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https://acaps-my.sharepoint.com/personal/rm_acaps_org/Documents/Desktop/INDEX JUNE 2022/"/>
    </mc:Choice>
  </mc:AlternateContent>
  <xr:revisionPtr revIDLastSave="5" documentId="13_ncr:1_{003729A8-14BB-49EE-A6A0-F26C97989006}" xr6:coauthVersionLast="47" xr6:coauthVersionMax="47" xr10:uidLastSave="{464243DB-7073-4CE6-8992-5334276A96FF}"/>
  <bookViews>
    <workbookView xWindow="-110" yWindow="-110" windowWidth="19420" windowHeight="1042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info'!$A$1:$Q$154</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Lists!$A$1:$L$155</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D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E192" i="21" s="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BC190" i="21" s="1"/>
  <c r="F190" i="21"/>
  <c r="E190" i="21"/>
  <c r="D190" i="21"/>
  <c r="C190" i="21"/>
  <c r="B190" i="21"/>
  <c r="BE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C189" i="21" s="1"/>
  <c r="F189" i="21"/>
  <c r="E189" i="21"/>
  <c r="D189" i="21"/>
  <c r="C189" i="21"/>
  <c r="B189" i="21"/>
  <c r="BE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C188" i="21" s="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E187" i="21" s="1"/>
  <c r="F187" i="21"/>
  <c r="E187" i="21"/>
  <c r="D187" i="21"/>
  <c r="C187" i="21"/>
  <c r="B187" i="21"/>
  <c r="BE186" i="21"/>
  <c r="BC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E185" i="21"/>
  <c r="BC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BD185" i="21" s="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BE184" i="21" s="1"/>
  <c r="F184" i="21"/>
  <c r="E184" i="21"/>
  <c r="D184" i="21"/>
  <c r="C184" i="21"/>
  <c r="B184"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E183" i="21" s="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BC182" i="21" s="1"/>
  <c r="H182" i="21"/>
  <c r="G182" i="21"/>
  <c r="F182" i="21"/>
  <c r="E182" i="21"/>
  <c r="D182" i="21"/>
  <c r="C182" i="21"/>
  <c r="B182" i="21"/>
  <c r="BD182" i="21" s="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BC180" i="21" s="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BE178"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BE177" i="21"/>
  <c r="BC177"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D177" i="21" s="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E176" i="21" s="1"/>
  <c r="F176" i="21"/>
  <c r="E176" i="21"/>
  <c r="D176" i="21"/>
  <c r="C176" i="21"/>
  <c r="B176"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E175" i="21" s="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BC174" i="21" s="1"/>
  <c r="H174" i="21"/>
  <c r="G174" i="21"/>
  <c r="F174" i="21"/>
  <c r="E174" i="21"/>
  <c r="D174" i="21"/>
  <c r="C174" i="21"/>
  <c r="B174" i="21"/>
  <c r="BD174" i="21" s="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C172" i="21" s="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E171" i="21" s="1"/>
  <c r="F171" i="21"/>
  <c r="E171" i="21"/>
  <c r="D171" i="21"/>
  <c r="C171" i="21"/>
  <c r="B171" i="21"/>
  <c r="BE170" i="21"/>
  <c r="BC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BE169" i="21"/>
  <c r="BC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BD169" i="21" s="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E168" i="21" s="1"/>
  <c r="F168" i="21"/>
  <c r="E168" i="21"/>
  <c r="D168" i="21"/>
  <c r="C168" i="21"/>
  <c r="B168" i="21"/>
  <c r="BC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E167" i="21" s="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BC166" i="21" s="1"/>
  <c r="H166" i="21"/>
  <c r="G166" i="21"/>
  <c r="F166" i="21"/>
  <c r="E166" i="21"/>
  <c r="D166" i="21"/>
  <c r="C166" i="21"/>
  <c r="B166" i="21"/>
  <c r="BD166" i="21" s="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BC164" i="21" s="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BE162"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E160" i="21" s="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BE157" i="21" s="1"/>
  <c r="F157" i="21"/>
  <c r="E157" i="21"/>
  <c r="D157" i="21"/>
  <c r="C157" i="21"/>
  <c r="B157" i="21"/>
  <c r="BC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BA156" i="21" s="1"/>
  <c r="BB156" i="21" s="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BA155" i="21" s="1"/>
  <c r="BB155" i="21" s="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BA154" i="21" s="1"/>
  <c r="BB154" i="21" s="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A153" i="21" s="1"/>
  <c r="BB153" i="21" s="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BC152" i="21" s="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BC151" i="21" s="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BC150" i="21" s="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BC149" i="21" s="1"/>
  <c r="D149" i="21"/>
  <c r="C149" i="21"/>
  <c r="B149" i="21"/>
  <c r="BE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BC148" i="21" s="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BC147" i="21" s="1"/>
  <c r="D147" i="21"/>
  <c r="C147" i="2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C146" i="21" s="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C145" i="21" s="1"/>
  <c r="D145" i="21"/>
  <c r="C145" i="21"/>
  <c r="B145" i="21"/>
  <c r="BE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BC144" i="21" s="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BC143" i="21" s="1"/>
  <c r="D143" i="21"/>
  <c r="C143" i="2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C142" i="21" s="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BC141" i="21" s="1"/>
  <c r="D141" i="21"/>
  <c r="C141" i="21"/>
  <c r="B141" i="21"/>
  <c r="BE141" i="21" s="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C140" i="21" s="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BC139" i="21" s="1"/>
  <c r="D139" i="21"/>
  <c r="C139" i="21"/>
  <c r="B139" i="21"/>
  <c r="BE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BC138" i="21" s="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C137" i="21" s="1"/>
  <c r="D137" i="21"/>
  <c r="C137" i="21"/>
  <c r="B137" i="21"/>
  <c r="BE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BC136" i="21" s="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C135" i="21" s="1"/>
  <c r="D135" i="21"/>
  <c r="BD135" i="21" s="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C134" i="21" s="1"/>
  <c r="D134" i="21"/>
  <c r="BD134" i="21" s="1"/>
  <c r="C134" i="21"/>
  <c r="B134" i="21"/>
  <c r="BC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BA133" i="21" s="1"/>
  <c r="BB133" i="21" s="1"/>
  <c r="D133" i="21"/>
  <c r="C133" i="21"/>
  <c r="B133" i="21"/>
  <c r="BC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BD132" i="21" s="1"/>
  <c r="C132" i="21"/>
  <c r="B132" i="21"/>
  <c r="BE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BC130" i="21" s="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C129" i="21" s="1"/>
  <c r="D129" i="21"/>
  <c r="C129" i="21"/>
  <c r="B129" i="21"/>
  <c r="BE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BC128" i="21" s="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D126" i="21" s="1"/>
  <c r="D126" i="21"/>
  <c r="C126" i="21"/>
  <c r="B126" i="21"/>
  <c r="BE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BD125" i="21" s="1"/>
  <c r="F125" i="21"/>
  <c r="E125" i="21"/>
  <c r="D125" i="21"/>
  <c r="BC125" i="21" s="1"/>
  <c r="C125" i="21"/>
  <c r="B125" i="21"/>
  <c r="BC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BA124" i="21" s="1"/>
  <c r="BB124" i="21" s="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BD122" i="21" s="1"/>
  <c r="D122" i="21"/>
  <c r="C122" i="21"/>
  <c r="B122" i="21"/>
  <c r="BE122" i="21" s="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C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A120" i="21" s="1"/>
  <c r="BB120" i="21" s="1"/>
  <c r="D120" i="21"/>
  <c r="BD120" i="21" s="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D118" i="21" s="1"/>
  <c r="D118" i="21"/>
  <c r="C118" i="21"/>
  <c r="B118" i="21"/>
  <c r="BE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BD117" i="21" s="1"/>
  <c r="F117" i="21"/>
  <c r="E117" i="21"/>
  <c r="D117" i="21"/>
  <c r="BC117" i="21" s="1"/>
  <c r="C117" i="21"/>
  <c r="B117" i="21"/>
  <c r="BC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BA116" i="21" s="1"/>
  <c r="BB116" i="21" s="1"/>
  <c r="D116" i="21"/>
  <c r="BD116" i="21" s="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BD114" i="21" s="1"/>
  <c r="D114" i="21"/>
  <c r="C114" i="21"/>
  <c r="B114" i="21"/>
  <c r="BE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BD113" i="21" s="1"/>
  <c r="F113" i="21"/>
  <c r="E113" i="21"/>
  <c r="D113" i="21"/>
  <c r="BC113" i="21" s="1"/>
  <c r="C113" i="21"/>
  <c r="B113" i="21"/>
  <c r="BC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BA112" i="21" s="1"/>
  <c r="BB112" i="21" s="1"/>
  <c r="D112" i="21"/>
  <c r="BD112" i="21" s="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BD110" i="21" s="1"/>
  <c r="D110" i="21"/>
  <c r="C110" i="21"/>
  <c r="B110" i="21"/>
  <c r="BE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BD109" i="21" s="1"/>
  <c r="F109" i="21"/>
  <c r="E109" i="21"/>
  <c r="D109" i="21"/>
  <c r="C109" i="21"/>
  <c r="B109" i="21"/>
  <c r="BC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BA108" i="21" s="1"/>
  <c r="BB108" i="21" s="1"/>
  <c r="D108" i="21"/>
  <c r="BD108" i="21" s="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BC106" i="21" s="1"/>
  <c r="D106" i="21"/>
  <c r="BD106" i="21" s="1"/>
  <c r="C106" i="21"/>
  <c r="B106" i="21"/>
  <c r="BE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BC105" i="21" s="1"/>
  <c r="C105" i="21"/>
  <c r="B105" i="21"/>
  <c r="BC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BA104" i="21" s="1"/>
  <c r="BB104" i="21" s="1"/>
  <c r="D104" i="21"/>
  <c r="BD104" i="21" s="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BC102" i="21" s="1"/>
  <c r="D102" i="21"/>
  <c r="BD102" i="21" s="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BC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BA100" i="21" s="1"/>
  <c r="BB100" i="21" s="1"/>
  <c r="D100" i="21"/>
  <c r="BD100" i="21" s="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BC98" i="21" s="1"/>
  <c r="D98" i="21"/>
  <c r="BD98" i="21" s="1"/>
  <c r="C98" i="21"/>
  <c r="B98" i="21"/>
  <c r="BE98" i="21" s="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BC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BA96" i="21" s="1"/>
  <c r="BB96" i="21" s="1"/>
  <c r="D96" i="21"/>
  <c r="BD96" i="21" s="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BC94" i="21" s="1"/>
  <c r="D94" i="21"/>
  <c r="BD94" i="21" s="1"/>
  <c r="C94" i="2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BD93" i="21" s="1"/>
  <c r="F93" i="21"/>
  <c r="E93" i="21"/>
  <c r="D93" i="21"/>
  <c r="BC93" i="21" s="1"/>
  <c r="C93" i="21"/>
  <c r="B93" i="21"/>
  <c r="BC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BA92" i="21" s="1"/>
  <c r="BB92" i="21" s="1"/>
  <c r="D92" i="21"/>
  <c r="BD92" i="21" s="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BC90" i="21" s="1"/>
  <c r="D90" i="21"/>
  <c r="BD90" i="21" s="1"/>
  <c r="C90" i="21"/>
  <c r="B90" i="21"/>
  <c r="BE90" i="21" s="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BC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BA88" i="21" s="1"/>
  <c r="BB88" i="21" s="1"/>
  <c r="D88" i="21"/>
  <c r="BD88" i="21" s="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BD87" i="21" s="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BE84" i="21" s="1"/>
  <c r="H84" i="21"/>
  <c r="G84" i="21"/>
  <c r="F84" i="21"/>
  <c r="E84" i="21"/>
  <c r="D84" i="21"/>
  <c r="C84" i="21"/>
  <c r="BC84" i="21" s="1"/>
  <c r="B84" i="21"/>
  <c r="BE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BE82" i="21" s="1"/>
  <c r="H82" i="21"/>
  <c r="G82" i="21"/>
  <c r="F82" i="21"/>
  <c r="E82" i="21"/>
  <c r="D82" i="21"/>
  <c r="C82" i="21"/>
  <c r="B82" i="21"/>
  <c r="BE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BE80" i="21" s="1"/>
  <c r="H80" i="21"/>
  <c r="G80" i="21"/>
  <c r="F80" i="21"/>
  <c r="E80" i="21"/>
  <c r="D80" i="21"/>
  <c r="C80" i="21"/>
  <c r="B80" i="21"/>
  <c r="BE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BE78" i="21" s="1"/>
  <c r="H78" i="21"/>
  <c r="G78" i="21"/>
  <c r="F78" i="21"/>
  <c r="E78" i="21"/>
  <c r="D78" i="21"/>
  <c r="C78" i="21"/>
  <c r="B78" i="21"/>
  <c r="BE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BE76" i="21" s="1"/>
  <c r="H76" i="21"/>
  <c r="G76" i="21"/>
  <c r="F76" i="21"/>
  <c r="E76" i="21"/>
  <c r="D76" i="21"/>
  <c r="C76" i="21"/>
  <c r="B76" i="21"/>
  <c r="BE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BE74" i="21" s="1"/>
  <c r="H74" i="21"/>
  <c r="G74" i="21"/>
  <c r="F74" i="21"/>
  <c r="E74" i="21"/>
  <c r="D74" i="21"/>
  <c r="C74" i="21"/>
  <c r="B74" i="21"/>
  <c r="BE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BE72" i="21" s="1"/>
  <c r="H72" i="21"/>
  <c r="G72" i="21"/>
  <c r="F72" i="21"/>
  <c r="E72" i="21"/>
  <c r="D72" i="21"/>
  <c r="C72" i="21"/>
  <c r="B72" i="21"/>
  <c r="BE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BE70" i="21" s="1"/>
  <c r="H70" i="21"/>
  <c r="G70" i="21"/>
  <c r="F70" i="21"/>
  <c r="E70" i="21"/>
  <c r="D70" i="21"/>
  <c r="C70" i="21"/>
  <c r="B70" i="21"/>
  <c r="BE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BE68" i="21" s="1"/>
  <c r="H68" i="21"/>
  <c r="G68" i="21"/>
  <c r="F68" i="21"/>
  <c r="E68" i="21"/>
  <c r="D68" i="21"/>
  <c r="C68" i="21"/>
  <c r="B68" i="21"/>
  <c r="BE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BE66" i="21" s="1"/>
  <c r="H66" i="21"/>
  <c r="G66" i="21"/>
  <c r="F66" i="21"/>
  <c r="E66" i="21"/>
  <c r="D66" i="21"/>
  <c r="C66" i="21"/>
  <c r="B66" i="21"/>
  <c r="BE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BE64" i="21" s="1"/>
  <c r="H64" i="21"/>
  <c r="G64" i="21"/>
  <c r="F64" i="21"/>
  <c r="E64" i="21"/>
  <c r="D64" i="21"/>
  <c r="C64" i="21"/>
  <c r="B64" i="21"/>
  <c r="BE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BE62" i="21" s="1"/>
  <c r="H62" i="21"/>
  <c r="G62" i="21"/>
  <c r="F62" i="21"/>
  <c r="E62" i="21"/>
  <c r="D62" i="21"/>
  <c r="C62" i="21"/>
  <c r="B62" i="21"/>
  <c r="BE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BE60" i="21" s="1"/>
  <c r="H60" i="21"/>
  <c r="G60" i="21"/>
  <c r="F60" i="21"/>
  <c r="E60" i="21"/>
  <c r="D60" i="21"/>
  <c r="C60" i="21"/>
  <c r="B60" i="21"/>
  <c r="BE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BE58" i="21" s="1"/>
  <c r="H58" i="21"/>
  <c r="G58" i="21"/>
  <c r="F58" i="21"/>
  <c r="E58" i="21"/>
  <c r="D58" i="21"/>
  <c r="C58" i="21"/>
  <c r="B58" i="21"/>
  <c r="BE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BE56" i="21" s="1"/>
  <c r="H56" i="21"/>
  <c r="G56" i="21"/>
  <c r="F56" i="21"/>
  <c r="E56" i="21"/>
  <c r="D56" i="21"/>
  <c r="C56" i="21"/>
  <c r="B56" i="21"/>
  <c r="BE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BE54" i="21" s="1"/>
  <c r="H54" i="21"/>
  <c r="G54" i="21"/>
  <c r="F54" i="21"/>
  <c r="E54" i="21"/>
  <c r="D54" i="21"/>
  <c r="C54" i="21"/>
  <c r="B54" i="21"/>
  <c r="BE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BE52" i="21" s="1"/>
  <c r="H52" i="21"/>
  <c r="G52" i="21"/>
  <c r="F52" i="21"/>
  <c r="E52" i="21"/>
  <c r="D52" i="21"/>
  <c r="C52" i="21"/>
  <c r="B52" i="21"/>
  <c r="BE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BE50" i="21" s="1"/>
  <c r="H50" i="21"/>
  <c r="G50" i="21"/>
  <c r="F50" i="21"/>
  <c r="E50" i="21"/>
  <c r="D50" i="21"/>
  <c r="C50" i="21"/>
  <c r="B50" i="21"/>
  <c r="BE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BE48" i="21" s="1"/>
  <c r="H48" i="21"/>
  <c r="G48" i="21"/>
  <c r="F48" i="21"/>
  <c r="E48" i="21"/>
  <c r="D48" i="21"/>
  <c r="C48" i="21"/>
  <c r="B48" i="21"/>
  <c r="BE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BE46" i="21" s="1"/>
  <c r="H46" i="21"/>
  <c r="G46" i="21"/>
  <c r="F46" i="21"/>
  <c r="E46" i="21"/>
  <c r="D46" i="21"/>
  <c r="C46" i="21"/>
  <c r="B46" i="21"/>
  <c r="BE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BE44" i="21" s="1"/>
  <c r="H44" i="21"/>
  <c r="G44" i="21"/>
  <c r="F44" i="21"/>
  <c r="E44" i="21"/>
  <c r="D44" i="21"/>
  <c r="C44" i="21"/>
  <c r="B44" i="21"/>
  <c r="BE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BE41" i="21" s="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BD40" i="21" s="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BE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D38" i="21" s="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C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BE36" i="21" s="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BE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BC34" i="21" s="1"/>
  <c r="F34" i="21"/>
  <c r="E34" i="21"/>
  <c r="D34" i="21"/>
  <c r="C34" i="21"/>
  <c r="B34" i="21"/>
  <c r="BE33" i="21"/>
  <c r="BC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D33" i="21" s="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BE32" i="21" s="1"/>
  <c r="F32" i="21"/>
  <c r="E32" i="21"/>
  <c r="D32" i="21"/>
  <c r="C32" i="21"/>
  <c r="B32" i="21"/>
  <c r="BE31" i="21"/>
  <c r="BC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BE30" i="21"/>
  <c r="BC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D30" i="21" s="1"/>
  <c r="B30" i="21"/>
  <c r="BA30" i="21" s="1"/>
  <c r="BB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BC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BE28" i="21" s="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BC27" i="21" s="1"/>
  <c r="H27" i="21"/>
  <c r="G27" i="21"/>
  <c r="F27" i="21"/>
  <c r="E27" i="21"/>
  <c r="D27" i="21"/>
  <c r="C27" i="21"/>
  <c r="B27" i="21"/>
  <c r="BE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BC26" i="21" s="1"/>
  <c r="F26" i="21"/>
  <c r="E26" i="21"/>
  <c r="D26" i="21"/>
  <c r="C26" i="21"/>
  <c r="B26" i="21"/>
  <c r="BE25" i="21"/>
  <c r="BC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D25" i="21" s="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BE24" i="21" s="1"/>
  <c r="F24" i="21"/>
  <c r="E24" i="21"/>
  <c r="D24" i="21"/>
  <c r="C24" i="21"/>
  <c r="B24" i="21"/>
  <c r="BE23" i="21"/>
  <c r="BC23"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BE22" i="21"/>
  <c r="BC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D22" i="21" s="1"/>
  <c r="B22" i="21"/>
  <c r="BA22" i="21" s="1"/>
  <c r="BB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BC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E20" i="21" s="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BC19" i="21" s="1"/>
  <c r="H19" i="21"/>
  <c r="G19" i="21"/>
  <c r="F19" i="21"/>
  <c r="E19" i="21"/>
  <c r="D19" i="21"/>
  <c r="C19" i="21"/>
  <c r="B19" i="21"/>
  <c r="BE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BC18" i="21" s="1"/>
  <c r="F18" i="21"/>
  <c r="E18" i="21"/>
  <c r="D18" i="21"/>
  <c r="C18" i="21"/>
  <c r="B18" i="21"/>
  <c r="BE17" i="21"/>
  <c r="BC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D17" i="21" s="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BE16" i="21" s="1"/>
  <c r="H16" i="21"/>
  <c r="G16" i="21"/>
  <c r="BC16" i="21" s="1"/>
  <c r="F16" i="21"/>
  <c r="E16" i="21"/>
  <c r="D16" i="21"/>
  <c r="C16" i="21"/>
  <c r="B16" i="21"/>
  <c r="BE15" i="21"/>
  <c r="BC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E14" i="21"/>
  <c r="BC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D14" i="21" s="1"/>
  <c r="B14" i="21"/>
  <c r="BA14" i="21" s="1"/>
  <c r="BB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BC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BE12" i="21" s="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BC11" i="21" s="1"/>
  <c r="H11" i="21"/>
  <c r="G11" i="21"/>
  <c r="F11" i="21"/>
  <c r="E11" i="21"/>
  <c r="D11" i="21"/>
  <c r="C11" i="21"/>
  <c r="B11" i="21"/>
  <c r="BE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E7" i="21"/>
  <c r="BC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D6" i="21" s="1"/>
  <c r="B6" i="21"/>
  <c r="BA6" i="21" s="1"/>
  <c r="BB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BC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BE4" i="21" s="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55" i="11"/>
  <c r="G154" i="11"/>
  <c r="D154" i="11" s="1"/>
  <c r="A154" i="11"/>
  <c r="G153" i="11"/>
  <c r="D153"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W155" i="14"/>
  <c r="X155" i="14" s="1"/>
  <c r="T155" i="14" s="1"/>
  <c r="J155" i="15"/>
  <c r="F155" i="15"/>
  <c r="E155" i="14"/>
  <c r="E155" i="10"/>
  <c r="D155" i="10"/>
  <c r="C155" i="10"/>
  <c r="B155" i="10"/>
  <c r="A155" i="10"/>
  <c r="AI154" i="14"/>
  <c r="P154" i="15"/>
  <c r="AA154" i="14"/>
  <c r="K154" i="15"/>
  <c r="I154" i="10"/>
  <c r="I154" i="14"/>
  <c r="F154" i="14"/>
  <c r="E154" i="10"/>
  <c r="D154" i="10"/>
  <c r="C154" i="10"/>
  <c r="B154" i="10"/>
  <c r="A154" i="10"/>
  <c r="E153" i="10"/>
  <c r="D153" i="10"/>
  <c r="B153" i="10"/>
  <c r="A153" i="10"/>
  <c r="AF152" i="10"/>
  <c r="AA152" i="14"/>
  <c r="L152" i="15"/>
  <c r="Q152" i="10"/>
  <c r="I152" i="14"/>
  <c r="I152" i="10"/>
  <c r="C152" i="15"/>
  <c r="E152" i="10"/>
  <c r="D152" i="10"/>
  <c r="C152" i="10"/>
  <c r="B152" i="10"/>
  <c r="A152" i="10"/>
  <c r="L151" i="10"/>
  <c r="E151" i="10"/>
  <c r="D151" i="10"/>
  <c r="B151" i="10"/>
  <c r="A151" i="10"/>
  <c r="T150" i="15"/>
  <c r="Z150" i="10"/>
  <c r="L150" i="15"/>
  <c r="J150" i="15"/>
  <c r="Q150" i="14"/>
  <c r="E150" i="10"/>
  <c r="D150" i="10"/>
  <c r="B150" i="10"/>
  <c r="A150" i="10"/>
  <c r="AE149" i="14"/>
  <c r="AD149" i="14"/>
  <c r="Q149" i="14"/>
  <c r="J149" i="14"/>
  <c r="E149" i="10"/>
  <c r="D149" i="10"/>
  <c r="C149" i="10"/>
  <c r="B149" i="10"/>
  <c r="A149" i="10"/>
  <c r="Q148" i="14"/>
  <c r="J148" i="14"/>
  <c r="E148" i="10"/>
  <c r="D148" i="10"/>
  <c r="B148" i="10"/>
  <c r="A148" i="10"/>
  <c r="AL147" i="14"/>
  <c r="AH147" i="14"/>
  <c r="AF147" i="14"/>
  <c r="W147" i="14"/>
  <c r="X147" i="14" s="1"/>
  <c r="T147" i="14" s="1"/>
  <c r="F147" i="15"/>
  <c r="L147" i="10"/>
  <c r="I147" i="14"/>
  <c r="E147" i="10"/>
  <c r="D147" i="10"/>
  <c r="C147" i="10"/>
  <c r="B147" i="10"/>
  <c r="A147" i="10"/>
  <c r="AM146" i="14"/>
  <c r="AI146" i="14"/>
  <c r="AH146" i="14"/>
  <c r="AC146" i="10"/>
  <c r="P146" i="15"/>
  <c r="AB146" i="10"/>
  <c r="AD146" i="14"/>
  <c r="X146" i="10"/>
  <c r="AA146" i="14"/>
  <c r="V146" i="10"/>
  <c r="W146" i="14"/>
  <c r="X146" i="14" s="1"/>
  <c r="T146" i="14" s="1"/>
  <c r="K146" i="15"/>
  <c r="U146" i="10"/>
  <c r="R146" i="14"/>
  <c r="H146" i="15"/>
  <c r="O146" i="14"/>
  <c r="G146" i="15"/>
  <c r="N146" i="14"/>
  <c r="Q146" i="10"/>
  <c r="M146" i="10"/>
  <c r="F146" i="15"/>
  <c r="J146" i="14"/>
  <c r="L146" i="10"/>
  <c r="E146" i="15"/>
  <c r="I146" i="10"/>
  <c r="I146" i="14"/>
  <c r="E146" i="14"/>
  <c r="F146" i="10"/>
  <c r="E146" i="10"/>
  <c r="D146" i="10"/>
  <c r="C146" i="10"/>
  <c r="B146" i="10"/>
  <c r="A146" i="10"/>
  <c r="AK145" i="14"/>
  <c r="AE145" i="10"/>
  <c r="AD145" i="10"/>
  <c r="P145" i="15"/>
  <c r="AF145" i="14"/>
  <c r="AD145" i="14"/>
  <c r="Z145" i="10"/>
  <c r="X145" i="10"/>
  <c r="V145" i="10"/>
  <c r="W145" i="14"/>
  <c r="X145" i="14" s="1"/>
  <c r="T145" i="14" s="1"/>
  <c r="R145" i="14"/>
  <c r="J145" i="15"/>
  <c r="T145" i="10"/>
  <c r="O145" i="14"/>
  <c r="G145" i="15"/>
  <c r="N145" i="14"/>
  <c r="Q145" i="10"/>
  <c r="M145" i="10"/>
  <c r="F145" i="15"/>
  <c r="L145" i="10"/>
  <c r="E145" i="15"/>
  <c r="I145" i="10"/>
  <c r="I145" i="14"/>
  <c r="F145" i="14"/>
  <c r="G145" i="14" s="1"/>
  <c r="E145" i="14"/>
  <c r="E145" i="10"/>
  <c r="D145" i="10"/>
  <c r="B145" i="10"/>
  <c r="A145" i="10"/>
  <c r="AI144" i="14"/>
  <c r="J144" i="15"/>
  <c r="F144" i="15"/>
  <c r="F144" i="10"/>
  <c r="B144" i="15"/>
  <c r="E144" i="10"/>
  <c r="D144" i="10"/>
  <c r="B144" i="10"/>
  <c r="A144" i="10"/>
  <c r="E143" i="10"/>
  <c r="D143" i="10"/>
  <c r="B143" i="10"/>
  <c r="A143" i="10"/>
  <c r="E142" i="10"/>
  <c r="D142" i="10"/>
  <c r="B142" i="10"/>
  <c r="A142" i="10"/>
  <c r="AL141" i="14"/>
  <c r="AE141" i="10"/>
  <c r="AI141" i="14"/>
  <c r="AH141" i="14"/>
  <c r="AC141" i="14"/>
  <c r="W141" i="10"/>
  <c r="AA141" i="14"/>
  <c r="O141" i="14"/>
  <c r="R141" i="10"/>
  <c r="M141" i="10"/>
  <c r="D141" i="15"/>
  <c r="H141" i="14"/>
  <c r="H141" i="10"/>
  <c r="F141" i="14"/>
  <c r="E141" i="10"/>
  <c r="D141" i="10"/>
  <c r="B141" i="10"/>
  <c r="A141" i="10"/>
  <c r="U140" i="15"/>
  <c r="AG140" i="10"/>
  <c r="AM140" i="14"/>
  <c r="AD140" i="14"/>
  <c r="X140" i="10"/>
  <c r="O140" i="14"/>
  <c r="H140" i="14"/>
  <c r="C140" i="15"/>
  <c r="F140" i="14"/>
  <c r="E140" i="10"/>
  <c r="D140" i="10"/>
  <c r="B140" i="10"/>
  <c r="A140" i="10"/>
  <c r="AF139" i="14"/>
  <c r="N139" i="15"/>
  <c r="Z139" i="10"/>
  <c r="AD139" i="14"/>
  <c r="AC139" i="14"/>
  <c r="L139" i="15"/>
  <c r="R139" i="14"/>
  <c r="Q139" i="14"/>
  <c r="J139" i="14"/>
  <c r="K139" i="10"/>
  <c r="D139" i="15"/>
  <c r="H139" i="14"/>
  <c r="F139" i="14"/>
  <c r="E139" i="10"/>
  <c r="D139" i="10"/>
  <c r="B139" i="10"/>
  <c r="A139" i="10"/>
  <c r="AK138" i="14"/>
  <c r="S138" i="15"/>
  <c r="AF138" i="14"/>
  <c r="AD138" i="14"/>
  <c r="R138" i="14"/>
  <c r="J138" i="15"/>
  <c r="F138" i="15"/>
  <c r="E138" i="10"/>
  <c r="D138" i="10"/>
  <c r="B138" i="10"/>
  <c r="A138" i="10"/>
  <c r="E137" i="10"/>
  <c r="D137" i="10"/>
  <c r="B137" i="10"/>
  <c r="A137" i="10"/>
  <c r="AF136" i="10"/>
  <c r="R136" i="15"/>
  <c r="AH136" i="14"/>
  <c r="Q136" i="15"/>
  <c r="Q136" i="10"/>
  <c r="I136" i="10"/>
  <c r="C136" i="15"/>
  <c r="B136" i="15"/>
  <c r="E136" i="10"/>
  <c r="D136" i="10"/>
  <c r="B136" i="10"/>
  <c r="B139" i="8" s="1"/>
  <c r="A136" i="10"/>
  <c r="R135" i="15"/>
  <c r="C135" i="15"/>
  <c r="E135" i="10"/>
  <c r="D135" i="10"/>
  <c r="B135" i="10"/>
  <c r="A135" i="10"/>
  <c r="E134" i="10"/>
  <c r="D134" i="10"/>
  <c r="B134" i="10"/>
  <c r="A134" i="10"/>
  <c r="AL133" i="14"/>
  <c r="AE133" i="14"/>
  <c r="AA133" i="10"/>
  <c r="AD133" i="14"/>
  <c r="Z133" i="10"/>
  <c r="AC133" i="14"/>
  <c r="W133" i="14"/>
  <c r="X133" i="14" s="1"/>
  <c r="T133" i="14" s="1"/>
  <c r="R133" i="14"/>
  <c r="N133" i="14"/>
  <c r="N133" i="10"/>
  <c r="J133" i="14"/>
  <c r="L133" i="10"/>
  <c r="I133" i="14"/>
  <c r="F133" i="10"/>
  <c r="E133" i="14"/>
  <c r="E133" i="10"/>
  <c r="D133" i="10"/>
  <c r="C133" i="10"/>
  <c r="B133" i="10"/>
  <c r="A133" i="10"/>
  <c r="T132" i="15"/>
  <c r="AL132" i="14"/>
  <c r="AF132" i="10"/>
  <c r="AI132" i="14"/>
  <c r="AH132" i="14"/>
  <c r="AC132" i="10"/>
  <c r="P132" i="15"/>
  <c r="AF132" i="14"/>
  <c r="AB132" i="10"/>
  <c r="N132" i="15"/>
  <c r="M132" i="15"/>
  <c r="AC132" i="14"/>
  <c r="X132" i="10"/>
  <c r="AA132" i="14"/>
  <c r="V132" i="10"/>
  <c r="W132" i="14"/>
  <c r="X132" i="14" s="1"/>
  <c r="T132" i="14" s="1"/>
  <c r="J132" i="15"/>
  <c r="O132" i="14"/>
  <c r="H132" i="15"/>
  <c r="G132" i="15"/>
  <c r="N132" i="14"/>
  <c r="Q132" i="10"/>
  <c r="M132" i="10"/>
  <c r="F132" i="15"/>
  <c r="J132" i="14"/>
  <c r="K132" i="14" s="1"/>
  <c r="L132" i="10"/>
  <c r="E132" i="15"/>
  <c r="I132" i="14"/>
  <c r="I132" i="10"/>
  <c r="F132" i="14"/>
  <c r="E132" i="10"/>
  <c r="D132" i="10"/>
  <c r="C132" i="10"/>
  <c r="C135" i="8" s="1"/>
  <c r="B132" i="10"/>
  <c r="A132" i="10"/>
  <c r="AC131" i="10"/>
  <c r="AE131" i="14"/>
  <c r="AA131" i="14"/>
  <c r="R131" i="14"/>
  <c r="O131" i="10"/>
  <c r="H131" i="14"/>
  <c r="H131" i="10"/>
  <c r="G131" i="10"/>
  <c r="E131" i="14"/>
  <c r="E131" i="10"/>
  <c r="D131" i="10"/>
  <c r="B131" i="10"/>
  <c r="A131" i="10"/>
  <c r="L130" i="15"/>
  <c r="AA130" i="14"/>
  <c r="V130" i="10"/>
  <c r="H130" i="15"/>
  <c r="E130" i="10"/>
  <c r="D130" i="10"/>
  <c r="B130" i="10"/>
  <c r="A130" i="10"/>
  <c r="P129" i="15"/>
  <c r="B129" i="15"/>
  <c r="E129" i="10"/>
  <c r="D129" i="10"/>
  <c r="B129" i="10"/>
  <c r="A129" i="10"/>
  <c r="P128" i="15"/>
  <c r="AC128" i="14"/>
  <c r="E128" i="10"/>
  <c r="E131" i="8" s="1"/>
  <c r="D128" i="10"/>
  <c r="B128" i="10"/>
  <c r="A128" i="10"/>
  <c r="E127" i="10"/>
  <c r="D127" i="10"/>
  <c r="B127" i="10"/>
  <c r="A127" i="10"/>
  <c r="AE126" i="14"/>
  <c r="AA126" i="14"/>
  <c r="O126" i="14"/>
  <c r="H126" i="14"/>
  <c r="C126" i="15"/>
  <c r="F126" i="14"/>
  <c r="E126" i="10"/>
  <c r="D126" i="10"/>
  <c r="B126" i="10"/>
  <c r="A126" i="10"/>
  <c r="AM125" i="14"/>
  <c r="V125" i="10"/>
  <c r="N125" i="14"/>
  <c r="I125" i="14"/>
  <c r="E125" i="10"/>
  <c r="D125" i="10"/>
  <c r="B125" i="10"/>
  <c r="A125" i="10"/>
  <c r="AM124" i="14"/>
  <c r="AL124" i="14"/>
  <c r="AC124" i="14"/>
  <c r="O124" i="14"/>
  <c r="N124" i="14"/>
  <c r="N124" i="10"/>
  <c r="L124" i="10"/>
  <c r="J124" i="14"/>
  <c r="K124" i="14" s="1"/>
  <c r="K124" i="10"/>
  <c r="I124" i="14"/>
  <c r="C124" i="15"/>
  <c r="F124" i="10"/>
  <c r="E124" i="14"/>
  <c r="E124" i="10"/>
  <c r="D124" i="10"/>
  <c r="C124" i="10"/>
  <c r="B124" i="10"/>
  <c r="A124" i="10"/>
  <c r="AM123" i="14"/>
  <c r="AB123" i="10"/>
  <c r="AF123" i="14"/>
  <c r="AC123" i="14"/>
  <c r="U123" i="10"/>
  <c r="R123" i="14"/>
  <c r="O123" i="14"/>
  <c r="O123" i="10"/>
  <c r="M123" i="10"/>
  <c r="G123" i="10"/>
  <c r="F123" i="14"/>
  <c r="E123" i="10"/>
  <c r="D123" i="10"/>
  <c r="C123" i="10"/>
  <c r="B123" i="10"/>
  <c r="A123" i="10"/>
  <c r="AC122" i="10"/>
  <c r="AH122" i="14"/>
  <c r="AE122" i="14"/>
  <c r="AD122" i="14"/>
  <c r="W122" i="14"/>
  <c r="X122" i="14" s="1"/>
  <c r="T122" i="14" s="1"/>
  <c r="N122" i="10"/>
  <c r="F122" i="10"/>
  <c r="E122" i="14"/>
  <c r="E122" i="10"/>
  <c r="D122" i="10"/>
  <c r="C122" i="10"/>
  <c r="B122" i="10"/>
  <c r="A122" i="10"/>
  <c r="U121" i="15"/>
  <c r="AF121" i="10"/>
  <c r="AL121" i="14"/>
  <c r="AD121" i="10"/>
  <c r="AI121" i="14"/>
  <c r="P121" i="15"/>
  <c r="AE121" i="14"/>
  <c r="M121" i="15"/>
  <c r="X121" i="10"/>
  <c r="R121" i="14"/>
  <c r="K121" i="15"/>
  <c r="H121" i="15"/>
  <c r="Q121" i="10"/>
  <c r="N121" i="14"/>
  <c r="O121" i="10"/>
  <c r="N121" i="10"/>
  <c r="J121" i="14"/>
  <c r="K121" i="14" s="1"/>
  <c r="I121" i="10"/>
  <c r="I121" i="14"/>
  <c r="G121" i="10"/>
  <c r="F121" i="10"/>
  <c r="E121" i="14"/>
  <c r="E121" i="10"/>
  <c r="D121" i="10"/>
  <c r="C121" i="10"/>
  <c r="B121" i="10"/>
  <c r="A121" i="10"/>
  <c r="E120" i="10"/>
  <c r="D120" i="10"/>
  <c r="B120" i="10"/>
  <c r="A120" i="10"/>
  <c r="AL119" i="14"/>
  <c r="AF119" i="10"/>
  <c r="R119" i="15"/>
  <c r="AH119" i="14"/>
  <c r="O119" i="15"/>
  <c r="AE119" i="14"/>
  <c r="AD119" i="14"/>
  <c r="Z119" i="10"/>
  <c r="Q119" i="14"/>
  <c r="J119" i="14"/>
  <c r="C119" i="15"/>
  <c r="F119" i="14"/>
  <c r="F119" i="10"/>
  <c r="E119" i="14"/>
  <c r="E119" i="10"/>
  <c r="D119" i="10"/>
  <c r="C119" i="10"/>
  <c r="B119" i="10"/>
  <c r="A119" i="10"/>
  <c r="P118" i="15"/>
  <c r="AF118" i="14"/>
  <c r="AA118" i="14"/>
  <c r="V118" i="10"/>
  <c r="R118" i="14"/>
  <c r="H118" i="15"/>
  <c r="O118" i="14"/>
  <c r="R118" i="10"/>
  <c r="O118" i="10"/>
  <c r="J118" i="10"/>
  <c r="F118" i="14"/>
  <c r="G118" i="10"/>
  <c r="E118" i="10"/>
  <c r="D118" i="10"/>
  <c r="B118" i="10"/>
  <c r="A118" i="10"/>
  <c r="AF117" i="14"/>
  <c r="AB117" i="10"/>
  <c r="E117" i="10"/>
  <c r="D117" i="10"/>
  <c r="B117" i="10"/>
  <c r="A117" i="10"/>
  <c r="U116" i="15"/>
  <c r="AM116" i="14"/>
  <c r="AL116" i="14"/>
  <c r="AF116" i="10"/>
  <c r="AI116" i="14"/>
  <c r="P116" i="15"/>
  <c r="AF116" i="14"/>
  <c r="O116" i="15"/>
  <c r="AE116" i="14"/>
  <c r="AA116" i="10"/>
  <c r="L116" i="15"/>
  <c r="AA116" i="14"/>
  <c r="V116" i="10"/>
  <c r="K116" i="15"/>
  <c r="R116" i="14"/>
  <c r="J116" i="15"/>
  <c r="T116" i="10"/>
  <c r="Q116" i="14"/>
  <c r="O116" i="14"/>
  <c r="G116" i="15"/>
  <c r="Q116" i="10"/>
  <c r="M116" i="10"/>
  <c r="F116" i="15"/>
  <c r="L116" i="10"/>
  <c r="J116" i="14"/>
  <c r="E116" i="15"/>
  <c r="I116" i="10"/>
  <c r="E116" i="14"/>
  <c r="E116" i="10"/>
  <c r="D116" i="10"/>
  <c r="B116" i="10"/>
  <c r="A116" i="10"/>
  <c r="AA115" i="14"/>
  <c r="J115" i="14"/>
  <c r="L115" i="10"/>
  <c r="E115" i="10"/>
  <c r="D115" i="10"/>
  <c r="B115" i="10"/>
  <c r="A115" i="10"/>
  <c r="Q114" i="14"/>
  <c r="J114" i="14"/>
  <c r="E114" i="10"/>
  <c r="D114" i="10"/>
  <c r="B114" i="10"/>
  <c r="A114" i="10"/>
  <c r="U113" i="15"/>
  <c r="AL113" i="14"/>
  <c r="AH113" i="14"/>
  <c r="AC113" i="10"/>
  <c r="AF113" i="14"/>
  <c r="AA113" i="10"/>
  <c r="AE113" i="14"/>
  <c r="M113" i="15"/>
  <c r="W113" i="14"/>
  <c r="X113" i="14" s="1"/>
  <c r="T113" i="14" s="1"/>
  <c r="T113" i="10"/>
  <c r="O113" i="14"/>
  <c r="H113" i="15"/>
  <c r="N113" i="14"/>
  <c r="M113" i="14" s="1"/>
  <c r="N113" i="10"/>
  <c r="L113" i="10"/>
  <c r="I113" i="14"/>
  <c r="E113" i="14"/>
  <c r="F113" i="10"/>
  <c r="E113" i="10"/>
  <c r="E116" i="8" s="1"/>
  <c r="D113" i="10"/>
  <c r="C113" i="10"/>
  <c r="B113" i="10"/>
  <c r="A113" i="10"/>
  <c r="AH112" i="14"/>
  <c r="P112" i="15"/>
  <c r="N112" i="15"/>
  <c r="AD112" i="14"/>
  <c r="AC112" i="14"/>
  <c r="V112" i="10"/>
  <c r="W112" i="14"/>
  <c r="X112" i="14" s="1"/>
  <c r="T112" i="14" s="1"/>
  <c r="R112" i="14"/>
  <c r="U112" i="10"/>
  <c r="O112" i="14"/>
  <c r="O112" i="10"/>
  <c r="M112" i="10"/>
  <c r="E112" i="15"/>
  <c r="I112" i="10"/>
  <c r="I112" i="14"/>
  <c r="E112" i="14"/>
  <c r="E112" i="10"/>
  <c r="D112" i="10"/>
  <c r="C112" i="10"/>
  <c r="B112" i="10"/>
  <c r="A112" i="10"/>
  <c r="P111" i="10"/>
  <c r="B111" i="15"/>
  <c r="E111" i="10"/>
  <c r="D111" i="10"/>
  <c r="B111" i="10"/>
  <c r="A111" i="10"/>
  <c r="E110" i="10"/>
  <c r="D110" i="10"/>
  <c r="B110" i="10"/>
  <c r="A110" i="10"/>
  <c r="E109" i="10"/>
  <c r="D109" i="10"/>
  <c r="B109" i="10"/>
  <c r="A109" i="10"/>
  <c r="AM108" i="14"/>
  <c r="R108" i="15"/>
  <c r="AC108" i="10"/>
  <c r="AF108" i="14"/>
  <c r="AB108" i="10"/>
  <c r="O108" i="15"/>
  <c r="AE108" i="14"/>
  <c r="AA108" i="10"/>
  <c r="N108" i="15"/>
  <c r="AD108" i="14"/>
  <c r="Z108" i="10"/>
  <c r="M108" i="15"/>
  <c r="AC108" i="14"/>
  <c r="X108" i="10"/>
  <c r="W108" i="14"/>
  <c r="X108" i="14" s="1"/>
  <c r="T108" i="14" s="1"/>
  <c r="U108" i="10"/>
  <c r="Q108" i="14"/>
  <c r="O108" i="14"/>
  <c r="G108" i="15"/>
  <c r="N108" i="14"/>
  <c r="N108" i="10"/>
  <c r="M108" i="10"/>
  <c r="J108" i="14"/>
  <c r="K108" i="10"/>
  <c r="E108" i="15"/>
  <c r="I108" i="14"/>
  <c r="C108" i="15"/>
  <c r="F108" i="14"/>
  <c r="G108" i="10"/>
  <c r="E108" i="14"/>
  <c r="F108" i="10"/>
  <c r="E108" i="10"/>
  <c r="D108" i="10"/>
  <c r="C108" i="10"/>
  <c r="B108" i="10"/>
  <c r="A108" i="10"/>
  <c r="E107" i="10"/>
  <c r="D107" i="10"/>
  <c r="B107" i="10"/>
  <c r="A107" i="10"/>
  <c r="E106" i="10"/>
  <c r="D106" i="10"/>
  <c r="B106" i="10"/>
  <c r="A106" i="10"/>
  <c r="V105" i="10"/>
  <c r="E105" i="10"/>
  <c r="D105" i="10"/>
  <c r="B105" i="10"/>
  <c r="A105" i="10"/>
  <c r="AM104" i="14"/>
  <c r="AG104" i="10"/>
  <c r="U104" i="15"/>
  <c r="T104" i="15"/>
  <c r="AL104" i="14"/>
  <c r="AE104" i="10"/>
  <c r="S104" i="15"/>
  <c r="Q104" i="15"/>
  <c r="AH104" i="14"/>
  <c r="AC104" i="10"/>
  <c r="AF104" i="14"/>
  <c r="N104" i="15"/>
  <c r="AD104" i="14"/>
  <c r="Z104" i="10"/>
  <c r="W104" i="10"/>
  <c r="U104" i="10"/>
  <c r="Q104" i="14"/>
  <c r="T104" i="10"/>
  <c r="J104" i="15"/>
  <c r="P104" i="14"/>
  <c r="P104" i="10"/>
  <c r="J104" i="14"/>
  <c r="L104" i="10"/>
  <c r="F104" i="15"/>
  <c r="K104" i="10"/>
  <c r="D104" i="15"/>
  <c r="H104" i="14"/>
  <c r="H104" i="10"/>
  <c r="E104" i="10"/>
  <c r="D104" i="10"/>
  <c r="B104" i="10"/>
  <c r="A104" i="10"/>
  <c r="U103" i="15"/>
  <c r="AC103" i="10"/>
  <c r="O103" i="15"/>
  <c r="AE103" i="14"/>
  <c r="AA103" i="10"/>
  <c r="AD103" i="14"/>
  <c r="Z103" i="10"/>
  <c r="M103" i="15"/>
  <c r="AC103" i="14"/>
  <c r="X103" i="10"/>
  <c r="L103" i="15"/>
  <c r="AA103" i="14"/>
  <c r="V103" i="10"/>
  <c r="W103" i="14"/>
  <c r="X103" i="14" s="1"/>
  <c r="T103" i="14" s="1"/>
  <c r="R103" i="14"/>
  <c r="J103" i="15"/>
  <c r="O103" i="14"/>
  <c r="Q103" i="10"/>
  <c r="O103" i="10"/>
  <c r="N103" i="10"/>
  <c r="F103" i="15"/>
  <c r="I103" i="10"/>
  <c r="E103" i="14"/>
  <c r="F103" i="10"/>
  <c r="E103" i="10"/>
  <c r="D103" i="10"/>
  <c r="C103" i="10"/>
  <c r="B103" i="10"/>
  <c r="A103" i="10"/>
  <c r="E102" i="10"/>
  <c r="D102" i="10"/>
  <c r="B102" i="10"/>
  <c r="A102" i="10"/>
  <c r="U101" i="15"/>
  <c r="AM101" i="14"/>
  <c r="T101" i="15"/>
  <c r="AL101" i="14"/>
  <c r="R101" i="15"/>
  <c r="AI101" i="14"/>
  <c r="AD101" i="10"/>
  <c r="AH101" i="14"/>
  <c r="AJ101" i="14" s="1"/>
  <c r="AC101" i="10"/>
  <c r="P101" i="15"/>
  <c r="AF101" i="14"/>
  <c r="O101" i="15"/>
  <c r="AE101" i="14"/>
  <c r="AA101" i="10"/>
  <c r="AD101" i="14"/>
  <c r="Z101" i="10"/>
  <c r="U101" i="10"/>
  <c r="J101" i="15"/>
  <c r="Q101" i="14"/>
  <c r="T101" i="10"/>
  <c r="P101" i="14"/>
  <c r="H101" i="15"/>
  <c r="O101" i="14"/>
  <c r="G101" i="15"/>
  <c r="N101" i="14"/>
  <c r="Q101" i="10"/>
  <c r="F101" i="15"/>
  <c r="J101" i="14"/>
  <c r="L101" i="10"/>
  <c r="K101" i="10"/>
  <c r="E101" i="15"/>
  <c r="I101" i="14"/>
  <c r="I101" i="10"/>
  <c r="E101" i="14"/>
  <c r="F101" i="10"/>
  <c r="E101" i="10"/>
  <c r="D101" i="10"/>
  <c r="C101" i="10"/>
  <c r="B101" i="10"/>
  <c r="A101" i="10"/>
  <c r="AC100" i="10"/>
  <c r="N100" i="15"/>
  <c r="J100" i="15"/>
  <c r="F100" i="15"/>
  <c r="D100" i="15"/>
  <c r="E100" i="10"/>
  <c r="D100" i="10"/>
  <c r="B100" i="10"/>
  <c r="A100" i="10"/>
  <c r="C99" i="15"/>
  <c r="E99" i="10"/>
  <c r="D99" i="10"/>
  <c r="B99" i="10"/>
  <c r="A99" i="10"/>
  <c r="E98" i="10"/>
  <c r="D98" i="10"/>
  <c r="B98" i="10"/>
  <c r="A98" i="10"/>
  <c r="O97" i="14"/>
  <c r="E97" i="10"/>
  <c r="D97" i="10"/>
  <c r="B97" i="10"/>
  <c r="A97" i="10"/>
  <c r="AC96" i="10"/>
  <c r="Q96" i="14"/>
  <c r="J96" i="14"/>
  <c r="E96" i="10"/>
  <c r="D96" i="10"/>
  <c r="B96" i="10"/>
  <c r="A96" i="10"/>
  <c r="AM95" i="14"/>
  <c r="R95" i="15"/>
  <c r="AI95" i="14"/>
  <c r="AD95" i="10"/>
  <c r="AH95" i="14"/>
  <c r="AF95" i="14"/>
  <c r="X95" i="10"/>
  <c r="AA95" i="14"/>
  <c r="W95" i="14"/>
  <c r="X95" i="14" s="1"/>
  <c r="T95" i="14" s="1"/>
  <c r="O95" i="14"/>
  <c r="N95" i="14"/>
  <c r="I95" i="14"/>
  <c r="E95" i="10"/>
  <c r="D95" i="10"/>
  <c r="C95" i="10"/>
  <c r="B95" i="10"/>
  <c r="A95" i="10"/>
  <c r="E94" i="10"/>
  <c r="D94" i="10"/>
  <c r="B94" i="10"/>
  <c r="A94" i="10"/>
  <c r="E93" i="10"/>
  <c r="D93" i="10"/>
  <c r="B93" i="10"/>
  <c r="A93" i="10"/>
  <c r="AG92" i="10"/>
  <c r="S92" i="15"/>
  <c r="AC92" i="14"/>
  <c r="K92" i="15"/>
  <c r="U92" i="10"/>
  <c r="R92" i="14"/>
  <c r="Q92" i="14"/>
  <c r="T92" i="10"/>
  <c r="H92" i="15"/>
  <c r="R92" i="10"/>
  <c r="M92" i="10"/>
  <c r="J92" i="14"/>
  <c r="L92" i="10"/>
  <c r="J92" i="10"/>
  <c r="F92" i="14"/>
  <c r="E92" i="10"/>
  <c r="D92" i="10"/>
  <c r="B92" i="10"/>
  <c r="A92" i="10"/>
  <c r="U91" i="15"/>
  <c r="AL91" i="14"/>
  <c r="Q91" i="15"/>
  <c r="AC91" i="10"/>
  <c r="AH91" i="14"/>
  <c r="AF91" i="14"/>
  <c r="AB91" i="10"/>
  <c r="N91" i="15"/>
  <c r="O91" i="14"/>
  <c r="G91" i="15"/>
  <c r="L91" i="10"/>
  <c r="J91" i="14"/>
  <c r="E91" i="15"/>
  <c r="I91" i="14"/>
  <c r="I91" i="10"/>
  <c r="C91" i="15"/>
  <c r="F91" i="10"/>
  <c r="E91" i="14"/>
  <c r="E91" i="10"/>
  <c r="D91" i="10"/>
  <c r="B91" i="10"/>
  <c r="A91" i="10"/>
  <c r="U90" i="15"/>
  <c r="AM90" i="14"/>
  <c r="AG90" i="10"/>
  <c r="S90" i="15"/>
  <c r="AE90" i="14"/>
  <c r="AA90" i="10"/>
  <c r="H90" i="15"/>
  <c r="O90" i="14"/>
  <c r="R90" i="10"/>
  <c r="J90" i="10"/>
  <c r="D90" i="15"/>
  <c r="E90" i="10"/>
  <c r="D90" i="10"/>
  <c r="B90" i="10"/>
  <c r="A90" i="10"/>
  <c r="T89" i="15"/>
  <c r="AC89" i="10"/>
  <c r="AH89" i="14"/>
  <c r="AF89" i="14"/>
  <c r="AE89" i="14"/>
  <c r="AD89" i="14"/>
  <c r="Z89" i="10"/>
  <c r="W89" i="14"/>
  <c r="X89" i="14" s="1"/>
  <c r="T89" i="14" s="1"/>
  <c r="Q89" i="14"/>
  <c r="N89" i="14"/>
  <c r="N89" i="10"/>
  <c r="J89" i="14"/>
  <c r="E89" i="15"/>
  <c r="E89" i="14"/>
  <c r="E89" i="10"/>
  <c r="D89" i="10"/>
  <c r="C89" i="10"/>
  <c r="B89" i="10"/>
  <c r="A89" i="10"/>
  <c r="U88" i="15"/>
  <c r="AM88" i="14"/>
  <c r="T88" i="15"/>
  <c r="AL88" i="14"/>
  <c r="AF88" i="10"/>
  <c r="AI88" i="14"/>
  <c r="AD88" i="10"/>
  <c r="AF88" i="14"/>
  <c r="AE88" i="14"/>
  <c r="AD88" i="14"/>
  <c r="M88" i="15"/>
  <c r="AC88" i="14"/>
  <c r="AG88" i="14" s="1"/>
  <c r="X88" i="10"/>
  <c r="W88" i="14"/>
  <c r="X88" i="14" s="1"/>
  <c r="T88" i="14" s="1"/>
  <c r="R88" i="14"/>
  <c r="Q88" i="14"/>
  <c r="I88" i="15"/>
  <c r="O88" i="14"/>
  <c r="G88" i="15"/>
  <c r="Q88" i="10"/>
  <c r="N88" i="14"/>
  <c r="O88" i="10"/>
  <c r="N88" i="10"/>
  <c r="J88" i="14"/>
  <c r="E88" i="15"/>
  <c r="I88" i="14"/>
  <c r="I88" i="10"/>
  <c r="F88" i="14"/>
  <c r="G88" i="10"/>
  <c r="E88" i="10"/>
  <c r="D88" i="10"/>
  <c r="C88" i="10"/>
  <c r="B88" i="10"/>
  <c r="A88" i="10"/>
  <c r="E87" i="10"/>
  <c r="D87" i="10"/>
  <c r="B87" i="10"/>
  <c r="A87" i="10"/>
  <c r="AI86" i="14"/>
  <c r="Z86" i="10"/>
  <c r="M86" i="10"/>
  <c r="E86" i="10"/>
  <c r="D86" i="10"/>
  <c r="B86" i="10"/>
  <c r="A86" i="10"/>
  <c r="AL85" i="14"/>
  <c r="AH85" i="14"/>
  <c r="AC85" i="10"/>
  <c r="L85" i="10"/>
  <c r="J85" i="14"/>
  <c r="E85" i="10"/>
  <c r="D85" i="10"/>
  <c r="B85" i="10"/>
  <c r="A85" i="10"/>
  <c r="U84" i="15"/>
  <c r="T84" i="15"/>
  <c r="R84" i="15"/>
  <c r="AD84" i="10"/>
  <c r="AI84" i="14"/>
  <c r="AH84" i="14"/>
  <c r="AB84" i="10"/>
  <c r="AF84" i="14"/>
  <c r="O84" i="15"/>
  <c r="AD84" i="14"/>
  <c r="M84" i="15"/>
  <c r="L84" i="15"/>
  <c r="V84" i="10"/>
  <c r="AA84" i="14"/>
  <c r="W84" i="14"/>
  <c r="X84" i="14" s="1"/>
  <c r="T84" i="14" s="1"/>
  <c r="U84" i="10"/>
  <c r="R84" i="14"/>
  <c r="J84" i="15"/>
  <c r="H84" i="15"/>
  <c r="G84" i="15"/>
  <c r="O84" i="10"/>
  <c r="F84" i="15"/>
  <c r="E84" i="15"/>
  <c r="C84" i="15"/>
  <c r="G84" i="10"/>
  <c r="F84" i="14"/>
  <c r="E84" i="14"/>
  <c r="E84" i="10"/>
  <c r="D84" i="10"/>
  <c r="C84" i="10"/>
  <c r="B84" i="10"/>
  <c r="A84" i="10"/>
  <c r="U83" i="15"/>
  <c r="AI83" i="14"/>
  <c r="AH83" i="14"/>
  <c r="AJ83" i="14" s="1"/>
  <c r="P83" i="15"/>
  <c r="M83" i="15"/>
  <c r="W83" i="14"/>
  <c r="X83" i="14" s="1"/>
  <c r="T83" i="14" s="1"/>
  <c r="K83" i="15"/>
  <c r="J83" i="15"/>
  <c r="Q83" i="14"/>
  <c r="H83" i="15"/>
  <c r="N83" i="10"/>
  <c r="F83" i="15"/>
  <c r="J83" i="14"/>
  <c r="F83" i="14"/>
  <c r="E83" i="14"/>
  <c r="E83" i="10"/>
  <c r="D83" i="10"/>
  <c r="C83" i="10"/>
  <c r="B83" i="10"/>
  <c r="A83" i="10"/>
  <c r="E82" i="10"/>
  <c r="D82" i="10"/>
  <c r="B82" i="10"/>
  <c r="A82" i="10"/>
  <c r="E81" i="10"/>
  <c r="D81" i="10"/>
  <c r="B81" i="10"/>
  <c r="A81" i="10"/>
  <c r="AM80" i="14"/>
  <c r="AF80" i="10"/>
  <c r="R80" i="15"/>
  <c r="P80" i="15"/>
  <c r="X80" i="10"/>
  <c r="AA80" i="14"/>
  <c r="L80" i="15"/>
  <c r="K80" i="15"/>
  <c r="R80" i="14"/>
  <c r="O80" i="14"/>
  <c r="Q80" i="10"/>
  <c r="I80" i="10"/>
  <c r="C80" i="15"/>
  <c r="E80" i="10"/>
  <c r="D80" i="10"/>
  <c r="C80" i="10"/>
  <c r="B80" i="10"/>
  <c r="A80" i="10"/>
  <c r="AK79" i="14"/>
  <c r="AE79" i="10"/>
  <c r="S79" i="15"/>
  <c r="Y79" i="10"/>
  <c r="W79" i="14"/>
  <c r="X79" i="14" s="1"/>
  <c r="T79" i="14" s="1"/>
  <c r="H79" i="14"/>
  <c r="H79" i="10"/>
  <c r="D79" i="15"/>
  <c r="E79" i="10"/>
  <c r="D79" i="10"/>
  <c r="B79" i="10"/>
  <c r="A79" i="10"/>
  <c r="U78" i="15"/>
  <c r="T78" i="15"/>
  <c r="AL78" i="14"/>
  <c r="AF78" i="10"/>
  <c r="AI78" i="14"/>
  <c r="R78" i="15"/>
  <c r="P78" i="15"/>
  <c r="AB78" i="10"/>
  <c r="AF78" i="14"/>
  <c r="AE78" i="14"/>
  <c r="AD78" i="14"/>
  <c r="Z78" i="10"/>
  <c r="M78" i="15"/>
  <c r="X78" i="10"/>
  <c r="AA78" i="14"/>
  <c r="L78" i="15"/>
  <c r="K78" i="15"/>
  <c r="U78" i="10"/>
  <c r="R78" i="14"/>
  <c r="Q78" i="14"/>
  <c r="H78" i="15"/>
  <c r="Q78" i="10"/>
  <c r="M78" i="10"/>
  <c r="J78" i="14"/>
  <c r="K78" i="10"/>
  <c r="E78" i="15"/>
  <c r="I78" i="14"/>
  <c r="I78" i="10"/>
  <c r="F78" i="14"/>
  <c r="C78" i="15"/>
  <c r="E78" i="10"/>
  <c r="D78" i="10"/>
  <c r="C78" i="10"/>
  <c r="B78" i="10"/>
  <c r="A78" i="10"/>
  <c r="E77" i="10"/>
  <c r="D77" i="10"/>
  <c r="B77" i="10"/>
  <c r="A77" i="10"/>
  <c r="U76" i="15"/>
  <c r="R76" i="15"/>
  <c r="AD76" i="10"/>
  <c r="AI76" i="14"/>
  <c r="AF76" i="14"/>
  <c r="AE76" i="14"/>
  <c r="AD76" i="14"/>
  <c r="Z76" i="10"/>
  <c r="M76" i="15"/>
  <c r="L76" i="15"/>
  <c r="V76" i="10"/>
  <c r="AA76" i="14"/>
  <c r="W76" i="14"/>
  <c r="X76" i="14" s="1"/>
  <c r="T76" i="14" s="1"/>
  <c r="U76" i="10"/>
  <c r="Q76" i="14"/>
  <c r="H76" i="15"/>
  <c r="O76" i="10"/>
  <c r="N76" i="10"/>
  <c r="J76" i="14"/>
  <c r="E76" i="15"/>
  <c r="C76" i="15"/>
  <c r="G76" i="10"/>
  <c r="F76" i="14"/>
  <c r="E76" i="10"/>
  <c r="D76" i="10"/>
  <c r="C76" i="10"/>
  <c r="B76" i="10"/>
  <c r="A76" i="10"/>
  <c r="AI75" i="14"/>
  <c r="AF75" i="14"/>
  <c r="O75" i="15"/>
  <c r="M75" i="15"/>
  <c r="AC75" i="14"/>
  <c r="V75" i="10"/>
  <c r="W75" i="14"/>
  <c r="X75" i="14" s="1"/>
  <c r="T75" i="14" s="1"/>
  <c r="R75" i="14"/>
  <c r="Q75" i="14"/>
  <c r="T75" i="10"/>
  <c r="J75" i="14"/>
  <c r="L75" i="10"/>
  <c r="F75" i="14"/>
  <c r="G75" i="10"/>
  <c r="E75" i="10"/>
  <c r="D75" i="10"/>
  <c r="C75" i="10"/>
  <c r="B75" i="10"/>
  <c r="A75" i="10"/>
  <c r="E74" i="10"/>
  <c r="D74" i="10"/>
  <c r="B74" i="10"/>
  <c r="A74" i="10"/>
  <c r="AM73" i="14"/>
  <c r="Q73" i="15"/>
  <c r="AC73" i="14"/>
  <c r="R73" i="10"/>
  <c r="E73" i="14"/>
  <c r="B73" i="15"/>
  <c r="E73" i="10"/>
  <c r="D73" i="10"/>
  <c r="B73" i="10"/>
  <c r="A73" i="10"/>
  <c r="E72" i="10"/>
  <c r="D72" i="10"/>
  <c r="B72" i="10"/>
  <c r="A72" i="10"/>
  <c r="AE71" i="10"/>
  <c r="J71" i="15"/>
  <c r="Q71" i="14"/>
  <c r="F71" i="15"/>
  <c r="J71" i="14"/>
  <c r="E71" i="14"/>
  <c r="E71" i="10"/>
  <c r="D71" i="10"/>
  <c r="B71" i="10"/>
  <c r="A71" i="10"/>
  <c r="U70" i="15"/>
  <c r="AM70" i="14"/>
  <c r="T70" i="15"/>
  <c r="AL70" i="14"/>
  <c r="AF70" i="10"/>
  <c r="R70" i="15"/>
  <c r="AD70" i="10"/>
  <c r="AB70" i="10"/>
  <c r="AE70" i="14"/>
  <c r="AA70" i="10"/>
  <c r="L70" i="15"/>
  <c r="AA70" i="14"/>
  <c r="V70" i="10"/>
  <c r="R70" i="14"/>
  <c r="U70" i="10"/>
  <c r="Q70" i="14"/>
  <c r="H70" i="15"/>
  <c r="O70" i="14"/>
  <c r="G70" i="15"/>
  <c r="N70" i="14"/>
  <c r="O70" i="10"/>
  <c r="M70" i="10"/>
  <c r="J70" i="14"/>
  <c r="K70" i="10"/>
  <c r="C70" i="15"/>
  <c r="G70" i="10"/>
  <c r="F70" i="14"/>
  <c r="G70" i="14" s="1"/>
  <c r="F70" i="10"/>
  <c r="E70" i="14"/>
  <c r="E70" i="10"/>
  <c r="D70" i="10"/>
  <c r="C70" i="10"/>
  <c r="B70" i="10"/>
  <c r="A70" i="10"/>
  <c r="AF69" i="14"/>
  <c r="AE69" i="14"/>
  <c r="R69" i="10"/>
  <c r="J69" i="10"/>
  <c r="E69" i="10"/>
  <c r="D69" i="10"/>
  <c r="B69" i="10"/>
  <c r="A69" i="10"/>
  <c r="AC68" i="10"/>
  <c r="O68" i="15"/>
  <c r="W68" i="14"/>
  <c r="X68" i="14" s="1"/>
  <c r="T68" i="14" s="1"/>
  <c r="N68" i="10"/>
  <c r="B68" i="15"/>
  <c r="E68" i="14"/>
  <c r="E68" i="10"/>
  <c r="D68" i="10"/>
  <c r="B68" i="10"/>
  <c r="A68" i="10"/>
  <c r="AM67" i="14"/>
  <c r="AG67" i="10"/>
  <c r="AE67" i="10"/>
  <c r="O67" i="15"/>
  <c r="X67" i="10"/>
  <c r="L67" i="15"/>
  <c r="V67" i="10"/>
  <c r="O67" i="10"/>
  <c r="H67" i="10"/>
  <c r="B67" i="15"/>
  <c r="F67" i="10"/>
  <c r="E67" i="10"/>
  <c r="D67" i="10"/>
  <c r="B67" i="10"/>
  <c r="A67" i="10"/>
  <c r="AK66" i="14"/>
  <c r="AD66" i="10"/>
  <c r="AI66" i="14"/>
  <c r="N66" i="15"/>
  <c r="AD66" i="14"/>
  <c r="Z66" i="10"/>
  <c r="K66" i="15"/>
  <c r="R66" i="14"/>
  <c r="U66" i="10"/>
  <c r="M66" i="10"/>
  <c r="H66" i="14"/>
  <c r="F66" i="14"/>
  <c r="G66" i="10"/>
  <c r="E66" i="10"/>
  <c r="D66" i="10"/>
  <c r="B66" i="10"/>
  <c r="A66" i="10"/>
  <c r="U65" i="15"/>
  <c r="AM65" i="14"/>
  <c r="AK65" i="14"/>
  <c r="O65" i="15"/>
  <c r="AA65" i="10"/>
  <c r="AE65" i="14"/>
  <c r="W65" i="14"/>
  <c r="X65" i="14" s="1"/>
  <c r="T65" i="14" s="1"/>
  <c r="H65" i="15"/>
  <c r="O65" i="14"/>
  <c r="N65" i="14"/>
  <c r="M65" i="14" s="1"/>
  <c r="N65" i="10"/>
  <c r="H65" i="14"/>
  <c r="H65" i="10"/>
  <c r="E65" i="10"/>
  <c r="D65" i="10"/>
  <c r="B65" i="10"/>
  <c r="A65" i="10"/>
  <c r="AM64" i="14"/>
  <c r="T64" i="15"/>
  <c r="AL64" i="14"/>
  <c r="AF64" i="10"/>
  <c r="AI64" i="14"/>
  <c r="AF64" i="14"/>
  <c r="AB64" i="10"/>
  <c r="Z64" i="10"/>
  <c r="N64" i="15"/>
  <c r="L64" i="15"/>
  <c r="V64" i="10"/>
  <c r="W64" i="14"/>
  <c r="X64" i="14" s="1"/>
  <c r="T64" i="14" s="1"/>
  <c r="P64" i="14"/>
  <c r="O64" i="14"/>
  <c r="G64" i="15"/>
  <c r="O64" i="10"/>
  <c r="K64" i="10"/>
  <c r="E64" i="15"/>
  <c r="F64" i="14"/>
  <c r="C64" i="15"/>
  <c r="E64" i="10"/>
  <c r="D64" i="10"/>
  <c r="C64" i="10"/>
  <c r="B64" i="10"/>
  <c r="A64" i="10"/>
  <c r="U63" i="15"/>
  <c r="AM63" i="14"/>
  <c r="AI63" i="14"/>
  <c r="AH63" i="14"/>
  <c r="AJ63" i="14" s="1"/>
  <c r="O63" i="15"/>
  <c r="AE63" i="14"/>
  <c r="AC63" i="14"/>
  <c r="Y63" i="10"/>
  <c r="AA63" i="14"/>
  <c r="O63" i="14"/>
  <c r="R63" i="10"/>
  <c r="J63" i="10"/>
  <c r="H63" i="10"/>
  <c r="E63" i="10"/>
  <c r="D63" i="10"/>
  <c r="B63" i="10"/>
  <c r="A63" i="10"/>
  <c r="N62" i="15"/>
  <c r="E62" i="10"/>
  <c r="D62" i="10"/>
  <c r="B62" i="10"/>
  <c r="A62" i="10"/>
  <c r="U61" i="15"/>
  <c r="AM61" i="14"/>
  <c r="AG61" i="10"/>
  <c r="J61" i="15"/>
  <c r="Q61" i="14"/>
  <c r="T61" i="10"/>
  <c r="N61" i="10"/>
  <c r="F61" i="15"/>
  <c r="J61" i="14"/>
  <c r="L61" i="10"/>
  <c r="E61" i="10"/>
  <c r="D61" i="10"/>
  <c r="B61" i="10"/>
  <c r="A61" i="10"/>
  <c r="T60" i="15"/>
  <c r="AL60" i="14"/>
  <c r="AF60" i="10"/>
  <c r="AD60" i="10"/>
  <c r="R60" i="15"/>
  <c r="AH60" i="14"/>
  <c r="AC60" i="10"/>
  <c r="AB60" i="10"/>
  <c r="P60" i="15"/>
  <c r="O60" i="15"/>
  <c r="AE60" i="14"/>
  <c r="N60" i="15"/>
  <c r="AD60" i="14"/>
  <c r="Z60" i="10"/>
  <c r="AC60" i="14"/>
  <c r="AA60" i="14"/>
  <c r="L60" i="15"/>
  <c r="I60" i="15"/>
  <c r="P60" i="14"/>
  <c r="O60" i="14"/>
  <c r="H60" i="15"/>
  <c r="G60" i="15"/>
  <c r="N60" i="14"/>
  <c r="Q60" i="10"/>
  <c r="L60" i="10"/>
  <c r="K60" i="10"/>
  <c r="E60" i="15"/>
  <c r="I60" i="14"/>
  <c r="I60" i="10"/>
  <c r="F60" i="14"/>
  <c r="G60" i="10"/>
  <c r="E60" i="14"/>
  <c r="E60" i="10"/>
  <c r="D60" i="10"/>
  <c r="C60" i="10"/>
  <c r="B60" i="10"/>
  <c r="A60" i="10"/>
  <c r="U59" i="15"/>
  <c r="AK59" i="14"/>
  <c r="S59" i="15"/>
  <c r="AB59" i="10"/>
  <c r="N59" i="15"/>
  <c r="M59" i="15"/>
  <c r="AC59" i="14"/>
  <c r="Y59" i="10"/>
  <c r="AA59" i="14"/>
  <c r="R59" i="14"/>
  <c r="J59" i="15"/>
  <c r="F59" i="15"/>
  <c r="D59" i="15"/>
  <c r="E59" i="10"/>
  <c r="D59" i="10"/>
  <c r="B59" i="10"/>
  <c r="A59" i="10"/>
  <c r="P58" i="10"/>
  <c r="E58" i="10"/>
  <c r="D58" i="10"/>
  <c r="B58" i="10"/>
  <c r="A58" i="10"/>
  <c r="U57" i="15"/>
  <c r="AF57" i="10"/>
  <c r="R57" i="15"/>
  <c r="AI57" i="14"/>
  <c r="J57" i="15"/>
  <c r="N57" i="14"/>
  <c r="Q57" i="10"/>
  <c r="N57" i="10"/>
  <c r="F57" i="15"/>
  <c r="I57" i="14"/>
  <c r="I57" i="10"/>
  <c r="E57" i="10"/>
  <c r="D57" i="10"/>
  <c r="B57" i="10"/>
  <c r="A57" i="10"/>
  <c r="R56" i="10"/>
  <c r="O56" i="14"/>
  <c r="J56" i="10"/>
  <c r="E56" i="10"/>
  <c r="D56" i="10"/>
  <c r="B56" i="10"/>
  <c r="A56" i="10"/>
  <c r="F55" i="10"/>
  <c r="E55" i="10"/>
  <c r="D55" i="10"/>
  <c r="B55" i="10"/>
  <c r="A55" i="10"/>
  <c r="U54" i="15"/>
  <c r="AM54" i="14"/>
  <c r="AG54" i="10"/>
  <c r="N54" i="15"/>
  <c r="X54" i="10"/>
  <c r="L54" i="15"/>
  <c r="AA54" i="14"/>
  <c r="Q54" i="14"/>
  <c r="J54" i="14"/>
  <c r="D54" i="15"/>
  <c r="E54" i="10"/>
  <c r="D54" i="10"/>
  <c r="B54" i="10"/>
  <c r="A54" i="10"/>
  <c r="E53" i="10"/>
  <c r="D53" i="10"/>
  <c r="B53" i="10"/>
  <c r="A53" i="10"/>
  <c r="AE52" i="10"/>
  <c r="AK52" i="14"/>
  <c r="AI52" i="14"/>
  <c r="AC52" i="10"/>
  <c r="AE52" i="14"/>
  <c r="W52" i="10"/>
  <c r="W52" i="14"/>
  <c r="X52" i="14" s="1"/>
  <c r="T52" i="14" s="1"/>
  <c r="Q52" i="14"/>
  <c r="N52" i="14"/>
  <c r="Q52" i="10"/>
  <c r="P52" i="10"/>
  <c r="J52" i="14"/>
  <c r="K52" i="14" s="1"/>
  <c r="I52" i="14"/>
  <c r="I52" i="10"/>
  <c r="H52" i="14"/>
  <c r="E52" i="14"/>
  <c r="E52" i="10"/>
  <c r="D52" i="10"/>
  <c r="B52" i="10"/>
  <c r="A52" i="10"/>
  <c r="AG51" i="10"/>
  <c r="AM51" i="14"/>
  <c r="AK51" i="14"/>
  <c r="AI51" i="14"/>
  <c r="AD51" i="10"/>
  <c r="AF51" i="14"/>
  <c r="AC51" i="14"/>
  <c r="Y51" i="10"/>
  <c r="X51" i="10"/>
  <c r="AA51" i="14"/>
  <c r="O51" i="14"/>
  <c r="H51" i="14"/>
  <c r="C51" i="15"/>
  <c r="E51" i="10"/>
  <c r="D51" i="10"/>
  <c r="B51" i="10"/>
  <c r="A51" i="10"/>
  <c r="E50" i="10"/>
  <c r="D50" i="10"/>
  <c r="B50" i="10"/>
  <c r="A50" i="10"/>
  <c r="AM49" i="14"/>
  <c r="AL49" i="14"/>
  <c r="AI49" i="14"/>
  <c r="AE49" i="14"/>
  <c r="AA49" i="10"/>
  <c r="AD49" i="14"/>
  <c r="AC49" i="14"/>
  <c r="L49" i="15"/>
  <c r="AA49" i="14"/>
  <c r="T49" i="10"/>
  <c r="Q49" i="14"/>
  <c r="O49" i="14"/>
  <c r="N49" i="14"/>
  <c r="Q49" i="10"/>
  <c r="L49" i="10"/>
  <c r="J49" i="14"/>
  <c r="I49" i="14"/>
  <c r="I49" i="10"/>
  <c r="F49" i="10"/>
  <c r="E49" i="14"/>
  <c r="E49" i="10"/>
  <c r="D49" i="10"/>
  <c r="C49" i="10"/>
  <c r="B49" i="10"/>
  <c r="A49" i="10"/>
  <c r="E48" i="10"/>
  <c r="D48" i="10"/>
  <c r="B48" i="10"/>
  <c r="A48" i="10"/>
  <c r="AL47" i="14"/>
  <c r="AH47" i="14"/>
  <c r="AC47" i="10"/>
  <c r="AB47" i="10"/>
  <c r="AF47" i="14"/>
  <c r="AE47" i="14"/>
  <c r="N47" i="15"/>
  <c r="R47" i="14"/>
  <c r="U47" i="10"/>
  <c r="Q47" i="14"/>
  <c r="G47" i="15"/>
  <c r="N47" i="14"/>
  <c r="M47" i="10"/>
  <c r="J47" i="14"/>
  <c r="E47" i="15"/>
  <c r="I47" i="14"/>
  <c r="E47" i="10"/>
  <c r="D47" i="10"/>
  <c r="C47" i="10"/>
  <c r="B47" i="10"/>
  <c r="A47" i="10"/>
  <c r="AL46" i="14"/>
  <c r="AF46" i="10"/>
  <c r="AI46" i="14"/>
  <c r="AD46" i="10"/>
  <c r="P46" i="15"/>
  <c r="O46" i="15"/>
  <c r="AA46" i="10"/>
  <c r="N46" i="15"/>
  <c r="AD46" i="14"/>
  <c r="Z46" i="10"/>
  <c r="L46" i="15"/>
  <c r="AA46" i="14"/>
  <c r="V46" i="10"/>
  <c r="W46" i="14"/>
  <c r="X46" i="14" s="1"/>
  <c r="T46" i="14" s="1"/>
  <c r="K46" i="15"/>
  <c r="J46" i="15"/>
  <c r="Q46" i="14"/>
  <c r="I46" i="15"/>
  <c r="H46" i="15"/>
  <c r="O46" i="14"/>
  <c r="N46" i="14"/>
  <c r="O46" i="10"/>
  <c r="K46" i="10"/>
  <c r="E46" i="14"/>
  <c r="F46" i="10"/>
  <c r="E46" i="10"/>
  <c r="D46" i="10"/>
  <c r="C46" i="10"/>
  <c r="B46" i="10"/>
  <c r="A46" i="10"/>
  <c r="N45" i="15"/>
  <c r="W45" i="14"/>
  <c r="X45" i="14" s="1"/>
  <c r="T45" i="14" s="1"/>
  <c r="N45" i="10"/>
  <c r="E45" i="10"/>
  <c r="D45" i="10"/>
  <c r="B45" i="10"/>
  <c r="A45" i="10"/>
  <c r="AE44" i="10"/>
  <c r="AK44" i="14"/>
  <c r="AI44" i="14"/>
  <c r="AD44" i="10"/>
  <c r="Q44" i="15"/>
  <c r="AH44" i="14"/>
  <c r="AC44" i="10"/>
  <c r="AB44" i="10"/>
  <c r="P44" i="15"/>
  <c r="N44" i="15"/>
  <c r="AD44" i="14"/>
  <c r="Z44" i="10"/>
  <c r="W44" i="10"/>
  <c r="AA44" i="14"/>
  <c r="U44" i="10"/>
  <c r="R44" i="14"/>
  <c r="Q44" i="14"/>
  <c r="S44" i="10"/>
  <c r="P44" i="10"/>
  <c r="M44" i="10"/>
  <c r="K44" i="10"/>
  <c r="E44" i="15"/>
  <c r="I44" i="14"/>
  <c r="I44" i="10"/>
  <c r="H44" i="14"/>
  <c r="H44" i="10"/>
  <c r="F44" i="14"/>
  <c r="G44" i="10"/>
  <c r="E44" i="10"/>
  <c r="D44" i="10"/>
  <c r="B44" i="10"/>
  <c r="A44" i="10"/>
  <c r="AK43" i="14"/>
  <c r="R43" i="15"/>
  <c r="AC43" i="10"/>
  <c r="AF43" i="14"/>
  <c r="M43" i="15"/>
  <c r="AC43" i="14"/>
  <c r="R43" i="14"/>
  <c r="J43" i="15"/>
  <c r="O43" i="14"/>
  <c r="P43" i="10"/>
  <c r="F43" i="15"/>
  <c r="F43" i="14"/>
  <c r="E43" i="10"/>
  <c r="D43" i="10"/>
  <c r="B43" i="10"/>
  <c r="A43" i="10"/>
  <c r="W42" i="14"/>
  <c r="X42" i="14" s="1"/>
  <c r="T42" i="14" s="1"/>
  <c r="E42" i="10"/>
  <c r="D42" i="10"/>
  <c r="B42" i="10"/>
  <c r="A42" i="10"/>
  <c r="AK41" i="14"/>
  <c r="AI41" i="14"/>
  <c r="W41" i="10"/>
  <c r="Q41" i="14"/>
  <c r="P41" i="10"/>
  <c r="J41" i="14"/>
  <c r="E41" i="14"/>
  <c r="E41" i="10"/>
  <c r="D41" i="10"/>
  <c r="B41" i="10"/>
  <c r="A41" i="10"/>
  <c r="AM40" i="14"/>
  <c r="AF40" i="14"/>
  <c r="AC40" i="14"/>
  <c r="R40" i="14"/>
  <c r="H40" i="14"/>
  <c r="E40" i="10"/>
  <c r="D40" i="10"/>
  <c r="B40" i="10"/>
  <c r="A40" i="10"/>
  <c r="AL39" i="14"/>
  <c r="AK39" i="14"/>
  <c r="AE39" i="10"/>
  <c r="AH39" i="14"/>
  <c r="O39" i="14"/>
  <c r="E39" i="10"/>
  <c r="D39" i="10"/>
  <c r="B39" i="10"/>
  <c r="A39" i="10"/>
  <c r="AM38" i="14"/>
  <c r="T38" i="15"/>
  <c r="AF38" i="10"/>
  <c r="AI38" i="14"/>
  <c r="AH38" i="14"/>
  <c r="AC38" i="10"/>
  <c r="P38" i="15"/>
  <c r="AB38" i="10"/>
  <c r="AF38" i="14"/>
  <c r="O38" i="15"/>
  <c r="AE38" i="14"/>
  <c r="AA38" i="10"/>
  <c r="AD38" i="14"/>
  <c r="M38" i="15"/>
  <c r="X38" i="10"/>
  <c r="L38" i="15"/>
  <c r="AA38" i="14"/>
  <c r="W38" i="14"/>
  <c r="X38" i="14" s="1"/>
  <c r="T38" i="14" s="1"/>
  <c r="K38" i="15"/>
  <c r="U38" i="10"/>
  <c r="R38" i="14"/>
  <c r="Q38" i="14"/>
  <c r="H38" i="15"/>
  <c r="O38" i="14"/>
  <c r="M38" i="10"/>
  <c r="I38" i="10"/>
  <c r="E38" i="10"/>
  <c r="D38" i="10"/>
  <c r="C38" i="10"/>
  <c r="B38" i="10"/>
  <c r="A38" i="10"/>
  <c r="AI37" i="14"/>
  <c r="AD37" i="10"/>
  <c r="AC37" i="14"/>
  <c r="H37" i="15"/>
  <c r="E37" i="10"/>
  <c r="D37" i="10"/>
  <c r="B37" i="10"/>
  <c r="A37" i="10"/>
  <c r="Q36" i="15"/>
  <c r="AC36" i="10"/>
  <c r="N36" i="15"/>
  <c r="R36" i="14"/>
  <c r="J36" i="15"/>
  <c r="F36" i="15"/>
  <c r="H36" i="14"/>
  <c r="B36" i="15"/>
  <c r="E36" i="14"/>
  <c r="E36" i="10"/>
  <c r="D36" i="10"/>
  <c r="B36" i="10"/>
  <c r="A36" i="10"/>
  <c r="U35" i="15"/>
  <c r="AL35" i="14"/>
  <c r="AF35" i="10"/>
  <c r="R35" i="15"/>
  <c r="AI35" i="14"/>
  <c r="AD35" i="10"/>
  <c r="P35" i="15"/>
  <c r="O35" i="15"/>
  <c r="AE35" i="14"/>
  <c r="AA35" i="10"/>
  <c r="M35" i="15"/>
  <c r="AC35" i="14"/>
  <c r="L35" i="15"/>
  <c r="AA35" i="14"/>
  <c r="K35" i="15"/>
  <c r="R35" i="14"/>
  <c r="Q35" i="14"/>
  <c r="H35" i="15"/>
  <c r="O35" i="14"/>
  <c r="I35" i="14"/>
  <c r="I35" i="10"/>
  <c r="F35" i="10"/>
  <c r="E35" i="10"/>
  <c r="D35" i="10"/>
  <c r="C35" i="10"/>
  <c r="B35" i="10"/>
  <c r="A35" i="10"/>
  <c r="D34" i="15"/>
  <c r="H34" i="14"/>
  <c r="E34" i="10"/>
  <c r="D34" i="10"/>
  <c r="B34" i="10"/>
  <c r="A34" i="10"/>
  <c r="E33" i="10"/>
  <c r="D33" i="10"/>
  <c r="B33" i="10"/>
  <c r="A33" i="10"/>
  <c r="AM32" i="14"/>
  <c r="T32" i="15"/>
  <c r="AL32" i="14"/>
  <c r="AF32" i="10"/>
  <c r="AK32" i="14"/>
  <c r="AN32" i="14" s="1"/>
  <c r="S32" i="15"/>
  <c r="AF32" i="14"/>
  <c r="AC32" i="14"/>
  <c r="R32" i="14"/>
  <c r="P32" i="14"/>
  <c r="H32" i="15"/>
  <c r="K32" i="10"/>
  <c r="F32" i="14"/>
  <c r="E32" i="10"/>
  <c r="D32" i="10"/>
  <c r="AG32" i="10"/>
  <c r="B32" i="10"/>
  <c r="A32" i="10"/>
  <c r="AG31" i="10"/>
  <c r="AL31" i="14"/>
  <c r="N31" i="15"/>
  <c r="T31" i="10"/>
  <c r="P31" i="14"/>
  <c r="D31" i="15"/>
  <c r="E31" i="10"/>
  <c r="D31" i="10"/>
  <c r="B31" i="10"/>
  <c r="A31" i="10"/>
  <c r="E30" i="10"/>
  <c r="D30" i="10"/>
  <c r="B30" i="10"/>
  <c r="A30" i="10"/>
  <c r="AL29" i="14"/>
  <c r="AF29" i="14"/>
  <c r="AE29" i="14"/>
  <c r="N29" i="14"/>
  <c r="I29" i="14"/>
  <c r="H29" i="14"/>
  <c r="F29" i="14"/>
  <c r="E29" i="14"/>
  <c r="E29" i="10"/>
  <c r="D29" i="10"/>
  <c r="B29" i="10"/>
  <c r="A29" i="10"/>
  <c r="AL28" i="14"/>
  <c r="AK28" i="14"/>
  <c r="AI28" i="14"/>
  <c r="AH28" i="14"/>
  <c r="AD28" i="14"/>
  <c r="AC28" i="14"/>
  <c r="W28" i="10"/>
  <c r="L28" i="15"/>
  <c r="AA28" i="14"/>
  <c r="W28" i="14"/>
  <c r="X28" i="14" s="1"/>
  <c r="T28" i="14" s="1"/>
  <c r="U28" i="10"/>
  <c r="I28" i="15"/>
  <c r="S28" i="10"/>
  <c r="O28" i="14"/>
  <c r="Q28" i="10"/>
  <c r="P28" i="10"/>
  <c r="M28" i="10"/>
  <c r="K28" i="10"/>
  <c r="I28" i="10"/>
  <c r="H28" i="14"/>
  <c r="E28" i="10"/>
  <c r="D28" i="10"/>
  <c r="B28" i="10"/>
  <c r="A28" i="10"/>
  <c r="AL27" i="14"/>
  <c r="AI27" i="14"/>
  <c r="AE27" i="14"/>
  <c r="N27" i="14"/>
  <c r="N27" i="10"/>
  <c r="I27" i="14"/>
  <c r="E27" i="10"/>
  <c r="D27" i="10"/>
  <c r="B27" i="10"/>
  <c r="A27" i="10"/>
  <c r="E26" i="10"/>
  <c r="D26" i="10"/>
  <c r="B26" i="10"/>
  <c r="A26" i="10"/>
  <c r="AM25" i="14"/>
  <c r="E25" i="10"/>
  <c r="D25" i="10"/>
  <c r="B25" i="10"/>
  <c r="A25" i="10"/>
  <c r="E24" i="10"/>
  <c r="D24" i="10"/>
  <c r="B24" i="10"/>
  <c r="A24" i="10"/>
  <c r="U23" i="15"/>
  <c r="R23" i="15"/>
  <c r="AE23" i="14"/>
  <c r="Z23" i="10"/>
  <c r="N23" i="15"/>
  <c r="M23" i="15"/>
  <c r="L23" i="15"/>
  <c r="Q23" i="14"/>
  <c r="H23" i="15"/>
  <c r="N23" i="14"/>
  <c r="J23" i="14"/>
  <c r="K23" i="10"/>
  <c r="C23" i="15"/>
  <c r="F23" i="14"/>
  <c r="E23" i="10"/>
  <c r="D23" i="10"/>
  <c r="C23" i="10"/>
  <c r="B23" i="10"/>
  <c r="A23" i="10"/>
  <c r="E22" i="10"/>
  <c r="D22" i="10"/>
  <c r="B22" i="10"/>
  <c r="A22" i="10"/>
  <c r="U21" i="15"/>
  <c r="T21" i="15"/>
  <c r="AH21" i="14"/>
  <c r="AB21" i="10"/>
  <c r="P21" i="15"/>
  <c r="O21" i="15"/>
  <c r="Z21" i="10"/>
  <c r="AD21" i="14"/>
  <c r="M21" i="15"/>
  <c r="W21" i="14"/>
  <c r="X21" i="14" s="1"/>
  <c r="T21" i="14" s="1"/>
  <c r="U21" i="10"/>
  <c r="K21" i="15"/>
  <c r="J21" i="15"/>
  <c r="H21" i="15"/>
  <c r="G21" i="15"/>
  <c r="N21" i="14"/>
  <c r="O21" i="10"/>
  <c r="M21" i="10"/>
  <c r="F21" i="15"/>
  <c r="E21" i="15"/>
  <c r="C21" i="15"/>
  <c r="G21" i="10"/>
  <c r="F21" i="14"/>
  <c r="E21" i="10"/>
  <c r="D21" i="10"/>
  <c r="C21" i="10"/>
  <c r="B21" i="10"/>
  <c r="A21" i="10"/>
  <c r="U20" i="15"/>
  <c r="AM20" i="14"/>
  <c r="AC20" i="10"/>
  <c r="Q20" i="15"/>
  <c r="P20" i="15"/>
  <c r="AE20" i="14"/>
  <c r="AA20" i="10"/>
  <c r="N20" i="15"/>
  <c r="M20" i="15"/>
  <c r="AC20" i="14"/>
  <c r="AA20" i="14"/>
  <c r="K20" i="15"/>
  <c r="Q20" i="14"/>
  <c r="T20" i="10"/>
  <c r="I20" i="15"/>
  <c r="H20" i="15"/>
  <c r="O20" i="14"/>
  <c r="N20" i="10"/>
  <c r="J20" i="14"/>
  <c r="F20" i="14"/>
  <c r="G20" i="10"/>
  <c r="F20" i="10"/>
  <c r="B20" i="15"/>
  <c r="E20" i="10"/>
  <c r="D20" i="10"/>
  <c r="C20" i="10"/>
  <c r="B20" i="10"/>
  <c r="A20" i="10"/>
  <c r="E19" i="10"/>
  <c r="D19" i="10"/>
  <c r="B19" i="10"/>
  <c r="A19" i="10"/>
  <c r="AL18" i="14"/>
  <c r="R18" i="15"/>
  <c r="AI18" i="14"/>
  <c r="O18" i="15"/>
  <c r="AE18" i="14"/>
  <c r="L18" i="15"/>
  <c r="AA18" i="14"/>
  <c r="W18" i="14"/>
  <c r="X18" i="14" s="1"/>
  <c r="T18" i="14" s="1"/>
  <c r="J18" i="15"/>
  <c r="Q18" i="14"/>
  <c r="N18" i="14"/>
  <c r="F18" i="15"/>
  <c r="J18" i="14"/>
  <c r="I18" i="14"/>
  <c r="C18" i="15"/>
  <c r="F18" i="14"/>
  <c r="E18" i="10"/>
  <c r="D18" i="10"/>
  <c r="C18" i="10"/>
  <c r="B18" i="10"/>
  <c r="A18" i="10"/>
  <c r="E17" i="10"/>
  <c r="D17" i="10"/>
  <c r="B17" i="10"/>
  <c r="A17" i="10"/>
  <c r="AK16" i="14"/>
  <c r="AD16" i="14"/>
  <c r="W16" i="14"/>
  <c r="X16" i="14" s="1"/>
  <c r="T16" i="14" s="1"/>
  <c r="H16" i="14"/>
  <c r="E16" i="10"/>
  <c r="D16" i="10"/>
  <c r="B16" i="10"/>
  <c r="A16" i="10"/>
  <c r="U15" i="15"/>
  <c r="AM15" i="14"/>
  <c r="R15" i="15"/>
  <c r="AI15" i="14"/>
  <c r="AE15" i="14"/>
  <c r="Z15" i="10"/>
  <c r="AB18" i="8" s="1"/>
  <c r="N15" i="15"/>
  <c r="AC15" i="14"/>
  <c r="M15" i="15"/>
  <c r="X15" i="10"/>
  <c r="AA15" i="14"/>
  <c r="L15" i="15"/>
  <c r="Q15" i="14"/>
  <c r="T15" i="10"/>
  <c r="I15" i="15"/>
  <c r="H15" i="15"/>
  <c r="O15" i="14"/>
  <c r="J15" i="14"/>
  <c r="K15" i="10"/>
  <c r="I15" i="14"/>
  <c r="C15" i="15"/>
  <c r="F15" i="14"/>
  <c r="E15" i="10"/>
  <c r="D15" i="10"/>
  <c r="C15" i="10"/>
  <c r="B15" i="10"/>
  <c r="A15" i="10"/>
  <c r="E14" i="10"/>
  <c r="D14" i="10"/>
  <c r="B14" i="10"/>
  <c r="A14" i="10"/>
  <c r="T13" i="15"/>
  <c r="AL13" i="14"/>
  <c r="R13" i="15"/>
  <c r="AD13" i="10"/>
  <c r="AI13" i="14"/>
  <c r="AH13" i="14"/>
  <c r="AC13" i="10"/>
  <c r="AE13" i="14"/>
  <c r="M13" i="15"/>
  <c r="L13" i="15"/>
  <c r="V13" i="10"/>
  <c r="AA13" i="14"/>
  <c r="R13" i="14"/>
  <c r="Q13" i="14"/>
  <c r="H13" i="15"/>
  <c r="G13" i="15"/>
  <c r="N13" i="14"/>
  <c r="O13" i="10"/>
  <c r="N13" i="10"/>
  <c r="M13" i="10"/>
  <c r="J13" i="14"/>
  <c r="K13" i="10"/>
  <c r="E13" i="15"/>
  <c r="I13" i="14"/>
  <c r="C13" i="15"/>
  <c r="G13" i="10"/>
  <c r="F13" i="14"/>
  <c r="E13" i="14"/>
  <c r="F13" i="10"/>
  <c r="E13" i="10"/>
  <c r="D13" i="10"/>
  <c r="C13" i="10"/>
  <c r="B13" i="10"/>
  <c r="B16" i="7" s="1"/>
  <c r="A13" i="10"/>
  <c r="U12" i="15"/>
  <c r="AM12" i="14"/>
  <c r="AH12" i="14"/>
  <c r="AF12" i="14"/>
  <c r="AE12" i="14"/>
  <c r="AA12" i="10"/>
  <c r="AA12" i="14"/>
  <c r="V12" i="10"/>
  <c r="R12" i="14"/>
  <c r="Q12" i="14"/>
  <c r="H12" i="15"/>
  <c r="O12" i="14"/>
  <c r="O12" i="10"/>
  <c r="N12" i="10"/>
  <c r="J12" i="14"/>
  <c r="G12" i="10"/>
  <c r="E12" i="14"/>
  <c r="F12" i="10"/>
  <c r="F15" i="6" s="1"/>
  <c r="E12" i="10"/>
  <c r="D12" i="10"/>
  <c r="C12" i="10"/>
  <c r="B12" i="10"/>
  <c r="A12" i="10"/>
  <c r="K11" i="15"/>
  <c r="E11" i="10"/>
  <c r="D11" i="10"/>
  <c r="W11" i="14"/>
  <c r="X11" i="14" s="1"/>
  <c r="T11" i="14" s="1"/>
  <c r="B11" i="10"/>
  <c r="A11" i="10"/>
  <c r="AF10" i="10"/>
  <c r="AJ13" i="8" s="1"/>
  <c r="P10" i="10"/>
  <c r="J10" i="10"/>
  <c r="D10" i="15"/>
  <c r="H10" i="10"/>
  <c r="E10" i="10"/>
  <c r="D10" i="10"/>
  <c r="AH10" i="14"/>
  <c r="B10" i="10"/>
  <c r="A10" i="10"/>
  <c r="AF9" i="10"/>
  <c r="AJ12" i="8" s="1"/>
  <c r="AK9" i="14"/>
  <c r="S9" i="15"/>
  <c r="R9" i="15"/>
  <c r="AD9" i="10"/>
  <c r="AH9" i="14"/>
  <c r="Q9" i="15"/>
  <c r="P9" i="15"/>
  <c r="N9" i="15"/>
  <c r="AD9" i="14"/>
  <c r="Z9" i="10"/>
  <c r="AB12" i="8" s="1"/>
  <c r="Y9" i="10"/>
  <c r="AC9" i="14"/>
  <c r="L9" i="15"/>
  <c r="AA9" i="14"/>
  <c r="R9" i="14"/>
  <c r="U9" i="10"/>
  <c r="J12" i="7" s="1"/>
  <c r="S9" i="10"/>
  <c r="H12" i="7" s="1"/>
  <c r="O9" i="14"/>
  <c r="G9" i="15"/>
  <c r="M9" i="10"/>
  <c r="E9" i="15"/>
  <c r="I9" i="10"/>
  <c r="H9" i="14"/>
  <c r="D9" i="15"/>
  <c r="C9" i="15"/>
  <c r="E9" i="10"/>
  <c r="D9" i="10"/>
  <c r="B9" i="10"/>
  <c r="A9" i="10"/>
  <c r="U8" i="15"/>
  <c r="S8" i="15"/>
  <c r="AE8" i="10"/>
  <c r="AI8" i="14"/>
  <c r="R8" i="15"/>
  <c r="AB8" i="10"/>
  <c r="AD11" i="8" s="1"/>
  <c r="Z8" i="10"/>
  <c r="AB11" i="8" s="1"/>
  <c r="AD8" i="14"/>
  <c r="X8" i="10"/>
  <c r="AA8" i="14"/>
  <c r="K8" i="15"/>
  <c r="R8" i="14"/>
  <c r="P8" i="14"/>
  <c r="G8" i="15"/>
  <c r="Q8" i="10"/>
  <c r="F11" i="7" s="1"/>
  <c r="N8" i="14"/>
  <c r="E8" i="15"/>
  <c r="I8" i="14"/>
  <c r="C8" i="15"/>
  <c r="G8" i="10"/>
  <c r="F8" i="14"/>
  <c r="E8" i="10"/>
  <c r="D8" i="10"/>
  <c r="C8" i="10"/>
  <c r="B8" i="10"/>
  <c r="A8" i="10"/>
  <c r="AE7" i="10"/>
  <c r="Q7" i="15"/>
  <c r="AH7" i="14"/>
  <c r="AC7" i="10"/>
  <c r="M7" i="15"/>
  <c r="Y7" i="10"/>
  <c r="AC7" i="14"/>
  <c r="W7" i="14"/>
  <c r="X7" i="14" s="1"/>
  <c r="T7" i="14" s="1"/>
  <c r="J7" i="15"/>
  <c r="N7" i="10"/>
  <c r="F7" i="15"/>
  <c r="H7" i="14"/>
  <c r="H7" i="10"/>
  <c r="E7" i="10"/>
  <c r="E10" i="8" s="1"/>
  <c r="D7" i="10"/>
  <c r="B7" i="10"/>
  <c r="A7" i="10"/>
  <c r="U6" i="15"/>
  <c r="AM6" i="14"/>
  <c r="T6" i="15"/>
  <c r="AF6" i="10"/>
  <c r="AJ9" i="8" s="1"/>
  <c r="AL6" i="14"/>
  <c r="AI6" i="14"/>
  <c r="AD6" i="10"/>
  <c r="AB6" i="10"/>
  <c r="AD9" i="8" s="1"/>
  <c r="N6" i="15"/>
  <c r="M6" i="15"/>
  <c r="AC6" i="14"/>
  <c r="X6" i="10"/>
  <c r="AA6" i="14"/>
  <c r="V6" i="10"/>
  <c r="K6" i="15"/>
  <c r="H6" i="15"/>
  <c r="O6" i="14"/>
  <c r="G6" i="15"/>
  <c r="Q6" i="10"/>
  <c r="F9" i="7" s="1"/>
  <c r="N6" i="14"/>
  <c r="O6" i="10"/>
  <c r="K6" i="10"/>
  <c r="E6" i="15"/>
  <c r="I6" i="14"/>
  <c r="I6" i="10"/>
  <c r="F6" i="14"/>
  <c r="G6" i="10"/>
  <c r="C6" i="15"/>
  <c r="E6" i="10"/>
  <c r="D6" i="10"/>
  <c r="C6" i="10"/>
  <c r="B6" i="10"/>
  <c r="A6" i="10"/>
  <c r="S5" i="15"/>
  <c r="O5" i="15"/>
  <c r="AA5" i="10"/>
  <c r="AC8" i="8" s="1"/>
  <c r="AE5" i="14"/>
  <c r="W5" i="14"/>
  <c r="X5" i="14" s="1"/>
  <c r="T5" i="14" s="1"/>
  <c r="R5" i="14"/>
  <c r="J5" i="10"/>
  <c r="E5" i="14"/>
  <c r="B5" i="15"/>
  <c r="E5" i="10"/>
  <c r="D5" i="10"/>
  <c r="B5" i="10"/>
  <c r="A5" i="10"/>
  <c r="AL4" i="14"/>
  <c r="AF4" i="10"/>
  <c r="AJ7" i="8" s="1"/>
  <c r="T4" i="15"/>
  <c r="AD4" i="10"/>
  <c r="AG7" i="8" s="1"/>
  <c r="AI4" i="14"/>
  <c r="AH4" i="14"/>
  <c r="O4" i="15"/>
  <c r="AE4" i="14"/>
  <c r="AD4" i="14"/>
  <c r="L4" i="15"/>
  <c r="J4" i="15"/>
  <c r="Q4" i="14"/>
  <c r="P4" i="14"/>
  <c r="N4" i="14"/>
  <c r="Q4" i="10"/>
  <c r="F7" i="7" s="1"/>
  <c r="G4" i="15"/>
  <c r="O4" i="10"/>
  <c r="F4" i="15"/>
  <c r="J4" i="14"/>
  <c r="K4" i="10"/>
  <c r="I4" i="14"/>
  <c r="I4" i="10"/>
  <c r="S7" i="6" s="1"/>
  <c r="C4" i="15"/>
  <c r="E4" i="10"/>
  <c r="D4" i="10"/>
  <c r="C4" i="10"/>
  <c r="B4" i="10"/>
  <c r="A4" i="10"/>
  <c r="D3" i="10"/>
  <c r="B3" i="10"/>
  <c r="A3" i="10"/>
  <c r="A2" i="10"/>
  <c r="A1" i="10"/>
  <c r="E158" i="8"/>
  <c r="D158" i="8"/>
  <c r="C158" i="8"/>
  <c r="B158" i="8"/>
  <c r="J158" i="8" s="1"/>
  <c r="A158" i="8"/>
  <c r="U157" i="8"/>
  <c r="E157" i="8"/>
  <c r="D157" i="8"/>
  <c r="C157" i="8"/>
  <c r="B157" i="8"/>
  <c r="G157" i="8" s="1"/>
  <c r="A157" i="8"/>
  <c r="M156" i="8"/>
  <c r="E156" i="8"/>
  <c r="D156" i="8"/>
  <c r="B156" i="8"/>
  <c r="P156" i="8" s="1"/>
  <c r="A156" i="8"/>
  <c r="AJ155" i="8"/>
  <c r="M155" i="8"/>
  <c r="E155" i="8"/>
  <c r="D155" i="8"/>
  <c r="C155" i="8"/>
  <c r="B155" i="8"/>
  <c r="J155" i="8" s="1"/>
  <c r="A155" i="8"/>
  <c r="M154" i="8"/>
  <c r="E154" i="8"/>
  <c r="D154" i="8"/>
  <c r="B154" i="8"/>
  <c r="J154" i="8" s="1"/>
  <c r="A154" i="8"/>
  <c r="AB153" i="8"/>
  <c r="E153" i="8"/>
  <c r="D153" i="8"/>
  <c r="B153" i="8"/>
  <c r="A153" i="8"/>
  <c r="S152" i="8"/>
  <c r="M152" i="8"/>
  <c r="I152" i="8"/>
  <c r="K152" i="8" s="1"/>
  <c r="E152" i="8"/>
  <c r="D152" i="8"/>
  <c r="C152" i="8"/>
  <c r="B152" i="8"/>
  <c r="J152" i="8" s="1"/>
  <c r="A152" i="8"/>
  <c r="P151" i="8"/>
  <c r="E151" i="8"/>
  <c r="D151" i="8"/>
  <c r="B151" i="8"/>
  <c r="J151" i="8" s="1"/>
  <c r="A151" i="8"/>
  <c r="U150" i="8"/>
  <c r="E150" i="8"/>
  <c r="S150" i="8" s="1"/>
  <c r="D150" i="8"/>
  <c r="C150" i="8"/>
  <c r="B150" i="8"/>
  <c r="M150" i="8" s="1"/>
  <c r="A150" i="8"/>
  <c r="AF149" i="8"/>
  <c r="AD149" i="8"/>
  <c r="Y149" i="8"/>
  <c r="Z149" i="8" s="1"/>
  <c r="E149" i="8"/>
  <c r="D149" i="8"/>
  <c r="C149" i="8"/>
  <c r="B149" i="8"/>
  <c r="A149" i="8"/>
  <c r="AI148" i="8"/>
  <c r="AG148" i="8"/>
  <c r="AB148" i="8"/>
  <c r="Y148" i="8"/>
  <c r="Z148" i="8" s="1"/>
  <c r="E148" i="8"/>
  <c r="D148" i="8"/>
  <c r="B148" i="8"/>
  <c r="J148" i="8" s="1"/>
  <c r="A148" i="8"/>
  <c r="P147" i="8"/>
  <c r="E147" i="8"/>
  <c r="D147" i="8"/>
  <c r="B147" i="8"/>
  <c r="A147" i="8"/>
  <c r="P146" i="8"/>
  <c r="I146" i="8"/>
  <c r="G146" i="8"/>
  <c r="E146" i="8"/>
  <c r="M146" i="8" s="1"/>
  <c r="D146" i="8"/>
  <c r="B146" i="8"/>
  <c r="A146" i="8"/>
  <c r="E145" i="8"/>
  <c r="D145" i="8"/>
  <c r="B145" i="8"/>
  <c r="A145" i="8"/>
  <c r="AI144" i="8"/>
  <c r="P144" i="8"/>
  <c r="E144" i="8"/>
  <c r="D144" i="8"/>
  <c r="B144" i="8"/>
  <c r="M144" i="8" s="1"/>
  <c r="A144" i="8"/>
  <c r="AK143" i="8"/>
  <c r="P143" i="8"/>
  <c r="E143" i="8"/>
  <c r="D143" i="8"/>
  <c r="B143" i="8"/>
  <c r="A143" i="8"/>
  <c r="AB142" i="8"/>
  <c r="E142" i="8"/>
  <c r="D142" i="8"/>
  <c r="B142" i="8"/>
  <c r="J142" i="8" s="1"/>
  <c r="A142" i="8"/>
  <c r="E141" i="8"/>
  <c r="D141" i="8"/>
  <c r="B141" i="8"/>
  <c r="J141" i="8" s="1"/>
  <c r="A141" i="8"/>
  <c r="U140" i="8"/>
  <c r="G140" i="8"/>
  <c r="E140" i="8"/>
  <c r="D140" i="8"/>
  <c r="B140" i="8"/>
  <c r="A140" i="8"/>
  <c r="AJ139" i="8"/>
  <c r="U139" i="8"/>
  <c r="G139" i="8"/>
  <c r="E139" i="8"/>
  <c r="D139" i="8"/>
  <c r="A139" i="8"/>
  <c r="U138" i="8"/>
  <c r="M138" i="8"/>
  <c r="I138" i="8"/>
  <c r="G138" i="8"/>
  <c r="E138" i="8"/>
  <c r="S138" i="8" s="1"/>
  <c r="D138" i="8"/>
  <c r="B138" i="8"/>
  <c r="A138" i="8"/>
  <c r="P137" i="8"/>
  <c r="M137" i="8"/>
  <c r="E137" i="8"/>
  <c r="D137" i="8"/>
  <c r="B137" i="8"/>
  <c r="A137" i="8"/>
  <c r="AC136" i="8"/>
  <c r="AB136" i="8"/>
  <c r="E136" i="8"/>
  <c r="D136" i="8"/>
  <c r="C136" i="8"/>
  <c r="B136" i="8"/>
  <c r="A136" i="8"/>
  <c r="AJ135" i="8"/>
  <c r="AF135" i="8"/>
  <c r="AD135" i="8"/>
  <c r="Y135" i="8"/>
  <c r="Z135" i="8" s="1"/>
  <c r="E135" i="8"/>
  <c r="D135" i="8"/>
  <c r="B135" i="8"/>
  <c r="A135" i="8"/>
  <c r="AF134" i="8"/>
  <c r="E134" i="8"/>
  <c r="D134" i="8"/>
  <c r="B134" i="8"/>
  <c r="A134" i="8"/>
  <c r="Y133" i="8"/>
  <c r="Z133" i="8" s="1"/>
  <c r="S133" i="8"/>
  <c r="P133" i="8"/>
  <c r="I133" i="8"/>
  <c r="K133" i="8" s="1"/>
  <c r="E133" i="8"/>
  <c r="D133" i="8"/>
  <c r="B133" i="8"/>
  <c r="J133" i="8" s="1"/>
  <c r="A133" i="8"/>
  <c r="U132" i="8"/>
  <c r="E132" i="8"/>
  <c r="D132" i="8"/>
  <c r="B132" i="8"/>
  <c r="J132" i="8" s="1"/>
  <c r="A132" i="8"/>
  <c r="U131" i="8"/>
  <c r="D131" i="8"/>
  <c r="B131" i="8"/>
  <c r="M131" i="8" s="1"/>
  <c r="A131" i="8"/>
  <c r="U130" i="8"/>
  <c r="I130" i="8"/>
  <c r="E130" i="8"/>
  <c r="D130" i="8"/>
  <c r="B130" i="8"/>
  <c r="A130" i="8"/>
  <c r="E129" i="8"/>
  <c r="D129" i="8"/>
  <c r="B129" i="8"/>
  <c r="A129" i="8"/>
  <c r="Y128" i="8"/>
  <c r="Z128" i="8" s="1"/>
  <c r="G128" i="8"/>
  <c r="E128" i="8"/>
  <c r="D128" i="8"/>
  <c r="B128" i="8"/>
  <c r="A128" i="8"/>
  <c r="E127" i="8"/>
  <c r="U127" i="8" s="1"/>
  <c r="D127" i="8"/>
  <c r="C127" i="8"/>
  <c r="B127" i="8"/>
  <c r="P127" i="8" s="1"/>
  <c r="A127" i="8"/>
  <c r="AD126" i="8"/>
  <c r="E126" i="8"/>
  <c r="D126" i="8"/>
  <c r="C126" i="8"/>
  <c r="B126" i="8"/>
  <c r="P126" i="8" s="1"/>
  <c r="A126" i="8"/>
  <c r="AF125" i="8"/>
  <c r="E125" i="8"/>
  <c r="D125" i="8"/>
  <c r="C125" i="8"/>
  <c r="B125" i="8"/>
  <c r="J125" i="8" s="1"/>
  <c r="A125" i="8"/>
  <c r="AJ124" i="8"/>
  <c r="AG124" i="8"/>
  <c r="U124" i="8"/>
  <c r="E124" i="8"/>
  <c r="D124" i="8"/>
  <c r="C124" i="8"/>
  <c r="B124" i="8"/>
  <c r="A124" i="8"/>
  <c r="G123" i="8"/>
  <c r="E123" i="8"/>
  <c r="D123" i="8"/>
  <c r="B123" i="8"/>
  <c r="U123" i="8" s="1"/>
  <c r="A123" i="8"/>
  <c r="AJ122" i="8"/>
  <c r="AB122" i="8"/>
  <c r="E122" i="8"/>
  <c r="D122" i="8"/>
  <c r="C122" i="8"/>
  <c r="B122" i="8"/>
  <c r="S122" i="8" s="1"/>
  <c r="A122" i="8"/>
  <c r="Y121" i="8"/>
  <c r="Z121" i="8" s="1"/>
  <c r="S121" i="8"/>
  <c r="P121" i="8"/>
  <c r="M121" i="8"/>
  <c r="I121" i="8"/>
  <c r="G121" i="8"/>
  <c r="E121" i="8"/>
  <c r="D121" i="8"/>
  <c r="B121" i="8"/>
  <c r="A121" i="8"/>
  <c r="AD120" i="8"/>
  <c r="E120" i="8"/>
  <c r="D120" i="8"/>
  <c r="B120" i="8"/>
  <c r="A120" i="8"/>
  <c r="AJ119" i="8"/>
  <c r="AC119" i="8"/>
  <c r="Y119" i="8"/>
  <c r="Z119" i="8" s="1"/>
  <c r="E119" i="8"/>
  <c r="D119" i="8"/>
  <c r="B119" i="8"/>
  <c r="A119" i="8"/>
  <c r="E118" i="8"/>
  <c r="D118" i="8"/>
  <c r="B118" i="8"/>
  <c r="A118" i="8"/>
  <c r="E117" i="8"/>
  <c r="D117" i="8"/>
  <c r="B117" i="8"/>
  <c r="A117" i="8"/>
  <c r="AF116" i="8"/>
  <c r="AC116" i="8"/>
  <c r="D116" i="8"/>
  <c r="C116" i="8"/>
  <c r="B116" i="8"/>
  <c r="A116" i="8"/>
  <c r="Y115" i="8"/>
  <c r="Z115" i="8" s="1"/>
  <c r="E115" i="8"/>
  <c r="D115" i="8"/>
  <c r="C115" i="8"/>
  <c r="B115" i="8"/>
  <c r="A115" i="8"/>
  <c r="E114" i="8"/>
  <c r="D114" i="8"/>
  <c r="B114" i="8"/>
  <c r="A114" i="8"/>
  <c r="E113" i="8"/>
  <c r="D113" i="8"/>
  <c r="B113" i="8"/>
  <c r="A113" i="8"/>
  <c r="E112" i="8"/>
  <c r="D112" i="8"/>
  <c r="B112" i="8"/>
  <c r="A112" i="8"/>
  <c r="AF111" i="8"/>
  <c r="AD111" i="8"/>
  <c r="AC111" i="8"/>
  <c r="AB111" i="8"/>
  <c r="M111" i="8"/>
  <c r="G111" i="8"/>
  <c r="E111" i="8"/>
  <c r="D111" i="8"/>
  <c r="C111" i="8"/>
  <c r="U111" i="8" s="1"/>
  <c r="B111" i="8"/>
  <c r="A111" i="8"/>
  <c r="E110" i="8"/>
  <c r="D110" i="8"/>
  <c r="B110" i="8"/>
  <c r="A110" i="8"/>
  <c r="S109" i="8"/>
  <c r="I109" i="8"/>
  <c r="G109" i="8"/>
  <c r="E109" i="8"/>
  <c r="M109" i="8" s="1"/>
  <c r="D109" i="8"/>
  <c r="B109" i="8"/>
  <c r="A109" i="8"/>
  <c r="Y108" i="8"/>
  <c r="Z108" i="8" s="1"/>
  <c r="E108" i="8"/>
  <c r="D108" i="8"/>
  <c r="B108" i="8"/>
  <c r="A108" i="8"/>
  <c r="AK107" i="8"/>
  <c r="AI107" i="8"/>
  <c r="AF107" i="8"/>
  <c r="AB107" i="8"/>
  <c r="E107" i="8"/>
  <c r="D107" i="8"/>
  <c r="B107" i="8"/>
  <c r="A107" i="8"/>
  <c r="AF106" i="8"/>
  <c r="AC106" i="8"/>
  <c r="AB106" i="8"/>
  <c r="Y106" i="8"/>
  <c r="Z106" i="8" s="1"/>
  <c r="E106" i="8"/>
  <c r="D106" i="8"/>
  <c r="C106" i="8"/>
  <c r="B106" i="8"/>
  <c r="J106" i="8" s="1"/>
  <c r="A106" i="8"/>
  <c r="I105" i="8"/>
  <c r="E105" i="8"/>
  <c r="D105" i="8"/>
  <c r="B105" i="8"/>
  <c r="M105" i="8" s="1"/>
  <c r="A105" i="8"/>
  <c r="AG104" i="8"/>
  <c r="AF104" i="8"/>
  <c r="AC104" i="8"/>
  <c r="AB104" i="8"/>
  <c r="G104" i="8"/>
  <c r="E104" i="8"/>
  <c r="U104" i="8" s="1"/>
  <c r="D104" i="8"/>
  <c r="C104" i="8"/>
  <c r="B104" i="8"/>
  <c r="A104" i="8"/>
  <c r="AF103" i="8"/>
  <c r="P103" i="8"/>
  <c r="G103" i="8"/>
  <c r="E103" i="8"/>
  <c r="M103" i="8" s="1"/>
  <c r="D103" i="8"/>
  <c r="B103" i="8"/>
  <c r="A103" i="8"/>
  <c r="S102" i="8"/>
  <c r="P102" i="8"/>
  <c r="M102" i="8"/>
  <c r="I102" i="8"/>
  <c r="G102" i="8"/>
  <c r="E102" i="8"/>
  <c r="D102" i="8"/>
  <c r="B102" i="8"/>
  <c r="A102" i="8"/>
  <c r="M101" i="8"/>
  <c r="G101" i="8"/>
  <c r="E101" i="8"/>
  <c r="I101" i="8" s="1"/>
  <c r="D101" i="8"/>
  <c r="B101" i="8"/>
  <c r="U101" i="8" s="1"/>
  <c r="A101" i="8"/>
  <c r="U100" i="8"/>
  <c r="I100" i="8"/>
  <c r="G100" i="8"/>
  <c r="E100" i="8"/>
  <c r="S100" i="8" s="1"/>
  <c r="D100" i="8"/>
  <c r="B100" i="8"/>
  <c r="M100" i="8" s="1"/>
  <c r="A100" i="8"/>
  <c r="AF99" i="8"/>
  <c r="I99" i="8"/>
  <c r="E99" i="8"/>
  <c r="P99" i="8" s="1"/>
  <c r="D99" i="8"/>
  <c r="B99" i="8"/>
  <c r="A99" i="8"/>
  <c r="AG98" i="8"/>
  <c r="U98" i="8"/>
  <c r="I98" i="8"/>
  <c r="G98" i="8"/>
  <c r="E98" i="8"/>
  <c r="S98" i="8" s="1"/>
  <c r="D98" i="8"/>
  <c r="C98" i="8"/>
  <c r="B98" i="8"/>
  <c r="A98" i="8"/>
  <c r="E97" i="8"/>
  <c r="D97" i="8"/>
  <c r="B97" i="8"/>
  <c r="A97" i="8"/>
  <c r="S96" i="8"/>
  <c r="P96" i="8"/>
  <c r="E96" i="8"/>
  <c r="D96" i="8"/>
  <c r="B96" i="8"/>
  <c r="A96" i="8"/>
  <c r="AK95" i="8"/>
  <c r="E95" i="8"/>
  <c r="D95" i="8"/>
  <c r="B95" i="8"/>
  <c r="A95" i="8"/>
  <c r="AF94" i="8"/>
  <c r="AD94" i="8"/>
  <c r="E94" i="8"/>
  <c r="D94" i="8"/>
  <c r="B94" i="8"/>
  <c r="J94" i="8" s="1"/>
  <c r="A94" i="8"/>
  <c r="AK93" i="8"/>
  <c r="AC93" i="8"/>
  <c r="S93" i="8"/>
  <c r="E93" i="8"/>
  <c r="D93" i="8"/>
  <c r="B93" i="8"/>
  <c r="A93" i="8"/>
  <c r="AF92" i="8"/>
  <c r="AB92" i="8"/>
  <c r="U92" i="8"/>
  <c r="G92" i="8"/>
  <c r="E92" i="8"/>
  <c r="D92" i="8"/>
  <c r="C92" i="8"/>
  <c r="B92" i="8"/>
  <c r="J92" i="8" s="1"/>
  <c r="A92" i="8"/>
  <c r="AJ91" i="8"/>
  <c r="AG91" i="8"/>
  <c r="U91" i="8"/>
  <c r="M91" i="8"/>
  <c r="G91" i="8"/>
  <c r="E91" i="8"/>
  <c r="D91" i="8"/>
  <c r="C91" i="8"/>
  <c r="B91" i="8"/>
  <c r="P91" i="8" s="1"/>
  <c r="A91" i="8"/>
  <c r="M90" i="8"/>
  <c r="I90" i="8"/>
  <c r="G90" i="8"/>
  <c r="E90" i="8"/>
  <c r="P90" i="8" s="1"/>
  <c r="D90" i="8"/>
  <c r="B90" i="8"/>
  <c r="U90" i="8" s="1"/>
  <c r="A90" i="8"/>
  <c r="AB89" i="8"/>
  <c r="S89" i="8"/>
  <c r="P89" i="8"/>
  <c r="E89" i="8"/>
  <c r="D89" i="8"/>
  <c r="B89" i="8"/>
  <c r="A89" i="8"/>
  <c r="AF88" i="8"/>
  <c r="E88" i="8"/>
  <c r="D88" i="8"/>
  <c r="B88" i="8"/>
  <c r="A88" i="8"/>
  <c r="AG87" i="8"/>
  <c r="AD87" i="8"/>
  <c r="Y87" i="8"/>
  <c r="Z87" i="8" s="1"/>
  <c r="S87" i="8"/>
  <c r="E87" i="8"/>
  <c r="D87" i="8"/>
  <c r="C87" i="8"/>
  <c r="B87" i="8"/>
  <c r="P87" i="8" s="1"/>
  <c r="A87" i="8"/>
  <c r="E86" i="8"/>
  <c r="P86" i="8" s="1"/>
  <c r="D86" i="8"/>
  <c r="C86" i="8"/>
  <c r="B86" i="8"/>
  <c r="S86" i="8" s="1"/>
  <c r="A86" i="8"/>
  <c r="G85" i="8"/>
  <c r="E85" i="8"/>
  <c r="U85" i="8" s="1"/>
  <c r="D85" i="8"/>
  <c r="B85" i="8"/>
  <c r="A85" i="8"/>
  <c r="P84" i="8"/>
  <c r="G84" i="8"/>
  <c r="E84" i="8"/>
  <c r="I84" i="8" s="1"/>
  <c r="D84" i="8"/>
  <c r="B84" i="8"/>
  <c r="U84" i="8" s="1"/>
  <c r="A84" i="8"/>
  <c r="AJ83" i="8"/>
  <c r="E83" i="8"/>
  <c r="D83" i="8"/>
  <c r="C83" i="8"/>
  <c r="B83" i="8"/>
  <c r="A83" i="8"/>
  <c r="AI82" i="8"/>
  <c r="AA82" i="8"/>
  <c r="E82" i="8"/>
  <c r="D82" i="8"/>
  <c r="B82" i="8"/>
  <c r="A82" i="8"/>
  <c r="AJ81" i="8"/>
  <c r="AD81" i="8"/>
  <c r="AB81" i="8"/>
  <c r="E81" i="8"/>
  <c r="D81" i="8"/>
  <c r="C81" i="8"/>
  <c r="B81" i="8"/>
  <c r="J81" i="8" s="1"/>
  <c r="A81" i="8"/>
  <c r="E80" i="8"/>
  <c r="I80" i="8" s="1"/>
  <c r="D80" i="8"/>
  <c r="B80" i="8"/>
  <c r="A80" i="8"/>
  <c r="AG79" i="8"/>
  <c r="AB79" i="8"/>
  <c r="Y79" i="8"/>
  <c r="Z79" i="8" s="1"/>
  <c r="E79" i="8"/>
  <c r="D79" i="8"/>
  <c r="C79" i="8"/>
  <c r="B79" i="8"/>
  <c r="U79" i="8" s="1"/>
  <c r="A79" i="8"/>
  <c r="Y78" i="8"/>
  <c r="Z78" i="8" s="1"/>
  <c r="E78" i="8"/>
  <c r="D78" i="8"/>
  <c r="C78" i="8"/>
  <c r="B78" i="8"/>
  <c r="A78" i="8"/>
  <c r="U77" i="8"/>
  <c r="G77" i="8"/>
  <c r="E77" i="8"/>
  <c r="M77" i="8" s="1"/>
  <c r="D77" i="8"/>
  <c r="B77" i="8"/>
  <c r="A77" i="8"/>
  <c r="U76" i="8"/>
  <c r="M76" i="8"/>
  <c r="I76" i="8"/>
  <c r="G76" i="8"/>
  <c r="E76" i="8"/>
  <c r="D76" i="8"/>
  <c r="B76" i="8"/>
  <c r="S76" i="8" s="1"/>
  <c r="A76" i="8"/>
  <c r="E75" i="8"/>
  <c r="D75" i="8"/>
  <c r="B75" i="8"/>
  <c r="P75" i="8" s="1"/>
  <c r="A75" i="8"/>
  <c r="AI74" i="8"/>
  <c r="E74" i="8"/>
  <c r="D74" i="8"/>
  <c r="B74" i="8"/>
  <c r="A74" i="8"/>
  <c r="AJ73" i="8"/>
  <c r="AG73" i="8"/>
  <c r="AD73" i="8"/>
  <c r="AC73" i="8"/>
  <c r="Y73" i="8"/>
  <c r="Z73" i="8" s="1"/>
  <c r="E73" i="8"/>
  <c r="D73" i="8"/>
  <c r="C73" i="8"/>
  <c r="B73" i="8"/>
  <c r="S73" i="8" s="1"/>
  <c r="A73" i="8"/>
  <c r="E72" i="8"/>
  <c r="D72" i="8"/>
  <c r="B72" i="8"/>
  <c r="A72" i="8"/>
  <c r="AF71" i="8"/>
  <c r="E71" i="8"/>
  <c r="D71" i="8"/>
  <c r="B71" i="8"/>
  <c r="A71" i="8"/>
  <c r="AK70" i="8"/>
  <c r="AI70" i="8"/>
  <c r="Y70" i="8"/>
  <c r="Z70" i="8" s="1"/>
  <c r="E70" i="8"/>
  <c r="D70" i="8"/>
  <c r="B70" i="8"/>
  <c r="A70" i="8"/>
  <c r="AG69" i="8"/>
  <c r="AB69" i="8"/>
  <c r="G69" i="8"/>
  <c r="E69" i="8"/>
  <c r="D69" i="8"/>
  <c r="B69" i="8"/>
  <c r="U69" i="8" s="1"/>
  <c r="A69" i="8"/>
  <c r="AC68" i="8"/>
  <c r="E68" i="8"/>
  <c r="I68" i="8" s="1"/>
  <c r="D68" i="8"/>
  <c r="B68" i="8"/>
  <c r="A68" i="8"/>
  <c r="AJ67" i="8"/>
  <c r="AD67" i="8"/>
  <c r="AB67" i="8"/>
  <c r="Y67" i="8"/>
  <c r="Z67" i="8" s="1"/>
  <c r="E67" i="8"/>
  <c r="D67" i="8"/>
  <c r="C67" i="8"/>
  <c r="B67" i="8"/>
  <c r="A67" i="8"/>
  <c r="AA66" i="8"/>
  <c r="S66" i="8"/>
  <c r="P66" i="8"/>
  <c r="E66" i="8"/>
  <c r="D66" i="8"/>
  <c r="B66" i="8"/>
  <c r="A66" i="8"/>
  <c r="U65" i="8"/>
  <c r="I65" i="8"/>
  <c r="G65" i="8"/>
  <c r="E65" i="8"/>
  <c r="P65" i="8" s="1"/>
  <c r="D65" i="8"/>
  <c r="B65" i="8"/>
  <c r="A65" i="8"/>
  <c r="AK64" i="8"/>
  <c r="P64" i="8"/>
  <c r="M64" i="8"/>
  <c r="I64" i="8"/>
  <c r="G64" i="8"/>
  <c r="E64" i="8"/>
  <c r="U64" i="8" s="1"/>
  <c r="D64" i="8"/>
  <c r="B64" i="8"/>
  <c r="A64" i="8"/>
  <c r="AJ63" i="8"/>
  <c r="AG63" i="8"/>
  <c r="AF63" i="8"/>
  <c r="AD63" i="8"/>
  <c r="AB63" i="8"/>
  <c r="E63" i="8"/>
  <c r="U63" i="8" s="1"/>
  <c r="D63" i="8"/>
  <c r="C63" i="8"/>
  <c r="B63" i="8"/>
  <c r="M63" i="8" s="1"/>
  <c r="A63" i="8"/>
  <c r="AD62" i="8"/>
  <c r="AA62" i="8"/>
  <c r="E62" i="8"/>
  <c r="P62" i="8" s="1"/>
  <c r="D62" i="8"/>
  <c r="B62" i="8"/>
  <c r="A62" i="8"/>
  <c r="E61" i="8"/>
  <c r="D61" i="8"/>
  <c r="B61" i="8"/>
  <c r="U61" i="8" s="1"/>
  <c r="A61" i="8"/>
  <c r="AJ60" i="8"/>
  <c r="E60" i="8"/>
  <c r="D60" i="8"/>
  <c r="B60" i="8"/>
  <c r="J60" i="8" s="1"/>
  <c r="A60" i="8"/>
  <c r="M59" i="8"/>
  <c r="I59" i="8"/>
  <c r="G59" i="8"/>
  <c r="E59" i="8"/>
  <c r="S59" i="8" s="1"/>
  <c r="D59" i="8"/>
  <c r="B59" i="8"/>
  <c r="A59" i="8"/>
  <c r="E58" i="8"/>
  <c r="D58" i="8"/>
  <c r="B58" i="8"/>
  <c r="M58" i="8" s="1"/>
  <c r="A58" i="8"/>
  <c r="AK57" i="8"/>
  <c r="I57" i="8"/>
  <c r="E57" i="8"/>
  <c r="S57" i="8" s="1"/>
  <c r="D57" i="8"/>
  <c r="B57" i="8"/>
  <c r="U57" i="8" s="1"/>
  <c r="A57" i="8"/>
  <c r="S56" i="8"/>
  <c r="E56" i="8"/>
  <c r="D56" i="8"/>
  <c r="B56" i="8"/>
  <c r="A56" i="8"/>
  <c r="AI55" i="8"/>
  <c r="AF55" i="8"/>
  <c r="E55" i="8"/>
  <c r="D55" i="8"/>
  <c r="B55" i="8"/>
  <c r="A55" i="8"/>
  <c r="AK54" i="8"/>
  <c r="AG54" i="8"/>
  <c r="AA54" i="8"/>
  <c r="E54" i="8"/>
  <c r="D54" i="8"/>
  <c r="B54" i="8"/>
  <c r="A54" i="8"/>
  <c r="U53" i="8"/>
  <c r="P53" i="8"/>
  <c r="M53" i="8"/>
  <c r="K53" i="8"/>
  <c r="I53" i="8"/>
  <c r="G53" i="8"/>
  <c r="E53" i="8"/>
  <c r="D53" i="8"/>
  <c r="B53" i="8"/>
  <c r="J53" i="8" s="1"/>
  <c r="A53" i="8"/>
  <c r="AC52" i="8"/>
  <c r="E52" i="8"/>
  <c r="I52" i="8" s="1"/>
  <c r="D52" i="8"/>
  <c r="C52" i="8"/>
  <c r="B52" i="8"/>
  <c r="U52" i="8" s="1"/>
  <c r="A52" i="8"/>
  <c r="I51" i="8"/>
  <c r="E51" i="8"/>
  <c r="S51" i="8" s="1"/>
  <c r="D51" i="8"/>
  <c r="B51" i="8"/>
  <c r="U51" i="8" s="1"/>
  <c r="A51" i="8"/>
  <c r="AF50" i="8"/>
  <c r="AD50" i="8"/>
  <c r="S50" i="8"/>
  <c r="E50" i="8"/>
  <c r="I50" i="8" s="1"/>
  <c r="D50" i="8"/>
  <c r="C50" i="8"/>
  <c r="B50" i="8"/>
  <c r="A50" i="8"/>
  <c r="AJ49" i="8"/>
  <c r="AG49" i="8"/>
  <c r="AC49" i="8"/>
  <c r="AB49" i="8"/>
  <c r="Y49" i="8"/>
  <c r="Z49" i="8" s="1"/>
  <c r="E49" i="8"/>
  <c r="D49" i="8"/>
  <c r="C49" i="8"/>
  <c r="B49" i="8"/>
  <c r="A49" i="8"/>
  <c r="E48" i="8"/>
  <c r="U48" i="8" s="1"/>
  <c r="D48" i="8"/>
  <c r="B48" i="8"/>
  <c r="A48" i="8"/>
  <c r="AI47" i="8"/>
  <c r="AG47" i="8"/>
  <c r="AF47" i="8"/>
  <c r="AD47" i="8"/>
  <c r="AB47" i="8"/>
  <c r="S47" i="8"/>
  <c r="E47" i="8"/>
  <c r="D47" i="8"/>
  <c r="B47" i="8"/>
  <c r="A47" i="8"/>
  <c r="AF46" i="8"/>
  <c r="P46" i="8"/>
  <c r="E46" i="8"/>
  <c r="D46" i="8"/>
  <c r="B46" i="8"/>
  <c r="S46" i="8" s="1"/>
  <c r="A46" i="8"/>
  <c r="E45" i="8"/>
  <c r="D45" i="8"/>
  <c r="B45" i="8"/>
  <c r="S45" i="8" s="1"/>
  <c r="A45" i="8"/>
  <c r="I44" i="8"/>
  <c r="E44" i="8"/>
  <c r="D44" i="8"/>
  <c r="B44" i="8"/>
  <c r="P44" i="8" s="1"/>
  <c r="A44" i="8"/>
  <c r="M43" i="8"/>
  <c r="G43" i="8"/>
  <c r="E43" i="8"/>
  <c r="D43" i="8"/>
  <c r="B43" i="8"/>
  <c r="J43" i="8" s="1"/>
  <c r="A43" i="8"/>
  <c r="AI42" i="8"/>
  <c r="U42" i="8"/>
  <c r="M42" i="8"/>
  <c r="I42" i="8"/>
  <c r="G42" i="8"/>
  <c r="E42" i="8"/>
  <c r="S42" i="8" s="1"/>
  <c r="D42" i="8"/>
  <c r="B42" i="8"/>
  <c r="P42" i="8" s="1"/>
  <c r="A42" i="8"/>
  <c r="AJ41" i="8"/>
  <c r="AF41" i="8"/>
  <c r="AD41" i="8"/>
  <c r="AC41" i="8"/>
  <c r="S41" i="8"/>
  <c r="E41" i="8"/>
  <c r="D41" i="8"/>
  <c r="C41" i="8"/>
  <c r="B41" i="8"/>
  <c r="A41" i="8"/>
  <c r="AG40" i="8"/>
  <c r="E40" i="8"/>
  <c r="D40" i="8"/>
  <c r="B40" i="8"/>
  <c r="A40" i="8"/>
  <c r="AF39" i="8"/>
  <c r="E39" i="8"/>
  <c r="D39" i="8"/>
  <c r="B39" i="8"/>
  <c r="U39" i="8" s="1"/>
  <c r="A39" i="8"/>
  <c r="AJ38" i="8"/>
  <c r="AG38" i="8"/>
  <c r="AC38" i="8"/>
  <c r="I38" i="8"/>
  <c r="G38" i="8"/>
  <c r="E38" i="8"/>
  <c r="M38" i="8" s="1"/>
  <c r="D38" i="8"/>
  <c r="C38" i="8"/>
  <c r="B38" i="8"/>
  <c r="U38" i="8" s="1"/>
  <c r="A38" i="8"/>
  <c r="P37" i="8"/>
  <c r="M37" i="8"/>
  <c r="I37" i="8"/>
  <c r="G37" i="8"/>
  <c r="E37" i="8"/>
  <c r="D37" i="8"/>
  <c r="B37" i="8"/>
  <c r="A37" i="8"/>
  <c r="P36" i="8"/>
  <c r="M36" i="8"/>
  <c r="E36" i="8"/>
  <c r="I36" i="8" s="1"/>
  <c r="D36" i="8"/>
  <c r="B36" i="8"/>
  <c r="A36" i="8"/>
  <c r="AK35" i="8"/>
  <c r="AJ35" i="8"/>
  <c r="M35" i="8"/>
  <c r="I35" i="8"/>
  <c r="E35" i="8"/>
  <c r="P35" i="8" s="1"/>
  <c r="D35" i="8"/>
  <c r="B35" i="8"/>
  <c r="A35" i="8"/>
  <c r="AK34" i="8"/>
  <c r="E34" i="8"/>
  <c r="U34" i="8" s="1"/>
  <c r="D34" i="8"/>
  <c r="B34" i="8"/>
  <c r="A34" i="8"/>
  <c r="I33" i="8"/>
  <c r="E33" i="8"/>
  <c r="M33" i="8" s="1"/>
  <c r="D33" i="8"/>
  <c r="B33" i="8"/>
  <c r="A33" i="8"/>
  <c r="G32" i="8"/>
  <c r="E32" i="8"/>
  <c r="D32" i="8"/>
  <c r="B32" i="8"/>
  <c r="S32" i="8" s="1"/>
  <c r="A32" i="8"/>
  <c r="E31" i="8"/>
  <c r="I31" i="8" s="1"/>
  <c r="D31" i="8"/>
  <c r="B31" i="8"/>
  <c r="A31" i="8"/>
  <c r="E30" i="8"/>
  <c r="D30" i="8"/>
  <c r="B30" i="8"/>
  <c r="A30" i="8"/>
  <c r="E29" i="8"/>
  <c r="D29" i="8"/>
  <c r="B29" i="8"/>
  <c r="A29" i="8"/>
  <c r="I28" i="8"/>
  <c r="E28" i="8"/>
  <c r="P28" i="8" s="1"/>
  <c r="D28" i="8"/>
  <c r="B28" i="8"/>
  <c r="A28" i="8"/>
  <c r="U27" i="8"/>
  <c r="G27" i="8"/>
  <c r="E27" i="8"/>
  <c r="D27" i="8"/>
  <c r="B27" i="8"/>
  <c r="A27" i="8"/>
  <c r="AB26" i="8"/>
  <c r="E26" i="8"/>
  <c r="D26" i="8"/>
  <c r="C26" i="8"/>
  <c r="B26" i="8"/>
  <c r="J26" i="8" s="1"/>
  <c r="A26" i="8"/>
  <c r="U25" i="8"/>
  <c r="M25" i="8"/>
  <c r="I25" i="8"/>
  <c r="E25" i="8"/>
  <c r="S25" i="8" s="1"/>
  <c r="D25" i="8"/>
  <c r="B25" i="8"/>
  <c r="A25" i="8"/>
  <c r="AD24" i="8"/>
  <c r="AB24" i="8"/>
  <c r="S24" i="8"/>
  <c r="E24" i="8"/>
  <c r="D24" i="8"/>
  <c r="C24" i="8"/>
  <c r="B24" i="8"/>
  <c r="A24" i="8"/>
  <c r="AF23" i="8"/>
  <c r="AC23" i="8"/>
  <c r="E23" i="8"/>
  <c r="D23" i="8"/>
  <c r="C23" i="8"/>
  <c r="B23" i="8"/>
  <c r="A23" i="8"/>
  <c r="E22" i="8"/>
  <c r="D22" i="8"/>
  <c r="B22" i="8"/>
  <c r="A22" i="8"/>
  <c r="E21" i="8"/>
  <c r="D21" i="8"/>
  <c r="C21" i="8"/>
  <c r="B21" i="8"/>
  <c r="S21" i="8" s="1"/>
  <c r="A21" i="8"/>
  <c r="E20" i="8"/>
  <c r="D20" i="8"/>
  <c r="B20" i="8"/>
  <c r="U20" i="8" s="1"/>
  <c r="A20" i="8"/>
  <c r="E19" i="8"/>
  <c r="D19" i="8"/>
  <c r="B19" i="8"/>
  <c r="M19" i="8" s="1"/>
  <c r="A19" i="8"/>
  <c r="U18" i="8"/>
  <c r="P18" i="8"/>
  <c r="I18" i="8"/>
  <c r="G18" i="8"/>
  <c r="E18" i="8"/>
  <c r="M18" i="8" s="1"/>
  <c r="D18" i="8"/>
  <c r="C18" i="8"/>
  <c r="B18" i="8"/>
  <c r="A18" i="8"/>
  <c r="G17" i="8"/>
  <c r="E17" i="8"/>
  <c r="D17" i="8"/>
  <c r="B17" i="8"/>
  <c r="J17" i="8" s="1"/>
  <c r="A17" i="8"/>
  <c r="AG16" i="8"/>
  <c r="AF16" i="8"/>
  <c r="Y16" i="8"/>
  <c r="Z16" i="8" s="1"/>
  <c r="E16" i="8"/>
  <c r="D16" i="8"/>
  <c r="C16" i="8"/>
  <c r="B16" i="8"/>
  <c r="A16" i="8"/>
  <c r="AC15" i="8"/>
  <c r="Y15" i="8"/>
  <c r="Z15" i="8" s="1"/>
  <c r="E15" i="8"/>
  <c r="C15" i="8"/>
  <c r="B15" i="8"/>
  <c r="S15" i="8" s="1"/>
  <c r="A15" i="8"/>
  <c r="I14" i="8"/>
  <c r="E14" i="8"/>
  <c r="D14" i="8"/>
  <c r="B14" i="8"/>
  <c r="U14" i="8" s="1"/>
  <c r="A14" i="8"/>
  <c r="S13" i="8"/>
  <c r="E13" i="8"/>
  <c r="D13" i="8"/>
  <c r="B13" i="8"/>
  <c r="A13" i="8"/>
  <c r="AG12" i="8"/>
  <c r="AA12" i="8"/>
  <c r="E12" i="8"/>
  <c r="A12" i="8"/>
  <c r="AI11" i="8"/>
  <c r="E11" i="8"/>
  <c r="C11" i="8"/>
  <c r="A11" i="8"/>
  <c r="AI10" i="8"/>
  <c r="AF10" i="8"/>
  <c r="AA10" i="8"/>
  <c r="I10" i="8"/>
  <c r="K10" i="8" s="1"/>
  <c r="D10" i="8"/>
  <c r="B10" i="8"/>
  <c r="J10" i="8" s="1"/>
  <c r="A10" i="8"/>
  <c r="AG9" i="8"/>
  <c r="Y9" i="8"/>
  <c r="Z9" i="8" s="1"/>
  <c r="E9" i="8"/>
  <c r="C9" i="8"/>
  <c r="A9" i="8"/>
  <c r="E8" i="8"/>
  <c r="D8" i="8"/>
  <c r="B8" i="8"/>
  <c r="P8" i="8" s="1"/>
  <c r="E7" i="8"/>
  <c r="C7" i="8"/>
  <c r="A7" i="8"/>
  <c r="A6" i="8"/>
  <c r="E158" i="7"/>
  <c r="D158" i="7"/>
  <c r="C158" i="7"/>
  <c r="B158" i="7"/>
  <c r="A158" i="7"/>
  <c r="E157" i="7"/>
  <c r="D157" i="7"/>
  <c r="C157" i="7"/>
  <c r="B157" i="7"/>
  <c r="A157" i="7"/>
  <c r="E156" i="7"/>
  <c r="D156" i="7"/>
  <c r="B156" i="7"/>
  <c r="A156" i="7"/>
  <c r="F155" i="7"/>
  <c r="E155" i="7"/>
  <c r="D155" i="7"/>
  <c r="C155" i="7"/>
  <c r="B155" i="7"/>
  <c r="A155" i="7"/>
  <c r="E154" i="7"/>
  <c r="D154" i="7"/>
  <c r="B154" i="7"/>
  <c r="A154" i="7"/>
  <c r="E153" i="7"/>
  <c r="D153" i="7"/>
  <c r="B153" i="7"/>
  <c r="A153" i="7"/>
  <c r="E152" i="7"/>
  <c r="D152" i="7"/>
  <c r="C152" i="7"/>
  <c r="B152" i="7"/>
  <c r="A152" i="7"/>
  <c r="E151" i="7"/>
  <c r="D151" i="7"/>
  <c r="B151" i="7"/>
  <c r="A151" i="7"/>
  <c r="E150" i="7"/>
  <c r="D150" i="7"/>
  <c r="C150" i="7"/>
  <c r="B150" i="7"/>
  <c r="A150" i="7"/>
  <c r="J149" i="7"/>
  <c r="F149" i="7"/>
  <c r="E149" i="7"/>
  <c r="D149" i="7"/>
  <c r="C149" i="7"/>
  <c r="B149" i="7"/>
  <c r="A149" i="7"/>
  <c r="O148" i="7"/>
  <c r="I148" i="7"/>
  <c r="F148" i="7"/>
  <c r="L148" i="7" s="1"/>
  <c r="E148" i="7"/>
  <c r="D148" i="7"/>
  <c r="B148" i="7"/>
  <c r="A148" i="7"/>
  <c r="E147" i="7"/>
  <c r="D147" i="7"/>
  <c r="B147" i="7"/>
  <c r="A147" i="7"/>
  <c r="E146" i="7"/>
  <c r="D146" i="7"/>
  <c r="B146" i="7"/>
  <c r="A146" i="7"/>
  <c r="E145" i="7"/>
  <c r="D145" i="7"/>
  <c r="B145" i="7"/>
  <c r="A145" i="7"/>
  <c r="G144" i="7"/>
  <c r="M144" i="7" s="1"/>
  <c r="E144" i="7"/>
  <c r="D144" i="7"/>
  <c r="B144" i="7"/>
  <c r="A144" i="7"/>
  <c r="E143" i="7"/>
  <c r="D143" i="7"/>
  <c r="B143" i="7"/>
  <c r="A143" i="7"/>
  <c r="E142" i="7"/>
  <c r="D142" i="7"/>
  <c r="B142" i="7"/>
  <c r="A142" i="7"/>
  <c r="E141" i="7"/>
  <c r="D141" i="7"/>
  <c r="B141" i="7"/>
  <c r="A141" i="7"/>
  <c r="E140" i="7"/>
  <c r="D140" i="7"/>
  <c r="B140" i="7"/>
  <c r="A140" i="7"/>
  <c r="F139" i="7"/>
  <c r="E139" i="7"/>
  <c r="D139" i="7"/>
  <c r="B139" i="7"/>
  <c r="A139" i="7"/>
  <c r="E138" i="7"/>
  <c r="D138" i="7"/>
  <c r="B138" i="7"/>
  <c r="A138" i="7"/>
  <c r="E137" i="7"/>
  <c r="D137" i="7"/>
  <c r="B137" i="7"/>
  <c r="A137" i="7"/>
  <c r="E136" i="7"/>
  <c r="D136" i="7"/>
  <c r="C136" i="7"/>
  <c r="B136" i="7"/>
  <c r="A136" i="7"/>
  <c r="F135" i="7"/>
  <c r="E135" i="7"/>
  <c r="D135" i="7"/>
  <c r="C135" i="7"/>
  <c r="B135" i="7"/>
  <c r="A135" i="7"/>
  <c r="E134" i="7"/>
  <c r="D134" i="7"/>
  <c r="B134" i="7"/>
  <c r="A134" i="7"/>
  <c r="E133" i="7"/>
  <c r="D133" i="7"/>
  <c r="B133" i="7"/>
  <c r="A133" i="7"/>
  <c r="E132" i="7"/>
  <c r="D132" i="7"/>
  <c r="B132" i="7"/>
  <c r="A132" i="7"/>
  <c r="E131" i="7"/>
  <c r="D131" i="7"/>
  <c r="B131" i="7"/>
  <c r="A131" i="7"/>
  <c r="E130" i="7"/>
  <c r="D130" i="7"/>
  <c r="B130" i="7"/>
  <c r="A130" i="7"/>
  <c r="E129" i="7"/>
  <c r="D129" i="7"/>
  <c r="B129" i="7"/>
  <c r="A129" i="7"/>
  <c r="E128" i="7"/>
  <c r="D128" i="7"/>
  <c r="B128" i="7"/>
  <c r="A128" i="7"/>
  <c r="E127" i="7"/>
  <c r="D127" i="7"/>
  <c r="C127" i="7"/>
  <c r="B127" i="7"/>
  <c r="A127" i="7"/>
  <c r="J126" i="7"/>
  <c r="E126" i="7"/>
  <c r="D126" i="7"/>
  <c r="C126" i="7"/>
  <c r="B126" i="7"/>
  <c r="A126" i="7"/>
  <c r="E125" i="7"/>
  <c r="D125" i="7"/>
  <c r="C125" i="7"/>
  <c r="B125" i="7"/>
  <c r="A125" i="7"/>
  <c r="F124" i="7"/>
  <c r="E124" i="7"/>
  <c r="D124" i="7"/>
  <c r="C124" i="7"/>
  <c r="B124" i="7"/>
  <c r="A124" i="7"/>
  <c r="E123" i="7"/>
  <c r="D123" i="7"/>
  <c r="B123" i="7"/>
  <c r="A123" i="7"/>
  <c r="E122" i="7"/>
  <c r="D122" i="7"/>
  <c r="C122" i="7"/>
  <c r="B122" i="7"/>
  <c r="A122" i="7"/>
  <c r="G121" i="7"/>
  <c r="E121" i="7"/>
  <c r="D121" i="7"/>
  <c r="B121" i="7"/>
  <c r="A121" i="7"/>
  <c r="E120" i="7"/>
  <c r="D120" i="7"/>
  <c r="B120" i="7"/>
  <c r="A120" i="7"/>
  <c r="I119" i="7"/>
  <c r="F119" i="7"/>
  <c r="E119" i="7"/>
  <c r="D119" i="7"/>
  <c r="B119" i="7"/>
  <c r="A119" i="7"/>
  <c r="E118" i="7"/>
  <c r="D118" i="7"/>
  <c r="B118" i="7"/>
  <c r="A118" i="7"/>
  <c r="E117" i="7"/>
  <c r="D117" i="7"/>
  <c r="B117" i="7"/>
  <c r="A117" i="7"/>
  <c r="I116" i="7"/>
  <c r="O116" i="7" s="1"/>
  <c r="E116" i="7"/>
  <c r="D116" i="7"/>
  <c r="C116" i="7"/>
  <c r="B116" i="7"/>
  <c r="A116" i="7"/>
  <c r="J115" i="7"/>
  <c r="P115" i="7" s="1"/>
  <c r="E115" i="7"/>
  <c r="D115" i="7"/>
  <c r="C115" i="7"/>
  <c r="B115" i="7"/>
  <c r="A115" i="7"/>
  <c r="E114" i="7"/>
  <c r="D114" i="7"/>
  <c r="B114" i="7"/>
  <c r="A114" i="7"/>
  <c r="E113" i="7"/>
  <c r="D113" i="7"/>
  <c r="B113" i="7"/>
  <c r="A113" i="7"/>
  <c r="E112" i="7"/>
  <c r="D112" i="7"/>
  <c r="B112" i="7"/>
  <c r="A112" i="7"/>
  <c r="J111" i="7"/>
  <c r="E111" i="7"/>
  <c r="D111" i="7"/>
  <c r="C111" i="7"/>
  <c r="B111" i="7"/>
  <c r="A111" i="7"/>
  <c r="E110" i="7"/>
  <c r="D110" i="7"/>
  <c r="B110" i="7"/>
  <c r="A110" i="7"/>
  <c r="E109" i="7"/>
  <c r="D109" i="7"/>
  <c r="B109" i="7"/>
  <c r="A109" i="7"/>
  <c r="E108" i="7"/>
  <c r="D108" i="7"/>
  <c r="B108" i="7"/>
  <c r="A108" i="7"/>
  <c r="J107" i="7"/>
  <c r="I107" i="7"/>
  <c r="E107" i="7"/>
  <c r="D107" i="7"/>
  <c r="B107" i="7"/>
  <c r="A107" i="7"/>
  <c r="F106" i="7"/>
  <c r="E106" i="7"/>
  <c r="D106" i="7"/>
  <c r="C106" i="7"/>
  <c r="B106" i="7"/>
  <c r="A106" i="7"/>
  <c r="E105" i="7"/>
  <c r="D105" i="7"/>
  <c r="B105" i="7"/>
  <c r="A105" i="7"/>
  <c r="J104" i="7"/>
  <c r="I104" i="7"/>
  <c r="F104" i="7"/>
  <c r="E104" i="7"/>
  <c r="D104" i="7"/>
  <c r="C104" i="7"/>
  <c r="B104" i="7"/>
  <c r="A104" i="7"/>
  <c r="E103" i="7"/>
  <c r="D103" i="7"/>
  <c r="B103" i="7"/>
  <c r="A103" i="7"/>
  <c r="E102" i="7"/>
  <c r="D102" i="7"/>
  <c r="B102" i="7"/>
  <c r="A102" i="7"/>
  <c r="E101" i="7"/>
  <c r="D101" i="7"/>
  <c r="B101" i="7"/>
  <c r="A101" i="7"/>
  <c r="E100" i="7"/>
  <c r="D100" i="7"/>
  <c r="B100" i="7"/>
  <c r="A100" i="7"/>
  <c r="E99" i="7"/>
  <c r="D99" i="7"/>
  <c r="B99" i="7"/>
  <c r="A99" i="7"/>
  <c r="E98" i="7"/>
  <c r="D98" i="7"/>
  <c r="C98" i="7"/>
  <c r="B98" i="7"/>
  <c r="A98" i="7"/>
  <c r="E97" i="7"/>
  <c r="D97" i="7"/>
  <c r="B97" i="7"/>
  <c r="A97" i="7"/>
  <c r="E96" i="7"/>
  <c r="D96" i="7"/>
  <c r="B96" i="7"/>
  <c r="A96" i="7"/>
  <c r="J95" i="7"/>
  <c r="I95" i="7"/>
  <c r="G95" i="7"/>
  <c r="E95" i="7"/>
  <c r="D95" i="7"/>
  <c r="B95" i="7"/>
  <c r="A95" i="7"/>
  <c r="E94" i="7"/>
  <c r="D94" i="7"/>
  <c r="B94" i="7"/>
  <c r="A94" i="7"/>
  <c r="G93" i="7"/>
  <c r="E93" i="7"/>
  <c r="D93" i="7"/>
  <c r="B93" i="7"/>
  <c r="A93" i="7"/>
  <c r="E92" i="7"/>
  <c r="D92" i="7"/>
  <c r="C92" i="7"/>
  <c r="B92" i="7"/>
  <c r="A92" i="7"/>
  <c r="F91" i="7"/>
  <c r="E91" i="7"/>
  <c r="D91" i="7"/>
  <c r="C91" i="7"/>
  <c r="B91" i="7"/>
  <c r="A91" i="7"/>
  <c r="E90" i="7"/>
  <c r="D90" i="7"/>
  <c r="B90" i="7"/>
  <c r="A90" i="7"/>
  <c r="E89" i="7"/>
  <c r="D89" i="7"/>
  <c r="B89" i="7"/>
  <c r="A89" i="7"/>
  <c r="E88" i="7"/>
  <c r="D88" i="7"/>
  <c r="B88" i="7"/>
  <c r="A88" i="7"/>
  <c r="J87" i="7"/>
  <c r="E87" i="7"/>
  <c r="D87" i="7"/>
  <c r="C87" i="7"/>
  <c r="B87" i="7"/>
  <c r="A87" i="7"/>
  <c r="E86" i="7"/>
  <c r="D86" i="7"/>
  <c r="C86" i="7"/>
  <c r="B86" i="7"/>
  <c r="A86" i="7"/>
  <c r="E85" i="7"/>
  <c r="D85" i="7"/>
  <c r="B85" i="7"/>
  <c r="A85" i="7"/>
  <c r="E84" i="7"/>
  <c r="D84" i="7"/>
  <c r="B84" i="7"/>
  <c r="A84" i="7"/>
  <c r="F83" i="7"/>
  <c r="E83" i="7"/>
  <c r="D83" i="7"/>
  <c r="C83" i="7"/>
  <c r="B83" i="7"/>
  <c r="A83" i="7"/>
  <c r="E82" i="7"/>
  <c r="D82" i="7"/>
  <c r="B82" i="7"/>
  <c r="A82" i="7"/>
  <c r="J81" i="7"/>
  <c r="F81" i="7"/>
  <c r="E81" i="7"/>
  <c r="D81" i="7"/>
  <c r="C81" i="7"/>
  <c r="B81" i="7"/>
  <c r="A81" i="7"/>
  <c r="E80" i="7"/>
  <c r="D80" i="7"/>
  <c r="B80" i="7"/>
  <c r="A80" i="7"/>
  <c r="J79" i="7"/>
  <c r="E79" i="7"/>
  <c r="D79" i="7"/>
  <c r="C79" i="7"/>
  <c r="B79" i="7"/>
  <c r="A79" i="7"/>
  <c r="I78" i="7"/>
  <c r="E78" i="7"/>
  <c r="D78" i="7"/>
  <c r="C78" i="7"/>
  <c r="B78" i="7"/>
  <c r="A78" i="7"/>
  <c r="E77" i="7"/>
  <c r="D77" i="7"/>
  <c r="B77" i="7"/>
  <c r="A77" i="7"/>
  <c r="G76" i="7"/>
  <c r="E76" i="7"/>
  <c r="D76" i="7"/>
  <c r="B76" i="7"/>
  <c r="A76" i="7"/>
  <c r="E75" i="7"/>
  <c r="D75" i="7"/>
  <c r="B75" i="7"/>
  <c r="A75" i="7"/>
  <c r="E74" i="7"/>
  <c r="D74" i="7"/>
  <c r="B74" i="7"/>
  <c r="A74" i="7"/>
  <c r="J73" i="7"/>
  <c r="E73" i="7"/>
  <c r="D73" i="7"/>
  <c r="C73" i="7"/>
  <c r="B73" i="7"/>
  <c r="A73" i="7"/>
  <c r="G72" i="7"/>
  <c r="E72" i="7"/>
  <c r="D72" i="7"/>
  <c r="B72" i="7"/>
  <c r="A72" i="7"/>
  <c r="E71" i="7"/>
  <c r="D71" i="7"/>
  <c r="B71" i="7"/>
  <c r="A71" i="7"/>
  <c r="E70" i="7"/>
  <c r="D70" i="7"/>
  <c r="B70" i="7"/>
  <c r="A70" i="7"/>
  <c r="J69" i="7"/>
  <c r="E69" i="7"/>
  <c r="D69" i="7"/>
  <c r="B69" i="7"/>
  <c r="A69" i="7"/>
  <c r="E68" i="7"/>
  <c r="D68" i="7"/>
  <c r="B68" i="7"/>
  <c r="A68" i="7"/>
  <c r="E67" i="7"/>
  <c r="D67" i="7"/>
  <c r="C67" i="7"/>
  <c r="B67" i="7"/>
  <c r="A67" i="7"/>
  <c r="G66" i="7"/>
  <c r="E66" i="7"/>
  <c r="D66" i="7"/>
  <c r="B66" i="7"/>
  <c r="A66" i="7"/>
  <c r="E65" i="7"/>
  <c r="D65" i="7"/>
  <c r="B65" i="7"/>
  <c r="A65" i="7"/>
  <c r="I64" i="7"/>
  <c r="E64" i="7"/>
  <c r="D64" i="7"/>
  <c r="B64" i="7"/>
  <c r="A64" i="7"/>
  <c r="F63" i="7"/>
  <c r="E63" i="7"/>
  <c r="D63" i="7"/>
  <c r="C63" i="7"/>
  <c r="B63" i="7"/>
  <c r="A63" i="7"/>
  <c r="E62" i="7"/>
  <c r="D62" i="7"/>
  <c r="B62" i="7"/>
  <c r="A62" i="7"/>
  <c r="E61" i="7"/>
  <c r="D61" i="7"/>
  <c r="B61" i="7"/>
  <c r="A61" i="7"/>
  <c r="F60" i="7"/>
  <c r="E60" i="7"/>
  <c r="D60" i="7"/>
  <c r="B60" i="7"/>
  <c r="A60" i="7"/>
  <c r="G59" i="7"/>
  <c r="E59" i="7"/>
  <c r="D59" i="7"/>
  <c r="B59" i="7"/>
  <c r="A59" i="7"/>
  <c r="E58" i="7"/>
  <c r="D58" i="7"/>
  <c r="B58" i="7"/>
  <c r="A58" i="7"/>
  <c r="E57" i="7"/>
  <c r="D57" i="7"/>
  <c r="B57" i="7"/>
  <c r="A57" i="7"/>
  <c r="E56" i="7"/>
  <c r="D56" i="7"/>
  <c r="B56" i="7"/>
  <c r="A56" i="7"/>
  <c r="F55" i="7"/>
  <c r="E55" i="7"/>
  <c r="D55" i="7"/>
  <c r="B55" i="7"/>
  <c r="A55" i="7"/>
  <c r="E54" i="7"/>
  <c r="D54" i="7"/>
  <c r="B54" i="7"/>
  <c r="A54" i="7"/>
  <c r="E53" i="7"/>
  <c r="D53" i="7"/>
  <c r="B53" i="7"/>
  <c r="A53" i="7"/>
  <c r="I52" i="7"/>
  <c r="O52" i="7" s="1"/>
  <c r="F52" i="7"/>
  <c r="E52" i="7"/>
  <c r="D52" i="7"/>
  <c r="C52" i="7"/>
  <c r="B52" i="7"/>
  <c r="A52" i="7"/>
  <c r="E51" i="7"/>
  <c r="D51" i="7"/>
  <c r="B51" i="7"/>
  <c r="A51" i="7"/>
  <c r="J50" i="7"/>
  <c r="E50" i="7"/>
  <c r="D50" i="7"/>
  <c r="C50" i="7"/>
  <c r="B50" i="7"/>
  <c r="A50" i="7"/>
  <c r="E49" i="7"/>
  <c r="D49" i="7"/>
  <c r="C49" i="7"/>
  <c r="B49" i="7"/>
  <c r="A49" i="7"/>
  <c r="E48" i="7"/>
  <c r="D48" i="7"/>
  <c r="B48" i="7"/>
  <c r="A48" i="7"/>
  <c r="J47" i="7"/>
  <c r="H47" i="7"/>
  <c r="E47" i="7"/>
  <c r="D47" i="7"/>
  <c r="B47" i="7"/>
  <c r="A47" i="7"/>
  <c r="E46" i="7"/>
  <c r="D46" i="7"/>
  <c r="B46" i="7"/>
  <c r="A46" i="7"/>
  <c r="E45" i="7"/>
  <c r="D45" i="7"/>
  <c r="B45" i="7"/>
  <c r="A45" i="7"/>
  <c r="E44" i="7"/>
  <c r="D44" i="7"/>
  <c r="B44" i="7"/>
  <c r="A44" i="7"/>
  <c r="E43" i="7"/>
  <c r="D43" i="7"/>
  <c r="B43" i="7"/>
  <c r="A43" i="7"/>
  <c r="E42" i="7"/>
  <c r="D42" i="7"/>
  <c r="B42" i="7"/>
  <c r="A42" i="7"/>
  <c r="J41" i="7"/>
  <c r="E41" i="7"/>
  <c r="D41" i="7"/>
  <c r="C41" i="7"/>
  <c r="B41" i="7"/>
  <c r="A41" i="7"/>
  <c r="E40" i="7"/>
  <c r="D40" i="7"/>
  <c r="B40" i="7"/>
  <c r="A40" i="7"/>
  <c r="E39" i="7"/>
  <c r="D39" i="7"/>
  <c r="B39" i="7"/>
  <c r="A39" i="7"/>
  <c r="E38" i="7"/>
  <c r="D38" i="7"/>
  <c r="C38" i="7"/>
  <c r="B38" i="7"/>
  <c r="A38" i="7"/>
  <c r="E37" i="7"/>
  <c r="D37" i="7"/>
  <c r="B37" i="7"/>
  <c r="A37" i="7"/>
  <c r="E36" i="7"/>
  <c r="D36" i="7"/>
  <c r="B36" i="7"/>
  <c r="A36" i="7"/>
  <c r="E35" i="7"/>
  <c r="D35" i="7"/>
  <c r="B35" i="7"/>
  <c r="A35" i="7"/>
  <c r="O34" i="7"/>
  <c r="I34" i="7"/>
  <c r="E34" i="7"/>
  <c r="D34" i="7"/>
  <c r="B34" i="7"/>
  <c r="A34" i="7"/>
  <c r="E33" i="7"/>
  <c r="D33" i="7"/>
  <c r="B33" i="7"/>
  <c r="A33" i="7"/>
  <c r="E32" i="7"/>
  <c r="D32" i="7"/>
  <c r="B32" i="7"/>
  <c r="A32" i="7"/>
  <c r="J31" i="7"/>
  <c r="H31" i="7"/>
  <c r="F31" i="7"/>
  <c r="E31" i="7"/>
  <c r="D31" i="7"/>
  <c r="B31" i="7"/>
  <c r="A31" i="7"/>
  <c r="E30" i="7"/>
  <c r="D30" i="7"/>
  <c r="B30" i="7"/>
  <c r="A30" i="7"/>
  <c r="E29" i="7"/>
  <c r="D29" i="7"/>
  <c r="B29" i="7"/>
  <c r="A29" i="7"/>
  <c r="E28" i="7"/>
  <c r="D28" i="7"/>
  <c r="B28" i="7"/>
  <c r="A28" i="7"/>
  <c r="E27" i="7"/>
  <c r="D27" i="7"/>
  <c r="B27" i="7"/>
  <c r="A27" i="7"/>
  <c r="E26" i="7"/>
  <c r="D26" i="7"/>
  <c r="C26" i="7"/>
  <c r="B26" i="7"/>
  <c r="A26" i="7"/>
  <c r="E25" i="7"/>
  <c r="D25" i="7"/>
  <c r="B25" i="7"/>
  <c r="A25" i="7"/>
  <c r="J24" i="7"/>
  <c r="E24" i="7"/>
  <c r="D24" i="7"/>
  <c r="C24" i="7"/>
  <c r="B24" i="7"/>
  <c r="A24" i="7"/>
  <c r="I23" i="7"/>
  <c r="E23" i="7"/>
  <c r="D23" i="7"/>
  <c r="C23" i="7"/>
  <c r="B23" i="7"/>
  <c r="A23" i="7"/>
  <c r="E22" i="7"/>
  <c r="D22" i="7"/>
  <c r="B22" i="7"/>
  <c r="A22" i="7"/>
  <c r="E21" i="7"/>
  <c r="D21" i="7"/>
  <c r="C21" i="7"/>
  <c r="B21" i="7"/>
  <c r="A21" i="7"/>
  <c r="E20" i="7"/>
  <c r="D20" i="7"/>
  <c r="B20" i="7"/>
  <c r="A20" i="7"/>
  <c r="E19" i="7"/>
  <c r="D19" i="7"/>
  <c r="B19" i="7"/>
  <c r="A19" i="7"/>
  <c r="I18" i="7"/>
  <c r="E18" i="7"/>
  <c r="D18" i="7"/>
  <c r="C18" i="7"/>
  <c r="B18" i="7"/>
  <c r="A18" i="7"/>
  <c r="E17" i="7"/>
  <c r="D17" i="7"/>
  <c r="B17" i="7"/>
  <c r="A17" i="7"/>
  <c r="E16" i="7"/>
  <c r="D16" i="7"/>
  <c r="C16" i="7"/>
  <c r="A16" i="7"/>
  <c r="E15" i="7"/>
  <c r="C15" i="7"/>
  <c r="B15" i="7"/>
  <c r="A15" i="7"/>
  <c r="E14" i="7"/>
  <c r="D14" i="7"/>
  <c r="B14" i="7"/>
  <c r="A14" i="7"/>
  <c r="E13" i="7"/>
  <c r="D13" i="7"/>
  <c r="B13" i="7"/>
  <c r="A13" i="7"/>
  <c r="E12" i="7"/>
  <c r="A12" i="7"/>
  <c r="E11" i="7"/>
  <c r="C11" i="7"/>
  <c r="A11" i="7"/>
  <c r="E10" i="7"/>
  <c r="D10" i="7"/>
  <c r="B10" i="7"/>
  <c r="A10" i="7"/>
  <c r="E9" i="7"/>
  <c r="D9" i="7"/>
  <c r="C9" i="7"/>
  <c r="A9" i="7"/>
  <c r="E8" i="7"/>
  <c r="D8" i="7"/>
  <c r="B8" i="7"/>
  <c r="A8" i="7"/>
  <c r="E7" i="7"/>
  <c r="C7" i="7"/>
  <c r="A7" i="7"/>
  <c r="B6" i="7"/>
  <c r="A6" i="7"/>
  <c r="E158" i="6"/>
  <c r="D158" i="6"/>
  <c r="C158" i="6"/>
  <c r="B158" i="6"/>
  <c r="A158" i="6"/>
  <c r="S157" i="6"/>
  <c r="E157" i="6"/>
  <c r="D157" i="6"/>
  <c r="C157" i="6"/>
  <c r="B157" i="6"/>
  <c r="A157" i="6"/>
  <c r="E156" i="6"/>
  <c r="D156" i="6"/>
  <c r="B156" i="6"/>
  <c r="A156" i="6"/>
  <c r="S155" i="6"/>
  <c r="E155" i="6"/>
  <c r="D155" i="6"/>
  <c r="C155" i="6"/>
  <c r="B155" i="6"/>
  <c r="A155" i="6"/>
  <c r="W154" i="6"/>
  <c r="E154" i="6"/>
  <c r="D154" i="6"/>
  <c r="B154" i="6"/>
  <c r="A154" i="6"/>
  <c r="E153" i="6"/>
  <c r="D153" i="6"/>
  <c r="B153" i="6"/>
  <c r="A153" i="6"/>
  <c r="E152" i="6"/>
  <c r="D152" i="6"/>
  <c r="C152" i="6"/>
  <c r="B152" i="6"/>
  <c r="A152" i="6"/>
  <c r="E151" i="6"/>
  <c r="D151" i="6"/>
  <c r="B151" i="6"/>
  <c r="A151" i="6"/>
  <c r="W150" i="6"/>
  <c r="E150" i="6"/>
  <c r="D150" i="6"/>
  <c r="C150" i="6"/>
  <c r="B150" i="6"/>
  <c r="A150" i="6"/>
  <c r="W149" i="6"/>
  <c r="S149" i="6"/>
  <c r="F149" i="6"/>
  <c r="E149" i="6"/>
  <c r="D149" i="6"/>
  <c r="C149" i="6"/>
  <c r="B149" i="6"/>
  <c r="A149" i="6"/>
  <c r="W148" i="6"/>
  <c r="S148" i="6"/>
  <c r="E148" i="6"/>
  <c r="D148" i="6"/>
  <c r="B148" i="6"/>
  <c r="A148" i="6"/>
  <c r="F147" i="6"/>
  <c r="E147" i="6"/>
  <c r="D147" i="6"/>
  <c r="B147" i="6"/>
  <c r="A147" i="6"/>
  <c r="E146" i="6"/>
  <c r="D146" i="6"/>
  <c r="B146" i="6"/>
  <c r="A146" i="6"/>
  <c r="E145" i="6"/>
  <c r="D145" i="6"/>
  <c r="B145" i="6"/>
  <c r="A145" i="6"/>
  <c r="T144" i="6"/>
  <c r="U144" i="6" s="1"/>
  <c r="P144" i="6"/>
  <c r="Q144" i="6" s="1"/>
  <c r="R144" i="6" s="1"/>
  <c r="O144" i="6"/>
  <c r="E144" i="6"/>
  <c r="D144" i="6"/>
  <c r="B144" i="6"/>
  <c r="A144" i="6"/>
  <c r="E143" i="6"/>
  <c r="D143" i="6"/>
  <c r="B143" i="6"/>
  <c r="A143" i="6"/>
  <c r="E142" i="6"/>
  <c r="D142" i="6"/>
  <c r="B142" i="6"/>
  <c r="A142" i="6"/>
  <c r="E141" i="6"/>
  <c r="D141" i="6"/>
  <c r="B141" i="6"/>
  <c r="A141" i="6"/>
  <c r="E140" i="6"/>
  <c r="D140" i="6"/>
  <c r="B140" i="6"/>
  <c r="A140" i="6"/>
  <c r="S139" i="6"/>
  <c r="E139" i="6"/>
  <c r="D139" i="6"/>
  <c r="B139" i="6"/>
  <c r="A139" i="6"/>
  <c r="E138" i="6"/>
  <c r="D138" i="6"/>
  <c r="B138" i="6"/>
  <c r="A138" i="6"/>
  <c r="E137" i="6"/>
  <c r="D137" i="6"/>
  <c r="B137" i="6"/>
  <c r="A137" i="6"/>
  <c r="W136" i="6"/>
  <c r="G136" i="6"/>
  <c r="H136" i="6" s="1"/>
  <c r="F136" i="6"/>
  <c r="E136" i="6"/>
  <c r="D136" i="6"/>
  <c r="C136" i="6"/>
  <c r="B136" i="6"/>
  <c r="A136" i="6"/>
  <c r="W135" i="6"/>
  <c r="S135" i="6"/>
  <c r="E135" i="6"/>
  <c r="D135" i="6"/>
  <c r="C135" i="6"/>
  <c r="B135" i="6"/>
  <c r="A135" i="6"/>
  <c r="P134" i="6"/>
  <c r="Q134" i="6" s="1"/>
  <c r="O134" i="6"/>
  <c r="J134" i="6"/>
  <c r="E134" i="6"/>
  <c r="D134" i="6"/>
  <c r="B134" i="6"/>
  <c r="A134" i="6"/>
  <c r="E133" i="6"/>
  <c r="D133" i="6"/>
  <c r="B133" i="6"/>
  <c r="A133" i="6"/>
  <c r="E132" i="6"/>
  <c r="D132" i="6"/>
  <c r="B132" i="6"/>
  <c r="A132" i="6"/>
  <c r="E131" i="6"/>
  <c r="D131" i="6"/>
  <c r="B131" i="6"/>
  <c r="A131" i="6"/>
  <c r="E130" i="6"/>
  <c r="D130" i="6"/>
  <c r="B130" i="6"/>
  <c r="A130" i="6"/>
  <c r="E129" i="6"/>
  <c r="D129" i="6"/>
  <c r="B129" i="6"/>
  <c r="A129" i="6"/>
  <c r="E128" i="6"/>
  <c r="D128" i="6"/>
  <c r="B128" i="6"/>
  <c r="A128" i="6"/>
  <c r="W127" i="6"/>
  <c r="F127" i="6"/>
  <c r="E127" i="6"/>
  <c r="D127" i="6"/>
  <c r="C127" i="6"/>
  <c r="B127" i="6"/>
  <c r="A127" i="6"/>
  <c r="J126" i="6"/>
  <c r="E126" i="6"/>
  <c r="D126" i="6"/>
  <c r="C126" i="6"/>
  <c r="B126" i="6"/>
  <c r="A126" i="6"/>
  <c r="F125" i="6"/>
  <c r="E125" i="6"/>
  <c r="D125" i="6"/>
  <c r="C125" i="6"/>
  <c r="B125" i="6"/>
  <c r="G125" i="6" s="1"/>
  <c r="H125" i="6" s="1"/>
  <c r="I125" i="6" s="1"/>
  <c r="A125" i="6"/>
  <c r="S124" i="6"/>
  <c r="J124" i="6"/>
  <c r="G124" i="6"/>
  <c r="H124" i="6" s="1"/>
  <c r="F124" i="6"/>
  <c r="E124" i="6"/>
  <c r="D124" i="6"/>
  <c r="C124" i="6"/>
  <c r="B124" i="6"/>
  <c r="A124" i="6"/>
  <c r="E123" i="6"/>
  <c r="D123" i="6"/>
  <c r="B123" i="6"/>
  <c r="A123" i="6"/>
  <c r="F122" i="6"/>
  <c r="E122" i="6"/>
  <c r="D122" i="6"/>
  <c r="C122" i="6"/>
  <c r="B122" i="6"/>
  <c r="A122" i="6"/>
  <c r="J121" i="6"/>
  <c r="E121" i="6"/>
  <c r="D121" i="6"/>
  <c r="B121" i="6"/>
  <c r="A121" i="6"/>
  <c r="E120" i="6"/>
  <c r="D120" i="6"/>
  <c r="B120" i="6"/>
  <c r="A120" i="6"/>
  <c r="W119" i="6"/>
  <c r="S119" i="6"/>
  <c r="E119" i="6"/>
  <c r="D119" i="6"/>
  <c r="B119" i="6"/>
  <c r="A119" i="6"/>
  <c r="W118" i="6"/>
  <c r="E118" i="6"/>
  <c r="D118" i="6"/>
  <c r="B118" i="6"/>
  <c r="A118" i="6"/>
  <c r="E117" i="6"/>
  <c r="D117" i="6"/>
  <c r="B117" i="6"/>
  <c r="A117" i="6"/>
  <c r="W116" i="6"/>
  <c r="G116" i="6"/>
  <c r="H116" i="6" s="1"/>
  <c r="F116" i="6"/>
  <c r="E116" i="6"/>
  <c r="D116" i="6"/>
  <c r="C116" i="6"/>
  <c r="B116" i="6"/>
  <c r="A116" i="6"/>
  <c r="S115" i="6"/>
  <c r="E115" i="6"/>
  <c r="D115" i="6"/>
  <c r="C115" i="6"/>
  <c r="B115" i="6"/>
  <c r="A115" i="6"/>
  <c r="E114" i="6"/>
  <c r="D114" i="6"/>
  <c r="B114" i="6"/>
  <c r="A114" i="6"/>
  <c r="E113" i="6"/>
  <c r="D113" i="6"/>
  <c r="B113" i="6"/>
  <c r="A113" i="6"/>
  <c r="E112" i="6"/>
  <c r="D112" i="6"/>
  <c r="B112" i="6"/>
  <c r="A112" i="6"/>
  <c r="J111" i="6"/>
  <c r="F111" i="6"/>
  <c r="E111" i="6"/>
  <c r="D111" i="6"/>
  <c r="C111" i="6"/>
  <c r="B111" i="6"/>
  <c r="A111" i="6"/>
  <c r="E110" i="6"/>
  <c r="D110" i="6"/>
  <c r="B110" i="6"/>
  <c r="A110" i="6"/>
  <c r="E109" i="6"/>
  <c r="D109" i="6"/>
  <c r="B109" i="6"/>
  <c r="A109" i="6"/>
  <c r="E108" i="6"/>
  <c r="D108" i="6"/>
  <c r="B108" i="6"/>
  <c r="A108" i="6"/>
  <c r="Y107" i="6"/>
  <c r="X107" i="6"/>
  <c r="W107" i="6"/>
  <c r="O107" i="6"/>
  <c r="E107" i="6"/>
  <c r="D107" i="6"/>
  <c r="B107" i="6"/>
  <c r="A107" i="6"/>
  <c r="S106" i="6"/>
  <c r="F106" i="6"/>
  <c r="E106" i="6"/>
  <c r="D106" i="6"/>
  <c r="C106" i="6"/>
  <c r="B106" i="6"/>
  <c r="G106" i="6" s="1"/>
  <c r="H106" i="6" s="1"/>
  <c r="I106" i="6" s="1"/>
  <c r="A106" i="6"/>
  <c r="E105" i="6"/>
  <c r="D105" i="6"/>
  <c r="B105" i="6"/>
  <c r="A105" i="6"/>
  <c r="W104" i="6"/>
  <c r="S104" i="6"/>
  <c r="F104" i="6"/>
  <c r="E104" i="6"/>
  <c r="D104" i="6"/>
  <c r="C104" i="6"/>
  <c r="B104" i="6"/>
  <c r="A104" i="6"/>
  <c r="E103" i="6"/>
  <c r="D103" i="6"/>
  <c r="B103" i="6"/>
  <c r="A103" i="6"/>
  <c r="E102" i="6"/>
  <c r="D102" i="6"/>
  <c r="B102" i="6"/>
  <c r="A102" i="6"/>
  <c r="E101" i="6"/>
  <c r="D101" i="6"/>
  <c r="B101" i="6"/>
  <c r="A101" i="6"/>
  <c r="E100" i="6"/>
  <c r="D100" i="6"/>
  <c r="B100" i="6"/>
  <c r="A100" i="6"/>
  <c r="E99" i="6"/>
  <c r="D99" i="6"/>
  <c r="B99" i="6"/>
  <c r="A99" i="6"/>
  <c r="E98" i="6"/>
  <c r="D98" i="6"/>
  <c r="C98" i="6"/>
  <c r="B98" i="6"/>
  <c r="A98" i="6"/>
  <c r="E97" i="6"/>
  <c r="D97" i="6"/>
  <c r="B97" i="6"/>
  <c r="A97" i="6"/>
  <c r="E96" i="6"/>
  <c r="D96" i="6"/>
  <c r="B96" i="6"/>
  <c r="A96" i="6"/>
  <c r="W95" i="6"/>
  <c r="E95" i="6"/>
  <c r="D95" i="6"/>
  <c r="B95" i="6"/>
  <c r="A95" i="6"/>
  <c r="W94" i="6"/>
  <c r="S94" i="6"/>
  <c r="F94" i="6"/>
  <c r="E94" i="6"/>
  <c r="G94" i="6" s="1"/>
  <c r="H94" i="6" s="1"/>
  <c r="D94" i="6"/>
  <c r="B94" i="6"/>
  <c r="A94" i="6"/>
  <c r="E93" i="6"/>
  <c r="D93" i="6"/>
  <c r="B93" i="6"/>
  <c r="A93" i="6"/>
  <c r="E92" i="6"/>
  <c r="D92" i="6"/>
  <c r="C92" i="6"/>
  <c r="B92" i="6"/>
  <c r="A92" i="6"/>
  <c r="S91" i="6"/>
  <c r="J91" i="6"/>
  <c r="E91" i="6"/>
  <c r="D91" i="6"/>
  <c r="C91" i="6"/>
  <c r="B91" i="6"/>
  <c r="A91" i="6"/>
  <c r="E90" i="6"/>
  <c r="D90" i="6"/>
  <c r="B90" i="6"/>
  <c r="A90" i="6"/>
  <c r="E89" i="6"/>
  <c r="D89" i="6"/>
  <c r="B89" i="6"/>
  <c r="A89" i="6"/>
  <c r="W88" i="6"/>
  <c r="E88" i="6"/>
  <c r="D88" i="6"/>
  <c r="B88" i="6"/>
  <c r="A88" i="6"/>
  <c r="J87" i="6"/>
  <c r="E87" i="6"/>
  <c r="D87" i="6"/>
  <c r="C87" i="6"/>
  <c r="B87" i="6"/>
  <c r="A87" i="6"/>
  <c r="E86" i="6"/>
  <c r="D86" i="6"/>
  <c r="C86" i="6"/>
  <c r="B86" i="6"/>
  <c r="A86" i="6"/>
  <c r="E85" i="6"/>
  <c r="D85" i="6"/>
  <c r="B85" i="6"/>
  <c r="A85" i="6"/>
  <c r="E84" i="6"/>
  <c r="D84" i="6"/>
  <c r="B84" i="6"/>
  <c r="A84" i="6"/>
  <c r="S83" i="6"/>
  <c r="E83" i="6"/>
  <c r="D83" i="6"/>
  <c r="C83" i="6"/>
  <c r="B83" i="6"/>
  <c r="A83" i="6"/>
  <c r="O82" i="6"/>
  <c r="E82" i="6"/>
  <c r="D82" i="6"/>
  <c r="B82" i="6"/>
  <c r="A82" i="6"/>
  <c r="S81" i="6"/>
  <c r="E81" i="6"/>
  <c r="D81" i="6"/>
  <c r="C81" i="6"/>
  <c r="B81" i="6"/>
  <c r="A81" i="6"/>
  <c r="E80" i="6"/>
  <c r="D80" i="6"/>
  <c r="B80" i="6"/>
  <c r="A80" i="6"/>
  <c r="J79" i="6"/>
  <c r="E79" i="6"/>
  <c r="D79" i="6"/>
  <c r="C79" i="6"/>
  <c r="B79" i="6"/>
  <c r="A79" i="6"/>
  <c r="W78" i="6"/>
  <c r="J78" i="6"/>
  <c r="E78" i="6"/>
  <c r="D78" i="6"/>
  <c r="C78" i="6"/>
  <c r="B78" i="6"/>
  <c r="A78" i="6"/>
  <c r="E77" i="6"/>
  <c r="D77" i="6"/>
  <c r="B77" i="6"/>
  <c r="A77" i="6"/>
  <c r="E76" i="6"/>
  <c r="D76" i="6"/>
  <c r="B76" i="6"/>
  <c r="A76" i="6"/>
  <c r="E75" i="6"/>
  <c r="D75" i="6"/>
  <c r="B75" i="6"/>
  <c r="A75" i="6"/>
  <c r="E74" i="6"/>
  <c r="D74" i="6"/>
  <c r="B74" i="6"/>
  <c r="A74" i="6"/>
  <c r="J73" i="6"/>
  <c r="F73" i="6"/>
  <c r="E73" i="6"/>
  <c r="D73" i="6"/>
  <c r="C73" i="6"/>
  <c r="B73" i="6"/>
  <c r="G73" i="6" s="1"/>
  <c r="H73" i="6" s="1"/>
  <c r="I73" i="6" s="1"/>
  <c r="A73" i="6"/>
  <c r="E72" i="6"/>
  <c r="D72" i="6"/>
  <c r="B72" i="6"/>
  <c r="A72" i="6"/>
  <c r="E71" i="6"/>
  <c r="D71" i="6"/>
  <c r="B71" i="6"/>
  <c r="A71" i="6"/>
  <c r="O70" i="6"/>
  <c r="F70" i="6"/>
  <c r="E70" i="6"/>
  <c r="G70" i="6" s="1"/>
  <c r="H70" i="6" s="1"/>
  <c r="I70" i="6" s="1"/>
  <c r="D70" i="6"/>
  <c r="B70" i="6"/>
  <c r="A70" i="6"/>
  <c r="J69" i="6"/>
  <c r="E69" i="6"/>
  <c r="D69" i="6"/>
  <c r="B69" i="6"/>
  <c r="A69" i="6"/>
  <c r="U68" i="6"/>
  <c r="T68" i="6"/>
  <c r="P68" i="6"/>
  <c r="Q68" i="6" s="1"/>
  <c r="R68" i="6" s="1"/>
  <c r="O68" i="6"/>
  <c r="E68" i="6"/>
  <c r="D68" i="6"/>
  <c r="B68" i="6"/>
  <c r="A68" i="6"/>
  <c r="E67" i="6"/>
  <c r="D67" i="6"/>
  <c r="C67" i="6"/>
  <c r="B67" i="6"/>
  <c r="A67" i="6"/>
  <c r="O66" i="6"/>
  <c r="E66" i="6"/>
  <c r="D66" i="6"/>
  <c r="B66" i="6"/>
  <c r="A66" i="6"/>
  <c r="E65" i="6"/>
  <c r="D65" i="6"/>
  <c r="B65" i="6"/>
  <c r="A65" i="6"/>
  <c r="W64" i="6"/>
  <c r="E64" i="6"/>
  <c r="D64" i="6"/>
  <c r="B64" i="6"/>
  <c r="A64" i="6"/>
  <c r="W63" i="6"/>
  <c r="S63" i="6"/>
  <c r="J63" i="6"/>
  <c r="E63" i="6"/>
  <c r="D63" i="6"/>
  <c r="C63" i="6"/>
  <c r="B63" i="6"/>
  <c r="A63" i="6"/>
  <c r="E62" i="6"/>
  <c r="D62" i="6"/>
  <c r="B62" i="6"/>
  <c r="A62" i="6"/>
  <c r="E61" i="6"/>
  <c r="D61" i="6"/>
  <c r="B61" i="6"/>
  <c r="A61" i="6"/>
  <c r="S60" i="6"/>
  <c r="E60" i="6"/>
  <c r="D60" i="6"/>
  <c r="B60" i="6"/>
  <c r="A60" i="6"/>
  <c r="E59" i="6"/>
  <c r="D59" i="6"/>
  <c r="B59" i="6"/>
  <c r="A59" i="6"/>
  <c r="G58" i="6"/>
  <c r="H58" i="6" s="1"/>
  <c r="I58" i="6" s="1"/>
  <c r="F58" i="6"/>
  <c r="E58" i="6"/>
  <c r="D58" i="6"/>
  <c r="B58" i="6"/>
  <c r="A58" i="6"/>
  <c r="E57" i="6"/>
  <c r="D57" i="6"/>
  <c r="B57" i="6"/>
  <c r="A57" i="6"/>
  <c r="E56" i="6"/>
  <c r="D56" i="6"/>
  <c r="B56" i="6"/>
  <c r="A56" i="6"/>
  <c r="S55" i="6"/>
  <c r="E55" i="6"/>
  <c r="D55" i="6"/>
  <c r="B55" i="6"/>
  <c r="A55" i="6"/>
  <c r="E54" i="6"/>
  <c r="D54" i="6"/>
  <c r="B54" i="6"/>
  <c r="A54" i="6"/>
  <c r="E53" i="6"/>
  <c r="D53" i="6"/>
  <c r="B53" i="6"/>
  <c r="A53" i="6"/>
  <c r="W52" i="6"/>
  <c r="S52" i="6"/>
  <c r="F52" i="6"/>
  <c r="E52" i="6"/>
  <c r="G52" i="6" s="1"/>
  <c r="H52" i="6" s="1"/>
  <c r="I52" i="6" s="1"/>
  <c r="D52" i="6"/>
  <c r="C52" i="6"/>
  <c r="B52" i="6"/>
  <c r="A52" i="6"/>
  <c r="E51" i="6"/>
  <c r="D51" i="6"/>
  <c r="B51" i="6"/>
  <c r="A51" i="6"/>
  <c r="E50" i="6"/>
  <c r="D50" i="6"/>
  <c r="C50" i="6"/>
  <c r="B50" i="6"/>
  <c r="A50" i="6"/>
  <c r="F49" i="6"/>
  <c r="E49" i="6"/>
  <c r="D49" i="6"/>
  <c r="C49" i="6"/>
  <c r="B49" i="6"/>
  <c r="A49" i="6"/>
  <c r="E48" i="6"/>
  <c r="D48" i="6"/>
  <c r="B48" i="6"/>
  <c r="A48" i="6"/>
  <c r="T47" i="6"/>
  <c r="U47" i="6" s="1"/>
  <c r="V47" i="6" s="1"/>
  <c r="S47" i="6"/>
  <c r="Q47" i="6"/>
  <c r="R47" i="6" s="1"/>
  <c r="P47" i="6"/>
  <c r="O47" i="6"/>
  <c r="J47" i="6"/>
  <c r="E47" i="6"/>
  <c r="D47" i="6"/>
  <c r="B47" i="6"/>
  <c r="A47" i="6"/>
  <c r="E46" i="6"/>
  <c r="D46" i="6"/>
  <c r="B46" i="6"/>
  <c r="A46" i="6"/>
  <c r="E45" i="6"/>
  <c r="D45" i="6"/>
  <c r="B45" i="6"/>
  <c r="A45" i="6"/>
  <c r="E44" i="6"/>
  <c r="D44" i="6"/>
  <c r="B44" i="6"/>
  <c r="A44" i="6"/>
  <c r="E43" i="6"/>
  <c r="D43" i="6"/>
  <c r="B43" i="6"/>
  <c r="A43" i="6"/>
  <c r="E42" i="6"/>
  <c r="D42" i="6"/>
  <c r="B42" i="6"/>
  <c r="A42" i="6"/>
  <c r="S41" i="6"/>
  <c r="E41" i="6"/>
  <c r="D41" i="6"/>
  <c r="C41" i="6"/>
  <c r="B41" i="6"/>
  <c r="A41" i="6"/>
  <c r="E40" i="6"/>
  <c r="D40" i="6"/>
  <c r="B40" i="6"/>
  <c r="A40" i="6"/>
  <c r="E39" i="6"/>
  <c r="D39" i="6"/>
  <c r="B39" i="6"/>
  <c r="A39" i="6"/>
  <c r="S38" i="6"/>
  <c r="F38" i="6"/>
  <c r="E38" i="6"/>
  <c r="D38" i="6"/>
  <c r="C38" i="6"/>
  <c r="B38" i="6"/>
  <c r="G38" i="6" s="1"/>
  <c r="H38" i="6" s="1"/>
  <c r="A38" i="6"/>
  <c r="E37" i="6"/>
  <c r="D37" i="6"/>
  <c r="B37" i="6"/>
  <c r="A37" i="6"/>
  <c r="E36" i="6"/>
  <c r="D36" i="6"/>
  <c r="B36" i="6"/>
  <c r="A36" i="6"/>
  <c r="E35" i="6"/>
  <c r="D35" i="6"/>
  <c r="B35" i="6"/>
  <c r="A35" i="6"/>
  <c r="E34" i="6"/>
  <c r="D34" i="6"/>
  <c r="B34" i="6"/>
  <c r="A34" i="6"/>
  <c r="E33" i="6"/>
  <c r="D33" i="6"/>
  <c r="B33" i="6"/>
  <c r="A33" i="6"/>
  <c r="E32" i="6"/>
  <c r="D32" i="6"/>
  <c r="B32" i="6"/>
  <c r="A32" i="6"/>
  <c r="S31" i="6"/>
  <c r="E31" i="6"/>
  <c r="D31" i="6"/>
  <c r="B31" i="6"/>
  <c r="A31" i="6"/>
  <c r="E30" i="6"/>
  <c r="D30" i="6"/>
  <c r="B30" i="6"/>
  <c r="A30" i="6"/>
  <c r="E29" i="6"/>
  <c r="D29" i="6"/>
  <c r="B29" i="6"/>
  <c r="A29" i="6"/>
  <c r="E28" i="6"/>
  <c r="D28" i="6"/>
  <c r="B28" i="6"/>
  <c r="A28" i="6"/>
  <c r="E27" i="6"/>
  <c r="D27" i="6"/>
  <c r="B27" i="6"/>
  <c r="A27" i="6"/>
  <c r="E26" i="6"/>
  <c r="D26" i="6"/>
  <c r="C26" i="6"/>
  <c r="B26" i="6"/>
  <c r="A26" i="6"/>
  <c r="E25" i="6"/>
  <c r="D25" i="6"/>
  <c r="B25" i="6"/>
  <c r="A25" i="6"/>
  <c r="J24" i="6"/>
  <c r="E24" i="6"/>
  <c r="D24" i="6"/>
  <c r="C24" i="6"/>
  <c r="B24" i="6"/>
  <c r="A24" i="6"/>
  <c r="J23" i="6"/>
  <c r="F23" i="6"/>
  <c r="E23" i="6"/>
  <c r="G23" i="6" s="1"/>
  <c r="H23" i="6" s="1"/>
  <c r="I23" i="6" s="1"/>
  <c r="D23" i="6"/>
  <c r="C23" i="6"/>
  <c r="B23" i="6"/>
  <c r="A23" i="6"/>
  <c r="E22" i="6"/>
  <c r="D22" i="6"/>
  <c r="B22" i="6"/>
  <c r="A22" i="6"/>
  <c r="E21" i="6"/>
  <c r="D21" i="6"/>
  <c r="C21" i="6"/>
  <c r="B21" i="6"/>
  <c r="A21" i="6"/>
  <c r="E20" i="6"/>
  <c r="D20" i="6"/>
  <c r="B20" i="6"/>
  <c r="A20" i="6"/>
  <c r="E19" i="6"/>
  <c r="D19" i="6"/>
  <c r="B19" i="6"/>
  <c r="A19" i="6"/>
  <c r="E18" i="6"/>
  <c r="D18" i="6"/>
  <c r="C18" i="6"/>
  <c r="B18" i="6"/>
  <c r="A18" i="6"/>
  <c r="E17" i="6"/>
  <c r="D17" i="6"/>
  <c r="B17" i="6"/>
  <c r="A17" i="6"/>
  <c r="J16" i="6"/>
  <c r="G16" i="6"/>
  <c r="H16" i="6" s="1"/>
  <c r="I16" i="6" s="1"/>
  <c r="F16" i="6"/>
  <c r="E16" i="6"/>
  <c r="D16" i="6"/>
  <c r="C16" i="6"/>
  <c r="B16" i="6"/>
  <c r="A16" i="6"/>
  <c r="J15" i="6"/>
  <c r="E15" i="6"/>
  <c r="C15" i="6"/>
  <c r="B15" i="6"/>
  <c r="A15" i="6"/>
  <c r="E14" i="6"/>
  <c r="D14" i="6"/>
  <c r="B14" i="6"/>
  <c r="A14" i="6"/>
  <c r="O13" i="6"/>
  <c r="E13" i="6"/>
  <c r="D13" i="6"/>
  <c r="B13" i="6"/>
  <c r="A13" i="6"/>
  <c r="S12" i="6"/>
  <c r="E12" i="6"/>
  <c r="A12" i="6"/>
  <c r="J11" i="6"/>
  <c r="E11" i="6"/>
  <c r="C11" i="6"/>
  <c r="B11" i="6"/>
  <c r="A11" i="6"/>
  <c r="D10" i="6"/>
  <c r="B10" i="6"/>
  <c r="A10" i="6"/>
  <c r="S9" i="6"/>
  <c r="J9" i="6"/>
  <c r="E9" i="6"/>
  <c r="C9" i="6"/>
  <c r="B9" i="6"/>
  <c r="A9" i="6"/>
  <c r="E8" i="6"/>
  <c r="D8" i="6"/>
  <c r="B8" i="6"/>
  <c r="E7" i="6"/>
  <c r="C7" i="6"/>
  <c r="B7" i="6"/>
  <c r="A7" i="6"/>
  <c r="A6" i="6"/>
  <c r="A87" i="5" a="1"/>
  <c r="A87" i="5" s="1"/>
  <c r="A86" i="5" a="1"/>
  <c r="A86" i="5" s="1"/>
  <c r="E86" i="5" s="1"/>
  <c r="A85" i="5" a="1"/>
  <c r="A85" i="5" s="1"/>
  <c r="A84" i="5" a="1"/>
  <c r="A84" i="5" s="1"/>
  <c r="A83" i="5" a="1"/>
  <c r="A83" i="5" s="1"/>
  <c r="A82" i="5" a="1"/>
  <c r="A82" i="5" s="1"/>
  <c r="A81" i="5" a="1"/>
  <c r="A81" i="5" s="1"/>
  <c r="E81" i="5" s="1"/>
  <c r="A80" i="5" a="1"/>
  <c r="A80" i="5" s="1"/>
  <c r="A79" i="5" a="1"/>
  <c r="A79" i="5" s="1"/>
  <c r="A78" i="5" a="1"/>
  <c r="A78" i="5"/>
  <c r="E78" i="5" s="1"/>
  <c r="A77" i="5" a="1"/>
  <c r="A77" i="5"/>
  <c r="D77" i="5" s="1"/>
  <c r="A76" i="5" a="1"/>
  <c r="A76" i="5" s="1"/>
  <c r="A75" i="5" a="1"/>
  <c r="A75" i="5" s="1"/>
  <c r="A74" i="5" a="1"/>
  <c r="A74" i="5" s="1"/>
  <c r="B74" i="5" s="1"/>
  <c r="A73" i="5" a="1"/>
  <c r="A73" i="5" s="1"/>
  <c r="E73" i="5" s="1"/>
  <c r="A72" i="5" a="1"/>
  <c r="A72" i="5" s="1"/>
  <c r="A71" i="5" a="1"/>
  <c r="A71" i="5" s="1"/>
  <c r="A70" i="5" a="1"/>
  <c r="A70" i="5" s="1"/>
  <c r="E70" i="5" s="1"/>
  <c r="A69" i="5" a="1"/>
  <c r="A69" i="5" s="1"/>
  <c r="A68" i="5" a="1"/>
  <c r="A68" i="5" s="1"/>
  <c r="D68" i="5" s="1"/>
  <c r="A67" i="5" a="1"/>
  <c r="A67" i="5" s="1"/>
  <c r="A66" i="5" a="1"/>
  <c r="A66" i="5" s="1"/>
  <c r="A65" i="5" a="1"/>
  <c r="A65" i="5" s="1"/>
  <c r="E65" i="5" s="1"/>
  <c r="A64" i="5" a="1"/>
  <c r="A64" i="5" s="1"/>
  <c r="B64" i="5" s="1"/>
  <c r="A63" i="5" a="1"/>
  <c r="A63" i="5" s="1"/>
  <c r="A62" i="5" a="1"/>
  <c r="A62" i="5" s="1"/>
  <c r="A61" i="5" a="1"/>
  <c r="A61" i="5" s="1"/>
  <c r="D61" i="5" s="1"/>
  <c r="A60" i="5" a="1"/>
  <c r="A60" i="5" s="1"/>
  <c r="A59" i="5" a="1"/>
  <c r="A59" i="5"/>
  <c r="E59" i="5" s="1"/>
  <c r="A58" i="5" a="1"/>
  <c r="A58" i="5"/>
  <c r="A57" i="5" a="1"/>
  <c r="A57" i="5"/>
  <c r="E57" i="5" s="1"/>
  <c r="A56" i="5" a="1"/>
  <c r="A56" i="5" s="1"/>
  <c r="A55" i="5" a="1"/>
  <c r="A55" i="5" s="1"/>
  <c r="A54" i="5" a="1"/>
  <c r="A54" i="5" s="1"/>
  <c r="D54" i="5" s="1"/>
  <c r="A53" i="5" a="1"/>
  <c r="A53" i="5" s="1"/>
  <c r="A52" i="5" a="1"/>
  <c r="A52" i="5" s="1"/>
  <c r="A51" i="5" a="1"/>
  <c r="A51" i="5" s="1"/>
  <c r="B51" i="5" s="1"/>
  <c r="T51" i="5" s="1"/>
  <c r="A50" i="5" a="1"/>
  <c r="A50" i="5" s="1"/>
  <c r="A49" i="5" a="1"/>
  <c r="A49" i="5" s="1"/>
  <c r="A48" i="5" a="1"/>
  <c r="A48" i="5" s="1"/>
  <c r="A47" i="5" a="1"/>
  <c r="A47" i="5" s="1"/>
  <c r="E47" i="5" s="1"/>
  <c r="A46" i="5" a="1"/>
  <c r="A46" i="5" s="1"/>
  <c r="A45" i="5" a="1"/>
  <c r="A45" i="5"/>
  <c r="A44" i="5" a="1"/>
  <c r="A44" i="5" s="1"/>
  <c r="A43" i="5" a="1"/>
  <c r="A43" i="5" s="1"/>
  <c r="A42" i="5" a="1"/>
  <c r="A42" i="5" s="1"/>
  <c r="A41" i="5" a="1"/>
  <c r="A41" i="5" s="1"/>
  <c r="B41" i="5" s="1"/>
  <c r="A40" i="5" a="1"/>
  <c r="A40" i="5" s="1"/>
  <c r="A39" i="5" a="1"/>
  <c r="A39" i="5"/>
  <c r="A38" i="5" a="1"/>
  <c r="A38" i="5" s="1"/>
  <c r="A37" i="5" a="1"/>
  <c r="A37" i="5" s="1"/>
  <c r="E37" i="5" s="1"/>
  <c r="A36" i="5" a="1"/>
  <c r="A36" i="5" s="1"/>
  <c r="B36" i="5" s="1"/>
  <c r="A35" i="5" a="1"/>
  <c r="A35" i="5" s="1"/>
  <c r="B35" i="5" s="1"/>
  <c r="A34" i="5" a="1"/>
  <c r="A34" i="5" s="1"/>
  <c r="D33" i="5"/>
  <c r="A33" i="5" a="1"/>
  <c r="A33" i="5"/>
  <c r="E33" i="5" s="1"/>
  <c r="A32" i="5" a="1"/>
  <c r="A32" i="5" s="1"/>
  <c r="A31" i="5" a="1"/>
  <c r="A31" i="5" s="1"/>
  <c r="E31" i="5" s="1"/>
  <c r="A30" i="5" a="1"/>
  <c r="A30" i="5" s="1"/>
  <c r="A29" i="5" a="1"/>
  <c r="A29" i="5" s="1"/>
  <c r="A28" i="5" a="1"/>
  <c r="A28" i="5" s="1"/>
  <c r="A27" i="5" a="1"/>
  <c r="A27" i="5" s="1"/>
  <c r="A26" i="5" a="1"/>
  <c r="A26" i="5" s="1"/>
  <c r="A25" i="5" a="1"/>
  <c r="A25" i="5" s="1"/>
  <c r="A24" i="5" a="1"/>
  <c r="A24" i="5" s="1"/>
  <c r="A23" i="5" a="1"/>
  <c r="A23" i="5" s="1"/>
  <c r="A22" i="5" a="1"/>
  <c r="A22" i="5" s="1"/>
  <c r="E22" i="5" s="1"/>
  <c r="A21" i="5" a="1"/>
  <c r="A21" i="5"/>
  <c r="E21" i="5" s="1"/>
  <c r="A20" i="5" a="1"/>
  <c r="A20" i="5"/>
  <c r="A19" i="5" a="1"/>
  <c r="A19" i="5" s="1"/>
  <c r="A18" i="5" a="1"/>
  <c r="A18" i="5" s="1"/>
  <c r="A17" i="5" a="1"/>
  <c r="A17" i="5" s="1"/>
  <c r="A16" i="5" a="1"/>
  <c r="A16" i="5" s="1"/>
  <c r="A15" i="5" a="1"/>
  <c r="A15" i="5" s="1"/>
  <c r="A14" i="5" a="1"/>
  <c r="A14" i="5" s="1"/>
  <c r="E14" i="5" s="1"/>
  <c r="A13" i="5" a="1"/>
  <c r="A13" i="5" s="1"/>
  <c r="D13" i="5" s="1"/>
  <c r="A12" i="5" a="1"/>
  <c r="A12" i="5" s="1"/>
  <c r="E12" i="5" s="1"/>
  <c r="A11" i="5" a="1"/>
  <c r="A11" i="5" s="1"/>
  <c r="A10" i="5" a="1"/>
  <c r="A10" i="5" s="1"/>
  <c r="A9" i="5" a="1"/>
  <c r="A9" i="5" s="1"/>
  <c r="E9" i="5" s="1"/>
  <c r="E8" i="5"/>
  <c r="A8" i="5" a="1"/>
  <c r="A8" i="5"/>
  <c r="D8" i="5" s="1"/>
  <c r="A7" i="5" a="1"/>
  <c r="A7" i="5"/>
  <c r="D6" i="5"/>
  <c r="A6" i="5" a="1"/>
  <c r="A6" i="5" s="1"/>
  <c r="E6" i="5" s="1"/>
  <c r="T5" i="5"/>
  <c r="D5" i="5"/>
  <c r="B5" i="5"/>
  <c r="A5" i="5" a="1"/>
  <c r="A5" i="5"/>
  <c r="E5" i="5" s="1"/>
  <c r="A1" i="5"/>
  <c r="A138" i="4" a="1"/>
  <c r="A138" i="4" s="1"/>
  <c r="A137" i="4" a="1"/>
  <c r="A137" i="4" s="1"/>
  <c r="E137" i="4" s="1"/>
  <c r="A136" i="4" a="1"/>
  <c r="A136" i="4" s="1"/>
  <c r="D136" i="4" s="1"/>
  <c r="A135" i="4" a="1"/>
  <c r="A135" i="4" s="1"/>
  <c r="E135" i="4" s="1"/>
  <c r="A134" i="4" a="1"/>
  <c r="A134" i="4" s="1"/>
  <c r="A133" i="4" a="1"/>
  <c r="A133" i="4" s="1"/>
  <c r="E133" i="4" s="1"/>
  <c r="A132" i="4" a="1"/>
  <c r="A132" i="4" s="1"/>
  <c r="D132" i="4" s="1"/>
  <c r="A131" i="4" a="1"/>
  <c r="A131" i="4" s="1"/>
  <c r="E131" i="4" s="1"/>
  <c r="A130" i="4" a="1"/>
  <c r="A130" i="4" s="1"/>
  <c r="T129" i="4"/>
  <c r="A129" i="4" a="1"/>
  <c r="A129" i="4" s="1"/>
  <c r="B129" i="4" s="1"/>
  <c r="A128" i="4" a="1"/>
  <c r="A128" i="4" s="1"/>
  <c r="A127" i="4" a="1"/>
  <c r="A127" i="4" s="1"/>
  <c r="A126" i="4" a="1"/>
  <c r="A126" i="4" s="1"/>
  <c r="E126" i="4" s="1"/>
  <c r="A125" i="4" a="1"/>
  <c r="A125" i="4" s="1"/>
  <c r="B125" i="4" s="1"/>
  <c r="A124" i="4" a="1"/>
  <c r="A124" i="4" s="1"/>
  <c r="A123" i="4" a="1"/>
  <c r="A123" i="4"/>
  <c r="A122" i="4" a="1"/>
  <c r="A122" i="4" s="1"/>
  <c r="E122" i="4" s="1"/>
  <c r="A121" i="4" a="1"/>
  <c r="A121" i="4" s="1"/>
  <c r="B121" i="4" s="1"/>
  <c r="T121" i="4" s="1"/>
  <c r="A120" i="4" a="1"/>
  <c r="A120" i="4" s="1"/>
  <c r="D120" i="4" s="1"/>
  <c r="A119" i="4" a="1"/>
  <c r="A119" i="4" s="1"/>
  <c r="E118" i="4"/>
  <c r="A118" i="4" a="1"/>
  <c r="A118" i="4" s="1"/>
  <c r="T117" i="4"/>
  <c r="A117" i="4" a="1"/>
  <c r="A117" i="4" s="1"/>
  <c r="B117" i="4" s="1"/>
  <c r="A116" i="4" a="1"/>
  <c r="A116" i="4" s="1"/>
  <c r="B116" i="4" s="1"/>
  <c r="A115" i="4" a="1"/>
  <c r="A115" i="4"/>
  <c r="A114" i="4" a="1"/>
  <c r="A114" i="4" s="1"/>
  <c r="A113" i="4" a="1"/>
  <c r="A113" i="4" s="1"/>
  <c r="B113" i="4" s="1"/>
  <c r="A112" i="4" a="1"/>
  <c r="A112" i="4" s="1"/>
  <c r="E112" i="4" s="1"/>
  <c r="A111" i="4" a="1"/>
  <c r="A111" i="4" s="1"/>
  <c r="A110" i="4" a="1"/>
  <c r="A110" i="4" s="1"/>
  <c r="E110" i="4" s="1"/>
  <c r="A109" i="4" a="1"/>
  <c r="A109" i="4" s="1"/>
  <c r="A108" i="4" a="1"/>
  <c r="A108" i="4" s="1"/>
  <c r="E108" i="4" s="1"/>
  <c r="A107" i="4" a="1"/>
  <c r="A107" i="4" s="1"/>
  <c r="A106" i="4" a="1"/>
  <c r="A106" i="4" s="1"/>
  <c r="E106" i="4" s="1"/>
  <c r="A105" i="4" a="1"/>
  <c r="A105" i="4" s="1"/>
  <c r="E104" i="4"/>
  <c r="A104" i="4" a="1"/>
  <c r="A104" i="4" s="1"/>
  <c r="D104" i="4" s="1"/>
  <c r="A103" i="4" a="1"/>
  <c r="A103" i="4" s="1"/>
  <c r="A102" i="4" a="1"/>
  <c r="A102" i="4" s="1"/>
  <c r="E101" i="4"/>
  <c r="D101" i="4"/>
  <c r="A101" i="4" a="1"/>
  <c r="A101" i="4" s="1"/>
  <c r="B101" i="4" s="1"/>
  <c r="T101" i="4" s="1"/>
  <c r="A100" i="4" a="1"/>
  <c r="A100" i="4" s="1"/>
  <c r="D100" i="4" s="1"/>
  <c r="A99" i="4" a="1"/>
  <c r="A99" i="4"/>
  <c r="A98" i="4" a="1"/>
  <c r="A98" i="4" s="1"/>
  <c r="A97" i="4" a="1"/>
  <c r="A97" i="4" s="1"/>
  <c r="B97" i="4" s="1"/>
  <c r="T97" i="4" s="1"/>
  <c r="A96" i="4" a="1"/>
  <c r="A96" i="4" s="1"/>
  <c r="D96" i="4" s="1"/>
  <c r="A95" i="4" a="1"/>
  <c r="A95" i="4" s="1"/>
  <c r="A94" i="4" a="1"/>
  <c r="A94" i="4" s="1"/>
  <c r="A93" i="4" a="1"/>
  <c r="A93" i="4" s="1"/>
  <c r="B93" i="4" s="1"/>
  <c r="T93" i="4" s="1"/>
  <c r="E92" i="4"/>
  <c r="A92" i="4" a="1"/>
  <c r="A92" i="4" s="1"/>
  <c r="D92" i="4" s="1"/>
  <c r="A91" i="4" a="1"/>
  <c r="A91" i="4" s="1"/>
  <c r="A90" i="4" a="1"/>
  <c r="A90" i="4" s="1"/>
  <c r="E90" i="4" s="1"/>
  <c r="A89" i="4" a="1"/>
  <c r="A89" i="4" s="1"/>
  <c r="D89" i="4" s="1"/>
  <c r="A88" i="4" a="1"/>
  <c r="A88" i="4" s="1"/>
  <c r="D88" i="4" s="1"/>
  <c r="A87" i="4" a="1"/>
  <c r="A87" i="4" s="1"/>
  <c r="E87" i="4" s="1"/>
  <c r="A86" i="4" a="1"/>
  <c r="A86" i="4" s="1"/>
  <c r="A85" i="4" a="1"/>
  <c r="A85" i="4" s="1"/>
  <c r="D85" i="4" s="1"/>
  <c r="A84" i="4" a="1"/>
  <c r="A84" i="4" s="1"/>
  <c r="B84" i="4" s="1"/>
  <c r="A83" i="4" a="1"/>
  <c r="A83" i="4" s="1"/>
  <c r="E83" i="4" s="1"/>
  <c r="A82" i="4" a="1"/>
  <c r="A82" i="4" s="1"/>
  <c r="E82" i="4" s="1"/>
  <c r="A81" i="4" a="1"/>
  <c r="A81" i="4" s="1"/>
  <c r="B81" i="4" s="1"/>
  <c r="A80" i="4" a="1"/>
  <c r="A80" i="4" s="1"/>
  <c r="D80" i="4" s="1"/>
  <c r="A79" i="4" a="1"/>
  <c r="A79" i="4" s="1"/>
  <c r="A78" i="4" a="1"/>
  <c r="A78" i="4" s="1"/>
  <c r="E78" i="4" s="1"/>
  <c r="A77" i="4" a="1"/>
  <c r="A77" i="4" s="1"/>
  <c r="A76" i="4" a="1"/>
  <c r="A76" i="4" s="1"/>
  <c r="E76" i="4" s="1"/>
  <c r="A75" i="4" a="1"/>
  <c r="A75" i="4"/>
  <c r="A74" i="4" a="1"/>
  <c r="A74" i="4" s="1"/>
  <c r="E74" i="4" s="1"/>
  <c r="A73" i="4" a="1"/>
  <c r="A73" i="4" s="1"/>
  <c r="A72" i="4" a="1"/>
  <c r="A72" i="4" s="1"/>
  <c r="D72" i="4" s="1"/>
  <c r="A71" i="4" a="1"/>
  <c r="A71" i="4" s="1"/>
  <c r="E71" i="4" s="1"/>
  <c r="A70" i="4" a="1"/>
  <c r="A70" i="4" s="1"/>
  <c r="A69" i="4" a="1"/>
  <c r="A69" i="4" s="1"/>
  <c r="B69" i="4" s="1"/>
  <c r="T69" i="4" s="1"/>
  <c r="A68" i="4" a="1"/>
  <c r="A68" i="4" s="1"/>
  <c r="D68" i="4" s="1"/>
  <c r="A67" i="4" a="1"/>
  <c r="A67" i="4" s="1"/>
  <c r="E67" i="4" s="1"/>
  <c r="A66" i="4" a="1"/>
  <c r="A66" i="4" s="1"/>
  <c r="A65" i="4" a="1"/>
  <c r="A65" i="4" s="1"/>
  <c r="B65" i="4" s="1"/>
  <c r="T65" i="4" s="1"/>
  <c r="A64" i="4" a="1"/>
  <c r="A64" i="4" s="1"/>
  <c r="A63" i="4" a="1"/>
  <c r="A63" i="4" s="1"/>
  <c r="A62" i="4" a="1"/>
  <c r="A62" i="4" s="1"/>
  <c r="E62" i="4" s="1"/>
  <c r="A61" i="4" a="1"/>
  <c r="A61" i="4" s="1"/>
  <c r="A60" i="4" a="1"/>
  <c r="A60" i="4" s="1"/>
  <c r="D60" i="4" s="1"/>
  <c r="A59" i="4" a="1"/>
  <c r="A59" i="4" s="1"/>
  <c r="E58" i="4"/>
  <c r="A58" i="4" a="1"/>
  <c r="A58" i="4" s="1"/>
  <c r="T57" i="4"/>
  <c r="E57" i="4"/>
  <c r="D57" i="4"/>
  <c r="A57" i="4" a="1"/>
  <c r="A57" i="4" s="1"/>
  <c r="B57" i="4" s="1"/>
  <c r="A56" i="4" a="1"/>
  <c r="A56" i="4" s="1"/>
  <c r="D56" i="4" s="1"/>
  <c r="A55" i="4" a="1"/>
  <c r="A55" i="4" s="1"/>
  <c r="A54" i="4" a="1"/>
  <c r="A54" i="4" s="1"/>
  <c r="A53" i="4" a="1"/>
  <c r="A53" i="4" s="1"/>
  <c r="B53" i="4" s="1"/>
  <c r="T53" i="4" s="1"/>
  <c r="A52" i="4" a="1"/>
  <c r="A52" i="4" s="1"/>
  <c r="D52" i="4" s="1"/>
  <c r="A51" i="4" a="1"/>
  <c r="A51" i="4" s="1"/>
  <c r="A50" i="4" a="1"/>
  <c r="A50" i="4" s="1"/>
  <c r="E50" i="4" s="1"/>
  <c r="A49" i="4" a="1"/>
  <c r="A49" i="4" s="1"/>
  <c r="B49" i="4" s="1"/>
  <c r="E48" i="4"/>
  <c r="A48" i="4" a="1"/>
  <c r="A48" i="4" s="1"/>
  <c r="D48" i="4" s="1"/>
  <c r="A47" i="4" a="1"/>
  <c r="A47" i="4" s="1"/>
  <c r="A46" i="4" a="1"/>
  <c r="A46" i="4" s="1"/>
  <c r="A45" i="4" a="1"/>
  <c r="A45" i="4" s="1"/>
  <c r="E45" i="4" s="1"/>
  <c r="A44" i="4" a="1"/>
  <c r="A44" i="4" s="1"/>
  <c r="A43" i="4" a="1"/>
  <c r="A43" i="4" s="1"/>
  <c r="A42" i="4" a="1"/>
  <c r="A42" i="4" s="1"/>
  <c r="B42" i="4" s="1"/>
  <c r="T42" i="4" s="1"/>
  <c r="A41" i="4" a="1"/>
  <c r="A41" i="4" s="1"/>
  <c r="E41" i="4" s="1"/>
  <c r="A40" i="4" a="1"/>
  <c r="A40" i="4" s="1"/>
  <c r="A39" i="4" a="1"/>
  <c r="A39" i="4" s="1"/>
  <c r="A38" i="4" a="1"/>
  <c r="A38" i="4" s="1"/>
  <c r="A37" i="4" a="1"/>
  <c r="A37" i="4" s="1"/>
  <c r="B37" i="4" s="1"/>
  <c r="T37" i="4" s="1"/>
  <c r="A36" i="4" a="1"/>
  <c r="A36" i="4" s="1"/>
  <c r="B36" i="4" s="1"/>
  <c r="A35" i="4" a="1"/>
  <c r="A35" i="4" s="1"/>
  <c r="A34" i="4" a="1"/>
  <c r="A34" i="4" s="1"/>
  <c r="D34" i="4" s="1"/>
  <c r="A33" i="4" a="1"/>
  <c r="A33" i="4" s="1"/>
  <c r="E33" i="4" s="1"/>
  <c r="A32" i="4" a="1"/>
  <c r="A32" i="4" s="1"/>
  <c r="A31" i="4" a="1"/>
  <c r="A31" i="4" s="1"/>
  <c r="A30" i="4" a="1"/>
  <c r="A30" i="4" s="1"/>
  <c r="B30" i="4" s="1"/>
  <c r="T30" i="4" s="1"/>
  <c r="A29" i="4" a="1"/>
  <c r="A29" i="4" s="1"/>
  <c r="E29" i="4" s="1"/>
  <c r="A28" i="4" a="1"/>
  <c r="A28" i="4" s="1"/>
  <c r="A27" i="4" a="1"/>
  <c r="A27" i="4" s="1"/>
  <c r="T26" i="4"/>
  <c r="A26" i="4" a="1"/>
  <c r="A26" i="4" s="1"/>
  <c r="B26" i="4" s="1"/>
  <c r="E25" i="4"/>
  <c r="B25" i="4"/>
  <c r="T25" i="4" s="1"/>
  <c r="A25" i="4" a="1"/>
  <c r="A25" i="4" s="1"/>
  <c r="D25" i="4" s="1"/>
  <c r="A24" i="4" a="1"/>
  <c r="A24" i="4" s="1"/>
  <c r="A23" i="4" a="1"/>
  <c r="A23" i="4"/>
  <c r="A22" i="4" a="1"/>
  <c r="A22" i="4" s="1"/>
  <c r="A21" i="4" a="1"/>
  <c r="A21" i="4" s="1"/>
  <c r="E21" i="4" s="1"/>
  <c r="A20" i="4" a="1"/>
  <c r="A20" i="4"/>
  <c r="B20" i="4" s="1"/>
  <c r="A19" i="4" a="1"/>
  <c r="A19" i="4" s="1"/>
  <c r="A18" i="4" a="1"/>
  <c r="A18" i="4" s="1"/>
  <c r="D18" i="4" s="1"/>
  <c r="A17" i="4" a="1"/>
  <c r="A17" i="4" s="1"/>
  <c r="E17" i="4" s="1"/>
  <c r="A16" i="4" a="1"/>
  <c r="A16" i="4"/>
  <c r="D16" i="4" s="1"/>
  <c r="A15" i="4" a="1"/>
  <c r="A15" i="4"/>
  <c r="A14" i="4" a="1"/>
  <c r="A14" i="4" s="1"/>
  <c r="B14" i="4" s="1"/>
  <c r="T14" i="4" s="1"/>
  <c r="D13" i="4"/>
  <c r="A13" i="4" a="1"/>
  <c r="A13" i="4" s="1"/>
  <c r="E13" i="4" s="1"/>
  <c r="A12" i="4" a="1"/>
  <c r="A12" i="4" s="1"/>
  <c r="A11" i="4" a="1"/>
  <c r="A11" i="4" s="1"/>
  <c r="T10" i="4"/>
  <c r="A10" i="4" a="1"/>
  <c r="A10" i="4" s="1"/>
  <c r="B10" i="4" s="1"/>
  <c r="A9" i="4" a="1"/>
  <c r="A9" i="4" s="1"/>
  <c r="B9" i="4" s="1"/>
  <c r="T9" i="4" s="1"/>
  <c r="A8" i="4" a="1"/>
  <c r="A8" i="4"/>
  <c r="A7" i="4" a="1"/>
  <c r="A7" i="4"/>
  <c r="A6" i="4" a="1"/>
  <c r="A6" i="4" s="1"/>
  <c r="E5" i="4"/>
  <c r="D5" i="4"/>
  <c r="B5" i="4"/>
  <c r="T5" i="4" s="1"/>
  <c r="A5" i="4" a="1"/>
  <c r="A5" i="4" s="1"/>
  <c r="A1" i="4"/>
  <c r="F157" i="3"/>
  <c r="E157" i="3"/>
  <c r="D157" i="3"/>
  <c r="C157" i="3"/>
  <c r="B157" i="3"/>
  <c r="A157" i="3"/>
  <c r="F156" i="3"/>
  <c r="E156" i="3"/>
  <c r="D156" i="3"/>
  <c r="C156" i="3"/>
  <c r="B156" i="3"/>
  <c r="A156" i="3"/>
  <c r="F155" i="3"/>
  <c r="E155" i="3"/>
  <c r="D155" i="3"/>
  <c r="B155" i="3"/>
  <c r="A155" i="3"/>
  <c r="F154" i="3"/>
  <c r="E154" i="3"/>
  <c r="D154" i="3"/>
  <c r="C154" i="3"/>
  <c r="B154" i="3"/>
  <c r="A154" i="3"/>
  <c r="F153" i="3"/>
  <c r="E153" i="3"/>
  <c r="D153" i="3"/>
  <c r="B153" i="3"/>
  <c r="A153" i="3"/>
  <c r="F152" i="3"/>
  <c r="E152" i="3"/>
  <c r="D152" i="3"/>
  <c r="B152" i="3"/>
  <c r="A152" i="3"/>
  <c r="F151" i="3"/>
  <c r="E151" i="3"/>
  <c r="D151" i="3"/>
  <c r="C151" i="3"/>
  <c r="B151" i="3"/>
  <c r="A151" i="3"/>
  <c r="F150" i="3"/>
  <c r="E150" i="3"/>
  <c r="D150" i="3"/>
  <c r="B150" i="3"/>
  <c r="A150" i="3"/>
  <c r="F149" i="3"/>
  <c r="E149" i="3"/>
  <c r="D149" i="3"/>
  <c r="C149" i="3"/>
  <c r="U149" i="3" s="1"/>
  <c r="B149" i="3"/>
  <c r="A149" i="3"/>
  <c r="F148" i="3"/>
  <c r="E148" i="3"/>
  <c r="D148" i="3"/>
  <c r="C148" i="3"/>
  <c r="U148" i="3" s="1"/>
  <c r="B148" i="3"/>
  <c r="A148" i="3"/>
  <c r="F147" i="3"/>
  <c r="E147" i="3"/>
  <c r="D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C135" i="3"/>
  <c r="B135" i="3"/>
  <c r="A135" i="3"/>
  <c r="F134" i="3"/>
  <c r="E134" i="3"/>
  <c r="D134" i="3"/>
  <c r="C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C126" i="3"/>
  <c r="B126" i="3"/>
  <c r="A126" i="3"/>
  <c r="F125" i="3"/>
  <c r="E125" i="3"/>
  <c r="D125" i="3"/>
  <c r="C125" i="3"/>
  <c r="U125" i="3" s="1"/>
  <c r="B125" i="3"/>
  <c r="A125" i="3"/>
  <c r="F124" i="3"/>
  <c r="E124" i="3"/>
  <c r="D124" i="3"/>
  <c r="C124" i="3"/>
  <c r="U124" i="3" s="1"/>
  <c r="B124" i="3"/>
  <c r="A124" i="3"/>
  <c r="F123" i="3"/>
  <c r="E123" i="3"/>
  <c r="D123" i="3"/>
  <c r="C123" i="3"/>
  <c r="U123" i="3" s="1"/>
  <c r="B123" i="3"/>
  <c r="A123" i="3"/>
  <c r="F122" i="3"/>
  <c r="E122" i="3"/>
  <c r="D122" i="3"/>
  <c r="B122" i="3"/>
  <c r="A122" i="3"/>
  <c r="F121" i="3"/>
  <c r="E121" i="3"/>
  <c r="D121" i="3"/>
  <c r="C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U115" i="3"/>
  <c r="F115" i="3"/>
  <c r="E115" i="3"/>
  <c r="D115" i="3"/>
  <c r="C115" i="3"/>
  <c r="B115" i="3"/>
  <c r="A115" i="3"/>
  <c r="F114" i="3"/>
  <c r="E114" i="3"/>
  <c r="D114" i="3"/>
  <c r="C114" i="3"/>
  <c r="U114" i="3" s="1"/>
  <c r="B114" i="3"/>
  <c r="A114" i="3"/>
  <c r="F113" i="3"/>
  <c r="E113" i="3"/>
  <c r="D113" i="3"/>
  <c r="B113" i="3"/>
  <c r="A113" i="3"/>
  <c r="F112" i="3"/>
  <c r="E112" i="3"/>
  <c r="D112" i="3"/>
  <c r="B112" i="3"/>
  <c r="A112" i="3"/>
  <c r="F111" i="3"/>
  <c r="E111" i="3"/>
  <c r="D111" i="3"/>
  <c r="B111" i="3"/>
  <c r="A111" i="3"/>
  <c r="F110" i="3"/>
  <c r="E110" i="3"/>
  <c r="D110" i="3"/>
  <c r="C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C105" i="3"/>
  <c r="B105" i="3"/>
  <c r="A105" i="3"/>
  <c r="F104" i="3"/>
  <c r="E104" i="3"/>
  <c r="D104" i="3"/>
  <c r="B104" i="3"/>
  <c r="A104" i="3"/>
  <c r="F103" i="3"/>
  <c r="E103" i="3"/>
  <c r="D103" i="3"/>
  <c r="C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C97" i="3"/>
  <c r="B97" i="3"/>
  <c r="A97" i="3"/>
  <c r="F96" i="3"/>
  <c r="E96" i="3"/>
  <c r="D96" i="3"/>
  <c r="B96" i="3"/>
  <c r="A96" i="3"/>
  <c r="F95" i="3"/>
  <c r="E95" i="3"/>
  <c r="D95" i="3"/>
  <c r="B95" i="3"/>
  <c r="A95" i="3"/>
  <c r="F94" i="3"/>
  <c r="E94" i="3"/>
  <c r="D94" i="3"/>
  <c r="B94" i="3"/>
  <c r="A94" i="3"/>
  <c r="F93" i="3"/>
  <c r="E93" i="3"/>
  <c r="D93" i="3"/>
  <c r="B93" i="3"/>
  <c r="A93" i="3"/>
  <c r="F92" i="3"/>
  <c r="E92" i="3"/>
  <c r="D92" i="3"/>
  <c r="B92" i="3"/>
  <c r="A92" i="3"/>
  <c r="U91" i="3"/>
  <c r="F91" i="3"/>
  <c r="E91" i="3"/>
  <c r="D91" i="3"/>
  <c r="C91" i="3"/>
  <c r="B91" i="3"/>
  <c r="A91" i="3"/>
  <c r="F90" i="3"/>
  <c r="E90" i="3"/>
  <c r="D90" i="3"/>
  <c r="C90" i="3"/>
  <c r="U90" i="3" s="1"/>
  <c r="B90" i="3"/>
  <c r="A90" i="3"/>
  <c r="F89" i="3"/>
  <c r="E89" i="3"/>
  <c r="D89" i="3"/>
  <c r="B89" i="3"/>
  <c r="A89" i="3"/>
  <c r="F88" i="3"/>
  <c r="E88" i="3"/>
  <c r="D88" i="3"/>
  <c r="B88" i="3"/>
  <c r="A88" i="3"/>
  <c r="F87" i="3"/>
  <c r="E87" i="3"/>
  <c r="D87" i="3"/>
  <c r="B87" i="3"/>
  <c r="A87" i="3"/>
  <c r="F86" i="3"/>
  <c r="E86" i="3"/>
  <c r="D86" i="3"/>
  <c r="C86" i="3"/>
  <c r="B86" i="3"/>
  <c r="A86" i="3"/>
  <c r="F85" i="3"/>
  <c r="E85" i="3"/>
  <c r="D85" i="3"/>
  <c r="C85" i="3"/>
  <c r="U85" i="3" s="1"/>
  <c r="B85" i="3"/>
  <c r="A85" i="3"/>
  <c r="F84" i="3"/>
  <c r="E84" i="3"/>
  <c r="D84" i="3"/>
  <c r="B84" i="3"/>
  <c r="A84" i="3"/>
  <c r="F83" i="3"/>
  <c r="E83" i="3"/>
  <c r="D83" i="3"/>
  <c r="B83" i="3"/>
  <c r="A83" i="3"/>
  <c r="F82" i="3"/>
  <c r="E82" i="3"/>
  <c r="D82" i="3"/>
  <c r="C82" i="3"/>
  <c r="U82" i="3" s="1"/>
  <c r="B82" i="3"/>
  <c r="A82" i="3"/>
  <c r="F81" i="3"/>
  <c r="E81" i="3"/>
  <c r="D81" i="3"/>
  <c r="B81" i="3"/>
  <c r="A81" i="3"/>
  <c r="U80" i="3"/>
  <c r="F80" i="3"/>
  <c r="E80" i="3"/>
  <c r="D80" i="3"/>
  <c r="C80" i="3"/>
  <c r="B80" i="3"/>
  <c r="A80" i="3"/>
  <c r="F79" i="3"/>
  <c r="E79" i="3"/>
  <c r="D79" i="3"/>
  <c r="B79" i="3"/>
  <c r="A79" i="3"/>
  <c r="F78" i="3"/>
  <c r="E78" i="3"/>
  <c r="D78" i="3"/>
  <c r="C78" i="3"/>
  <c r="B78" i="3"/>
  <c r="A78" i="3"/>
  <c r="F77" i="3"/>
  <c r="E77" i="3"/>
  <c r="D77" i="3"/>
  <c r="C77" i="3"/>
  <c r="U77" i="3" s="1"/>
  <c r="B77" i="3"/>
  <c r="A77" i="3"/>
  <c r="F76" i="3"/>
  <c r="E76" i="3"/>
  <c r="D76" i="3"/>
  <c r="B76" i="3"/>
  <c r="A76" i="3"/>
  <c r="F75" i="3"/>
  <c r="E75" i="3"/>
  <c r="D75" i="3"/>
  <c r="B75" i="3"/>
  <c r="A75" i="3"/>
  <c r="F74" i="3"/>
  <c r="E74" i="3"/>
  <c r="D74" i="3"/>
  <c r="B74" i="3"/>
  <c r="A74" i="3"/>
  <c r="F73" i="3"/>
  <c r="E73" i="3"/>
  <c r="D73" i="3"/>
  <c r="B73" i="3"/>
  <c r="A73" i="3"/>
  <c r="F72" i="3"/>
  <c r="E72" i="3"/>
  <c r="D72" i="3"/>
  <c r="C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C66" i="3"/>
  <c r="B66" i="3"/>
  <c r="A66" i="3"/>
  <c r="F65" i="3"/>
  <c r="E65" i="3"/>
  <c r="D65" i="3"/>
  <c r="B65" i="3"/>
  <c r="A65" i="3"/>
  <c r="F64" i="3"/>
  <c r="E64" i="3"/>
  <c r="D64" i="3"/>
  <c r="B64" i="3"/>
  <c r="A64" i="3"/>
  <c r="F63" i="3"/>
  <c r="E63" i="3"/>
  <c r="D63" i="3"/>
  <c r="B63" i="3"/>
  <c r="A63" i="3"/>
  <c r="F62" i="3"/>
  <c r="E62" i="3"/>
  <c r="D62" i="3"/>
  <c r="C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C51" i="3"/>
  <c r="U51" i="3" s="1"/>
  <c r="B51" i="3"/>
  <c r="A51" i="3"/>
  <c r="F50" i="3"/>
  <c r="E50" i="3"/>
  <c r="D50" i="3"/>
  <c r="B50" i="3"/>
  <c r="A50" i="3"/>
  <c r="F49" i="3"/>
  <c r="E49" i="3"/>
  <c r="D49" i="3"/>
  <c r="C49" i="3"/>
  <c r="U49" i="3" s="1"/>
  <c r="B49" i="3"/>
  <c r="A49" i="3"/>
  <c r="F48" i="3"/>
  <c r="E48" i="3"/>
  <c r="D48" i="3"/>
  <c r="C48" i="3"/>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C40" i="3"/>
  <c r="U40" i="3" s="1"/>
  <c r="B40" i="3"/>
  <c r="A40" i="3"/>
  <c r="F39" i="3"/>
  <c r="E39" i="3"/>
  <c r="D39" i="3"/>
  <c r="B39" i="3"/>
  <c r="A39" i="3"/>
  <c r="F38" i="3"/>
  <c r="E38" i="3"/>
  <c r="D38" i="3"/>
  <c r="B38" i="3"/>
  <c r="A38" i="3"/>
  <c r="F37" i="3"/>
  <c r="E37" i="3"/>
  <c r="D37" i="3"/>
  <c r="C37" i="3"/>
  <c r="U37" i="3" s="1"/>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C25" i="3"/>
  <c r="B25" i="3"/>
  <c r="A25" i="3"/>
  <c r="F24" i="3"/>
  <c r="E24" i="3"/>
  <c r="D24" i="3"/>
  <c r="B24" i="3"/>
  <c r="A24" i="3"/>
  <c r="F23" i="3"/>
  <c r="E23" i="3"/>
  <c r="D23" i="3"/>
  <c r="C23" i="3"/>
  <c r="U23" i="3" s="1"/>
  <c r="B23" i="3"/>
  <c r="A23" i="3"/>
  <c r="F22" i="3"/>
  <c r="E22" i="3"/>
  <c r="D22" i="3"/>
  <c r="C22" i="3"/>
  <c r="U22" i="3" s="1"/>
  <c r="B22" i="3"/>
  <c r="A22" i="3"/>
  <c r="F21" i="3"/>
  <c r="E21" i="3"/>
  <c r="D21" i="3"/>
  <c r="B21" i="3"/>
  <c r="A21" i="3"/>
  <c r="U20" i="3"/>
  <c r="F20" i="3"/>
  <c r="E20" i="3"/>
  <c r="D20" i="3"/>
  <c r="C20" i="3"/>
  <c r="B20" i="3"/>
  <c r="A20" i="3"/>
  <c r="F19" i="3"/>
  <c r="E19" i="3"/>
  <c r="D19" i="3"/>
  <c r="B19" i="3"/>
  <c r="A19" i="3"/>
  <c r="F18" i="3"/>
  <c r="E18" i="3"/>
  <c r="D18" i="3"/>
  <c r="B18" i="3"/>
  <c r="A18" i="3"/>
  <c r="F17" i="3"/>
  <c r="E17" i="3"/>
  <c r="D17" i="3"/>
  <c r="C17" i="3"/>
  <c r="B17" i="3"/>
  <c r="A17" i="3"/>
  <c r="F16" i="3"/>
  <c r="E16" i="3"/>
  <c r="D16" i="3"/>
  <c r="B16" i="3"/>
  <c r="A16" i="3"/>
  <c r="F15" i="3"/>
  <c r="E15" i="3"/>
  <c r="D15" i="3"/>
  <c r="C15" i="3"/>
  <c r="U15" i="3" s="1"/>
  <c r="B15" i="3"/>
  <c r="A15" i="3"/>
  <c r="F14" i="3"/>
  <c r="E14" i="3"/>
  <c r="D14" i="3"/>
  <c r="C14" i="3"/>
  <c r="U14" i="3" s="1"/>
  <c r="B14" i="3"/>
  <c r="A14" i="3"/>
  <c r="F13" i="3"/>
  <c r="E13" i="3"/>
  <c r="D13" i="3"/>
  <c r="B13" i="3"/>
  <c r="A13" i="3"/>
  <c r="F12" i="3"/>
  <c r="E12" i="3"/>
  <c r="D12" i="3"/>
  <c r="B12" i="3"/>
  <c r="A12" i="3"/>
  <c r="F11" i="3"/>
  <c r="E11" i="3"/>
  <c r="D11" i="3"/>
  <c r="B11" i="3"/>
  <c r="A11" i="3"/>
  <c r="F10" i="3"/>
  <c r="E10" i="3"/>
  <c r="D10" i="3"/>
  <c r="C10" i="3"/>
  <c r="B10" i="3"/>
  <c r="A10" i="3"/>
  <c r="F9" i="3"/>
  <c r="E9" i="3"/>
  <c r="D9" i="3"/>
  <c r="B9" i="3"/>
  <c r="A9" i="3"/>
  <c r="U8" i="3"/>
  <c r="F8" i="3"/>
  <c r="E8" i="3"/>
  <c r="D8" i="3"/>
  <c r="C8" i="3"/>
  <c r="B8" i="3"/>
  <c r="A8" i="3"/>
  <c r="F7" i="3"/>
  <c r="E7" i="3"/>
  <c r="D7" i="3"/>
  <c r="B7" i="3"/>
  <c r="A7" i="3"/>
  <c r="U6" i="3"/>
  <c r="F6" i="3"/>
  <c r="E6" i="3"/>
  <c r="D6" i="3"/>
  <c r="C6" i="3"/>
  <c r="B6" i="3"/>
  <c r="A6" i="3"/>
  <c r="F5" i="3"/>
  <c r="D5" i="3"/>
  <c r="B5" i="3"/>
  <c r="A5" i="3"/>
  <c r="E53" i="5" l="1"/>
  <c r="B53" i="5"/>
  <c r="D56" i="5"/>
  <c r="B56" i="5"/>
  <c r="T56" i="5" s="1"/>
  <c r="E69" i="5"/>
  <c r="B69" i="5"/>
  <c r="T69" i="5" s="1"/>
  <c r="E49" i="5"/>
  <c r="D49" i="5"/>
  <c r="E43" i="5"/>
  <c r="D43" i="5"/>
  <c r="B43" i="5"/>
  <c r="T43" i="5" s="1"/>
  <c r="E56" i="4"/>
  <c r="E81" i="4"/>
  <c r="B81" i="5"/>
  <c r="T81" i="5" s="1"/>
  <c r="E9" i="4"/>
  <c r="B16" i="4"/>
  <c r="T16" i="4" s="1"/>
  <c r="E16" i="4"/>
  <c r="D45" i="4"/>
  <c r="B60" i="4"/>
  <c r="E96" i="4"/>
  <c r="D129" i="4"/>
  <c r="D9" i="4"/>
  <c r="D17" i="4"/>
  <c r="D97" i="4"/>
  <c r="E97" i="4"/>
  <c r="D78" i="5"/>
  <c r="B48" i="4"/>
  <c r="E11" i="5"/>
  <c r="D11" i="5"/>
  <c r="B11" i="5"/>
  <c r="T11" i="5" s="1"/>
  <c r="D16" i="5"/>
  <c r="E16" i="5"/>
  <c r="B16" i="5"/>
  <c r="D40" i="5"/>
  <c r="E40" i="5"/>
  <c r="B40" i="5"/>
  <c r="E63" i="5"/>
  <c r="D63" i="5"/>
  <c r="B63" i="5"/>
  <c r="E17" i="5"/>
  <c r="D17" i="5"/>
  <c r="B17" i="5"/>
  <c r="T17" i="5" s="1"/>
  <c r="E44" i="5"/>
  <c r="D44" i="5"/>
  <c r="E75" i="5"/>
  <c r="D75" i="5"/>
  <c r="B75" i="5"/>
  <c r="T75" i="5" s="1"/>
  <c r="E79" i="5"/>
  <c r="D79" i="5"/>
  <c r="B79" i="5"/>
  <c r="E85" i="5"/>
  <c r="D85" i="5"/>
  <c r="E76" i="5"/>
  <c r="D76" i="5"/>
  <c r="B76" i="5"/>
  <c r="D80" i="5"/>
  <c r="B80" i="5"/>
  <c r="T80" i="5" s="1"/>
  <c r="E80" i="5"/>
  <c r="E26" i="5"/>
  <c r="B26" i="5"/>
  <c r="D52" i="5"/>
  <c r="E52" i="5"/>
  <c r="B52" i="5"/>
  <c r="E60" i="5"/>
  <c r="D60" i="5"/>
  <c r="E27" i="5"/>
  <c r="D27" i="5"/>
  <c r="B27" i="5"/>
  <c r="T27" i="5" s="1"/>
  <c r="D72" i="5"/>
  <c r="E72" i="5"/>
  <c r="D24" i="5"/>
  <c r="E24" i="5"/>
  <c r="D32" i="5"/>
  <c r="E32" i="5"/>
  <c r="D32" i="4"/>
  <c r="E32" i="4"/>
  <c r="B32" i="4"/>
  <c r="E15" i="5"/>
  <c r="D15" i="5"/>
  <c r="B15" i="5"/>
  <c r="T15" i="5" s="1"/>
  <c r="D28" i="5"/>
  <c r="B28" i="5"/>
  <c r="T28" i="5" s="1"/>
  <c r="E28" i="5"/>
  <c r="B21" i="4"/>
  <c r="T21" i="4" s="1"/>
  <c r="D37" i="4"/>
  <c r="B41" i="4"/>
  <c r="T41" i="4" s="1"/>
  <c r="E49" i="4"/>
  <c r="E93" i="4"/>
  <c r="B136" i="4"/>
  <c r="D65" i="5"/>
  <c r="I124" i="6"/>
  <c r="U8" i="8"/>
  <c r="U26" i="8"/>
  <c r="M31" i="8"/>
  <c r="J74" i="8"/>
  <c r="P74" i="8"/>
  <c r="M81" i="8"/>
  <c r="P94" i="8"/>
  <c r="U110" i="3"/>
  <c r="D21" i="4"/>
  <c r="E37" i="4"/>
  <c r="D41" i="4"/>
  <c r="B120" i="4"/>
  <c r="B132" i="4"/>
  <c r="T132" i="4" s="1"/>
  <c r="E136" i="4"/>
  <c r="G111" i="6"/>
  <c r="H111" i="6" s="1"/>
  <c r="I111" i="6" s="1"/>
  <c r="G122" i="6"/>
  <c r="H122" i="6" s="1"/>
  <c r="I122" i="6" s="1"/>
  <c r="G10" i="8"/>
  <c r="J28" i="8"/>
  <c r="J37" i="8"/>
  <c r="K37" i="8" s="1"/>
  <c r="U37" i="8"/>
  <c r="S37" i="8"/>
  <c r="G44" i="8"/>
  <c r="G51" i="8"/>
  <c r="S53" i="8"/>
  <c r="G57" i="8"/>
  <c r="J65" i="8"/>
  <c r="K65" i="8" s="1"/>
  <c r="M65" i="8"/>
  <c r="J68" i="8"/>
  <c r="K68" i="8" s="1"/>
  <c r="S72" i="8"/>
  <c r="P81" i="8"/>
  <c r="M84" i="8"/>
  <c r="I85" i="8"/>
  <c r="M98" i="8"/>
  <c r="M99" i="8"/>
  <c r="U103" i="8"/>
  <c r="M104" i="8"/>
  <c r="P128" i="8"/>
  <c r="U149" i="8"/>
  <c r="P149" i="8"/>
  <c r="G149" i="8"/>
  <c r="D29" i="4"/>
  <c r="E117" i="4"/>
  <c r="E120" i="4"/>
  <c r="E132" i="4"/>
  <c r="D21" i="5"/>
  <c r="I38" i="6"/>
  <c r="J19" i="8"/>
  <c r="P19" i="8"/>
  <c r="J20" i="8"/>
  <c r="M20" i="8"/>
  <c r="J30" i="8"/>
  <c r="G30" i="8"/>
  <c r="J49" i="8"/>
  <c r="I49" i="8"/>
  <c r="K60" i="8"/>
  <c r="J70" i="8"/>
  <c r="G70" i="8"/>
  <c r="J78" i="8"/>
  <c r="I78" i="8"/>
  <c r="J79" i="8"/>
  <c r="G79" i="8"/>
  <c r="S81" i="8"/>
  <c r="M136" i="8"/>
  <c r="U136" i="8"/>
  <c r="G136" i="8"/>
  <c r="S131" i="8"/>
  <c r="J139" i="8"/>
  <c r="M139" i="8"/>
  <c r="D53" i="5"/>
  <c r="E56" i="5"/>
  <c r="D69" i="5"/>
  <c r="G104" i="6"/>
  <c r="H104" i="6" s="1"/>
  <c r="I104" i="6" s="1"/>
  <c r="M10" i="8"/>
  <c r="M14" i="8"/>
  <c r="I17" i="8"/>
  <c r="G25" i="8"/>
  <c r="G31" i="8"/>
  <c r="J35" i="8"/>
  <c r="P38" i="8"/>
  <c r="J42" i="8"/>
  <c r="P43" i="8"/>
  <c r="G52" i="8"/>
  <c r="U59" i="8"/>
  <c r="I62" i="8"/>
  <c r="K62" i="8" s="1"/>
  <c r="G63" i="8"/>
  <c r="I69" i="8"/>
  <c r="K69" i="8" s="1"/>
  <c r="S74" i="8"/>
  <c r="J76" i="8"/>
  <c r="P76" i="8"/>
  <c r="U81" i="8"/>
  <c r="M85" i="8"/>
  <c r="J90" i="8"/>
  <c r="I92" i="8"/>
  <c r="K92" i="8" s="1"/>
  <c r="I123" i="8"/>
  <c r="I136" i="8"/>
  <c r="U72" i="3"/>
  <c r="D30" i="4"/>
  <c r="D65" i="4"/>
  <c r="B68" i="4"/>
  <c r="B80" i="4"/>
  <c r="E121" i="4"/>
  <c r="D125" i="4"/>
  <c r="E129" i="4"/>
  <c r="B22" i="5"/>
  <c r="B33" i="5"/>
  <c r="B49" i="5"/>
  <c r="B59" i="5"/>
  <c r="T59" i="5" s="1"/>
  <c r="D81" i="5"/>
  <c r="P10" i="8"/>
  <c r="P14" i="8"/>
  <c r="M17" i="8"/>
  <c r="U19" i="8"/>
  <c r="P20" i="8"/>
  <c r="P31" i="8"/>
  <c r="M32" i="8"/>
  <c r="U43" i="8"/>
  <c r="M44" i="8"/>
  <c r="M51" i="8"/>
  <c r="M52" i="8"/>
  <c r="I60" i="8"/>
  <c r="P61" i="8"/>
  <c r="I63" i="8"/>
  <c r="M69" i="8"/>
  <c r="M70" i="8"/>
  <c r="I77" i="8"/>
  <c r="J84" i="8"/>
  <c r="K84" i="8" s="1"/>
  <c r="P85" i="8"/>
  <c r="M92" i="8"/>
  <c r="J101" i="8"/>
  <c r="K101" i="8" s="1"/>
  <c r="P104" i="8"/>
  <c r="D14" i="4"/>
  <c r="B33" i="4"/>
  <c r="E65" i="4"/>
  <c r="E68" i="4"/>
  <c r="E80" i="4"/>
  <c r="B12" i="5"/>
  <c r="D14" i="5"/>
  <c r="D59" i="5"/>
  <c r="I94" i="6"/>
  <c r="G8" i="8"/>
  <c r="U10" i="8"/>
  <c r="S14" i="8"/>
  <c r="P17" i="8"/>
  <c r="G19" i="8"/>
  <c r="G20" i="8"/>
  <c r="P30" i="8"/>
  <c r="U31" i="8"/>
  <c r="P32" i="8"/>
  <c r="P49" i="8"/>
  <c r="P52" i="8"/>
  <c r="G60" i="8"/>
  <c r="G61" i="8"/>
  <c r="P69" i="8"/>
  <c r="I70" i="8"/>
  <c r="K70" i="8" s="1"/>
  <c r="U78" i="8"/>
  <c r="P79" i="8"/>
  <c r="P92" i="8"/>
  <c r="I94" i="8"/>
  <c r="K94" i="8" s="1"/>
  <c r="J99" i="8"/>
  <c r="U105" i="3"/>
  <c r="B17" i="4"/>
  <c r="D33" i="4"/>
  <c r="B72" i="4"/>
  <c r="B88" i="4"/>
  <c r="B104" i="4"/>
  <c r="T104" i="4" s="1"/>
  <c r="D12" i="5"/>
  <c r="D70" i="5"/>
  <c r="B86" i="5"/>
  <c r="G147" i="6"/>
  <c r="H147" i="6" s="1"/>
  <c r="I147" i="6" s="1"/>
  <c r="M8" i="8"/>
  <c r="S17" i="8"/>
  <c r="I19" i="8"/>
  <c r="K19" i="8" s="1"/>
  <c r="I20" i="8"/>
  <c r="K20" i="8" s="1"/>
  <c r="P21" i="8"/>
  <c r="G26" i="8"/>
  <c r="J29" i="8"/>
  <c r="U30" i="8"/>
  <c r="J34" i="8"/>
  <c r="J44" i="8"/>
  <c r="K44" i="8" s="1"/>
  <c r="U44" i="8"/>
  <c r="S44" i="8"/>
  <c r="M49" i="8"/>
  <c r="J51" i="8"/>
  <c r="K51" i="8" s="1"/>
  <c r="P51" i="8"/>
  <c r="J57" i="8"/>
  <c r="M57" i="8"/>
  <c r="P58" i="8"/>
  <c r="M60" i="8"/>
  <c r="P70" i="8"/>
  <c r="S75" i="8"/>
  <c r="G78" i="8"/>
  <c r="I79" i="8"/>
  <c r="G81" i="8"/>
  <c r="S92" i="8"/>
  <c r="P124" i="8"/>
  <c r="G124" i="8"/>
  <c r="U62" i="3"/>
  <c r="U78" i="3"/>
  <c r="U86" i="3"/>
  <c r="U126" i="3"/>
  <c r="E69" i="4"/>
  <c r="E72" i="4"/>
  <c r="D93" i="4"/>
  <c r="D37" i="5"/>
  <c r="B57" i="5"/>
  <c r="B65" i="5"/>
  <c r="T65" i="5" s="1"/>
  <c r="E68" i="5"/>
  <c r="J14" i="8"/>
  <c r="K14" i="8" s="1"/>
  <c r="G14" i="8"/>
  <c r="K17" i="8"/>
  <c r="U17" i="8"/>
  <c r="M26" i="8"/>
  <c r="J32" i="8"/>
  <c r="I32" i="8"/>
  <c r="U32" i="8"/>
  <c r="K42" i="8"/>
  <c r="J52" i="8"/>
  <c r="K52" i="8" s="1"/>
  <c r="U60" i="8"/>
  <c r="J63" i="8"/>
  <c r="S63" i="8"/>
  <c r="P63" i="8"/>
  <c r="J69" i="8"/>
  <c r="S69" i="8"/>
  <c r="U70" i="8"/>
  <c r="K76" i="8"/>
  <c r="M78" i="8"/>
  <c r="M79" i="8"/>
  <c r="I81" i="8"/>
  <c r="K81" i="8" s="1"/>
  <c r="M94" i="8"/>
  <c r="I106" i="8"/>
  <c r="K106" i="8" s="1"/>
  <c r="P107" i="8"/>
  <c r="J123" i="8"/>
  <c r="M123" i="8"/>
  <c r="S123" i="8"/>
  <c r="P123" i="8"/>
  <c r="J128" i="8"/>
  <c r="M128" i="8"/>
  <c r="I128" i="8"/>
  <c r="K128" i="8" s="1"/>
  <c r="U128" i="8"/>
  <c r="J131" i="8"/>
  <c r="P131" i="8"/>
  <c r="I131" i="8"/>
  <c r="G131" i="8"/>
  <c r="I132" i="8"/>
  <c r="K132" i="8" s="1"/>
  <c r="I141" i="8"/>
  <c r="I144" i="8"/>
  <c r="M148" i="8"/>
  <c r="P154" i="8"/>
  <c r="G155" i="8"/>
  <c r="U156" i="8"/>
  <c r="P157" i="8"/>
  <c r="I158" i="8"/>
  <c r="AJ28" i="14"/>
  <c r="J109" i="8"/>
  <c r="K109" i="8" s="1"/>
  <c r="U109" i="8"/>
  <c r="G132" i="8"/>
  <c r="G133" i="8"/>
  <c r="I139" i="8"/>
  <c r="P140" i="8"/>
  <c r="M143" i="8"/>
  <c r="J146" i="8"/>
  <c r="J147" i="8"/>
  <c r="P148" i="8"/>
  <c r="J150" i="8"/>
  <c r="P150" i="8"/>
  <c r="M151" i="8"/>
  <c r="G152" i="8"/>
  <c r="I154" i="8"/>
  <c r="K154" i="8" s="1"/>
  <c r="I155" i="8"/>
  <c r="K155" i="8" s="1"/>
  <c r="G156" i="8"/>
  <c r="J127" i="8"/>
  <c r="P132" i="8"/>
  <c r="M133" i="8"/>
  <c r="U151" i="8"/>
  <c r="U155" i="8"/>
  <c r="AJ4" i="14"/>
  <c r="AJ13" i="14"/>
  <c r="K108" i="14"/>
  <c r="K146" i="8"/>
  <c r="G150" i="8"/>
  <c r="P152" i="8"/>
  <c r="K13" i="14"/>
  <c r="G60" i="14"/>
  <c r="K101" i="14"/>
  <c r="U133" i="8"/>
  <c r="I150" i="8"/>
  <c r="K150" i="8" s="1"/>
  <c r="I151" i="8"/>
  <c r="K151" i="8" s="1"/>
  <c r="AG108" i="14"/>
  <c r="G49" i="6"/>
  <c r="H49" i="6" s="1"/>
  <c r="I49" i="6" s="1"/>
  <c r="I116" i="6"/>
  <c r="G127" i="6"/>
  <c r="H127" i="6" s="1"/>
  <c r="I127" i="6" s="1"/>
  <c r="I136" i="6"/>
  <c r="G149" i="6"/>
  <c r="H149" i="6" s="1"/>
  <c r="I149" i="6" s="1"/>
  <c r="I26" i="8"/>
  <c r="K26" i="8" s="1"/>
  <c r="P27" i="8"/>
  <c r="I39" i="8"/>
  <c r="I43" i="8"/>
  <c r="K43" i="8" s="1"/>
  <c r="J48" i="8"/>
  <c r="J62" i="8"/>
  <c r="J64" i="8"/>
  <c r="K64" i="8" s="1"/>
  <c r="J80" i="8"/>
  <c r="K80" i="8" s="1"/>
  <c r="J85" i="8"/>
  <c r="S85" i="8"/>
  <c r="J98" i="8"/>
  <c r="K98" i="8" s="1"/>
  <c r="J102" i="8"/>
  <c r="U102" i="8"/>
  <c r="P105" i="8"/>
  <c r="P109" i="8"/>
  <c r="J111" i="8"/>
  <c r="J121" i="8"/>
  <c r="K121" i="8" s="1"/>
  <c r="U121" i="8"/>
  <c r="M124" i="8"/>
  <c r="M126" i="8"/>
  <c r="G127" i="8"/>
  <c r="P141" i="8"/>
  <c r="U144" i="8"/>
  <c r="P145" i="8"/>
  <c r="U146" i="8"/>
  <c r="J149" i="8"/>
  <c r="G151" i="8"/>
  <c r="U152" i="8"/>
  <c r="S155" i="8"/>
  <c r="P158" i="8"/>
  <c r="K4" i="14"/>
  <c r="K78" i="14"/>
  <c r="G84" i="14"/>
  <c r="K88" i="14"/>
  <c r="U97" i="3"/>
  <c r="U134" i="3"/>
  <c r="B7" i="4"/>
  <c r="D7" i="4"/>
  <c r="E7" i="4"/>
  <c r="B11" i="4"/>
  <c r="D11" i="4"/>
  <c r="E11" i="4"/>
  <c r="B23" i="4"/>
  <c r="D23" i="4"/>
  <c r="E23" i="4"/>
  <c r="B27" i="4"/>
  <c r="D27" i="4"/>
  <c r="E27" i="4"/>
  <c r="B39" i="4"/>
  <c r="D39" i="4"/>
  <c r="E39" i="4"/>
  <c r="B43" i="4"/>
  <c r="D43" i="4"/>
  <c r="E43" i="4"/>
  <c r="D62" i="4"/>
  <c r="B62" i="4"/>
  <c r="D66" i="4"/>
  <c r="B66" i="4"/>
  <c r="E66" i="4"/>
  <c r="D108" i="4"/>
  <c r="B108" i="4"/>
  <c r="B133" i="4"/>
  <c r="D133" i="4"/>
  <c r="T41" i="5"/>
  <c r="E46" i="5"/>
  <c r="B46" i="5"/>
  <c r="D46" i="5"/>
  <c r="E48" i="5"/>
  <c r="D48" i="5"/>
  <c r="B48" i="5"/>
  <c r="E74" i="5"/>
  <c r="D74" i="5"/>
  <c r="U21" i="8"/>
  <c r="G21" i="8"/>
  <c r="M21" i="8"/>
  <c r="I21" i="8"/>
  <c r="P47" i="8"/>
  <c r="U47" i="8"/>
  <c r="G47" i="8"/>
  <c r="M47" i="8"/>
  <c r="I47" i="8"/>
  <c r="U66" i="8"/>
  <c r="G66" i="8"/>
  <c r="M66" i="8"/>
  <c r="I66" i="8"/>
  <c r="I73" i="8"/>
  <c r="U73" i="8"/>
  <c r="G73" i="8"/>
  <c r="P73" i="8"/>
  <c r="M73" i="8"/>
  <c r="I75" i="8"/>
  <c r="U75" i="8"/>
  <c r="G75" i="8"/>
  <c r="M75" i="8"/>
  <c r="U87" i="8"/>
  <c r="G87" i="8"/>
  <c r="M87" i="8"/>
  <c r="I87" i="8"/>
  <c r="I93" i="8"/>
  <c r="U93" i="8"/>
  <c r="G93" i="8"/>
  <c r="P93" i="8"/>
  <c r="M93" i="8"/>
  <c r="I115" i="8"/>
  <c r="U115" i="8"/>
  <c r="G115" i="8"/>
  <c r="S115" i="8"/>
  <c r="F12" i="13"/>
  <c r="N4" i="13"/>
  <c r="Q111" i="8" s="1"/>
  <c r="F4" i="13"/>
  <c r="K111" i="6" s="1"/>
  <c r="L111" i="6" s="1"/>
  <c r="M111" i="6" s="1"/>
  <c r="N111" i="6" s="1"/>
  <c r="M110" i="3" s="1"/>
  <c r="N9" i="13"/>
  <c r="C3" i="10"/>
  <c r="F4" i="14"/>
  <c r="G4" i="10"/>
  <c r="U66" i="3"/>
  <c r="U103" i="3"/>
  <c r="U156" i="3"/>
  <c r="T20" i="4"/>
  <c r="T36" i="4"/>
  <c r="T68" i="4"/>
  <c r="D70" i="4"/>
  <c r="B70" i="4"/>
  <c r="E70" i="4"/>
  <c r="B95" i="4"/>
  <c r="D95" i="4"/>
  <c r="E95" i="4"/>
  <c r="D106" i="4"/>
  <c r="B106" i="4"/>
  <c r="T120" i="4"/>
  <c r="E23" i="5"/>
  <c r="B23" i="5"/>
  <c r="D23" i="5"/>
  <c r="E30" i="5"/>
  <c r="D30" i="5"/>
  <c r="B30" i="5"/>
  <c r="E54" i="5"/>
  <c r="B54" i="5"/>
  <c r="T64" i="5"/>
  <c r="G15" i="6"/>
  <c r="H15" i="6" s="1"/>
  <c r="I15" i="6" s="1"/>
  <c r="I16" i="8"/>
  <c r="U16" i="8"/>
  <c r="G16" i="8"/>
  <c r="P16" i="8"/>
  <c r="M16" i="8"/>
  <c r="S22" i="8"/>
  <c r="G22" i="8"/>
  <c r="M22" i="8"/>
  <c r="I22" i="8"/>
  <c r="I40" i="8"/>
  <c r="U40" i="8"/>
  <c r="G40" i="8"/>
  <c r="P40" i="8"/>
  <c r="M40" i="8"/>
  <c r="M54" i="8"/>
  <c r="U54" i="8"/>
  <c r="G54" i="8"/>
  <c r="I54" i="8"/>
  <c r="U82" i="8"/>
  <c r="G82" i="8"/>
  <c r="P82" i="8"/>
  <c r="M82" i="8"/>
  <c r="U88" i="8"/>
  <c r="G88" i="8"/>
  <c r="M88" i="8"/>
  <c r="I88" i="8"/>
  <c r="K88" i="8" s="1"/>
  <c r="M95" i="8"/>
  <c r="U95" i="8"/>
  <c r="G95" i="8"/>
  <c r="I95" i="8"/>
  <c r="M134" i="8"/>
  <c r="I134" i="8"/>
  <c r="U134" i="8"/>
  <c r="G134" i="8"/>
  <c r="P134" i="8"/>
  <c r="U48" i="3"/>
  <c r="T17" i="4"/>
  <c r="B19" i="4"/>
  <c r="D19" i="4"/>
  <c r="E19" i="4"/>
  <c r="T33" i="4"/>
  <c r="B35" i="4"/>
  <c r="D35" i="4"/>
  <c r="E35" i="4"/>
  <c r="D54" i="4"/>
  <c r="B54" i="4"/>
  <c r="E54" i="4"/>
  <c r="B99" i="4"/>
  <c r="D99" i="4"/>
  <c r="E99" i="4"/>
  <c r="D124" i="4"/>
  <c r="B124" i="4"/>
  <c r="E124" i="4"/>
  <c r="E10" i="5"/>
  <c r="D10" i="5"/>
  <c r="T74" i="5"/>
  <c r="E82" i="5"/>
  <c r="B82" i="5"/>
  <c r="D82" i="5"/>
  <c r="E84" i="5"/>
  <c r="D84" i="5"/>
  <c r="B84" i="5"/>
  <c r="P22" i="8"/>
  <c r="U23" i="8"/>
  <c r="G23" i="8"/>
  <c r="M23" i="8"/>
  <c r="I23" i="8"/>
  <c r="P54" i="8"/>
  <c r="S67" i="8"/>
  <c r="G67" i="8"/>
  <c r="M67" i="8"/>
  <c r="I67" i="8"/>
  <c r="I82" i="8"/>
  <c r="P88" i="8"/>
  <c r="P95" i="8"/>
  <c r="I108" i="8"/>
  <c r="U108" i="8"/>
  <c r="G108" i="8"/>
  <c r="P108" i="8"/>
  <c r="M108" i="8"/>
  <c r="S116" i="8"/>
  <c r="G116" i="8"/>
  <c r="Q116" i="8"/>
  <c r="I116" i="8"/>
  <c r="U116" i="8"/>
  <c r="I129" i="8"/>
  <c r="U129" i="8"/>
  <c r="G129" i="8"/>
  <c r="P129" i="8"/>
  <c r="M129" i="8"/>
  <c r="K141" i="8"/>
  <c r="T3" i="10"/>
  <c r="I6" i="7" s="1"/>
  <c r="Q3" i="14"/>
  <c r="W3" i="10"/>
  <c r="U10" i="3"/>
  <c r="B47" i="4"/>
  <c r="D47" i="4"/>
  <c r="E47" i="4"/>
  <c r="D128" i="4"/>
  <c r="B128" i="4"/>
  <c r="E128" i="4"/>
  <c r="E25" i="5"/>
  <c r="D25" i="5"/>
  <c r="B25" i="5"/>
  <c r="E42" i="5"/>
  <c r="D42" i="5"/>
  <c r="B42" i="5"/>
  <c r="T57" i="5"/>
  <c r="E66" i="5"/>
  <c r="B66" i="5"/>
  <c r="D66" i="5"/>
  <c r="E71" i="5"/>
  <c r="B71" i="5"/>
  <c r="D71" i="5"/>
  <c r="Z107" i="6"/>
  <c r="S16" i="8"/>
  <c r="U22" i="8"/>
  <c r="P23" i="8"/>
  <c r="K28" i="8"/>
  <c r="S40" i="8"/>
  <c r="I41" i="8"/>
  <c r="U41" i="8"/>
  <c r="G41" i="8"/>
  <c r="P41" i="8"/>
  <c r="M41" i="8"/>
  <c r="S54" i="8"/>
  <c r="P67" i="8"/>
  <c r="S82" i="8"/>
  <c r="S88" i="8"/>
  <c r="I89" i="8"/>
  <c r="U89" i="8"/>
  <c r="G89" i="8"/>
  <c r="M89" i="8"/>
  <c r="S95" i="8"/>
  <c r="U96" i="8"/>
  <c r="G96" i="8"/>
  <c r="M96" i="8"/>
  <c r="I96" i="8"/>
  <c r="K99" i="8"/>
  <c r="M115" i="8"/>
  <c r="S130" i="8"/>
  <c r="G130" i="8"/>
  <c r="P130" i="8"/>
  <c r="M130" i="8"/>
  <c r="S134" i="8"/>
  <c r="U25" i="3"/>
  <c r="U135" i="3"/>
  <c r="U151" i="3"/>
  <c r="B6" i="4"/>
  <c r="E6" i="4"/>
  <c r="D6" i="4"/>
  <c r="B22" i="4"/>
  <c r="E22" i="4"/>
  <c r="D22" i="4"/>
  <c r="B38" i="4"/>
  <c r="E38" i="4"/>
  <c r="D38" i="4"/>
  <c r="B51" i="4"/>
  <c r="D51" i="4"/>
  <c r="E51" i="4"/>
  <c r="B63" i="4"/>
  <c r="D63" i="4"/>
  <c r="E63" i="4"/>
  <c r="B10" i="5"/>
  <c r="T16" i="5"/>
  <c r="E18" i="5"/>
  <c r="B18" i="5"/>
  <c r="D18" i="5"/>
  <c r="E20" i="5"/>
  <c r="D20" i="5"/>
  <c r="B20" i="5"/>
  <c r="T26" i="5"/>
  <c r="E34" i="5"/>
  <c r="B34" i="5"/>
  <c r="D34" i="5"/>
  <c r="S23" i="8"/>
  <c r="U55" i="8"/>
  <c r="G55" i="8"/>
  <c r="M55" i="8"/>
  <c r="I55" i="8"/>
  <c r="K55" i="8" s="1"/>
  <c r="U67" i="8"/>
  <c r="S71" i="8"/>
  <c r="G71" i="8"/>
  <c r="P71" i="8"/>
  <c r="M71" i="8"/>
  <c r="K78" i="8"/>
  <c r="P83" i="8"/>
  <c r="I83" i="8"/>
  <c r="K83" i="8" s="1"/>
  <c r="U83" i="8"/>
  <c r="G83" i="8"/>
  <c r="M83" i="8"/>
  <c r="P97" i="8"/>
  <c r="U97" i="8"/>
  <c r="G97" i="8"/>
  <c r="M97" i="8"/>
  <c r="I97" i="8"/>
  <c r="K102" i="8"/>
  <c r="S108" i="8"/>
  <c r="P115" i="8"/>
  <c r="S129" i="8"/>
  <c r="U135" i="8"/>
  <c r="G135" i="8"/>
  <c r="P135" i="8"/>
  <c r="M135" i="8"/>
  <c r="M153" i="8"/>
  <c r="U153" i="8"/>
  <c r="G153" i="8"/>
  <c r="I153" i="8"/>
  <c r="K158" i="8"/>
  <c r="J3" i="15"/>
  <c r="D7" i="6"/>
  <c r="D7" i="8"/>
  <c r="D7" i="7"/>
  <c r="U17" i="3"/>
  <c r="U121" i="3"/>
  <c r="U154" i="3"/>
  <c r="D8" i="4"/>
  <c r="E8" i="4"/>
  <c r="B8" i="4"/>
  <c r="D12" i="4"/>
  <c r="B12" i="4"/>
  <c r="D24" i="4"/>
  <c r="E24" i="4"/>
  <c r="B24" i="4"/>
  <c r="D28" i="4"/>
  <c r="B28" i="4"/>
  <c r="T32" i="4"/>
  <c r="D40" i="4"/>
  <c r="E40" i="4"/>
  <c r="B40" i="4"/>
  <c r="D44" i="4"/>
  <c r="B44" i="4"/>
  <c r="B55" i="4"/>
  <c r="D55" i="4"/>
  <c r="B61" i="4"/>
  <c r="E61" i="4"/>
  <c r="D61" i="4"/>
  <c r="B87" i="4"/>
  <c r="D87" i="4"/>
  <c r="B103" i="4"/>
  <c r="D103" i="4"/>
  <c r="E103" i="4"/>
  <c r="B107" i="4"/>
  <c r="D107" i="4"/>
  <c r="E107" i="4"/>
  <c r="D114" i="4"/>
  <c r="B114" i="4"/>
  <c r="E7" i="5"/>
  <c r="B7" i="5"/>
  <c r="D7" i="5"/>
  <c r="D36" i="5"/>
  <c r="E36" i="5"/>
  <c r="E62" i="5"/>
  <c r="B62" i="5"/>
  <c r="I15" i="8"/>
  <c r="U15" i="8"/>
  <c r="G15" i="8"/>
  <c r="P15" i="8"/>
  <c r="M15" i="8"/>
  <c r="I24" i="8"/>
  <c r="U24" i="8"/>
  <c r="G24" i="8"/>
  <c r="M24" i="8"/>
  <c r="K35" i="8"/>
  <c r="M45" i="8"/>
  <c r="U45" i="8"/>
  <c r="G45" i="8"/>
  <c r="I45" i="8"/>
  <c r="P55" i="8"/>
  <c r="I71" i="8"/>
  <c r="M116" i="8"/>
  <c r="M122" i="8"/>
  <c r="I122" i="8"/>
  <c r="U122" i="8"/>
  <c r="G122" i="8"/>
  <c r="P122" i="8"/>
  <c r="I135" i="8"/>
  <c r="P153" i="8"/>
  <c r="E12" i="4"/>
  <c r="B18" i="4"/>
  <c r="E18" i="4"/>
  <c r="E28" i="4"/>
  <c r="B34" i="4"/>
  <c r="E34" i="4"/>
  <c r="E44" i="4"/>
  <c r="E55" i="4"/>
  <c r="B85" i="4"/>
  <c r="E85" i="4"/>
  <c r="B89" i="4"/>
  <c r="E89" i="4"/>
  <c r="D112" i="4"/>
  <c r="B112" i="4"/>
  <c r="E114" i="4"/>
  <c r="E41" i="5"/>
  <c r="D41" i="5"/>
  <c r="T49" i="5"/>
  <c r="E58" i="5"/>
  <c r="D58" i="5"/>
  <c r="B58" i="5"/>
  <c r="D62" i="5"/>
  <c r="I13" i="8"/>
  <c r="U13" i="8"/>
  <c r="G13" i="8"/>
  <c r="P13" i="8"/>
  <c r="M13" i="8"/>
  <c r="P24" i="8"/>
  <c r="P45" i="8"/>
  <c r="U46" i="8"/>
  <c r="G46" i="8"/>
  <c r="M46" i="8"/>
  <c r="I46" i="8"/>
  <c r="U50" i="8"/>
  <c r="G50" i="8"/>
  <c r="P50" i="8"/>
  <c r="M50" i="8"/>
  <c r="S55" i="8"/>
  <c r="P56" i="8"/>
  <c r="U56" i="8"/>
  <c r="G56" i="8"/>
  <c r="M56" i="8"/>
  <c r="I56" i="8"/>
  <c r="K56" i="8" s="1"/>
  <c r="U71" i="8"/>
  <c r="I72" i="8"/>
  <c r="U72" i="8"/>
  <c r="G72" i="8"/>
  <c r="P72" i="8"/>
  <c r="M72" i="8"/>
  <c r="U74" i="8"/>
  <c r="G74" i="8"/>
  <c r="M74" i="8"/>
  <c r="I74" i="8"/>
  <c r="K74" i="8" s="1"/>
  <c r="S83" i="8"/>
  <c r="K90" i="8"/>
  <c r="S97" i="8"/>
  <c r="P116" i="8"/>
  <c r="S135" i="8"/>
  <c r="K144" i="8"/>
  <c r="S153" i="8"/>
  <c r="F4" i="10"/>
  <c r="B4" i="15"/>
  <c r="E4" i="14"/>
  <c r="D20" i="4"/>
  <c r="E20" i="4"/>
  <c r="D36" i="4"/>
  <c r="E36" i="4"/>
  <c r="T48" i="4"/>
  <c r="D64" i="4"/>
  <c r="E64" i="4"/>
  <c r="B64" i="4"/>
  <c r="B91" i="4"/>
  <c r="D91" i="4"/>
  <c r="E91" i="4"/>
  <c r="D110" i="4"/>
  <c r="B110" i="4"/>
  <c r="T116" i="4"/>
  <c r="B131" i="4"/>
  <c r="D131" i="4"/>
  <c r="B135" i="4"/>
  <c r="D135" i="4"/>
  <c r="T36" i="5"/>
  <c r="E38" i="5"/>
  <c r="B38" i="5"/>
  <c r="D38" i="5"/>
  <c r="T52" i="5"/>
  <c r="D64" i="5"/>
  <c r="E64" i="5"/>
  <c r="E87" i="5"/>
  <c r="B87" i="5"/>
  <c r="D87" i="5"/>
  <c r="S39" i="8"/>
  <c r="G39" i="8"/>
  <c r="P39" i="8"/>
  <c r="M39" i="8"/>
  <c r="K50" i="8"/>
  <c r="M86" i="8"/>
  <c r="U86" i="8"/>
  <c r="G86" i="8"/>
  <c r="I86" i="8"/>
  <c r="J88" i="8"/>
  <c r="D46" i="4"/>
  <c r="B46" i="4"/>
  <c r="T80" i="4"/>
  <c r="D84" i="4"/>
  <c r="E84" i="4"/>
  <c r="D86" i="4"/>
  <c r="B86" i="4"/>
  <c r="B105" i="4"/>
  <c r="D105" i="4"/>
  <c r="B109" i="4"/>
  <c r="E109" i="4"/>
  <c r="B111" i="4"/>
  <c r="D111" i="4"/>
  <c r="T113" i="4"/>
  <c r="B115" i="4"/>
  <c r="D115" i="4"/>
  <c r="D130" i="4"/>
  <c r="B130" i="4"/>
  <c r="E130" i="4"/>
  <c r="D134" i="4"/>
  <c r="B134" i="4"/>
  <c r="E55" i="5"/>
  <c r="B55" i="5"/>
  <c r="S8" i="8"/>
  <c r="S27" i="8"/>
  <c r="S30" i="8"/>
  <c r="S31" i="8"/>
  <c r="AH47" i="8"/>
  <c r="S58" i="8"/>
  <c r="G58" i="8"/>
  <c r="U58" i="8"/>
  <c r="S61" i="8"/>
  <c r="S91" i="8"/>
  <c r="S103" i="8"/>
  <c r="S104" i="8"/>
  <c r="S124" i="8"/>
  <c r="S137" i="8"/>
  <c r="G137" i="8"/>
  <c r="U137" i="8"/>
  <c r="S140" i="8"/>
  <c r="S156" i="8"/>
  <c r="S157" i="8"/>
  <c r="L7" i="7"/>
  <c r="S4" i="10"/>
  <c r="H7" i="7" s="1"/>
  <c r="K4" i="15"/>
  <c r="S7" i="15"/>
  <c r="T60" i="4"/>
  <c r="B67" i="4"/>
  <c r="D67" i="4"/>
  <c r="B71" i="4"/>
  <c r="D71" i="4"/>
  <c r="T84" i="4"/>
  <c r="T88" i="4"/>
  <c r="B119" i="4"/>
  <c r="D119" i="4"/>
  <c r="T136" i="4"/>
  <c r="D138" i="4"/>
  <c r="B138" i="4"/>
  <c r="E19" i="5"/>
  <c r="D19" i="5"/>
  <c r="E45" i="5"/>
  <c r="B45" i="5"/>
  <c r="E50" i="5"/>
  <c r="B50" i="5"/>
  <c r="T63" i="5"/>
  <c r="E83" i="5"/>
  <c r="D83" i="5"/>
  <c r="S86" i="5"/>
  <c r="C86" i="5"/>
  <c r="O86" i="5"/>
  <c r="U86" i="5"/>
  <c r="M86" i="5"/>
  <c r="L86" i="5"/>
  <c r="J13" i="8"/>
  <c r="J16" i="8"/>
  <c r="S28" i="8"/>
  <c r="S29" i="8"/>
  <c r="G29" i="8"/>
  <c r="U29" i="8"/>
  <c r="S33" i="8"/>
  <c r="S34" i="8"/>
  <c r="S35" i="8"/>
  <c r="J39" i="8"/>
  <c r="K39" i="8" s="1"/>
  <c r="J41" i="8"/>
  <c r="S48" i="8"/>
  <c r="S49" i="8"/>
  <c r="J50" i="8"/>
  <c r="S62" i="8"/>
  <c r="S68" i="8"/>
  <c r="J71" i="8"/>
  <c r="J73" i="8"/>
  <c r="S80" i="8"/>
  <c r="J82" i="8"/>
  <c r="J83" i="8"/>
  <c r="J93" i="8"/>
  <c r="S105" i="8"/>
  <c r="S106" i="8"/>
  <c r="J108" i="8"/>
  <c r="S125" i="8"/>
  <c r="G125" i="8"/>
  <c r="U125" i="8"/>
  <c r="J129" i="8"/>
  <c r="J130" i="8"/>
  <c r="K130" i="8" s="1"/>
  <c r="J135" i="8"/>
  <c r="S141" i="8"/>
  <c r="S142" i="8"/>
  <c r="G142" i="8"/>
  <c r="U142" i="8"/>
  <c r="S158" i="8"/>
  <c r="AF4" i="14"/>
  <c r="H5" i="15"/>
  <c r="U5" i="10"/>
  <c r="J8" i="7" s="1"/>
  <c r="K5" i="15"/>
  <c r="S6" i="10"/>
  <c r="H9" i="7" s="1"/>
  <c r="U157" i="3"/>
  <c r="D10" i="4"/>
  <c r="B13" i="4"/>
  <c r="B15" i="4"/>
  <c r="D15" i="4"/>
  <c r="D26" i="4"/>
  <c r="B29" i="4"/>
  <c r="B31" i="4"/>
  <c r="D31" i="4"/>
  <c r="D42" i="4"/>
  <c r="B45" i="4"/>
  <c r="E46" i="4"/>
  <c r="D53" i="4"/>
  <c r="B56" i="4"/>
  <c r="B59" i="4"/>
  <c r="D59" i="4"/>
  <c r="B75" i="4"/>
  <c r="D75" i="4"/>
  <c r="E86" i="4"/>
  <c r="B92" i="4"/>
  <c r="D94" i="4"/>
  <c r="B94" i="4"/>
  <c r="B96" i="4"/>
  <c r="E105" i="4"/>
  <c r="D109" i="4"/>
  <c r="E111" i="4"/>
  <c r="D113" i="4"/>
  <c r="B123" i="4"/>
  <c r="D123" i="4"/>
  <c r="E123" i="4"/>
  <c r="B127" i="4"/>
  <c r="D127" i="4"/>
  <c r="E134" i="4"/>
  <c r="B9" i="5"/>
  <c r="D22" i="5"/>
  <c r="B32" i="5"/>
  <c r="T33" i="5"/>
  <c r="E39" i="5"/>
  <c r="B39" i="5"/>
  <c r="T40" i="5"/>
  <c r="B68" i="5"/>
  <c r="B73" i="5"/>
  <c r="D86" i="5"/>
  <c r="R86" i="5"/>
  <c r="R134" i="6"/>
  <c r="G28" i="8"/>
  <c r="U28" i="8"/>
  <c r="G33" i="8"/>
  <c r="U33" i="8"/>
  <c r="G34" i="8"/>
  <c r="G35" i="8"/>
  <c r="U35" i="8"/>
  <c r="S36" i="8"/>
  <c r="J40" i="8"/>
  <c r="G48" i="8"/>
  <c r="G49" i="8"/>
  <c r="U49" i="8"/>
  <c r="K57" i="8"/>
  <c r="I58" i="8"/>
  <c r="G62" i="8"/>
  <c r="U62" i="8"/>
  <c r="G68" i="8"/>
  <c r="U68" i="8"/>
  <c r="J72" i="8"/>
  <c r="G80" i="8"/>
  <c r="U80" i="8"/>
  <c r="I104" i="8"/>
  <c r="G105" i="8"/>
  <c r="U105" i="8"/>
  <c r="G106" i="8"/>
  <c r="U106" i="8"/>
  <c r="S107" i="8"/>
  <c r="S126" i="8"/>
  <c r="I137" i="8"/>
  <c r="G141" i="8"/>
  <c r="U141" i="8"/>
  <c r="S143" i="8"/>
  <c r="S144" i="8"/>
  <c r="S145" i="8"/>
  <c r="S148" i="8"/>
  <c r="I156" i="8"/>
  <c r="K156" i="8" s="1"/>
  <c r="G158" i="8"/>
  <c r="U158" i="8"/>
  <c r="B7" i="8"/>
  <c r="B7" i="7"/>
  <c r="N4" i="10"/>
  <c r="U4" i="10"/>
  <c r="J7" i="7" s="1"/>
  <c r="P7" i="7" s="1"/>
  <c r="X4" i="10"/>
  <c r="N4" i="15"/>
  <c r="D5" i="15"/>
  <c r="R5" i="10"/>
  <c r="G8" i="7" s="1"/>
  <c r="AA7" i="10"/>
  <c r="AC10" i="8" s="1"/>
  <c r="O8" i="10"/>
  <c r="E10" i="4"/>
  <c r="E26" i="4"/>
  <c r="E42" i="4"/>
  <c r="D49" i="4"/>
  <c r="B52" i="4"/>
  <c r="E53" i="4"/>
  <c r="E60" i="4"/>
  <c r="D69" i="4"/>
  <c r="B73" i="4"/>
  <c r="D73" i="4"/>
  <c r="B77" i="4"/>
  <c r="E77" i="4"/>
  <c r="B79" i="4"/>
  <c r="D79" i="4"/>
  <c r="T81" i="4"/>
  <c r="B83" i="4"/>
  <c r="D83" i="4"/>
  <c r="E88" i="4"/>
  <c r="E94" i="4"/>
  <c r="D98" i="4"/>
  <c r="B98" i="4"/>
  <c r="E98" i="4"/>
  <c r="B100" i="4"/>
  <c r="D102" i="4"/>
  <c r="B102" i="4"/>
  <c r="E113" i="4"/>
  <c r="E115" i="4"/>
  <c r="D117" i="4"/>
  <c r="E119" i="4"/>
  <c r="D121" i="4"/>
  <c r="E138" i="4"/>
  <c r="B6" i="5"/>
  <c r="D9" i="5"/>
  <c r="T12" i="5"/>
  <c r="B14" i="5"/>
  <c r="B19" i="5"/>
  <c r="T22" i="5"/>
  <c r="B24" i="5"/>
  <c r="E29" i="5"/>
  <c r="B29" i="5"/>
  <c r="T35" i="5"/>
  <c r="B37" i="5"/>
  <c r="D45" i="5"/>
  <c r="B47" i="5"/>
  <c r="D50" i="5"/>
  <c r="T53" i="5"/>
  <c r="D55" i="5"/>
  <c r="B60" i="5"/>
  <c r="E67" i="5"/>
  <c r="D67" i="5"/>
  <c r="B70" i="5"/>
  <c r="D73" i="5"/>
  <c r="T76" i="5"/>
  <c r="B78" i="5"/>
  <c r="B83" i="5"/>
  <c r="T86" i="5"/>
  <c r="I8" i="8"/>
  <c r="AH16" i="8"/>
  <c r="J21" i="8"/>
  <c r="J22" i="8"/>
  <c r="J23" i="8"/>
  <c r="J24" i="8"/>
  <c r="I27" i="8"/>
  <c r="I29" i="8"/>
  <c r="K29" i="8" s="1"/>
  <c r="I30" i="8"/>
  <c r="K30" i="8" s="1"/>
  <c r="I34" i="8"/>
  <c r="K34" i="8" s="1"/>
  <c r="G36" i="8"/>
  <c r="U36" i="8"/>
  <c r="S38" i="8"/>
  <c r="J46" i="8"/>
  <c r="J47" i="8"/>
  <c r="I48" i="8"/>
  <c r="K48" i="8" s="1"/>
  <c r="J55" i="8"/>
  <c r="J56" i="8"/>
  <c r="I61" i="8"/>
  <c r="AH63" i="8"/>
  <c r="J66" i="8"/>
  <c r="J67" i="8"/>
  <c r="S70" i="8"/>
  <c r="J75" i="8"/>
  <c r="J87" i="8"/>
  <c r="J89" i="8"/>
  <c r="I91" i="8"/>
  <c r="J96" i="8"/>
  <c r="J97" i="8"/>
  <c r="I103" i="8"/>
  <c r="G107" i="8"/>
  <c r="U107" i="8"/>
  <c r="P111" i="8"/>
  <c r="R111" i="8" s="1"/>
  <c r="I124" i="8"/>
  <c r="I125" i="8"/>
  <c r="K125" i="8" s="1"/>
  <c r="G126" i="8"/>
  <c r="U126" i="8"/>
  <c r="S127" i="8"/>
  <c r="S128" i="8"/>
  <c r="S132" i="8"/>
  <c r="I140" i="8"/>
  <c r="I142" i="8"/>
  <c r="K142" i="8" s="1"/>
  <c r="G143" i="8"/>
  <c r="U143" i="8"/>
  <c r="G144" i="8"/>
  <c r="G145" i="8"/>
  <c r="U145" i="8"/>
  <c r="S146" i="8"/>
  <c r="S147" i="8"/>
  <c r="G147" i="8"/>
  <c r="U147" i="8"/>
  <c r="G148" i="8"/>
  <c r="U148" i="8"/>
  <c r="S149" i="8"/>
  <c r="I157" i="8"/>
  <c r="B6" i="8"/>
  <c r="B6" i="6"/>
  <c r="M4" i="10"/>
  <c r="Z4" i="10"/>
  <c r="AB7" i="8" s="1"/>
  <c r="P4" i="15"/>
  <c r="F5" i="10"/>
  <c r="H5" i="10"/>
  <c r="M5" i="10"/>
  <c r="W5" i="10"/>
  <c r="AB5" i="10"/>
  <c r="AD8" i="8" s="1"/>
  <c r="P5" i="15"/>
  <c r="Q5" i="15"/>
  <c r="AE5" i="10"/>
  <c r="AI8" i="8" s="1"/>
  <c r="AF6" i="14"/>
  <c r="R6" i="15"/>
  <c r="F7" i="10"/>
  <c r="P7" i="10"/>
  <c r="W7" i="10"/>
  <c r="AK7" i="14"/>
  <c r="B11" i="8"/>
  <c r="B11" i="7"/>
  <c r="K8" i="10"/>
  <c r="AC4" i="10"/>
  <c r="AF7" i="8" s="1"/>
  <c r="AH7" i="8" s="1"/>
  <c r="Q4" i="15"/>
  <c r="R4" i="15"/>
  <c r="L7" i="10"/>
  <c r="T7" i="10"/>
  <c r="I10" i="7" s="1"/>
  <c r="O10" i="7" s="1"/>
  <c r="I8" i="15"/>
  <c r="E14" i="4"/>
  <c r="E15" i="4"/>
  <c r="E30" i="4"/>
  <c r="E31" i="4"/>
  <c r="T49" i="4"/>
  <c r="E52" i="4"/>
  <c r="D58" i="4"/>
  <c r="B58" i="4"/>
  <c r="E59" i="4"/>
  <c r="E73" i="4"/>
  <c r="E75" i="4"/>
  <c r="D77" i="4"/>
  <c r="E79" i="4"/>
  <c r="D81" i="4"/>
  <c r="E100" i="4"/>
  <c r="E102" i="4"/>
  <c r="D116" i="4"/>
  <c r="E116" i="4"/>
  <c r="D118" i="4"/>
  <c r="B118" i="4"/>
  <c r="E125" i="4"/>
  <c r="T125" i="4"/>
  <c r="E127" i="4"/>
  <c r="B137" i="4"/>
  <c r="D137" i="4"/>
  <c r="B8" i="5"/>
  <c r="E13" i="5"/>
  <c r="B13" i="5"/>
  <c r="B21" i="5"/>
  <c r="D26" i="5"/>
  <c r="D29" i="5"/>
  <c r="B31" i="5"/>
  <c r="D39" i="5"/>
  <c r="B44" i="5"/>
  <c r="D47" i="5"/>
  <c r="E51" i="5"/>
  <c r="D51" i="5"/>
  <c r="D57" i="5"/>
  <c r="B67" i="5"/>
  <c r="B72" i="5"/>
  <c r="E77" i="5"/>
  <c r="B77" i="5"/>
  <c r="B85" i="5"/>
  <c r="I86" i="5"/>
  <c r="E10" i="6"/>
  <c r="J8" i="8"/>
  <c r="S10" i="8"/>
  <c r="S18" i="8"/>
  <c r="S19" i="8"/>
  <c r="S20" i="8"/>
  <c r="J25" i="8"/>
  <c r="K25" i="8" s="1"/>
  <c r="P25" i="8"/>
  <c r="P26" i="8"/>
  <c r="J27" i="8"/>
  <c r="M27" i="8"/>
  <c r="M28" i="8"/>
  <c r="M29" i="8"/>
  <c r="M30" i="8"/>
  <c r="J31" i="8"/>
  <c r="K31" i="8" s="1"/>
  <c r="M34" i="8"/>
  <c r="S43" i="8"/>
  <c r="M48" i="8"/>
  <c r="S52" i="8"/>
  <c r="P57" i="8"/>
  <c r="J58" i="8"/>
  <c r="J59" i="8"/>
  <c r="K59" i="8" s="1"/>
  <c r="P59" i="8"/>
  <c r="P60" i="8"/>
  <c r="J61" i="8"/>
  <c r="M61" i="8"/>
  <c r="M62" i="8"/>
  <c r="S64" i="8"/>
  <c r="S65" i="8"/>
  <c r="M68" i="8"/>
  <c r="P77" i="8"/>
  <c r="P78" i="8"/>
  <c r="M80" i="8"/>
  <c r="S84" i="8"/>
  <c r="J91" i="8"/>
  <c r="S94" i="8"/>
  <c r="G94" i="8"/>
  <c r="U94" i="8"/>
  <c r="P98" i="8"/>
  <c r="J100" i="8"/>
  <c r="K100" i="8" s="1"/>
  <c r="P100" i="8"/>
  <c r="P101" i="8"/>
  <c r="J104" i="8"/>
  <c r="M106" i="8"/>
  <c r="I107" i="8"/>
  <c r="K107" i="8" s="1"/>
  <c r="S111" i="8"/>
  <c r="J115" i="8"/>
  <c r="J116" i="8"/>
  <c r="M125" i="8"/>
  <c r="I126" i="8"/>
  <c r="K126" i="8" s="1"/>
  <c r="I127" i="8"/>
  <c r="K127" i="8" s="1"/>
  <c r="P136" i="8"/>
  <c r="J137" i="8"/>
  <c r="J138" i="8"/>
  <c r="K138" i="8" s="1"/>
  <c r="P138" i="8"/>
  <c r="P139" i="8"/>
  <c r="J140" i="8"/>
  <c r="M140" i="8"/>
  <c r="M141" i="8"/>
  <c r="M142" i="8"/>
  <c r="I143" i="8"/>
  <c r="I145" i="8"/>
  <c r="I147" i="8"/>
  <c r="K147" i="8" s="1"/>
  <c r="I148" i="8"/>
  <c r="K148" i="8" s="1"/>
  <c r="I149" i="8"/>
  <c r="S151" i="8"/>
  <c r="P155" i="8"/>
  <c r="J156" i="8"/>
  <c r="J157" i="8"/>
  <c r="M157" i="8"/>
  <c r="M158" i="8"/>
  <c r="D6" i="7"/>
  <c r="D6" i="6"/>
  <c r="D6" i="8"/>
  <c r="R4" i="14"/>
  <c r="W4" i="14"/>
  <c r="X4" i="14" s="1"/>
  <c r="T4" i="14" s="1"/>
  <c r="AA4" i="14"/>
  <c r="AB4" i="10"/>
  <c r="AD7" i="8" s="1"/>
  <c r="A8" i="8"/>
  <c r="A8" i="6"/>
  <c r="N5" i="10"/>
  <c r="P5" i="10"/>
  <c r="O5" i="14"/>
  <c r="AC5" i="10"/>
  <c r="AF8" i="8" s="1"/>
  <c r="AK5" i="14"/>
  <c r="M6" i="10"/>
  <c r="U6" i="10"/>
  <c r="J9" i="7" s="1"/>
  <c r="Z6" i="10"/>
  <c r="AB9" i="8" s="1"/>
  <c r="P6" i="15"/>
  <c r="E7" i="14"/>
  <c r="D7" i="15"/>
  <c r="AE7" i="14"/>
  <c r="D11" i="6"/>
  <c r="D11" i="8"/>
  <c r="D11" i="7"/>
  <c r="L8" i="15"/>
  <c r="O10" i="6"/>
  <c r="D50" i="4"/>
  <c r="B50" i="4"/>
  <c r="T72" i="4"/>
  <c r="D74" i="4"/>
  <c r="B74" i="4"/>
  <c r="D76" i="4"/>
  <c r="B76" i="4"/>
  <c r="D78" i="4"/>
  <c r="B78" i="4"/>
  <c r="D82" i="4"/>
  <c r="B82" i="4"/>
  <c r="D126" i="4"/>
  <c r="B126" i="4"/>
  <c r="D31" i="5"/>
  <c r="E35" i="5"/>
  <c r="D35" i="5"/>
  <c r="E61" i="5"/>
  <c r="B61" i="5"/>
  <c r="T79" i="5"/>
  <c r="N86" i="5"/>
  <c r="S26" i="8"/>
  <c r="P29" i="8"/>
  <c r="P33" i="8"/>
  <c r="P34" i="8"/>
  <c r="J36" i="8"/>
  <c r="K36" i="8" s="1"/>
  <c r="P48" i="8"/>
  <c r="S60" i="8"/>
  <c r="P68" i="8"/>
  <c r="S77" i="8"/>
  <c r="S78" i="8"/>
  <c r="S79" i="8"/>
  <c r="P80" i="8"/>
  <c r="S90" i="8"/>
  <c r="S99" i="8"/>
  <c r="G99" i="8"/>
  <c r="U99" i="8"/>
  <c r="S101" i="8"/>
  <c r="J105" i="8"/>
  <c r="K105" i="8" s="1"/>
  <c r="P106" i="8"/>
  <c r="J107" i="8"/>
  <c r="M107" i="8"/>
  <c r="I111" i="8"/>
  <c r="K111" i="8" s="1"/>
  <c r="P125" i="8"/>
  <c r="J126" i="8"/>
  <c r="M127" i="8"/>
  <c r="M132" i="8"/>
  <c r="S136" i="8"/>
  <c r="S139" i="8"/>
  <c r="P142" i="8"/>
  <c r="J144" i="8"/>
  <c r="J145" i="8"/>
  <c r="M145" i="8"/>
  <c r="M147" i="8"/>
  <c r="M149" i="8"/>
  <c r="S154" i="8"/>
  <c r="G154" i="8"/>
  <c r="U154" i="8"/>
  <c r="E4" i="15"/>
  <c r="C5" i="10"/>
  <c r="H5" i="14"/>
  <c r="AF5" i="14"/>
  <c r="AH5" i="14"/>
  <c r="B9" i="8"/>
  <c r="B9" i="7"/>
  <c r="R6" i="14"/>
  <c r="L6" i="15"/>
  <c r="AD6" i="14"/>
  <c r="AG6" i="14" s="1"/>
  <c r="B7" i="15"/>
  <c r="J7" i="14"/>
  <c r="Q7" i="14"/>
  <c r="O7" i="15"/>
  <c r="I8" i="10"/>
  <c r="S11" i="6" s="1"/>
  <c r="M8" i="10"/>
  <c r="AH8" i="14"/>
  <c r="AJ8" i="14" s="1"/>
  <c r="AC8" i="10"/>
  <c r="AF11" i="8" s="1"/>
  <c r="O10" i="14"/>
  <c r="AA10" i="10"/>
  <c r="AC13" i="8" s="1"/>
  <c r="O10" i="15"/>
  <c r="AE10" i="14"/>
  <c r="S11" i="15"/>
  <c r="AK11" i="14"/>
  <c r="D90" i="4"/>
  <c r="B90" i="4"/>
  <c r="D122" i="4"/>
  <c r="B122" i="4"/>
  <c r="J15" i="8"/>
  <c r="J18" i="8"/>
  <c r="K18" i="8" s="1"/>
  <c r="J33" i="8"/>
  <c r="K33" i="8" s="1"/>
  <c r="J38" i="8"/>
  <c r="K38" i="8" s="1"/>
  <c r="J45" i="8"/>
  <c r="J54" i="8"/>
  <c r="J77" i="8"/>
  <c r="K77" i="8" s="1"/>
  <c r="J86" i="8"/>
  <c r="J95" i="8"/>
  <c r="J103" i="8"/>
  <c r="AH104" i="8"/>
  <c r="J122" i="8"/>
  <c r="J124" i="8"/>
  <c r="J134" i="8"/>
  <c r="J136" i="8"/>
  <c r="K136" i="8" s="1"/>
  <c r="J143" i="8"/>
  <c r="J153" i="8"/>
  <c r="D9" i="6"/>
  <c r="D9" i="8"/>
  <c r="C7" i="10"/>
  <c r="N8" i="15"/>
  <c r="AF8" i="14"/>
  <c r="P8" i="15"/>
  <c r="K9" i="10"/>
  <c r="N9" i="10"/>
  <c r="W9" i="14"/>
  <c r="X9" i="14" s="1"/>
  <c r="T9" i="14" s="1"/>
  <c r="F11" i="10"/>
  <c r="E11" i="14"/>
  <c r="AE11" i="10"/>
  <c r="AI14" i="8" s="1"/>
  <c r="X16" i="10"/>
  <c r="I9" i="14"/>
  <c r="W10" i="14"/>
  <c r="X10" i="14" s="1"/>
  <c r="T10" i="14" s="1"/>
  <c r="M11" i="10"/>
  <c r="K19" i="15"/>
  <c r="R19" i="14"/>
  <c r="U19" i="10"/>
  <c r="J22" i="7" s="1"/>
  <c r="AK24" i="14"/>
  <c r="S24" i="15"/>
  <c r="AE24" i="10"/>
  <c r="AI27" i="8" s="1"/>
  <c r="AM8" i="14"/>
  <c r="B12" i="8"/>
  <c r="B12" i="7"/>
  <c r="B12" i="6"/>
  <c r="AJ9" i="14"/>
  <c r="B11" i="15"/>
  <c r="D15" i="6"/>
  <c r="D15" i="8"/>
  <c r="D15" i="7"/>
  <c r="AG8" i="10"/>
  <c r="AK11" i="8" s="1"/>
  <c r="U9" i="15"/>
  <c r="AM9" i="14"/>
  <c r="AG9" i="10"/>
  <c r="AK12" i="8" s="1"/>
  <c r="F9" i="14"/>
  <c r="W9" i="10"/>
  <c r="O10" i="10"/>
  <c r="Z11" i="10"/>
  <c r="AB14" i="8" s="1"/>
  <c r="N11" i="15"/>
  <c r="AD11" i="14"/>
  <c r="P14" i="14"/>
  <c r="U8" i="10"/>
  <c r="J11" i="7" s="1"/>
  <c r="D12" i="7"/>
  <c r="D12" i="6"/>
  <c r="D12" i="8"/>
  <c r="G9" i="10"/>
  <c r="N9" i="14"/>
  <c r="M10" i="10"/>
  <c r="P13" i="14"/>
  <c r="H22" i="15"/>
  <c r="O22" i="14"/>
  <c r="R22" i="10"/>
  <c r="G25" i="7" s="1"/>
  <c r="S8" i="10"/>
  <c r="H11" i="7" s="1"/>
  <c r="Q8" i="15"/>
  <c r="AK8" i="14"/>
  <c r="P9" i="10"/>
  <c r="Q9" i="10"/>
  <c r="F12" i="7" s="1"/>
  <c r="T9" i="15"/>
  <c r="AL9" i="14"/>
  <c r="AN9" i="14" s="1"/>
  <c r="D11" i="15"/>
  <c r="H11" i="10"/>
  <c r="H11" i="14"/>
  <c r="U11" i="10"/>
  <c r="J14" i="7" s="1"/>
  <c r="R11" i="14"/>
  <c r="U17" i="10"/>
  <c r="J20" i="7" s="1"/>
  <c r="K17" i="15"/>
  <c r="R17" i="14"/>
  <c r="O17" i="12"/>
  <c r="AC10" i="10"/>
  <c r="AF13" i="8" s="1"/>
  <c r="Q10" i="15"/>
  <c r="R10" i="10"/>
  <c r="G13" i="7" s="1"/>
  <c r="H10" i="15"/>
  <c r="W10" i="10"/>
  <c r="Z14" i="10"/>
  <c r="AB17" i="8" s="1"/>
  <c r="AD14" i="14"/>
  <c r="N14" i="15"/>
  <c r="L8" i="8"/>
  <c r="N8" i="8" s="1"/>
  <c r="T8" i="8"/>
  <c r="L10" i="8"/>
  <c r="N10" i="8" s="1"/>
  <c r="T10" i="8"/>
  <c r="L13" i="8"/>
  <c r="T13" i="8"/>
  <c r="L14" i="8"/>
  <c r="N14" i="8" s="1"/>
  <c r="T14" i="8"/>
  <c r="L15" i="8"/>
  <c r="T15" i="8"/>
  <c r="L16" i="8"/>
  <c r="N16" i="8" s="1"/>
  <c r="T16" i="8"/>
  <c r="L17" i="8"/>
  <c r="N17" i="8" s="1"/>
  <c r="T17" i="8"/>
  <c r="L18" i="8"/>
  <c r="N18" i="8" s="1"/>
  <c r="T18" i="8"/>
  <c r="L19" i="8"/>
  <c r="N19" i="8" s="1"/>
  <c r="T19" i="8"/>
  <c r="L20" i="8"/>
  <c r="N20" i="8" s="1"/>
  <c r="T20" i="8"/>
  <c r="L21" i="8"/>
  <c r="N21" i="8" s="1"/>
  <c r="T21" i="8"/>
  <c r="L22" i="8"/>
  <c r="N22" i="8" s="1"/>
  <c r="T22" i="8"/>
  <c r="L23" i="8"/>
  <c r="T23" i="8"/>
  <c r="L24" i="8"/>
  <c r="N24" i="8" s="1"/>
  <c r="T24" i="8"/>
  <c r="L25" i="8"/>
  <c r="N25" i="8" s="1"/>
  <c r="T25" i="8"/>
  <c r="L26" i="8"/>
  <c r="N26" i="8" s="1"/>
  <c r="T26" i="8"/>
  <c r="L27" i="8"/>
  <c r="T27" i="8"/>
  <c r="L28" i="8"/>
  <c r="T28" i="8"/>
  <c r="L29" i="8"/>
  <c r="T29" i="8"/>
  <c r="L30" i="8"/>
  <c r="T30" i="8"/>
  <c r="L31" i="8"/>
  <c r="N31" i="8" s="1"/>
  <c r="T31" i="8"/>
  <c r="L32" i="8"/>
  <c r="N32" i="8" s="1"/>
  <c r="T32" i="8"/>
  <c r="L33" i="8"/>
  <c r="N33" i="8" s="1"/>
  <c r="T33" i="8"/>
  <c r="L34" i="8"/>
  <c r="N34" i="8" s="1"/>
  <c r="T34" i="8"/>
  <c r="L35" i="8"/>
  <c r="N35" i="8" s="1"/>
  <c r="T35" i="8"/>
  <c r="L36" i="8"/>
  <c r="N36" i="8" s="1"/>
  <c r="T36" i="8"/>
  <c r="L37" i="8"/>
  <c r="N37" i="8" s="1"/>
  <c r="T37" i="8"/>
  <c r="L38" i="8"/>
  <c r="N38" i="8" s="1"/>
  <c r="T38" i="8"/>
  <c r="L39" i="8"/>
  <c r="T39" i="8"/>
  <c r="L40" i="8"/>
  <c r="N40" i="8" s="1"/>
  <c r="T40" i="8"/>
  <c r="L41" i="8"/>
  <c r="N41" i="8" s="1"/>
  <c r="T41" i="8"/>
  <c r="L42" i="8"/>
  <c r="N42" i="8" s="1"/>
  <c r="T42" i="8"/>
  <c r="L43" i="8"/>
  <c r="N43" i="8" s="1"/>
  <c r="T43" i="8"/>
  <c r="L44" i="8"/>
  <c r="N44" i="8" s="1"/>
  <c r="T44" i="8"/>
  <c r="L45" i="8"/>
  <c r="T45" i="8"/>
  <c r="L46" i="8"/>
  <c r="N46" i="8" s="1"/>
  <c r="T46" i="8"/>
  <c r="L47" i="8"/>
  <c r="T47" i="8"/>
  <c r="L48" i="8"/>
  <c r="T48" i="8"/>
  <c r="L49" i="8"/>
  <c r="N49" i="8" s="1"/>
  <c r="T49" i="8"/>
  <c r="L50" i="8"/>
  <c r="N50" i="8" s="1"/>
  <c r="T50" i="8"/>
  <c r="L51" i="8"/>
  <c r="N51" i="8" s="1"/>
  <c r="T51" i="8"/>
  <c r="L52" i="8"/>
  <c r="N52" i="8" s="1"/>
  <c r="T52" i="8"/>
  <c r="L53" i="8"/>
  <c r="N53" i="8" s="1"/>
  <c r="T53" i="8"/>
  <c r="L54" i="8"/>
  <c r="N54" i="8" s="1"/>
  <c r="T54" i="8"/>
  <c r="L55" i="8"/>
  <c r="T55" i="8"/>
  <c r="L56" i="8"/>
  <c r="T56" i="8"/>
  <c r="L57" i="8"/>
  <c r="N57" i="8" s="1"/>
  <c r="T57" i="8"/>
  <c r="L58" i="8"/>
  <c r="N58" i="8" s="1"/>
  <c r="T58" i="8"/>
  <c r="L59" i="8"/>
  <c r="N59" i="8" s="1"/>
  <c r="T59" i="8"/>
  <c r="L60" i="8"/>
  <c r="N60" i="8" s="1"/>
  <c r="T60" i="8"/>
  <c r="L61" i="8"/>
  <c r="N61" i="8" s="1"/>
  <c r="T61" i="8"/>
  <c r="L62" i="8"/>
  <c r="T62" i="8"/>
  <c r="L63" i="8"/>
  <c r="N63" i="8" s="1"/>
  <c r="T63" i="8"/>
  <c r="L64" i="8"/>
  <c r="N64" i="8" s="1"/>
  <c r="T64" i="8"/>
  <c r="L65" i="8"/>
  <c r="N65" i="8" s="1"/>
  <c r="T65" i="8"/>
  <c r="L66" i="8"/>
  <c r="N66" i="8" s="1"/>
  <c r="T66" i="8"/>
  <c r="L67" i="8"/>
  <c r="N67" i="8" s="1"/>
  <c r="T67" i="8"/>
  <c r="L68" i="8"/>
  <c r="N68" i="8" s="1"/>
  <c r="T68" i="8"/>
  <c r="L69" i="8"/>
  <c r="N69" i="8" s="1"/>
  <c r="T69" i="8"/>
  <c r="L70" i="8"/>
  <c r="N70" i="8" s="1"/>
  <c r="T70" i="8"/>
  <c r="L71" i="8"/>
  <c r="N71" i="8" s="1"/>
  <c r="T71" i="8"/>
  <c r="L72" i="8"/>
  <c r="N72" i="8" s="1"/>
  <c r="T72" i="8"/>
  <c r="L73" i="8"/>
  <c r="N73" i="8" s="1"/>
  <c r="T73" i="8"/>
  <c r="L74" i="8"/>
  <c r="T74" i="8"/>
  <c r="L75" i="8"/>
  <c r="N75" i="8" s="1"/>
  <c r="T75" i="8"/>
  <c r="L76" i="8"/>
  <c r="N76" i="8" s="1"/>
  <c r="T76" i="8"/>
  <c r="L77" i="8"/>
  <c r="N77" i="8" s="1"/>
  <c r="T77" i="8"/>
  <c r="L78" i="8"/>
  <c r="N78" i="8" s="1"/>
  <c r="T78" i="8"/>
  <c r="L79" i="8"/>
  <c r="T79" i="8"/>
  <c r="L80" i="8"/>
  <c r="T80" i="8"/>
  <c r="L81" i="8"/>
  <c r="N81" i="8" s="1"/>
  <c r="T81" i="8"/>
  <c r="L82" i="8"/>
  <c r="N82" i="8" s="1"/>
  <c r="T82" i="8"/>
  <c r="L83" i="8"/>
  <c r="T83" i="8"/>
  <c r="L84" i="8"/>
  <c r="N84" i="8" s="1"/>
  <c r="T84" i="8"/>
  <c r="L85" i="8"/>
  <c r="N85" i="8" s="1"/>
  <c r="T85" i="8"/>
  <c r="L86" i="8"/>
  <c r="T86" i="8"/>
  <c r="L87" i="8"/>
  <c r="T87" i="8"/>
  <c r="L88" i="8"/>
  <c r="N88" i="8" s="1"/>
  <c r="T88" i="8"/>
  <c r="L89" i="8"/>
  <c r="N89" i="8" s="1"/>
  <c r="T89" i="8"/>
  <c r="L90" i="8"/>
  <c r="N90" i="8" s="1"/>
  <c r="T90" i="8"/>
  <c r="L91" i="8"/>
  <c r="N91" i="8" s="1"/>
  <c r="T91" i="8"/>
  <c r="L92" i="8"/>
  <c r="N92" i="8" s="1"/>
  <c r="T92" i="8"/>
  <c r="L93" i="8"/>
  <c r="N93" i="8" s="1"/>
  <c r="T93" i="8"/>
  <c r="L94" i="8"/>
  <c r="N94" i="8" s="1"/>
  <c r="T94" i="8"/>
  <c r="L95" i="8"/>
  <c r="T95" i="8"/>
  <c r="L96" i="8"/>
  <c r="T96" i="8"/>
  <c r="L97" i="8"/>
  <c r="T97" i="8"/>
  <c r="L98" i="8"/>
  <c r="N98" i="8" s="1"/>
  <c r="T98" i="8"/>
  <c r="L99" i="8"/>
  <c r="N99" i="8" s="1"/>
  <c r="T99" i="8"/>
  <c r="L100" i="8"/>
  <c r="N100" i="8" s="1"/>
  <c r="T100" i="8"/>
  <c r="L101" i="8"/>
  <c r="N101" i="8" s="1"/>
  <c r="T101" i="8"/>
  <c r="L102" i="8"/>
  <c r="N102" i="8" s="1"/>
  <c r="T102" i="8"/>
  <c r="L103" i="8"/>
  <c r="N103" i="8" s="1"/>
  <c r="T103" i="8"/>
  <c r="L104" i="8"/>
  <c r="N104" i="8" s="1"/>
  <c r="T104" i="8"/>
  <c r="L105" i="8"/>
  <c r="N105" i="8" s="1"/>
  <c r="T105" i="8"/>
  <c r="L106" i="8"/>
  <c r="T106" i="8"/>
  <c r="L107" i="8"/>
  <c r="T107" i="8"/>
  <c r="L108" i="8"/>
  <c r="N108" i="8" s="1"/>
  <c r="T108" i="8"/>
  <c r="L109" i="8"/>
  <c r="N109" i="8" s="1"/>
  <c r="T109" i="8"/>
  <c r="L111" i="8"/>
  <c r="N111" i="8" s="1"/>
  <c r="T111" i="8"/>
  <c r="L115" i="8"/>
  <c r="N115" i="8" s="1"/>
  <c r="T115" i="8"/>
  <c r="L116" i="8"/>
  <c r="N116" i="8" s="1"/>
  <c r="T116" i="8"/>
  <c r="L121" i="8"/>
  <c r="N121" i="8" s="1"/>
  <c r="T121" i="8"/>
  <c r="L122" i="8"/>
  <c r="N122" i="8" s="1"/>
  <c r="T122" i="8"/>
  <c r="L123" i="8"/>
  <c r="T123" i="8"/>
  <c r="L124" i="8"/>
  <c r="T124" i="8"/>
  <c r="L125" i="8"/>
  <c r="N125" i="8" s="1"/>
  <c r="T125" i="8"/>
  <c r="L126" i="8"/>
  <c r="N126" i="8" s="1"/>
  <c r="T126" i="8"/>
  <c r="L127" i="8"/>
  <c r="T127" i="8"/>
  <c r="L128" i="8"/>
  <c r="N128" i="8" s="1"/>
  <c r="T128" i="8"/>
  <c r="L129" i="8"/>
  <c r="N129" i="8" s="1"/>
  <c r="T129" i="8"/>
  <c r="L130" i="8"/>
  <c r="N130" i="8" s="1"/>
  <c r="T130" i="8"/>
  <c r="L131" i="8"/>
  <c r="N131" i="8" s="1"/>
  <c r="T131" i="8"/>
  <c r="L132" i="8"/>
  <c r="N132" i="8" s="1"/>
  <c r="T132" i="8"/>
  <c r="L133" i="8"/>
  <c r="N133" i="8" s="1"/>
  <c r="T133" i="8"/>
  <c r="L134" i="8"/>
  <c r="N134" i="8" s="1"/>
  <c r="T134" i="8"/>
  <c r="L135" i="8"/>
  <c r="T135" i="8"/>
  <c r="L136" i="8"/>
  <c r="N136" i="8" s="1"/>
  <c r="T136" i="8"/>
  <c r="L137" i="8"/>
  <c r="N137" i="8" s="1"/>
  <c r="T137" i="8"/>
  <c r="L138" i="8"/>
  <c r="N138" i="8" s="1"/>
  <c r="T138" i="8"/>
  <c r="L139" i="8"/>
  <c r="N139" i="8" s="1"/>
  <c r="T139" i="8"/>
  <c r="L140" i="8"/>
  <c r="T140" i="8"/>
  <c r="L141" i="8"/>
  <c r="T141" i="8"/>
  <c r="L142" i="8"/>
  <c r="N142" i="8" s="1"/>
  <c r="T142" i="8"/>
  <c r="L143" i="8"/>
  <c r="N143" i="8" s="1"/>
  <c r="T143" i="8"/>
  <c r="L144" i="8"/>
  <c r="N144" i="8" s="1"/>
  <c r="T144" i="8"/>
  <c r="L145" i="8"/>
  <c r="N145" i="8" s="1"/>
  <c r="T145" i="8"/>
  <c r="L146" i="8"/>
  <c r="N146" i="8" s="1"/>
  <c r="T146" i="8"/>
  <c r="L147" i="8"/>
  <c r="T147" i="8"/>
  <c r="L148" i="8"/>
  <c r="T148" i="8"/>
  <c r="L149" i="8"/>
  <c r="T149" i="8"/>
  <c r="L150" i="8"/>
  <c r="N150" i="8" s="1"/>
  <c r="T150" i="8"/>
  <c r="L151" i="8"/>
  <c r="N151" i="8" s="1"/>
  <c r="T151" i="8"/>
  <c r="L152" i="8"/>
  <c r="N152" i="8" s="1"/>
  <c r="T152" i="8"/>
  <c r="L153" i="8"/>
  <c r="T153" i="8"/>
  <c r="L154" i="8"/>
  <c r="N154" i="8" s="1"/>
  <c r="T154" i="8"/>
  <c r="L155" i="8"/>
  <c r="N155" i="8" s="1"/>
  <c r="T155" i="8"/>
  <c r="L156" i="8"/>
  <c r="N156" i="8" s="1"/>
  <c r="T156" i="8"/>
  <c r="L157" i="8"/>
  <c r="N157" i="8" s="1"/>
  <c r="T157" i="8"/>
  <c r="L158" i="8"/>
  <c r="T158" i="8"/>
  <c r="L4" i="10"/>
  <c r="T4" i="10"/>
  <c r="I7" i="7" s="1"/>
  <c r="AA4" i="10"/>
  <c r="AC7" i="8" s="1"/>
  <c r="J6" i="10"/>
  <c r="R6" i="10"/>
  <c r="G9" i="7" s="1"/>
  <c r="Y6" i="10"/>
  <c r="AA9" i="8" s="1"/>
  <c r="AG6" i="10"/>
  <c r="AK9" i="8" s="1"/>
  <c r="J9" i="10"/>
  <c r="R9" i="10"/>
  <c r="G12" i="7" s="1"/>
  <c r="AB9" i="10"/>
  <c r="AD12" i="8" s="1"/>
  <c r="AI9" i="14"/>
  <c r="AE9" i="10"/>
  <c r="AI12" i="8" s="1"/>
  <c r="H10" i="14"/>
  <c r="L12" i="10"/>
  <c r="M12" i="10"/>
  <c r="T12" i="10"/>
  <c r="I15" i="7" s="1"/>
  <c r="U12" i="10"/>
  <c r="J15" i="7" s="1"/>
  <c r="K12" i="15"/>
  <c r="M12" i="15"/>
  <c r="I13" i="10"/>
  <c r="S16" i="6" s="1"/>
  <c r="K13" i="15"/>
  <c r="AD13" i="14"/>
  <c r="I15" i="10"/>
  <c r="S18" i="6" s="1"/>
  <c r="J15" i="10"/>
  <c r="O15" i="10"/>
  <c r="AA15" i="10"/>
  <c r="AC18" i="8" s="1"/>
  <c r="H16" i="10"/>
  <c r="AE16" i="10"/>
  <c r="AI19" i="8" s="1"/>
  <c r="L18" i="10"/>
  <c r="N18" i="10"/>
  <c r="T18" i="10"/>
  <c r="I21" i="7" s="1"/>
  <c r="C20" i="15"/>
  <c r="L20" i="10"/>
  <c r="Y20" i="10"/>
  <c r="AA23" i="8" s="1"/>
  <c r="N21" i="10"/>
  <c r="I23" i="14"/>
  <c r="F23" i="15"/>
  <c r="L23" i="10"/>
  <c r="C26" i="10"/>
  <c r="T10" i="15"/>
  <c r="AC11" i="10"/>
  <c r="AF14" i="8" s="1"/>
  <c r="Q11" i="15"/>
  <c r="C14" i="10"/>
  <c r="M14" i="10"/>
  <c r="F15" i="15"/>
  <c r="AL15" i="14"/>
  <c r="N16" i="15"/>
  <c r="AA17" i="14"/>
  <c r="E18" i="15"/>
  <c r="G18" i="15"/>
  <c r="T18" i="15"/>
  <c r="R20" i="15"/>
  <c r="AD20" i="10"/>
  <c r="AG23" i="8" s="1"/>
  <c r="AH23" i="8" s="1"/>
  <c r="X21" i="10"/>
  <c r="O23" i="10"/>
  <c r="U25" i="15"/>
  <c r="AG25" i="10"/>
  <c r="AK28" i="8" s="1"/>
  <c r="F8" i="8"/>
  <c r="H8" i="8" s="1"/>
  <c r="V8" i="8"/>
  <c r="F10" i="8"/>
  <c r="H10" i="8" s="1"/>
  <c r="O10" i="8" s="1"/>
  <c r="V10" i="8"/>
  <c r="F13" i="8"/>
  <c r="H13" i="8" s="1"/>
  <c r="V13" i="8"/>
  <c r="F14" i="8"/>
  <c r="H14" i="8" s="1"/>
  <c r="O14" i="8" s="1"/>
  <c r="V14" i="8"/>
  <c r="F15" i="8"/>
  <c r="V15" i="8"/>
  <c r="F16" i="8"/>
  <c r="V16" i="8"/>
  <c r="F17" i="8"/>
  <c r="H17" i="8" s="1"/>
  <c r="O17" i="8" s="1"/>
  <c r="V17" i="8"/>
  <c r="F18" i="8"/>
  <c r="H18" i="8" s="1"/>
  <c r="O18" i="8" s="1"/>
  <c r="V18" i="8"/>
  <c r="F19" i="8"/>
  <c r="H19" i="8" s="1"/>
  <c r="O19" i="8" s="1"/>
  <c r="V19" i="8"/>
  <c r="F20" i="8"/>
  <c r="H20" i="8" s="1"/>
  <c r="O20" i="8" s="1"/>
  <c r="V20" i="8"/>
  <c r="F21" i="8"/>
  <c r="H21" i="8" s="1"/>
  <c r="V21" i="8"/>
  <c r="F22" i="8"/>
  <c r="H22" i="8" s="1"/>
  <c r="V22" i="8"/>
  <c r="F23" i="8"/>
  <c r="V23" i="8"/>
  <c r="F24" i="8"/>
  <c r="H24" i="8" s="1"/>
  <c r="V24" i="8"/>
  <c r="W24" i="8" s="1"/>
  <c r="F25" i="8"/>
  <c r="H25" i="8" s="1"/>
  <c r="V25" i="8"/>
  <c r="F26" i="8"/>
  <c r="H26" i="8" s="1"/>
  <c r="O26" i="8" s="1"/>
  <c r="V26" i="8"/>
  <c r="F27" i="8"/>
  <c r="H27" i="8" s="1"/>
  <c r="V27" i="8"/>
  <c r="F28" i="8"/>
  <c r="H28" i="8" s="1"/>
  <c r="V28" i="8"/>
  <c r="F29" i="8"/>
  <c r="H29" i="8" s="1"/>
  <c r="V29" i="8"/>
  <c r="F30" i="8"/>
  <c r="H30" i="8" s="1"/>
  <c r="V30" i="8"/>
  <c r="F31" i="8"/>
  <c r="H31" i="8" s="1"/>
  <c r="V31" i="8"/>
  <c r="F32" i="8"/>
  <c r="H32" i="8" s="1"/>
  <c r="V32" i="8"/>
  <c r="W32" i="8" s="1"/>
  <c r="F33" i="8"/>
  <c r="H33" i="8" s="1"/>
  <c r="V33" i="8"/>
  <c r="F34" i="8"/>
  <c r="V34" i="8"/>
  <c r="F35" i="8"/>
  <c r="H35" i="8" s="1"/>
  <c r="V35" i="8"/>
  <c r="F36" i="8"/>
  <c r="V36" i="8"/>
  <c r="F37" i="8"/>
  <c r="H37" i="8" s="1"/>
  <c r="O37" i="8" s="1"/>
  <c r="V37" i="8"/>
  <c r="F38" i="8"/>
  <c r="H38" i="8" s="1"/>
  <c r="V38" i="8"/>
  <c r="F39" i="8"/>
  <c r="V39" i="8"/>
  <c r="F40" i="8"/>
  <c r="V40" i="8"/>
  <c r="F41" i="8"/>
  <c r="H41" i="8" s="1"/>
  <c r="V41" i="8"/>
  <c r="F42" i="8"/>
  <c r="H42" i="8" s="1"/>
  <c r="O42" i="8" s="1"/>
  <c r="V42" i="8"/>
  <c r="F43" i="8"/>
  <c r="H43" i="8" s="1"/>
  <c r="O43" i="8" s="1"/>
  <c r="V43" i="8"/>
  <c r="F44" i="8"/>
  <c r="H44" i="8" s="1"/>
  <c r="V44" i="8"/>
  <c r="F45" i="8"/>
  <c r="H45" i="8" s="1"/>
  <c r="V45" i="8"/>
  <c r="F46" i="8"/>
  <c r="H46" i="8" s="1"/>
  <c r="V46" i="8"/>
  <c r="F47" i="8"/>
  <c r="V47" i="8"/>
  <c r="W47" i="8" s="1"/>
  <c r="F48" i="8"/>
  <c r="V48" i="8"/>
  <c r="F49" i="8"/>
  <c r="H49" i="8" s="1"/>
  <c r="V49" i="8"/>
  <c r="F50" i="8"/>
  <c r="V50" i="8"/>
  <c r="F51" i="8"/>
  <c r="H51" i="8" s="1"/>
  <c r="V51" i="8"/>
  <c r="W51" i="8" s="1"/>
  <c r="F52" i="8"/>
  <c r="H52" i="8" s="1"/>
  <c r="V52" i="8"/>
  <c r="F53" i="8"/>
  <c r="H53" i="8" s="1"/>
  <c r="O53" i="8" s="1"/>
  <c r="V53" i="8"/>
  <c r="F54" i="8"/>
  <c r="H54" i="8" s="1"/>
  <c r="V54" i="8"/>
  <c r="F55" i="8"/>
  <c r="V55" i="8"/>
  <c r="F56" i="8"/>
  <c r="H56" i="8" s="1"/>
  <c r="V56" i="8"/>
  <c r="W56" i="8" s="1"/>
  <c r="F57" i="8"/>
  <c r="H57" i="8" s="1"/>
  <c r="V57" i="8"/>
  <c r="F58" i="8"/>
  <c r="H58" i="8" s="1"/>
  <c r="V58" i="8"/>
  <c r="F59" i="8"/>
  <c r="H59" i="8" s="1"/>
  <c r="V59" i="8"/>
  <c r="W59" i="8" s="1"/>
  <c r="F60" i="8"/>
  <c r="H60" i="8" s="1"/>
  <c r="O60" i="8" s="1"/>
  <c r="V60" i="8"/>
  <c r="F61" i="8"/>
  <c r="H61" i="8" s="1"/>
  <c r="V61" i="8"/>
  <c r="F62" i="8"/>
  <c r="H62" i="8" s="1"/>
  <c r="V62" i="8"/>
  <c r="F63" i="8"/>
  <c r="H63" i="8" s="1"/>
  <c r="V63" i="8"/>
  <c r="W63" i="8" s="1"/>
  <c r="F64" i="8"/>
  <c r="H64" i="8" s="1"/>
  <c r="O64" i="8" s="1"/>
  <c r="V64" i="8"/>
  <c r="F65" i="8"/>
  <c r="H65" i="8" s="1"/>
  <c r="O65" i="8" s="1"/>
  <c r="V65" i="8"/>
  <c r="F66" i="8"/>
  <c r="H66" i="8" s="1"/>
  <c r="V66" i="8"/>
  <c r="F67" i="8"/>
  <c r="H67" i="8" s="1"/>
  <c r="V67" i="8"/>
  <c r="F68" i="8"/>
  <c r="H68" i="8" s="1"/>
  <c r="O68" i="8" s="1"/>
  <c r="V68" i="8"/>
  <c r="F69" i="8"/>
  <c r="H69" i="8" s="1"/>
  <c r="O69" i="8" s="1"/>
  <c r="V69" i="8"/>
  <c r="F70" i="8"/>
  <c r="H70" i="8" s="1"/>
  <c r="O70" i="8" s="1"/>
  <c r="V70" i="8"/>
  <c r="F71" i="8"/>
  <c r="H71" i="8" s="1"/>
  <c r="V71" i="8"/>
  <c r="F72" i="8"/>
  <c r="H72" i="8" s="1"/>
  <c r="V72" i="8"/>
  <c r="F73" i="8"/>
  <c r="H73" i="8" s="1"/>
  <c r="V73" i="8"/>
  <c r="F74" i="8"/>
  <c r="H74" i="8" s="1"/>
  <c r="V74" i="8"/>
  <c r="F75" i="8"/>
  <c r="H75" i="8" s="1"/>
  <c r="V75" i="8"/>
  <c r="W75" i="8" s="1"/>
  <c r="F76" i="8"/>
  <c r="H76" i="8" s="1"/>
  <c r="V76" i="8"/>
  <c r="W76" i="8" s="1"/>
  <c r="F77" i="8"/>
  <c r="H77" i="8" s="1"/>
  <c r="V77" i="8"/>
  <c r="F78" i="8"/>
  <c r="H78" i="8" s="1"/>
  <c r="V78" i="8"/>
  <c r="F79" i="8"/>
  <c r="H79" i="8" s="1"/>
  <c r="V79" i="8"/>
  <c r="F80" i="8"/>
  <c r="V80" i="8"/>
  <c r="F81" i="8"/>
  <c r="H81" i="8" s="1"/>
  <c r="O81" i="8" s="1"/>
  <c r="V81" i="8"/>
  <c r="F82" i="8"/>
  <c r="H82" i="8" s="1"/>
  <c r="V82" i="8"/>
  <c r="F83" i="8"/>
  <c r="H83" i="8" s="1"/>
  <c r="V83" i="8"/>
  <c r="F84" i="8"/>
  <c r="H84" i="8" s="1"/>
  <c r="O84" i="8" s="1"/>
  <c r="V84" i="8"/>
  <c r="F85" i="8"/>
  <c r="H85" i="8" s="1"/>
  <c r="V85" i="8"/>
  <c r="F86" i="8"/>
  <c r="H86" i="8" s="1"/>
  <c r="V86" i="8"/>
  <c r="F87" i="8"/>
  <c r="V87" i="8"/>
  <c r="F88" i="8"/>
  <c r="H88" i="8" s="1"/>
  <c r="V88" i="8"/>
  <c r="F89" i="8"/>
  <c r="H89" i="8" s="1"/>
  <c r="V89" i="8"/>
  <c r="F90" i="8"/>
  <c r="H90" i="8" s="1"/>
  <c r="O90" i="8" s="1"/>
  <c r="V90" i="8"/>
  <c r="F91" i="8"/>
  <c r="H91" i="8" s="1"/>
  <c r="V91" i="8"/>
  <c r="F92" i="8"/>
  <c r="H92" i="8" s="1"/>
  <c r="O92" i="8" s="1"/>
  <c r="V92" i="8"/>
  <c r="F93" i="8"/>
  <c r="H93" i="8" s="1"/>
  <c r="V93" i="8"/>
  <c r="F94" i="8"/>
  <c r="H94" i="8" s="1"/>
  <c r="O94" i="8" s="1"/>
  <c r="V94" i="8"/>
  <c r="F95" i="8"/>
  <c r="H95" i="8" s="1"/>
  <c r="V95" i="8"/>
  <c r="F96" i="8"/>
  <c r="V96" i="8"/>
  <c r="F97" i="8"/>
  <c r="H97" i="8" s="1"/>
  <c r="V97" i="8"/>
  <c r="F98" i="8"/>
  <c r="H98" i="8" s="1"/>
  <c r="O98" i="8" s="1"/>
  <c r="V98" i="8"/>
  <c r="F99" i="8"/>
  <c r="V99" i="8"/>
  <c r="F100" i="8"/>
  <c r="H100" i="8" s="1"/>
  <c r="V100" i="8"/>
  <c r="W100" i="8" s="1"/>
  <c r="F101" i="8"/>
  <c r="H101" i="8" s="1"/>
  <c r="O101" i="8" s="1"/>
  <c r="V101" i="8"/>
  <c r="F102" i="8"/>
  <c r="H102" i="8" s="1"/>
  <c r="V102" i="8"/>
  <c r="F103" i="8"/>
  <c r="H103" i="8" s="1"/>
  <c r="V103" i="8"/>
  <c r="F104" i="8"/>
  <c r="H104" i="8" s="1"/>
  <c r="V104" i="8"/>
  <c r="F105" i="8"/>
  <c r="H105" i="8" s="1"/>
  <c r="V105" i="8"/>
  <c r="F106" i="8"/>
  <c r="H106" i="8" s="1"/>
  <c r="V106" i="8"/>
  <c r="F107" i="8"/>
  <c r="V107" i="8"/>
  <c r="F108" i="8"/>
  <c r="H108" i="8" s="1"/>
  <c r="V108" i="8"/>
  <c r="F109" i="8"/>
  <c r="H109" i="8" s="1"/>
  <c r="O109" i="8" s="1"/>
  <c r="V109" i="8"/>
  <c r="F111" i="8"/>
  <c r="H111" i="8" s="1"/>
  <c r="O111" i="8" s="1"/>
  <c r="V111" i="8"/>
  <c r="F115" i="8"/>
  <c r="H115" i="8" s="1"/>
  <c r="V115" i="8"/>
  <c r="F116" i="8"/>
  <c r="V116" i="8"/>
  <c r="F121" i="8"/>
  <c r="H121" i="8" s="1"/>
  <c r="V121" i="8"/>
  <c r="F122" i="8"/>
  <c r="H122" i="8" s="1"/>
  <c r="V122" i="8"/>
  <c r="F123" i="8"/>
  <c r="H123" i="8" s="1"/>
  <c r="V123" i="8"/>
  <c r="W123" i="8" s="1"/>
  <c r="F124" i="8"/>
  <c r="H124" i="8" s="1"/>
  <c r="V124" i="8"/>
  <c r="F125" i="8"/>
  <c r="V125" i="8"/>
  <c r="F126" i="8"/>
  <c r="H126" i="8" s="1"/>
  <c r="O126" i="8" s="1"/>
  <c r="V126" i="8"/>
  <c r="F127" i="8"/>
  <c r="H127" i="8" s="1"/>
  <c r="V127" i="8"/>
  <c r="F128" i="8"/>
  <c r="H128" i="8" s="1"/>
  <c r="O128" i="8" s="1"/>
  <c r="V128" i="8"/>
  <c r="F129" i="8"/>
  <c r="H129" i="8" s="1"/>
  <c r="V129" i="8"/>
  <c r="F130" i="8"/>
  <c r="H130" i="8" s="1"/>
  <c r="V130" i="8"/>
  <c r="F131" i="8"/>
  <c r="H131" i="8" s="1"/>
  <c r="V131" i="8"/>
  <c r="W131" i="8" s="1"/>
  <c r="F132" i="8"/>
  <c r="V132" i="8"/>
  <c r="F133" i="8"/>
  <c r="H133" i="8" s="1"/>
  <c r="O133" i="8" s="1"/>
  <c r="V133" i="8"/>
  <c r="F134" i="8"/>
  <c r="H134" i="8" s="1"/>
  <c r="V134" i="8"/>
  <c r="F135" i="8"/>
  <c r="V135" i="8"/>
  <c r="F136" i="8"/>
  <c r="H136" i="8" s="1"/>
  <c r="V136" i="8"/>
  <c r="F137" i="8"/>
  <c r="H137" i="8" s="1"/>
  <c r="V137" i="8"/>
  <c r="F138" i="8"/>
  <c r="H138" i="8" s="1"/>
  <c r="V138" i="8"/>
  <c r="F139" i="8"/>
  <c r="H139" i="8" s="1"/>
  <c r="V139" i="8"/>
  <c r="F140" i="8"/>
  <c r="H140" i="8" s="1"/>
  <c r="V140" i="8"/>
  <c r="F141" i="8"/>
  <c r="H141" i="8" s="1"/>
  <c r="V141" i="8"/>
  <c r="F142" i="8"/>
  <c r="H142" i="8" s="1"/>
  <c r="V142" i="8"/>
  <c r="F143" i="8"/>
  <c r="V143" i="8"/>
  <c r="F144" i="8"/>
  <c r="H144" i="8" s="1"/>
  <c r="V144" i="8"/>
  <c r="F145" i="8"/>
  <c r="H145" i="8" s="1"/>
  <c r="V145" i="8"/>
  <c r="F146" i="8"/>
  <c r="H146" i="8" s="1"/>
  <c r="O146" i="8" s="1"/>
  <c r="V146" i="8"/>
  <c r="F147" i="8"/>
  <c r="V147" i="8"/>
  <c r="F148" i="8"/>
  <c r="V148" i="8"/>
  <c r="F149" i="8"/>
  <c r="H149" i="8" s="1"/>
  <c r="V149" i="8"/>
  <c r="F150" i="8"/>
  <c r="H150" i="8" s="1"/>
  <c r="O150" i="8" s="1"/>
  <c r="V150" i="8"/>
  <c r="F151" i="8"/>
  <c r="V151" i="8"/>
  <c r="F152" i="8"/>
  <c r="H152" i="8" s="1"/>
  <c r="O152" i="8" s="1"/>
  <c r="V152" i="8"/>
  <c r="F153" i="8"/>
  <c r="H153" i="8" s="1"/>
  <c r="V153" i="8"/>
  <c r="F154" i="8"/>
  <c r="V154" i="8"/>
  <c r="F155" i="8"/>
  <c r="V155" i="8"/>
  <c r="W155" i="8" s="1"/>
  <c r="F156" i="8"/>
  <c r="H156" i="8" s="1"/>
  <c r="V156" i="8"/>
  <c r="F157" i="8"/>
  <c r="H157" i="8" s="1"/>
  <c r="V157" i="8"/>
  <c r="F158" i="8"/>
  <c r="H158" i="8" s="1"/>
  <c r="V158" i="8"/>
  <c r="F6" i="15"/>
  <c r="J6" i="15"/>
  <c r="O6" i="15"/>
  <c r="H8" i="15"/>
  <c r="M8" i="15"/>
  <c r="C9" i="10"/>
  <c r="O9" i="10"/>
  <c r="K9" i="15"/>
  <c r="L12" i="15"/>
  <c r="O12" i="15"/>
  <c r="AI12" i="14"/>
  <c r="AJ12" i="14" s="1"/>
  <c r="AG12" i="10"/>
  <c r="AK15" i="8" s="1"/>
  <c r="B13" i="15"/>
  <c r="Q13" i="10"/>
  <c r="F16" i="7" s="1"/>
  <c r="U13" i="10"/>
  <c r="J16" i="7" s="1"/>
  <c r="AF13" i="14"/>
  <c r="L15" i="10"/>
  <c r="R15" i="10"/>
  <c r="G18" i="7" s="1"/>
  <c r="J15" i="15"/>
  <c r="Z16" i="10"/>
  <c r="AB19" i="8" s="1"/>
  <c r="G18" i="10"/>
  <c r="I18" i="10"/>
  <c r="S21" i="6" s="1"/>
  <c r="Q18" i="10"/>
  <c r="F21" i="7" s="1"/>
  <c r="AD18" i="10"/>
  <c r="AG21" i="8" s="1"/>
  <c r="AF18" i="10"/>
  <c r="AJ21" i="8" s="1"/>
  <c r="O20" i="10"/>
  <c r="AG20" i="10"/>
  <c r="AK23" i="8" s="1"/>
  <c r="I21" i="14"/>
  <c r="Q21" i="15"/>
  <c r="AC21" i="10"/>
  <c r="AF24" i="8" s="1"/>
  <c r="G23" i="10"/>
  <c r="Q27" i="15"/>
  <c r="AC27" i="10"/>
  <c r="AF30" i="8" s="1"/>
  <c r="AH27" i="14"/>
  <c r="AJ27" i="14" s="1"/>
  <c r="P28" i="14"/>
  <c r="G29" i="14"/>
  <c r="S32" i="10"/>
  <c r="H35" i="7" s="1"/>
  <c r="AB12" i="10"/>
  <c r="AD15" i="8" s="1"/>
  <c r="P12" i="15"/>
  <c r="N13" i="15"/>
  <c r="G15" i="15"/>
  <c r="S15" i="10"/>
  <c r="H18" i="7" s="1"/>
  <c r="M17" i="15"/>
  <c r="B18" i="15"/>
  <c r="Q18" i="15"/>
  <c r="C19" i="10"/>
  <c r="B21" i="15"/>
  <c r="F21" i="10"/>
  <c r="AF21" i="10"/>
  <c r="AJ24" i="8" s="1"/>
  <c r="C22" i="10"/>
  <c r="K23" i="14"/>
  <c r="Q23" i="10"/>
  <c r="F26" i="7" s="1"/>
  <c r="G23" i="15"/>
  <c r="AF23" i="10"/>
  <c r="AJ26" i="8" s="1"/>
  <c r="T23" i="15"/>
  <c r="P24" i="10"/>
  <c r="W24" i="10"/>
  <c r="P27" i="14"/>
  <c r="C28" i="15"/>
  <c r="G28" i="10"/>
  <c r="F28" i="14"/>
  <c r="W30" i="14"/>
  <c r="X30" i="14" s="1"/>
  <c r="T30" i="14" s="1"/>
  <c r="J6" i="14"/>
  <c r="K6" i="14" s="1"/>
  <c r="Q6" i="14"/>
  <c r="AE6" i="14"/>
  <c r="O8" i="14"/>
  <c r="AC8" i="14"/>
  <c r="AD8" i="10"/>
  <c r="AG11" i="8" s="1"/>
  <c r="AC9" i="10"/>
  <c r="AF12" i="8" s="1"/>
  <c r="AH12" i="8" s="1"/>
  <c r="F12" i="14"/>
  <c r="G12" i="14" s="1"/>
  <c r="J12" i="10"/>
  <c r="R12" i="10"/>
  <c r="G15" i="7" s="1"/>
  <c r="AC12" i="14"/>
  <c r="Q12" i="15"/>
  <c r="G13" i="14"/>
  <c r="Z13" i="10"/>
  <c r="AB16" i="8" s="1"/>
  <c r="AA13" i="10"/>
  <c r="AC16" i="8" s="1"/>
  <c r="O13" i="15"/>
  <c r="AF13" i="10"/>
  <c r="AJ16" i="8" s="1"/>
  <c r="G15" i="10"/>
  <c r="Q15" i="10"/>
  <c r="F18" i="7" s="1"/>
  <c r="AG15" i="10"/>
  <c r="AK18" i="8" s="1"/>
  <c r="N16" i="10"/>
  <c r="P16" i="10"/>
  <c r="W16" i="10"/>
  <c r="Y17" i="10"/>
  <c r="AA20" i="8" s="1"/>
  <c r="F18" i="10"/>
  <c r="K18" i="14"/>
  <c r="AA18" i="10"/>
  <c r="AC21" i="8" s="1"/>
  <c r="AC18" i="10"/>
  <c r="AF21" i="8" s="1"/>
  <c r="AH21" i="8" s="1"/>
  <c r="J20" i="15"/>
  <c r="AI20" i="14"/>
  <c r="I23" i="15"/>
  <c r="X23" i="10"/>
  <c r="AL23" i="14"/>
  <c r="C24" i="10"/>
  <c r="N27" i="15"/>
  <c r="Z27" i="10"/>
  <c r="AB30" i="8" s="1"/>
  <c r="AD27" i="14"/>
  <c r="AI29" i="14"/>
  <c r="R29" i="15"/>
  <c r="AD29" i="10"/>
  <c r="AG32" i="8" s="1"/>
  <c r="R12" i="15"/>
  <c r="L13" i="10"/>
  <c r="F13" i="15"/>
  <c r="P13" i="15"/>
  <c r="K14" i="10"/>
  <c r="K15" i="14"/>
  <c r="T15" i="15"/>
  <c r="L17" i="15"/>
  <c r="E23" i="15"/>
  <c r="S23" i="10"/>
  <c r="H26" i="7" s="1"/>
  <c r="AC34" i="10"/>
  <c r="AF37" i="8" s="1"/>
  <c r="AH34" i="14"/>
  <c r="Q34" i="15"/>
  <c r="J193" i="12"/>
  <c r="J189" i="12"/>
  <c r="J185" i="12"/>
  <c r="J181" i="12"/>
  <c r="J173" i="12"/>
  <c r="J165" i="12"/>
  <c r="J157" i="12"/>
  <c r="J145" i="12"/>
  <c r="J141" i="12"/>
  <c r="J133" i="12"/>
  <c r="J117" i="12"/>
  <c r="J109" i="12"/>
  <c r="Q68" i="8" s="1"/>
  <c r="J101" i="12"/>
  <c r="J97" i="12"/>
  <c r="J93" i="12"/>
  <c r="J89" i="12"/>
  <c r="J85" i="12"/>
  <c r="J81" i="12"/>
  <c r="J77" i="12"/>
  <c r="Q48" i="8" s="1"/>
  <c r="J69" i="12"/>
  <c r="J65" i="12"/>
  <c r="J61" i="12"/>
  <c r="J57" i="12"/>
  <c r="J49" i="12"/>
  <c r="J45" i="12"/>
  <c r="O184" i="12"/>
  <c r="O180" i="12"/>
  <c r="O176" i="12"/>
  <c r="O168" i="12"/>
  <c r="O160" i="12"/>
  <c r="O156" i="12"/>
  <c r="O152" i="12"/>
  <c r="O148" i="12"/>
  <c r="O144" i="12"/>
  <c r="O140" i="12"/>
  <c r="O132" i="12"/>
  <c r="O120" i="12"/>
  <c r="O112" i="12"/>
  <c r="J184" i="12"/>
  <c r="J180" i="12"/>
  <c r="J168" i="12"/>
  <c r="J160" i="12"/>
  <c r="J156" i="12"/>
  <c r="J152" i="12"/>
  <c r="J148" i="12"/>
  <c r="J144" i="12"/>
  <c r="J140" i="12"/>
  <c r="J132" i="12"/>
  <c r="J124" i="12"/>
  <c r="Q87" i="8" s="1"/>
  <c r="R87" i="8" s="1"/>
  <c r="J120" i="12"/>
  <c r="J112" i="12"/>
  <c r="J108" i="12"/>
  <c r="J100" i="12"/>
  <c r="J96" i="12"/>
  <c r="J92" i="12"/>
  <c r="J84" i="12"/>
  <c r="J76" i="12"/>
  <c r="J72" i="12"/>
  <c r="J68" i="12"/>
  <c r="J64" i="12"/>
  <c r="J60" i="12"/>
  <c r="J52" i="12"/>
  <c r="Q36" i="8" s="1"/>
  <c r="R36" i="8" s="1"/>
  <c r="J48" i="12"/>
  <c r="Q32" i="8" s="1"/>
  <c r="R32" i="8" s="1"/>
  <c r="J44" i="12"/>
  <c r="O191" i="12"/>
  <c r="O187" i="12"/>
  <c r="J191" i="12"/>
  <c r="J187" i="12"/>
  <c r="J175" i="12"/>
  <c r="J171" i="12"/>
  <c r="J163" i="12"/>
  <c r="J190" i="12"/>
  <c r="J186" i="12"/>
  <c r="J174" i="12"/>
  <c r="J166" i="12"/>
  <c r="J162" i="12"/>
  <c r="J150" i="12"/>
  <c r="J134" i="12"/>
  <c r="J130" i="12"/>
  <c r="J114" i="12"/>
  <c r="J106" i="12"/>
  <c r="J102" i="12"/>
  <c r="J98" i="12"/>
  <c r="J94" i="12"/>
  <c r="O193" i="12"/>
  <c r="O189" i="12"/>
  <c r="O185" i="12"/>
  <c r="O181" i="12"/>
  <c r="O173" i="12"/>
  <c r="O186" i="12"/>
  <c r="O150" i="12"/>
  <c r="O142" i="12"/>
  <c r="O134" i="12"/>
  <c r="O103" i="12"/>
  <c r="O97" i="12"/>
  <c r="J70" i="12"/>
  <c r="O64" i="12"/>
  <c r="J59" i="12"/>
  <c r="O30" i="12"/>
  <c r="O26" i="12"/>
  <c r="K16" i="6" s="1"/>
  <c r="L16" i="6" s="1"/>
  <c r="M16" i="6" s="1"/>
  <c r="N16" i="6" s="1"/>
  <c r="M15" i="3" s="1"/>
  <c r="O22" i="12"/>
  <c r="O14" i="12"/>
  <c r="K11" i="6" s="1"/>
  <c r="L11" i="6" s="1"/>
  <c r="M11" i="6" s="1"/>
  <c r="O10" i="12"/>
  <c r="O6" i="12"/>
  <c r="O157" i="12"/>
  <c r="O141" i="12"/>
  <c r="O133" i="12"/>
  <c r="O117" i="12"/>
  <c r="J103" i="12"/>
  <c r="O96" i="12"/>
  <c r="O90" i="12"/>
  <c r="O85" i="12"/>
  <c r="O74" i="12"/>
  <c r="O69" i="12"/>
  <c r="O63" i="12"/>
  <c r="O58" i="12"/>
  <c r="O47" i="12"/>
  <c r="O42" i="12"/>
  <c r="J30" i="12"/>
  <c r="J26" i="12"/>
  <c r="Q18" i="8" s="1"/>
  <c r="R18" i="8" s="1"/>
  <c r="J22" i="12"/>
  <c r="J18" i="12"/>
  <c r="Q15" i="8" s="1"/>
  <c r="J10" i="12"/>
  <c r="J6" i="12"/>
  <c r="O166" i="12"/>
  <c r="O155" i="12"/>
  <c r="O147" i="12"/>
  <c r="O139" i="12"/>
  <c r="O131" i="12"/>
  <c r="O123" i="12"/>
  <c r="O115" i="12"/>
  <c r="O108" i="12"/>
  <c r="O102" i="12"/>
  <c r="O95" i="12"/>
  <c r="J90" i="12"/>
  <c r="O84" i="12"/>
  <c r="J74" i="12"/>
  <c r="O68" i="12"/>
  <c r="J63" i="12"/>
  <c r="J47" i="12"/>
  <c r="J42" i="12"/>
  <c r="O33" i="12"/>
  <c r="O29" i="12"/>
  <c r="O25" i="12"/>
  <c r="O21" i="12"/>
  <c r="O9" i="12"/>
  <c r="K9" i="6" s="1"/>
  <c r="L9" i="6" s="1"/>
  <c r="M9" i="6" s="1"/>
  <c r="O5" i="12"/>
  <c r="O178" i="12"/>
  <c r="O165" i="12"/>
  <c r="J155" i="12"/>
  <c r="J147" i="12"/>
  <c r="J131" i="12"/>
  <c r="J123" i="12"/>
  <c r="J115" i="12"/>
  <c r="O107" i="12"/>
  <c r="J95" i="12"/>
  <c r="O89" i="12"/>
  <c r="O67" i="12"/>
  <c r="O62" i="12"/>
  <c r="O57" i="12"/>
  <c r="O46" i="12"/>
  <c r="O41" i="12"/>
  <c r="J37" i="12"/>
  <c r="Q23" i="8" s="1"/>
  <c r="J33" i="12"/>
  <c r="J29" i="12"/>
  <c r="J25" i="12"/>
  <c r="J21" i="12"/>
  <c r="J17" i="12"/>
  <c r="J13" i="12"/>
  <c r="Q10" i="8" s="1"/>
  <c r="R10" i="8" s="1"/>
  <c r="J5" i="12"/>
  <c r="Q8" i="8" s="1"/>
  <c r="R8" i="8" s="1"/>
  <c r="O175" i="12"/>
  <c r="O163" i="12"/>
  <c r="O154" i="12"/>
  <c r="K126" i="6" s="1"/>
  <c r="L126" i="6" s="1"/>
  <c r="M126" i="6" s="1"/>
  <c r="O130" i="12"/>
  <c r="O114" i="12"/>
  <c r="J107" i="12"/>
  <c r="O100" i="12"/>
  <c r="O94" i="12"/>
  <c r="O72" i="12"/>
  <c r="J67" i="12"/>
  <c r="J62" i="12"/>
  <c r="J51" i="12"/>
  <c r="Q33" i="8" s="1"/>
  <c r="J46" i="12"/>
  <c r="J41" i="12"/>
  <c r="O36" i="12"/>
  <c r="O32" i="12"/>
  <c r="O28" i="12"/>
  <c r="O24" i="12"/>
  <c r="O20" i="12"/>
  <c r="O16" i="12"/>
  <c r="O12" i="12"/>
  <c r="O8" i="12"/>
  <c r="O174" i="12"/>
  <c r="O162" i="12"/>
  <c r="O145" i="12"/>
  <c r="O121" i="12"/>
  <c r="O106" i="12"/>
  <c r="O99" i="12"/>
  <c r="K63" i="6" s="1"/>
  <c r="L63" i="6" s="1"/>
  <c r="M63" i="6" s="1"/>
  <c r="O93" i="12"/>
  <c r="O87" i="12"/>
  <c r="O66" i="12"/>
  <c r="O61" i="12"/>
  <c r="O55" i="12"/>
  <c r="O50" i="12"/>
  <c r="O45" i="12"/>
  <c r="J36" i="12"/>
  <c r="J32" i="12"/>
  <c r="J28" i="12"/>
  <c r="J24" i="12"/>
  <c r="J20" i="12"/>
  <c r="J16" i="12"/>
  <c r="J12" i="12"/>
  <c r="J8" i="12"/>
  <c r="O171" i="12"/>
  <c r="O135" i="12"/>
  <c r="O119" i="12"/>
  <c r="O92" i="12"/>
  <c r="J87" i="12"/>
  <c r="O76" i="12"/>
  <c r="J66" i="12"/>
  <c r="O60" i="12"/>
  <c r="J50" i="12"/>
  <c r="O44" i="12"/>
  <c r="O35" i="12"/>
  <c r="O27" i="12"/>
  <c r="O23" i="12"/>
  <c r="O19" i="12"/>
  <c r="O15" i="12"/>
  <c r="O11" i="12"/>
  <c r="O7" i="12"/>
  <c r="O190" i="12"/>
  <c r="O170" i="12"/>
  <c r="K134" i="6" s="1"/>
  <c r="L134" i="6" s="1"/>
  <c r="M134" i="6" s="1"/>
  <c r="J135" i="12"/>
  <c r="J119" i="12"/>
  <c r="O98" i="12"/>
  <c r="O81" i="12"/>
  <c r="O75" i="12"/>
  <c r="K47" i="6" s="1"/>
  <c r="L47" i="6" s="1"/>
  <c r="M47" i="6" s="1"/>
  <c r="O70" i="12"/>
  <c r="O65" i="12"/>
  <c r="O59" i="12"/>
  <c r="O49" i="12"/>
  <c r="J35" i="12"/>
  <c r="J31" i="12"/>
  <c r="Q19" i="8" s="1"/>
  <c r="R19" i="8" s="1"/>
  <c r="J27" i="12"/>
  <c r="J23" i="12"/>
  <c r="J19" i="12"/>
  <c r="J15" i="12"/>
  <c r="J11" i="12"/>
  <c r="J7" i="12"/>
  <c r="E3" i="10"/>
  <c r="L6" i="10"/>
  <c r="T6" i="10"/>
  <c r="I9" i="7" s="1"/>
  <c r="O9" i="7" s="1"/>
  <c r="AA6" i="10"/>
  <c r="AC9" i="8" s="1"/>
  <c r="J8" i="10"/>
  <c r="R8" i="10"/>
  <c r="G11" i="7" s="1"/>
  <c r="Y8" i="10"/>
  <c r="AA11" i="8" s="1"/>
  <c r="H9" i="10"/>
  <c r="H9" i="15"/>
  <c r="AF9" i="14"/>
  <c r="AL10" i="14"/>
  <c r="AH11" i="14"/>
  <c r="B12" i="15"/>
  <c r="W12" i="14"/>
  <c r="X12" i="14" s="1"/>
  <c r="T12" i="14" s="1"/>
  <c r="AC12" i="10"/>
  <c r="AF15" i="8" s="1"/>
  <c r="W13" i="14"/>
  <c r="X13" i="14" s="1"/>
  <c r="T13" i="14" s="1"/>
  <c r="Q13" i="15"/>
  <c r="AD15" i="10"/>
  <c r="AG18" i="8" s="1"/>
  <c r="AF15" i="10"/>
  <c r="AJ18" i="8" s="1"/>
  <c r="C16" i="10"/>
  <c r="K16" i="10"/>
  <c r="O17" i="10"/>
  <c r="O18" i="10"/>
  <c r="X18" i="10"/>
  <c r="R20" i="10"/>
  <c r="G23" i="7" s="1"/>
  <c r="O20" i="15"/>
  <c r="E21" i="14"/>
  <c r="K21" i="10"/>
  <c r="AL21" i="14"/>
  <c r="I23" i="10"/>
  <c r="S26" i="6" s="1"/>
  <c r="D27" i="15"/>
  <c r="H27" i="10"/>
  <c r="H27" i="14"/>
  <c r="M9" i="15"/>
  <c r="C10" i="10"/>
  <c r="C11" i="10"/>
  <c r="C12" i="15"/>
  <c r="F12" i="15"/>
  <c r="J12" i="15"/>
  <c r="Y12" i="10"/>
  <c r="AA15" i="8" s="1"/>
  <c r="AD12" i="10"/>
  <c r="AG15" i="8" s="1"/>
  <c r="S13" i="10"/>
  <c r="H16" i="7" s="1"/>
  <c r="T13" i="10"/>
  <c r="I16" i="7" s="1"/>
  <c r="J13" i="15"/>
  <c r="X13" i="10"/>
  <c r="AB13" i="10"/>
  <c r="AD16" i="8" s="1"/>
  <c r="E15" i="15"/>
  <c r="N15" i="14"/>
  <c r="Y15" i="10"/>
  <c r="AA18" i="8" s="1"/>
  <c r="O15" i="15"/>
  <c r="D16" i="15"/>
  <c r="S16" i="15"/>
  <c r="C17" i="10"/>
  <c r="AC17" i="14"/>
  <c r="E18" i="14"/>
  <c r="AH18" i="14"/>
  <c r="AJ18" i="14" s="1"/>
  <c r="J20" i="10"/>
  <c r="F20" i="15"/>
  <c r="L20" i="15"/>
  <c r="I21" i="10"/>
  <c r="S24" i="6" s="1"/>
  <c r="Q21" i="10"/>
  <c r="F24" i="7" s="1"/>
  <c r="N21" i="15"/>
  <c r="M25" i="15"/>
  <c r="Y25" i="10"/>
  <c r="AA28" i="8" s="1"/>
  <c r="AC25" i="14"/>
  <c r="S31" i="10"/>
  <c r="H34" i="7" s="1"/>
  <c r="AD15" i="14"/>
  <c r="E20" i="14"/>
  <c r="W20" i="14"/>
  <c r="X20" i="14" s="1"/>
  <c r="T20" i="14" s="1"/>
  <c r="AH20" i="14"/>
  <c r="R21" i="14"/>
  <c r="AF21" i="14"/>
  <c r="AD23" i="14"/>
  <c r="C27" i="10"/>
  <c r="H27" i="15"/>
  <c r="W27" i="14"/>
  <c r="X27" i="14" s="1"/>
  <c r="T27" i="14" s="1"/>
  <c r="S27" i="15"/>
  <c r="E28" i="15"/>
  <c r="G28" i="15"/>
  <c r="R28" i="14"/>
  <c r="Q31" i="14"/>
  <c r="J31" i="15"/>
  <c r="W31" i="14"/>
  <c r="X31" i="14" s="1"/>
  <c r="T31" i="14" s="1"/>
  <c r="P33" i="10"/>
  <c r="W33" i="10"/>
  <c r="D36" i="15"/>
  <c r="H36" i="10"/>
  <c r="AF36" i="10"/>
  <c r="AJ39" i="8" s="1"/>
  <c r="T36" i="15"/>
  <c r="AL36" i="14"/>
  <c r="W37" i="10"/>
  <c r="M37" i="15"/>
  <c r="O37" i="15"/>
  <c r="AE37" i="14"/>
  <c r="N38" i="10"/>
  <c r="R20" i="14"/>
  <c r="AF20" i="14"/>
  <c r="J21" i="14"/>
  <c r="K21" i="14" s="1"/>
  <c r="Q21" i="14"/>
  <c r="AE21" i="14"/>
  <c r="O23" i="14"/>
  <c r="T23" i="10"/>
  <c r="I26" i="7" s="1"/>
  <c r="AC23" i="14"/>
  <c r="AA23" i="10"/>
  <c r="AC26" i="8" s="1"/>
  <c r="AM23" i="14"/>
  <c r="I27" i="10"/>
  <c r="S30" i="6" s="1"/>
  <c r="Q27" i="10"/>
  <c r="F30" i="7" s="1"/>
  <c r="AA27" i="10"/>
  <c r="AC30" i="8" s="1"/>
  <c r="H28" i="10"/>
  <c r="H28" i="15"/>
  <c r="Z28" i="10"/>
  <c r="AB31" i="8" s="1"/>
  <c r="AF28" i="14"/>
  <c r="AE28" i="10"/>
  <c r="AI31" i="8" s="1"/>
  <c r="S28" i="15"/>
  <c r="H29" i="10"/>
  <c r="O29" i="15"/>
  <c r="O52" i="12"/>
  <c r="K31" i="15"/>
  <c r="U31" i="10"/>
  <c r="J34" i="7" s="1"/>
  <c r="P34" i="7" s="1"/>
  <c r="X31" i="10"/>
  <c r="C33" i="10"/>
  <c r="C34" i="10"/>
  <c r="N35" i="10"/>
  <c r="AA36" i="10"/>
  <c r="AC39" i="8" s="1"/>
  <c r="O36" i="15"/>
  <c r="AE36" i="14"/>
  <c r="Y37" i="10"/>
  <c r="AA40" i="8" s="1"/>
  <c r="AA37" i="10"/>
  <c r="AC40" i="8" s="1"/>
  <c r="F38" i="15"/>
  <c r="L38" i="10"/>
  <c r="J38" i="14"/>
  <c r="T40" i="15"/>
  <c r="AL40" i="14"/>
  <c r="AF40" i="10"/>
  <c r="AJ43" i="8" s="1"/>
  <c r="I44" i="15"/>
  <c r="M28" i="15"/>
  <c r="T28" i="15"/>
  <c r="E29" i="15"/>
  <c r="G29" i="15"/>
  <c r="AB29" i="10"/>
  <c r="AD32" i="8" s="1"/>
  <c r="C30" i="10"/>
  <c r="J31" i="14"/>
  <c r="F31" i="15"/>
  <c r="W31" i="10"/>
  <c r="Z31" i="10"/>
  <c r="AB34" i="8" s="1"/>
  <c r="Q31" i="15"/>
  <c r="H32" i="10"/>
  <c r="D32" i="15"/>
  <c r="H32" i="14"/>
  <c r="R32" i="10"/>
  <c r="G35" i="7" s="1"/>
  <c r="Q33" i="10"/>
  <c r="F36" i="7" s="1"/>
  <c r="L36" i="7" s="1"/>
  <c r="AA33" i="10"/>
  <c r="AC36" i="8" s="1"/>
  <c r="O33" i="15"/>
  <c r="K34" i="10"/>
  <c r="M34" i="15"/>
  <c r="AC34" i="14"/>
  <c r="F35" i="15"/>
  <c r="L35" i="10"/>
  <c r="Q35" i="15"/>
  <c r="AC35" i="10"/>
  <c r="AF38" i="8" s="1"/>
  <c r="AH38" i="8" s="1"/>
  <c r="P36" i="15"/>
  <c r="AF36" i="14"/>
  <c r="R37" i="14"/>
  <c r="K37" i="15"/>
  <c r="J37" i="10"/>
  <c r="S38" i="10"/>
  <c r="H41" i="7" s="1"/>
  <c r="O13" i="14"/>
  <c r="AC13" i="14"/>
  <c r="M20" i="10"/>
  <c r="U20" i="10"/>
  <c r="J23" i="7" s="1"/>
  <c r="AD20" i="14"/>
  <c r="AG20" i="14" s="1"/>
  <c r="AB20" i="10"/>
  <c r="AD23" i="8" s="1"/>
  <c r="L21" i="10"/>
  <c r="O21" i="14"/>
  <c r="T21" i="10"/>
  <c r="I24" i="7" s="1"/>
  <c r="AC21" i="14"/>
  <c r="AG21" i="14" s="1"/>
  <c r="AA21" i="10"/>
  <c r="AC24" i="8" s="1"/>
  <c r="AM21" i="14"/>
  <c r="J23" i="10"/>
  <c r="R23" i="10"/>
  <c r="G26" i="7" s="1"/>
  <c r="Y23" i="10"/>
  <c r="AA26" i="8" s="1"/>
  <c r="AG23" i="10"/>
  <c r="AK26" i="8" s="1"/>
  <c r="E27" i="15"/>
  <c r="K27" i="10"/>
  <c r="G27" i="15"/>
  <c r="O27" i="14"/>
  <c r="R27" i="15"/>
  <c r="AK27" i="14"/>
  <c r="AF27" i="10"/>
  <c r="AJ30" i="8" s="1"/>
  <c r="D28" i="15"/>
  <c r="I28" i="14"/>
  <c r="J28" i="10"/>
  <c r="N28" i="14"/>
  <c r="R28" i="10"/>
  <c r="G31" i="7" s="1"/>
  <c r="AB28" i="10"/>
  <c r="AD31" i="8" s="1"/>
  <c r="Q28" i="15"/>
  <c r="C29" i="10"/>
  <c r="F29" i="10"/>
  <c r="B29" i="15"/>
  <c r="P29" i="10"/>
  <c r="W29" i="10"/>
  <c r="H31" i="10"/>
  <c r="L31" i="10"/>
  <c r="M31" i="10"/>
  <c r="AF31" i="10"/>
  <c r="AJ34" i="8" s="1"/>
  <c r="T31" i="15"/>
  <c r="AM31" i="14"/>
  <c r="U31" i="15"/>
  <c r="G32" i="10"/>
  <c r="C32" i="15"/>
  <c r="J32" i="10"/>
  <c r="I32" i="15"/>
  <c r="K32" i="15"/>
  <c r="Y34" i="10"/>
  <c r="AA37" i="8" s="1"/>
  <c r="S36" i="15"/>
  <c r="AK36" i="14"/>
  <c r="AE36" i="10"/>
  <c r="AI39" i="8" s="1"/>
  <c r="L37" i="15"/>
  <c r="AA37" i="14"/>
  <c r="G38" i="10"/>
  <c r="C38" i="15"/>
  <c r="F38" i="14"/>
  <c r="E38" i="15"/>
  <c r="AA23" i="14"/>
  <c r="AI23" i="14"/>
  <c r="C25" i="10"/>
  <c r="O27" i="15"/>
  <c r="Y28" i="10"/>
  <c r="AA31" i="8" s="1"/>
  <c r="N28" i="15"/>
  <c r="AF28" i="10"/>
  <c r="AJ31" i="8" s="1"/>
  <c r="I29" i="10"/>
  <c r="S32" i="6" s="1"/>
  <c r="Q29" i="10"/>
  <c r="F32" i="7" s="1"/>
  <c r="P29" i="15"/>
  <c r="T29" i="15"/>
  <c r="K31" i="10"/>
  <c r="N31" i="10"/>
  <c r="P31" i="10"/>
  <c r="AC31" i="10"/>
  <c r="AF34" i="8" s="1"/>
  <c r="W32" i="10"/>
  <c r="N32" i="15"/>
  <c r="AD32" i="14"/>
  <c r="G33" i="10"/>
  <c r="C33" i="15"/>
  <c r="F33" i="14"/>
  <c r="M33" i="15"/>
  <c r="AC33" i="14"/>
  <c r="C35" i="15"/>
  <c r="G35" i="10"/>
  <c r="F35" i="14"/>
  <c r="J35" i="14"/>
  <c r="K35" i="14" s="1"/>
  <c r="G35" i="15"/>
  <c r="AH35" i="14"/>
  <c r="AJ35" i="14" s="1"/>
  <c r="AD36" i="14"/>
  <c r="Z36" i="10"/>
  <c r="AB39" i="8" s="1"/>
  <c r="P37" i="10"/>
  <c r="U37" i="10"/>
  <c r="J40" i="7" s="1"/>
  <c r="J13" i="10"/>
  <c r="R13" i="10"/>
  <c r="G16" i="7" s="1"/>
  <c r="Y13" i="10"/>
  <c r="AA16" i="8" s="1"/>
  <c r="K20" i="10"/>
  <c r="Z20" i="10"/>
  <c r="AB23" i="8" s="1"/>
  <c r="J21" i="10"/>
  <c r="R21" i="10"/>
  <c r="G24" i="7" s="1"/>
  <c r="Y21" i="10"/>
  <c r="AA24" i="8" s="1"/>
  <c r="AG21" i="10"/>
  <c r="AK24" i="8" s="1"/>
  <c r="J23" i="15"/>
  <c r="O23" i="15"/>
  <c r="T27" i="15"/>
  <c r="C28" i="10"/>
  <c r="O28" i="10"/>
  <c r="K28" i="15"/>
  <c r="AF29" i="10"/>
  <c r="AJ32" i="8" s="1"/>
  <c r="R31" i="14"/>
  <c r="P32" i="10"/>
  <c r="U32" i="10"/>
  <c r="J35" i="7" s="1"/>
  <c r="X32" i="10"/>
  <c r="Y32" i="10"/>
  <c r="AA35" i="8" s="1"/>
  <c r="M32" i="15"/>
  <c r="AB32" i="10"/>
  <c r="AD35" i="8" s="1"/>
  <c r="P32" i="15"/>
  <c r="N33" i="14"/>
  <c r="M33" i="14" s="1"/>
  <c r="AE33" i="14"/>
  <c r="Q35" i="10"/>
  <c r="F38" i="7" s="1"/>
  <c r="AB36" i="10"/>
  <c r="AD39" i="8" s="1"/>
  <c r="P37" i="15"/>
  <c r="AB37" i="10"/>
  <c r="AD40" i="8" s="1"/>
  <c r="AF37" i="14"/>
  <c r="R37" i="15"/>
  <c r="I38" i="14"/>
  <c r="K38" i="10"/>
  <c r="G38" i="15"/>
  <c r="Q38" i="10"/>
  <c r="F41" i="7" s="1"/>
  <c r="N38" i="14"/>
  <c r="Z42" i="10"/>
  <c r="AB45" i="8" s="1"/>
  <c r="AD42" i="14"/>
  <c r="N42" i="15"/>
  <c r="I50" i="10"/>
  <c r="S53" i="6" s="1"/>
  <c r="I50" i="14"/>
  <c r="E50" i="15"/>
  <c r="AD23" i="10"/>
  <c r="AG26" i="8" s="1"/>
  <c r="J27" i="10"/>
  <c r="R27" i="10"/>
  <c r="G30" i="7" s="1"/>
  <c r="AE27" i="10"/>
  <c r="AI30" i="8" s="1"/>
  <c r="N28" i="10"/>
  <c r="P28" i="15"/>
  <c r="AD28" i="10"/>
  <c r="AG31" i="8" s="1"/>
  <c r="R28" i="15"/>
  <c r="G29" i="10"/>
  <c r="C29" i="15"/>
  <c r="X29" i="10"/>
  <c r="H31" i="14"/>
  <c r="AD31" i="14"/>
  <c r="AH31" i="14"/>
  <c r="M32" i="10"/>
  <c r="O32" i="14"/>
  <c r="Z32" i="10"/>
  <c r="AB35" i="8" s="1"/>
  <c r="AE32" i="10"/>
  <c r="AI35" i="8" s="1"/>
  <c r="AL35" i="8" s="1"/>
  <c r="U32" i="15"/>
  <c r="Y33" i="10"/>
  <c r="AA36" i="8" s="1"/>
  <c r="B35" i="15"/>
  <c r="E35" i="14"/>
  <c r="J54" i="12"/>
  <c r="Q38" i="8" s="1"/>
  <c r="R38" i="8" s="1"/>
  <c r="M36" i="10"/>
  <c r="O37" i="14"/>
  <c r="R37" i="10"/>
  <c r="G40" i="7" s="1"/>
  <c r="B38" i="15"/>
  <c r="E38" i="14"/>
  <c r="F38" i="10"/>
  <c r="AD27" i="10"/>
  <c r="AG30" i="8" s="1"/>
  <c r="AC28" i="10"/>
  <c r="AF31" i="8" s="1"/>
  <c r="D29" i="15"/>
  <c r="AA29" i="10"/>
  <c r="AC32" i="8" s="1"/>
  <c r="G33" i="15"/>
  <c r="H34" i="10"/>
  <c r="P34" i="10"/>
  <c r="W34" i="10"/>
  <c r="E35" i="15"/>
  <c r="N35" i="14"/>
  <c r="J35" i="15"/>
  <c r="T35" i="10"/>
  <c r="I38" i="7" s="1"/>
  <c r="W35" i="14"/>
  <c r="X35" i="14" s="1"/>
  <c r="T35" i="14" s="1"/>
  <c r="X35" i="10"/>
  <c r="K37" i="10"/>
  <c r="O37" i="10"/>
  <c r="P39" i="15"/>
  <c r="U39" i="15"/>
  <c r="E41" i="15"/>
  <c r="G41" i="15"/>
  <c r="AA41" i="10"/>
  <c r="AC44" i="8" s="1"/>
  <c r="AH41" i="14"/>
  <c r="AJ41" i="14" s="1"/>
  <c r="F42" i="10"/>
  <c r="B42" i="15"/>
  <c r="AF44" i="10"/>
  <c r="AJ47" i="8" s="1"/>
  <c r="AL44" i="14"/>
  <c r="B45" i="15"/>
  <c r="F45" i="10"/>
  <c r="C46" i="15"/>
  <c r="F46" i="15"/>
  <c r="L46" i="10"/>
  <c r="C48" i="10"/>
  <c r="G49" i="10"/>
  <c r="C49" i="15"/>
  <c r="C31" i="10"/>
  <c r="AB35" i="10"/>
  <c r="AD38" i="8" s="1"/>
  <c r="AG35" i="10"/>
  <c r="AK38" i="8" s="1"/>
  <c r="L36" i="10"/>
  <c r="T36" i="10"/>
  <c r="I39" i="7" s="1"/>
  <c r="X36" i="10"/>
  <c r="Y38" i="10"/>
  <c r="AA41" i="8" s="1"/>
  <c r="C39" i="10"/>
  <c r="P39" i="10"/>
  <c r="W39" i="10"/>
  <c r="AB39" i="10"/>
  <c r="AD42" i="8" s="1"/>
  <c r="AI40" i="14"/>
  <c r="C41" i="10"/>
  <c r="N41" i="10"/>
  <c r="O41" i="15"/>
  <c r="N44" i="10"/>
  <c r="J44" i="15"/>
  <c r="G46" i="10"/>
  <c r="J46" i="10"/>
  <c r="AE46" i="14"/>
  <c r="K47" i="14"/>
  <c r="T52" i="15"/>
  <c r="AL52" i="14"/>
  <c r="AF52" i="10"/>
  <c r="AJ55" i="8" s="1"/>
  <c r="AD38" i="10"/>
  <c r="AG41" i="8" s="1"/>
  <c r="AH41" i="8" s="1"/>
  <c r="AG39" i="10"/>
  <c r="AK42" i="8" s="1"/>
  <c r="H40" i="10"/>
  <c r="J40" i="10"/>
  <c r="M40" i="10"/>
  <c r="R40" i="10"/>
  <c r="G43" i="7" s="1"/>
  <c r="U40" i="10"/>
  <c r="J43" i="7" s="1"/>
  <c r="I41" i="10"/>
  <c r="S44" i="6" s="1"/>
  <c r="Q41" i="10"/>
  <c r="F44" i="7" s="1"/>
  <c r="AG43" i="10"/>
  <c r="AK46" i="8" s="1"/>
  <c r="AF44" i="14"/>
  <c r="R44" i="15"/>
  <c r="O77" i="12"/>
  <c r="P45" i="10"/>
  <c r="W45" i="10"/>
  <c r="U45" i="15"/>
  <c r="AG45" i="10"/>
  <c r="AK48" i="8" s="1"/>
  <c r="F46" i="14"/>
  <c r="G46" i="14" s="1"/>
  <c r="G46" i="15"/>
  <c r="Q46" i="10"/>
  <c r="F49" i="7" s="1"/>
  <c r="AG46" i="10"/>
  <c r="AK49" i="8" s="1"/>
  <c r="U46" i="15"/>
  <c r="AM46" i="14"/>
  <c r="F49" i="14"/>
  <c r="G49" i="14" s="1"/>
  <c r="K49" i="14"/>
  <c r="N58" i="15"/>
  <c r="Z58" i="10"/>
  <c r="AB61" i="8" s="1"/>
  <c r="AD58" i="14"/>
  <c r="X39" i="10"/>
  <c r="AC39" i="10"/>
  <c r="AF42" i="8" s="1"/>
  <c r="H40" i="15"/>
  <c r="Q41" i="15"/>
  <c r="N42" i="10"/>
  <c r="J71" i="12"/>
  <c r="Q45" i="8" s="1"/>
  <c r="L44" i="10"/>
  <c r="F44" i="15"/>
  <c r="G44" i="15"/>
  <c r="E45" i="14"/>
  <c r="E46" i="15"/>
  <c r="I46" i="14"/>
  <c r="J46" i="14"/>
  <c r="K46" i="14" s="1"/>
  <c r="Q46" i="15"/>
  <c r="AH46" i="14"/>
  <c r="AJ46" i="14" s="1"/>
  <c r="O78" i="12"/>
  <c r="J78" i="12"/>
  <c r="Q50" i="8" s="1"/>
  <c r="O79" i="12"/>
  <c r="R48" i="10"/>
  <c r="G51" i="7" s="1"/>
  <c r="C50" i="10"/>
  <c r="AL55" i="14"/>
  <c r="AF55" i="10"/>
  <c r="AJ58" i="8" s="1"/>
  <c r="T55" i="15"/>
  <c r="K36" i="15"/>
  <c r="C37" i="10"/>
  <c r="N38" i="15"/>
  <c r="AJ38" i="14"/>
  <c r="AG38" i="10"/>
  <c r="AK41" i="8" s="1"/>
  <c r="H39" i="15"/>
  <c r="S39" i="15"/>
  <c r="D40" i="15"/>
  <c r="P40" i="10"/>
  <c r="W40" i="10"/>
  <c r="Y40" i="10"/>
  <c r="AA43" i="8" s="1"/>
  <c r="AB40" i="10"/>
  <c r="AD43" i="8" s="1"/>
  <c r="AD40" i="10"/>
  <c r="AG43" i="8" s="1"/>
  <c r="U40" i="15"/>
  <c r="AC41" i="10"/>
  <c r="AF44" i="8" s="1"/>
  <c r="AD41" i="10"/>
  <c r="AG44" i="8" s="1"/>
  <c r="R41" i="15"/>
  <c r="C42" i="10"/>
  <c r="G43" i="15"/>
  <c r="Q43" i="10"/>
  <c r="F46" i="7" s="1"/>
  <c r="N43" i="14"/>
  <c r="H43" i="15"/>
  <c r="R43" i="10"/>
  <c r="G46" i="7" s="1"/>
  <c r="AM43" i="14"/>
  <c r="Q44" i="10"/>
  <c r="F47" i="7" s="1"/>
  <c r="O45" i="15"/>
  <c r="AA45" i="10"/>
  <c r="AC48" i="8" s="1"/>
  <c r="I46" i="10"/>
  <c r="S49" i="6" s="1"/>
  <c r="AC46" i="10"/>
  <c r="AF49" i="8" s="1"/>
  <c r="AH49" i="8" s="1"/>
  <c r="N47" i="10"/>
  <c r="J49" i="10"/>
  <c r="Q50" i="10"/>
  <c r="F53" i="7" s="1"/>
  <c r="N50" i="14"/>
  <c r="P55" i="14"/>
  <c r="O54" i="12"/>
  <c r="J35" i="10"/>
  <c r="R35" i="10"/>
  <c r="G38" i="7" s="1"/>
  <c r="J38" i="10"/>
  <c r="J58" i="12"/>
  <c r="R38" i="15"/>
  <c r="AF39" i="10"/>
  <c r="AJ42" i="8" s="1"/>
  <c r="AL42" i="8" s="1"/>
  <c r="C40" i="10"/>
  <c r="K40" i="15"/>
  <c r="M40" i="15"/>
  <c r="R40" i="15"/>
  <c r="B41" i="15"/>
  <c r="I41" i="14"/>
  <c r="K41" i="14" s="1"/>
  <c r="L41" i="10"/>
  <c r="N41" i="14"/>
  <c r="T41" i="10"/>
  <c r="I44" i="7" s="1"/>
  <c r="W41" i="14"/>
  <c r="X41" i="14" s="1"/>
  <c r="T41" i="14" s="1"/>
  <c r="X41" i="10"/>
  <c r="AE41" i="14"/>
  <c r="S41" i="15"/>
  <c r="E42" i="14"/>
  <c r="O73" i="12"/>
  <c r="H43" i="14"/>
  <c r="D43" i="15"/>
  <c r="T43" i="10"/>
  <c r="I46" i="7" s="1"/>
  <c r="Q43" i="14"/>
  <c r="U43" i="10"/>
  <c r="J46" i="7" s="1"/>
  <c r="K43" i="15"/>
  <c r="P44" i="14"/>
  <c r="L44" i="15"/>
  <c r="AM45" i="14"/>
  <c r="N46" i="10"/>
  <c r="K47" i="10"/>
  <c r="W47" i="14"/>
  <c r="X47" i="14" s="1"/>
  <c r="T47" i="14" s="1"/>
  <c r="Z47" i="10"/>
  <c r="AB50" i="8" s="1"/>
  <c r="O48" i="14"/>
  <c r="G50" i="15"/>
  <c r="L53" i="15"/>
  <c r="AA53" i="14"/>
  <c r="T35" i="15"/>
  <c r="U36" i="10"/>
  <c r="J39" i="7" s="1"/>
  <c r="O38" i="10"/>
  <c r="R38" i="10"/>
  <c r="G41" i="7" s="1"/>
  <c r="T38" i="10"/>
  <c r="I41" i="7" s="1"/>
  <c r="Z38" i="10"/>
  <c r="AB41" i="8" s="1"/>
  <c r="U38" i="15"/>
  <c r="J39" i="10"/>
  <c r="R39" i="10"/>
  <c r="G42" i="7" s="1"/>
  <c r="AF39" i="14"/>
  <c r="Q39" i="15"/>
  <c r="AM39" i="14"/>
  <c r="AN39" i="14" s="1"/>
  <c r="O40" i="14"/>
  <c r="AG40" i="10"/>
  <c r="AK43" i="8" s="1"/>
  <c r="F41" i="10"/>
  <c r="F41" i="15"/>
  <c r="J41" i="15"/>
  <c r="C43" i="15"/>
  <c r="E43" i="15"/>
  <c r="I43" i="10"/>
  <c r="S46" i="6" s="1"/>
  <c r="I43" i="14"/>
  <c r="J43" i="10"/>
  <c r="AH43" i="14"/>
  <c r="Q43" i="15"/>
  <c r="J44" i="14"/>
  <c r="K44" i="14" s="1"/>
  <c r="L44" i="14" s="1"/>
  <c r="N44" i="14"/>
  <c r="T44" i="15"/>
  <c r="Z45" i="10"/>
  <c r="AB48" i="8" s="1"/>
  <c r="AD45" i="14"/>
  <c r="P46" i="14"/>
  <c r="U46" i="10"/>
  <c r="J49" i="7" s="1"/>
  <c r="R46" i="14"/>
  <c r="AB46" i="10"/>
  <c r="AD49" i="8" s="1"/>
  <c r="AF46" i="14"/>
  <c r="X47" i="10"/>
  <c r="H48" i="15"/>
  <c r="G51" i="10"/>
  <c r="F51" i="14"/>
  <c r="AI62" i="14"/>
  <c r="R62" i="15"/>
  <c r="AD62" i="10"/>
  <c r="AG65" i="8" s="1"/>
  <c r="C32" i="10"/>
  <c r="M35" i="10"/>
  <c r="O35" i="10"/>
  <c r="U35" i="10"/>
  <c r="J38" i="7" s="1"/>
  <c r="P38" i="7" s="1"/>
  <c r="Y35" i="10"/>
  <c r="AA38" i="8" s="1"/>
  <c r="AF35" i="14"/>
  <c r="AM35" i="14"/>
  <c r="C36" i="10"/>
  <c r="F36" i="10"/>
  <c r="J36" i="14"/>
  <c r="Q36" i="14"/>
  <c r="AH36" i="14"/>
  <c r="J38" i="15"/>
  <c r="AC38" i="14"/>
  <c r="AG38" i="14" s="1"/>
  <c r="Q38" i="15"/>
  <c r="AL38" i="14"/>
  <c r="T39" i="15"/>
  <c r="P40" i="15"/>
  <c r="AE41" i="10"/>
  <c r="AI44" i="8" s="1"/>
  <c r="G43" i="10"/>
  <c r="H43" i="10"/>
  <c r="L43" i="10"/>
  <c r="J43" i="14"/>
  <c r="M43" i="10"/>
  <c r="W43" i="10"/>
  <c r="Y43" i="10"/>
  <c r="AA46" i="8" s="1"/>
  <c r="AB43" i="10"/>
  <c r="AD46" i="8" s="1"/>
  <c r="P43" i="15"/>
  <c r="AD43" i="10"/>
  <c r="AG46" i="8" s="1"/>
  <c r="AH46" i="8" s="1"/>
  <c r="AI43" i="14"/>
  <c r="S43" i="15"/>
  <c r="AE43" i="10"/>
  <c r="AI46" i="8" s="1"/>
  <c r="U43" i="15"/>
  <c r="C44" i="15"/>
  <c r="O44" i="10"/>
  <c r="J75" i="12"/>
  <c r="Q47" i="8" s="1"/>
  <c r="W44" i="14"/>
  <c r="X44" i="14" s="1"/>
  <c r="T44" i="14" s="1"/>
  <c r="AJ44" i="14"/>
  <c r="C45" i="10"/>
  <c r="AE45" i="14"/>
  <c r="S46" i="10"/>
  <c r="H49" i="7" s="1"/>
  <c r="Y46" i="10"/>
  <c r="AA49" i="8" s="1"/>
  <c r="AC46" i="14"/>
  <c r="AG46" i="14" s="1"/>
  <c r="M46" i="15"/>
  <c r="B47" i="15"/>
  <c r="E47" i="14"/>
  <c r="F47" i="10"/>
  <c r="AD47" i="14"/>
  <c r="AF47" i="10"/>
  <c r="AJ50" i="8" s="1"/>
  <c r="T47" i="15"/>
  <c r="K49" i="10"/>
  <c r="M51" i="10"/>
  <c r="U51" i="10"/>
  <c r="J54" i="7" s="1"/>
  <c r="K51" i="15"/>
  <c r="R51" i="14"/>
  <c r="L52" i="14"/>
  <c r="C44" i="10"/>
  <c r="K44" i="15"/>
  <c r="R46" i="15"/>
  <c r="K47" i="15"/>
  <c r="X49" i="10"/>
  <c r="Y49" i="10"/>
  <c r="AA52" i="8" s="1"/>
  <c r="M49" i="15"/>
  <c r="R49" i="15"/>
  <c r="C51" i="10"/>
  <c r="AF51" i="10"/>
  <c r="AJ54" i="8" s="1"/>
  <c r="F52" i="10"/>
  <c r="F52" i="15"/>
  <c r="J52" i="15"/>
  <c r="L54" i="10"/>
  <c r="T54" i="10"/>
  <c r="I57" i="7" s="1"/>
  <c r="P55" i="10"/>
  <c r="AD57" i="10"/>
  <c r="AG60" i="8" s="1"/>
  <c r="H59" i="14"/>
  <c r="H59" i="10"/>
  <c r="P59" i="10"/>
  <c r="H59" i="15"/>
  <c r="R59" i="10"/>
  <c r="G62" i="7" s="1"/>
  <c r="O59" i="14"/>
  <c r="R59" i="15"/>
  <c r="AD59" i="10"/>
  <c r="AG62" i="8" s="1"/>
  <c r="AI59" i="14"/>
  <c r="J60" i="10"/>
  <c r="W60" i="14"/>
  <c r="X60" i="14" s="1"/>
  <c r="T60" i="14" s="1"/>
  <c r="AF60" i="14"/>
  <c r="W61" i="14"/>
  <c r="X61" i="14" s="1"/>
  <c r="T61" i="14" s="1"/>
  <c r="P65" i="10"/>
  <c r="N49" i="15"/>
  <c r="H51" i="15"/>
  <c r="L51" i="15"/>
  <c r="AB51" i="10"/>
  <c r="AD54" i="8" s="1"/>
  <c r="D52" i="15"/>
  <c r="O86" i="12"/>
  <c r="C56" i="10"/>
  <c r="P57" i="10"/>
  <c r="W57" i="10"/>
  <c r="AA58" i="10"/>
  <c r="AC61" i="8" s="1"/>
  <c r="AE58" i="14"/>
  <c r="O58" i="15"/>
  <c r="AD59" i="14"/>
  <c r="AH59" i="14"/>
  <c r="Q59" i="15"/>
  <c r="AC59" i="10"/>
  <c r="AF62" i="8" s="1"/>
  <c r="R60" i="14"/>
  <c r="K60" i="15"/>
  <c r="U60" i="10"/>
  <c r="J63" i="7" s="1"/>
  <c r="Z61" i="10"/>
  <c r="AB64" i="8" s="1"/>
  <c r="AD61" i="14"/>
  <c r="N61" i="15"/>
  <c r="G63" i="10"/>
  <c r="C63" i="15"/>
  <c r="F63" i="14"/>
  <c r="C43" i="10"/>
  <c r="D44" i="15"/>
  <c r="R46" i="10"/>
  <c r="G49" i="7" s="1"/>
  <c r="AA47" i="10"/>
  <c r="AC50" i="8" s="1"/>
  <c r="O47" i="15"/>
  <c r="O49" i="15"/>
  <c r="T49" i="15"/>
  <c r="O51" i="10"/>
  <c r="P51" i="10"/>
  <c r="W51" i="10"/>
  <c r="P51" i="15"/>
  <c r="E52" i="15"/>
  <c r="G52" i="15"/>
  <c r="AA52" i="10"/>
  <c r="AC55" i="8" s="1"/>
  <c r="AH52" i="14"/>
  <c r="AJ52" i="14" s="1"/>
  <c r="J57" i="14"/>
  <c r="K57" i="14" s="1"/>
  <c r="O57" i="10"/>
  <c r="Q57" i="14"/>
  <c r="AA57" i="14"/>
  <c r="L57" i="15"/>
  <c r="AM57" i="14"/>
  <c r="AG57" i="10"/>
  <c r="AK60" i="8" s="1"/>
  <c r="C59" i="15"/>
  <c r="F59" i="14"/>
  <c r="W59" i="10"/>
  <c r="AG60" i="10"/>
  <c r="AK63" i="8" s="1"/>
  <c r="U60" i="15"/>
  <c r="AM60" i="14"/>
  <c r="Z62" i="10"/>
  <c r="AB65" i="8" s="1"/>
  <c r="AD62" i="14"/>
  <c r="W63" i="10"/>
  <c r="M64" i="10"/>
  <c r="AC64" i="10"/>
  <c r="AF67" i="8" s="1"/>
  <c r="Q64" i="15"/>
  <c r="AH64" i="14"/>
  <c r="AJ64" i="14" s="1"/>
  <c r="T46" i="10"/>
  <c r="I49" i="7" s="1"/>
  <c r="O49" i="7" s="1"/>
  <c r="X46" i="10"/>
  <c r="I47" i="10"/>
  <c r="S50" i="6" s="1"/>
  <c r="Q47" i="10"/>
  <c r="F50" i="7" s="1"/>
  <c r="P47" i="15"/>
  <c r="Z49" i="10"/>
  <c r="AB52" i="8" s="1"/>
  <c r="AF49" i="10"/>
  <c r="AJ52" i="8" s="1"/>
  <c r="AG49" i="10"/>
  <c r="AK52" i="8" s="1"/>
  <c r="U49" i="15"/>
  <c r="O83" i="12"/>
  <c r="J51" i="10"/>
  <c r="R51" i="10"/>
  <c r="G54" i="7" s="1"/>
  <c r="AL51" i="14"/>
  <c r="AN51" i="14" s="1"/>
  <c r="C52" i="10"/>
  <c r="H52" i="10"/>
  <c r="N52" i="10"/>
  <c r="O52" i="15"/>
  <c r="O54" i="10"/>
  <c r="E57" i="15"/>
  <c r="G57" i="15"/>
  <c r="G59" i="10"/>
  <c r="L59" i="10"/>
  <c r="J59" i="14"/>
  <c r="P59" i="15"/>
  <c r="AF59" i="14"/>
  <c r="C60" i="15"/>
  <c r="J60" i="15"/>
  <c r="Q60" i="14"/>
  <c r="I62" i="14"/>
  <c r="E62" i="15"/>
  <c r="I62" i="10"/>
  <c r="S65" i="6" s="1"/>
  <c r="X64" i="10"/>
  <c r="S44" i="15"/>
  <c r="B46" i="15"/>
  <c r="M46" i="10"/>
  <c r="Q47" i="15"/>
  <c r="E49" i="15"/>
  <c r="O49" i="10"/>
  <c r="G49" i="15"/>
  <c r="M51" i="15"/>
  <c r="R51" i="15"/>
  <c r="C55" i="10"/>
  <c r="W57" i="14"/>
  <c r="X57" i="14" s="1"/>
  <c r="T57" i="14" s="1"/>
  <c r="T57" i="15"/>
  <c r="AL57" i="14"/>
  <c r="C58" i="10"/>
  <c r="K59" i="10"/>
  <c r="N60" i="10"/>
  <c r="R60" i="10"/>
  <c r="G63" i="7" s="1"/>
  <c r="S60" i="10"/>
  <c r="H63" i="7" s="1"/>
  <c r="T60" i="10"/>
  <c r="I63" i="7" s="1"/>
  <c r="AI60" i="14"/>
  <c r="AJ60" i="14" s="1"/>
  <c r="AC61" i="14"/>
  <c r="M61" i="15"/>
  <c r="Y61" i="10"/>
  <c r="AA64" i="8" s="1"/>
  <c r="C62" i="10"/>
  <c r="K63" i="10"/>
  <c r="P63" i="10"/>
  <c r="R64" i="14"/>
  <c r="K64" i="15"/>
  <c r="U64" i="10"/>
  <c r="J67" i="7" s="1"/>
  <c r="AL66" i="14"/>
  <c r="AF66" i="10"/>
  <c r="AJ69" i="8" s="1"/>
  <c r="T66" i="15"/>
  <c r="R49" i="10"/>
  <c r="G52" i="7" s="1"/>
  <c r="M52" i="7" s="1"/>
  <c r="H49" i="15"/>
  <c r="AE51" i="10"/>
  <c r="AI54" i="8" s="1"/>
  <c r="S51" i="15"/>
  <c r="Q52" i="15"/>
  <c r="H54" i="10"/>
  <c r="H54" i="14"/>
  <c r="Z54" i="10"/>
  <c r="AB57" i="8" s="1"/>
  <c r="AD54" i="14"/>
  <c r="E55" i="14"/>
  <c r="B55" i="15"/>
  <c r="X55" i="10"/>
  <c r="H56" i="15"/>
  <c r="E58" i="14"/>
  <c r="B58" i="15"/>
  <c r="F58" i="10"/>
  <c r="X58" i="10"/>
  <c r="T59" i="10"/>
  <c r="I62" i="7" s="1"/>
  <c r="Q59" i="14"/>
  <c r="AG59" i="10"/>
  <c r="AK62" i="8" s="1"/>
  <c r="AM59" i="14"/>
  <c r="M60" i="10"/>
  <c r="X60" i="10"/>
  <c r="O101" i="12"/>
  <c r="B63" i="15"/>
  <c r="F63" i="10"/>
  <c r="D63" i="15"/>
  <c r="H63" i="14"/>
  <c r="Q63" i="14"/>
  <c r="J63" i="15"/>
  <c r="T63" i="10"/>
  <c r="I66" i="7" s="1"/>
  <c r="T51" i="15"/>
  <c r="AD52" i="10"/>
  <c r="AG55" i="8" s="1"/>
  <c r="AH55" i="8" s="1"/>
  <c r="R52" i="15"/>
  <c r="C53" i="10"/>
  <c r="F54" i="14"/>
  <c r="C54" i="15"/>
  <c r="AC54" i="14"/>
  <c r="M54" i="15"/>
  <c r="Y54" i="10"/>
  <c r="AA57" i="8" s="1"/>
  <c r="L56" i="15"/>
  <c r="AA56" i="14"/>
  <c r="U56" i="15"/>
  <c r="AM56" i="14"/>
  <c r="J59" i="10"/>
  <c r="Z59" i="10"/>
  <c r="AB62" i="8" s="1"/>
  <c r="H62" i="10"/>
  <c r="D62" i="15"/>
  <c r="H62" i="14"/>
  <c r="S64" i="10"/>
  <c r="H67" i="7" s="1"/>
  <c r="F65" i="10"/>
  <c r="E65" i="14"/>
  <c r="B65" i="15"/>
  <c r="L47" i="10"/>
  <c r="F47" i="15"/>
  <c r="T47" i="10"/>
  <c r="I50" i="7" s="1"/>
  <c r="J47" i="15"/>
  <c r="F49" i="15"/>
  <c r="J49" i="15"/>
  <c r="AD49" i="10"/>
  <c r="AG52" i="8" s="1"/>
  <c r="H51" i="10"/>
  <c r="D51" i="15"/>
  <c r="U51" i="15"/>
  <c r="B52" i="15"/>
  <c r="L52" i="10"/>
  <c r="T52" i="10"/>
  <c r="I55" i="7" s="1"/>
  <c r="X52" i="10"/>
  <c r="S52" i="15"/>
  <c r="G54" i="10"/>
  <c r="F54" i="15"/>
  <c r="J54" i="15"/>
  <c r="K55" i="10"/>
  <c r="O56" i="10"/>
  <c r="AG56" i="10"/>
  <c r="AK59" i="8" s="1"/>
  <c r="L57" i="10"/>
  <c r="T57" i="10"/>
  <c r="I60" i="7" s="1"/>
  <c r="F60" i="15"/>
  <c r="J60" i="14"/>
  <c r="K60" i="14" s="1"/>
  <c r="AG60" i="14"/>
  <c r="H61" i="10"/>
  <c r="H61" i="14"/>
  <c r="D61" i="15"/>
  <c r="X61" i="10"/>
  <c r="E63" i="14"/>
  <c r="J63" i="14"/>
  <c r="F63" i="15"/>
  <c r="L63" i="10"/>
  <c r="M64" i="15"/>
  <c r="Y64" i="10"/>
  <c r="AA67" i="8" s="1"/>
  <c r="S65" i="15"/>
  <c r="P66" i="10"/>
  <c r="W66" i="10"/>
  <c r="O67" i="14"/>
  <c r="H67" i="15"/>
  <c r="E68" i="15"/>
  <c r="P69" i="10"/>
  <c r="K69" i="15"/>
  <c r="R69" i="14"/>
  <c r="AE69" i="10"/>
  <c r="AI72" i="8" s="1"/>
  <c r="S69" i="15"/>
  <c r="I70" i="10"/>
  <c r="S73" i="6" s="1"/>
  <c r="AM71" i="14"/>
  <c r="U71" i="15"/>
  <c r="AG71" i="10"/>
  <c r="AK74" i="8" s="1"/>
  <c r="E72" i="15"/>
  <c r="I72" i="10"/>
  <c r="S75" i="6" s="1"/>
  <c r="G72" i="15"/>
  <c r="Q72" i="10"/>
  <c r="F75" i="7" s="1"/>
  <c r="F74" i="10"/>
  <c r="E74" i="14"/>
  <c r="F64" i="10"/>
  <c r="B64" i="15"/>
  <c r="I64" i="14"/>
  <c r="N64" i="14"/>
  <c r="AD64" i="14"/>
  <c r="AE65" i="10"/>
  <c r="AI68" i="8" s="1"/>
  <c r="T65" i="15"/>
  <c r="AF65" i="10"/>
  <c r="AJ68" i="8" s="1"/>
  <c r="U67" i="10"/>
  <c r="J70" i="7" s="1"/>
  <c r="R67" i="14"/>
  <c r="K67" i="15"/>
  <c r="H68" i="14"/>
  <c r="D68" i="15"/>
  <c r="I68" i="10"/>
  <c r="S71" i="6" s="1"/>
  <c r="T68" i="15"/>
  <c r="AF68" i="10"/>
  <c r="AJ71" i="8" s="1"/>
  <c r="U69" i="10"/>
  <c r="J72" i="7" s="1"/>
  <c r="AH71" i="14"/>
  <c r="Q71" i="15"/>
  <c r="AC71" i="10"/>
  <c r="AF74" i="8" s="1"/>
  <c r="I72" i="14"/>
  <c r="N72" i="14"/>
  <c r="D73" i="15"/>
  <c r="H73" i="10"/>
  <c r="P76" i="14"/>
  <c r="C54" i="10"/>
  <c r="C57" i="10"/>
  <c r="Y60" i="10"/>
  <c r="AA63" i="8" s="1"/>
  <c r="C61" i="10"/>
  <c r="O63" i="10"/>
  <c r="L63" i="15"/>
  <c r="AC63" i="10"/>
  <c r="AF66" i="8" s="1"/>
  <c r="AD64" i="10"/>
  <c r="AG67" i="8" s="1"/>
  <c r="U64" i="15"/>
  <c r="AG64" i="10"/>
  <c r="AK67" i="8" s="1"/>
  <c r="O109" i="12"/>
  <c r="AH65" i="14"/>
  <c r="O110" i="12"/>
  <c r="K69" i="6" s="1"/>
  <c r="L69" i="6" s="1"/>
  <c r="M69" i="6" s="1"/>
  <c r="K66" i="10"/>
  <c r="R66" i="15"/>
  <c r="E67" i="14"/>
  <c r="C67" i="15"/>
  <c r="G67" i="10"/>
  <c r="H67" i="14"/>
  <c r="D67" i="15"/>
  <c r="R67" i="10"/>
  <c r="G70" i="7" s="1"/>
  <c r="Y67" i="10"/>
  <c r="AA70" i="8" s="1"/>
  <c r="M67" i="15"/>
  <c r="F68" i="10"/>
  <c r="H68" i="10"/>
  <c r="Z69" i="10"/>
  <c r="AB72" i="8" s="1"/>
  <c r="N69" i="15"/>
  <c r="AK69" i="14"/>
  <c r="I70" i="14"/>
  <c r="K70" i="14" s="1"/>
  <c r="X70" i="10"/>
  <c r="P71" i="14"/>
  <c r="C72" i="10"/>
  <c r="H73" i="14"/>
  <c r="AH73" i="14"/>
  <c r="AC73" i="10"/>
  <c r="AF76" i="8" s="1"/>
  <c r="Q63" i="15"/>
  <c r="N64" i="10"/>
  <c r="J105" i="12"/>
  <c r="Q67" i="8" s="1"/>
  <c r="R64" i="15"/>
  <c r="G65" i="15"/>
  <c r="Q65" i="10"/>
  <c r="F68" i="7" s="1"/>
  <c r="L68" i="7" s="1"/>
  <c r="X66" i="10"/>
  <c r="S66" i="15"/>
  <c r="AE66" i="10"/>
  <c r="AI69" i="8" s="1"/>
  <c r="M67" i="10"/>
  <c r="AA67" i="10"/>
  <c r="AC70" i="8" s="1"/>
  <c r="AE67" i="14"/>
  <c r="AB67" i="10"/>
  <c r="AD70" i="8" s="1"/>
  <c r="P67" i="15"/>
  <c r="AH67" i="14"/>
  <c r="Q67" i="15"/>
  <c r="AK67" i="14"/>
  <c r="S67" i="15"/>
  <c r="AL68" i="14"/>
  <c r="K69" i="10"/>
  <c r="P69" i="15"/>
  <c r="S70" i="10"/>
  <c r="H73" i="7" s="1"/>
  <c r="X71" i="10"/>
  <c r="AF71" i="10"/>
  <c r="AJ74" i="8" s="1"/>
  <c r="T71" i="15"/>
  <c r="C74" i="10"/>
  <c r="B74" i="15"/>
  <c r="S82" i="15"/>
  <c r="AE82" i="10"/>
  <c r="AI85" i="8" s="1"/>
  <c r="AK82" i="14"/>
  <c r="T46" i="15"/>
  <c r="B49" i="15"/>
  <c r="M59" i="10"/>
  <c r="U59" i="10"/>
  <c r="J62" i="7" s="1"/>
  <c r="L59" i="15"/>
  <c r="AE59" i="10"/>
  <c r="AI62" i="8" s="1"/>
  <c r="B60" i="15"/>
  <c r="O60" i="10"/>
  <c r="H63" i="15"/>
  <c r="AA63" i="10"/>
  <c r="AC66" i="8" s="1"/>
  <c r="AD63" i="10"/>
  <c r="AG66" i="8" s="1"/>
  <c r="R63" i="15"/>
  <c r="I64" i="10"/>
  <c r="S67" i="6" s="1"/>
  <c r="Q64" i="10"/>
  <c r="F67" i="7" s="1"/>
  <c r="AA64" i="14"/>
  <c r="P64" i="15"/>
  <c r="J65" i="10"/>
  <c r="AG65" i="10"/>
  <c r="AK68" i="8" s="1"/>
  <c r="C66" i="15"/>
  <c r="J67" i="10"/>
  <c r="AC67" i="10"/>
  <c r="AF70" i="8" s="1"/>
  <c r="U67" i="15"/>
  <c r="I68" i="14"/>
  <c r="AA68" i="10"/>
  <c r="AC71" i="8" s="1"/>
  <c r="Q68" i="15"/>
  <c r="AH68" i="14"/>
  <c r="M69" i="15"/>
  <c r="AC69" i="14"/>
  <c r="H69" i="14"/>
  <c r="D69" i="15"/>
  <c r="H69" i="10"/>
  <c r="M69" i="10"/>
  <c r="AD69" i="14"/>
  <c r="AB69" i="10"/>
  <c r="AD72" i="8" s="1"/>
  <c r="E70" i="15"/>
  <c r="Z70" i="10"/>
  <c r="AB73" i="8" s="1"/>
  <c r="K71" i="10"/>
  <c r="AL71" i="14"/>
  <c r="J75" i="10"/>
  <c r="AG75" i="10"/>
  <c r="AK78" i="8" s="1"/>
  <c r="AM75" i="14"/>
  <c r="U75" i="15"/>
  <c r="D66" i="15"/>
  <c r="H66" i="10"/>
  <c r="W69" i="10"/>
  <c r="AD70" i="14"/>
  <c r="G73" i="15"/>
  <c r="N73" i="14"/>
  <c r="Q73" i="10"/>
  <c r="F76" i="7" s="1"/>
  <c r="K77" i="15"/>
  <c r="U77" i="10"/>
  <c r="J80" i="7" s="1"/>
  <c r="R77" i="14"/>
  <c r="C59" i="10"/>
  <c r="O59" i="10"/>
  <c r="K59" i="15"/>
  <c r="F60" i="10"/>
  <c r="M60" i="15"/>
  <c r="AA60" i="10"/>
  <c r="AC63" i="8" s="1"/>
  <c r="Q60" i="15"/>
  <c r="M63" i="15"/>
  <c r="G64" i="10"/>
  <c r="J64" i="10"/>
  <c r="H64" i="15"/>
  <c r="R64" i="10"/>
  <c r="G67" i="7" s="1"/>
  <c r="AC64" i="14"/>
  <c r="D65" i="15"/>
  <c r="R65" i="10"/>
  <c r="G68" i="7" s="1"/>
  <c r="M68" i="7" s="1"/>
  <c r="W65" i="10"/>
  <c r="X65" i="10"/>
  <c r="AC65" i="10"/>
  <c r="AF68" i="8" s="1"/>
  <c r="Q65" i="15"/>
  <c r="AL65" i="14"/>
  <c r="AN65" i="14" s="1"/>
  <c r="C66" i="10"/>
  <c r="F67" i="14"/>
  <c r="AA67" i="14"/>
  <c r="AC67" i="14"/>
  <c r="C68" i="10"/>
  <c r="AE68" i="14"/>
  <c r="Y69" i="10"/>
  <c r="AA72" i="8" s="1"/>
  <c r="Q70" i="10"/>
  <c r="F73" i="7" s="1"/>
  <c r="AF70" i="14"/>
  <c r="P70" i="15"/>
  <c r="K72" i="10"/>
  <c r="O75" i="10"/>
  <c r="R75" i="10"/>
  <c r="G78" i="7" s="1"/>
  <c r="H75" i="15"/>
  <c r="O75" i="14"/>
  <c r="T81" i="10"/>
  <c r="I84" i="7" s="1"/>
  <c r="J81" i="15"/>
  <c r="Q81" i="14"/>
  <c r="L87" i="15"/>
  <c r="AA87" i="14"/>
  <c r="C63" i="10"/>
  <c r="AG63" i="10"/>
  <c r="AK66" i="8" s="1"/>
  <c r="O105" i="12"/>
  <c r="E64" i="14"/>
  <c r="C65" i="10"/>
  <c r="C67" i="10"/>
  <c r="AF67" i="14"/>
  <c r="N70" i="15"/>
  <c r="F71" i="10"/>
  <c r="B71" i="15"/>
  <c r="J73" i="10"/>
  <c r="O73" i="14"/>
  <c r="H73" i="15"/>
  <c r="M73" i="15"/>
  <c r="Y73" i="10"/>
  <c r="AA76" i="8" s="1"/>
  <c r="L75" i="15"/>
  <c r="AA75" i="14"/>
  <c r="AE75" i="14"/>
  <c r="AA75" i="10"/>
  <c r="AC78" i="8" s="1"/>
  <c r="B76" i="15"/>
  <c r="E76" i="14"/>
  <c r="G76" i="14" s="1"/>
  <c r="F76" i="10"/>
  <c r="Y70" i="10"/>
  <c r="AA73" i="8" s="1"/>
  <c r="U73" i="15"/>
  <c r="AH75" i="14"/>
  <c r="AJ75" i="14" s="1"/>
  <c r="AL76" i="14"/>
  <c r="F79" i="10"/>
  <c r="AC79" i="10"/>
  <c r="AF82" i="8" s="1"/>
  <c r="E80" i="15"/>
  <c r="G80" i="15"/>
  <c r="T80" i="15"/>
  <c r="L83" i="10"/>
  <c r="AB85" i="10"/>
  <c r="AD88" i="8" s="1"/>
  <c r="P85" i="15"/>
  <c r="S85" i="15"/>
  <c r="AE85" i="10"/>
  <c r="AI88" i="8" s="1"/>
  <c r="AK85" i="14"/>
  <c r="R86" i="15"/>
  <c r="AD86" i="10"/>
  <c r="AG89" i="8" s="1"/>
  <c r="Q76" i="10"/>
  <c r="F79" i="7" s="1"/>
  <c r="C77" i="10"/>
  <c r="S78" i="10"/>
  <c r="H81" i="7" s="1"/>
  <c r="P79" i="14"/>
  <c r="N79" i="15"/>
  <c r="Z79" i="10"/>
  <c r="AB82" i="8" s="1"/>
  <c r="C81" i="10"/>
  <c r="C82" i="15"/>
  <c r="O83" i="10"/>
  <c r="AA83" i="10"/>
  <c r="AC86" i="8" s="1"/>
  <c r="K84" i="10"/>
  <c r="P84" i="14"/>
  <c r="AJ84" i="14"/>
  <c r="H69" i="15"/>
  <c r="AA69" i="10"/>
  <c r="AC72" i="8" s="1"/>
  <c r="O69" i="15"/>
  <c r="K70" i="15"/>
  <c r="M70" i="15"/>
  <c r="AG70" i="10"/>
  <c r="AK73" i="8" s="1"/>
  <c r="L71" i="10"/>
  <c r="T71" i="10"/>
  <c r="I74" i="7" s="1"/>
  <c r="S71" i="15"/>
  <c r="E75" i="14"/>
  <c r="N75" i="10"/>
  <c r="AB75" i="10"/>
  <c r="AD78" i="8" s="1"/>
  <c r="P75" i="15"/>
  <c r="G76" i="15"/>
  <c r="N76" i="15"/>
  <c r="AH76" i="14"/>
  <c r="AJ76" i="14" s="1"/>
  <c r="M79" i="15"/>
  <c r="G80" i="10"/>
  <c r="AB80" i="10"/>
  <c r="AD83" i="8" s="1"/>
  <c r="AD80" i="10"/>
  <c r="AG83" i="8" s="1"/>
  <c r="G82" i="10"/>
  <c r="C83" i="15"/>
  <c r="G83" i="10"/>
  <c r="T83" i="10"/>
  <c r="I86" i="7" s="1"/>
  <c r="R83" i="15"/>
  <c r="AD83" i="10"/>
  <c r="AG86" i="8" s="1"/>
  <c r="N84" i="10"/>
  <c r="AF85" i="14"/>
  <c r="S91" i="10"/>
  <c r="H94" i="7" s="1"/>
  <c r="Q75" i="15"/>
  <c r="AA76" i="10"/>
  <c r="AC79" i="8" s="1"/>
  <c r="O76" i="15"/>
  <c r="AF76" i="10"/>
  <c r="AJ79" i="8" s="1"/>
  <c r="M80" i="15"/>
  <c r="Y80" i="10"/>
  <c r="AA83" i="8" s="1"/>
  <c r="C82" i="10"/>
  <c r="L83" i="15"/>
  <c r="U85" i="10"/>
  <c r="J88" i="7" s="1"/>
  <c r="K85" i="15"/>
  <c r="R85" i="14"/>
  <c r="P88" i="14"/>
  <c r="M88" i="14" s="1"/>
  <c r="C69" i="10"/>
  <c r="F70" i="15"/>
  <c r="J70" i="15"/>
  <c r="R75" i="15"/>
  <c r="I76" i="14"/>
  <c r="K76" i="14" s="1"/>
  <c r="K76" i="10"/>
  <c r="L76" i="10"/>
  <c r="F76" i="15"/>
  <c r="R76" i="14"/>
  <c r="P76" i="15"/>
  <c r="T76" i="15"/>
  <c r="N78" i="14"/>
  <c r="E79" i="14"/>
  <c r="N79" i="10"/>
  <c r="P79" i="10"/>
  <c r="W79" i="10"/>
  <c r="AH79" i="14"/>
  <c r="I80" i="14"/>
  <c r="N80" i="14"/>
  <c r="AL80" i="14"/>
  <c r="F82" i="14"/>
  <c r="AE83" i="14"/>
  <c r="B88" i="15"/>
  <c r="E88" i="14"/>
  <c r="F88" i="10"/>
  <c r="B75" i="15"/>
  <c r="AC75" i="10"/>
  <c r="AF78" i="8" s="1"/>
  <c r="Q76" i="15"/>
  <c r="F78" i="15"/>
  <c r="L78" i="10"/>
  <c r="O78" i="10"/>
  <c r="O78" i="15"/>
  <c r="AA78" i="10"/>
  <c r="AC81" i="8" s="1"/>
  <c r="AD78" i="10"/>
  <c r="AG81" i="8" s="1"/>
  <c r="K79" i="10"/>
  <c r="AD79" i="14"/>
  <c r="F80" i="14"/>
  <c r="AI80" i="14"/>
  <c r="B83" i="15"/>
  <c r="G83" i="14"/>
  <c r="Q83" i="15"/>
  <c r="B84" i="15"/>
  <c r="F84" i="10"/>
  <c r="J85" i="10"/>
  <c r="L86" i="15"/>
  <c r="AA86" i="14"/>
  <c r="C87" i="10"/>
  <c r="O69" i="14"/>
  <c r="O113" i="12"/>
  <c r="K73" i="6" s="1"/>
  <c r="L73" i="6" s="1"/>
  <c r="M73" i="6" s="1"/>
  <c r="N73" i="6" s="1"/>
  <c r="M72" i="3" s="1"/>
  <c r="J70" i="10"/>
  <c r="L70" i="10"/>
  <c r="R70" i="10"/>
  <c r="G73" i="7" s="1"/>
  <c r="T70" i="10"/>
  <c r="I73" i="7" s="1"/>
  <c r="AC70" i="14"/>
  <c r="O70" i="15"/>
  <c r="AI70" i="14"/>
  <c r="AK71" i="14"/>
  <c r="F73" i="10"/>
  <c r="C75" i="15"/>
  <c r="F75" i="15"/>
  <c r="J75" i="15"/>
  <c r="Y75" i="10"/>
  <c r="AA78" i="8" s="1"/>
  <c r="AD75" i="10"/>
  <c r="AG78" i="8" s="1"/>
  <c r="N76" i="14"/>
  <c r="T76" i="10"/>
  <c r="I79" i="7" s="1"/>
  <c r="J76" i="15"/>
  <c r="X76" i="10"/>
  <c r="AB76" i="10"/>
  <c r="AD79" i="8" s="1"/>
  <c r="N78" i="15"/>
  <c r="C79" i="10"/>
  <c r="AC79" i="14"/>
  <c r="M80" i="10"/>
  <c r="O80" i="10"/>
  <c r="U80" i="10"/>
  <c r="J83" i="7" s="1"/>
  <c r="AF80" i="14"/>
  <c r="F83" i="10"/>
  <c r="AA83" i="14"/>
  <c r="O83" i="15"/>
  <c r="AC83" i="10"/>
  <c r="AF86" i="8" s="1"/>
  <c r="AH86" i="8" s="1"/>
  <c r="M84" i="10"/>
  <c r="H85" i="15"/>
  <c r="R85" i="10"/>
  <c r="G88" i="7" s="1"/>
  <c r="O85" i="14"/>
  <c r="O86" i="10"/>
  <c r="C71" i="10"/>
  <c r="C73" i="10"/>
  <c r="P73" i="10"/>
  <c r="W73" i="10"/>
  <c r="AG73" i="10"/>
  <c r="AK76" i="8" s="1"/>
  <c r="F75" i="10"/>
  <c r="M75" i="10"/>
  <c r="U75" i="10"/>
  <c r="J78" i="7" s="1"/>
  <c r="K75" i="15"/>
  <c r="I76" i="10"/>
  <c r="S79" i="6" s="1"/>
  <c r="M76" i="10"/>
  <c r="K76" i="15"/>
  <c r="AC76" i="10"/>
  <c r="AF79" i="8" s="1"/>
  <c r="AH79" i="8" s="1"/>
  <c r="G78" i="10"/>
  <c r="G78" i="15"/>
  <c r="J78" i="15"/>
  <c r="T78" i="10"/>
  <c r="I81" i="7" s="1"/>
  <c r="B79" i="15"/>
  <c r="Q79" i="15"/>
  <c r="J80" i="10"/>
  <c r="H80" i="15"/>
  <c r="R80" i="10"/>
  <c r="G83" i="7" s="1"/>
  <c r="AC80" i="14"/>
  <c r="U80" i="15"/>
  <c r="AG80" i="10"/>
  <c r="AK83" i="8" s="1"/>
  <c r="N84" i="15"/>
  <c r="Z84" i="10"/>
  <c r="AB87" i="8" s="1"/>
  <c r="O78" i="14"/>
  <c r="AC78" i="14"/>
  <c r="AG78" i="14" s="1"/>
  <c r="AM78" i="14"/>
  <c r="R83" i="14"/>
  <c r="AF83" i="14"/>
  <c r="J84" i="14"/>
  <c r="Q84" i="14"/>
  <c r="AE84" i="14"/>
  <c r="AC84" i="10"/>
  <c r="AF87" i="8" s="1"/>
  <c r="AH87" i="8" s="1"/>
  <c r="O125" i="12"/>
  <c r="M85" i="10"/>
  <c r="J125" i="12"/>
  <c r="Q88" i="8" s="1"/>
  <c r="AF85" i="10"/>
  <c r="AJ88" i="8" s="1"/>
  <c r="O126" i="12"/>
  <c r="P86" i="10"/>
  <c r="W86" i="10"/>
  <c r="J88" i="10"/>
  <c r="L88" i="10"/>
  <c r="F88" i="15"/>
  <c r="Z88" i="10"/>
  <c r="AB91" i="8" s="1"/>
  <c r="AB88" i="10"/>
  <c r="AD91" i="8" s="1"/>
  <c r="P88" i="15"/>
  <c r="AG88" i="10"/>
  <c r="AK91" i="8" s="1"/>
  <c r="B89" i="15"/>
  <c r="R89" i="14"/>
  <c r="AB89" i="10"/>
  <c r="AD92" i="8" s="1"/>
  <c r="N90" i="15"/>
  <c r="Z90" i="10"/>
  <c r="AB93" i="8" s="1"/>
  <c r="K91" i="14"/>
  <c r="O91" i="10"/>
  <c r="Z91" i="10"/>
  <c r="AB94" i="8" s="1"/>
  <c r="G92" i="10"/>
  <c r="F92" i="15"/>
  <c r="AB92" i="10"/>
  <c r="AD95" i="8" s="1"/>
  <c r="U92" i="15"/>
  <c r="C93" i="10"/>
  <c r="K94" i="10"/>
  <c r="AB97" i="10"/>
  <c r="AD100" i="8" s="1"/>
  <c r="P97" i="15"/>
  <c r="AF97" i="14"/>
  <c r="L88" i="15"/>
  <c r="Q88" i="15"/>
  <c r="X89" i="10"/>
  <c r="J91" i="10"/>
  <c r="P91" i="14"/>
  <c r="T91" i="10"/>
  <c r="I94" i="7" s="1"/>
  <c r="Q91" i="14"/>
  <c r="S91" i="15"/>
  <c r="AE91" i="10"/>
  <c r="AI94" i="8" s="1"/>
  <c r="B93" i="15"/>
  <c r="H94" i="14"/>
  <c r="W94" i="14"/>
  <c r="X94" i="14" s="1"/>
  <c r="T94" i="14" s="1"/>
  <c r="F95" i="10"/>
  <c r="B95" i="15"/>
  <c r="E95" i="14"/>
  <c r="B70" i="15"/>
  <c r="O76" i="14"/>
  <c r="AC76" i="14"/>
  <c r="AG76" i="14" s="1"/>
  <c r="AM76" i="14"/>
  <c r="J78" i="10"/>
  <c r="R78" i="10"/>
  <c r="G81" i="7" s="1"/>
  <c r="Y78" i="10"/>
  <c r="AA81" i="8" s="1"/>
  <c r="AG78" i="10"/>
  <c r="AK81" i="8" s="1"/>
  <c r="O124" i="12"/>
  <c r="K87" i="6" s="1"/>
  <c r="L87" i="6" s="1"/>
  <c r="M87" i="6" s="1"/>
  <c r="M83" i="10"/>
  <c r="U83" i="10"/>
  <c r="J86" i="7" s="1"/>
  <c r="AB83" i="10"/>
  <c r="AD86" i="8" s="1"/>
  <c r="L84" i="10"/>
  <c r="O84" i="14"/>
  <c r="T84" i="10"/>
  <c r="I87" i="7" s="1"/>
  <c r="AC84" i="14"/>
  <c r="AA84" i="10"/>
  <c r="AC87" i="8" s="1"/>
  <c r="AM84" i="14"/>
  <c r="N86" i="15"/>
  <c r="G88" i="14"/>
  <c r="R88" i="10"/>
  <c r="G91" i="7" s="1"/>
  <c r="T88" i="10"/>
  <c r="I91" i="7" s="1"/>
  <c r="J88" i="15"/>
  <c r="N88" i="15"/>
  <c r="F89" i="10"/>
  <c r="I89" i="14"/>
  <c r="K89" i="10"/>
  <c r="L89" i="10"/>
  <c r="F89" i="15"/>
  <c r="T89" i="10"/>
  <c r="I92" i="7" s="1"/>
  <c r="J89" i="15"/>
  <c r="H90" i="14"/>
  <c r="P90" i="10"/>
  <c r="W90" i="10"/>
  <c r="Y90" i="10"/>
  <c r="AA93" i="8" s="1"/>
  <c r="AK90" i="14"/>
  <c r="K91" i="10"/>
  <c r="H91" i="15"/>
  <c r="R91" i="10"/>
  <c r="G94" i="7" s="1"/>
  <c r="R91" i="14"/>
  <c r="J92" i="15"/>
  <c r="AA92" i="14"/>
  <c r="AE92" i="10"/>
  <c r="AI95" i="8" s="1"/>
  <c r="AK92" i="14"/>
  <c r="F93" i="10"/>
  <c r="C94" i="10"/>
  <c r="O83" i="14"/>
  <c r="AC83" i="14"/>
  <c r="AM83" i="14"/>
  <c r="I84" i="14"/>
  <c r="N84" i="14"/>
  <c r="AL84" i="14"/>
  <c r="C85" i="10"/>
  <c r="Q85" i="15"/>
  <c r="C86" i="10"/>
  <c r="K88" i="10"/>
  <c r="M88" i="10"/>
  <c r="AC88" i="10"/>
  <c r="AF91" i="8" s="1"/>
  <c r="AH91" i="8" s="1"/>
  <c r="K89" i="15"/>
  <c r="AF89" i="10"/>
  <c r="AJ92" i="8" s="1"/>
  <c r="F90" i="15"/>
  <c r="J90" i="15"/>
  <c r="G91" i="10"/>
  <c r="M92" i="15"/>
  <c r="Y92" i="10"/>
  <c r="AA95" i="8" s="1"/>
  <c r="AM92" i="14"/>
  <c r="H94" i="10"/>
  <c r="O94" i="10"/>
  <c r="U94" i="15"/>
  <c r="AM94" i="14"/>
  <c r="J76" i="10"/>
  <c r="R76" i="10"/>
  <c r="G79" i="7" s="1"/>
  <c r="Y76" i="10"/>
  <c r="AA79" i="8" s="1"/>
  <c r="AG76" i="10"/>
  <c r="AK79" i="8" s="1"/>
  <c r="J84" i="10"/>
  <c r="R84" i="10"/>
  <c r="G87" i="7" s="1"/>
  <c r="Y84" i="10"/>
  <c r="AA87" i="8" s="1"/>
  <c r="Q84" i="15"/>
  <c r="AG84" i="10"/>
  <c r="AK87" i="8" s="1"/>
  <c r="C88" i="15"/>
  <c r="H88" i="15"/>
  <c r="R88" i="15"/>
  <c r="N89" i="15"/>
  <c r="C90" i="10"/>
  <c r="AD90" i="14"/>
  <c r="Q91" i="10"/>
  <c r="F94" i="7" s="1"/>
  <c r="W91" i="10"/>
  <c r="P91" i="15"/>
  <c r="AK91" i="14"/>
  <c r="O92" i="14"/>
  <c r="E93" i="14"/>
  <c r="AG94" i="10"/>
  <c r="AK97" i="8" s="1"/>
  <c r="F95" i="14"/>
  <c r="G95" i="10"/>
  <c r="C95" i="15"/>
  <c r="J83" i="10"/>
  <c r="R83" i="10"/>
  <c r="G86" i="7" s="1"/>
  <c r="M86" i="7" s="1"/>
  <c r="Y83" i="10"/>
  <c r="AA86" i="8" s="1"/>
  <c r="AG83" i="10"/>
  <c r="AK86" i="8" s="1"/>
  <c r="I84" i="10"/>
  <c r="S87" i="6" s="1"/>
  <c r="Q84" i="10"/>
  <c r="F87" i="7" s="1"/>
  <c r="K84" i="15"/>
  <c r="X84" i="10"/>
  <c r="P84" i="15"/>
  <c r="AF84" i="10"/>
  <c r="AJ87" i="8" s="1"/>
  <c r="F85" i="15"/>
  <c r="W85" i="14"/>
  <c r="X85" i="14" s="1"/>
  <c r="T85" i="14" s="1"/>
  <c r="AD86" i="14"/>
  <c r="U88" i="10"/>
  <c r="J91" i="7" s="1"/>
  <c r="K88" i="15"/>
  <c r="Y88" i="10"/>
  <c r="AA91" i="8" s="1"/>
  <c r="AA88" i="10"/>
  <c r="AC91" i="8" s="1"/>
  <c r="O88" i="15"/>
  <c r="I89" i="10"/>
  <c r="S92" i="6" s="1"/>
  <c r="M89" i="10"/>
  <c r="U89" i="10"/>
  <c r="J92" i="7" s="1"/>
  <c r="AA89" i="10"/>
  <c r="AC92" i="8" s="1"/>
  <c r="O89" i="15"/>
  <c r="L90" i="10"/>
  <c r="T90" i="10"/>
  <c r="I93" i="7" s="1"/>
  <c r="AC90" i="14"/>
  <c r="O92" i="10"/>
  <c r="X92" i="10"/>
  <c r="P93" i="10"/>
  <c r="W93" i="10"/>
  <c r="L94" i="15"/>
  <c r="AA94" i="14"/>
  <c r="M95" i="15"/>
  <c r="Y95" i="10"/>
  <c r="AA98" i="8" s="1"/>
  <c r="AC95" i="14"/>
  <c r="AA96" i="10"/>
  <c r="AC99" i="8" s="1"/>
  <c r="O96" i="15"/>
  <c r="AE96" i="14"/>
  <c r="T85" i="15"/>
  <c r="K89" i="14"/>
  <c r="Q89" i="10"/>
  <c r="F92" i="7" s="1"/>
  <c r="P89" i="15"/>
  <c r="H90" i="10"/>
  <c r="AE90" i="10"/>
  <c r="AI93" i="8" s="1"/>
  <c r="J91" i="15"/>
  <c r="AD91" i="14"/>
  <c r="AF92" i="14"/>
  <c r="P92" i="15"/>
  <c r="D94" i="15"/>
  <c r="N94" i="10"/>
  <c r="Q96" i="15"/>
  <c r="AH96" i="14"/>
  <c r="AA88" i="14"/>
  <c r="AH88" i="14"/>
  <c r="AJ88" i="14" s="1"/>
  <c r="G89" i="15"/>
  <c r="Q89" i="15"/>
  <c r="AL89" i="14"/>
  <c r="J90" i="14"/>
  <c r="Q90" i="14"/>
  <c r="M90" i="15"/>
  <c r="O90" i="15"/>
  <c r="F91" i="14"/>
  <c r="G91" i="14" s="1"/>
  <c r="N91" i="14"/>
  <c r="K91" i="15"/>
  <c r="U91" i="10"/>
  <c r="J94" i="7" s="1"/>
  <c r="AG91" i="10"/>
  <c r="AK94" i="8" s="1"/>
  <c r="AM91" i="14"/>
  <c r="C92" i="15"/>
  <c r="L92" i="15"/>
  <c r="C98" i="10"/>
  <c r="K99" i="10"/>
  <c r="AC99" i="10"/>
  <c r="AF102" i="8" s="1"/>
  <c r="Q99" i="15"/>
  <c r="AM100" i="14"/>
  <c r="AG100" i="10"/>
  <c r="AK103" i="8" s="1"/>
  <c r="G101" i="10"/>
  <c r="C101" i="15"/>
  <c r="AA101" i="14"/>
  <c r="L101" i="15"/>
  <c r="X96" i="10"/>
  <c r="AF99" i="14"/>
  <c r="AB99" i="10"/>
  <c r="AD102" i="8" s="1"/>
  <c r="H100" i="14"/>
  <c r="J101" i="10"/>
  <c r="S101" i="10"/>
  <c r="H104" i="7" s="1"/>
  <c r="I104" i="15"/>
  <c r="N107" i="10"/>
  <c r="M95" i="10"/>
  <c r="U95" i="10"/>
  <c r="J98" i="7" s="1"/>
  <c r="K95" i="15"/>
  <c r="AJ95" i="14"/>
  <c r="T95" i="15"/>
  <c r="O129" i="12"/>
  <c r="P96" i="10"/>
  <c r="W96" i="10"/>
  <c r="AA99" i="10"/>
  <c r="AC102" i="8" s="1"/>
  <c r="O99" i="15"/>
  <c r="AE99" i="14"/>
  <c r="Z100" i="10"/>
  <c r="AB103" i="8" s="1"/>
  <c r="M101" i="10"/>
  <c r="X101" i="10"/>
  <c r="C91" i="10"/>
  <c r="B91" i="15"/>
  <c r="T91" i="15"/>
  <c r="C92" i="10"/>
  <c r="N95" i="10"/>
  <c r="AF95" i="10"/>
  <c r="AJ98" i="8" s="1"/>
  <c r="U95" i="15"/>
  <c r="AG95" i="10"/>
  <c r="AK98" i="8" s="1"/>
  <c r="C97" i="10"/>
  <c r="N99" i="10"/>
  <c r="J137" i="12"/>
  <c r="Q102" i="8" s="1"/>
  <c r="R102" i="8" s="1"/>
  <c r="AH99" i="14"/>
  <c r="AF99" i="10"/>
  <c r="AJ102" i="8" s="1"/>
  <c r="T99" i="15"/>
  <c r="H100" i="10"/>
  <c r="M100" i="10"/>
  <c r="U100" i="10"/>
  <c r="J103" i="7" s="1"/>
  <c r="K100" i="15"/>
  <c r="AE100" i="10"/>
  <c r="AI103" i="8" s="1"/>
  <c r="S100" i="15"/>
  <c r="F101" i="14"/>
  <c r="G101" i="14" s="1"/>
  <c r="W101" i="14"/>
  <c r="X101" i="14" s="1"/>
  <c r="T101" i="14" s="1"/>
  <c r="J139" i="12"/>
  <c r="E95" i="15"/>
  <c r="G95" i="15"/>
  <c r="L96" i="10"/>
  <c r="F96" i="15"/>
  <c r="T96" i="10"/>
  <c r="I99" i="7" s="1"/>
  <c r="O99" i="7" s="1"/>
  <c r="J96" i="15"/>
  <c r="G97" i="10"/>
  <c r="C97" i="15"/>
  <c r="M97" i="15"/>
  <c r="Y97" i="10"/>
  <c r="AA100" i="8" s="1"/>
  <c r="D99" i="15"/>
  <c r="H99" i="10"/>
  <c r="J100" i="14"/>
  <c r="L100" i="10"/>
  <c r="Q100" i="14"/>
  <c r="T100" i="10"/>
  <c r="I103" i="7" s="1"/>
  <c r="R100" i="15"/>
  <c r="AI100" i="14"/>
  <c r="AD100" i="10"/>
  <c r="AG103" i="8" s="1"/>
  <c r="AH103" i="8" s="1"/>
  <c r="AB102" i="10"/>
  <c r="AD105" i="8" s="1"/>
  <c r="AF102" i="14"/>
  <c r="P102" i="15"/>
  <c r="J89" i="10"/>
  <c r="F91" i="15"/>
  <c r="I95" i="10"/>
  <c r="S98" i="6" s="1"/>
  <c r="J95" i="10"/>
  <c r="Q95" i="10"/>
  <c r="F98" i="7" s="1"/>
  <c r="H95" i="15"/>
  <c r="R95" i="10"/>
  <c r="G98" i="7" s="1"/>
  <c r="L95" i="15"/>
  <c r="AB95" i="10"/>
  <c r="AD98" i="8" s="1"/>
  <c r="P95" i="15"/>
  <c r="F99" i="14"/>
  <c r="G99" i="10"/>
  <c r="K100" i="10"/>
  <c r="AD100" i="14"/>
  <c r="Q100" i="15"/>
  <c r="AH100" i="14"/>
  <c r="AJ100" i="14" s="1"/>
  <c r="AD105" i="14"/>
  <c r="N105" i="15"/>
  <c r="Z105" i="10"/>
  <c r="AB108" i="8" s="1"/>
  <c r="O95" i="10"/>
  <c r="AC95" i="10"/>
  <c r="AF98" i="8" s="1"/>
  <c r="AH98" i="8" s="1"/>
  <c r="Q95" i="15"/>
  <c r="C99" i="10"/>
  <c r="W99" i="14"/>
  <c r="X99" i="14" s="1"/>
  <c r="T99" i="14" s="1"/>
  <c r="AL99" i="14"/>
  <c r="O138" i="12"/>
  <c r="P100" i="10"/>
  <c r="R100" i="14"/>
  <c r="W100" i="10"/>
  <c r="AK100" i="14"/>
  <c r="U100" i="15"/>
  <c r="O101" i="10"/>
  <c r="I101" i="15"/>
  <c r="K101" i="15"/>
  <c r="R101" i="14"/>
  <c r="M101" i="14" s="1"/>
  <c r="AF91" i="10"/>
  <c r="AJ94" i="8" s="1"/>
  <c r="P92" i="10"/>
  <c r="W92" i="10"/>
  <c r="R95" i="14"/>
  <c r="AL95" i="14"/>
  <c r="C96" i="10"/>
  <c r="F97" i="14"/>
  <c r="J97" i="10"/>
  <c r="H97" i="15"/>
  <c r="R97" i="10"/>
  <c r="G100" i="7" s="1"/>
  <c r="AC97" i="14"/>
  <c r="H99" i="14"/>
  <c r="P99" i="15"/>
  <c r="N101" i="10"/>
  <c r="Y101" i="10"/>
  <c r="AA104" i="8" s="1"/>
  <c r="AC101" i="14"/>
  <c r="AG101" i="14" s="1"/>
  <c r="M101" i="15"/>
  <c r="I102" i="10"/>
  <c r="S105" i="6" s="1"/>
  <c r="N102" i="10"/>
  <c r="O102" i="14"/>
  <c r="R104" i="10"/>
  <c r="G107" i="7" s="1"/>
  <c r="S104" i="10"/>
  <c r="H107" i="7" s="1"/>
  <c r="M104" i="15"/>
  <c r="Y104" i="10"/>
  <c r="AA107" i="8" s="1"/>
  <c r="AE105" i="10"/>
  <c r="AI108" i="8" s="1"/>
  <c r="AK105" i="14"/>
  <c r="S105" i="15"/>
  <c r="C100" i="10"/>
  <c r="Q101" i="15"/>
  <c r="R102" i="10"/>
  <c r="G105" i="7" s="1"/>
  <c r="H102" i="15"/>
  <c r="N103" i="15"/>
  <c r="X104" i="10"/>
  <c r="O105" i="10"/>
  <c r="G108" i="14"/>
  <c r="AF101" i="10"/>
  <c r="AJ104" i="8" s="1"/>
  <c r="E102" i="15"/>
  <c r="G103" i="10"/>
  <c r="C103" i="15"/>
  <c r="I103" i="14"/>
  <c r="K103" i="10"/>
  <c r="L103" i="10"/>
  <c r="J103" i="14"/>
  <c r="N103" i="14"/>
  <c r="T103" i="10"/>
  <c r="I106" i="7" s="1"/>
  <c r="Q103" i="14"/>
  <c r="Q103" i="15"/>
  <c r="AH103" i="14"/>
  <c r="N104" i="10"/>
  <c r="AA105" i="14"/>
  <c r="O106" i="10"/>
  <c r="AA106" i="14"/>
  <c r="L106" i="15"/>
  <c r="AL106" i="14"/>
  <c r="T106" i="15"/>
  <c r="AF106" i="10"/>
  <c r="AJ109" i="8" s="1"/>
  <c r="P103" i="15"/>
  <c r="AD103" i="10"/>
  <c r="AG106" i="8" s="1"/>
  <c r="AH106" i="8" s="1"/>
  <c r="AI103" i="14"/>
  <c r="R103" i="15"/>
  <c r="AL103" i="14"/>
  <c r="T103" i="15"/>
  <c r="O104" i="14"/>
  <c r="AC104" i="14"/>
  <c r="E105" i="15"/>
  <c r="I105" i="10"/>
  <c r="S108" i="6" s="1"/>
  <c r="J105" i="15"/>
  <c r="Q105" i="14"/>
  <c r="T105" i="10"/>
  <c r="I108" i="7" s="1"/>
  <c r="U106" i="15"/>
  <c r="AG106" i="10"/>
  <c r="AK109" i="8" s="1"/>
  <c r="AM106" i="14"/>
  <c r="AC106" i="14"/>
  <c r="M106" i="15"/>
  <c r="Y106" i="10"/>
  <c r="AA109" i="8" s="1"/>
  <c r="R101" i="10"/>
  <c r="G104" i="7" s="1"/>
  <c r="M103" i="10"/>
  <c r="K103" i="15"/>
  <c r="U103" i="10"/>
  <c r="J106" i="7" s="1"/>
  <c r="AB103" i="10"/>
  <c r="AD106" i="8" s="1"/>
  <c r="AF103" i="10"/>
  <c r="AJ106" i="8" s="1"/>
  <c r="AG103" i="10"/>
  <c r="AK106" i="8" s="1"/>
  <c r="AM103" i="14"/>
  <c r="C105" i="10"/>
  <c r="C102" i="10"/>
  <c r="J104" i="10"/>
  <c r="M104" i="10"/>
  <c r="J142" i="12"/>
  <c r="Q107" i="8" s="1"/>
  <c r="W104" i="14"/>
  <c r="X104" i="14" s="1"/>
  <c r="T104" i="14" s="1"/>
  <c r="I105" i="14"/>
  <c r="G105" i="15"/>
  <c r="Q105" i="10"/>
  <c r="F108" i="7" s="1"/>
  <c r="AD110" i="14"/>
  <c r="N110" i="15"/>
  <c r="Z110" i="10"/>
  <c r="AB113" i="8" s="1"/>
  <c r="N101" i="15"/>
  <c r="AB101" i="10"/>
  <c r="AD104" i="8" s="1"/>
  <c r="AG101" i="10"/>
  <c r="AK104" i="8" s="1"/>
  <c r="I102" i="14"/>
  <c r="F103" i="14"/>
  <c r="G103" i="14" s="1"/>
  <c r="E103" i="15"/>
  <c r="G103" i="15"/>
  <c r="H104" i="15"/>
  <c r="K104" i="15"/>
  <c r="R104" i="14"/>
  <c r="P104" i="15"/>
  <c r="AB104" i="10"/>
  <c r="AD107" i="8" s="1"/>
  <c r="B101" i="15"/>
  <c r="B103" i="15"/>
  <c r="J103" i="10"/>
  <c r="R103" i="10"/>
  <c r="G106" i="7" s="1"/>
  <c r="H103" i="15"/>
  <c r="AF103" i="14"/>
  <c r="AG103" i="14" s="1"/>
  <c r="AK104" i="14"/>
  <c r="AN104" i="14" s="1"/>
  <c r="O143" i="12"/>
  <c r="N105" i="14"/>
  <c r="L105" i="15"/>
  <c r="H106" i="10"/>
  <c r="H106" i="14"/>
  <c r="D106" i="15"/>
  <c r="C107" i="10"/>
  <c r="C109" i="10"/>
  <c r="G110" i="15"/>
  <c r="N110" i="14"/>
  <c r="K111" i="10"/>
  <c r="AI111" i="14"/>
  <c r="J108" i="10"/>
  <c r="AI108" i="14"/>
  <c r="Q110" i="10"/>
  <c r="F113" i="7" s="1"/>
  <c r="O111" i="10"/>
  <c r="AB112" i="10"/>
  <c r="AD115" i="8" s="1"/>
  <c r="AF112" i="14"/>
  <c r="Y103" i="10"/>
  <c r="AA106" i="8" s="1"/>
  <c r="C104" i="10"/>
  <c r="O108" i="10"/>
  <c r="R108" i="10"/>
  <c r="G111" i="7" s="1"/>
  <c r="H108" i="15"/>
  <c r="K108" i="15"/>
  <c r="R108" i="14"/>
  <c r="AA108" i="14"/>
  <c r="Y108" i="10"/>
  <c r="AA111" i="8" s="1"/>
  <c r="L111" i="15"/>
  <c r="C112" i="15"/>
  <c r="G112" i="10"/>
  <c r="I112" i="15"/>
  <c r="K113" i="15"/>
  <c r="U113" i="10"/>
  <c r="J116" i="7" s="1"/>
  <c r="P116" i="7" s="1"/>
  <c r="R113" i="14"/>
  <c r="C106" i="10"/>
  <c r="S108" i="10"/>
  <c r="H111" i="7" s="1"/>
  <c r="J108" i="15"/>
  <c r="T108" i="10"/>
  <c r="I111" i="7" s="1"/>
  <c r="E111" i="14"/>
  <c r="F111" i="10"/>
  <c r="AF114" i="10"/>
  <c r="AJ117" i="8" s="1"/>
  <c r="AL114" i="14"/>
  <c r="T114" i="15"/>
  <c r="AF104" i="10"/>
  <c r="AJ107" i="8" s="1"/>
  <c r="AL107" i="8" s="1"/>
  <c r="P108" i="15"/>
  <c r="Q108" i="15"/>
  <c r="AH108" i="14"/>
  <c r="AJ108" i="14" s="1"/>
  <c r="C111" i="10"/>
  <c r="AA111" i="14"/>
  <c r="F112" i="14"/>
  <c r="G112" i="14" s="1"/>
  <c r="M113" i="10"/>
  <c r="H115" i="10"/>
  <c r="D115" i="15"/>
  <c r="H115" i="14"/>
  <c r="L108" i="10"/>
  <c r="F108" i="15"/>
  <c r="AD108" i="10"/>
  <c r="AG111" i="8" s="1"/>
  <c r="AH111" i="8" s="1"/>
  <c r="AF108" i="10"/>
  <c r="AJ111" i="8" s="1"/>
  <c r="AL108" i="14"/>
  <c r="T108" i="15"/>
  <c r="N111" i="10"/>
  <c r="L108" i="15"/>
  <c r="AG108" i="10"/>
  <c r="AK111" i="8" s="1"/>
  <c r="U108" i="15"/>
  <c r="C110" i="10"/>
  <c r="R111" i="15"/>
  <c r="AD111" i="10"/>
  <c r="AG114" i="8" s="1"/>
  <c r="N112" i="10"/>
  <c r="I113" i="10"/>
  <c r="S116" i="6" s="1"/>
  <c r="E113" i="15"/>
  <c r="I108" i="10"/>
  <c r="S111" i="6" s="1"/>
  <c r="Q108" i="10"/>
  <c r="F111" i="7" s="1"/>
  <c r="K112" i="15"/>
  <c r="Z112" i="10"/>
  <c r="AB115" i="8" s="1"/>
  <c r="F9" i="13"/>
  <c r="F115" i="14"/>
  <c r="F116" i="14"/>
  <c r="G116" i="14" s="1"/>
  <c r="N8" i="13"/>
  <c r="Q115" i="8" s="1"/>
  <c r="B113" i="15"/>
  <c r="X113" i="10"/>
  <c r="C114" i="10"/>
  <c r="F115" i="15"/>
  <c r="Y116" i="10"/>
  <c r="AA119" i="8" s="1"/>
  <c r="AC116" i="14"/>
  <c r="M116" i="15"/>
  <c r="X117" i="10"/>
  <c r="D117" i="15"/>
  <c r="H117" i="10"/>
  <c r="H117" i="14"/>
  <c r="P117" i="10"/>
  <c r="L112" i="15"/>
  <c r="AI112" i="14"/>
  <c r="AJ112" i="14" s="1"/>
  <c r="AG112" i="10"/>
  <c r="AK115" i="8" s="1"/>
  <c r="U112" i="15"/>
  <c r="F113" i="15"/>
  <c r="J113" i="15"/>
  <c r="Y113" i="10"/>
  <c r="AA116" i="8" s="1"/>
  <c r="AM113" i="14"/>
  <c r="H116" i="15"/>
  <c r="R116" i="10"/>
  <c r="G119" i="7" s="1"/>
  <c r="Q116" i="15"/>
  <c r="AC116" i="10"/>
  <c r="AF119" i="8" s="1"/>
  <c r="AH116" i="14"/>
  <c r="AJ116" i="14" s="1"/>
  <c r="M117" i="10"/>
  <c r="AE118" i="10"/>
  <c r="AI121" i="8" s="1"/>
  <c r="AK118" i="14"/>
  <c r="S118" i="15"/>
  <c r="G115" i="10"/>
  <c r="C115" i="15"/>
  <c r="K116" i="10"/>
  <c r="AF117" i="10"/>
  <c r="AJ120" i="8" s="1"/>
  <c r="AL117" i="14"/>
  <c r="T117" i="15"/>
  <c r="J112" i="10"/>
  <c r="R112" i="10"/>
  <c r="G115" i="7" s="1"/>
  <c r="M115" i="7" s="1"/>
  <c r="H112" i="15"/>
  <c r="Q112" i="15"/>
  <c r="AC112" i="10"/>
  <c r="AF115" i="8" s="1"/>
  <c r="AF113" i="10"/>
  <c r="AJ116" i="8" s="1"/>
  <c r="T113" i="15"/>
  <c r="G116" i="10"/>
  <c r="C116" i="15"/>
  <c r="J116" i="10"/>
  <c r="X116" i="10"/>
  <c r="AD117" i="14"/>
  <c r="N117" i="15"/>
  <c r="Z117" i="10"/>
  <c r="AB120" i="8" s="1"/>
  <c r="AC117" i="10"/>
  <c r="AF120" i="8" s="1"/>
  <c r="Q117" i="15"/>
  <c r="AH117" i="14"/>
  <c r="F8" i="13"/>
  <c r="B112" i="15"/>
  <c r="F112" i="10"/>
  <c r="K112" i="10"/>
  <c r="R112" i="15"/>
  <c r="O113" i="15"/>
  <c r="AG113" i="10"/>
  <c r="AK116" i="8" s="1"/>
  <c r="C115" i="10"/>
  <c r="F116" i="10"/>
  <c r="B116" i="15"/>
  <c r="O116" i="10"/>
  <c r="W117" i="10"/>
  <c r="O149" i="12"/>
  <c r="K121" i="6" s="1"/>
  <c r="L121" i="6" s="1"/>
  <c r="M121" i="6" s="1"/>
  <c r="H118" i="10"/>
  <c r="D118" i="15"/>
  <c r="H118" i="14"/>
  <c r="Q113" i="10"/>
  <c r="F116" i="7" s="1"/>
  <c r="L116" i="7" s="1"/>
  <c r="G113" i="15"/>
  <c r="P113" i="15"/>
  <c r="AB113" i="10"/>
  <c r="AD116" i="8" s="1"/>
  <c r="F114" i="15"/>
  <c r="L114" i="10"/>
  <c r="J114" i="15"/>
  <c r="T114" i="10"/>
  <c r="I117" i="7" s="1"/>
  <c r="O115" i="10"/>
  <c r="L115" i="15"/>
  <c r="N116" i="10"/>
  <c r="K117" i="15"/>
  <c r="R117" i="14"/>
  <c r="U117" i="10"/>
  <c r="J120" i="7" s="1"/>
  <c r="AC120" i="10"/>
  <c r="AF123" i="8" s="1"/>
  <c r="AH120" i="14"/>
  <c r="Q120" i="15"/>
  <c r="P122" i="14"/>
  <c r="B108" i="15"/>
  <c r="AA112" i="14"/>
  <c r="Y112" i="10"/>
  <c r="AA115" i="8" s="1"/>
  <c r="M112" i="15"/>
  <c r="AD112" i="10"/>
  <c r="AG115" i="8" s="1"/>
  <c r="AM112" i="14"/>
  <c r="J113" i="10"/>
  <c r="J113" i="14"/>
  <c r="K113" i="14" s="1"/>
  <c r="R113" i="10"/>
  <c r="G116" i="7" s="1"/>
  <c r="M116" i="7" s="1"/>
  <c r="Q113" i="14"/>
  <c r="AC113" i="14"/>
  <c r="Q113" i="15"/>
  <c r="J121" i="15"/>
  <c r="T121" i="10"/>
  <c r="I124" i="7" s="1"/>
  <c r="L121" i="15"/>
  <c r="P123" i="14"/>
  <c r="N123" i="15"/>
  <c r="Z123" i="10"/>
  <c r="AB126" i="8" s="1"/>
  <c r="I116" i="14"/>
  <c r="K116" i="14" s="1"/>
  <c r="N116" i="14"/>
  <c r="AB116" i="10"/>
  <c r="AD119" i="8" s="1"/>
  <c r="AD116" i="10"/>
  <c r="AG119" i="8" s="1"/>
  <c r="AG116" i="10"/>
  <c r="AK119" i="8" s="1"/>
  <c r="R118" i="15"/>
  <c r="N119" i="10"/>
  <c r="O119" i="10"/>
  <c r="J151" i="12"/>
  <c r="Q122" i="8" s="1"/>
  <c r="AD123" i="14"/>
  <c r="C116" i="10"/>
  <c r="R116" i="15"/>
  <c r="AD118" i="10"/>
  <c r="AG121" i="8" s="1"/>
  <c r="I119" i="10"/>
  <c r="S122" i="6" s="1"/>
  <c r="E119" i="15"/>
  <c r="Q119" i="10"/>
  <c r="F122" i="7" s="1"/>
  <c r="G119" i="15"/>
  <c r="L119" i="15"/>
  <c r="T119" i="15"/>
  <c r="F121" i="15"/>
  <c r="L121" i="10"/>
  <c r="K123" i="10"/>
  <c r="P117" i="15"/>
  <c r="C118" i="15"/>
  <c r="M118" i="10"/>
  <c r="U118" i="10"/>
  <c r="J121" i="7" s="1"/>
  <c r="G119" i="14"/>
  <c r="AD119" i="10"/>
  <c r="AG122" i="8" s="1"/>
  <c r="C121" i="15"/>
  <c r="Q121" i="14"/>
  <c r="AA121" i="14"/>
  <c r="F122" i="15"/>
  <c r="L122" i="10"/>
  <c r="K118" i="15"/>
  <c r="Q119" i="15"/>
  <c r="C120" i="10"/>
  <c r="AB121" i="10"/>
  <c r="AD124" i="8" s="1"/>
  <c r="J122" i="14"/>
  <c r="Y125" i="10"/>
  <c r="AA128" i="8" s="1"/>
  <c r="AC125" i="14"/>
  <c r="M125" i="15"/>
  <c r="U116" i="10"/>
  <c r="J119" i="7" s="1"/>
  <c r="C118" i="10"/>
  <c r="B119" i="15"/>
  <c r="K119" i="10"/>
  <c r="L119" i="10"/>
  <c r="T119" i="10"/>
  <c r="I122" i="7" s="1"/>
  <c r="W119" i="14"/>
  <c r="X119" i="14" s="1"/>
  <c r="T119" i="14" s="1"/>
  <c r="X119" i="10"/>
  <c r="AA119" i="10"/>
  <c r="AC122" i="8" s="1"/>
  <c r="AC119" i="10"/>
  <c r="AF122" i="8" s="1"/>
  <c r="AH122" i="8" s="1"/>
  <c r="U121" i="10"/>
  <c r="J124" i="7" s="1"/>
  <c r="J122" i="15"/>
  <c r="T122" i="10"/>
  <c r="I125" i="7" s="1"/>
  <c r="T116" i="15"/>
  <c r="L118" i="15"/>
  <c r="AB118" i="10"/>
  <c r="AD121" i="8" s="1"/>
  <c r="AI118" i="14"/>
  <c r="G119" i="10"/>
  <c r="I119" i="14"/>
  <c r="K119" i="14" s="1"/>
  <c r="F119" i="15"/>
  <c r="N119" i="14"/>
  <c r="J119" i="15"/>
  <c r="AA119" i="14"/>
  <c r="F121" i="14"/>
  <c r="G121" i="14" s="1"/>
  <c r="Q122" i="14"/>
  <c r="O122" i="15"/>
  <c r="AA122" i="10"/>
  <c r="AC125" i="8" s="1"/>
  <c r="J124" i="10"/>
  <c r="AG126" i="10"/>
  <c r="AK129" i="8" s="1"/>
  <c r="U126" i="15"/>
  <c r="AM126" i="14"/>
  <c r="AF127" i="10"/>
  <c r="AJ130" i="8" s="1"/>
  <c r="T127" i="15"/>
  <c r="AL127" i="14"/>
  <c r="C117" i="10"/>
  <c r="P118" i="10"/>
  <c r="W118" i="10"/>
  <c r="AI119" i="14"/>
  <c r="AJ119" i="14" s="1"/>
  <c r="M121" i="10"/>
  <c r="O121" i="15"/>
  <c r="AA121" i="10"/>
  <c r="AC124" i="8" s="1"/>
  <c r="AF121" i="14"/>
  <c r="R121" i="15"/>
  <c r="X128" i="10"/>
  <c r="N119" i="15"/>
  <c r="E121" i="15"/>
  <c r="G121" i="15"/>
  <c r="T121" i="15"/>
  <c r="C123" i="15"/>
  <c r="B124" i="15"/>
  <c r="R124" i="10"/>
  <c r="G127" i="7" s="1"/>
  <c r="Y124" i="10"/>
  <c r="AA127" i="8" s="1"/>
  <c r="Q124" i="15"/>
  <c r="AG124" i="10"/>
  <c r="AK127" i="8" s="1"/>
  <c r="I125" i="10"/>
  <c r="S128" i="6" s="1"/>
  <c r="Q125" i="10"/>
  <c r="F128" i="7" s="1"/>
  <c r="AG125" i="10"/>
  <c r="AK128" i="8" s="1"/>
  <c r="K126" i="10"/>
  <c r="R126" i="10"/>
  <c r="G129" i="7" s="1"/>
  <c r="H126" i="15"/>
  <c r="AA126" i="10"/>
  <c r="AC129" i="8" s="1"/>
  <c r="AG127" i="10"/>
  <c r="AK130" i="8" s="1"/>
  <c r="G128" i="10"/>
  <c r="F129" i="10"/>
  <c r="Q129" i="10"/>
  <c r="F132" i="7" s="1"/>
  <c r="H130" i="10"/>
  <c r="G130" i="15"/>
  <c r="Q130" i="10"/>
  <c r="F133" i="7" s="1"/>
  <c r="N130" i="14"/>
  <c r="O121" i="14"/>
  <c r="AC121" i="14"/>
  <c r="AM121" i="14"/>
  <c r="K122" i="10"/>
  <c r="Z122" i="10"/>
  <c r="AB125" i="8" s="1"/>
  <c r="J123" i="10"/>
  <c r="R123" i="10"/>
  <c r="G126" i="7" s="1"/>
  <c r="Y123" i="10"/>
  <c r="AA126" i="8" s="1"/>
  <c r="AG123" i="10"/>
  <c r="AK126" i="8" s="1"/>
  <c r="F124" i="14"/>
  <c r="G124" i="14" s="1"/>
  <c r="I124" i="10"/>
  <c r="S127" i="6" s="1"/>
  <c r="Q124" i="10"/>
  <c r="F127" i="7" s="1"/>
  <c r="X124" i="10"/>
  <c r="AF124" i="10"/>
  <c r="AJ127" i="8" s="1"/>
  <c r="H126" i="10"/>
  <c r="L126" i="15"/>
  <c r="C128" i="10"/>
  <c r="J130" i="10"/>
  <c r="B122" i="15"/>
  <c r="Q122" i="15"/>
  <c r="K123" i="15"/>
  <c r="P123" i="15"/>
  <c r="F124" i="15"/>
  <c r="W124" i="14"/>
  <c r="X124" i="14" s="1"/>
  <c r="T124" i="14" s="1"/>
  <c r="AH124" i="14"/>
  <c r="L125" i="15"/>
  <c r="U125" i="15"/>
  <c r="G126" i="10"/>
  <c r="AF128" i="14"/>
  <c r="H129" i="14"/>
  <c r="P131" i="14"/>
  <c r="B121" i="15"/>
  <c r="J121" i="10"/>
  <c r="R121" i="10"/>
  <c r="G124" i="7" s="1"/>
  <c r="Y121" i="10"/>
  <c r="AA124" i="8" s="1"/>
  <c r="AG121" i="10"/>
  <c r="AK124" i="8" s="1"/>
  <c r="G124" i="10"/>
  <c r="O124" i="10"/>
  <c r="D126" i="15"/>
  <c r="H127" i="14"/>
  <c r="W127" i="14"/>
  <c r="X127" i="14" s="1"/>
  <c r="T127" i="14" s="1"/>
  <c r="AM127" i="14"/>
  <c r="E129" i="14"/>
  <c r="O130" i="14"/>
  <c r="R130" i="10"/>
  <c r="G133" i="7" s="1"/>
  <c r="H124" i="15"/>
  <c r="J158" i="12"/>
  <c r="Q127" i="8" s="1"/>
  <c r="R127" i="8" s="1"/>
  <c r="M124" i="15"/>
  <c r="AC124" i="10"/>
  <c r="AF127" i="8" s="1"/>
  <c r="U124" i="15"/>
  <c r="E125" i="15"/>
  <c r="G125" i="15"/>
  <c r="F128" i="14"/>
  <c r="J128" i="10"/>
  <c r="E130" i="15"/>
  <c r="I130" i="10"/>
  <c r="S133" i="6" s="1"/>
  <c r="I130" i="14"/>
  <c r="N122" i="15"/>
  <c r="H123" i="15"/>
  <c r="M123" i="15"/>
  <c r="U123" i="15"/>
  <c r="E124" i="15"/>
  <c r="G124" i="15"/>
  <c r="T124" i="15"/>
  <c r="AA125" i="14"/>
  <c r="C126" i="10"/>
  <c r="C129" i="10"/>
  <c r="W131" i="10"/>
  <c r="O126" i="15"/>
  <c r="D127" i="15"/>
  <c r="N127" i="10"/>
  <c r="J161" i="12"/>
  <c r="Q130" i="8" s="1"/>
  <c r="U127" i="15"/>
  <c r="AB128" i="10"/>
  <c r="AD131" i="8" s="1"/>
  <c r="D129" i="15"/>
  <c r="AB129" i="10"/>
  <c r="AD132" i="8" s="1"/>
  <c r="AF129" i="14"/>
  <c r="X130" i="10"/>
  <c r="AA130" i="10"/>
  <c r="AC133" i="8" s="1"/>
  <c r="O130" i="15"/>
  <c r="AE130" i="14"/>
  <c r="C125" i="10"/>
  <c r="O126" i="10"/>
  <c r="C127" i="10"/>
  <c r="H127" i="10"/>
  <c r="C128" i="15"/>
  <c r="M128" i="10"/>
  <c r="Y128" i="10"/>
  <c r="AA131" i="8" s="1"/>
  <c r="M128" i="15"/>
  <c r="H129" i="10"/>
  <c r="N129" i="14"/>
  <c r="G129" i="15"/>
  <c r="H130" i="14"/>
  <c r="D130" i="15"/>
  <c r="P132" i="14"/>
  <c r="C131" i="15"/>
  <c r="F131" i="14"/>
  <c r="G131" i="14" s="1"/>
  <c r="Z131" i="10"/>
  <c r="AB134" i="8" s="1"/>
  <c r="AD131" i="14"/>
  <c r="N131" i="15"/>
  <c r="K133" i="14"/>
  <c r="L136" i="15"/>
  <c r="AA136" i="14"/>
  <c r="B131" i="15"/>
  <c r="F131" i="10"/>
  <c r="D131" i="15"/>
  <c r="AA131" i="10"/>
  <c r="AC134" i="8" s="1"/>
  <c r="O131" i="15"/>
  <c r="AH131" i="14"/>
  <c r="Q131" i="15"/>
  <c r="I132" i="15"/>
  <c r="K132" i="15"/>
  <c r="U132" i="10"/>
  <c r="J135" i="7" s="1"/>
  <c r="R132" i="14"/>
  <c r="Z132" i="10"/>
  <c r="AB135" i="8" s="1"/>
  <c r="AD132" i="14"/>
  <c r="AG132" i="14" s="1"/>
  <c r="U135" i="15"/>
  <c r="AM135" i="14"/>
  <c r="AG135" i="10"/>
  <c r="AK138" i="8" s="1"/>
  <c r="R131" i="15"/>
  <c r="AD131" i="10"/>
  <c r="AG134" i="8" s="1"/>
  <c r="AH134" i="8" s="1"/>
  <c r="B132" i="15"/>
  <c r="R132" i="10"/>
  <c r="G135" i="7" s="1"/>
  <c r="Q132" i="14"/>
  <c r="P133" i="14"/>
  <c r="C130" i="10"/>
  <c r="C132" i="15"/>
  <c r="G132" i="10"/>
  <c r="O132" i="10"/>
  <c r="T132" i="10"/>
  <c r="I135" i="7" s="1"/>
  <c r="S133" i="10"/>
  <c r="H136" i="7" s="1"/>
  <c r="L131" i="10"/>
  <c r="J131" i="14"/>
  <c r="F131" i="15"/>
  <c r="I131" i="15"/>
  <c r="F132" i="10"/>
  <c r="AE134" i="10"/>
  <c r="AI137" i="8" s="1"/>
  <c r="AK134" i="14"/>
  <c r="S134" i="15"/>
  <c r="R137" i="15"/>
  <c r="AD137" i="10"/>
  <c r="AG140" i="8" s="1"/>
  <c r="AI137" i="14"/>
  <c r="M131" i="10"/>
  <c r="T131" i="10"/>
  <c r="I134" i="7" s="1"/>
  <c r="Q131" i="14"/>
  <c r="J131" i="15"/>
  <c r="N132" i="10"/>
  <c r="P131" i="10"/>
  <c r="K131" i="15"/>
  <c r="U131" i="10"/>
  <c r="J134" i="7" s="1"/>
  <c r="L131" i="15"/>
  <c r="AI131" i="14"/>
  <c r="E132" i="14"/>
  <c r="K132" i="10"/>
  <c r="G132" i="14"/>
  <c r="J132" i="10"/>
  <c r="O132" i="15"/>
  <c r="AA132" i="10"/>
  <c r="AC135" i="8" s="1"/>
  <c r="AE132" i="14"/>
  <c r="AJ132" i="14"/>
  <c r="C131" i="10"/>
  <c r="AD132" i="10"/>
  <c r="AG135" i="8" s="1"/>
  <c r="AH135" i="8" s="1"/>
  <c r="I133" i="10"/>
  <c r="S136" i="6" s="1"/>
  <c r="E133" i="15"/>
  <c r="O133" i="15"/>
  <c r="AF133" i="10"/>
  <c r="AJ136" i="8" s="1"/>
  <c r="T133" i="15"/>
  <c r="F135" i="14"/>
  <c r="AI135" i="14"/>
  <c r="F136" i="14"/>
  <c r="AI136" i="14"/>
  <c r="AJ136" i="14" s="1"/>
  <c r="J133" i="10"/>
  <c r="Q133" i="10"/>
  <c r="F136" i="7" s="1"/>
  <c r="G133" i="15"/>
  <c r="Q133" i="14"/>
  <c r="P133" i="15"/>
  <c r="AG133" i="10"/>
  <c r="AK136" i="8" s="1"/>
  <c r="U133" i="15"/>
  <c r="E136" i="14"/>
  <c r="N136" i="10"/>
  <c r="J172" i="12"/>
  <c r="B138" i="15"/>
  <c r="F138" i="10"/>
  <c r="N138" i="10"/>
  <c r="J139" i="10"/>
  <c r="G140" i="15"/>
  <c r="Q140" i="10"/>
  <c r="F143" i="7" s="1"/>
  <c r="N140" i="14"/>
  <c r="L144" i="15"/>
  <c r="AA144" i="14"/>
  <c r="AG132" i="10"/>
  <c r="AK135" i="8" s="1"/>
  <c r="U132" i="15"/>
  <c r="R133" i="10"/>
  <c r="G136" i="7" s="1"/>
  <c r="H133" i="15"/>
  <c r="C135" i="10"/>
  <c r="E136" i="15"/>
  <c r="G136" i="15"/>
  <c r="T136" i="15"/>
  <c r="AE138" i="14"/>
  <c r="O138" i="15"/>
  <c r="S141" i="10"/>
  <c r="H144" i="7" s="1"/>
  <c r="L132" i="15"/>
  <c r="Q132" i="15"/>
  <c r="F133" i="15"/>
  <c r="AB133" i="10"/>
  <c r="AD136" i="8" s="1"/>
  <c r="C136" i="10"/>
  <c r="E138" i="14"/>
  <c r="AF138" i="10"/>
  <c r="AJ141" i="8" s="1"/>
  <c r="AL138" i="14"/>
  <c r="T138" i="15"/>
  <c r="K133" i="10"/>
  <c r="J133" i="15"/>
  <c r="C134" i="10"/>
  <c r="G135" i="10"/>
  <c r="AD135" i="10"/>
  <c r="AG138" i="8" s="1"/>
  <c r="G136" i="10"/>
  <c r="AD136" i="10"/>
  <c r="AG139" i="8" s="1"/>
  <c r="C137" i="10"/>
  <c r="C138" i="15"/>
  <c r="G138" i="10"/>
  <c r="O138" i="10"/>
  <c r="N138" i="15"/>
  <c r="Z138" i="10"/>
  <c r="AB141" i="8" s="1"/>
  <c r="T143" i="15"/>
  <c r="AL143" i="14"/>
  <c r="AF143" i="10"/>
  <c r="AJ146" i="8" s="1"/>
  <c r="K133" i="15"/>
  <c r="X133" i="10"/>
  <c r="F136" i="10"/>
  <c r="W136" i="14"/>
  <c r="X136" i="14" s="1"/>
  <c r="T136" i="14" s="1"/>
  <c r="AC136" i="10"/>
  <c r="AF139" i="8" s="1"/>
  <c r="I141" i="15"/>
  <c r="R132" i="15"/>
  <c r="M133" i="10"/>
  <c r="T133" i="10"/>
  <c r="I136" i="7" s="1"/>
  <c r="Y133" i="10"/>
  <c r="AA136" i="8" s="1"/>
  <c r="M133" i="15"/>
  <c r="AF133" i="14"/>
  <c r="AG133" i="14" s="1"/>
  <c r="AM133" i="14"/>
  <c r="I136" i="14"/>
  <c r="N136" i="14"/>
  <c r="AL136" i="14"/>
  <c r="F138" i="14"/>
  <c r="G138" i="14" s="1"/>
  <c r="K131" i="10"/>
  <c r="Y132" i="10"/>
  <c r="AA135" i="8" s="1"/>
  <c r="AM132" i="14"/>
  <c r="O133" i="14"/>
  <c r="U133" i="10"/>
  <c r="J136" i="7" s="1"/>
  <c r="N133" i="15"/>
  <c r="AA138" i="10"/>
  <c r="AC141" i="8" s="1"/>
  <c r="AH138" i="14"/>
  <c r="Q138" i="15"/>
  <c r="AC138" i="10"/>
  <c r="AF141" i="8" s="1"/>
  <c r="AE139" i="10"/>
  <c r="AI142" i="8" s="1"/>
  <c r="O140" i="10"/>
  <c r="P140" i="14"/>
  <c r="Q140" i="15"/>
  <c r="AJ141" i="14"/>
  <c r="C142" i="10"/>
  <c r="K138" i="15"/>
  <c r="M139" i="10"/>
  <c r="U139" i="10"/>
  <c r="J142" i="7" s="1"/>
  <c r="AA139" i="14"/>
  <c r="J140" i="10"/>
  <c r="R140" i="10"/>
  <c r="G143" i="7" s="1"/>
  <c r="AC140" i="10"/>
  <c r="AF143" i="8" s="1"/>
  <c r="AD140" i="10"/>
  <c r="AG143" i="8" s="1"/>
  <c r="J141" i="10"/>
  <c r="O141" i="10"/>
  <c r="K141" i="15"/>
  <c r="L144" i="10"/>
  <c r="J144" i="14"/>
  <c r="S144" i="15"/>
  <c r="AK144" i="14"/>
  <c r="AE144" i="10"/>
  <c r="AI147" i="8" s="1"/>
  <c r="J138" i="14"/>
  <c r="Q138" i="14"/>
  <c r="W138" i="10"/>
  <c r="P138" i="15"/>
  <c r="G139" i="10"/>
  <c r="F139" i="15"/>
  <c r="R139" i="10"/>
  <c r="G142" i="7" s="1"/>
  <c r="J139" i="15"/>
  <c r="AB139" i="10"/>
  <c r="AD142" i="8" s="1"/>
  <c r="AG139" i="10"/>
  <c r="AK142" i="8" s="1"/>
  <c r="U139" i="15"/>
  <c r="L140" i="15"/>
  <c r="N140" i="15"/>
  <c r="Z140" i="10"/>
  <c r="AB143" i="8" s="1"/>
  <c r="G141" i="10"/>
  <c r="C141" i="15"/>
  <c r="K141" i="10"/>
  <c r="U141" i="10"/>
  <c r="J144" i="7" s="1"/>
  <c r="P144" i="7" s="1"/>
  <c r="J178" i="12"/>
  <c r="Q144" i="8" s="1"/>
  <c r="R144" i="8" s="1"/>
  <c r="W141" i="14"/>
  <c r="X141" i="14" s="1"/>
  <c r="T141" i="14" s="1"/>
  <c r="M141" i="15"/>
  <c r="Y141" i="10"/>
  <c r="AA144" i="8" s="1"/>
  <c r="N141" i="15"/>
  <c r="AD141" i="14"/>
  <c r="AK142" i="14"/>
  <c r="O144" i="10"/>
  <c r="B133" i="15"/>
  <c r="M138" i="10"/>
  <c r="U138" i="10"/>
  <c r="J141" i="7" s="1"/>
  <c r="AE138" i="10"/>
  <c r="AI141" i="8" s="1"/>
  <c r="C139" i="10"/>
  <c r="O139" i="10"/>
  <c r="Y139" i="10"/>
  <c r="AA142" i="8" s="1"/>
  <c r="H140" i="10"/>
  <c r="D140" i="15"/>
  <c r="R140" i="15"/>
  <c r="AD141" i="10"/>
  <c r="AG144" i="8" s="1"/>
  <c r="H141" i="15"/>
  <c r="K144" i="10"/>
  <c r="T144" i="10"/>
  <c r="I147" i="7" s="1"/>
  <c r="Q144" i="14"/>
  <c r="R144" i="15"/>
  <c r="AD144" i="10"/>
  <c r="AG147" i="8" s="1"/>
  <c r="L138" i="10"/>
  <c r="T138" i="10"/>
  <c r="I141" i="7" s="1"/>
  <c r="AB138" i="10"/>
  <c r="AD141" i="8" s="1"/>
  <c r="L139" i="10"/>
  <c r="H139" i="15"/>
  <c r="T139" i="10"/>
  <c r="I142" i="7" s="1"/>
  <c r="K139" i="15"/>
  <c r="S139" i="15"/>
  <c r="K140" i="10"/>
  <c r="P141" i="10"/>
  <c r="Z141" i="10"/>
  <c r="AB144" i="8" s="1"/>
  <c r="R141" i="15"/>
  <c r="C139" i="15"/>
  <c r="M139" i="15"/>
  <c r="P139" i="15"/>
  <c r="C140" i="10"/>
  <c r="AH140" i="14"/>
  <c r="L141" i="15"/>
  <c r="AC141" i="10"/>
  <c r="AF144" i="8" s="1"/>
  <c r="AH144" i="8" s="1"/>
  <c r="Q141" i="15"/>
  <c r="AK141" i="14"/>
  <c r="S141" i="15"/>
  <c r="C144" i="10"/>
  <c r="C145" i="15"/>
  <c r="C138" i="10"/>
  <c r="H139" i="10"/>
  <c r="AM139" i="14"/>
  <c r="G140" i="10"/>
  <c r="AA140" i="14"/>
  <c r="AI140" i="14"/>
  <c r="N141" i="10"/>
  <c r="R141" i="14"/>
  <c r="T141" i="15"/>
  <c r="AF141" i="10"/>
  <c r="AJ144" i="8" s="1"/>
  <c r="E144" i="14"/>
  <c r="G145" i="10"/>
  <c r="N145" i="10"/>
  <c r="P139" i="10"/>
  <c r="O139" i="14"/>
  <c r="W139" i="10"/>
  <c r="AK139" i="14"/>
  <c r="H140" i="15"/>
  <c r="S142" i="15"/>
  <c r="AE142" i="10"/>
  <c r="AI145" i="8" s="1"/>
  <c r="C143" i="10"/>
  <c r="R145" i="15"/>
  <c r="AI145" i="14"/>
  <c r="Y146" i="10"/>
  <c r="AA149" i="8" s="1"/>
  <c r="AC146" i="14"/>
  <c r="AA146" i="10"/>
  <c r="AC149" i="8" s="1"/>
  <c r="O146" i="15"/>
  <c r="AE146" i="14"/>
  <c r="AE148" i="10"/>
  <c r="AI151" i="8" s="1"/>
  <c r="S148" i="15"/>
  <c r="AK148" i="14"/>
  <c r="AA145" i="14"/>
  <c r="Q145" i="15"/>
  <c r="AC145" i="10"/>
  <c r="AF148" i="8" s="1"/>
  <c r="AH148" i="8" s="1"/>
  <c r="AH145" i="14"/>
  <c r="J145" i="10"/>
  <c r="K145" i="15"/>
  <c r="AC145" i="14"/>
  <c r="Y145" i="10"/>
  <c r="AA148" i="8" s="1"/>
  <c r="M145" i="15"/>
  <c r="O146" i="10"/>
  <c r="M146" i="15"/>
  <c r="C141" i="10"/>
  <c r="B145" i="15"/>
  <c r="F145" i="10"/>
  <c r="K145" i="10"/>
  <c r="O145" i="10"/>
  <c r="U145" i="10"/>
  <c r="J148" i="7" s="1"/>
  <c r="P148" i="7" s="1"/>
  <c r="AB145" i="10"/>
  <c r="AD148" i="8" s="1"/>
  <c r="L145" i="15"/>
  <c r="J146" i="15"/>
  <c r="T146" i="10"/>
  <c r="I149" i="7" s="1"/>
  <c r="Q146" i="14"/>
  <c r="AJ146" i="14"/>
  <c r="B147" i="15"/>
  <c r="F147" i="10"/>
  <c r="E147" i="14"/>
  <c r="R145" i="10"/>
  <c r="G148" i="7" s="1"/>
  <c r="M148" i="7" s="1"/>
  <c r="H145" i="15"/>
  <c r="J146" i="10"/>
  <c r="C146" i="15"/>
  <c r="X147" i="10"/>
  <c r="P147" i="15"/>
  <c r="AB147" i="10"/>
  <c r="AD150" i="8" s="1"/>
  <c r="F149" i="15"/>
  <c r="L149" i="10"/>
  <c r="J149" i="15"/>
  <c r="T149" i="10"/>
  <c r="I152" i="7" s="1"/>
  <c r="P150" i="15"/>
  <c r="AF150" i="14"/>
  <c r="AB150" i="10"/>
  <c r="AD153" i="8" s="1"/>
  <c r="J150" i="10"/>
  <c r="M147" i="10"/>
  <c r="P148" i="15"/>
  <c r="AB148" i="10"/>
  <c r="AD151" i="8" s="1"/>
  <c r="O149" i="10"/>
  <c r="J145" i="14"/>
  <c r="K145" i="14" s="1"/>
  <c r="Q145" i="14"/>
  <c r="S145" i="15"/>
  <c r="G146" i="10"/>
  <c r="N146" i="10"/>
  <c r="Z146" i="10"/>
  <c r="AB149" i="8" s="1"/>
  <c r="N146" i="15"/>
  <c r="Q147" i="10"/>
  <c r="F150" i="7" s="1"/>
  <c r="G147" i="15"/>
  <c r="K147" i="15"/>
  <c r="U147" i="10"/>
  <c r="J150" i="7" s="1"/>
  <c r="O149" i="15"/>
  <c r="AA149" i="10"/>
  <c r="AC152" i="8" s="1"/>
  <c r="K149" i="10"/>
  <c r="K150" i="10"/>
  <c r="AA150" i="10"/>
  <c r="AC153" i="8" s="1"/>
  <c r="AE150" i="14"/>
  <c r="C148" i="10"/>
  <c r="AF148" i="14"/>
  <c r="G149" i="10"/>
  <c r="C149" i="15"/>
  <c r="O150" i="15"/>
  <c r="N145" i="15"/>
  <c r="B146" i="15"/>
  <c r="L146" i="15"/>
  <c r="N147" i="14"/>
  <c r="R147" i="14"/>
  <c r="Q147" i="15"/>
  <c r="AC147" i="10"/>
  <c r="AF150" i="8" s="1"/>
  <c r="H150" i="15"/>
  <c r="R150" i="10"/>
  <c r="G153" i="7" s="1"/>
  <c r="C145" i="10"/>
  <c r="F146" i="14"/>
  <c r="G146" i="14" s="1"/>
  <c r="R146" i="10"/>
  <c r="G149" i="7" s="1"/>
  <c r="AG146" i="10"/>
  <c r="AK149" i="8" s="1"/>
  <c r="U146" i="15"/>
  <c r="I147" i="10"/>
  <c r="S150" i="6" s="1"/>
  <c r="E147" i="15"/>
  <c r="N147" i="10"/>
  <c r="AF147" i="10"/>
  <c r="AJ150" i="8" s="1"/>
  <c r="T147" i="15"/>
  <c r="O150" i="14"/>
  <c r="D153" i="15"/>
  <c r="H153" i="14"/>
  <c r="H153" i="10"/>
  <c r="K146" i="10"/>
  <c r="K146" i="14"/>
  <c r="Q146" i="15"/>
  <c r="R146" i="15"/>
  <c r="AD146" i="10"/>
  <c r="AG149" i="8" s="1"/>
  <c r="AH149" i="8" s="1"/>
  <c r="F148" i="15"/>
  <c r="L148" i="10"/>
  <c r="J148" i="15"/>
  <c r="T148" i="10"/>
  <c r="I151" i="7" s="1"/>
  <c r="F149" i="14"/>
  <c r="N149" i="15"/>
  <c r="Z149" i="10"/>
  <c r="AB152" i="8" s="1"/>
  <c r="P150" i="14"/>
  <c r="M151" i="15"/>
  <c r="AC151" i="14"/>
  <c r="Y151" i="10"/>
  <c r="AA154" i="8" s="1"/>
  <c r="AE151" i="10"/>
  <c r="AI154" i="8" s="1"/>
  <c r="S151" i="15"/>
  <c r="AK151" i="14"/>
  <c r="S153" i="15"/>
  <c r="AE153" i="10"/>
  <c r="AI156" i="8" s="1"/>
  <c r="AF146" i="14"/>
  <c r="J147" i="14"/>
  <c r="K147" i="14" s="1"/>
  <c r="H147" i="15"/>
  <c r="M147" i="15"/>
  <c r="C150" i="15"/>
  <c r="F152" i="14"/>
  <c r="N152" i="14"/>
  <c r="P153" i="10"/>
  <c r="W153" i="10"/>
  <c r="AK153" i="14"/>
  <c r="L149" i="15"/>
  <c r="R149" i="15"/>
  <c r="C150" i="10"/>
  <c r="B150" i="15"/>
  <c r="AA150" i="14"/>
  <c r="J151" i="14"/>
  <c r="O154" i="10"/>
  <c r="O147" i="14"/>
  <c r="AC147" i="14"/>
  <c r="F150" i="14"/>
  <c r="T152" i="15"/>
  <c r="F153" i="10"/>
  <c r="L154" i="15"/>
  <c r="AA149" i="14"/>
  <c r="AI149" i="14"/>
  <c r="E150" i="14"/>
  <c r="X150" i="10"/>
  <c r="AD150" i="14"/>
  <c r="AL150" i="14"/>
  <c r="C151" i="10"/>
  <c r="AD152" i="10"/>
  <c r="AG155" i="8" s="1"/>
  <c r="J147" i="10"/>
  <c r="R147" i="10"/>
  <c r="G150" i="7" s="1"/>
  <c r="Y147" i="10"/>
  <c r="AA150" i="8" s="1"/>
  <c r="G150" i="10"/>
  <c r="O150" i="10"/>
  <c r="AL152" i="14"/>
  <c r="C153" i="10"/>
  <c r="E153" i="14"/>
  <c r="AD149" i="10"/>
  <c r="AG152" i="8" s="1"/>
  <c r="F150" i="10"/>
  <c r="N150" i="10"/>
  <c r="T150" i="10"/>
  <c r="I153" i="7" s="1"/>
  <c r="E152" i="15"/>
  <c r="O152" i="10"/>
  <c r="X152" i="10"/>
  <c r="AI152" i="14"/>
  <c r="B153" i="15"/>
  <c r="N150" i="15"/>
  <c r="AF150" i="10"/>
  <c r="AJ153" i="8" s="1"/>
  <c r="O188" i="12"/>
  <c r="F151" i="15"/>
  <c r="G152" i="10"/>
  <c r="G152" i="15"/>
  <c r="R152" i="15"/>
  <c r="C154" i="15"/>
  <c r="G154" i="10"/>
  <c r="J152" i="10"/>
  <c r="R154" i="14"/>
  <c r="AF154" i="14"/>
  <c r="AD154" i="10"/>
  <c r="AG157" i="8" s="1"/>
  <c r="F155" i="10"/>
  <c r="J155" i="14"/>
  <c r="N155" i="10"/>
  <c r="Q155" i="14"/>
  <c r="J195" i="12"/>
  <c r="Q158" i="8" s="1"/>
  <c r="R158" i="8" s="1"/>
  <c r="O194" i="12"/>
  <c r="E154" i="15"/>
  <c r="M154" i="10"/>
  <c r="U154" i="10"/>
  <c r="J157" i="7" s="1"/>
  <c r="AB154" i="10"/>
  <c r="AD157" i="8" s="1"/>
  <c r="L155" i="10"/>
  <c r="T155" i="10"/>
  <c r="I158" i="7" s="1"/>
  <c r="R154" i="15"/>
  <c r="B155" i="15"/>
  <c r="BE35" i="21"/>
  <c r="BC35" i="21"/>
  <c r="BE42" i="21"/>
  <c r="BD42" i="21"/>
  <c r="BD9" i="21"/>
  <c r="BE9" i="21"/>
  <c r="BC9" i="21"/>
  <c r="BE13" i="21"/>
  <c r="BC13" i="21"/>
  <c r="BE21" i="21"/>
  <c r="BC21" i="21"/>
  <c r="BE29" i="21"/>
  <c r="BC29" i="21"/>
  <c r="BE37" i="21"/>
  <c r="BC37" i="21"/>
  <c r="BE11" i="21"/>
  <c r="BE19" i="21"/>
  <c r="BE27" i="21"/>
  <c r="BA3" i="21"/>
  <c r="BB3" i="21" s="1"/>
  <c r="BA11" i="21"/>
  <c r="BB11" i="21" s="1"/>
  <c r="BA19" i="21"/>
  <c r="BB19" i="21" s="1"/>
  <c r="BA27" i="21"/>
  <c r="BB27" i="21" s="1"/>
  <c r="BA35" i="21"/>
  <c r="BB35" i="21" s="1"/>
  <c r="BD91" i="21"/>
  <c r="BC91" i="21"/>
  <c r="BA91" i="21"/>
  <c r="BB91" i="21" s="1"/>
  <c r="BD123" i="21"/>
  <c r="BC123" i="21"/>
  <c r="BA123" i="21"/>
  <c r="BB123" i="21" s="1"/>
  <c r="BD3" i="21"/>
  <c r="BA8" i="21"/>
  <c r="BB8" i="21" s="1"/>
  <c r="BD11" i="21"/>
  <c r="BA16" i="21"/>
  <c r="BB16" i="21" s="1"/>
  <c r="BD19" i="21"/>
  <c r="BA24" i="21"/>
  <c r="BB24" i="21" s="1"/>
  <c r="BD27" i="21"/>
  <c r="BA32" i="21"/>
  <c r="BB32" i="21" s="1"/>
  <c r="BD35" i="21"/>
  <c r="BE40" i="21"/>
  <c r="BA5" i="21"/>
  <c r="BB5" i="21" s="1"/>
  <c r="BC6" i="21"/>
  <c r="BD8" i="21"/>
  <c r="BA13" i="21"/>
  <c r="BB13" i="21" s="1"/>
  <c r="BD16" i="21"/>
  <c r="BA21" i="21"/>
  <c r="BB21" i="21" s="1"/>
  <c r="BD24" i="21"/>
  <c r="BA29" i="21"/>
  <c r="BB29" i="21" s="1"/>
  <c r="BD32" i="21"/>
  <c r="BA37" i="21"/>
  <c r="BB37" i="21" s="1"/>
  <c r="BC82" i="21"/>
  <c r="BC3" i="21"/>
  <c r="BD5" i="21"/>
  <c r="BE6" i="21"/>
  <c r="BA10" i="21"/>
  <c r="BB10" i="21" s="1"/>
  <c r="BD13" i="21"/>
  <c r="BA18" i="21"/>
  <c r="BB18" i="21" s="1"/>
  <c r="BD21" i="21"/>
  <c r="BA26" i="21"/>
  <c r="BB26" i="21" s="1"/>
  <c r="BD29" i="21"/>
  <c r="BA34" i="21"/>
  <c r="BB34" i="21" s="1"/>
  <c r="BD37" i="21"/>
  <c r="BE39" i="21"/>
  <c r="BC80" i="21"/>
  <c r="BE3" i="21"/>
  <c r="BA7" i="21"/>
  <c r="BB7" i="21" s="1"/>
  <c r="BC8" i="21"/>
  <c r="BD10" i="21"/>
  <c r="BA15" i="21"/>
  <c r="BB15" i="21" s="1"/>
  <c r="BD18" i="21"/>
  <c r="BA23" i="21"/>
  <c r="BB23" i="21" s="1"/>
  <c r="BC24" i="21"/>
  <c r="BD26" i="21"/>
  <c r="BA31" i="21"/>
  <c r="BB31" i="21" s="1"/>
  <c r="BC32" i="21"/>
  <c r="BD34" i="21"/>
  <c r="BD41" i="21"/>
  <c r="BC78" i="21"/>
  <c r="BA4" i="21"/>
  <c r="BB4" i="21" s="1"/>
  <c r="BC5" i="21"/>
  <c r="BD7" i="21"/>
  <c r="BE8" i="21"/>
  <c r="BA12" i="21"/>
  <c r="BB12" i="21" s="1"/>
  <c r="BD15" i="21"/>
  <c r="BA20" i="21"/>
  <c r="BB20" i="21" s="1"/>
  <c r="BD23" i="21"/>
  <c r="BA28" i="21"/>
  <c r="BB28" i="21" s="1"/>
  <c r="BD31" i="21"/>
  <c r="BA36" i="21"/>
  <c r="BB36" i="21" s="1"/>
  <c r="BC42" i="21"/>
  <c r="BD4" i="21"/>
  <c r="BE5" i="21"/>
  <c r="BA9" i="21"/>
  <c r="BB9" i="21" s="1"/>
  <c r="BC10" i="21"/>
  <c r="BD12" i="21"/>
  <c r="BA17" i="21"/>
  <c r="BB17" i="21" s="1"/>
  <c r="BD20" i="21"/>
  <c r="BA25" i="21"/>
  <c r="BB25" i="21" s="1"/>
  <c r="BD28" i="21"/>
  <c r="BA33" i="21"/>
  <c r="BB33" i="21" s="1"/>
  <c r="BD36" i="21"/>
  <c r="BD39" i="21"/>
  <c r="BC38" i="21"/>
  <c r="BC41" i="21"/>
  <c r="BD44" i="21"/>
  <c r="BD46" i="21"/>
  <c r="BD48" i="21"/>
  <c r="BD50" i="21"/>
  <c r="BD52" i="21"/>
  <c r="BD54" i="21"/>
  <c r="BD56" i="21"/>
  <c r="BD58" i="21"/>
  <c r="BD60" i="21"/>
  <c r="BD62" i="21"/>
  <c r="BD64" i="21"/>
  <c r="BD66" i="21"/>
  <c r="BD68" i="21"/>
  <c r="BD70" i="21"/>
  <c r="BD72" i="21"/>
  <c r="BD74" i="21"/>
  <c r="BD76" i="21"/>
  <c r="BD78" i="21"/>
  <c r="BD80" i="21"/>
  <c r="BD82" i="21"/>
  <c r="BD84" i="21"/>
  <c r="BC87" i="21"/>
  <c r="BC101" i="21"/>
  <c r="BD105" i="21"/>
  <c r="BD111" i="21"/>
  <c r="BC111" i="21"/>
  <c r="BA111" i="21"/>
  <c r="BB111" i="21" s="1"/>
  <c r="BC89" i="21"/>
  <c r="BD99" i="21"/>
  <c r="BC99" i="21"/>
  <c r="BA99" i="21"/>
  <c r="BB99" i="21" s="1"/>
  <c r="BC121" i="21"/>
  <c r="BC43" i="21"/>
  <c r="BC45" i="21"/>
  <c r="BC47" i="21"/>
  <c r="BC49" i="21"/>
  <c r="BC51" i="21"/>
  <c r="BC53" i="21"/>
  <c r="BC55" i="21"/>
  <c r="BC57" i="21"/>
  <c r="BC59" i="21"/>
  <c r="BC61" i="21"/>
  <c r="BC63" i="21"/>
  <c r="BC65" i="21"/>
  <c r="BC67" i="21"/>
  <c r="BC69" i="21"/>
  <c r="BC71" i="21"/>
  <c r="BC73" i="21"/>
  <c r="BC75" i="21"/>
  <c r="BC77" i="21"/>
  <c r="BC85" i="21"/>
  <c r="BC109" i="21"/>
  <c r="BD119" i="21"/>
  <c r="BC119" i="21"/>
  <c r="BA119" i="21"/>
  <c r="BB119" i="21" s="1"/>
  <c r="BA38" i="21"/>
  <c r="BB38" i="21" s="1"/>
  <c r="BC40" i="21"/>
  <c r="BA63" i="21"/>
  <c r="BB63" i="21" s="1"/>
  <c r="BC79" i="21"/>
  <c r="BC81" i="21"/>
  <c r="BC83" i="21"/>
  <c r="BD85" i="21"/>
  <c r="BC97" i="21"/>
  <c r="BD101" i="21"/>
  <c r="BD107" i="21"/>
  <c r="BC107" i="21"/>
  <c r="BA107" i="21"/>
  <c r="BB107" i="21" s="1"/>
  <c r="BA136" i="21"/>
  <c r="BB136" i="21" s="1"/>
  <c r="BD43" i="21"/>
  <c r="BD45" i="21"/>
  <c r="BD47" i="21"/>
  <c r="BD49" i="21"/>
  <c r="BD51" i="21"/>
  <c r="BD53" i="21"/>
  <c r="BD55" i="21"/>
  <c r="BD57" i="21"/>
  <c r="BD59" i="21"/>
  <c r="BD61" i="21"/>
  <c r="BD63" i="21"/>
  <c r="BD65" i="21"/>
  <c r="BD67" i="21"/>
  <c r="BD69" i="21"/>
  <c r="BD71" i="21"/>
  <c r="BD73" i="21"/>
  <c r="BD75" i="21"/>
  <c r="BD77" i="21"/>
  <c r="BD79" i="21"/>
  <c r="BD81" i="21"/>
  <c r="BD83" i="21"/>
  <c r="BE85" i="21"/>
  <c r="BD89" i="21"/>
  <c r="BD95" i="21"/>
  <c r="BC95" i="21"/>
  <c r="BA95" i="21"/>
  <c r="BB95" i="21" s="1"/>
  <c r="BD121" i="21"/>
  <c r="BD127" i="21"/>
  <c r="BC127" i="21"/>
  <c r="BA127" i="21"/>
  <c r="BB127" i="21" s="1"/>
  <c r="BE86" i="21"/>
  <c r="BD86" i="21"/>
  <c r="BC86" i="21"/>
  <c r="BA86" i="21"/>
  <c r="BB86" i="21" s="1"/>
  <c r="BD115" i="21"/>
  <c r="BC115" i="21"/>
  <c r="BA115" i="21"/>
  <c r="BB115" i="21" s="1"/>
  <c r="BC39" i="21"/>
  <c r="BA39" i="21"/>
  <c r="BB39" i="21" s="1"/>
  <c r="BC44" i="21"/>
  <c r="BC46" i="21"/>
  <c r="BC48" i="21"/>
  <c r="BC50" i="21"/>
  <c r="BC52" i="21"/>
  <c r="BC54" i="21"/>
  <c r="BC56" i="21"/>
  <c r="BC58" i="21"/>
  <c r="BC60" i="21"/>
  <c r="BC62" i="21"/>
  <c r="BC64" i="21"/>
  <c r="BC66" i="21"/>
  <c r="BC68" i="21"/>
  <c r="BC70" i="21"/>
  <c r="BC72" i="21"/>
  <c r="BC74" i="21"/>
  <c r="BC76" i="21"/>
  <c r="BD97" i="21"/>
  <c r="BD103" i="21"/>
  <c r="BC103" i="21"/>
  <c r="BA103" i="21"/>
  <c r="BB103" i="21" s="1"/>
  <c r="BA87" i="21"/>
  <c r="BB87" i="21" s="1"/>
  <c r="BD124" i="21"/>
  <c r="BE134" i="21"/>
  <c r="BA135" i="21"/>
  <c r="BB135" i="21" s="1"/>
  <c r="BE151" i="21"/>
  <c r="BE153" i="21"/>
  <c r="BE155" i="21"/>
  <c r="BE165" i="21"/>
  <c r="BC165" i="21"/>
  <c r="BE89" i="21"/>
  <c r="BE93" i="21"/>
  <c r="BE97" i="21"/>
  <c r="BE101" i="21"/>
  <c r="BE105" i="21"/>
  <c r="BE109" i="21"/>
  <c r="BE113" i="21"/>
  <c r="BE117" i="21"/>
  <c r="BE121" i="21"/>
  <c r="BE125" i="21"/>
  <c r="BD129" i="21"/>
  <c r="BE131" i="21"/>
  <c r="BA132" i="21"/>
  <c r="BB132" i="21" s="1"/>
  <c r="BD137" i="21"/>
  <c r="BD139" i="21"/>
  <c r="BD141" i="21"/>
  <c r="BD143" i="21"/>
  <c r="BD145" i="21"/>
  <c r="BD147" i="21"/>
  <c r="BD149" i="21"/>
  <c r="BD151" i="21"/>
  <c r="BD153" i="21"/>
  <c r="BD155" i="21"/>
  <c r="BE163" i="21"/>
  <c r="BA90" i="21"/>
  <c r="BB90" i="21" s="1"/>
  <c r="BA94" i="21"/>
  <c r="BB94" i="21" s="1"/>
  <c r="BA98" i="21"/>
  <c r="BB98" i="21" s="1"/>
  <c r="BA102" i="21"/>
  <c r="BB102" i="21" s="1"/>
  <c r="BA106" i="21"/>
  <c r="BB106" i="21" s="1"/>
  <c r="BA110" i="21"/>
  <c r="BB110" i="21" s="1"/>
  <c r="BA114" i="21"/>
  <c r="BB114" i="21" s="1"/>
  <c r="BA118" i="21"/>
  <c r="BB118" i="21" s="1"/>
  <c r="BA122" i="21"/>
  <c r="BB122" i="21" s="1"/>
  <c r="BA126" i="21"/>
  <c r="BB126" i="21" s="1"/>
  <c r="BE128" i="21"/>
  <c r="BA129" i="21"/>
  <c r="BB129" i="21" s="1"/>
  <c r="BE136" i="21"/>
  <c r="BA137" i="21"/>
  <c r="BB137" i="21" s="1"/>
  <c r="BA139" i="21"/>
  <c r="BB139" i="21" s="1"/>
  <c r="BA141" i="21"/>
  <c r="BB141" i="21" s="1"/>
  <c r="BA143" i="21"/>
  <c r="BB143" i="21" s="1"/>
  <c r="BA145" i="21"/>
  <c r="BB145" i="21" s="1"/>
  <c r="BA147" i="21"/>
  <c r="BB147" i="21" s="1"/>
  <c r="BA149" i="21"/>
  <c r="BB149" i="21" s="1"/>
  <c r="BA151" i="21"/>
  <c r="BB151" i="21" s="1"/>
  <c r="BD158" i="21"/>
  <c r="BA158" i="21"/>
  <c r="BB158" i="21" s="1"/>
  <c r="BC158" i="21"/>
  <c r="BE158" i="21"/>
  <c r="BA40" i="21"/>
  <c r="BB40" i="21" s="1"/>
  <c r="BA41" i="21"/>
  <c r="BB41" i="21" s="1"/>
  <c r="BA42" i="21"/>
  <c r="BB42" i="21" s="1"/>
  <c r="BA43" i="21"/>
  <c r="BB43" i="21" s="1"/>
  <c r="BA44" i="21"/>
  <c r="BB44" i="21" s="1"/>
  <c r="BA45" i="21"/>
  <c r="BB45" i="21" s="1"/>
  <c r="BA46" i="21"/>
  <c r="BB46" i="21" s="1"/>
  <c r="BA47" i="21"/>
  <c r="BB47" i="21" s="1"/>
  <c r="BA48" i="21"/>
  <c r="BB48" i="21" s="1"/>
  <c r="BA49" i="21"/>
  <c r="BB49" i="21" s="1"/>
  <c r="BA50" i="21"/>
  <c r="BB50" i="21" s="1"/>
  <c r="BA51" i="21"/>
  <c r="BB51" i="21" s="1"/>
  <c r="BA52" i="21"/>
  <c r="BB52" i="21" s="1"/>
  <c r="BA53" i="21"/>
  <c r="BB53" i="21" s="1"/>
  <c r="BA54" i="21"/>
  <c r="BB54" i="21" s="1"/>
  <c r="BA55" i="21"/>
  <c r="BB55" i="21" s="1"/>
  <c r="BA56" i="21"/>
  <c r="BB56" i="21" s="1"/>
  <c r="BA57" i="21"/>
  <c r="BB57" i="21" s="1"/>
  <c r="BA58" i="21"/>
  <c r="BB58" i="21" s="1"/>
  <c r="BA59" i="21"/>
  <c r="BB59" i="21" s="1"/>
  <c r="BA60" i="21"/>
  <c r="BB60" i="21" s="1"/>
  <c r="BA61" i="21"/>
  <c r="BB61" i="21" s="1"/>
  <c r="BA62" i="21"/>
  <c r="BB62" i="21" s="1"/>
  <c r="BA64" i="21"/>
  <c r="BB64" i="21" s="1"/>
  <c r="BA65" i="21"/>
  <c r="BB65" i="21" s="1"/>
  <c r="BA66" i="21"/>
  <c r="BB66" i="21" s="1"/>
  <c r="BA67" i="21"/>
  <c r="BB67" i="21" s="1"/>
  <c r="BA68" i="21"/>
  <c r="BB68" i="21" s="1"/>
  <c r="BA69" i="21"/>
  <c r="BB69" i="21" s="1"/>
  <c r="BA70" i="21"/>
  <c r="BB70" i="21" s="1"/>
  <c r="BA71" i="21"/>
  <c r="BB71" i="21" s="1"/>
  <c r="BA72" i="21"/>
  <c r="BB72" i="21" s="1"/>
  <c r="BA73" i="21"/>
  <c r="BB73" i="21" s="1"/>
  <c r="BA74" i="21"/>
  <c r="BB74" i="21" s="1"/>
  <c r="BA75" i="21"/>
  <c r="BB75" i="21" s="1"/>
  <c r="BA76" i="21"/>
  <c r="BB76" i="21" s="1"/>
  <c r="BA77" i="21"/>
  <c r="BB77" i="21" s="1"/>
  <c r="BA78" i="21"/>
  <c r="BB78" i="21" s="1"/>
  <c r="BA79" i="21"/>
  <c r="BB79" i="21" s="1"/>
  <c r="BA80" i="21"/>
  <c r="BB80" i="21" s="1"/>
  <c r="BA81" i="21"/>
  <c r="BB81" i="21" s="1"/>
  <c r="BA82" i="21"/>
  <c r="BB82" i="21" s="1"/>
  <c r="BA83" i="21"/>
  <c r="BB83" i="21" s="1"/>
  <c r="BA84" i="21"/>
  <c r="BB84" i="21" s="1"/>
  <c r="BA85" i="21"/>
  <c r="BB85" i="21" s="1"/>
  <c r="BE88" i="21"/>
  <c r="BE92" i="21"/>
  <c r="BE96" i="21"/>
  <c r="BE100" i="21"/>
  <c r="BE104" i="21"/>
  <c r="BE108" i="21"/>
  <c r="BC110" i="21"/>
  <c r="BE112" i="21"/>
  <c r="BC114" i="21"/>
  <c r="BE116" i="21"/>
  <c r="BC118" i="21"/>
  <c r="BE120" i="21"/>
  <c r="BC122" i="21"/>
  <c r="BE124" i="21"/>
  <c r="BC126" i="21"/>
  <c r="BD131" i="21"/>
  <c r="BE133" i="21"/>
  <c r="BA134" i="21"/>
  <c r="BB134" i="21" s="1"/>
  <c r="BE138" i="21"/>
  <c r="BE140" i="21"/>
  <c r="BE142" i="21"/>
  <c r="BE144" i="21"/>
  <c r="BE146" i="21"/>
  <c r="BE148" i="21"/>
  <c r="BE150" i="21"/>
  <c r="BA89" i="21"/>
  <c r="BB89" i="21" s="1"/>
  <c r="BA93" i="21"/>
  <c r="BB93" i="21" s="1"/>
  <c r="BA97" i="21"/>
  <c r="BB97" i="21" s="1"/>
  <c r="BA101" i="21"/>
  <c r="BB101" i="21" s="1"/>
  <c r="BA105" i="21"/>
  <c r="BB105" i="21" s="1"/>
  <c r="BA109" i="21"/>
  <c r="BB109" i="21" s="1"/>
  <c r="BA113" i="21"/>
  <c r="BB113" i="21" s="1"/>
  <c r="BA117" i="21"/>
  <c r="BB117" i="21" s="1"/>
  <c r="BA121" i="21"/>
  <c r="BB121" i="21" s="1"/>
  <c r="BA125" i="21"/>
  <c r="BB125" i="21" s="1"/>
  <c r="BD128" i="21"/>
  <c r="BE130" i="21"/>
  <c r="BA131" i="21"/>
  <c r="BB131" i="21" s="1"/>
  <c r="BD136" i="21"/>
  <c r="BE152" i="21"/>
  <c r="BE154" i="21"/>
  <c r="BE181" i="21"/>
  <c r="BC181" i="21"/>
  <c r="BE87" i="21"/>
  <c r="BE91" i="21"/>
  <c r="BE95" i="21"/>
  <c r="BE99" i="21"/>
  <c r="BE103" i="21"/>
  <c r="BE107" i="21"/>
  <c r="BE111" i="21"/>
  <c r="BE115" i="21"/>
  <c r="BE119" i="21"/>
  <c r="BE123" i="21"/>
  <c r="BE127" i="21"/>
  <c r="BA128" i="21"/>
  <c r="BB128" i="21" s="1"/>
  <c r="BC131" i="21"/>
  <c r="BD133" i="21"/>
  <c r="BE135" i="21"/>
  <c r="BD138" i="21"/>
  <c r="BD140" i="21"/>
  <c r="BD142" i="21"/>
  <c r="BD144" i="21"/>
  <c r="BD146" i="21"/>
  <c r="BD148" i="21"/>
  <c r="BD150" i="21"/>
  <c r="BD152" i="21"/>
  <c r="BD154" i="21"/>
  <c r="BE156" i="21"/>
  <c r="BE179" i="21"/>
  <c r="BD130" i="21"/>
  <c r="BA138" i="21"/>
  <c r="BB138" i="21" s="1"/>
  <c r="BA140" i="21"/>
  <c r="BB140" i="21" s="1"/>
  <c r="BA142" i="21"/>
  <c r="BB142" i="21" s="1"/>
  <c r="BA144" i="21"/>
  <c r="BB144" i="21" s="1"/>
  <c r="BA146" i="21"/>
  <c r="BB146" i="21" s="1"/>
  <c r="BA148" i="21"/>
  <c r="BB148" i="21" s="1"/>
  <c r="BA150" i="21"/>
  <c r="BB150" i="21" s="1"/>
  <c r="BA152" i="21"/>
  <c r="BB152" i="21" s="1"/>
  <c r="BE173" i="21"/>
  <c r="BC173" i="21"/>
  <c r="BD162" i="21"/>
  <c r="BC163" i="21"/>
  <c r="BE166" i="21"/>
  <c r="BD170" i="21"/>
  <c r="BC171" i="21"/>
  <c r="BE174" i="21"/>
  <c r="BD178" i="21"/>
  <c r="BC179" i="21"/>
  <c r="BE182" i="21"/>
  <c r="BD186" i="21"/>
  <c r="BC187" i="21"/>
  <c r="BE190" i="21"/>
  <c r="BE193" i="21"/>
  <c r="BC193" i="21"/>
  <c r="BD156" i="21"/>
  <c r="BD159" i="21"/>
  <c r="BA159" i="21"/>
  <c r="BB159" i="21" s="1"/>
  <c r="BC160" i="21"/>
  <c r="BD167" i="21"/>
  <c r="BC168" i="21"/>
  <c r="BD175" i="21"/>
  <c r="BC176" i="21"/>
  <c r="BD183" i="21"/>
  <c r="BC184" i="21"/>
  <c r="BD191" i="21"/>
  <c r="BC192" i="21"/>
  <c r="BD164" i="21"/>
  <c r="BD172" i="21"/>
  <c r="BD180" i="21"/>
  <c r="BD188" i="21"/>
  <c r="BD161" i="21"/>
  <c r="BA161" i="21"/>
  <c r="BB161" i="21" s="1"/>
  <c r="BD190" i="21"/>
  <c r="BC191" i="21"/>
  <c r="BC156" i="21"/>
  <c r="BE159" i="21"/>
  <c r="BD163" i="21"/>
  <c r="BD171" i="21"/>
  <c r="BD179" i="21"/>
  <c r="BD187" i="21"/>
  <c r="BC153" i="21"/>
  <c r="BC154" i="21"/>
  <c r="BC155" i="21"/>
  <c r="BD160" i="21"/>
  <c r="BA160" i="21"/>
  <c r="BB160" i="21" s="1"/>
  <c r="BC161" i="21"/>
  <c r="BD168" i="21"/>
  <c r="BD176" i="21"/>
  <c r="BD184" i="21"/>
  <c r="BD192" i="21"/>
  <c r="BD157" i="21"/>
  <c r="BA157" i="21"/>
  <c r="BB157" i="21" s="1"/>
  <c r="BE161" i="21"/>
  <c r="BD165" i="21"/>
  <c r="BD173" i="21"/>
  <c r="BD181" i="21"/>
  <c r="BD189" i="21"/>
  <c r="BA162" i="21"/>
  <c r="BB162" i="21" s="1"/>
  <c r="BA163" i="21"/>
  <c r="BB163" i="21" s="1"/>
  <c r="BA164" i="21"/>
  <c r="BB164" i="21" s="1"/>
  <c r="BA165" i="21"/>
  <c r="BB165" i="21" s="1"/>
  <c r="BA166" i="21"/>
  <c r="BB166" i="21" s="1"/>
  <c r="BA167" i="21"/>
  <c r="BB167" i="21" s="1"/>
  <c r="BA168" i="21"/>
  <c r="BB168" i="21" s="1"/>
  <c r="BA169" i="21"/>
  <c r="BB169" i="21" s="1"/>
  <c r="BA170" i="21"/>
  <c r="BB170" i="21" s="1"/>
  <c r="BA171" i="21"/>
  <c r="BB171" i="21" s="1"/>
  <c r="BA172" i="21"/>
  <c r="BB172" i="21" s="1"/>
  <c r="BA173" i="21"/>
  <c r="BB173" i="21" s="1"/>
  <c r="BA174" i="21"/>
  <c r="BB174" i="21" s="1"/>
  <c r="BA175" i="21"/>
  <c r="BB175" i="21" s="1"/>
  <c r="BA176" i="21"/>
  <c r="BB176" i="21" s="1"/>
  <c r="BA177" i="21"/>
  <c r="BB177" i="21" s="1"/>
  <c r="BA178" i="21"/>
  <c r="BB178" i="21" s="1"/>
  <c r="BA179" i="21"/>
  <c r="BB179" i="21" s="1"/>
  <c r="BA180" i="21"/>
  <c r="BB180" i="21" s="1"/>
  <c r="BA181" i="21"/>
  <c r="BB181" i="21" s="1"/>
  <c r="BA182" i="21"/>
  <c r="BB182" i="21" s="1"/>
  <c r="BA183" i="21"/>
  <c r="BB183" i="21" s="1"/>
  <c r="BA184" i="21"/>
  <c r="BB184" i="21" s="1"/>
  <c r="BA185" i="21"/>
  <c r="BB185" i="21" s="1"/>
  <c r="BA186" i="21"/>
  <c r="BB186" i="21" s="1"/>
  <c r="BA187" i="21"/>
  <c r="BB187" i="21" s="1"/>
  <c r="BA188" i="21"/>
  <c r="BB188" i="21" s="1"/>
  <c r="BA189" i="21"/>
  <c r="BB189" i="21" s="1"/>
  <c r="BA190" i="21"/>
  <c r="BB190" i="21" s="1"/>
  <c r="BA191" i="21"/>
  <c r="BB191" i="21" s="1"/>
  <c r="BA192" i="21"/>
  <c r="BB192" i="21" s="1"/>
  <c r="BA193" i="21"/>
  <c r="BB193" i="21" s="1"/>
  <c r="O135" i="7" l="1"/>
  <c r="M124" i="7"/>
  <c r="M104" i="7"/>
  <c r="M98" i="7"/>
  <c r="M79" i="7"/>
  <c r="AG84" i="14"/>
  <c r="AG70" i="14"/>
  <c r="M16" i="7"/>
  <c r="P23" i="7"/>
  <c r="W133" i="8"/>
  <c r="W121" i="8"/>
  <c r="W109" i="8"/>
  <c r="W93" i="8"/>
  <c r="W89" i="8"/>
  <c r="W81" i="8"/>
  <c r="W73" i="8"/>
  <c r="W69" i="8"/>
  <c r="W57" i="8"/>
  <c r="W45" i="8"/>
  <c r="W41" i="8"/>
  <c r="W25" i="8"/>
  <c r="W21" i="8"/>
  <c r="W17" i="8"/>
  <c r="W13" i="8"/>
  <c r="N74" i="8"/>
  <c r="O74" i="8" s="1"/>
  <c r="N62" i="8"/>
  <c r="O62" i="8" s="1"/>
  <c r="K91" i="8"/>
  <c r="R116" i="8"/>
  <c r="O121" i="8"/>
  <c r="M132" i="14"/>
  <c r="P78" i="7"/>
  <c r="L67" i="7"/>
  <c r="W96" i="8"/>
  <c r="N97" i="8"/>
  <c r="N45" i="8"/>
  <c r="N29" i="8"/>
  <c r="O29" i="8" s="1"/>
  <c r="N13" i="8"/>
  <c r="H34" i="8"/>
  <c r="O34" i="8" s="1"/>
  <c r="O81" i="7"/>
  <c r="O73" i="7"/>
  <c r="H125" i="8"/>
  <c r="O125" i="8" s="1"/>
  <c r="O57" i="8"/>
  <c r="L124" i="7"/>
  <c r="L111" i="7"/>
  <c r="M91" i="14"/>
  <c r="M73" i="7"/>
  <c r="AG13" i="14"/>
  <c r="M9" i="7"/>
  <c r="N141" i="8"/>
  <c r="O141" i="8" s="1"/>
  <c r="L87" i="7"/>
  <c r="G95" i="14"/>
  <c r="AH78" i="8"/>
  <c r="M24" i="7"/>
  <c r="K63" i="8"/>
  <c r="O24" i="7"/>
  <c r="M13" i="14"/>
  <c r="AH15" i="8"/>
  <c r="O156" i="8"/>
  <c r="H148" i="8"/>
  <c r="O144" i="8"/>
  <c r="H132" i="8"/>
  <c r="O132" i="8" s="1"/>
  <c r="H116" i="8"/>
  <c r="O100" i="8"/>
  <c r="H96" i="8"/>
  <c r="O88" i="8"/>
  <c r="H80" i="8"/>
  <c r="O76" i="8"/>
  <c r="O52" i="8"/>
  <c r="H48" i="8"/>
  <c r="O44" i="8"/>
  <c r="H40" i="8"/>
  <c r="H36" i="8"/>
  <c r="H16" i="8"/>
  <c r="AL12" i="8"/>
  <c r="K149" i="8"/>
  <c r="K86" i="5"/>
  <c r="AJ140" i="14"/>
  <c r="M133" i="14"/>
  <c r="AH139" i="8"/>
  <c r="O111" i="7"/>
  <c r="R107" i="8"/>
  <c r="AJ103" i="14"/>
  <c r="M87" i="7"/>
  <c r="L79" i="7"/>
  <c r="AG69" i="14"/>
  <c r="M60" i="14"/>
  <c r="AH62" i="8"/>
  <c r="K43" i="14"/>
  <c r="O26" i="7"/>
  <c r="AJ20" i="14"/>
  <c r="M11" i="7"/>
  <c r="W87" i="8"/>
  <c r="W15" i="8"/>
  <c r="N148" i="8"/>
  <c r="N124" i="8"/>
  <c r="N96" i="8"/>
  <c r="N80" i="8"/>
  <c r="N56" i="8"/>
  <c r="O56" i="8" s="1"/>
  <c r="K71" i="8"/>
  <c r="M106" i="7"/>
  <c r="P106" i="7"/>
  <c r="O79" i="7"/>
  <c r="AN71" i="14"/>
  <c r="AL54" i="8"/>
  <c r="H155" i="8"/>
  <c r="O155" i="8" s="1"/>
  <c r="H151" i="8"/>
  <c r="O151" i="8" s="1"/>
  <c r="H147" i="8"/>
  <c r="H143" i="8"/>
  <c r="H135" i="8"/>
  <c r="O127" i="8"/>
  <c r="O123" i="8"/>
  <c r="H107" i="8"/>
  <c r="O107" i="8" s="1"/>
  <c r="H99" i="8"/>
  <c r="O99" i="8" s="1"/>
  <c r="O91" i="8"/>
  <c r="H87" i="8"/>
  <c r="O71" i="8"/>
  <c r="O63" i="8"/>
  <c r="H55" i="8"/>
  <c r="O51" i="8"/>
  <c r="H47" i="8"/>
  <c r="H39" i="8"/>
  <c r="O35" i="8"/>
  <c r="H23" i="8"/>
  <c r="H15" i="8"/>
  <c r="O7" i="7"/>
  <c r="P9" i="7"/>
  <c r="K104" i="8"/>
  <c r="O104" i="8" s="1"/>
  <c r="K13" i="8"/>
  <c r="O13" i="8" s="1"/>
  <c r="K79" i="8"/>
  <c r="P86" i="5"/>
  <c r="J86" i="5"/>
  <c r="M126" i="7"/>
  <c r="G67" i="14"/>
  <c r="AL74" i="8"/>
  <c r="M46" i="14"/>
  <c r="M26" i="7"/>
  <c r="W150" i="8"/>
  <c r="W138" i="8"/>
  <c r="W122" i="8"/>
  <c r="W102" i="8"/>
  <c r="W98" i="8"/>
  <c r="W86" i="8"/>
  <c r="W74" i="8"/>
  <c r="W66" i="8"/>
  <c r="W50" i="8"/>
  <c r="W46" i="8"/>
  <c r="W42" i="8"/>
  <c r="W14" i="8"/>
  <c r="N147" i="8"/>
  <c r="N135" i="8"/>
  <c r="N127" i="8"/>
  <c r="N123" i="8"/>
  <c r="N107" i="8"/>
  <c r="N95" i="8"/>
  <c r="N87" i="8"/>
  <c r="N83" i="8"/>
  <c r="O83" i="8" s="1"/>
  <c r="N79" i="8"/>
  <c r="O79" i="8" s="1"/>
  <c r="N55" i="8"/>
  <c r="N47" i="8"/>
  <c r="N27" i="8"/>
  <c r="N23" i="8"/>
  <c r="N15" i="8"/>
  <c r="K145" i="8"/>
  <c r="O145" i="8" s="1"/>
  <c r="K137" i="8"/>
  <c r="O137" i="8" s="1"/>
  <c r="K58" i="8"/>
  <c r="O58" i="8" s="1"/>
  <c r="K131" i="8"/>
  <c r="O131" i="8" s="1"/>
  <c r="K123" i="8"/>
  <c r="K49" i="8"/>
  <c r="O49" i="8" s="1"/>
  <c r="K85" i="8"/>
  <c r="O85" i="8" s="1"/>
  <c r="K16" i="8"/>
  <c r="K32" i="8"/>
  <c r="O32" i="8" s="1"/>
  <c r="X32" i="8" s="1"/>
  <c r="S31" i="3" s="1"/>
  <c r="K139" i="8"/>
  <c r="O139" i="8" s="1"/>
  <c r="Q42" i="8"/>
  <c r="R42" i="8" s="1"/>
  <c r="Q43" i="8"/>
  <c r="R43" i="8" s="1"/>
  <c r="Q44" i="8"/>
  <c r="R44" i="8" s="1"/>
  <c r="Q41" i="8"/>
  <c r="Q105" i="8"/>
  <c r="R105" i="8" s="1"/>
  <c r="Q106" i="8"/>
  <c r="Q104" i="8"/>
  <c r="R104" i="8" s="1"/>
  <c r="Q139" i="8"/>
  <c r="Q141" i="8"/>
  <c r="R141" i="8" s="1"/>
  <c r="Q140" i="8"/>
  <c r="R140" i="8" s="1"/>
  <c r="K157" i="6"/>
  <c r="L157" i="6" s="1"/>
  <c r="M157" i="6" s="1"/>
  <c r="J157" i="6"/>
  <c r="H151" i="10"/>
  <c r="D151" i="15"/>
  <c r="H151" i="14"/>
  <c r="AF149" i="14"/>
  <c r="P149" i="15"/>
  <c r="AB149" i="10"/>
  <c r="AD152" i="8" s="1"/>
  <c r="F147" i="14"/>
  <c r="G147" i="14" s="1"/>
  <c r="G147" i="10"/>
  <c r="C147" i="15"/>
  <c r="L153" i="15"/>
  <c r="AA153" i="14"/>
  <c r="T153" i="10"/>
  <c r="I156" i="7" s="1"/>
  <c r="Q153" i="14"/>
  <c r="J153" i="15"/>
  <c r="AM153" i="14"/>
  <c r="U153" i="15"/>
  <c r="AG153" i="10"/>
  <c r="AK156" i="8" s="1"/>
  <c r="G151" i="15"/>
  <c r="Q151" i="10"/>
  <c r="F154" i="7" s="1"/>
  <c r="N151" i="14"/>
  <c r="N151" i="10"/>
  <c r="R155" i="10"/>
  <c r="G158" i="7" s="1"/>
  <c r="O155" i="14"/>
  <c r="H155" i="15"/>
  <c r="AH149" i="14"/>
  <c r="AJ149" i="14" s="1"/>
  <c r="Q149" i="15"/>
  <c r="AC149" i="10"/>
  <c r="AF152" i="8" s="1"/>
  <c r="AH152" i="8" s="1"/>
  <c r="P147" i="10"/>
  <c r="AK150" i="14"/>
  <c r="S150" i="15"/>
  <c r="AE150" i="10"/>
  <c r="AI153" i="8" s="1"/>
  <c r="AA155" i="14"/>
  <c r="L155" i="15"/>
  <c r="AC152" i="14"/>
  <c r="M152" i="15"/>
  <c r="Y152" i="10"/>
  <c r="AA155" i="8" s="1"/>
  <c r="AD152" i="14"/>
  <c r="N152" i="15"/>
  <c r="Z152" i="10"/>
  <c r="AB155" i="8" s="1"/>
  <c r="AG154" i="10"/>
  <c r="AK157" i="8" s="1"/>
  <c r="AM154" i="14"/>
  <c r="U154" i="15"/>
  <c r="M152" i="10"/>
  <c r="AC152" i="10"/>
  <c r="AF155" i="8" s="1"/>
  <c r="AH155" i="8" s="1"/>
  <c r="AH152" i="14"/>
  <c r="AJ152" i="14" s="1"/>
  <c r="Q152" i="15"/>
  <c r="O195" i="12"/>
  <c r="J150" i="14"/>
  <c r="F150" i="15"/>
  <c r="L150" i="10"/>
  <c r="AI147" i="14"/>
  <c r="AJ147" i="14" s="1"/>
  <c r="AD147" i="10"/>
  <c r="AG150" i="8" s="1"/>
  <c r="R147" i="15"/>
  <c r="U153" i="10"/>
  <c r="J156" i="7" s="1"/>
  <c r="R153" i="14"/>
  <c r="K153" i="15"/>
  <c r="J153" i="10"/>
  <c r="AL153" i="14"/>
  <c r="T153" i="15"/>
  <c r="AF153" i="10"/>
  <c r="AJ156" i="8" s="1"/>
  <c r="W149" i="14"/>
  <c r="X149" i="14" s="1"/>
  <c r="T149" i="14" s="1"/>
  <c r="J182" i="12"/>
  <c r="Q152" i="8" s="1"/>
  <c r="R152" i="8" s="1"/>
  <c r="T151" i="15"/>
  <c r="AF151" i="10"/>
  <c r="AJ154" i="8" s="1"/>
  <c r="AL151" i="14"/>
  <c r="AC151" i="10"/>
  <c r="AF154" i="8" s="1"/>
  <c r="AH151" i="14"/>
  <c r="Q151" i="15"/>
  <c r="C153" i="3"/>
  <c r="C154" i="8"/>
  <c r="C154" i="6"/>
  <c r="C154" i="7"/>
  <c r="G150" i="14"/>
  <c r="AI150" i="14"/>
  <c r="R150" i="15"/>
  <c r="AD150" i="10"/>
  <c r="AG153" i="8" s="1"/>
  <c r="N149" i="14"/>
  <c r="G149" i="15"/>
  <c r="Q149" i="10"/>
  <c r="F152" i="7" s="1"/>
  <c r="L152" i="7" s="1"/>
  <c r="W153" i="14"/>
  <c r="X153" i="14" s="1"/>
  <c r="T153" i="14" s="1"/>
  <c r="AA147" i="10"/>
  <c r="AC150" i="8" s="1"/>
  <c r="AE147" i="14"/>
  <c r="O147" i="15"/>
  <c r="W151" i="6"/>
  <c r="M149" i="7"/>
  <c r="W145" i="10"/>
  <c r="W148" i="10"/>
  <c r="O148" i="15"/>
  <c r="AA148" i="10"/>
  <c r="AC151" i="8" s="1"/>
  <c r="AE148" i="14"/>
  <c r="AC148" i="14"/>
  <c r="M148" i="15"/>
  <c r="Y148" i="10"/>
  <c r="AA151" i="8" s="1"/>
  <c r="O148" i="10"/>
  <c r="I149" i="15"/>
  <c r="J141" i="14"/>
  <c r="L141" i="10"/>
  <c r="F141" i="15"/>
  <c r="E141" i="15"/>
  <c r="I141" i="10"/>
  <c r="S144" i="6" s="1"/>
  <c r="V144" i="6" s="1"/>
  <c r="I141" i="14"/>
  <c r="P143" i="10"/>
  <c r="W143" i="14"/>
  <c r="X143" i="14" s="1"/>
  <c r="T143" i="14" s="1"/>
  <c r="AM143" i="14"/>
  <c r="AG143" i="10"/>
  <c r="AK146" i="8" s="1"/>
  <c r="U143" i="15"/>
  <c r="P138" i="10"/>
  <c r="Z144" i="10"/>
  <c r="AB147" i="8" s="1"/>
  <c r="N144" i="15"/>
  <c r="AD144" i="14"/>
  <c r="R144" i="14"/>
  <c r="U144" i="10"/>
  <c r="J147" i="7" s="1"/>
  <c r="K144" i="15"/>
  <c r="N144" i="14"/>
  <c r="G144" i="15"/>
  <c r="Q144" i="10"/>
  <c r="F147" i="7" s="1"/>
  <c r="V141" i="10"/>
  <c r="Y144" i="8"/>
  <c r="Z144" i="8" s="1"/>
  <c r="R140" i="14"/>
  <c r="K140" i="15"/>
  <c r="U140" i="10"/>
  <c r="J143" i="7" s="1"/>
  <c r="N138" i="14"/>
  <c r="G138" i="15"/>
  <c r="Q138" i="10"/>
  <c r="F141" i="7" s="1"/>
  <c r="AA143" i="14"/>
  <c r="L143" i="15"/>
  <c r="AG138" i="10"/>
  <c r="AK141" i="8" s="1"/>
  <c r="AM138" i="14"/>
  <c r="AN138" i="14" s="1"/>
  <c r="U138" i="15"/>
  <c r="W132" i="10"/>
  <c r="G139" i="15"/>
  <c r="Q139" i="10"/>
  <c r="F142" i="7" s="1"/>
  <c r="N139" i="14"/>
  <c r="Y138" i="10"/>
  <c r="AA141" i="8" s="1"/>
  <c r="AC138" i="14"/>
  <c r="AG138" i="14" s="1"/>
  <c r="M138" i="15"/>
  <c r="H133" i="10"/>
  <c r="H133" i="14"/>
  <c r="L133" i="14" s="1"/>
  <c r="D133" i="15"/>
  <c r="E142" i="15"/>
  <c r="I142" i="14"/>
  <c r="I142" i="10"/>
  <c r="S145" i="6" s="1"/>
  <c r="J142" i="10"/>
  <c r="U142" i="10"/>
  <c r="J145" i="7" s="1"/>
  <c r="R142" i="14"/>
  <c r="K142" i="15"/>
  <c r="C145" i="7"/>
  <c r="C145" i="8"/>
  <c r="C145" i="6"/>
  <c r="C144" i="3"/>
  <c r="W134" i="10"/>
  <c r="S131" i="10"/>
  <c r="H134" i="7" s="1"/>
  <c r="L137" i="15"/>
  <c r="AA137" i="14"/>
  <c r="K137" i="10"/>
  <c r="O134" i="10"/>
  <c r="M134" i="10"/>
  <c r="W137" i="10"/>
  <c r="U136" i="10"/>
  <c r="J139" i="7" s="1"/>
  <c r="R136" i="14"/>
  <c r="K136" i="15"/>
  <c r="J136" i="10"/>
  <c r="I133" i="15"/>
  <c r="T135" i="15"/>
  <c r="AL135" i="14"/>
  <c r="AF135" i="10"/>
  <c r="AJ138" i="8" s="1"/>
  <c r="M135" i="10"/>
  <c r="AD135" i="14"/>
  <c r="N135" i="15"/>
  <c r="Z135" i="10"/>
  <c r="AB138" i="8" s="1"/>
  <c r="H135" i="15"/>
  <c r="O135" i="14"/>
  <c r="R135" i="10"/>
  <c r="G138" i="7" s="1"/>
  <c r="AC131" i="14"/>
  <c r="M131" i="15"/>
  <c r="Y131" i="10"/>
  <c r="AA134" i="8" s="1"/>
  <c r="P130" i="10"/>
  <c r="K130" i="10"/>
  <c r="F130" i="10"/>
  <c r="B130" i="15"/>
  <c r="E130" i="14"/>
  <c r="AM130" i="14"/>
  <c r="U130" i="15"/>
  <c r="AG130" i="10"/>
  <c r="AK133" i="8" s="1"/>
  <c r="M135" i="7"/>
  <c r="AJ131" i="14"/>
  <c r="V136" i="10"/>
  <c r="Y139" i="8"/>
  <c r="Z139" i="8" s="1"/>
  <c r="T130" i="15"/>
  <c r="AF130" i="10"/>
  <c r="AJ133" i="8" s="1"/>
  <c r="AL130" i="14"/>
  <c r="I127" i="10"/>
  <c r="S130" i="6" s="1"/>
  <c r="E127" i="15"/>
  <c r="I127" i="14"/>
  <c r="AE127" i="14"/>
  <c r="O127" i="15"/>
  <c r="AA127" i="10"/>
  <c r="AC130" i="8" s="1"/>
  <c r="P125" i="10"/>
  <c r="I129" i="10"/>
  <c r="S132" i="6" s="1"/>
  <c r="E129" i="15"/>
  <c r="I129" i="14"/>
  <c r="G129" i="10"/>
  <c r="F129" i="14"/>
  <c r="G129" i="14" s="1"/>
  <c r="C129" i="15"/>
  <c r="X129" i="10"/>
  <c r="AF126" i="14"/>
  <c r="P126" i="15"/>
  <c r="AB126" i="10"/>
  <c r="AD129" i="8" s="1"/>
  <c r="Z124" i="10"/>
  <c r="AB127" i="8" s="1"/>
  <c r="AD124" i="14"/>
  <c r="N124" i="15"/>
  <c r="U122" i="10"/>
  <c r="J125" i="7" s="1"/>
  <c r="R122" i="14"/>
  <c r="K122" i="15"/>
  <c r="AH121" i="14"/>
  <c r="AJ121" i="14" s="1"/>
  <c r="Q121" i="15"/>
  <c r="AC121" i="10"/>
  <c r="AF124" i="8" s="1"/>
  <c r="AH124" i="8" s="1"/>
  <c r="H119" i="14"/>
  <c r="D119" i="15"/>
  <c r="H119" i="10"/>
  <c r="T128" i="15"/>
  <c r="AF128" i="10"/>
  <c r="AJ131" i="8" s="1"/>
  <c r="AL128" i="14"/>
  <c r="J126" i="15"/>
  <c r="T126" i="10"/>
  <c r="I129" i="7" s="1"/>
  <c r="Q126" i="14"/>
  <c r="K125" i="10"/>
  <c r="N126" i="15"/>
  <c r="Z126" i="10"/>
  <c r="AB129" i="8" s="1"/>
  <c r="AD126" i="14"/>
  <c r="U124" i="10"/>
  <c r="J127" i="7" s="1"/>
  <c r="P127" i="7" s="1"/>
  <c r="R124" i="14"/>
  <c r="K124" i="15"/>
  <c r="F123" i="10"/>
  <c r="E123" i="14"/>
  <c r="B123" i="15"/>
  <c r="W121" i="10"/>
  <c r="H121" i="10"/>
  <c r="H121" i="14"/>
  <c r="L121" i="14" s="1"/>
  <c r="D121" i="14" s="1"/>
  <c r="D121" i="15"/>
  <c r="AE122" i="10"/>
  <c r="AI125" i="8" s="1"/>
  <c r="AK122" i="14"/>
  <c r="S122" i="15"/>
  <c r="P128" i="10"/>
  <c r="T125" i="15"/>
  <c r="AF125" i="10"/>
  <c r="AJ128" i="8" s="1"/>
  <c r="AL125" i="14"/>
  <c r="P123" i="10"/>
  <c r="AD126" i="10"/>
  <c r="AG129" i="8" s="1"/>
  <c r="AI126" i="14"/>
  <c r="R126" i="15"/>
  <c r="C125" i="15"/>
  <c r="G125" i="10"/>
  <c r="F125" i="14"/>
  <c r="W124" i="10"/>
  <c r="X123" i="10"/>
  <c r="R119" i="14"/>
  <c r="K119" i="15"/>
  <c r="U119" i="10"/>
  <c r="J122" i="7" s="1"/>
  <c r="P122" i="7" s="1"/>
  <c r="T117" i="10"/>
  <c r="I120" i="7" s="1"/>
  <c r="Q117" i="14"/>
  <c r="J117" i="15"/>
  <c r="AA113" i="14"/>
  <c r="L113" i="15"/>
  <c r="W118" i="14"/>
  <c r="X118" i="14" s="1"/>
  <c r="T118" i="14" s="1"/>
  <c r="J149" i="12"/>
  <c r="Q121" i="8" s="1"/>
  <c r="R121" i="8" s="1"/>
  <c r="X118" i="10"/>
  <c r="AK113" i="14"/>
  <c r="AN113" i="14" s="1"/>
  <c r="S113" i="15"/>
  <c r="AE113" i="10"/>
  <c r="AI116" i="8" s="1"/>
  <c r="AL116" i="8" s="1"/>
  <c r="T120" i="10"/>
  <c r="I123" i="7" s="1"/>
  <c r="Q120" i="14"/>
  <c r="J120" i="15"/>
  <c r="AM120" i="14"/>
  <c r="U120" i="15"/>
  <c r="AG120" i="10"/>
  <c r="AK123" i="8" s="1"/>
  <c r="AA120" i="14"/>
  <c r="L120" i="15"/>
  <c r="AC118" i="14"/>
  <c r="M118" i="15"/>
  <c r="Y118" i="10"/>
  <c r="AA121" i="8" s="1"/>
  <c r="W116" i="10"/>
  <c r="Q112" i="14"/>
  <c r="J112" i="15"/>
  <c r="T112" i="10"/>
  <c r="I115" i="7" s="1"/>
  <c r="O115" i="7" s="1"/>
  <c r="P115" i="10"/>
  <c r="W117" i="6"/>
  <c r="P121" i="6"/>
  <c r="Q121" i="6" s="1"/>
  <c r="O121" i="6"/>
  <c r="N115" i="14"/>
  <c r="Q115" i="10"/>
  <c r="F118" i="7" s="1"/>
  <c r="G115" i="15"/>
  <c r="M115" i="10"/>
  <c r="S112" i="10"/>
  <c r="H115" i="7" s="1"/>
  <c r="P114" i="10"/>
  <c r="AC115" i="14"/>
  <c r="Y115" i="10"/>
  <c r="AA118" i="8" s="1"/>
  <c r="M115" i="15"/>
  <c r="J115" i="15"/>
  <c r="Q115" i="14"/>
  <c r="T115" i="10"/>
  <c r="I118" i="7" s="1"/>
  <c r="AC114" i="14"/>
  <c r="M114" i="15"/>
  <c r="Y114" i="10"/>
  <c r="AA117" i="8" s="1"/>
  <c r="W114" i="14"/>
  <c r="X114" i="14" s="1"/>
  <c r="T114" i="14" s="1"/>
  <c r="N10" i="13"/>
  <c r="AD114" i="14"/>
  <c r="Z114" i="10"/>
  <c r="AB117" i="8" s="1"/>
  <c r="N114" i="15"/>
  <c r="AK103" i="14"/>
  <c r="AN103" i="14" s="1"/>
  <c r="S103" i="15"/>
  <c r="AE103" i="10"/>
  <c r="AI106" i="8" s="1"/>
  <c r="AL106" i="8" s="1"/>
  <c r="O110" i="14"/>
  <c r="R110" i="10"/>
  <c r="G113" i="7" s="1"/>
  <c r="H110" i="15"/>
  <c r="AG110" i="10"/>
  <c r="AK113" i="8" s="1"/>
  <c r="U110" i="15"/>
  <c r="AM110" i="14"/>
  <c r="W110" i="14"/>
  <c r="X110" i="14" s="1"/>
  <c r="T110" i="14" s="1"/>
  <c r="N6" i="13"/>
  <c r="O106" i="14"/>
  <c r="H106" i="15"/>
  <c r="R106" i="10"/>
  <c r="G109" i="7" s="1"/>
  <c r="W111" i="6"/>
  <c r="S111" i="15"/>
  <c r="AK111" i="14"/>
  <c r="AE111" i="10"/>
  <c r="AI114" i="8" s="1"/>
  <c r="W111" i="10"/>
  <c r="AM111" i="14"/>
  <c r="U111" i="15"/>
  <c r="AG111" i="10"/>
  <c r="AK114" i="8" s="1"/>
  <c r="AE106" i="10"/>
  <c r="AI109" i="8" s="1"/>
  <c r="AL109" i="8" s="1"/>
  <c r="S106" i="15"/>
  <c r="AK106" i="14"/>
  <c r="AN106" i="14" s="1"/>
  <c r="G106" i="15"/>
  <c r="Q106" i="10"/>
  <c r="F109" i="7" s="1"/>
  <c r="N106" i="14"/>
  <c r="W106" i="14"/>
  <c r="X106" i="14" s="1"/>
  <c r="T106" i="14" s="1"/>
  <c r="J146" i="12"/>
  <c r="Q109" i="8" s="1"/>
  <c r="R109" i="8" s="1"/>
  <c r="V111" i="10"/>
  <c r="Y114" i="8"/>
  <c r="Z114" i="8" s="1"/>
  <c r="H110" i="10"/>
  <c r="D110" i="15"/>
  <c r="H110" i="14"/>
  <c r="AE111" i="8"/>
  <c r="AM111" i="8" s="1"/>
  <c r="I108" i="15"/>
  <c r="F104" i="10"/>
  <c r="B104" i="15"/>
  <c r="E104" i="14"/>
  <c r="AD110" i="10"/>
  <c r="AG113" i="8" s="1"/>
  <c r="AI110" i="14"/>
  <c r="R110" i="15"/>
  <c r="AD106" i="10"/>
  <c r="AG109" i="8" s="1"/>
  <c r="R106" i="15"/>
  <c r="AI106" i="14"/>
  <c r="O109" i="14"/>
  <c r="R109" i="10"/>
  <c r="G112" i="7" s="1"/>
  <c r="M112" i="7" s="1"/>
  <c r="H109" i="15"/>
  <c r="O109" i="10"/>
  <c r="H107" i="15"/>
  <c r="R107" i="10"/>
  <c r="G110" i="7" s="1"/>
  <c r="O107" i="14"/>
  <c r="F107" i="10"/>
  <c r="E107" i="14"/>
  <c r="B107" i="15"/>
  <c r="J107" i="14"/>
  <c r="F107" i="15"/>
  <c r="L107" i="10"/>
  <c r="AL107" i="14"/>
  <c r="T107" i="15"/>
  <c r="AF107" i="10"/>
  <c r="AJ110" i="8" s="1"/>
  <c r="AC100" i="14"/>
  <c r="Y100" i="10"/>
  <c r="AA103" i="8" s="1"/>
  <c r="M100" i="15"/>
  <c r="J95" i="14"/>
  <c r="K95" i="14" s="1"/>
  <c r="F95" i="15"/>
  <c r="L95" i="10"/>
  <c r="D102" i="15"/>
  <c r="H102" i="10"/>
  <c r="H102" i="14"/>
  <c r="R102" i="15"/>
  <c r="AI102" i="14"/>
  <c r="AD102" i="10"/>
  <c r="AG105" i="8" s="1"/>
  <c r="M105" i="10"/>
  <c r="F105" i="14"/>
  <c r="C105" i="15"/>
  <c r="G105" i="10"/>
  <c r="S103" i="10"/>
  <c r="H106" i="7" s="1"/>
  <c r="P95" i="10"/>
  <c r="O100" i="15"/>
  <c r="AE100" i="14"/>
  <c r="AA100" i="10"/>
  <c r="AC103" i="8" s="1"/>
  <c r="AD96" i="14"/>
  <c r="N96" i="15"/>
  <c r="Z96" i="10"/>
  <c r="AB99" i="8" s="1"/>
  <c r="E99" i="15"/>
  <c r="I99" i="14"/>
  <c r="I99" i="10"/>
  <c r="S102" i="6" s="1"/>
  <c r="Z99" i="10"/>
  <c r="AB102" i="8" s="1"/>
  <c r="N99" i="15"/>
  <c r="AD99" i="14"/>
  <c r="C102" i="8"/>
  <c r="C102" i="7"/>
  <c r="C101" i="3"/>
  <c r="C102" i="6"/>
  <c r="N96" i="10"/>
  <c r="V95" i="10"/>
  <c r="Y98" i="8"/>
  <c r="Z98" i="8" s="1"/>
  <c r="O128" i="12"/>
  <c r="H88" i="14"/>
  <c r="L88" i="14" s="1"/>
  <c r="D88" i="14" s="1"/>
  <c r="D88" i="15"/>
  <c r="V88" i="15" s="1"/>
  <c r="G88" i="11" s="1"/>
  <c r="D88" i="11" s="1"/>
  <c r="H88" i="10"/>
  <c r="J102" i="6"/>
  <c r="M96" i="10"/>
  <c r="P99" i="14"/>
  <c r="M97" i="10"/>
  <c r="AC97" i="10"/>
  <c r="AF100" i="8" s="1"/>
  <c r="Q97" i="15"/>
  <c r="AH97" i="14"/>
  <c r="Q97" i="14"/>
  <c r="T97" i="10"/>
  <c r="I100" i="7" s="1"/>
  <c r="J97" i="15"/>
  <c r="AH92" i="14"/>
  <c r="AC92" i="10"/>
  <c r="AF95" i="8" s="1"/>
  <c r="Q92" i="15"/>
  <c r="Y89" i="10"/>
  <c r="AA92" i="8" s="1"/>
  <c r="AC89" i="14"/>
  <c r="AG89" i="14" s="1"/>
  <c r="M89" i="15"/>
  <c r="P98" i="7"/>
  <c r="AA98" i="10"/>
  <c r="AC101" i="8" s="1"/>
  <c r="O98" i="15"/>
  <c r="AE98" i="14"/>
  <c r="AB98" i="10"/>
  <c r="AD101" i="8" s="1"/>
  <c r="P98" i="15"/>
  <c r="AF98" i="14"/>
  <c r="AD98" i="14"/>
  <c r="Z98" i="10"/>
  <c r="AB101" i="8" s="1"/>
  <c r="N98" i="15"/>
  <c r="X85" i="10"/>
  <c r="AK83" i="14"/>
  <c r="S83" i="15"/>
  <c r="AE83" i="10"/>
  <c r="AI86" i="8" s="1"/>
  <c r="J98" i="6"/>
  <c r="K98" i="6"/>
  <c r="L98" i="6" s="1"/>
  <c r="M98" i="6" s="1"/>
  <c r="AN91" i="14"/>
  <c r="I90" i="10"/>
  <c r="S93" i="6" s="1"/>
  <c r="I90" i="14"/>
  <c r="E90" i="15"/>
  <c r="AD90" i="10"/>
  <c r="AG93" i="8" s="1"/>
  <c r="AI90" i="14"/>
  <c r="R90" i="15"/>
  <c r="AF90" i="14"/>
  <c r="P90" i="15"/>
  <c r="AB90" i="10"/>
  <c r="AD93" i="8" s="1"/>
  <c r="J126" i="12"/>
  <c r="Q89" i="8" s="1"/>
  <c r="R89" i="8" s="1"/>
  <c r="W86" i="14"/>
  <c r="X86" i="14" s="1"/>
  <c r="T86" i="14" s="1"/>
  <c r="W84" i="10"/>
  <c r="H84" i="14"/>
  <c r="D84" i="15"/>
  <c r="H84" i="10"/>
  <c r="I83" i="14"/>
  <c r="K83" i="14" s="1"/>
  <c r="E83" i="15"/>
  <c r="I83" i="10"/>
  <c r="S86" i="6" s="1"/>
  <c r="W78" i="14"/>
  <c r="X78" i="14" s="1"/>
  <c r="T78" i="14" s="1"/>
  <c r="J121" i="12"/>
  <c r="W76" i="10"/>
  <c r="O97" i="6"/>
  <c r="J94" i="6"/>
  <c r="K94" i="6"/>
  <c r="L94" i="6" s="1"/>
  <c r="M94" i="6" s="1"/>
  <c r="N94" i="6" s="1"/>
  <c r="M93" i="3" s="1"/>
  <c r="J86" i="10"/>
  <c r="W94" i="10"/>
  <c r="N94" i="15"/>
  <c r="Z94" i="10"/>
  <c r="AB97" i="8" s="1"/>
  <c r="AD94" i="14"/>
  <c r="R94" i="14"/>
  <c r="U94" i="10"/>
  <c r="J97" i="7" s="1"/>
  <c r="K94" i="15"/>
  <c r="K93" i="10"/>
  <c r="P86" i="7"/>
  <c r="W80" i="14"/>
  <c r="X80" i="14" s="1"/>
  <c r="T80" i="14" s="1"/>
  <c r="W78" i="10"/>
  <c r="P70" i="10"/>
  <c r="G93" i="10"/>
  <c r="F93" i="14"/>
  <c r="G93" i="14" s="1"/>
  <c r="C93" i="15"/>
  <c r="W93" i="14"/>
  <c r="X93" i="14" s="1"/>
  <c r="T93" i="14" s="1"/>
  <c r="W81" i="14"/>
  <c r="X81" i="14" s="1"/>
  <c r="T81" i="14" s="1"/>
  <c r="J122" i="12"/>
  <c r="M73" i="10"/>
  <c r="W71" i="14"/>
  <c r="X71" i="14" s="1"/>
  <c r="T71" i="14" s="1"/>
  <c r="AD71" i="10"/>
  <c r="AG74" i="8" s="1"/>
  <c r="AI71" i="14"/>
  <c r="R71" i="15"/>
  <c r="P83" i="7"/>
  <c r="G79" i="10"/>
  <c r="F79" i="14"/>
  <c r="G79" i="14" s="1"/>
  <c r="C79" i="15"/>
  <c r="J79" i="14"/>
  <c r="L79" i="10"/>
  <c r="F79" i="15"/>
  <c r="M76" i="14"/>
  <c r="Q69" i="14"/>
  <c r="J69" i="15"/>
  <c r="T69" i="10"/>
  <c r="I72" i="7" s="1"/>
  <c r="P60" i="10"/>
  <c r="K87" i="10"/>
  <c r="P87" i="15"/>
  <c r="AB87" i="10"/>
  <c r="AD90" i="8" s="1"/>
  <c r="AF87" i="14"/>
  <c r="AC87" i="14"/>
  <c r="M87" i="15"/>
  <c r="Y87" i="10"/>
  <c r="AA90" i="8" s="1"/>
  <c r="I79" i="15"/>
  <c r="I71" i="15"/>
  <c r="M71" i="15"/>
  <c r="Y71" i="10"/>
  <c r="AA74" i="8" s="1"/>
  <c r="AC71" i="14"/>
  <c r="AA69" i="14"/>
  <c r="L69" i="15"/>
  <c r="M82" i="10"/>
  <c r="K82" i="10"/>
  <c r="J85" i="6"/>
  <c r="J71" i="10"/>
  <c r="AK64" i="14"/>
  <c r="AN64" i="14" s="1"/>
  <c r="S64" i="15"/>
  <c r="AE64" i="10"/>
  <c r="AI67" i="8" s="1"/>
  <c r="AL67" i="8" s="1"/>
  <c r="E81" i="15"/>
  <c r="I81" i="10"/>
  <c r="S84" i="6" s="1"/>
  <c r="I81" i="14"/>
  <c r="AB81" i="10"/>
  <c r="AD84" i="8" s="1"/>
  <c r="AF81" i="14"/>
  <c r="P81" i="15"/>
  <c r="C83" i="3"/>
  <c r="C84" i="8"/>
  <c r="C84" i="6"/>
  <c r="C84" i="7"/>
  <c r="J77" i="15"/>
  <c r="Q77" i="14"/>
  <c r="T77" i="10"/>
  <c r="I80" i="7" s="1"/>
  <c r="X77" i="10"/>
  <c r="W77" i="14"/>
  <c r="X77" i="14" s="1"/>
  <c r="T77" i="14" s="1"/>
  <c r="F82" i="6"/>
  <c r="G82" i="6"/>
  <c r="H82" i="6" s="1"/>
  <c r="I82" i="6" s="1"/>
  <c r="J73" i="14"/>
  <c r="F73" i="15"/>
  <c r="L73" i="10"/>
  <c r="J118" i="12"/>
  <c r="W74" i="14"/>
  <c r="X74" i="14" s="1"/>
  <c r="T74" i="14" s="1"/>
  <c r="E67" i="15"/>
  <c r="I67" i="10"/>
  <c r="I67" i="14"/>
  <c r="O111" i="12"/>
  <c r="L66" i="15"/>
  <c r="AA66" i="14"/>
  <c r="AA65" i="14"/>
  <c r="L65" i="15"/>
  <c r="C68" i="8"/>
  <c r="C67" i="3"/>
  <c r="C68" i="6"/>
  <c r="C68" i="7"/>
  <c r="AL63" i="14"/>
  <c r="AF63" i="10"/>
  <c r="AJ66" i="8" s="1"/>
  <c r="T63" i="15"/>
  <c r="O61" i="14"/>
  <c r="R61" i="10"/>
  <c r="G64" i="7" s="1"/>
  <c r="H61" i="15"/>
  <c r="O54" i="14"/>
  <c r="R54" i="10"/>
  <c r="G57" i="7" s="1"/>
  <c r="H54" i="15"/>
  <c r="O47" i="10"/>
  <c r="C68" i="15"/>
  <c r="F68" i="14"/>
  <c r="G68" i="10"/>
  <c r="P68" i="10"/>
  <c r="E66" i="15"/>
  <c r="I66" i="14"/>
  <c r="I66" i="10"/>
  <c r="S69" i="6" s="1"/>
  <c r="T66" i="10"/>
  <c r="I69" i="7" s="1"/>
  <c r="Q66" i="14"/>
  <c r="J66" i="15"/>
  <c r="S57" i="15"/>
  <c r="AE57" i="10"/>
  <c r="AI60" i="8" s="1"/>
  <c r="AL60" i="8" s="1"/>
  <c r="AK57" i="14"/>
  <c r="AN57" i="14" s="1"/>
  <c r="M54" i="10"/>
  <c r="I64" i="15"/>
  <c r="K54" i="10"/>
  <c r="Y47" i="10"/>
  <c r="AA50" i="8" s="1"/>
  <c r="AC47" i="14"/>
  <c r="AG47" i="14" s="1"/>
  <c r="M47" i="15"/>
  <c r="R74" i="14"/>
  <c r="K74" i="15"/>
  <c r="U74" i="10"/>
  <c r="J77" i="7" s="1"/>
  <c r="O118" i="12"/>
  <c r="AA74" i="10"/>
  <c r="AC77" i="8" s="1"/>
  <c r="AE74" i="14"/>
  <c r="O74" i="15"/>
  <c r="H72" i="10"/>
  <c r="H72" i="14"/>
  <c r="D72" i="15"/>
  <c r="AE72" i="10"/>
  <c r="AI75" i="8" s="1"/>
  <c r="S72" i="15"/>
  <c r="AK72" i="14"/>
  <c r="AA72" i="14"/>
  <c r="L72" i="15"/>
  <c r="AE72" i="14"/>
  <c r="O72" i="15"/>
  <c r="AA72" i="10"/>
  <c r="AC75" i="8" s="1"/>
  <c r="AE63" i="8"/>
  <c r="G54" i="15"/>
  <c r="Q54" i="10"/>
  <c r="F57" i="7" s="1"/>
  <c r="N54" i="14"/>
  <c r="AL68" i="8"/>
  <c r="S69" i="10"/>
  <c r="H72" i="7" s="1"/>
  <c r="AE62" i="10"/>
  <c r="AI65" i="8" s="1"/>
  <c r="S62" i="15"/>
  <c r="AK62" i="14"/>
  <c r="S55" i="10"/>
  <c r="H58" i="7" s="1"/>
  <c r="K57" i="6"/>
  <c r="L57" i="6" s="1"/>
  <c r="J57" i="6"/>
  <c r="N67" i="7"/>
  <c r="N53" i="10"/>
  <c r="AC53" i="14"/>
  <c r="M53" i="15"/>
  <c r="Y53" i="10"/>
  <c r="AA56" i="8" s="1"/>
  <c r="F61" i="6"/>
  <c r="G61" i="6"/>
  <c r="H61" i="6" s="1"/>
  <c r="I61" i="6" s="1"/>
  <c r="P67" i="7"/>
  <c r="Q62" i="10"/>
  <c r="F65" i="7" s="1"/>
  <c r="G62" i="15"/>
  <c r="N62" i="14"/>
  <c r="O62" i="15"/>
  <c r="AA62" i="10"/>
  <c r="AC65" i="8" s="1"/>
  <c r="AE62" i="14"/>
  <c r="N62" i="10"/>
  <c r="N63" i="7"/>
  <c r="K63" i="7"/>
  <c r="P62" i="3" s="1"/>
  <c r="M58" i="10"/>
  <c r="T58" i="10"/>
  <c r="I61" i="7" s="1"/>
  <c r="Q58" i="14"/>
  <c r="J58" i="15"/>
  <c r="Y55" i="10"/>
  <c r="AA58" i="8" s="1"/>
  <c r="AC55" i="14"/>
  <c r="M55" i="15"/>
  <c r="L55" i="10"/>
  <c r="F55" i="15"/>
  <c r="J55" i="14"/>
  <c r="AD55" i="10"/>
  <c r="AG58" i="8" s="1"/>
  <c r="AI55" i="14"/>
  <c r="R55" i="15"/>
  <c r="P53" i="10"/>
  <c r="J62" i="6"/>
  <c r="K62" i="6"/>
  <c r="L62" i="6" s="1"/>
  <c r="M62" i="6" s="1"/>
  <c r="L52" i="15"/>
  <c r="AA52" i="14"/>
  <c r="M52" i="10"/>
  <c r="AC52" i="14"/>
  <c r="M52" i="15"/>
  <c r="Y52" i="10"/>
  <c r="AA55" i="8" s="1"/>
  <c r="M54" i="7"/>
  <c r="T43" i="15"/>
  <c r="AL43" i="14"/>
  <c r="AN43" i="14" s="1"/>
  <c r="AF43" i="10"/>
  <c r="AJ46" i="8" s="1"/>
  <c r="W58" i="14"/>
  <c r="X58" i="14" s="1"/>
  <c r="T58" i="14" s="1"/>
  <c r="AA43" i="10"/>
  <c r="AC46" i="8" s="1"/>
  <c r="O43" i="15"/>
  <c r="AE43" i="14"/>
  <c r="M56" i="10"/>
  <c r="N56" i="10"/>
  <c r="Q56" i="14"/>
  <c r="T56" i="10"/>
  <c r="I59" i="7" s="1"/>
  <c r="J56" i="15"/>
  <c r="G52" i="10"/>
  <c r="F52" i="14"/>
  <c r="C52" i="15"/>
  <c r="J83" i="12"/>
  <c r="W51" i="14"/>
  <c r="X51" i="14" s="1"/>
  <c r="T51" i="14" s="1"/>
  <c r="C54" i="6"/>
  <c r="C54" i="8"/>
  <c r="C54" i="7"/>
  <c r="C53" i="3"/>
  <c r="F44" i="10"/>
  <c r="B44" i="15"/>
  <c r="E44" i="14"/>
  <c r="AK38" i="14"/>
  <c r="AN38" i="14" s="1"/>
  <c r="AE38" i="10"/>
  <c r="AI41" i="8" s="1"/>
  <c r="AL41" i="8" s="1"/>
  <c r="S38" i="15"/>
  <c r="N49" i="7"/>
  <c r="K49" i="7"/>
  <c r="P48" i="3" s="1"/>
  <c r="K45" i="10"/>
  <c r="R45" i="10"/>
  <c r="G48" i="7" s="1"/>
  <c r="O45" i="14"/>
  <c r="H45" i="15"/>
  <c r="X45" i="10"/>
  <c r="T42" i="15"/>
  <c r="AF42" i="10"/>
  <c r="AJ45" i="8" s="1"/>
  <c r="AL42" i="14"/>
  <c r="I36" i="10"/>
  <c r="S39" i="6" s="1"/>
  <c r="I36" i="14"/>
  <c r="E36" i="15"/>
  <c r="AA36" i="14"/>
  <c r="L36" i="15"/>
  <c r="AH32" i="14"/>
  <c r="Q32" i="15"/>
  <c r="AC32" i="10"/>
  <c r="AF35" i="8" s="1"/>
  <c r="AJ43" i="14"/>
  <c r="F37" i="15"/>
  <c r="J37" i="14"/>
  <c r="K37" i="14" s="1"/>
  <c r="L37" i="10"/>
  <c r="K36" i="10"/>
  <c r="J31" i="10"/>
  <c r="AB42" i="10"/>
  <c r="AD45" i="8" s="1"/>
  <c r="P42" i="15"/>
  <c r="AF42" i="14"/>
  <c r="W44" i="6"/>
  <c r="AH40" i="14"/>
  <c r="AJ40" i="14" s="1"/>
  <c r="Q40" i="15"/>
  <c r="AC40" i="10"/>
  <c r="AF43" i="8" s="1"/>
  <c r="AH43" i="8" s="1"/>
  <c r="T42" i="10"/>
  <c r="I45" i="7" s="1"/>
  <c r="Q42" i="14"/>
  <c r="J42" i="15"/>
  <c r="X42" i="10"/>
  <c r="AH44" i="8"/>
  <c r="I37" i="14"/>
  <c r="E37" i="15"/>
  <c r="I37" i="10"/>
  <c r="S40" i="6" s="1"/>
  <c r="AH37" i="14"/>
  <c r="AJ37" i="14" s="1"/>
  <c r="Q37" i="15"/>
  <c r="AC37" i="10"/>
  <c r="AF40" i="8" s="1"/>
  <c r="AH40" i="8" s="1"/>
  <c r="W50" i="10"/>
  <c r="AF50" i="10"/>
  <c r="AJ53" i="8" s="1"/>
  <c r="T50" i="15"/>
  <c r="AL50" i="14"/>
  <c r="O50" i="10"/>
  <c r="Q50" i="14"/>
  <c r="J50" i="15"/>
  <c r="T50" i="10"/>
  <c r="I53" i="7" s="1"/>
  <c r="I49" i="15"/>
  <c r="C42" i="15"/>
  <c r="F42" i="14"/>
  <c r="G42" i="14" s="1"/>
  <c r="G42" i="10"/>
  <c r="U41" i="10"/>
  <c r="J44" i="7" s="1"/>
  <c r="R41" i="14"/>
  <c r="K41" i="15"/>
  <c r="AM41" i="14"/>
  <c r="U41" i="15"/>
  <c r="AG41" i="10"/>
  <c r="AK44" i="8" s="1"/>
  <c r="N39" i="10"/>
  <c r="AE39" i="14"/>
  <c r="O39" i="15"/>
  <c r="AA39" i="10"/>
  <c r="AC42" i="8" s="1"/>
  <c r="I38" i="15"/>
  <c r="AE31" i="14"/>
  <c r="AA31" i="10"/>
  <c r="AC34" i="8" s="1"/>
  <c r="O31" i="15"/>
  <c r="C34" i="8"/>
  <c r="C34" i="6"/>
  <c r="C34" i="7"/>
  <c r="C33" i="3"/>
  <c r="M48" i="15"/>
  <c r="Y48" i="10"/>
  <c r="AA51" i="8" s="1"/>
  <c r="AC48" i="14"/>
  <c r="AF48" i="10"/>
  <c r="AJ51" i="8" s="1"/>
  <c r="AL48" i="14"/>
  <c r="T48" i="15"/>
  <c r="AH48" i="14"/>
  <c r="Q48" i="15"/>
  <c r="AC48" i="10"/>
  <c r="AF51" i="8" s="1"/>
  <c r="H25" i="14"/>
  <c r="D25" i="15"/>
  <c r="H25" i="10"/>
  <c r="R34" i="15"/>
  <c r="AD34" i="10"/>
  <c r="AG37" i="8" s="1"/>
  <c r="AI34" i="14"/>
  <c r="J32" i="6"/>
  <c r="Q27" i="14"/>
  <c r="J27" i="15"/>
  <c r="T27" i="10"/>
  <c r="I30" i="7" s="1"/>
  <c r="K25" i="10"/>
  <c r="AK20" i="14"/>
  <c r="AE20" i="10"/>
  <c r="AI23" i="8" s="1"/>
  <c r="S20" i="15"/>
  <c r="AM18" i="14"/>
  <c r="AG18" i="10"/>
  <c r="AK21" i="8" s="1"/>
  <c r="U18" i="15"/>
  <c r="M15" i="10"/>
  <c r="T33" i="10"/>
  <c r="I36" i="7" s="1"/>
  <c r="O36" i="7" s="1"/>
  <c r="J33" i="15"/>
  <c r="Q33" i="14"/>
  <c r="T29" i="10"/>
  <c r="I32" i="7" s="1"/>
  <c r="J29" i="15"/>
  <c r="Q29" i="14"/>
  <c r="X28" i="10"/>
  <c r="Q28" i="14"/>
  <c r="J28" i="15"/>
  <c r="H21" i="14"/>
  <c r="L21" i="14" s="1"/>
  <c r="D21" i="15"/>
  <c r="H21" i="10"/>
  <c r="W15" i="14"/>
  <c r="X15" i="14" s="1"/>
  <c r="T15" i="14" s="1"/>
  <c r="J36" i="6"/>
  <c r="K36" i="6"/>
  <c r="L36" i="6" s="1"/>
  <c r="M36" i="6" s="1"/>
  <c r="I25" i="10"/>
  <c r="S28" i="6" s="1"/>
  <c r="I25" i="14"/>
  <c r="E25" i="15"/>
  <c r="G38" i="14"/>
  <c r="K35" i="6"/>
  <c r="L35" i="6" s="1"/>
  <c r="M35" i="6" s="1"/>
  <c r="J35" i="6"/>
  <c r="G32" i="6"/>
  <c r="H32" i="6" s="1"/>
  <c r="F32" i="6"/>
  <c r="AM29" i="14"/>
  <c r="AG29" i="10"/>
  <c r="AK32" i="8" s="1"/>
  <c r="U29" i="15"/>
  <c r="X24" i="6"/>
  <c r="Y24" i="6" s="1"/>
  <c r="Z24" i="6" s="1"/>
  <c r="W24" i="6"/>
  <c r="W15" i="10"/>
  <c r="O30" i="15"/>
  <c r="AE30" i="14"/>
  <c r="AA30" i="10"/>
  <c r="AC33" i="8" s="1"/>
  <c r="I30" i="14"/>
  <c r="I30" i="10"/>
  <c r="S33" i="6" s="1"/>
  <c r="E30" i="15"/>
  <c r="U34" i="15"/>
  <c r="AG34" i="10"/>
  <c r="AK37" i="8" s="1"/>
  <c r="AM34" i="14"/>
  <c r="Q34" i="14"/>
  <c r="T34" i="10"/>
  <c r="I37" i="7" s="1"/>
  <c r="J34" i="15"/>
  <c r="X33" i="10"/>
  <c r="AH33" i="14"/>
  <c r="AC33" i="10"/>
  <c r="AF36" i="8" s="1"/>
  <c r="Q33" i="15"/>
  <c r="J25" i="10"/>
  <c r="K25" i="15"/>
  <c r="R25" i="14"/>
  <c r="U25" i="10"/>
  <c r="J28" i="7" s="1"/>
  <c r="P23" i="14"/>
  <c r="G17" i="15"/>
  <c r="N17" i="14"/>
  <c r="Q17" i="10"/>
  <c r="F20" i="7" s="1"/>
  <c r="Q17" i="14"/>
  <c r="J17" i="15"/>
  <c r="T17" i="10"/>
  <c r="I20" i="7" s="1"/>
  <c r="AC11" i="14"/>
  <c r="M11" i="15"/>
  <c r="Y11" i="10"/>
  <c r="AA14" i="8" s="1"/>
  <c r="AD10" i="10"/>
  <c r="AG13" i="8" s="1"/>
  <c r="R10" i="15"/>
  <c r="AI10" i="14"/>
  <c r="AJ10" i="14" s="1"/>
  <c r="AM10" i="14"/>
  <c r="U10" i="15"/>
  <c r="AG10" i="10"/>
  <c r="AK13" i="8" s="1"/>
  <c r="S21" i="10"/>
  <c r="H24" i="7" s="1"/>
  <c r="Q16" i="10"/>
  <c r="F19" i="7" s="1"/>
  <c r="G16" i="15"/>
  <c r="N16" i="14"/>
  <c r="O16" i="10"/>
  <c r="Q16" i="14"/>
  <c r="T16" i="10"/>
  <c r="I19" i="7" s="1"/>
  <c r="J16" i="15"/>
  <c r="E10" i="15"/>
  <c r="I10" i="10"/>
  <c r="I10" i="14"/>
  <c r="S14" i="10"/>
  <c r="H17" i="7" s="1"/>
  <c r="H24" i="15"/>
  <c r="O24" i="14"/>
  <c r="R24" i="10"/>
  <c r="G27" i="7" s="1"/>
  <c r="O24" i="10"/>
  <c r="M24" i="10"/>
  <c r="W17" i="10"/>
  <c r="J10" i="15"/>
  <c r="Q10" i="14"/>
  <c r="T10" i="10"/>
  <c r="I13" i="7" s="1"/>
  <c r="L26" i="7"/>
  <c r="J22" i="15"/>
  <c r="Q22" i="14"/>
  <c r="T22" i="10"/>
  <c r="I25" i="7" s="1"/>
  <c r="X22" i="10"/>
  <c r="W22" i="14"/>
  <c r="X22" i="14" s="1"/>
  <c r="T22" i="14" s="1"/>
  <c r="J38" i="12"/>
  <c r="Q25" i="8" s="1"/>
  <c r="R25" i="8" s="1"/>
  <c r="C19" i="15"/>
  <c r="F19" i="14"/>
  <c r="G19" i="10"/>
  <c r="O19" i="14"/>
  <c r="H19" i="15"/>
  <c r="R19" i="10"/>
  <c r="G22" i="7" s="1"/>
  <c r="C22" i="6"/>
  <c r="C22" i="7"/>
  <c r="C22" i="8"/>
  <c r="C21" i="3"/>
  <c r="R11" i="15"/>
  <c r="AI11" i="14"/>
  <c r="AD11" i="10"/>
  <c r="AG14" i="8" s="1"/>
  <c r="P4" i="10"/>
  <c r="W152" i="8"/>
  <c r="W92" i="8"/>
  <c r="W72" i="8"/>
  <c r="W44" i="8"/>
  <c r="C17" i="15"/>
  <c r="F17" i="14"/>
  <c r="G17" i="10"/>
  <c r="E14" i="14"/>
  <c r="B14" i="15"/>
  <c r="F14" i="10"/>
  <c r="L26" i="15"/>
  <c r="AA26" i="14"/>
  <c r="H26" i="10"/>
  <c r="H26" i="14"/>
  <c r="D26" i="15"/>
  <c r="AF26" i="14"/>
  <c r="P26" i="15"/>
  <c r="AB26" i="10"/>
  <c r="AD29" i="8" s="1"/>
  <c r="O21" i="7"/>
  <c r="H17" i="10"/>
  <c r="D17" i="15"/>
  <c r="H17" i="14"/>
  <c r="N10" i="10"/>
  <c r="N8" i="10"/>
  <c r="P6" i="10"/>
  <c r="J12" i="8"/>
  <c r="V12" i="8"/>
  <c r="F12" i="8"/>
  <c r="T12" i="8"/>
  <c r="L12" i="8"/>
  <c r="N12" i="8" s="1"/>
  <c r="S12" i="8"/>
  <c r="Q12" i="8"/>
  <c r="P12" i="8"/>
  <c r="R12" i="8" s="1"/>
  <c r="M12" i="8"/>
  <c r="U12" i="8"/>
  <c r="I12" i="8"/>
  <c r="G12" i="8"/>
  <c r="O13" i="12"/>
  <c r="T5" i="15"/>
  <c r="AF5" i="10"/>
  <c r="AJ8" i="8" s="1"/>
  <c r="AL5" i="14"/>
  <c r="C8" i="7"/>
  <c r="C8" i="6"/>
  <c r="C7" i="3"/>
  <c r="C8" i="8"/>
  <c r="R106" i="8"/>
  <c r="W77" i="8"/>
  <c r="W84" i="8"/>
  <c r="W64" i="8"/>
  <c r="W10" i="8"/>
  <c r="T118" i="4"/>
  <c r="T58" i="4"/>
  <c r="W149" i="8"/>
  <c r="W132" i="8"/>
  <c r="X132" i="8" s="1"/>
  <c r="S131" i="3" s="1"/>
  <c r="W70" i="8"/>
  <c r="T37" i="5"/>
  <c r="T100" i="4"/>
  <c r="J7" i="8"/>
  <c r="V7" i="8"/>
  <c r="F7" i="8"/>
  <c r="T7" i="8"/>
  <c r="L7" i="8"/>
  <c r="P7" i="8"/>
  <c r="M7" i="8"/>
  <c r="I7" i="8"/>
  <c r="K7" i="8" s="1"/>
  <c r="U7" i="8"/>
  <c r="G7" i="8"/>
  <c r="S7" i="8"/>
  <c r="W7" i="8" s="1"/>
  <c r="W144" i="8"/>
  <c r="W107" i="8"/>
  <c r="T13" i="4"/>
  <c r="W105" i="8"/>
  <c r="W49" i="8"/>
  <c r="T67" i="4"/>
  <c r="W103" i="8"/>
  <c r="Q35" i="8"/>
  <c r="R35" i="8" s="1"/>
  <c r="T134" i="4"/>
  <c r="K86" i="8"/>
  <c r="W39" i="8"/>
  <c r="T110" i="4"/>
  <c r="F7" i="6"/>
  <c r="G7" i="6"/>
  <c r="H7" i="6" s="1"/>
  <c r="I7" i="6" s="1"/>
  <c r="W83" i="8"/>
  <c r="W55" i="8"/>
  <c r="T34" i="4"/>
  <c r="K15" i="8"/>
  <c r="T114" i="4"/>
  <c r="T103" i="4"/>
  <c r="T44" i="4"/>
  <c r="T28" i="4"/>
  <c r="T12" i="4"/>
  <c r="K153" i="8"/>
  <c r="L9" i="7"/>
  <c r="T10" i="5"/>
  <c r="T51" i="4"/>
  <c r="T22" i="4"/>
  <c r="W82" i="8"/>
  <c r="K41" i="8"/>
  <c r="P111" i="7"/>
  <c r="T42" i="5"/>
  <c r="K116" i="8"/>
  <c r="T54" i="4"/>
  <c r="T70" i="4"/>
  <c r="AE3" i="10"/>
  <c r="AI6" i="8" s="1"/>
  <c r="S3" i="15"/>
  <c r="AK3" i="14"/>
  <c r="H3" i="10"/>
  <c r="D3" i="15"/>
  <c r="H3" i="14"/>
  <c r="N3" i="15"/>
  <c r="Z3" i="10"/>
  <c r="AB6" i="8" s="1"/>
  <c r="AD3" i="14"/>
  <c r="C6" i="7"/>
  <c r="C6" i="6"/>
  <c r="C6" i="8"/>
  <c r="C5" i="3"/>
  <c r="P87" i="7"/>
  <c r="O104" i="7"/>
  <c r="O78" i="7"/>
  <c r="Q21" i="8"/>
  <c r="R21" i="8" s="1"/>
  <c r="T46" i="5"/>
  <c r="T23" i="4"/>
  <c r="K155" i="6"/>
  <c r="L155" i="6" s="1"/>
  <c r="M155" i="6" s="1"/>
  <c r="J155" i="6"/>
  <c r="I150" i="15"/>
  <c r="Y154" i="10"/>
  <c r="AA157" i="8" s="1"/>
  <c r="AC154" i="14"/>
  <c r="M154" i="15"/>
  <c r="U155" i="15"/>
  <c r="AM155" i="14"/>
  <c r="AG155" i="10"/>
  <c r="AK158" i="8" s="1"/>
  <c r="K154" i="10"/>
  <c r="O192" i="12"/>
  <c r="J192" i="12"/>
  <c r="W152" i="14"/>
  <c r="X152" i="14" s="1"/>
  <c r="T152" i="14" s="1"/>
  <c r="Q154" i="15"/>
  <c r="AC154" i="10"/>
  <c r="AF157" i="8" s="1"/>
  <c r="AH157" i="8" s="1"/>
  <c r="AH154" i="14"/>
  <c r="AJ154" i="14" s="1"/>
  <c r="W151" i="10"/>
  <c r="F153" i="6"/>
  <c r="G153" i="6"/>
  <c r="H153" i="6" s="1"/>
  <c r="I153" i="6" s="1"/>
  <c r="AA147" i="14"/>
  <c r="L147" i="15"/>
  <c r="C153" i="15"/>
  <c r="G153" i="10"/>
  <c r="F153" i="14"/>
  <c r="G153" i="14" s="1"/>
  <c r="AB153" i="10"/>
  <c r="AD156" i="8" s="1"/>
  <c r="AF153" i="14"/>
  <c r="P153" i="15"/>
  <c r="O153" i="14"/>
  <c r="H153" i="15"/>
  <c r="R153" i="10"/>
  <c r="G156" i="7" s="1"/>
  <c r="C156" i="7"/>
  <c r="C156" i="6"/>
  <c r="C155" i="3"/>
  <c r="C156" i="8"/>
  <c r="V150" i="10"/>
  <c r="Y153" i="8"/>
  <c r="Z153" i="8" s="1"/>
  <c r="N149" i="10"/>
  <c r="F151" i="14"/>
  <c r="C151" i="15"/>
  <c r="G151" i="10"/>
  <c r="M151" i="10"/>
  <c r="AE149" i="10"/>
  <c r="AI152" i="8" s="1"/>
  <c r="AK149" i="14"/>
  <c r="S149" i="15"/>
  <c r="H150" i="10"/>
  <c r="H150" i="14"/>
  <c r="D150" i="15"/>
  <c r="C153" i="7"/>
  <c r="M153" i="7" s="1"/>
  <c r="C153" i="6"/>
  <c r="C152" i="3"/>
  <c r="C153" i="8"/>
  <c r="K150" i="15"/>
  <c r="U150" i="10"/>
  <c r="J153" i="7" s="1"/>
  <c r="R150" i="14"/>
  <c r="I150" i="10"/>
  <c r="S153" i="6" s="1"/>
  <c r="I150" i="14"/>
  <c r="E150" i="15"/>
  <c r="P148" i="10"/>
  <c r="K148" i="15"/>
  <c r="U148" i="10"/>
  <c r="J151" i="7" s="1"/>
  <c r="R148" i="14"/>
  <c r="AM148" i="14"/>
  <c r="AG148" i="10"/>
  <c r="AK151" i="8" s="1"/>
  <c r="U148" i="15"/>
  <c r="AA148" i="14"/>
  <c r="L148" i="15"/>
  <c r="K149" i="6"/>
  <c r="L149" i="6" s="1"/>
  <c r="J149" i="6"/>
  <c r="I146" i="15"/>
  <c r="Q141" i="14"/>
  <c r="T141" i="10"/>
  <c r="I144" i="7" s="1"/>
  <c r="O144" i="7" s="1"/>
  <c r="J141" i="15"/>
  <c r="P146" i="14"/>
  <c r="M146" i="14" s="1"/>
  <c r="W143" i="10"/>
  <c r="AH143" i="14"/>
  <c r="Q143" i="15"/>
  <c r="AC143" i="10"/>
  <c r="AF146" i="8" s="1"/>
  <c r="C146" i="8"/>
  <c r="C146" i="6"/>
  <c r="C146" i="7"/>
  <c r="C145" i="3"/>
  <c r="P145" i="14"/>
  <c r="M145" i="14" s="1"/>
  <c r="N144" i="10"/>
  <c r="AF144" i="14"/>
  <c r="P144" i="15"/>
  <c r="AB144" i="10"/>
  <c r="AD147" i="8" s="1"/>
  <c r="X144" i="10"/>
  <c r="T140" i="15"/>
  <c r="AF140" i="10"/>
  <c r="AJ143" i="8" s="1"/>
  <c r="AL140" i="14"/>
  <c r="S140" i="15"/>
  <c r="AE140" i="10"/>
  <c r="AI143" i="8" s="1"/>
  <c r="AK140" i="14"/>
  <c r="AN140" i="14" s="1"/>
  <c r="U142" i="15"/>
  <c r="AG142" i="10"/>
  <c r="AK145" i="8" s="1"/>
  <c r="AM142" i="14"/>
  <c r="W141" i="6"/>
  <c r="P132" i="10"/>
  <c r="P140" i="10"/>
  <c r="O139" i="15"/>
  <c r="AA139" i="10"/>
  <c r="AC142" i="8" s="1"/>
  <c r="AE139" i="14"/>
  <c r="AG139" i="14" s="1"/>
  <c r="E139" i="14"/>
  <c r="F139" i="10"/>
  <c r="B139" i="15"/>
  <c r="AE133" i="10"/>
  <c r="AI136" i="8" s="1"/>
  <c r="AL136" i="8" s="1"/>
  <c r="AK133" i="14"/>
  <c r="AN133" i="14" s="1"/>
  <c r="S133" i="15"/>
  <c r="W147" i="6"/>
  <c r="H142" i="15"/>
  <c r="R142" i="10"/>
  <c r="G145" i="7" s="1"/>
  <c r="O142" i="14"/>
  <c r="AI142" i="14"/>
  <c r="R142" i="15"/>
  <c r="AD142" i="10"/>
  <c r="AG145" i="8" s="1"/>
  <c r="V140" i="10"/>
  <c r="Y143" i="8"/>
  <c r="Z143" i="8" s="1"/>
  <c r="W136" i="10"/>
  <c r="P134" i="10"/>
  <c r="F137" i="10"/>
  <c r="B137" i="15"/>
  <c r="E137" i="14"/>
  <c r="F139" i="6"/>
  <c r="G139" i="6"/>
  <c r="H139" i="6" s="1"/>
  <c r="I139" i="6" s="1"/>
  <c r="N137" i="14"/>
  <c r="G137" i="15"/>
  <c r="Q137" i="10"/>
  <c r="F140" i="7" s="1"/>
  <c r="J139" i="6"/>
  <c r="J138" i="6"/>
  <c r="K138" i="6"/>
  <c r="L138" i="6" s="1"/>
  <c r="AA134" i="14"/>
  <c r="L134" i="15"/>
  <c r="R134" i="14"/>
  <c r="K134" i="15"/>
  <c r="U134" i="10"/>
  <c r="J137" i="7" s="1"/>
  <c r="M137" i="10"/>
  <c r="AB136" i="10"/>
  <c r="AD139" i="8" s="1"/>
  <c r="AF136" i="14"/>
  <c r="P136" i="15"/>
  <c r="O136" i="14"/>
  <c r="H136" i="15"/>
  <c r="R136" i="10"/>
  <c r="G139" i="7" s="1"/>
  <c r="G135" i="15"/>
  <c r="N135" i="14"/>
  <c r="Q135" i="10"/>
  <c r="F138" i="7" s="1"/>
  <c r="U135" i="10"/>
  <c r="J138" i="7" s="1"/>
  <c r="R135" i="14"/>
  <c r="K135" i="15"/>
  <c r="C138" i="8"/>
  <c r="C138" i="7"/>
  <c r="C138" i="6"/>
  <c r="C137" i="3"/>
  <c r="J135" i="10"/>
  <c r="O136" i="10"/>
  <c r="AM131" i="14"/>
  <c r="AG131" i="10"/>
  <c r="AK134" i="8" s="1"/>
  <c r="U131" i="15"/>
  <c r="K135" i="6"/>
  <c r="L135" i="6" s="1"/>
  <c r="M135" i="6" s="1"/>
  <c r="J135" i="6"/>
  <c r="O169" i="12"/>
  <c r="C133" i="7"/>
  <c r="C133" i="8"/>
  <c r="C132" i="3"/>
  <c r="C133" i="6"/>
  <c r="P135" i="7"/>
  <c r="AF130" i="14"/>
  <c r="P130" i="15"/>
  <c r="AB130" i="10"/>
  <c r="AD133" i="8" s="1"/>
  <c r="T130" i="6"/>
  <c r="U130" i="6" s="1"/>
  <c r="V130" i="6" s="1"/>
  <c r="O130" i="6"/>
  <c r="F127" i="14"/>
  <c r="G127" i="10"/>
  <c r="P130" i="6" s="1"/>
  <c r="Q130" i="6" s="1"/>
  <c r="R130" i="6" s="1"/>
  <c r="C127" i="15"/>
  <c r="H125" i="14"/>
  <c r="D125" i="15"/>
  <c r="H125" i="10"/>
  <c r="N129" i="15"/>
  <c r="AD129" i="14"/>
  <c r="Z129" i="10"/>
  <c r="AB132" i="8" s="1"/>
  <c r="F129" i="15"/>
  <c r="L129" i="10"/>
  <c r="J129" i="14"/>
  <c r="K129" i="14" s="1"/>
  <c r="N129" i="10"/>
  <c r="F126" i="10"/>
  <c r="E126" i="14"/>
  <c r="B126" i="15"/>
  <c r="AK126" i="14"/>
  <c r="AE126" i="10"/>
  <c r="AI129" i="8" s="1"/>
  <c r="S126" i="15"/>
  <c r="I122" i="15"/>
  <c r="I126" i="10"/>
  <c r="S129" i="6" s="1"/>
  <c r="I126" i="14"/>
  <c r="E126" i="15"/>
  <c r="T125" i="10"/>
  <c r="I128" i="7" s="1"/>
  <c r="Q125" i="14"/>
  <c r="J125" i="15"/>
  <c r="AD122" i="10"/>
  <c r="AG125" i="8" s="1"/>
  <c r="AH125" i="8" s="1"/>
  <c r="AI122" i="14"/>
  <c r="AJ122" i="14" s="1"/>
  <c r="R122" i="15"/>
  <c r="AA123" i="14"/>
  <c r="L123" i="15"/>
  <c r="H122" i="10"/>
  <c r="H122" i="14"/>
  <c r="D122" i="15"/>
  <c r="E128" i="15"/>
  <c r="I128" i="14"/>
  <c r="I128" i="10"/>
  <c r="S131" i="6" s="1"/>
  <c r="W128" i="10"/>
  <c r="AC127" i="10"/>
  <c r="AF130" i="8" s="1"/>
  <c r="AH127" i="14"/>
  <c r="Q127" i="15"/>
  <c r="L124" i="15"/>
  <c r="AA124" i="14"/>
  <c r="S122" i="10"/>
  <c r="H125" i="7" s="1"/>
  <c r="T133" i="6"/>
  <c r="U133" i="6" s="1"/>
  <c r="V133" i="6" s="1"/>
  <c r="O133" i="6"/>
  <c r="H128" i="10"/>
  <c r="H128" i="14"/>
  <c r="D128" i="15"/>
  <c r="X125" i="10"/>
  <c r="I123" i="10"/>
  <c r="S126" i="6" s="1"/>
  <c r="I123" i="14"/>
  <c r="E123" i="15"/>
  <c r="Y122" i="10"/>
  <c r="AA125" i="8" s="1"/>
  <c r="AC122" i="14"/>
  <c r="M122" i="15"/>
  <c r="M119" i="10"/>
  <c r="I123" i="15"/>
  <c r="S117" i="15"/>
  <c r="AK117" i="14"/>
  <c r="AE117" i="10"/>
  <c r="AI120" i="8" s="1"/>
  <c r="AA117" i="10"/>
  <c r="AC120" i="8" s="1"/>
  <c r="AE117" i="14"/>
  <c r="O117" i="15"/>
  <c r="O113" i="10"/>
  <c r="AH118" i="14"/>
  <c r="AJ118" i="14" s="1"/>
  <c r="AC118" i="10"/>
  <c r="AF121" i="8" s="1"/>
  <c r="AH121" i="8" s="1"/>
  <c r="Q118" i="15"/>
  <c r="AL118" i="14"/>
  <c r="T118" i="15"/>
  <c r="AF118" i="10"/>
  <c r="AJ121" i="8" s="1"/>
  <c r="W113" i="10"/>
  <c r="AA120" i="10"/>
  <c r="AC123" i="8" s="1"/>
  <c r="AE120" i="14"/>
  <c r="O120" i="15"/>
  <c r="I120" i="10"/>
  <c r="S123" i="6" s="1"/>
  <c r="I120" i="14"/>
  <c r="E120" i="15"/>
  <c r="AI120" i="14"/>
  <c r="R120" i="15"/>
  <c r="AD120" i="10"/>
  <c r="AG123" i="8" s="1"/>
  <c r="J118" i="15"/>
  <c r="Q118" i="14"/>
  <c r="T118" i="10"/>
  <c r="I121" i="7" s="1"/>
  <c r="W116" i="14"/>
  <c r="X116" i="14" s="1"/>
  <c r="T116" i="14" s="1"/>
  <c r="N12" i="13"/>
  <c r="AK116" i="14"/>
  <c r="AN116" i="14" s="1"/>
  <c r="S116" i="15"/>
  <c r="AE116" i="10"/>
  <c r="AI119" i="8" s="1"/>
  <c r="AL119" i="8" s="1"/>
  <c r="J112" i="14"/>
  <c r="K112" i="14" s="1"/>
  <c r="F112" i="15"/>
  <c r="L112" i="10"/>
  <c r="V121" i="10"/>
  <c r="Y124" i="8"/>
  <c r="Z124" i="8" s="1"/>
  <c r="V119" i="10"/>
  <c r="Y122" i="8"/>
  <c r="Z122" i="8" s="1"/>
  <c r="O124" i="7"/>
  <c r="J115" i="10"/>
  <c r="X115" i="10"/>
  <c r="R115" i="14"/>
  <c r="K115" i="15"/>
  <c r="U115" i="10"/>
  <c r="J118" i="7" s="1"/>
  <c r="F10" i="13"/>
  <c r="P114" i="15"/>
  <c r="AF114" i="14"/>
  <c r="AB114" i="10"/>
  <c r="AD117" i="8" s="1"/>
  <c r="AM114" i="14"/>
  <c r="AG114" i="10"/>
  <c r="AK117" i="8" s="1"/>
  <c r="U114" i="15"/>
  <c r="AH114" i="14"/>
  <c r="Q114" i="15"/>
  <c r="AC114" i="10"/>
  <c r="AF117" i="8" s="1"/>
  <c r="W103" i="10"/>
  <c r="AF110" i="14"/>
  <c r="P110" i="15"/>
  <c r="AB110" i="10"/>
  <c r="AD113" i="8" s="1"/>
  <c r="M110" i="10"/>
  <c r="AH110" i="14"/>
  <c r="AJ110" i="14" s="1"/>
  <c r="AC110" i="10"/>
  <c r="AF113" i="8" s="1"/>
  <c r="AH113" i="8" s="1"/>
  <c r="Q110" i="15"/>
  <c r="V108" i="10"/>
  <c r="Y111" i="8"/>
  <c r="Z111" i="8" s="1"/>
  <c r="J106" i="10"/>
  <c r="X118" i="6"/>
  <c r="Y118" i="6" s="1"/>
  <c r="Z118" i="6" s="1"/>
  <c r="P118" i="6"/>
  <c r="Q118" i="6" s="1"/>
  <c r="R118" i="6" s="1"/>
  <c r="O118" i="6"/>
  <c r="G111" i="10"/>
  <c r="F111" i="14"/>
  <c r="G111" i="14" s="1"/>
  <c r="C111" i="15"/>
  <c r="F7" i="13"/>
  <c r="X111" i="10"/>
  <c r="J106" i="15"/>
  <c r="T106" i="10"/>
  <c r="I109" i="7" s="1"/>
  <c r="Q106" i="14"/>
  <c r="E106" i="15"/>
  <c r="I106" i="10"/>
  <c r="S109" i="6" s="1"/>
  <c r="I106" i="14"/>
  <c r="AH106" i="14"/>
  <c r="AJ106" i="14" s="1"/>
  <c r="AC106" i="10"/>
  <c r="AF109" i="8" s="1"/>
  <c r="AH109" i="8" s="1"/>
  <c r="Q106" i="15"/>
  <c r="M109" i="15"/>
  <c r="AC109" i="14"/>
  <c r="Y109" i="10"/>
  <c r="AA112" i="8" s="1"/>
  <c r="P108" i="14"/>
  <c r="M108" i="14" s="1"/>
  <c r="F104" i="14"/>
  <c r="G104" i="14" s="1"/>
  <c r="C104" i="15"/>
  <c r="G104" i="10"/>
  <c r="AK101" i="14"/>
  <c r="AN101" i="14" s="1"/>
  <c r="AB101" i="14" s="1"/>
  <c r="AE101" i="10"/>
  <c r="AI104" i="8" s="1"/>
  <c r="AL104" i="8" s="1"/>
  <c r="S101" i="15"/>
  <c r="P109" i="15"/>
  <c r="AB109" i="10"/>
  <c r="AD112" i="8" s="1"/>
  <c r="AF109" i="14"/>
  <c r="AA109" i="14"/>
  <c r="L109" i="15"/>
  <c r="O107" i="10"/>
  <c r="P107" i="10"/>
  <c r="Q107" i="14"/>
  <c r="J107" i="15"/>
  <c r="T107" i="10"/>
  <c r="I110" i="7" s="1"/>
  <c r="C110" i="6"/>
  <c r="C110" i="8"/>
  <c r="C109" i="3"/>
  <c r="C110" i="7"/>
  <c r="L100" i="15"/>
  <c r="AA100" i="14"/>
  <c r="F102" i="10"/>
  <c r="E102" i="14"/>
  <c r="B102" i="15"/>
  <c r="U102" i="15"/>
  <c r="AG102" i="10"/>
  <c r="AK105" i="8" s="1"/>
  <c r="AM102" i="14"/>
  <c r="P105" i="10"/>
  <c r="AM105" i="14"/>
  <c r="AG105" i="10"/>
  <c r="AK108" i="8" s="1"/>
  <c r="U105" i="15"/>
  <c r="J102" i="10"/>
  <c r="V106" i="10"/>
  <c r="Y109" i="8"/>
  <c r="Z109" i="8" s="1"/>
  <c r="AB103" i="14"/>
  <c r="Z103" i="14" s="1"/>
  <c r="S103" i="14" s="1"/>
  <c r="J106" i="6"/>
  <c r="K106" i="6"/>
  <c r="L106" i="6" s="1"/>
  <c r="H95" i="14"/>
  <c r="L95" i="14" s="1"/>
  <c r="D95" i="14" s="1"/>
  <c r="H95" i="10"/>
  <c r="D95" i="15"/>
  <c r="F100" i="10"/>
  <c r="B100" i="15"/>
  <c r="E100" i="14"/>
  <c r="I103" i="15"/>
  <c r="AB96" i="10"/>
  <c r="AD99" i="8" s="1"/>
  <c r="P96" i="15"/>
  <c r="AF96" i="14"/>
  <c r="AM96" i="14"/>
  <c r="AG96" i="10"/>
  <c r="AK99" i="8" s="1"/>
  <c r="U96" i="15"/>
  <c r="J96" i="10"/>
  <c r="X99" i="10"/>
  <c r="L99" i="10"/>
  <c r="F99" i="15"/>
  <c r="J99" i="14"/>
  <c r="K99" i="14" s="1"/>
  <c r="M99" i="10"/>
  <c r="W97" i="10"/>
  <c r="AI89" i="14"/>
  <c r="AJ89" i="14" s="1"/>
  <c r="R89" i="15"/>
  <c r="AD89" i="10"/>
  <c r="AG92" i="8" s="1"/>
  <c r="AH92" i="8" s="1"/>
  <c r="AK89" i="14"/>
  <c r="S89" i="15"/>
  <c r="AE89" i="10"/>
  <c r="AI92" i="8" s="1"/>
  <c r="K97" i="10"/>
  <c r="O97" i="10"/>
  <c r="AE97" i="14"/>
  <c r="AA97" i="10"/>
  <c r="AC100" i="8" s="1"/>
  <c r="O97" i="15"/>
  <c r="G92" i="15"/>
  <c r="Q92" i="10"/>
  <c r="F95" i="7" s="1"/>
  <c r="L95" i="7" s="1"/>
  <c r="N92" i="14"/>
  <c r="C95" i="7"/>
  <c r="C95" i="6"/>
  <c r="C95" i="8"/>
  <c r="C94" i="3"/>
  <c r="H91" i="10"/>
  <c r="H91" i="14"/>
  <c r="L91" i="14" s="1"/>
  <c r="D91" i="14" s="1"/>
  <c r="D91" i="15"/>
  <c r="R89" i="10"/>
  <c r="G92" i="7" s="1"/>
  <c r="O89" i="14"/>
  <c r="H89" i="15"/>
  <c r="P98" i="10"/>
  <c r="J98" i="10"/>
  <c r="N98" i="10"/>
  <c r="C101" i="8"/>
  <c r="C101" i="7"/>
  <c r="C100" i="3"/>
  <c r="C101" i="6"/>
  <c r="R86" i="14"/>
  <c r="K86" i="15"/>
  <c r="U86" i="10"/>
  <c r="J89" i="7" s="1"/>
  <c r="P93" i="14"/>
  <c r="V94" i="10"/>
  <c r="Y97" i="8"/>
  <c r="Z97" i="8" s="1"/>
  <c r="P91" i="7"/>
  <c r="AC86" i="10"/>
  <c r="AF89" i="8" s="1"/>
  <c r="AH89" i="8" s="1"/>
  <c r="AH86" i="14"/>
  <c r="AJ86" i="14" s="1"/>
  <c r="Q86" i="15"/>
  <c r="K80" i="10"/>
  <c r="E90" i="14"/>
  <c r="F90" i="10"/>
  <c r="B90" i="15"/>
  <c r="C93" i="6"/>
  <c r="C93" i="8"/>
  <c r="C93" i="7"/>
  <c r="C92" i="3"/>
  <c r="N86" i="10"/>
  <c r="AL83" i="14"/>
  <c r="T83" i="15"/>
  <c r="AF83" i="10"/>
  <c r="AJ86" i="8" s="1"/>
  <c r="I75" i="14"/>
  <c r="K75" i="14" s="1"/>
  <c r="E75" i="15"/>
  <c r="I75" i="10"/>
  <c r="S78" i="6" s="1"/>
  <c r="AE93" i="10"/>
  <c r="AI96" i="8" s="1"/>
  <c r="S93" i="15"/>
  <c r="AK93" i="14"/>
  <c r="AA86" i="10"/>
  <c r="AC89" i="8" s="1"/>
  <c r="O86" i="15"/>
  <c r="AE86" i="14"/>
  <c r="O86" i="14"/>
  <c r="H86" i="15"/>
  <c r="R86" i="10"/>
  <c r="G89" i="7" s="1"/>
  <c r="O85" i="10"/>
  <c r="I94" i="14"/>
  <c r="I94" i="10"/>
  <c r="E94" i="15"/>
  <c r="AF94" i="14"/>
  <c r="P94" i="15"/>
  <c r="AB94" i="10"/>
  <c r="AD97" i="8" s="1"/>
  <c r="G96" i="6"/>
  <c r="H96" i="6" s="1"/>
  <c r="I96" i="6" s="1"/>
  <c r="F96" i="6"/>
  <c r="N80" i="10"/>
  <c r="H70" i="10"/>
  <c r="H70" i="14"/>
  <c r="D70" i="15"/>
  <c r="F98" i="6"/>
  <c r="G98" i="6"/>
  <c r="H98" i="6" s="1"/>
  <c r="I98" i="6" s="1"/>
  <c r="O93" i="10"/>
  <c r="O93" i="15"/>
  <c r="AA93" i="10"/>
  <c r="AC96" i="8" s="1"/>
  <c r="AE93" i="14"/>
  <c r="AH93" i="14"/>
  <c r="Q93" i="15"/>
  <c r="AC93" i="10"/>
  <c r="AF96" i="8" s="1"/>
  <c r="S84" i="10"/>
  <c r="H87" i="7" s="1"/>
  <c r="N81" i="10"/>
  <c r="M83" i="7"/>
  <c r="AK73" i="14"/>
  <c r="S73" i="15"/>
  <c r="AE73" i="10"/>
  <c r="AI76" i="8" s="1"/>
  <c r="U73" i="10"/>
  <c r="J76" i="7" s="1"/>
  <c r="R73" i="14"/>
  <c r="K73" i="15"/>
  <c r="S71" i="10"/>
  <c r="H74" i="7" s="1"/>
  <c r="W81" i="10"/>
  <c r="U79" i="15"/>
  <c r="AG79" i="10"/>
  <c r="AK82" i="8" s="1"/>
  <c r="AM79" i="14"/>
  <c r="J79" i="10"/>
  <c r="O79" i="10"/>
  <c r="Q79" i="14"/>
  <c r="T79" i="10"/>
  <c r="I82" i="7" s="1"/>
  <c r="J79" i="15"/>
  <c r="W71" i="10"/>
  <c r="X73" i="6"/>
  <c r="Y73" i="6" s="1"/>
  <c r="Z73" i="6" s="1"/>
  <c r="W73" i="6"/>
  <c r="H60" i="14"/>
  <c r="H60" i="10"/>
  <c r="D60" i="15"/>
  <c r="V60" i="15" s="1"/>
  <c r="G60" i="11" s="1"/>
  <c r="D60" i="11" s="1"/>
  <c r="K87" i="15"/>
  <c r="U87" i="10"/>
  <c r="J90" i="7" s="1"/>
  <c r="R87" i="14"/>
  <c r="C87" i="15"/>
  <c r="F87" i="14"/>
  <c r="G87" i="10"/>
  <c r="AM87" i="14"/>
  <c r="AG87" i="10"/>
  <c r="AK90" i="8" s="1"/>
  <c r="U87" i="15"/>
  <c r="W81" i="6"/>
  <c r="I69" i="10"/>
  <c r="S72" i="6" s="1"/>
  <c r="I69" i="14"/>
  <c r="E69" i="15"/>
  <c r="AI69" i="14"/>
  <c r="R69" i="15"/>
  <c r="AD69" i="10"/>
  <c r="AG72" i="8" s="1"/>
  <c r="F82" i="10"/>
  <c r="E82" i="14"/>
  <c r="G82" i="14" s="1"/>
  <c r="B82" i="15"/>
  <c r="N82" i="14"/>
  <c r="G82" i="15"/>
  <c r="Q82" i="10"/>
  <c r="F85" i="7" s="1"/>
  <c r="S81" i="15"/>
  <c r="AK81" i="14"/>
  <c r="AE81" i="10"/>
  <c r="AI84" i="8" s="1"/>
  <c r="W64" i="10"/>
  <c r="G81" i="10"/>
  <c r="F81" i="14"/>
  <c r="C81" i="15"/>
  <c r="K81" i="10"/>
  <c r="F77" i="15"/>
  <c r="J77" i="14"/>
  <c r="L77" i="10"/>
  <c r="AF77" i="10"/>
  <c r="AJ80" i="8" s="1"/>
  <c r="AL77" i="14"/>
  <c r="T77" i="15"/>
  <c r="AH77" i="14"/>
  <c r="AC77" i="10"/>
  <c r="AF80" i="8" s="1"/>
  <c r="Q77" i="15"/>
  <c r="G73" i="10"/>
  <c r="F73" i="14"/>
  <c r="C73" i="15"/>
  <c r="N74" i="10"/>
  <c r="F67" i="15"/>
  <c r="L67" i="10"/>
  <c r="J67" i="14"/>
  <c r="K67" i="14" s="1"/>
  <c r="P67" i="10"/>
  <c r="O66" i="10"/>
  <c r="AD65" i="10"/>
  <c r="AG68" i="8" s="1"/>
  <c r="AI65" i="14"/>
  <c r="R65" i="15"/>
  <c r="N63" i="15"/>
  <c r="Z63" i="10"/>
  <c r="AB66" i="8" s="1"/>
  <c r="AD63" i="14"/>
  <c r="O104" i="12"/>
  <c r="J61" i="10"/>
  <c r="N59" i="10"/>
  <c r="J54" i="10"/>
  <c r="F47" i="14"/>
  <c r="G47" i="14" s="1"/>
  <c r="C47" i="15"/>
  <c r="G47" i="10"/>
  <c r="O50" i="7" s="1"/>
  <c r="M78" i="7"/>
  <c r="AE72" i="8"/>
  <c r="AD68" i="14"/>
  <c r="N68" i="15"/>
  <c r="Z68" i="10"/>
  <c r="AB71" i="8" s="1"/>
  <c r="K68" i="10"/>
  <c r="W68" i="10"/>
  <c r="AA66" i="10"/>
  <c r="AC69" i="8" s="1"/>
  <c r="AE66" i="14"/>
  <c r="O66" i="15"/>
  <c r="F63" i="6"/>
  <c r="G63" i="6"/>
  <c r="H63" i="6" s="1"/>
  <c r="B59" i="15"/>
  <c r="E59" i="14"/>
  <c r="G59" i="14" s="1"/>
  <c r="F59" i="10"/>
  <c r="U57" i="10"/>
  <c r="J60" i="7" s="1"/>
  <c r="K57" i="15"/>
  <c r="R57" i="14"/>
  <c r="AH49" i="14"/>
  <c r="AJ49" i="14" s="1"/>
  <c r="AB49" i="14" s="1"/>
  <c r="Z49" i="14" s="1"/>
  <c r="Q49" i="15"/>
  <c r="AC49" i="10"/>
  <c r="AF52" i="8" s="1"/>
  <c r="AH52" i="8" s="1"/>
  <c r="P72" i="14"/>
  <c r="AE49" i="10"/>
  <c r="AI52" i="8" s="1"/>
  <c r="AL52" i="8" s="1"/>
  <c r="AK49" i="14"/>
  <c r="AN49" i="14" s="1"/>
  <c r="S49" i="15"/>
  <c r="R47" i="10"/>
  <c r="G50" i="7" s="1"/>
  <c r="M50" i="7" s="1"/>
  <c r="O47" i="14"/>
  <c r="H47" i="15"/>
  <c r="AC74" i="10"/>
  <c r="AF77" i="8" s="1"/>
  <c r="AH74" i="14"/>
  <c r="Q74" i="15"/>
  <c r="O74" i="10"/>
  <c r="J74" i="10"/>
  <c r="N73" i="7"/>
  <c r="K73" i="7"/>
  <c r="P72" i="3" s="1"/>
  <c r="M72" i="10"/>
  <c r="C72" i="15"/>
  <c r="G72" i="10"/>
  <c r="F72" i="14"/>
  <c r="AL72" i="14"/>
  <c r="T72" i="15"/>
  <c r="AF72" i="10"/>
  <c r="AJ75" i="8" s="1"/>
  <c r="C75" i="7"/>
  <c r="C75" i="8"/>
  <c r="C74" i="3"/>
  <c r="C75" i="6"/>
  <c r="I61" i="10"/>
  <c r="S64" i="6" s="1"/>
  <c r="E61" i="15"/>
  <c r="I61" i="14"/>
  <c r="K61" i="14" s="1"/>
  <c r="B57" i="15"/>
  <c r="F57" i="10"/>
  <c r="E57" i="14"/>
  <c r="E54" i="15"/>
  <c r="I54" i="10"/>
  <c r="S57" i="6" s="1"/>
  <c r="I54" i="14"/>
  <c r="K54" i="14" s="1"/>
  <c r="L61" i="14"/>
  <c r="W53" i="14"/>
  <c r="X53" i="14" s="1"/>
  <c r="T53" i="14" s="1"/>
  <c r="AF53" i="10"/>
  <c r="AJ56" i="8" s="1"/>
  <c r="T53" i="15"/>
  <c r="AL53" i="14"/>
  <c r="F62" i="15"/>
  <c r="L62" i="10"/>
  <c r="J62" i="14"/>
  <c r="K62" i="14" s="1"/>
  <c r="L62" i="14" s="1"/>
  <c r="AL62" i="14"/>
  <c r="T62" i="15"/>
  <c r="AF62" i="10"/>
  <c r="AJ65" i="8" s="1"/>
  <c r="W62" i="14"/>
  <c r="X62" i="14" s="1"/>
  <c r="T62" i="14" s="1"/>
  <c r="U58" i="10"/>
  <c r="J61" i="7" s="1"/>
  <c r="R58" i="14"/>
  <c r="K58" i="15"/>
  <c r="AI58" i="14"/>
  <c r="AD58" i="10"/>
  <c r="AG61" i="8" s="1"/>
  <c r="R58" i="15"/>
  <c r="G55" i="10"/>
  <c r="F55" i="14"/>
  <c r="G55" i="14" s="1"/>
  <c r="C55" i="15"/>
  <c r="O55" i="10"/>
  <c r="O88" i="12"/>
  <c r="D53" i="15"/>
  <c r="H53" i="10"/>
  <c r="H53" i="14"/>
  <c r="F56" i="10"/>
  <c r="E56" i="14"/>
  <c r="B56" i="15"/>
  <c r="U52" i="10"/>
  <c r="J55" i="7" s="1"/>
  <c r="R52" i="14"/>
  <c r="K52" i="15"/>
  <c r="AM52" i="14"/>
  <c r="AN52" i="14" s="1"/>
  <c r="U52" i="15"/>
  <c r="AG52" i="10"/>
  <c r="AK55" i="8" s="1"/>
  <c r="AL55" i="8" s="1"/>
  <c r="W43" i="14"/>
  <c r="X43" i="14" s="1"/>
  <c r="T43" i="14" s="1"/>
  <c r="J73" i="12"/>
  <c r="Q46" i="8" s="1"/>
  <c r="R46" i="8" s="1"/>
  <c r="N58" i="10"/>
  <c r="X43" i="10"/>
  <c r="G63" i="14"/>
  <c r="C56" i="15"/>
  <c r="G56" i="10"/>
  <c r="F56" i="14"/>
  <c r="G56" i="14" s="1"/>
  <c r="AE56" i="14"/>
  <c r="AA56" i="10"/>
  <c r="AC59" i="8" s="1"/>
  <c r="O56" i="15"/>
  <c r="R53" i="15"/>
  <c r="AI53" i="14"/>
  <c r="AD53" i="10"/>
  <c r="AG56" i="8" s="1"/>
  <c r="F55" i="6"/>
  <c r="G55" i="6"/>
  <c r="H55" i="6" s="1"/>
  <c r="I55" i="6" s="1"/>
  <c r="AC51" i="10"/>
  <c r="AF54" i="8" s="1"/>
  <c r="AH54" i="8" s="1"/>
  <c r="AH51" i="14"/>
  <c r="AJ51" i="14" s="1"/>
  <c r="Q51" i="15"/>
  <c r="J44" i="10"/>
  <c r="W38" i="10"/>
  <c r="I47" i="15"/>
  <c r="AF45" i="14"/>
  <c r="AB45" i="10"/>
  <c r="AD48" i="8" s="1"/>
  <c r="P45" i="15"/>
  <c r="AL45" i="14"/>
  <c r="T45" i="15"/>
  <c r="AF45" i="10"/>
  <c r="AJ48" i="8" s="1"/>
  <c r="AE42" i="10"/>
  <c r="AI45" i="8" s="1"/>
  <c r="AL45" i="8" s="1"/>
  <c r="AK42" i="14"/>
  <c r="AN42" i="14" s="1"/>
  <c r="S42" i="15"/>
  <c r="V38" i="10"/>
  <c r="Y41" i="8"/>
  <c r="Z41" i="8" s="1"/>
  <c r="F39" i="6"/>
  <c r="G39" i="6"/>
  <c r="H39" i="6" s="1"/>
  <c r="AI36" i="14"/>
  <c r="AJ36" i="14" s="1"/>
  <c r="R36" i="15"/>
  <c r="AD36" i="10"/>
  <c r="AG39" i="8" s="1"/>
  <c r="AH39" i="8" s="1"/>
  <c r="AI32" i="14"/>
  <c r="AD32" i="10"/>
  <c r="AG35" i="8" s="1"/>
  <c r="R32" i="15"/>
  <c r="C35" i="8"/>
  <c r="C35" i="6"/>
  <c r="C35" i="7"/>
  <c r="C34" i="3"/>
  <c r="O41" i="7"/>
  <c r="C37" i="15"/>
  <c r="G37" i="10"/>
  <c r="F37" i="14"/>
  <c r="L32" i="15"/>
  <c r="AA32" i="14"/>
  <c r="W42" i="10"/>
  <c r="K40" i="10"/>
  <c r="S47" i="10"/>
  <c r="H50" i="7" s="1"/>
  <c r="AA42" i="10"/>
  <c r="AC45" i="8" s="1"/>
  <c r="AE42" i="14"/>
  <c r="O42" i="15"/>
  <c r="U42" i="15"/>
  <c r="AM42" i="14"/>
  <c r="AG42" i="10"/>
  <c r="AK45" i="8" s="1"/>
  <c r="C40" i="8"/>
  <c r="C40" i="6"/>
  <c r="C40" i="7"/>
  <c r="C39" i="3"/>
  <c r="AC50" i="10"/>
  <c r="AF53" i="8" s="1"/>
  <c r="AH50" i="14"/>
  <c r="Q50" i="15"/>
  <c r="D50" i="15"/>
  <c r="H50" i="14"/>
  <c r="H50" i="10"/>
  <c r="AA50" i="14"/>
  <c r="L50" i="15"/>
  <c r="AE50" i="14"/>
  <c r="O50" i="15"/>
  <c r="AA50" i="10"/>
  <c r="AC53" i="8" s="1"/>
  <c r="Z48" i="10"/>
  <c r="AB51" i="8" s="1"/>
  <c r="AD48" i="14"/>
  <c r="N48" i="15"/>
  <c r="L49" i="7"/>
  <c r="J49" i="6"/>
  <c r="K49" i="6"/>
  <c r="L49" i="6" s="1"/>
  <c r="M49" i="6" s="1"/>
  <c r="N49" i="6" s="1"/>
  <c r="M48" i="3" s="1"/>
  <c r="AB41" i="10"/>
  <c r="AD44" i="8" s="1"/>
  <c r="AF41" i="14"/>
  <c r="P41" i="15"/>
  <c r="C44" i="8"/>
  <c r="C44" i="7"/>
  <c r="C44" i="6"/>
  <c r="C43" i="3"/>
  <c r="I39" i="10"/>
  <c r="S42" i="6" s="1"/>
  <c r="I39" i="14"/>
  <c r="E39" i="15"/>
  <c r="C42" i="8"/>
  <c r="C42" i="7"/>
  <c r="C41" i="3"/>
  <c r="C42" i="6"/>
  <c r="M37" i="10"/>
  <c r="Q31" i="10"/>
  <c r="F34" i="7" s="1"/>
  <c r="L34" i="7" s="1"/>
  <c r="N31" i="14"/>
  <c r="M31" i="14" s="1"/>
  <c r="G31" i="15"/>
  <c r="W48" i="10"/>
  <c r="AE48" i="10"/>
  <c r="AI51" i="8" s="1"/>
  <c r="S48" i="15"/>
  <c r="AK48" i="14"/>
  <c r="F48" i="14"/>
  <c r="C48" i="15"/>
  <c r="G48" i="10"/>
  <c r="C51" i="8"/>
  <c r="C51" i="6"/>
  <c r="C51" i="7"/>
  <c r="C50" i="3"/>
  <c r="K34" i="15"/>
  <c r="R34" i="14"/>
  <c r="U34" i="10"/>
  <c r="J37" i="7" s="1"/>
  <c r="O39" i="12"/>
  <c r="AC18" i="14"/>
  <c r="Y18" i="10"/>
  <c r="AA21" i="8" s="1"/>
  <c r="M18" i="15"/>
  <c r="AK12" i="14"/>
  <c r="S12" i="15"/>
  <c r="AE12" i="10"/>
  <c r="AI15" i="8" s="1"/>
  <c r="AE28" i="14"/>
  <c r="AG28" i="14" s="1"/>
  <c r="AA28" i="10"/>
  <c r="AC31" i="8" s="1"/>
  <c r="O28" i="15"/>
  <c r="N25" i="10"/>
  <c r="AE24" i="8"/>
  <c r="AL20" i="14"/>
  <c r="T20" i="15"/>
  <c r="AF20" i="10"/>
  <c r="AJ23" i="8" s="1"/>
  <c r="N15" i="10"/>
  <c r="H13" i="14"/>
  <c r="D13" i="15"/>
  <c r="H13" i="10"/>
  <c r="G35" i="14"/>
  <c r="AF30" i="10"/>
  <c r="AJ33" i="8" s="1"/>
  <c r="T30" i="15"/>
  <c r="AL30" i="14"/>
  <c r="F25" i="10"/>
  <c r="E25" i="14"/>
  <c r="B25" i="15"/>
  <c r="S37" i="10"/>
  <c r="H40" i="7" s="1"/>
  <c r="S29" i="15"/>
  <c r="AK29" i="14"/>
  <c r="AN29" i="14" s="1"/>
  <c r="AE29" i="10"/>
  <c r="AI32" i="8" s="1"/>
  <c r="AL32" i="8" s="1"/>
  <c r="C32" i="6"/>
  <c r="C32" i="7"/>
  <c r="C31" i="3"/>
  <c r="C32" i="8"/>
  <c r="M28" i="14"/>
  <c r="P27" i="10"/>
  <c r="P15" i="10"/>
  <c r="K12" i="10"/>
  <c r="X30" i="10"/>
  <c r="R30" i="14"/>
  <c r="U30" i="10"/>
  <c r="J33" i="7" s="1"/>
  <c r="K30" i="15"/>
  <c r="F34" i="10"/>
  <c r="B34" i="15"/>
  <c r="E34" i="14"/>
  <c r="J34" i="10"/>
  <c r="AE34" i="14"/>
  <c r="AA34" i="10"/>
  <c r="AC37" i="8" s="1"/>
  <c r="O34" i="15"/>
  <c r="L33" i="15"/>
  <c r="AA33" i="14"/>
  <c r="K33" i="10"/>
  <c r="N30" i="10"/>
  <c r="E27" i="14"/>
  <c r="B27" i="15"/>
  <c r="F27" i="10"/>
  <c r="P25" i="10"/>
  <c r="V20" i="10"/>
  <c r="Y23" i="8"/>
  <c r="Z23" i="8" s="1"/>
  <c r="X17" i="10"/>
  <c r="AE17" i="14"/>
  <c r="O17" i="15"/>
  <c r="AA17" i="10"/>
  <c r="AC20" i="8" s="1"/>
  <c r="L11" i="15"/>
  <c r="AA11" i="14"/>
  <c r="AM11" i="14"/>
  <c r="U11" i="15"/>
  <c r="AG11" i="10"/>
  <c r="AK14" i="8" s="1"/>
  <c r="E10" i="14"/>
  <c r="F10" i="10"/>
  <c r="B10" i="15"/>
  <c r="C13" i="7"/>
  <c r="C13" i="8"/>
  <c r="C13" i="6"/>
  <c r="C12" i="3"/>
  <c r="M23" i="7"/>
  <c r="G18" i="14"/>
  <c r="AA16" i="14"/>
  <c r="L16" i="15"/>
  <c r="AE16" i="14"/>
  <c r="AA16" i="10"/>
  <c r="AC19" i="8" s="1"/>
  <c r="O16" i="15"/>
  <c r="P12" i="6"/>
  <c r="Q12" i="6" s="1"/>
  <c r="R12" i="6" s="1"/>
  <c r="T12" i="6"/>
  <c r="U12" i="6" s="1"/>
  <c r="V12" i="6" s="1"/>
  <c r="O12" i="6"/>
  <c r="H8" i="14"/>
  <c r="D8" i="15"/>
  <c r="H8" i="10"/>
  <c r="N26" i="7"/>
  <c r="M24" i="15"/>
  <c r="AC24" i="14"/>
  <c r="Y24" i="10"/>
  <c r="AA27" i="8" s="1"/>
  <c r="AA24" i="14"/>
  <c r="L24" i="15"/>
  <c r="U24" i="10"/>
  <c r="J27" i="7" s="1"/>
  <c r="R24" i="14"/>
  <c r="K24" i="15"/>
  <c r="AD24" i="14"/>
  <c r="N24" i="15"/>
  <c r="Z24" i="10"/>
  <c r="AB27" i="8" s="1"/>
  <c r="P17" i="10"/>
  <c r="L18" i="7"/>
  <c r="J14" i="10"/>
  <c r="O22" i="15"/>
  <c r="AE22" i="14"/>
  <c r="AA22" i="10"/>
  <c r="AC25" i="8" s="1"/>
  <c r="AF22" i="10"/>
  <c r="AJ25" i="8" s="1"/>
  <c r="AL22" i="14"/>
  <c r="T22" i="15"/>
  <c r="AH22" i="14"/>
  <c r="AC22" i="10"/>
  <c r="AF25" i="8" s="1"/>
  <c r="Q22" i="15"/>
  <c r="O19" i="10"/>
  <c r="AC19" i="14"/>
  <c r="M19" i="15"/>
  <c r="Y19" i="10"/>
  <c r="AA22" i="8" s="1"/>
  <c r="M19" i="10"/>
  <c r="J21" i="6"/>
  <c r="L16" i="7"/>
  <c r="F6" i="10"/>
  <c r="E6" i="14"/>
  <c r="B6" i="15"/>
  <c r="X152" i="8"/>
  <c r="S151" i="3" s="1"/>
  <c r="X144" i="8"/>
  <c r="S143" i="3" s="1"/>
  <c r="O136" i="8"/>
  <c r="O116" i="8"/>
  <c r="O96" i="8"/>
  <c r="X44" i="8"/>
  <c r="S43" i="3" s="1"/>
  <c r="O36" i="8"/>
  <c r="O24" i="8"/>
  <c r="X10" i="8"/>
  <c r="S9" i="3" s="1"/>
  <c r="Q14" i="10"/>
  <c r="F17" i="7" s="1"/>
  <c r="N14" i="14"/>
  <c r="G14" i="15"/>
  <c r="N14" i="10"/>
  <c r="U26" i="15"/>
  <c r="AG26" i="10"/>
  <c r="AK29" i="8" s="1"/>
  <c r="AM26" i="14"/>
  <c r="Z26" i="10"/>
  <c r="AB29" i="8" s="1"/>
  <c r="AD26" i="14"/>
  <c r="N26" i="15"/>
  <c r="AE26" i="10"/>
  <c r="AI29" i="8" s="1"/>
  <c r="AK26" i="14"/>
  <c r="S26" i="15"/>
  <c r="P15" i="7"/>
  <c r="M4" i="15"/>
  <c r="Y4" i="10"/>
  <c r="AA7" i="8" s="1"/>
  <c r="AC4" i="14"/>
  <c r="AG4" i="14" s="1"/>
  <c r="N158" i="8"/>
  <c r="N106" i="8"/>
  <c r="N86" i="8"/>
  <c r="N30" i="8"/>
  <c r="AM7" i="14"/>
  <c r="AG7" i="10"/>
  <c r="AK10" i="8" s="1"/>
  <c r="U7" i="15"/>
  <c r="M7" i="10"/>
  <c r="N7" i="14"/>
  <c r="M7" i="14" s="1"/>
  <c r="G7" i="15"/>
  <c r="Q7" i="10"/>
  <c r="F10" i="7" s="1"/>
  <c r="L10" i="7" s="1"/>
  <c r="J9" i="8"/>
  <c r="V9" i="8"/>
  <c r="F9" i="8"/>
  <c r="T9" i="8"/>
  <c r="L9" i="8"/>
  <c r="I9" i="8"/>
  <c r="K9" i="8" s="1"/>
  <c r="U9" i="8"/>
  <c r="G9" i="8"/>
  <c r="M9" i="8"/>
  <c r="P9" i="8"/>
  <c r="S9" i="8"/>
  <c r="F5" i="15"/>
  <c r="L5" i="10"/>
  <c r="J5" i="14"/>
  <c r="F5" i="14"/>
  <c r="C5" i="15"/>
  <c r="G5" i="10"/>
  <c r="P8" i="7" s="1"/>
  <c r="W99" i="8"/>
  <c r="R33" i="8"/>
  <c r="T82" i="4"/>
  <c r="T74" i="4"/>
  <c r="W111" i="8"/>
  <c r="T85" i="5"/>
  <c r="N137" i="4"/>
  <c r="R137" i="4"/>
  <c r="J137" i="4"/>
  <c r="P137" i="4"/>
  <c r="T137" i="4"/>
  <c r="O137" i="4"/>
  <c r="L137" i="4"/>
  <c r="I137" i="4"/>
  <c r="U137" i="4"/>
  <c r="S137" i="4"/>
  <c r="Q137" i="4" s="1"/>
  <c r="M137" i="4"/>
  <c r="K137" i="4" s="1"/>
  <c r="C137" i="4"/>
  <c r="W128" i="8"/>
  <c r="P41" i="7"/>
  <c r="T60" i="5"/>
  <c r="T14" i="5"/>
  <c r="C6" i="5"/>
  <c r="T6" i="5"/>
  <c r="T83" i="4"/>
  <c r="L11" i="7"/>
  <c r="W143" i="8"/>
  <c r="T39" i="5"/>
  <c r="T127" i="4"/>
  <c r="T31" i="4"/>
  <c r="W34" i="8"/>
  <c r="W156" i="8"/>
  <c r="W91" i="8"/>
  <c r="Q34" i="8"/>
  <c r="R34" i="8" s="1"/>
  <c r="Q86" i="8"/>
  <c r="R86" i="8" s="1"/>
  <c r="Q13" i="8"/>
  <c r="R13" i="8" s="1"/>
  <c r="T89" i="4"/>
  <c r="K24" i="8"/>
  <c r="R115" i="8"/>
  <c r="W71" i="8"/>
  <c r="T20" i="5"/>
  <c r="R130" i="8"/>
  <c r="K96" i="8"/>
  <c r="R67" i="8"/>
  <c r="W40" i="8"/>
  <c r="T66" i="5"/>
  <c r="T128" i="4"/>
  <c r="K108" i="8"/>
  <c r="O108" i="8" s="1"/>
  <c r="T19" i="4"/>
  <c r="K22" i="8"/>
  <c r="Q16" i="8"/>
  <c r="R16" i="8" s="1"/>
  <c r="AM3" i="14"/>
  <c r="AG3" i="10"/>
  <c r="AK6" i="8" s="1"/>
  <c r="U3" i="15"/>
  <c r="E3" i="15"/>
  <c r="I3" i="10"/>
  <c r="S6" i="6" s="1"/>
  <c r="I3" i="14"/>
  <c r="J3" i="10"/>
  <c r="K115" i="8"/>
  <c r="K93" i="8"/>
  <c r="T66" i="4"/>
  <c r="J151" i="15"/>
  <c r="Q151" i="14"/>
  <c r="T151" i="10"/>
  <c r="I154" i="7" s="1"/>
  <c r="O154" i="7" s="1"/>
  <c r="AK147" i="14"/>
  <c r="S147" i="15"/>
  <c r="AE147" i="10"/>
  <c r="AI150" i="8" s="1"/>
  <c r="AL146" i="14"/>
  <c r="AF146" i="10"/>
  <c r="AJ149" i="8" s="1"/>
  <c r="T146" i="15"/>
  <c r="J151" i="10"/>
  <c r="AA151" i="14"/>
  <c r="L151" i="15"/>
  <c r="AB151" i="10"/>
  <c r="AD154" i="8" s="1"/>
  <c r="AF151" i="14"/>
  <c r="P151" i="15"/>
  <c r="T147" i="10"/>
  <c r="I150" i="7" s="1"/>
  <c r="O150" i="7" s="1"/>
  <c r="Q147" i="14"/>
  <c r="J147" i="15"/>
  <c r="AF154" i="10"/>
  <c r="AJ157" i="8" s="1"/>
  <c r="AL154" i="14"/>
  <c r="T154" i="15"/>
  <c r="F158" i="6"/>
  <c r="G158" i="6"/>
  <c r="H158" i="6" s="1"/>
  <c r="K155" i="15"/>
  <c r="U155" i="10"/>
  <c r="J158" i="7" s="1"/>
  <c r="P158" i="7" s="1"/>
  <c r="R155" i="14"/>
  <c r="W152" i="10"/>
  <c r="M150" i="7"/>
  <c r="AI155" i="14"/>
  <c r="R155" i="15"/>
  <c r="AD155" i="10"/>
  <c r="AG158" i="8" s="1"/>
  <c r="AM152" i="14"/>
  <c r="U152" i="15"/>
  <c r="AG152" i="10"/>
  <c r="AK155" i="8" s="1"/>
  <c r="P155" i="10"/>
  <c r="O155" i="10"/>
  <c r="O152" i="14"/>
  <c r="H152" i="15"/>
  <c r="R152" i="10"/>
  <c r="G155" i="7" s="1"/>
  <c r="M155" i="7" s="1"/>
  <c r="F155" i="14"/>
  <c r="C155" i="15"/>
  <c r="G155" i="10"/>
  <c r="O158" i="7" s="1"/>
  <c r="AE155" i="10"/>
  <c r="AI158" i="8" s="1"/>
  <c r="AK155" i="14"/>
  <c r="S155" i="15"/>
  <c r="X154" i="10"/>
  <c r="K152" i="10"/>
  <c r="R154" i="10"/>
  <c r="G157" i="7" s="1"/>
  <c r="M157" i="7" s="1"/>
  <c r="O154" i="14"/>
  <c r="H154" i="15"/>
  <c r="Y155" i="10"/>
  <c r="AA158" i="8" s="1"/>
  <c r="AC155" i="14"/>
  <c r="M155" i="15"/>
  <c r="Z155" i="10"/>
  <c r="AB158" i="8" s="1"/>
  <c r="AD155" i="14"/>
  <c r="N155" i="15"/>
  <c r="N152" i="10"/>
  <c r="J194" i="12"/>
  <c r="Q157" i="8" s="1"/>
  <c r="R157" i="8" s="1"/>
  <c r="W154" i="14"/>
  <c r="X154" i="14" s="1"/>
  <c r="T154" i="14" s="1"/>
  <c r="D152" i="15"/>
  <c r="H152" i="10"/>
  <c r="H152" i="14"/>
  <c r="U151" i="15"/>
  <c r="AM151" i="14"/>
  <c r="AG151" i="10"/>
  <c r="AK154" i="8" s="1"/>
  <c r="P151" i="10"/>
  <c r="O147" i="10"/>
  <c r="O153" i="10"/>
  <c r="L153" i="10"/>
  <c r="J153" i="14"/>
  <c r="F153" i="15"/>
  <c r="AC153" i="14"/>
  <c r="M153" i="15"/>
  <c r="Y153" i="10"/>
  <c r="AA156" i="8" s="1"/>
  <c r="E149" i="14"/>
  <c r="B149" i="15"/>
  <c r="F149" i="10"/>
  <c r="H147" i="14"/>
  <c r="L147" i="14" s="1"/>
  <c r="D147" i="14" s="1"/>
  <c r="D147" i="15"/>
  <c r="H147" i="10"/>
  <c r="O151" i="14"/>
  <c r="R151" i="10"/>
  <c r="G154" i="7" s="1"/>
  <c r="M154" i="7" s="1"/>
  <c r="H151" i="15"/>
  <c r="O151" i="10"/>
  <c r="U151" i="10"/>
  <c r="J154" i="7" s="1"/>
  <c r="P154" i="7" s="1"/>
  <c r="R151" i="14"/>
  <c r="K151" i="15"/>
  <c r="W149" i="10"/>
  <c r="Q150" i="15"/>
  <c r="AH150" i="14"/>
  <c r="AJ150" i="14" s="1"/>
  <c r="AC150" i="10"/>
  <c r="AF153" i="8" s="1"/>
  <c r="AH153" i="8" s="1"/>
  <c r="AF149" i="10"/>
  <c r="AJ152" i="8" s="1"/>
  <c r="AL149" i="14"/>
  <c r="T149" i="15"/>
  <c r="I149" i="14"/>
  <c r="K149" i="14" s="1"/>
  <c r="E149" i="15"/>
  <c r="I149" i="10"/>
  <c r="S152" i="6" s="1"/>
  <c r="N153" i="10"/>
  <c r="P145" i="10"/>
  <c r="AH150" i="8"/>
  <c r="M148" i="10"/>
  <c r="I148" i="10"/>
  <c r="S151" i="6" s="1"/>
  <c r="I148" i="14"/>
  <c r="K148" i="14" s="1"/>
  <c r="E148" i="15"/>
  <c r="AI148" i="14"/>
  <c r="R148" i="15"/>
  <c r="AD148" i="10"/>
  <c r="AG151" i="8" s="1"/>
  <c r="W152" i="6"/>
  <c r="H148" i="10"/>
  <c r="X151" i="6" s="1"/>
  <c r="Y151" i="6" s="1"/>
  <c r="Z151" i="6" s="1"/>
  <c r="D148" i="15"/>
  <c r="H148" i="14"/>
  <c r="L148" i="14" s="1"/>
  <c r="O149" i="7"/>
  <c r="AE141" i="14"/>
  <c r="O141" i="15"/>
  <c r="AA141" i="10"/>
  <c r="AC144" i="8" s="1"/>
  <c r="AJ145" i="14"/>
  <c r="S146" i="10"/>
  <c r="H149" i="7" s="1"/>
  <c r="E143" i="15"/>
  <c r="I143" i="10"/>
  <c r="S146" i="6" s="1"/>
  <c r="I143" i="14"/>
  <c r="K143" i="10"/>
  <c r="P142" i="6"/>
  <c r="Q142" i="6" s="1"/>
  <c r="R142" i="6" s="1"/>
  <c r="O142" i="6"/>
  <c r="H138" i="14"/>
  <c r="D138" i="15"/>
  <c r="H138" i="10"/>
  <c r="X141" i="6" s="1"/>
  <c r="Y141" i="6" s="1"/>
  <c r="Z141" i="6" s="1"/>
  <c r="AH144" i="14"/>
  <c r="AJ144" i="14" s="1"/>
  <c r="AC144" i="10"/>
  <c r="AF147" i="8" s="1"/>
  <c r="AH147" i="8" s="1"/>
  <c r="Q144" i="15"/>
  <c r="W144" i="14"/>
  <c r="X144" i="14" s="1"/>
  <c r="T144" i="14" s="1"/>
  <c r="J144" i="10"/>
  <c r="AL144" i="14"/>
  <c r="T144" i="15"/>
  <c r="AF144" i="10"/>
  <c r="AJ147" i="8" s="1"/>
  <c r="J140" i="14"/>
  <c r="L140" i="10"/>
  <c r="F140" i="15"/>
  <c r="M142" i="15"/>
  <c r="AC142" i="14"/>
  <c r="Y142" i="10"/>
  <c r="AA145" i="8" s="1"/>
  <c r="P141" i="14"/>
  <c r="J138" i="10"/>
  <c r="H132" i="14"/>
  <c r="L132" i="14" s="1"/>
  <c r="D132" i="14" s="1"/>
  <c r="D132" i="15"/>
  <c r="V132" i="15" s="1"/>
  <c r="G132" i="11" s="1"/>
  <c r="D132" i="11" s="1"/>
  <c r="H132" i="10"/>
  <c r="M143" i="10"/>
  <c r="N139" i="10"/>
  <c r="W133" i="10"/>
  <c r="AB142" i="10"/>
  <c r="AD145" i="8" s="1"/>
  <c r="AF142" i="14"/>
  <c r="P142" i="15"/>
  <c r="J144" i="6"/>
  <c r="K144" i="6"/>
  <c r="L144" i="6" s="1"/>
  <c r="M144" i="6" s="1"/>
  <c r="J142" i="6"/>
  <c r="K142" i="6"/>
  <c r="L142" i="6" s="1"/>
  <c r="M142" i="6" s="1"/>
  <c r="AC142" i="10"/>
  <c r="AF145" i="8" s="1"/>
  <c r="AH145" i="8" s="1"/>
  <c r="Q142" i="15"/>
  <c r="AH142" i="14"/>
  <c r="AJ142" i="14" s="1"/>
  <c r="J142" i="14"/>
  <c r="K142" i="14" s="1"/>
  <c r="L142" i="10"/>
  <c r="F142" i="15"/>
  <c r="K134" i="10"/>
  <c r="X135" i="10"/>
  <c r="D137" i="15"/>
  <c r="H137" i="10"/>
  <c r="H137" i="14"/>
  <c r="Z137" i="10"/>
  <c r="AB140" i="8" s="1"/>
  <c r="AD137" i="14"/>
  <c r="N137" i="15"/>
  <c r="X137" i="10"/>
  <c r="AD134" i="10"/>
  <c r="AG137" i="8" s="1"/>
  <c r="AI134" i="14"/>
  <c r="R134" i="15"/>
  <c r="AF134" i="14"/>
  <c r="P134" i="15"/>
  <c r="AB134" i="10"/>
  <c r="AD137" i="8" s="1"/>
  <c r="S136" i="15"/>
  <c r="AK136" i="14"/>
  <c r="AE136" i="10"/>
  <c r="AI139" i="8" s="1"/>
  <c r="L136" i="10"/>
  <c r="J136" i="14"/>
  <c r="K136" i="14" s="1"/>
  <c r="F136" i="15"/>
  <c r="AC136" i="14"/>
  <c r="M136" i="15"/>
  <c r="Y136" i="10"/>
  <c r="AA139" i="8" s="1"/>
  <c r="E135" i="15"/>
  <c r="I135" i="14"/>
  <c r="I135" i="10"/>
  <c r="S138" i="6" s="1"/>
  <c r="AB135" i="10"/>
  <c r="AD138" i="8" s="1"/>
  <c r="AF135" i="14"/>
  <c r="P135" i="15"/>
  <c r="AF134" i="10"/>
  <c r="AJ137" i="8" s="1"/>
  <c r="AL134" i="14"/>
  <c r="T134" i="15"/>
  <c r="U134" i="15"/>
  <c r="AM134" i="14"/>
  <c r="AG134" i="10"/>
  <c r="AK137" i="8" s="1"/>
  <c r="G136" i="14"/>
  <c r="I131" i="14"/>
  <c r="K131" i="14" s="1"/>
  <c r="L131" i="14" s="1"/>
  <c r="D131" i="14" s="1"/>
  <c r="E131" i="15"/>
  <c r="I131" i="10"/>
  <c r="X134" i="6"/>
  <c r="Y134" i="6" s="1"/>
  <c r="Z134" i="6" s="1"/>
  <c r="W134" i="6"/>
  <c r="K136" i="7"/>
  <c r="P135" i="3" s="1"/>
  <c r="M130" i="10"/>
  <c r="G130" i="10"/>
  <c r="P133" i="6" s="1"/>
  <c r="Q133" i="6" s="1"/>
  <c r="R133" i="6" s="1"/>
  <c r="C130" i="15"/>
  <c r="F130" i="14"/>
  <c r="G130" i="14" s="1"/>
  <c r="O161" i="12"/>
  <c r="O127" i="10"/>
  <c r="W125" i="14"/>
  <c r="X125" i="14" s="1"/>
  <c r="T125" i="14" s="1"/>
  <c r="J159" i="12"/>
  <c r="J129" i="10"/>
  <c r="O129" i="10"/>
  <c r="W129" i="14"/>
  <c r="X129" i="14" s="1"/>
  <c r="T129" i="14" s="1"/>
  <c r="J167" i="12"/>
  <c r="Q132" i="8" s="1"/>
  <c r="R132" i="8" s="1"/>
  <c r="N126" i="10"/>
  <c r="C129" i="6"/>
  <c r="C129" i="8"/>
  <c r="C129" i="7"/>
  <c r="C128" i="3"/>
  <c r="L123" i="10"/>
  <c r="J123" i="14"/>
  <c r="K123" i="14" s="1"/>
  <c r="F123" i="15"/>
  <c r="W121" i="14"/>
  <c r="X121" i="14" s="1"/>
  <c r="T121" i="14" s="1"/>
  <c r="G128" i="15"/>
  <c r="Q128" i="10"/>
  <c r="F131" i="7" s="1"/>
  <c r="N128" i="14"/>
  <c r="T124" i="10"/>
  <c r="I127" i="7" s="1"/>
  <c r="O127" i="7" s="1"/>
  <c r="Q124" i="14"/>
  <c r="J124" i="15"/>
  <c r="M127" i="15"/>
  <c r="Y127" i="10"/>
  <c r="AA130" i="8" s="1"/>
  <c r="AC127" i="14"/>
  <c r="G126" i="15"/>
  <c r="Q126" i="10"/>
  <c r="F129" i="7" s="1"/>
  <c r="L129" i="7" s="1"/>
  <c r="N126" i="14"/>
  <c r="L125" i="10"/>
  <c r="J125" i="14"/>
  <c r="K125" i="14" s="1"/>
  <c r="F125" i="15"/>
  <c r="J154" i="12"/>
  <c r="Q126" i="8" s="1"/>
  <c r="R126" i="8" s="1"/>
  <c r="W123" i="14"/>
  <c r="X123" i="14" s="1"/>
  <c r="T123" i="14" s="1"/>
  <c r="G122" i="10"/>
  <c r="F122" i="14"/>
  <c r="C122" i="15"/>
  <c r="AL129" i="14"/>
  <c r="T129" i="15"/>
  <c r="AF129" i="10"/>
  <c r="AJ132" i="8" s="1"/>
  <c r="W126" i="10"/>
  <c r="N125" i="15"/>
  <c r="Z125" i="10"/>
  <c r="AB128" i="8" s="1"/>
  <c r="AD125" i="14"/>
  <c r="O159" i="12"/>
  <c r="F128" i="15"/>
  <c r="J128" i="14"/>
  <c r="K128" i="14" s="1"/>
  <c r="L128" i="10"/>
  <c r="AE128" i="10"/>
  <c r="AI131" i="8" s="1"/>
  <c r="AK128" i="14"/>
  <c r="S128" i="15"/>
  <c r="W127" i="10"/>
  <c r="N125" i="10"/>
  <c r="S123" i="15"/>
  <c r="AE123" i="10"/>
  <c r="AI126" i="8" s="1"/>
  <c r="AK123" i="14"/>
  <c r="G122" i="15"/>
  <c r="Q122" i="10"/>
  <c r="F125" i="7" s="1"/>
  <c r="N122" i="14"/>
  <c r="AD129" i="10"/>
  <c r="AG132" i="8" s="1"/>
  <c r="AI129" i="14"/>
  <c r="R129" i="15"/>
  <c r="J131" i="6"/>
  <c r="H124" i="10"/>
  <c r="H124" i="14"/>
  <c r="L124" i="14" s="1"/>
  <c r="D124" i="14" s="1"/>
  <c r="D124" i="15"/>
  <c r="K121" i="10"/>
  <c r="O151" i="12"/>
  <c r="K122" i="6" s="1"/>
  <c r="L122" i="6" s="1"/>
  <c r="M122" i="6" s="1"/>
  <c r="N122" i="6" s="1"/>
  <c r="M121" i="3" s="1"/>
  <c r="I117" i="10"/>
  <c r="S120" i="6" s="1"/>
  <c r="I117" i="14"/>
  <c r="E117" i="15"/>
  <c r="J117" i="10"/>
  <c r="S120" i="15"/>
  <c r="AE120" i="10"/>
  <c r="AI123" i="8" s="1"/>
  <c r="AK120" i="14"/>
  <c r="F113" i="14"/>
  <c r="C113" i="15"/>
  <c r="G113" i="10"/>
  <c r="O122" i="7"/>
  <c r="X122" i="6"/>
  <c r="Y122" i="6" s="1"/>
  <c r="Z122" i="6" s="1"/>
  <c r="W122" i="6"/>
  <c r="K118" i="10"/>
  <c r="C121" i="7"/>
  <c r="M121" i="7" s="1"/>
  <c r="C121" i="8"/>
  <c r="C121" i="6"/>
  <c r="C120" i="3"/>
  <c r="P113" i="10"/>
  <c r="K120" i="10"/>
  <c r="C123" i="7"/>
  <c r="C123" i="6"/>
  <c r="C123" i="8"/>
  <c r="C122" i="3"/>
  <c r="S129" i="10"/>
  <c r="H132" i="7" s="1"/>
  <c r="L122" i="7"/>
  <c r="F118" i="15"/>
  <c r="J118" i="14"/>
  <c r="L118" i="10"/>
  <c r="AD116" i="14"/>
  <c r="AG116" i="14" s="1"/>
  <c r="N116" i="15"/>
  <c r="Z116" i="10"/>
  <c r="AB119" i="8" s="1"/>
  <c r="AE119" i="8" s="1"/>
  <c r="AK108" i="14"/>
  <c r="AN108" i="14" s="1"/>
  <c r="S108" i="15"/>
  <c r="AE108" i="10"/>
  <c r="AI111" i="8" s="1"/>
  <c r="AL111" i="8" s="1"/>
  <c r="AE114" i="10"/>
  <c r="AI117" i="8" s="1"/>
  <c r="AL117" i="8" s="1"/>
  <c r="S114" i="15"/>
  <c r="AK114" i="14"/>
  <c r="AN114" i="14" s="1"/>
  <c r="P116" i="14"/>
  <c r="M116" i="14" s="1"/>
  <c r="F119" i="6"/>
  <c r="AL115" i="14"/>
  <c r="T115" i="15"/>
  <c r="AF115" i="10"/>
  <c r="AJ118" i="8" s="1"/>
  <c r="AF115" i="14"/>
  <c r="AB115" i="10"/>
  <c r="AD118" i="8" s="1"/>
  <c r="P115" i="15"/>
  <c r="Q114" i="10"/>
  <c r="F117" i="7" s="1"/>
  <c r="N114" i="14"/>
  <c r="G114" i="15"/>
  <c r="F114" i="14"/>
  <c r="C114" i="15"/>
  <c r="G114" i="10"/>
  <c r="C117" i="8"/>
  <c r="C117" i="6"/>
  <c r="C117" i="7"/>
  <c r="C116" i="3"/>
  <c r="AD115" i="10"/>
  <c r="AG118" i="8" s="1"/>
  <c r="R115" i="15"/>
  <c r="AI115" i="14"/>
  <c r="P103" i="10"/>
  <c r="F110" i="15"/>
  <c r="J110" i="14"/>
  <c r="L110" i="10"/>
  <c r="P110" i="10"/>
  <c r="C113" i="8"/>
  <c r="C113" i="7"/>
  <c r="C113" i="6"/>
  <c r="C112" i="3"/>
  <c r="L111" i="10"/>
  <c r="F111" i="15"/>
  <c r="J111" i="14"/>
  <c r="M111" i="10"/>
  <c r="AL111" i="14"/>
  <c r="T111" i="15"/>
  <c r="AF111" i="10"/>
  <c r="AJ114" i="8" s="1"/>
  <c r="F106" i="15"/>
  <c r="L106" i="10"/>
  <c r="J106" i="14"/>
  <c r="K106" i="14" s="1"/>
  <c r="O146" i="12"/>
  <c r="C109" i="7"/>
  <c r="C109" i="6"/>
  <c r="C109" i="8"/>
  <c r="C108" i="3"/>
  <c r="W109" i="10"/>
  <c r="AA104" i="10"/>
  <c r="AC107" i="8" s="1"/>
  <c r="AE104" i="14"/>
  <c r="O104" i="15"/>
  <c r="O104" i="10"/>
  <c r="W101" i="10"/>
  <c r="E110" i="15"/>
  <c r="I110" i="14"/>
  <c r="I110" i="10"/>
  <c r="S113" i="6" s="1"/>
  <c r="K106" i="10"/>
  <c r="S109" i="15"/>
  <c r="AE109" i="10"/>
  <c r="AI112" i="8" s="1"/>
  <c r="AK109" i="14"/>
  <c r="AI109" i="14"/>
  <c r="AD109" i="10"/>
  <c r="AG112" i="8" s="1"/>
  <c r="R109" i="15"/>
  <c r="L107" i="15"/>
  <c r="AA107" i="14"/>
  <c r="W107" i="10"/>
  <c r="AE107" i="14"/>
  <c r="O107" i="15"/>
  <c r="AA107" i="10"/>
  <c r="AC110" i="8" s="1"/>
  <c r="O100" i="10"/>
  <c r="AC102" i="10"/>
  <c r="AF105" i="8" s="1"/>
  <c r="AH105" i="8" s="1"/>
  <c r="Q102" i="15"/>
  <c r="AH102" i="14"/>
  <c r="AJ102" i="14" s="1"/>
  <c r="P100" i="15"/>
  <c r="AF100" i="14"/>
  <c r="AB100" i="10"/>
  <c r="AD103" i="8" s="1"/>
  <c r="F102" i="14"/>
  <c r="G102" i="14" s="1"/>
  <c r="C102" i="15"/>
  <c r="G102" i="10"/>
  <c r="U105" i="10"/>
  <c r="J108" i="7" s="1"/>
  <c r="K105" i="15"/>
  <c r="R105" i="14"/>
  <c r="E105" i="14"/>
  <c r="B105" i="15"/>
  <c r="F105" i="10"/>
  <c r="K103" i="14"/>
  <c r="I100" i="14"/>
  <c r="I100" i="10"/>
  <c r="S103" i="6" s="1"/>
  <c r="E100" i="15"/>
  <c r="K107" i="7"/>
  <c r="P106" i="3" s="1"/>
  <c r="P103" i="14"/>
  <c r="M103" i="14" s="1"/>
  <c r="F96" i="14"/>
  <c r="G96" i="10"/>
  <c r="C96" i="15"/>
  <c r="O96" i="14"/>
  <c r="H96" i="15"/>
  <c r="R96" i="10"/>
  <c r="G99" i="7" s="1"/>
  <c r="M99" i="7" s="1"/>
  <c r="G99" i="15"/>
  <c r="N99" i="14"/>
  <c r="Q99" i="10"/>
  <c r="F102" i="7" s="1"/>
  <c r="L102" i="7" s="1"/>
  <c r="R99" i="14"/>
  <c r="U99" i="10"/>
  <c r="J102" i="7" s="1"/>
  <c r="P102" i="7" s="1"/>
  <c r="K99" i="15"/>
  <c r="P97" i="10"/>
  <c r="D96" i="15"/>
  <c r="H96" i="10"/>
  <c r="H96" i="14"/>
  <c r="AD92" i="14"/>
  <c r="Z92" i="10"/>
  <c r="AB95" i="8" s="1"/>
  <c r="N92" i="15"/>
  <c r="AA89" i="14"/>
  <c r="L89" i="15"/>
  <c r="P100" i="14"/>
  <c r="X97" i="10"/>
  <c r="W89" i="10"/>
  <c r="N97" i="10"/>
  <c r="L97" i="15"/>
  <c r="AA97" i="14"/>
  <c r="C100" i="8"/>
  <c r="C100" i="6"/>
  <c r="C99" i="3"/>
  <c r="C100" i="7"/>
  <c r="M100" i="7" s="1"/>
  <c r="I99" i="15"/>
  <c r="F98" i="15"/>
  <c r="J98" i="14"/>
  <c r="L98" i="10"/>
  <c r="W98" i="10"/>
  <c r="M98" i="10"/>
  <c r="W98" i="14"/>
  <c r="X98" i="14" s="1"/>
  <c r="T98" i="14" s="1"/>
  <c r="K90" i="14"/>
  <c r="W83" i="10"/>
  <c r="AK75" i="14"/>
  <c r="S75" i="15"/>
  <c r="AE75" i="10"/>
  <c r="AI78" i="8" s="1"/>
  <c r="I93" i="14"/>
  <c r="I93" i="10"/>
  <c r="S96" i="6" s="1"/>
  <c r="E93" i="15"/>
  <c r="Q90" i="10"/>
  <c r="F93" i="7" s="1"/>
  <c r="N90" i="14"/>
  <c r="G90" i="15"/>
  <c r="N90" i="10"/>
  <c r="AD85" i="10"/>
  <c r="AG88" i="8" s="1"/>
  <c r="AH88" i="8" s="1"/>
  <c r="AI85" i="14"/>
  <c r="AJ85" i="14" s="1"/>
  <c r="R85" i="15"/>
  <c r="AE80" i="14"/>
  <c r="O80" i="15"/>
  <c r="AA80" i="10"/>
  <c r="AC83" i="8" s="1"/>
  <c r="N78" i="10"/>
  <c r="P76" i="10"/>
  <c r="AH70" i="14"/>
  <c r="AJ70" i="14" s="1"/>
  <c r="Q70" i="15"/>
  <c r="AC70" i="10"/>
  <c r="AF73" i="8" s="1"/>
  <c r="AH73" i="8" s="1"/>
  <c r="AC86" i="14"/>
  <c r="M86" i="15"/>
  <c r="Y86" i="10"/>
  <c r="AA89" i="8" s="1"/>
  <c r="AC94" i="10"/>
  <c r="AF97" i="8" s="1"/>
  <c r="Q94" i="15"/>
  <c r="AH94" i="14"/>
  <c r="J94" i="14"/>
  <c r="K94" i="14" s="1"/>
  <c r="L94" i="14" s="1"/>
  <c r="F94" i="15"/>
  <c r="L94" i="10"/>
  <c r="S89" i="10"/>
  <c r="H92" i="7" s="1"/>
  <c r="L86" i="10"/>
  <c r="F86" i="15"/>
  <c r="J86" i="14"/>
  <c r="X87" i="6"/>
  <c r="Y87" i="6" s="1"/>
  <c r="Z87" i="6" s="1"/>
  <c r="W87" i="6"/>
  <c r="F80" i="10"/>
  <c r="E80" i="14"/>
  <c r="G80" i="14" s="1"/>
  <c r="B80" i="15"/>
  <c r="M81" i="7"/>
  <c r="D93" i="15"/>
  <c r="H93" i="10"/>
  <c r="H93" i="14"/>
  <c r="F93" i="15"/>
  <c r="J93" i="14"/>
  <c r="K93" i="14" s="1"/>
  <c r="L93" i="10"/>
  <c r="K95" i="6"/>
  <c r="L95" i="6" s="1"/>
  <c r="M95" i="6" s="1"/>
  <c r="J95" i="6"/>
  <c r="F86" i="14"/>
  <c r="C86" i="15"/>
  <c r="G86" i="10"/>
  <c r="P85" i="10"/>
  <c r="V78" i="10"/>
  <c r="Y81" i="8"/>
  <c r="Z81" i="8" s="1"/>
  <c r="AB73" i="10"/>
  <c r="AD76" i="8" s="1"/>
  <c r="AF73" i="14"/>
  <c r="P73" i="15"/>
  <c r="Q71" i="10"/>
  <c r="F74" i="7" s="1"/>
  <c r="G71" i="15"/>
  <c r="N71" i="14"/>
  <c r="M71" i="10"/>
  <c r="P81" i="10"/>
  <c r="AA79" i="14"/>
  <c r="L79" i="15"/>
  <c r="AE79" i="14"/>
  <c r="AA79" i="10"/>
  <c r="AC82" i="8" s="1"/>
  <c r="O79" i="15"/>
  <c r="P71" i="10"/>
  <c r="J69" i="14"/>
  <c r="K69" i="14" s="1"/>
  <c r="F69" i="15"/>
  <c r="L69" i="10"/>
  <c r="J87" i="14"/>
  <c r="F87" i="15"/>
  <c r="L87" i="10"/>
  <c r="R87" i="15"/>
  <c r="AD87" i="10"/>
  <c r="AG90" i="8" s="1"/>
  <c r="AI87" i="14"/>
  <c r="J87" i="10"/>
  <c r="I87" i="14"/>
  <c r="E87" i="15"/>
  <c r="I87" i="10"/>
  <c r="S90" i="6" s="1"/>
  <c r="V86" i="10"/>
  <c r="Y89" i="8"/>
  <c r="Z89" i="8" s="1"/>
  <c r="F87" i="6"/>
  <c r="G87" i="6"/>
  <c r="H87" i="6" s="1"/>
  <c r="I87" i="6" s="1"/>
  <c r="N87" i="6" s="1"/>
  <c r="X81" i="10"/>
  <c r="AA81" i="10"/>
  <c r="AC84" i="8" s="1"/>
  <c r="O81" i="15"/>
  <c r="AE81" i="14"/>
  <c r="C72" i="8"/>
  <c r="C72" i="7"/>
  <c r="C72" i="6"/>
  <c r="C71" i="3"/>
  <c r="N82" i="10"/>
  <c r="Z82" i="10"/>
  <c r="AB85" i="8" s="1"/>
  <c r="AD82" i="14"/>
  <c r="N82" i="15"/>
  <c r="X82" i="10"/>
  <c r="J86" i="6"/>
  <c r="K86" i="6"/>
  <c r="L86" i="6" s="1"/>
  <c r="D81" i="15"/>
  <c r="H81" i="14"/>
  <c r="H81" i="10"/>
  <c r="O71" i="15"/>
  <c r="AA71" i="10"/>
  <c r="AC74" i="8" s="1"/>
  <c r="AE71" i="14"/>
  <c r="P64" i="10"/>
  <c r="O81" i="10"/>
  <c r="K77" i="10"/>
  <c r="F77" i="14"/>
  <c r="C77" i="15"/>
  <c r="G77" i="10"/>
  <c r="C80" i="7"/>
  <c r="P80" i="7" s="1"/>
  <c r="C80" i="8"/>
  <c r="C80" i="6"/>
  <c r="C79" i="3"/>
  <c r="AB82" i="10"/>
  <c r="AD85" i="8" s="1"/>
  <c r="P82" i="15"/>
  <c r="AF82" i="14"/>
  <c r="G67" i="15"/>
  <c r="Q67" i="10"/>
  <c r="F70" i="7" s="1"/>
  <c r="N67" i="14"/>
  <c r="W67" i="10"/>
  <c r="AC65" i="14"/>
  <c r="Y65" i="10"/>
  <c r="AA68" i="8" s="1"/>
  <c r="M65" i="15"/>
  <c r="M65" i="10"/>
  <c r="W63" i="14"/>
  <c r="X63" i="14" s="1"/>
  <c r="T63" i="14" s="1"/>
  <c r="J104" i="12"/>
  <c r="Q66" i="8" s="1"/>
  <c r="R66" i="8" s="1"/>
  <c r="M63" i="10"/>
  <c r="AF49" i="14"/>
  <c r="AG49" i="14" s="1"/>
  <c r="P49" i="15"/>
  <c r="AB49" i="10"/>
  <c r="AD52" i="8" s="1"/>
  <c r="AE52" i="8" s="1"/>
  <c r="AM52" i="8" s="1"/>
  <c r="AK46" i="14"/>
  <c r="AN46" i="14" s="1"/>
  <c r="S46" i="15"/>
  <c r="AE46" i="10"/>
  <c r="AI49" i="8" s="1"/>
  <c r="AL49" i="8" s="1"/>
  <c r="O84" i="7"/>
  <c r="S72" i="10"/>
  <c r="H75" i="7" s="1"/>
  <c r="O68" i="10"/>
  <c r="AK68" i="14"/>
  <c r="S68" i="15"/>
  <c r="AE68" i="10"/>
  <c r="AI71" i="8" s="1"/>
  <c r="U66" i="15"/>
  <c r="AG66" i="10"/>
  <c r="AK69" i="8" s="1"/>
  <c r="AM66" i="14"/>
  <c r="AN66" i="14" s="1"/>
  <c r="K67" i="6"/>
  <c r="L67" i="6" s="1"/>
  <c r="M67" i="6" s="1"/>
  <c r="J67" i="6"/>
  <c r="I59" i="14"/>
  <c r="I59" i="10"/>
  <c r="S62" i="6" s="1"/>
  <c r="E59" i="15"/>
  <c r="O57" i="14"/>
  <c r="R57" i="10"/>
  <c r="G60" i="7" s="1"/>
  <c r="H57" i="15"/>
  <c r="W49" i="14"/>
  <c r="X49" i="14" s="1"/>
  <c r="T49" i="14" s="1"/>
  <c r="J80" i="12"/>
  <c r="Q52" i="8" s="1"/>
  <c r="R52" i="8" s="1"/>
  <c r="K61" i="10"/>
  <c r="W49" i="10"/>
  <c r="J47" i="10"/>
  <c r="E74" i="15"/>
  <c r="I74" i="10"/>
  <c r="S77" i="6" s="1"/>
  <c r="I74" i="14"/>
  <c r="L74" i="15"/>
  <c r="AA74" i="14"/>
  <c r="O74" i="14"/>
  <c r="H74" i="15"/>
  <c r="R74" i="10"/>
  <c r="G77" i="7" s="1"/>
  <c r="R72" i="14"/>
  <c r="K72" i="15"/>
  <c r="U72" i="10"/>
  <c r="J75" i="7" s="1"/>
  <c r="F72" i="10"/>
  <c r="E72" i="14"/>
  <c r="B72" i="15"/>
  <c r="P70" i="14"/>
  <c r="M70" i="14" s="1"/>
  <c r="AH66" i="8"/>
  <c r="B61" i="15"/>
  <c r="F61" i="10"/>
  <c r="E61" i="14"/>
  <c r="K57" i="10"/>
  <c r="E54" i="14"/>
  <c r="B54" i="15"/>
  <c r="F54" i="10"/>
  <c r="AH74" i="8"/>
  <c r="F77" i="6"/>
  <c r="G77" i="6"/>
  <c r="H77" i="6" s="1"/>
  <c r="X66" i="6"/>
  <c r="Y66" i="6" s="1"/>
  <c r="W66" i="6"/>
  <c r="X64" i="6"/>
  <c r="Y64" i="6" s="1"/>
  <c r="Z64" i="6" s="1"/>
  <c r="T64" i="6"/>
  <c r="U64" i="6" s="1"/>
  <c r="V64" i="6" s="1"/>
  <c r="O64" i="6"/>
  <c r="W58" i="10"/>
  <c r="K53" i="10"/>
  <c r="X55" i="6"/>
  <c r="Y55" i="6" s="1"/>
  <c r="W55" i="6"/>
  <c r="AC53" i="10"/>
  <c r="AF56" i="8" s="1"/>
  <c r="AH56" i="8" s="1"/>
  <c r="AH53" i="14"/>
  <c r="AJ53" i="14" s="1"/>
  <c r="Q53" i="15"/>
  <c r="I53" i="14"/>
  <c r="E53" i="15"/>
  <c r="I53" i="10"/>
  <c r="S56" i="6" s="1"/>
  <c r="L54" i="14"/>
  <c r="M62" i="10"/>
  <c r="AH62" i="14"/>
  <c r="AJ62" i="14" s="1"/>
  <c r="Q62" i="15"/>
  <c r="AC62" i="10"/>
  <c r="AF65" i="8" s="1"/>
  <c r="AH65" i="8" s="1"/>
  <c r="S58" i="15"/>
  <c r="AE58" i="10"/>
  <c r="AI61" i="8" s="1"/>
  <c r="AK58" i="14"/>
  <c r="J58" i="10"/>
  <c r="D55" i="15"/>
  <c r="H55" i="10"/>
  <c r="H55" i="14"/>
  <c r="T55" i="10"/>
  <c r="I58" i="7" s="1"/>
  <c r="J55" i="15"/>
  <c r="Q55" i="14"/>
  <c r="M55" i="10"/>
  <c r="AB52" i="10"/>
  <c r="AD55" i="8" s="1"/>
  <c r="AF52" i="14"/>
  <c r="P52" i="15"/>
  <c r="C55" i="6"/>
  <c r="C55" i="7"/>
  <c r="L55" i="7" s="1"/>
  <c r="C55" i="8"/>
  <c r="C54" i="3"/>
  <c r="N43" i="10"/>
  <c r="P63" i="14"/>
  <c r="V51" i="10"/>
  <c r="Y54" i="8"/>
  <c r="Z54" i="8" s="1"/>
  <c r="M56" i="15"/>
  <c r="Y56" i="10"/>
  <c r="AA59" i="8" s="1"/>
  <c r="AC56" i="14"/>
  <c r="J91" i="12"/>
  <c r="W56" i="14"/>
  <c r="X56" i="14" s="1"/>
  <c r="T56" i="14" s="1"/>
  <c r="C59" i="8"/>
  <c r="C59" i="7"/>
  <c r="C59" i="6"/>
  <c r="C58" i="3"/>
  <c r="AB58" i="10"/>
  <c r="AD61" i="8" s="1"/>
  <c r="AF58" i="14"/>
  <c r="P58" i="15"/>
  <c r="X57" i="6"/>
  <c r="Y57" i="6" s="1"/>
  <c r="W57" i="6"/>
  <c r="J51" i="14"/>
  <c r="F51" i="15"/>
  <c r="L51" i="10"/>
  <c r="AA44" i="10"/>
  <c r="AC47" i="8" s="1"/>
  <c r="O44" i="15"/>
  <c r="AE44" i="14"/>
  <c r="O44" i="14"/>
  <c r="R44" i="10"/>
  <c r="G47" i="7" s="1"/>
  <c r="H44" i="15"/>
  <c r="P38" i="10"/>
  <c r="F50" i="6"/>
  <c r="G50" i="6"/>
  <c r="H50" i="6" s="1"/>
  <c r="I50" i="6" s="1"/>
  <c r="R45" i="15"/>
  <c r="AI45" i="14"/>
  <c r="AD45" i="10"/>
  <c r="AG48" i="8" s="1"/>
  <c r="Q45" i="15"/>
  <c r="AC45" i="10"/>
  <c r="AF48" i="8" s="1"/>
  <c r="AH45" i="14"/>
  <c r="O45" i="10"/>
  <c r="C48" i="8"/>
  <c r="C48" i="7"/>
  <c r="C48" i="6"/>
  <c r="C47" i="3"/>
  <c r="AL46" i="8"/>
  <c r="F40" i="15"/>
  <c r="J40" i="14"/>
  <c r="K40" i="14" s="1"/>
  <c r="L40" i="14" s="1"/>
  <c r="L40" i="10"/>
  <c r="W36" i="14"/>
  <c r="X36" i="14" s="1"/>
  <c r="T36" i="14" s="1"/>
  <c r="J55" i="12"/>
  <c r="Q39" i="8" s="1"/>
  <c r="J36" i="10"/>
  <c r="C39" i="8"/>
  <c r="C38" i="3"/>
  <c r="C39" i="6"/>
  <c r="C39" i="7"/>
  <c r="V35" i="10"/>
  <c r="Y38" i="8"/>
  <c r="Z38" i="8" s="1"/>
  <c r="O32" i="15"/>
  <c r="AE32" i="14"/>
  <c r="AG32" i="14" s="1"/>
  <c r="AA32" i="10"/>
  <c r="AC35" i="8" s="1"/>
  <c r="AC31" i="14"/>
  <c r="Y31" i="10"/>
  <c r="AA34" i="8" s="1"/>
  <c r="M31" i="15"/>
  <c r="O48" i="15"/>
  <c r="AE48" i="14"/>
  <c r="AA48" i="10"/>
  <c r="AC51" i="8" s="1"/>
  <c r="AI42" i="14"/>
  <c r="R42" i="15"/>
  <c r="AD42" i="10"/>
  <c r="AG45" i="8" s="1"/>
  <c r="M39" i="10"/>
  <c r="M41" i="7"/>
  <c r="J32" i="15"/>
  <c r="Q32" i="14"/>
  <c r="J48" i="10"/>
  <c r="L43" i="14"/>
  <c r="P42" i="10"/>
  <c r="E40" i="15"/>
  <c r="I40" i="10"/>
  <c r="S43" i="6" s="1"/>
  <c r="I40" i="14"/>
  <c r="J42" i="10"/>
  <c r="C45" i="6"/>
  <c r="C45" i="7"/>
  <c r="C44" i="3"/>
  <c r="C45" i="8"/>
  <c r="N37" i="14"/>
  <c r="G37" i="15"/>
  <c r="Q37" i="10"/>
  <c r="F40" i="7" s="1"/>
  <c r="L40" i="7" s="1"/>
  <c r="N50" i="10"/>
  <c r="AD50" i="10"/>
  <c r="AG53" i="8" s="1"/>
  <c r="AI50" i="14"/>
  <c r="R50" i="15"/>
  <c r="C53" i="8"/>
  <c r="C53" i="7"/>
  <c r="C53" i="6"/>
  <c r="C52" i="3"/>
  <c r="P48" i="10"/>
  <c r="AA41" i="14"/>
  <c r="L41" i="15"/>
  <c r="K41" i="10"/>
  <c r="F39" i="14"/>
  <c r="C39" i="15"/>
  <c r="G39" i="10"/>
  <c r="H37" i="10"/>
  <c r="H37" i="14"/>
  <c r="L37" i="14" s="1"/>
  <c r="D37" i="15"/>
  <c r="X39" i="6"/>
  <c r="Y39" i="6" s="1"/>
  <c r="Z39" i="6" s="1"/>
  <c r="W39" i="6"/>
  <c r="I31" i="10"/>
  <c r="S34" i="6" s="1"/>
  <c r="I31" i="14"/>
  <c r="E31" i="15"/>
  <c r="K48" i="10"/>
  <c r="P48" i="15"/>
  <c r="AF48" i="14"/>
  <c r="AB48" i="10"/>
  <c r="AD51" i="8" s="1"/>
  <c r="O48" i="10"/>
  <c r="L30" i="10"/>
  <c r="F30" i="15"/>
  <c r="J30" i="14"/>
  <c r="K30" i="14" s="1"/>
  <c r="M34" i="10"/>
  <c r="O27" i="10"/>
  <c r="AF23" i="14"/>
  <c r="P23" i="15"/>
  <c r="AB23" i="10"/>
  <c r="AD26" i="8" s="1"/>
  <c r="AI21" i="14"/>
  <c r="AJ21" i="14" s="1"/>
  <c r="AD21" i="10"/>
  <c r="AG24" i="8" s="1"/>
  <c r="R21" i="15"/>
  <c r="W20" i="10"/>
  <c r="O18" i="14"/>
  <c r="R18" i="10"/>
  <c r="G21" i="7" s="1"/>
  <c r="M21" i="7" s="1"/>
  <c r="H18" i="15"/>
  <c r="W12" i="10"/>
  <c r="L33" i="10"/>
  <c r="F33" i="15"/>
  <c r="J33" i="14"/>
  <c r="AE35" i="8"/>
  <c r="L29" i="10"/>
  <c r="F29" i="15"/>
  <c r="J29" i="14"/>
  <c r="C31" i="7"/>
  <c r="M31" i="7" s="1"/>
  <c r="C31" i="6"/>
  <c r="C31" i="8"/>
  <c r="C30" i="3"/>
  <c r="W21" i="10"/>
  <c r="E15" i="14"/>
  <c r="B15" i="15"/>
  <c r="F15" i="10"/>
  <c r="AL12" i="14"/>
  <c r="T12" i="15"/>
  <c r="AF12" i="10"/>
  <c r="AJ15" i="8" s="1"/>
  <c r="J38" i="6"/>
  <c r="K38" i="6"/>
  <c r="L38" i="6" s="1"/>
  <c r="AE31" i="8"/>
  <c r="F25" i="14"/>
  <c r="G25" i="14" s="1"/>
  <c r="C25" i="15"/>
  <c r="G25" i="10"/>
  <c r="X34" i="6"/>
  <c r="Y34" i="6" s="1"/>
  <c r="Z34" i="6" s="1"/>
  <c r="W34" i="6"/>
  <c r="W29" i="14"/>
  <c r="X29" i="14" s="1"/>
  <c r="T29" i="14" s="1"/>
  <c r="K29" i="10"/>
  <c r="AE23" i="10"/>
  <c r="AI26" i="8" s="1"/>
  <c r="AL26" i="8" s="1"/>
  <c r="AK23" i="14"/>
  <c r="AN23" i="14" s="1"/>
  <c r="S23" i="15"/>
  <c r="H15" i="10"/>
  <c r="X18" i="6" s="1"/>
  <c r="Y18" i="6" s="1"/>
  <c r="H15" i="14"/>
  <c r="L15" i="14" s="1"/>
  <c r="D15" i="15"/>
  <c r="C30" i="15"/>
  <c r="F30" i="14"/>
  <c r="G30" i="10"/>
  <c r="P30" i="10"/>
  <c r="E34" i="15"/>
  <c r="I34" i="10"/>
  <c r="S37" i="6" s="1"/>
  <c r="I34" i="14"/>
  <c r="N34" i="10"/>
  <c r="N33" i="10"/>
  <c r="M33" i="10"/>
  <c r="D30" i="15"/>
  <c r="H30" i="14"/>
  <c r="L30" i="14" s="1"/>
  <c r="H30" i="10"/>
  <c r="J30" i="15"/>
  <c r="Q30" i="14"/>
  <c r="T30" i="10"/>
  <c r="I33" i="7" s="1"/>
  <c r="O48" i="12"/>
  <c r="K32" i="6" s="1"/>
  <c r="L32" i="6" s="1"/>
  <c r="M32" i="6" s="1"/>
  <c r="M25" i="10"/>
  <c r="S18" i="15"/>
  <c r="AK18" i="14"/>
  <c r="AN18" i="14" s="1"/>
  <c r="AE18" i="10"/>
  <c r="AI21" i="8" s="1"/>
  <c r="AL21" i="8" s="1"/>
  <c r="N34" i="7"/>
  <c r="Q34" i="7" s="1"/>
  <c r="K34" i="7"/>
  <c r="P33" i="3" s="1"/>
  <c r="U17" i="15"/>
  <c r="AM17" i="14"/>
  <c r="AG17" i="10"/>
  <c r="AK20" i="8" s="1"/>
  <c r="T17" i="15"/>
  <c r="AL17" i="14"/>
  <c r="AF17" i="10"/>
  <c r="AJ20" i="8" s="1"/>
  <c r="K17" i="10"/>
  <c r="O11" i="10"/>
  <c r="I11" i="14"/>
  <c r="E11" i="15"/>
  <c r="I11" i="10"/>
  <c r="S14" i="6" s="1"/>
  <c r="U10" i="10"/>
  <c r="J13" i="7" s="1"/>
  <c r="R10" i="14"/>
  <c r="K10" i="15"/>
  <c r="V17" i="10"/>
  <c r="Y20" i="8"/>
  <c r="Z20" i="8" s="1"/>
  <c r="I16" i="10"/>
  <c r="S19" i="6" s="1"/>
  <c r="E16" i="15"/>
  <c r="I16" i="14"/>
  <c r="AD16" i="10"/>
  <c r="AG19" i="8" s="1"/>
  <c r="AI16" i="14"/>
  <c r="R16" i="15"/>
  <c r="C19" i="8"/>
  <c r="C19" i="6"/>
  <c r="C19" i="7"/>
  <c r="C18" i="3"/>
  <c r="J14" i="15"/>
  <c r="Q14" i="14"/>
  <c r="T14" i="10"/>
  <c r="I17" i="7" s="1"/>
  <c r="T8" i="15"/>
  <c r="AF8" i="10"/>
  <c r="AJ11" i="8" s="1"/>
  <c r="AL11" i="8" s="1"/>
  <c r="AL8" i="14"/>
  <c r="Q149" i="8"/>
  <c r="R149" i="8" s="1"/>
  <c r="Q151" i="8"/>
  <c r="R151" i="8" s="1"/>
  <c r="Q150" i="8"/>
  <c r="R150" i="8" s="1"/>
  <c r="AJ34" i="14"/>
  <c r="AC19" i="10"/>
  <c r="AF22" i="8" s="1"/>
  <c r="Q19" i="15"/>
  <c r="AH19" i="14"/>
  <c r="AJ19" i="14" s="1"/>
  <c r="AL24" i="14"/>
  <c r="T24" i="15"/>
  <c r="AF24" i="10"/>
  <c r="AJ27" i="8" s="1"/>
  <c r="AD24" i="10"/>
  <c r="AG27" i="8" s="1"/>
  <c r="AI24" i="14"/>
  <c r="R24" i="15"/>
  <c r="AB24" i="10"/>
  <c r="AD27" i="8" s="1"/>
  <c r="AF24" i="14"/>
  <c r="P24" i="15"/>
  <c r="C27" i="6"/>
  <c r="C27" i="7"/>
  <c r="C27" i="8"/>
  <c r="C26" i="3"/>
  <c r="K22" i="10"/>
  <c r="F22" i="14"/>
  <c r="C22" i="15"/>
  <c r="G22" i="10"/>
  <c r="C25" i="8"/>
  <c r="C25" i="7"/>
  <c r="C25" i="6"/>
  <c r="C24" i="3"/>
  <c r="L19" i="15"/>
  <c r="AA19" i="14"/>
  <c r="AM19" i="14"/>
  <c r="U19" i="15"/>
  <c r="AG19" i="10"/>
  <c r="AK22" i="8" s="1"/>
  <c r="W18" i="6"/>
  <c r="K11" i="10"/>
  <c r="F9" i="10"/>
  <c r="B9" i="15"/>
  <c r="E9" i="14"/>
  <c r="Q8" i="14"/>
  <c r="M8" i="14" s="1"/>
  <c r="J8" i="15"/>
  <c r="AC6" i="10"/>
  <c r="AF9" i="8" s="1"/>
  <c r="AH9" i="8" s="1"/>
  <c r="AH6" i="14"/>
  <c r="AJ6" i="14" s="1"/>
  <c r="Q6" i="15"/>
  <c r="AK4" i="14"/>
  <c r="S4" i="15"/>
  <c r="AE4" i="10"/>
  <c r="AI7" i="8" s="1"/>
  <c r="AE22" i="10"/>
  <c r="AI25" i="8" s="1"/>
  <c r="S22" i="15"/>
  <c r="AK22" i="14"/>
  <c r="V15" i="10"/>
  <c r="Y18" i="8"/>
  <c r="Z18" i="8" s="1"/>
  <c r="X14" i="10"/>
  <c r="W14" i="14"/>
  <c r="X14" i="14" s="1"/>
  <c r="T14" i="14" s="1"/>
  <c r="M26" i="10"/>
  <c r="E26" i="14"/>
  <c r="B26" i="15"/>
  <c r="F26" i="10"/>
  <c r="W23" i="6"/>
  <c r="AC16" i="10"/>
  <c r="AF19" i="8" s="1"/>
  <c r="AH19" i="8" s="1"/>
  <c r="Q16" i="15"/>
  <c r="AH16" i="14"/>
  <c r="AJ16" i="14" s="1"/>
  <c r="AE9" i="8"/>
  <c r="J12" i="6"/>
  <c r="K12" i="6"/>
  <c r="L12" i="6" s="1"/>
  <c r="P11" i="7"/>
  <c r="F14" i="6"/>
  <c r="G14" i="6"/>
  <c r="H14" i="6" s="1"/>
  <c r="I14" i="6" s="1"/>
  <c r="O7" i="14"/>
  <c r="H7" i="15"/>
  <c r="R7" i="10"/>
  <c r="G10" i="7" s="1"/>
  <c r="U7" i="10"/>
  <c r="J10" i="7" s="1"/>
  <c r="P10" i="7" s="1"/>
  <c r="R7" i="14"/>
  <c r="K7" i="15"/>
  <c r="X7" i="10"/>
  <c r="T90" i="4"/>
  <c r="U5" i="15"/>
  <c r="AM5" i="14"/>
  <c r="AN5" i="14" s="1"/>
  <c r="AG5" i="10"/>
  <c r="AK8" i="8" s="1"/>
  <c r="J5" i="15"/>
  <c r="Q5" i="14"/>
  <c r="T5" i="10"/>
  <c r="I8" i="7" s="1"/>
  <c r="O8" i="7" s="1"/>
  <c r="O5" i="10"/>
  <c r="W90" i="8"/>
  <c r="R68" i="8"/>
  <c r="F86" i="5"/>
  <c r="G86" i="5" s="1"/>
  <c r="H86" i="5"/>
  <c r="T61" i="5"/>
  <c r="W151" i="8"/>
  <c r="L155" i="7"/>
  <c r="T77" i="5"/>
  <c r="T44" i="5"/>
  <c r="X10" i="6"/>
  <c r="Y10" i="6" s="1"/>
  <c r="W10" i="6"/>
  <c r="J11" i="8"/>
  <c r="V11" i="8"/>
  <c r="F11" i="8"/>
  <c r="H11" i="8" s="1"/>
  <c r="T11" i="8"/>
  <c r="L11" i="8"/>
  <c r="P11" i="8"/>
  <c r="I11" i="8"/>
  <c r="K11" i="8" s="1"/>
  <c r="U11" i="8"/>
  <c r="G11" i="8"/>
  <c r="M11" i="8"/>
  <c r="S11" i="8"/>
  <c r="P8" i="6"/>
  <c r="Q8" i="6" s="1"/>
  <c r="O8" i="6"/>
  <c r="T29" i="5"/>
  <c r="T98" i="4"/>
  <c r="T79" i="4"/>
  <c r="M8" i="7"/>
  <c r="T123" i="4"/>
  <c r="T96" i="4"/>
  <c r="N9" i="7"/>
  <c r="Q9" i="7" s="1"/>
  <c r="P8" i="4" s="1"/>
  <c r="K9" i="7"/>
  <c r="P8" i="3" s="1"/>
  <c r="W142" i="8"/>
  <c r="W48" i="8"/>
  <c r="W33" i="8"/>
  <c r="W137" i="8"/>
  <c r="W8" i="8"/>
  <c r="T115" i="4"/>
  <c r="T111" i="4"/>
  <c r="U87" i="5"/>
  <c r="M87" i="5"/>
  <c r="K87" i="5" s="1"/>
  <c r="I87" i="5"/>
  <c r="O87" i="5"/>
  <c r="N87" i="5"/>
  <c r="S87" i="5"/>
  <c r="P87" i="5"/>
  <c r="J87" i="5"/>
  <c r="T87" i="5"/>
  <c r="R87" i="5"/>
  <c r="L87" i="5"/>
  <c r="C87" i="5"/>
  <c r="T135" i="4"/>
  <c r="J4" i="12"/>
  <c r="Q7" i="8" s="1"/>
  <c r="W3" i="14"/>
  <c r="X3" i="14" s="1"/>
  <c r="T3" i="14" s="1"/>
  <c r="R50" i="8"/>
  <c r="K135" i="8"/>
  <c r="P79" i="7"/>
  <c r="T87" i="4"/>
  <c r="T40" i="4"/>
  <c r="T24" i="4"/>
  <c r="T8" i="4"/>
  <c r="C8" i="4"/>
  <c r="U8" i="4"/>
  <c r="Q30" i="8"/>
  <c r="R30" i="8" s="1"/>
  <c r="W54" i="8"/>
  <c r="K67" i="8"/>
  <c r="T23" i="5"/>
  <c r="T106" i="4"/>
  <c r="G4" i="14"/>
  <c r="O3" i="10"/>
  <c r="M3" i="15"/>
  <c r="AC3" i="14"/>
  <c r="Y3" i="10"/>
  <c r="AA6" i="8" s="1"/>
  <c r="X3" i="10"/>
  <c r="T39" i="4"/>
  <c r="AF155" i="10"/>
  <c r="AJ158" i="8" s="1"/>
  <c r="AL155" i="14"/>
  <c r="T155" i="15"/>
  <c r="J154" i="10"/>
  <c r="K148" i="10"/>
  <c r="E148" i="14"/>
  <c r="F148" i="10"/>
  <c r="B148" i="15"/>
  <c r="F150" i="6"/>
  <c r="G150" i="6"/>
  <c r="H150" i="6" s="1"/>
  <c r="I150" i="6" s="1"/>
  <c r="U141" i="15"/>
  <c r="AG141" i="10"/>
  <c r="AK144" i="8" s="1"/>
  <c r="AL144" i="8" s="1"/>
  <c r="AM141" i="14"/>
  <c r="C144" i="7"/>
  <c r="C144" i="8"/>
  <c r="C144" i="6"/>
  <c r="C143" i="3"/>
  <c r="AG146" i="14"/>
  <c r="J143" i="6"/>
  <c r="AA138" i="14"/>
  <c r="L138" i="15"/>
  <c r="S145" i="10"/>
  <c r="H148" i="7" s="1"/>
  <c r="AA144" i="10"/>
  <c r="AC147" i="8" s="1"/>
  <c r="O144" i="15"/>
  <c r="AE144" i="14"/>
  <c r="O144" i="14"/>
  <c r="R144" i="10"/>
  <c r="G147" i="7" s="1"/>
  <c r="H144" i="15"/>
  <c r="C147" i="6"/>
  <c r="C147" i="7"/>
  <c r="C147" i="8"/>
  <c r="C146" i="3"/>
  <c r="J177" i="12"/>
  <c r="Q143" i="8" s="1"/>
  <c r="R143" i="8" s="1"/>
  <c r="W140" i="14"/>
  <c r="X140" i="14" s="1"/>
  <c r="T140" i="14" s="1"/>
  <c r="Q140" i="14"/>
  <c r="T140" i="10"/>
  <c r="I143" i="7" s="1"/>
  <c r="J140" i="15"/>
  <c r="I138" i="14"/>
  <c r="K138" i="14" s="1"/>
  <c r="E138" i="15"/>
  <c r="I138" i="10"/>
  <c r="S141" i="6" s="1"/>
  <c r="C142" i="15"/>
  <c r="G142" i="10"/>
  <c r="F142" i="14"/>
  <c r="G142" i="14" s="1"/>
  <c r="S140" i="10"/>
  <c r="H143" i="7" s="1"/>
  <c r="X139" i="10"/>
  <c r="AI133" i="14"/>
  <c r="R133" i="15"/>
  <c r="AD133" i="10"/>
  <c r="AG136" i="8" s="1"/>
  <c r="L143" i="10"/>
  <c r="J143" i="14"/>
  <c r="K143" i="14" s="1"/>
  <c r="F143" i="15"/>
  <c r="AE142" i="8"/>
  <c r="W139" i="14"/>
  <c r="X139" i="14" s="1"/>
  <c r="T139" i="14" s="1"/>
  <c r="J176" i="12"/>
  <c r="Q142" i="8" s="1"/>
  <c r="R142" i="8" s="1"/>
  <c r="O179" i="12"/>
  <c r="Q142" i="14"/>
  <c r="T142" i="10"/>
  <c r="I145" i="7" s="1"/>
  <c r="O145" i="7" s="1"/>
  <c r="J142" i="15"/>
  <c r="P136" i="10"/>
  <c r="S132" i="10"/>
  <c r="H135" i="7" s="1"/>
  <c r="AE136" i="8"/>
  <c r="C137" i="15"/>
  <c r="G137" i="10"/>
  <c r="F137" i="14"/>
  <c r="G137" i="14" s="1"/>
  <c r="U137" i="10"/>
  <c r="J140" i="7" s="1"/>
  <c r="P140" i="7" s="1"/>
  <c r="R137" i="14"/>
  <c r="K137" i="15"/>
  <c r="J137" i="10"/>
  <c r="AL137" i="14"/>
  <c r="T137" i="15"/>
  <c r="AF137" i="10"/>
  <c r="AJ140" i="8" s="1"/>
  <c r="E134" i="14"/>
  <c r="B134" i="15"/>
  <c r="F134" i="10"/>
  <c r="J134" i="14"/>
  <c r="F134" i="15"/>
  <c r="L134" i="10"/>
  <c r="T136" i="10"/>
  <c r="I139" i="7" s="1"/>
  <c r="O139" i="7" s="1"/>
  <c r="Q136" i="14"/>
  <c r="J136" i="15"/>
  <c r="AM136" i="14"/>
  <c r="U136" i="15"/>
  <c r="AG136" i="10"/>
  <c r="AK139" i="8" s="1"/>
  <c r="N137" i="10"/>
  <c r="F135" i="10"/>
  <c r="E135" i="14"/>
  <c r="B135" i="15"/>
  <c r="J135" i="14"/>
  <c r="K135" i="14" s="1"/>
  <c r="F135" i="15"/>
  <c r="L135" i="10"/>
  <c r="Q134" i="10"/>
  <c r="F137" i="7" s="1"/>
  <c r="N134" i="14"/>
  <c r="G134" i="15"/>
  <c r="M140" i="14"/>
  <c r="H134" i="15"/>
  <c r="O134" i="14"/>
  <c r="R134" i="10"/>
  <c r="G137" i="7" s="1"/>
  <c r="S131" i="15"/>
  <c r="AK131" i="14"/>
  <c r="AE131" i="10"/>
  <c r="AI134" i="8" s="1"/>
  <c r="R130" i="14"/>
  <c r="K130" i="15"/>
  <c r="U130" i="10"/>
  <c r="J133" i="7" s="1"/>
  <c r="P133" i="7" s="1"/>
  <c r="O130" i="10"/>
  <c r="M127" i="10"/>
  <c r="AA127" i="14"/>
  <c r="L127" i="15"/>
  <c r="AH125" i="14"/>
  <c r="Q125" i="15"/>
  <c r="AC125" i="10"/>
  <c r="AF128" i="8" s="1"/>
  <c r="M129" i="10"/>
  <c r="J129" i="15"/>
  <c r="T129" i="10"/>
  <c r="I132" i="7" s="1"/>
  <c r="Q129" i="14"/>
  <c r="AH129" i="14"/>
  <c r="AJ129" i="14" s="1"/>
  <c r="Q129" i="15"/>
  <c r="AC129" i="10"/>
  <c r="AF132" i="8" s="1"/>
  <c r="AH132" i="8" s="1"/>
  <c r="W126" i="14"/>
  <c r="X126" i="14" s="1"/>
  <c r="T126" i="14" s="1"/>
  <c r="M122" i="10"/>
  <c r="AE125" i="10"/>
  <c r="AI128" i="8" s="1"/>
  <c r="AL128" i="8" s="1"/>
  <c r="AK125" i="14"/>
  <c r="AN125" i="14" s="1"/>
  <c r="S125" i="15"/>
  <c r="K127" i="6"/>
  <c r="L127" i="6" s="1"/>
  <c r="M127" i="6" s="1"/>
  <c r="N127" i="6" s="1"/>
  <c r="M126" i="3" s="1"/>
  <c r="J127" i="6"/>
  <c r="P121" i="10"/>
  <c r="AG119" i="10"/>
  <c r="AK122" i="8" s="1"/>
  <c r="AM119" i="14"/>
  <c r="U119" i="15"/>
  <c r="W122" i="10"/>
  <c r="O129" i="15"/>
  <c r="AE129" i="14"/>
  <c r="AA129" i="10"/>
  <c r="AC132" i="8" s="1"/>
  <c r="J128" i="15"/>
  <c r="Q128" i="14"/>
  <c r="T128" i="10"/>
  <c r="I131" i="7" s="1"/>
  <c r="E128" i="14"/>
  <c r="F128" i="10"/>
  <c r="B128" i="15"/>
  <c r="B125" i="15"/>
  <c r="F125" i="10"/>
  <c r="E125" i="14"/>
  <c r="L127" i="7"/>
  <c r="D123" i="15"/>
  <c r="H123" i="10"/>
  <c r="H123" i="14"/>
  <c r="L123" i="14" s="1"/>
  <c r="AC126" i="14"/>
  <c r="AG126" i="14" s="1"/>
  <c r="M126" i="15"/>
  <c r="Y126" i="10"/>
  <c r="AA129" i="8" s="1"/>
  <c r="S124" i="15"/>
  <c r="AE124" i="10"/>
  <c r="AI127" i="8" s="1"/>
  <c r="AL127" i="8" s="1"/>
  <c r="AK124" i="14"/>
  <c r="AN124" i="14" s="1"/>
  <c r="Q123" i="10"/>
  <c r="F126" i="7" s="1"/>
  <c r="L126" i="7" s="1"/>
  <c r="N123" i="14"/>
  <c r="G123" i="15"/>
  <c r="O153" i="12"/>
  <c r="K124" i="6" s="1"/>
  <c r="L124" i="6" s="1"/>
  <c r="M124" i="6" s="1"/>
  <c r="N124" i="6" s="1"/>
  <c r="M123" i="3" s="1"/>
  <c r="F117" i="14"/>
  <c r="G117" i="10"/>
  <c r="P120" i="6" s="1"/>
  <c r="Q120" i="6" s="1"/>
  <c r="R120" i="6" s="1"/>
  <c r="C117" i="15"/>
  <c r="O117" i="14"/>
  <c r="H117" i="15"/>
  <c r="R117" i="10"/>
  <c r="G120" i="7" s="1"/>
  <c r="P120" i="15"/>
  <c r="AB120" i="10"/>
  <c r="AD123" i="8" s="1"/>
  <c r="AF120" i="14"/>
  <c r="J122" i="6"/>
  <c r="AK112" i="14"/>
  <c r="S112" i="15"/>
  <c r="AE112" i="10"/>
  <c r="AI115" i="8" s="1"/>
  <c r="H113" i="14"/>
  <c r="L113" i="14" s="1"/>
  <c r="D113" i="15"/>
  <c r="H113" i="10"/>
  <c r="Q120" i="10"/>
  <c r="F123" i="7" s="1"/>
  <c r="N120" i="14"/>
  <c r="G120" i="15"/>
  <c r="I119" i="15"/>
  <c r="I129" i="15"/>
  <c r="Q117" i="10"/>
  <c r="F120" i="7" s="1"/>
  <c r="N117" i="14"/>
  <c r="G117" i="15"/>
  <c r="C119" i="7"/>
  <c r="M119" i="7" s="1"/>
  <c r="C119" i="6"/>
  <c r="G119" i="6" s="1"/>
  <c r="H119" i="6" s="1"/>
  <c r="I119" i="6" s="1"/>
  <c r="C119" i="8"/>
  <c r="C118" i="3"/>
  <c r="W108" i="10"/>
  <c r="W120" i="10"/>
  <c r="N13" i="13"/>
  <c r="W117" i="14"/>
  <c r="X117" i="14" s="1"/>
  <c r="T117" i="14" s="1"/>
  <c r="K114" i="15"/>
  <c r="R114" i="14"/>
  <c r="U114" i="10"/>
  <c r="J117" i="7" s="1"/>
  <c r="P117" i="7" s="1"/>
  <c r="V115" i="10"/>
  <c r="Y118" i="8"/>
  <c r="Z118" i="8" s="1"/>
  <c r="O117" i="7"/>
  <c r="E115" i="14"/>
  <c r="B115" i="15"/>
  <c r="F115" i="10"/>
  <c r="C117" i="3"/>
  <c r="C118" i="6"/>
  <c r="C118" i="8"/>
  <c r="C118" i="7"/>
  <c r="AL121" i="8"/>
  <c r="I114" i="10"/>
  <c r="S117" i="6" s="1"/>
  <c r="I114" i="14"/>
  <c r="K114" i="14" s="1"/>
  <c r="E114" i="15"/>
  <c r="T120" i="6"/>
  <c r="U120" i="6" s="1"/>
  <c r="V120" i="6" s="1"/>
  <c r="O120" i="6"/>
  <c r="S116" i="10"/>
  <c r="H119" i="7" s="1"/>
  <c r="O114" i="10"/>
  <c r="H103" i="14"/>
  <c r="D103" i="15"/>
  <c r="V103" i="15" s="1"/>
  <c r="G103" i="11" s="1"/>
  <c r="D103" i="11" s="1"/>
  <c r="H103" i="10"/>
  <c r="X106" i="6" s="1"/>
  <c r="Y106" i="6" s="1"/>
  <c r="Z106" i="6" s="1"/>
  <c r="O110" i="10"/>
  <c r="R110" i="14"/>
  <c r="U110" i="10"/>
  <c r="J113" i="7" s="1"/>
  <c r="K110" i="15"/>
  <c r="R111" i="14"/>
  <c r="U111" i="10"/>
  <c r="J114" i="7" s="1"/>
  <c r="K111" i="15"/>
  <c r="C114" i="8"/>
  <c r="C114" i="6"/>
  <c r="C114" i="7"/>
  <c r="C113" i="3"/>
  <c r="AA109" i="10"/>
  <c r="AC112" i="8" s="1"/>
  <c r="O109" i="15"/>
  <c r="AE109" i="14"/>
  <c r="M106" i="10"/>
  <c r="N5" i="13"/>
  <c r="W109" i="14"/>
  <c r="X109" i="14" s="1"/>
  <c r="T109" i="14" s="1"/>
  <c r="AA104" i="14"/>
  <c r="L104" i="15"/>
  <c r="P101" i="10"/>
  <c r="G110" i="10"/>
  <c r="F110" i="14"/>
  <c r="C110" i="15"/>
  <c r="K109" i="10"/>
  <c r="C112" i="7"/>
  <c r="C112" i="8"/>
  <c r="C112" i="6"/>
  <c r="C111" i="3"/>
  <c r="AE107" i="10"/>
  <c r="AI110" i="8" s="1"/>
  <c r="S107" i="15"/>
  <c r="AK107" i="14"/>
  <c r="AN107" i="14" s="1"/>
  <c r="AB107" i="10"/>
  <c r="AD110" i="8" s="1"/>
  <c r="P107" i="15"/>
  <c r="AF107" i="14"/>
  <c r="R107" i="15"/>
  <c r="AI107" i="14"/>
  <c r="AD107" i="10"/>
  <c r="AG110" i="8" s="1"/>
  <c r="AD95" i="14"/>
  <c r="N95" i="15"/>
  <c r="Z95" i="10"/>
  <c r="AB98" i="8" s="1"/>
  <c r="R100" i="10"/>
  <c r="G103" i="7" s="1"/>
  <c r="H100" i="15"/>
  <c r="O100" i="14"/>
  <c r="O102" i="10"/>
  <c r="N102" i="14"/>
  <c r="G102" i="15"/>
  <c r="Q102" i="10"/>
  <c r="F105" i="7" s="1"/>
  <c r="X105" i="10"/>
  <c r="W105" i="10"/>
  <c r="N105" i="10"/>
  <c r="AG104" i="14"/>
  <c r="W106" i="6"/>
  <c r="AE102" i="14"/>
  <c r="O102" i="15"/>
  <c r="AA102" i="10"/>
  <c r="AC105" i="8" s="1"/>
  <c r="AE104" i="8"/>
  <c r="AM104" i="8" s="1"/>
  <c r="O96" i="10"/>
  <c r="AC96" i="14"/>
  <c r="AG96" i="14" s="1"/>
  <c r="Y96" i="10"/>
  <c r="AA99" i="8" s="1"/>
  <c r="M96" i="15"/>
  <c r="T99" i="10"/>
  <c r="I102" i="7" s="1"/>
  <c r="O102" i="7" s="1"/>
  <c r="J99" i="15"/>
  <c r="Q99" i="14"/>
  <c r="S99" i="15"/>
  <c r="AK99" i="14"/>
  <c r="AE99" i="10"/>
  <c r="AI102" i="8" s="1"/>
  <c r="O136" i="12"/>
  <c r="H92" i="10"/>
  <c r="H92" i="14"/>
  <c r="D92" i="15"/>
  <c r="O89" i="10"/>
  <c r="K92" i="10"/>
  <c r="P89" i="10"/>
  <c r="X103" i="6"/>
  <c r="Y103" i="6" s="1"/>
  <c r="Z103" i="6" s="1"/>
  <c r="W103" i="6"/>
  <c r="P102" i="6"/>
  <c r="Q102" i="6" s="1"/>
  <c r="R102" i="6" s="1"/>
  <c r="T102" i="6"/>
  <c r="U102" i="6" s="1"/>
  <c r="V102" i="6" s="1"/>
  <c r="O102" i="6"/>
  <c r="U97" i="15"/>
  <c r="AM97" i="14"/>
  <c r="AG97" i="10"/>
  <c r="AK100" i="8" s="1"/>
  <c r="AF96" i="10"/>
  <c r="AJ99" i="8" s="1"/>
  <c r="AL96" i="14"/>
  <c r="T96" i="15"/>
  <c r="J98" i="15"/>
  <c r="Q98" i="14"/>
  <c r="T98" i="10"/>
  <c r="I101" i="7" s="1"/>
  <c r="O101" i="7" s="1"/>
  <c r="O98" i="10"/>
  <c r="H98" i="15"/>
  <c r="O98" i="14"/>
  <c r="R98" i="10"/>
  <c r="G101" i="7" s="1"/>
  <c r="M101" i="7" s="1"/>
  <c r="T98" i="15"/>
  <c r="AF98" i="10"/>
  <c r="AJ101" i="8" s="1"/>
  <c r="AL98" i="14"/>
  <c r="V92" i="10"/>
  <c r="Y95" i="8"/>
  <c r="Z95" i="8" s="1"/>
  <c r="I93" i="15"/>
  <c r="X93" i="6"/>
  <c r="Y93" i="6" s="1"/>
  <c r="W93" i="6"/>
  <c r="S88" i="10"/>
  <c r="H91" i="7" s="1"/>
  <c r="N85" i="10"/>
  <c r="W75" i="10"/>
  <c r="X90" i="10"/>
  <c r="W90" i="14"/>
  <c r="X90" i="14" s="1"/>
  <c r="T90" i="14" s="1"/>
  <c r="T85" i="10"/>
  <c r="I88" i="7" s="1"/>
  <c r="Q85" i="14"/>
  <c r="J85" i="15"/>
  <c r="AE84" i="10"/>
  <c r="AI87" i="8" s="1"/>
  <c r="AL87" i="8" s="1"/>
  <c r="AK84" i="14"/>
  <c r="AN84" i="14" s="1"/>
  <c r="AB84" i="14" s="1"/>
  <c r="Z84" i="14" s="1"/>
  <c r="S84" i="14" s="1"/>
  <c r="S84" i="15"/>
  <c r="X83" i="10"/>
  <c r="Q80" i="14"/>
  <c r="J80" i="15"/>
  <c r="T80" i="10"/>
  <c r="I83" i="7" s="1"/>
  <c r="O83" i="7" s="1"/>
  <c r="W70" i="14"/>
  <c r="X70" i="14" s="1"/>
  <c r="T70" i="14" s="1"/>
  <c r="J113" i="12"/>
  <c r="X86" i="10"/>
  <c r="AM86" i="14"/>
  <c r="U86" i="15"/>
  <c r="AG86" i="10"/>
  <c r="AK89" i="8" s="1"/>
  <c r="AD94" i="10"/>
  <c r="AG97" i="8" s="1"/>
  <c r="R94" i="15"/>
  <c r="AI94" i="14"/>
  <c r="N94" i="14"/>
  <c r="Q94" i="10"/>
  <c r="F97" i="7" s="1"/>
  <c r="G94" i="15"/>
  <c r="Q94" i="14"/>
  <c r="J94" i="15"/>
  <c r="T94" i="10"/>
  <c r="I97" i="7" s="1"/>
  <c r="L90" i="14"/>
  <c r="F92" i="6"/>
  <c r="G92" i="6"/>
  <c r="H92" i="6" s="1"/>
  <c r="O91" i="7"/>
  <c r="E86" i="15"/>
  <c r="I86" i="10"/>
  <c r="S89" i="6" s="1"/>
  <c r="I86" i="14"/>
  <c r="I85" i="10"/>
  <c r="S88" i="6" s="1"/>
  <c r="I85" i="14"/>
  <c r="K85" i="14" s="1"/>
  <c r="E85" i="15"/>
  <c r="P78" i="10"/>
  <c r="Z75" i="10"/>
  <c r="AB78" i="8" s="1"/>
  <c r="AE78" i="8" s="1"/>
  <c r="AD75" i="14"/>
  <c r="AG75" i="14" s="1"/>
  <c r="N75" i="15"/>
  <c r="I89" i="15"/>
  <c r="J93" i="15"/>
  <c r="T93" i="10"/>
  <c r="I96" i="7" s="1"/>
  <c r="Q93" i="14"/>
  <c r="N93" i="14"/>
  <c r="Q93" i="10"/>
  <c r="F96" i="7" s="1"/>
  <c r="G93" i="15"/>
  <c r="M93" i="10"/>
  <c r="AE80" i="10"/>
  <c r="AI83" i="8" s="1"/>
  <c r="AL83" i="8" s="1"/>
  <c r="AK80" i="14"/>
  <c r="AN80" i="14" s="1"/>
  <c r="S80" i="15"/>
  <c r="W73" i="14"/>
  <c r="X73" i="14" s="1"/>
  <c r="T73" i="14" s="1"/>
  <c r="J116" i="12"/>
  <c r="Q76" i="8" s="1"/>
  <c r="R76" i="8" s="1"/>
  <c r="X76" i="8" s="1"/>
  <c r="S75" i="3" s="1"/>
  <c r="K73" i="10"/>
  <c r="N71" i="10"/>
  <c r="R71" i="14"/>
  <c r="K71" i="15"/>
  <c r="U71" i="10"/>
  <c r="J74" i="7" s="1"/>
  <c r="I79" i="10"/>
  <c r="I79" i="14"/>
  <c r="E79" i="15"/>
  <c r="AD79" i="10"/>
  <c r="AG82" i="8" s="1"/>
  <c r="AI79" i="14"/>
  <c r="AJ79" i="14" s="1"/>
  <c r="R79" i="15"/>
  <c r="C82" i="7"/>
  <c r="C82" i="8"/>
  <c r="C82" i="6"/>
  <c r="C81" i="3"/>
  <c r="AE64" i="14"/>
  <c r="AG64" i="14" s="1"/>
  <c r="AB64" i="14" s="1"/>
  <c r="O64" i="15"/>
  <c r="AA64" i="10"/>
  <c r="AC67" i="8" s="1"/>
  <c r="AE67" i="8" s="1"/>
  <c r="T87" i="10"/>
  <c r="I90" i="7" s="1"/>
  <c r="Q87" i="14"/>
  <c r="J87" i="15"/>
  <c r="O127" i="12"/>
  <c r="K91" i="6" s="1"/>
  <c r="L91" i="6" s="1"/>
  <c r="M91" i="6" s="1"/>
  <c r="W87" i="14"/>
  <c r="X87" i="14" s="1"/>
  <c r="T87" i="14" s="1"/>
  <c r="J127" i="12"/>
  <c r="S79" i="10"/>
  <c r="H82" i="7" s="1"/>
  <c r="F91" i="6"/>
  <c r="G91" i="6"/>
  <c r="H91" i="6" s="1"/>
  <c r="D71" i="15"/>
  <c r="H71" i="14"/>
  <c r="H71" i="10"/>
  <c r="U69" i="15"/>
  <c r="AM69" i="14"/>
  <c r="AG69" i="10"/>
  <c r="AK72" i="8" s="1"/>
  <c r="Q69" i="10"/>
  <c r="F72" i="7" s="1"/>
  <c r="N69" i="14"/>
  <c r="G69" i="15"/>
  <c r="W82" i="14"/>
  <c r="X82" i="14" s="1"/>
  <c r="T82" i="14" s="1"/>
  <c r="J82" i="10"/>
  <c r="AL82" i="14"/>
  <c r="T82" i="15"/>
  <c r="AF82" i="10"/>
  <c r="AJ85" i="8" s="1"/>
  <c r="K83" i="6"/>
  <c r="L83" i="6" s="1"/>
  <c r="M83" i="6" s="1"/>
  <c r="J83" i="6"/>
  <c r="H64" i="14"/>
  <c r="D64" i="15"/>
  <c r="H64" i="10"/>
  <c r="AA81" i="14"/>
  <c r="L81" i="15"/>
  <c r="AD81" i="14"/>
  <c r="N81" i="15"/>
  <c r="Z81" i="10"/>
  <c r="AB84" i="8" s="1"/>
  <c r="O77" i="10"/>
  <c r="L81" i="10"/>
  <c r="F81" i="15"/>
  <c r="J81" i="14"/>
  <c r="K81" i="14" s="1"/>
  <c r="I78" i="15"/>
  <c r="X73" i="10"/>
  <c r="X68" i="10"/>
  <c r="J67" i="15"/>
  <c r="Q67" i="14"/>
  <c r="T67" i="10"/>
  <c r="I70" i="7" s="1"/>
  <c r="K67" i="10"/>
  <c r="Q65" i="14"/>
  <c r="J65" i="15"/>
  <c r="T65" i="10"/>
  <c r="I68" i="7" s="1"/>
  <c r="O68" i="7" s="1"/>
  <c r="U65" i="10"/>
  <c r="J68" i="7" s="1"/>
  <c r="P68" i="7" s="1"/>
  <c r="R65" i="14"/>
  <c r="K65" i="15"/>
  <c r="N63" i="10"/>
  <c r="R63" i="14"/>
  <c r="K63" i="15"/>
  <c r="U63" i="10"/>
  <c r="J66" i="7" s="1"/>
  <c r="AB57" i="10"/>
  <c r="AD60" i="8" s="1"/>
  <c r="AF57" i="14"/>
  <c r="P57" i="15"/>
  <c r="R49" i="14"/>
  <c r="K49" i="15"/>
  <c r="U49" i="10"/>
  <c r="J52" i="7" s="1"/>
  <c r="P52" i="7" s="1"/>
  <c r="W46" i="10"/>
  <c r="I70" i="15"/>
  <c r="AA68" i="14"/>
  <c r="L68" i="15"/>
  <c r="AF68" i="14"/>
  <c r="P68" i="15"/>
  <c r="AB68" i="10"/>
  <c r="AD71" i="8" s="1"/>
  <c r="C71" i="8"/>
  <c r="C71" i="7"/>
  <c r="C71" i="6"/>
  <c r="C70" i="3"/>
  <c r="F66" i="10"/>
  <c r="E66" i="14"/>
  <c r="B66" i="15"/>
  <c r="J66" i="10"/>
  <c r="AH68" i="8"/>
  <c r="O59" i="15"/>
  <c r="AA59" i="10"/>
  <c r="AC62" i="8" s="1"/>
  <c r="AE62" i="8" s="1"/>
  <c r="AE59" i="14"/>
  <c r="AG59" i="14" s="1"/>
  <c r="M57" i="10"/>
  <c r="N49" i="10"/>
  <c r="R74" i="15"/>
  <c r="AI74" i="14"/>
  <c r="AD74" i="10"/>
  <c r="AG77" i="8" s="1"/>
  <c r="I69" i="15"/>
  <c r="L69" i="14"/>
  <c r="P49" i="10"/>
  <c r="G74" i="15"/>
  <c r="Q74" i="10"/>
  <c r="F77" i="7" s="1"/>
  <c r="N74" i="14"/>
  <c r="D74" i="15"/>
  <c r="H74" i="14"/>
  <c r="H74" i="10"/>
  <c r="AC74" i="14"/>
  <c r="M74" i="15"/>
  <c r="Y74" i="10"/>
  <c r="AA77" i="8" s="1"/>
  <c r="AL69" i="8"/>
  <c r="M72" i="15"/>
  <c r="AC72" i="14"/>
  <c r="Y72" i="10"/>
  <c r="AA75" i="8" s="1"/>
  <c r="X72" i="10"/>
  <c r="N72" i="10"/>
  <c r="P69" i="14"/>
  <c r="L67" i="14"/>
  <c r="D67" i="14" s="1"/>
  <c r="F61" i="14"/>
  <c r="G61" i="14" s="1"/>
  <c r="C61" i="15"/>
  <c r="G61" i="10"/>
  <c r="P64" i="6" s="1"/>
  <c r="Q64" i="6" s="1"/>
  <c r="R64" i="6" s="1"/>
  <c r="N54" i="10"/>
  <c r="P76" i="6"/>
  <c r="Q76" i="6" s="1"/>
  <c r="O76" i="6"/>
  <c r="V56" i="10"/>
  <c r="Y59" i="8"/>
  <c r="Z59" i="8" s="1"/>
  <c r="L53" i="10"/>
  <c r="J53" i="14"/>
  <c r="K53" i="14" s="1"/>
  <c r="F53" i="15"/>
  <c r="K62" i="10"/>
  <c r="J62" i="15"/>
  <c r="T62" i="10"/>
  <c r="I65" i="7" s="1"/>
  <c r="Q62" i="14"/>
  <c r="K62" i="15"/>
  <c r="U62" i="10"/>
  <c r="J65" i="7" s="1"/>
  <c r="R62" i="14"/>
  <c r="C65" i="6"/>
  <c r="C65" i="8"/>
  <c r="C65" i="7"/>
  <c r="C64" i="3"/>
  <c r="M63" i="7"/>
  <c r="G58" i="10"/>
  <c r="F58" i="14"/>
  <c r="G58" i="14" s="1"/>
  <c r="C58" i="15"/>
  <c r="O58" i="10"/>
  <c r="O58" i="14"/>
  <c r="R58" i="10"/>
  <c r="G61" i="7" s="1"/>
  <c r="H58" i="15"/>
  <c r="N55" i="15"/>
  <c r="Z55" i="10"/>
  <c r="AB58" i="8" s="1"/>
  <c r="AD55" i="14"/>
  <c r="L55" i="15"/>
  <c r="AA55" i="14"/>
  <c r="R55" i="14"/>
  <c r="U55" i="10"/>
  <c r="J58" i="7" s="1"/>
  <c r="K55" i="15"/>
  <c r="V49" i="10"/>
  <c r="Y52" i="8"/>
  <c r="Z52" i="8" s="1"/>
  <c r="O52" i="10"/>
  <c r="K52" i="10"/>
  <c r="AK35" i="14"/>
  <c r="AN35" i="14" s="1"/>
  <c r="S35" i="15"/>
  <c r="AE35" i="10"/>
  <c r="AI38" i="8" s="1"/>
  <c r="AL38" i="8" s="1"/>
  <c r="J88" i="12"/>
  <c r="Q58" i="8" s="1"/>
  <c r="R58" i="8" s="1"/>
  <c r="W55" i="14"/>
  <c r="X55" i="14" s="1"/>
  <c r="T55" i="14" s="1"/>
  <c r="F43" i="10"/>
  <c r="B43" i="15"/>
  <c r="E43" i="14"/>
  <c r="P56" i="15"/>
  <c r="AB56" i="10"/>
  <c r="AD59" i="8" s="1"/>
  <c r="AF56" i="14"/>
  <c r="T56" i="15"/>
  <c r="AL56" i="14"/>
  <c r="AF56" i="10"/>
  <c r="AJ59" i="8" s="1"/>
  <c r="Q51" i="14"/>
  <c r="J51" i="15"/>
  <c r="T51" i="10"/>
  <c r="I54" i="7" s="1"/>
  <c r="O54" i="7" s="1"/>
  <c r="AC44" i="14"/>
  <c r="AG44" i="14" s="1"/>
  <c r="M44" i="15"/>
  <c r="Y44" i="10"/>
  <c r="AA47" i="8" s="1"/>
  <c r="H38" i="14"/>
  <c r="D38" i="15"/>
  <c r="V38" i="15" s="1"/>
  <c r="G38" i="11" s="1"/>
  <c r="D38" i="11" s="1"/>
  <c r="H38" i="10"/>
  <c r="M45" i="10"/>
  <c r="L45" i="15"/>
  <c r="AA45" i="14"/>
  <c r="K42" i="10"/>
  <c r="X40" i="10"/>
  <c r="F40" i="14"/>
  <c r="C40" i="15"/>
  <c r="G40" i="10"/>
  <c r="K39" i="10"/>
  <c r="O36" i="14"/>
  <c r="H36" i="15"/>
  <c r="R36" i="10"/>
  <c r="G39" i="7" s="1"/>
  <c r="N32" i="14"/>
  <c r="M32" i="14" s="1"/>
  <c r="Q32" i="10"/>
  <c r="F35" i="7" s="1"/>
  <c r="L35" i="7" s="1"/>
  <c r="G32" i="15"/>
  <c r="Q42" i="15"/>
  <c r="AC42" i="10"/>
  <c r="AF45" i="8" s="1"/>
  <c r="AH45" i="8" s="1"/>
  <c r="AH42" i="14"/>
  <c r="AJ42" i="14" s="1"/>
  <c r="O32" i="10"/>
  <c r="V44" i="10"/>
  <c r="Y47" i="8"/>
  <c r="Z47" i="8" s="1"/>
  <c r="AD40" i="14"/>
  <c r="AG40" i="14" s="1"/>
  <c r="Z40" i="10"/>
  <c r="AB43" i="8" s="1"/>
  <c r="N40" i="15"/>
  <c r="O42" i="14"/>
  <c r="H42" i="15"/>
  <c r="R42" i="10"/>
  <c r="G45" i="7" s="1"/>
  <c r="M45" i="7" s="1"/>
  <c r="X37" i="10"/>
  <c r="X50" i="10"/>
  <c r="J82" i="12"/>
  <c r="Q53" i="8" s="1"/>
  <c r="R53" i="8" s="1"/>
  <c r="W50" i="14"/>
  <c r="X50" i="14" s="1"/>
  <c r="T50" i="14" s="1"/>
  <c r="O82" i="12"/>
  <c r="T43" i="6"/>
  <c r="U43" i="6" s="1"/>
  <c r="V43" i="6" s="1"/>
  <c r="P43" i="6"/>
  <c r="Q43" i="6" s="1"/>
  <c r="R43" i="6" s="1"/>
  <c r="O43" i="6"/>
  <c r="S49" i="10"/>
  <c r="H52" i="7" s="1"/>
  <c r="AD39" i="14"/>
  <c r="N39" i="15"/>
  <c r="Z39" i="10"/>
  <c r="AB42" i="8" s="1"/>
  <c r="O39" i="10"/>
  <c r="B31" i="15"/>
  <c r="E31" i="14"/>
  <c r="F31" i="10"/>
  <c r="U48" i="15"/>
  <c r="AM48" i="14"/>
  <c r="AG48" i="10"/>
  <c r="AK51" i="8" s="1"/>
  <c r="AA48" i="14"/>
  <c r="L48" i="15"/>
  <c r="W49" i="6"/>
  <c r="F48" i="6"/>
  <c r="G48" i="6"/>
  <c r="H48" i="6" s="1"/>
  <c r="O38" i="7"/>
  <c r="AD33" i="10"/>
  <c r="AG36" i="8" s="1"/>
  <c r="R33" i="15"/>
  <c r="AI33" i="14"/>
  <c r="AA29" i="14"/>
  <c r="L29" i="15"/>
  <c r="J27" i="14"/>
  <c r="K27" i="14" s="1"/>
  <c r="F27" i="15"/>
  <c r="L27" i="10"/>
  <c r="J18" i="10"/>
  <c r="P12" i="10"/>
  <c r="L38" i="7"/>
  <c r="I33" i="10"/>
  <c r="S36" i="6" s="1"/>
  <c r="E33" i="15"/>
  <c r="I33" i="14"/>
  <c r="V28" i="10"/>
  <c r="Y31" i="8"/>
  <c r="Z31" i="8" s="1"/>
  <c r="AC23" i="10"/>
  <c r="AF26" i="8" s="1"/>
  <c r="AH26" i="8" s="1"/>
  <c r="AH23" i="14"/>
  <c r="AJ23" i="14" s="1"/>
  <c r="Q23" i="15"/>
  <c r="N23" i="10"/>
  <c r="I20" i="14"/>
  <c r="K20" i="14" s="1"/>
  <c r="E20" i="15"/>
  <c r="I20" i="10"/>
  <c r="S23" i="6" s="1"/>
  <c r="AK13" i="14"/>
  <c r="S13" i="15"/>
  <c r="AE13" i="10"/>
  <c r="AI16" i="8" s="1"/>
  <c r="X12" i="10"/>
  <c r="P40" i="7"/>
  <c r="O25" i="10"/>
  <c r="P34" i="6"/>
  <c r="Q34" i="6" s="1"/>
  <c r="T34" i="6"/>
  <c r="U34" i="6" s="1"/>
  <c r="V34" i="6" s="1"/>
  <c r="AA34" i="6" s="1"/>
  <c r="O34" i="6"/>
  <c r="AB18" i="10"/>
  <c r="AD21" i="8" s="1"/>
  <c r="AF18" i="14"/>
  <c r="P18" i="15"/>
  <c r="AG13" i="10"/>
  <c r="AK16" i="8" s="1"/>
  <c r="AM13" i="14"/>
  <c r="U13" i="15"/>
  <c r="O30" i="10"/>
  <c r="W30" i="10"/>
  <c r="O34" i="10"/>
  <c r="J53" i="12"/>
  <c r="Q37" i="8" s="1"/>
  <c r="R37" i="8" s="1"/>
  <c r="W34" i="14"/>
  <c r="X34" i="14" s="1"/>
  <c r="T34" i="14" s="1"/>
  <c r="N34" i="14"/>
  <c r="Q34" i="10"/>
  <c r="F37" i="7" s="1"/>
  <c r="G34" i="15"/>
  <c r="O33" i="10"/>
  <c r="R33" i="14"/>
  <c r="K33" i="15"/>
  <c r="U33" i="10"/>
  <c r="J36" i="7" s="1"/>
  <c r="P36" i="7" s="1"/>
  <c r="T39" i="6"/>
  <c r="U39" i="6" s="1"/>
  <c r="V39" i="6" s="1"/>
  <c r="AA39" i="6" s="1"/>
  <c r="O39" i="6"/>
  <c r="R30" i="10"/>
  <c r="G33" i="7" s="1"/>
  <c r="O30" i="14"/>
  <c r="H30" i="15"/>
  <c r="M27" i="10"/>
  <c r="W18" i="10"/>
  <c r="G26" i="15"/>
  <c r="Q26" i="10"/>
  <c r="F29" i="7" s="1"/>
  <c r="N26" i="14"/>
  <c r="M22" i="15"/>
  <c r="AC22" i="14"/>
  <c r="Y22" i="10"/>
  <c r="AA25" i="8" s="1"/>
  <c r="L24" i="7"/>
  <c r="F17" i="10"/>
  <c r="E17" i="14"/>
  <c r="B17" i="15"/>
  <c r="L11" i="10"/>
  <c r="J11" i="14"/>
  <c r="K11" i="14" s="1"/>
  <c r="L11" i="14" s="1"/>
  <c r="F11" i="15"/>
  <c r="AB10" i="10"/>
  <c r="AD13" i="8" s="1"/>
  <c r="AF10" i="14"/>
  <c r="P10" i="15"/>
  <c r="R26" i="15"/>
  <c r="AD26" i="10"/>
  <c r="AG29" i="8" s="1"/>
  <c r="AI26" i="14"/>
  <c r="P19" i="15"/>
  <c r="AB19" i="10"/>
  <c r="AD22" i="8" s="1"/>
  <c r="AF19" i="14"/>
  <c r="J16" i="10"/>
  <c r="O31" i="12"/>
  <c r="F14" i="15"/>
  <c r="J14" i="14"/>
  <c r="L14" i="10"/>
  <c r="I13" i="15"/>
  <c r="AJ11" i="14"/>
  <c r="AH37" i="8"/>
  <c r="I21" i="15"/>
  <c r="F19" i="10"/>
  <c r="B19" i="15"/>
  <c r="E19" i="14"/>
  <c r="E24" i="15"/>
  <c r="I24" i="10"/>
  <c r="S27" i="6" s="1"/>
  <c r="I24" i="14"/>
  <c r="F24" i="10"/>
  <c r="E24" i="14"/>
  <c r="B24" i="15"/>
  <c r="AG24" i="10"/>
  <c r="AK27" i="8" s="1"/>
  <c r="AM24" i="14"/>
  <c r="AN24" i="14" s="1"/>
  <c r="U24" i="15"/>
  <c r="J18" i="6"/>
  <c r="K18" i="6"/>
  <c r="L18" i="6" s="1"/>
  <c r="O22" i="10"/>
  <c r="R19" i="15"/>
  <c r="AI19" i="14"/>
  <c r="AD19" i="10"/>
  <c r="AG22" i="8" s="1"/>
  <c r="I19" i="14"/>
  <c r="I19" i="10"/>
  <c r="S22" i="6" s="1"/>
  <c r="E19" i="15"/>
  <c r="J26" i="6"/>
  <c r="K26" i="6"/>
  <c r="L26" i="6" s="1"/>
  <c r="J9" i="14"/>
  <c r="K9" i="14" s="1"/>
  <c r="L9" i="14" s="1"/>
  <c r="L9" i="10"/>
  <c r="F9" i="15"/>
  <c r="H4" i="14"/>
  <c r="L4" i="14" s="1"/>
  <c r="D4" i="14" s="1"/>
  <c r="D4" i="15"/>
  <c r="H4" i="10"/>
  <c r="X151" i="8"/>
  <c r="S150" i="3" s="1"/>
  <c r="O135" i="8"/>
  <c r="X127" i="8"/>
  <c r="S126" i="3" s="1"/>
  <c r="O115" i="8"/>
  <c r="X111" i="8"/>
  <c r="S110" i="3" s="1"/>
  <c r="X107" i="8"/>
  <c r="S106" i="3" s="1"/>
  <c r="O67" i="8"/>
  <c r="O59" i="8"/>
  <c r="O31" i="8"/>
  <c r="O15" i="8"/>
  <c r="AF14" i="10"/>
  <c r="AJ17" i="8" s="1"/>
  <c r="AL14" i="14"/>
  <c r="T14" i="15"/>
  <c r="AH14" i="14"/>
  <c r="Q14" i="15"/>
  <c r="AC14" i="10"/>
  <c r="AF17" i="8" s="1"/>
  <c r="F26" i="14"/>
  <c r="C26" i="15"/>
  <c r="G26" i="10"/>
  <c r="X26" i="10"/>
  <c r="P26" i="10"/>
  <c r="N26" i="10"/>
  <c r="W19" i="10"/>
  <c r="T19" i="6"/>
  <c r="U19" i="6" s="1"/>
  <c r="V19" i="6" s="1"/>
  <c r="O19" i="6"/>
  <c r="X15" i="6"/>
  <c r="Y15" i="6" s="1"/>
  <c r="Z15" i="6" s="1"/>
  <c r="W15" i="6"/>
  <c r="B8" i="15"/>
  <c r="F8" i="10"/>
  <c r="E8" i="14"/>
  <c r="W6" i="10"/>
  <c r="N153" i="8"/>
  <c r="N149" i="8"/>
  <c r="J7" i="10"/>
  <c r="AB7" i="10"/>
  <c r="AD10" i="8" s="1"/>
  <c r="AF7" i="14"/>
  <c r="P7" i="15"/>
  <c r="AL7" i="14"/>
  <c r="T7" i="15"/>
  <c r="AF7" i="10"/>
  <c r="AJ10" i="8" s="1"/>
  <c r="AL10" i="8" s="1"/>
  <c r="T122" i="4"/>
  <c r="AC5" i="14"/>
  <c r="Y5" i="10"/>
  <c r="AA8" i="8" s="1"/>
  <c r="M5" i="15"/>
  <c r="AA5" i="14"/>
  <c r="L5" i="15"/>
  <c r="W154" i="8"/>
  <c r="W139" i="8"/>
  <c r="X139" i="8" s="1"/>
  <c r="S138" i="3" s="1"/>
  <c r="Q31" i="8"/>
  <c r="R31" i="8" s="1"/>
  <c r="T126" i="4"/>
  <c r="W52" i="8"/>
  <c r="X52" i="8" s="1"/>
  <c r="S51" i="3" s="1"/>
  <c r="W20" i="8"/>
  <c r="T21" i="5"/>
  <c r="AN7" i="14"/>
  <c r="P6" i="14"/>
  <c r="M6" i="14" s="1"/>
  <c r="F8" i="6"/>
  <c r="G8" i="6"/>
  <c r="H8" i="6" s="1"/>
  <c r="W127" i="8"/>
  <c r="T83" i="5"/>
  <c r="W36" i="8"/>
  <c r="T73" i="5"/>
  <c r="T9" i="5"/>
  <c r="T94" i="4"/>
  <c r="T15" i="4"/>
  <c r="W141" i="8"/>
  <c r="W68" i="8"/>
  <c r="X68" i="8" s="1"/>
  <c r="S67" i="3" s="1"/>
  <c r="T50" i="5"/>
  <c r="T119" i="4"/>
  <c r="W58" i="8"/>
  <c r="P149" i="7"/>
  <c r="W153" i="8"/>
  <c r="R45" i="8"/>
  <c r="T85" i="4"/>
  <c r="R122" i="8"/>
  <c r="W108" i="8"/>
  <c r="W23" i="8"/>
  <c r="T38" i="4"/>
  <c r="T25" i="5"/>
  <c r="T47" i="4"/>
  <c r="W116" i="8"/>
  <c r="T82" i="5"/>
  <c r="K134" i="8"/>
  <c r="K54" i="8"/>
  <c r="Q22" i="8"/>
  <c r="R22" i="8" s="1"/>
  <c r="T30" i="5"/>
  <c r="P3" i="10"/>
  <c r="O3" i="15"/>
  <c r="AA3" i="10"/>
  <c r="AC6" i="8" s="1"/>
  <c r="AE3" i="14"/>
  <c r="AL3" i="14"/>
  <c r="T3" i="15"/>
  <c r="AF3" i="10"/>
  <c r="AJ6" i="8" s="1"/>
  <c r="K87" i="8"/>
  <c r="O87" i="8" s="1"/>
  <c r="X87" i="8" s="1"/>
  <c r="T62" i="4"/>
  <c r="T11" i="4"/>
  <c r="N154" i="10"/>
  <c r="AD147" i="14"/>
  <c r="Z147" i="10"/>
  <c r="AB150" i="8" s="1"/>
  <c r="N147" i="15"/>
  <c r="N154" i="14"/>
  <c r="G154" i="15"/>
  <c r="Q154" i="10"/>
  <c r="F157" i="7" s="1"/>
  <c r="L157" i="7" s="1"/>
  <c r="X155" i="10"/>
  <c r="AA152" i="10"/>
  <c r="AC155" i="8" s="1"/>
  <c r="AE152" i="14"/>
  <c r="O152" i="15"/>
  <c r="B154" i="15"/>
  <c r="F154" i="10"/>
  <c r="E154" i="14"/>
  <c r="M150" i="10"/>
  <c r="E151" i="15"/>
  <c r="I151" i="10"/>
  <c r="S154" i="6" s="1"/>
  <c r="I151" i="14"/>
  <c r="K151" i="14" s="1"/>
  <c r="AD151" i="10"/>
  <c r="AG154" i="8" s="1"/>
  <c r="AI151" i="14"/>
  <c r="R151" i="15"/>
  <c r="AE151" i="14"/>
  <c r="O151" i="15"/>
  <c r="AA151" i="10"/>
  <c r="AC154" i="8" s="1"/>
  <c r="G156" i="6"/>
  <c r="H156" i="6" s="1"/>
  <c r="F156" i="6"/>
  <c r="Y150" i="10"/>
  <c r="AA153" i="8" s="1"/>
  <c r="AC150" i="14"/>
  <c r="AG150" i="14" s="1"/>
  <c r="M150" i="15"/>
  <c r="AN151" i="14"/>
  <c r="H145" i="14"/>
  <c r="D145" i="15"/>
  <c r="H145" i="10"/>
  <c r="Q148" i="10"/>
  <c r="F151" i="7" s="1"/>
  <c r="N148" i="14"/>
  <c r="G148" i="15"/>
  <c r="N148" i="10"/>
  <c r="L150" i="7"/>
  <c r="O152" i="7"/>
  <c r="X141" i="10"/>
  <c r="AE149" i="8"/>
  <c r="AB143" i="10"/>
  <c r="AD146" i="8" s="1"/>
  <c r="P143" i="15"/>
  <c r="AF143" i="14"/>
  <c r="X143" i="10"/>
  <c r="AD143" i="14"/>
  <c r="Z143" i="10"/>
  <c r="AB146" i="8" s="1"/>
  <c r="N143" i="15"/>
  <c r="X142" i="10"/>
  <c r="AI138" i="14"/>
  <c r="AD138" i="10"/>
  <c r="AG141" i="8" s="1"/>
  <c r="AH141" i="8" s="1"/>
  <c r="R138" i="15"/>
  <c r="P144" i="10"/>
  <c r="AC144" i="14"/>
  <c r="AG144" i="14" s="1"/>
  <c r="Y144" i="10"/>
  <c r="AA147" i="8" s="1"/>
  <c r="M144" i="15"/>
  <c r="G142" i="15"/>
  <c r="N142" i="14"/>
  <c r="Q142" i="10"/>
  <c r="F145" i="7" s="1"/>
  <c r="L145" i="7" s="1"/>
  <c r="N140" i="10"/>
  <c r="AC140" i="14"/>
  <c r="M140" i="15"/>
  <c r="Y140" i="10"/>
  <c r="AA143" i="8" s="1"/>
  <c r="AA133" i="14"/>
  <c r="L133" i="15"/>
  <c r="F142" i="10"/>
  <c r="E142" i="14"/>
  <c r="B142" i="15"/>
  <c r="P143" i="6"/>
  <c r="Q143" i="6" s="1"/>
  <c r="R143" i="6" s="1"/>
  <c r="O143" i="6"/>
  <c r="AH139" i="14"/>
  <c r="AC139" i="10"/>
  <c r="AF142" i="8" s="1"/>
  <c r="Q139" i="15"/>
  <c r="P142" i="10"/>
  <c r="AN144" i="14"/>
  <c r="AA143" i="10"/>
  <c r="AC146" i="8" s="1"/>
  <c r="O143" i="15"/>
  <c r="AE143" i="14"/>
  <c r="O142" i="10"/>
  <c r="AE142" i="14"/>
  <c r="AA142" i="10"/>
  <c r="AC145" i="8" s="1"/>
  <c r="O142" i="15"/>
  <c r="X136" i="10"/>
  <c r="J141" i="6"/>
  <c r="AB137" i="10"/>
  <c r="AD140" i="8" s="1"/>
  <c r="AF137" i="14"/>
  <c r="P137" i="15"/>
  <c r="O137" i="14"/>
  <c r="H137" i="15"/>
  <c r="R137" i="10"/>
  <c r="G140" i="7" s="1"/>
  <c r="M140" i="7" s="1"/>
  <c r="C140" i="6"/>
  <c r="C139" i="3"/>
  <c r="C140" i="7"/>
  <c r="C140" i="8"/>
  <c r="N134" i="10"/>
  <c r="Q134" i="14"/>
  <c r="J134" i="15"/>
  <c r="T134" i="10"/>
  <c r="I137" i="7" s="1"/>
  <c r="AA136" i="10"/>
  <c r="AC139" i="8" s="1"/>
  <c r="AE136" i="14"/>
  <c r="O136" i="15"/>
  <c r="C139" i="6"/>
  <c r="C139" i="8"/>
  <c r="C138" i="3"/>
  <c r="C139" i="7"/>
  <c r="L139" i="7" s="1"/>
  <c r="N144" i="7"/>
  <c r="Q144" i="7" s="1"/>
  <c r="K144" i="7"/>
  <c r="P143" i="3" s="1"/>
  <c r="N135" i="10"/>
  <c r="Q135" i="14"/>
  <c r="J135" i="15"/>
  <c r="T135" i="10"/>
  <c r="I138" i="7" s="1"/>
  <c r="O138" i="7" s="1"/>
  <c r="V144" i="10"/>
  <c r="Y147" i="8"/>
  <c r="Z147" i="8" s="1"/>
  <c r="L135" i="15"/>
  <c r="AA135" i="14"/>
  <c r="W131" i="14"/>
  <c r="X131" i="14" s="1"/>
  <c r="T131" i="14" s="1"/>
  <c r="J170" i="12"/>
  <c r="N131" i="14"/>
  <c r="G131" i="15"/>
  <c r="Q131" i="10"/>
  <c r="F134" i="7" s="1"/>
  <c r="AN134" i="14"/>
  <c r="F135" i="6"/>
  <c r="G135" i="6"/>
  <c r="H135" i="6" s="1"/>
  <c r="R130" i="15"/>
  <c r="AD130" i="10"/>
  <c r="AG133" i="8" s="1"/>
  <c r="AI130" i="14"/>
  <c r="S130" i="15"/>
  <c r="AK130" i="14"/>
  <c r="AN130" i="14" s="1"/>
  <c r="AE130" i="10"/>
  <c r="AI133" i="8" s="1"/>
  <c r="AL133" i="8" s="1"/>
  <c r="F130" i="15"/>
  <c r="L130" i="10"/>
  <c r="J130" i="14"/>
  <c r="K130" i="14" s="1"/>
  <c r="L130" i="14" s="1"/>
  <c r="D130" i="14" s="1"/>
  <c r="K127" i="15"/>
  <c r="R127" i="14"/>
  <c r="U127" i="10"/>
  <c r="J130" i="7" s="1"/>
  <c r="AI127" i="14"/>
  <c r="AD127" i="10"/>
  <c r="AG130" i="8" s="1"/>
  <c r="R127" i="15"/>
  <c r="C128" i="7"/>
  <c r="C128" i="8"/>
  <c r="C128" i="6"/>
  <c r="C127" i="3"/>
  <c r="P129" i="10"/>
  <c r="AA129" i="14"/>
  <c r="L129" i="15"/>
  <c r="C132" i="6"/>
  <c r="C131" i="3"/>
  <c r="C132" i="7"/>
  <c r="L132" i="7" s="1"/>
  <c r="C132" i="8"/>
  <c r="Q126" i="15"/>
  <c r="AH126" i="14"/>
  <c r="AJ126" i="14" s="1"/>
  <c r="AC126" i="10"/>
  <c r="AF129" i="8" s="1"/>
  <c r="AH129" i="8" s="1"/>
  <c r="R125" i="10"/>
  <c r="G128" i="7" s="1"/>
  <c r="M128" i="7" s="1"/>
  <c r="O125" i="14"/>
  <c r="H125" i="15"/>
  <c r="AA123" i="10"/>
  <c r="AC126" i="8" s="1"/>
  <c r="AE126" i="8" s="1"/>
  <c r="AE123" i="14"/>
  <c r="AG123" i="14" s="1"/>
  <c r="O123" i="15"/>
  <c r="G128" i="14"/>
  <c r="AB125" i="10"/>
  <c r="AD128" i="8" s="1"/>
  <c r="AF125" i="14"/>
  <c r="P125" i="15"/>
  <c r="F126" i="15"/>
  <c r="L126" i="10"/>
  <c r="J126" i="14"/>
  <c r="K126" i="14" s="1"/>
  <c r="L126" i="14" s="1"/>
  <c r="O158" i="12"/>
  <c r="AA122" i="14"/>
  <c r="L122" i="15"/>
  <c r="Y119" i="10"/>
  <c r="AA122" i="8" s="1"/>
  <c r="AC119" i="14"/>
  <c r="M119" i="15"/>
  <c r="L129" i="14"/>
  <c r="D129" i="14" s="1"/>
  <c r="P126" i="10"/>
  <c r="U125" i="10"/>
  <c r="J128" i="7" s="1"/>
  <c r="P128" i="7" s="1"/>
  <c r="R125" i="14"/>
  <c r="K125" i="15"/>
  <c r="O128" i="15"/>
  <c r="AE128" i="14"/>
  <c r="AA128" i="10"/>
  <c r="AC131" i="8" s="1"/>
  <c r="N128" i="10"/>
  <c r="P127" i="10"/>
  <c r="T122" i="15"/>
  <c r="AF122" i="10"/>
  <c r="AJ125" i="8" s="1"/>
  <c r="AL122" i="14"/>
  <c r="L128" i="7"/>
  <c r="M127" i="7"/>
  <c r="R122" i="10"/>
  <c r="G125" i="7" s="1"/>
  <c r="M125" i="7" s="1"/>
  <c r="O122" i="14"/>
  <c r="H122" i="15"/>
  <c r="Z121" i="10"/>
  <c r="AB124" i="8" s="1"/>
  <c r="AD121" i="14"/>
  <c r="AG121" i="14" s="1"/>
  <c r="N121" i="15"/>
  <c r="S123" i="10"/>
  <c r="H126" i="7" s="1"/>
  <c r="O117" i="10"/>
  <c r="AC117" i="14"/>
  <c r="AG117" i="14" s="1"/>
  <c r="M117" i="15"/>
  <c r="Y117" i="10"/>
  <c r="AA120" i="8" s="1"/>
  <c r="J153" i="12"/>
  <c r="W120" i="14"/>
  <c r="X120" i="14" s="1"/>
  <c r="T120" i="14" s="1"/>
  <c r="W112" i="10"/>
  <c r="U118" i="15"/>
  <c r="AG118" i="10"/>
  <c r="AK121" i="8" s="1"/>
  <c r="AM118" i="14"/>
  <c r="AN118" i="14" s="1"/>
  <c r="Z118" i="10"/>
  <c r="AB121" i="8" s="1"/>
  <c r="AD118" i="14"/>
  <c r="N118" i="15"/>
  <c r="AL112" i="14"/>
  <c r="T112" i="15"/>
  <c r="AF112" i="10"/>
  <c r="AJ115" i="8" s="1"/>
  <c r="Z120" i="10"/>
  <c r="AB123" i="8" s="1"/>
  <c r="AD120" i="14"/>
  <c r="N120" i="15"/>
  <c r="X120" i="10"/>
  <c r="F13" i="13"/>
  <c r="P116" i="10"/>
  <c r="AD113" i="14"/>
  <c r="AG113" i="14" s="1"/>
  <c r="Z113" i="10"/>
  <c r="AB116" i="8" s="1"/>
  <c r="N113" i="15"/>
  <c r="P108" i="10"/>
  <c r="K120" i="15"/>
  <c r="U120" i="10"/>
  <c r="J123" i="7" s="1"/>
  <c r="R120" i="14"/>
  <c r="P119" i="14"/>
  <c r="N117" i="10"/>
  <c r="M114" i="10"/>
  <c r="N115" i="10"/>
  <c r="X114" i="10"/>
  <c r="K119" i="6"/>
  <c r="L119" i="6" s="1"/>
  <c r="M119" i="6" s="1"/>
  <c r="N119" i="6" s="1"/>
  <c r="M118" i="3" s="1"/>
  <c r="J119" i="6"/>
  <c r="J118" i="6"/>
  <c r="AB116" i="14"/>
  <c r="Z116" i="14" s="1"/>
  <c r="S116" i="14" s="1"/>
  <c r="O114" i="15"/>
  <c r="AA114" i="10"/>
  <c r="AC117" i="8" s="1"/>
  <c r="AE114" i="14"/>
  <c r="AA114" i="14"/>
  <c r="L114" i="15"/>
  <c r="J110" i="15"/>
  <c r="Q110" i="14"/>
  <c r="T110" i="10"/>
  <c r="I113" i="7" s="1"/>
  <c r="O113" i="7" s="1"/>
  <c r="W110" i="10"/>
  <c r="X106" i="10"/>
  <c r="AH111" i="14"/>
  <c r="AJ111" i="14" s="1"/>
  <c r="Q111" i="15"/>
  <c r="AC111" i="10"/>
  <c r="AF114" i="8" s="1"/>
  <c r="AH114" i="8" s="1"/>
  <c r="Z111" i="10"/>
  <c r="AB114" i="8" s="1"/>
  <c r="N111" i="15"/>
  <c r="AD111" i="14"/>
  <c r="AF111" i="14"/>
  <c r="P111" i="15"/>
  <c r="AB111" i="10"/>
  <c r="AD114" i="8" s="1"/>
  <c r="U109" i="15"/>
  <c r="AG109" i="10"/>
  <c r="AK112" i="8" s="1"/>
  <c r="AM109" i="14"/>
  <c r="X109" i="10"/>
  <c r="R106" i="14"/>
  <c r="K106" i="15"/>
  <c r="U106" i="10"/>
  <c r="J109" i="7" s="1"/>
  <c r="K115" i="6"/>
  <c r="L115" i="6" s="1"/>
  <c r="M115" i="6" s="1"/>
  <c r="J115" i="6"/>
  <c r="F109" i="10"/>
  <c r="B109" i="15"/>
  <c r="E109" i="14"/>
  <c r="Q104" i="10"/>
  <c r="F107" i="7" s="1"/>
  <c r="N104" i="14"/>
  <c r="M104" i="14" s="1"/>
  <c r="G104" i="15"/>
  <c r="AI104" i="14"/>
  <c r="AJ104" i="14" s="1"/>
  <c r="AB104" i="14" s="1"/>
  <c r="AD104" i="10"/>
  <c r="AG107" i="8" s="1"/>
  <c r="AH107" i="8" s="1"/>
  <c r="R104" i="15"/>
  <c r="H101" i="14"/>
  <c r="D101" i="15"/>
  <c r="V101" i="15" s="1"/>
  <c r="G101" i="11" s="1"/>
  <c r="D101" i="11" s="1"/>
  <c r="H101" i="10"/>
  <c r="F6" i="13"/>
  <c r="F5" i="13"/>
  <c r="G107" i="10"/>
  <c r="F107" i="14"/>
  <c r="G107" i="14" s="1"/>
  <c r="C107" i="15"/>
  <c r="D107" i="15"/>
  <c r="H107" i="10"/>
  <c r="H107" i="14"/>
  <c r="I107" i="14"/>
  <c r="E107" i="15"/>
  <c r="I107" i="10"/>
  <c r="S110" i="6" s="1"/>
  <c r="AM107" i="14"/>
  <c r="AG107" i="10"/>
  <c r="AK110" i="8" s="1"/>
  <c r="U107" i="15"/>
  <c r="J100" i="10"/>
  <c r="U102" i="10"/>
  <c r="J105" i="7" s="1"/>
  <c r="K102" i="15"/>
  <c r="R102" i="14"/>
  <c r="X102" i="10"/>
  <c r="K105" i="10"/>
  <c r="M105" i="15"/>
  <c r="Y105" i="10"/>
  <c r="AA108" i="8" s="1"/>
  <c r="AC105" i="14"/>
  <c r="W105" i="14"/>
  <c r="X105" i="14" s="1"/>
  <c r="T105" i="14" s="1"/>
  <c r="J143" i="12"/>
  <c r="Q108" i="8" s="1"/>
  <c r="W100" i="14"/>
  <c r="X100" i="14" s="1"/>
  <c r="T100" i="14" s="1"/>
  <c r="J138" i="12"/>
  <c r="Q103" i="8" s="1"/>
  <c r="R103" i="8" s="1"/>
  <c r="F105" i="15"/>
  <c r="J105" i="14"/>
  <c r="K105" i="14" s="1"/>
  <c r="L105" i="10"/>
  <c r="N100" i="14"/>
  <c r="M100" i="14" s="1"/>
  <c r="Q100" i="10"/>
  <c r="F103" i="7" s="1"/>
  <c r="G100" i="15"/>
  <c r="G96" i="15"/>
  <c r="Q96" i="10"/>
  <c r="F99" i="7" s="1"/>
  <c r="N96" i="14"/>
  <c r="AA96" i="14"/>
  <c r="L96" i="15"/>
  <c r="AK96" i="14"/>
  <c r="AN96" i="14" s="1"/>
  <c r="AE96" i="10"/>
  <c r="AI99" i="8" s="1"/>
  <c r="AL99" i="8" s="1"/>
  <c r="S96" i="15"/>
  <c r="R99" i="15"/>
  <c r="AI99" i="14"/>
  <c r="AJ99" i="14" s="1"/>
  <c r="AD99" i="10"/>
  <c r="AG102" i="8" s="1"/>
  <c r="J99" i="10"/>
  <c r="F89" i="14"/>
  <c r="C89" i="15"/>
  <c r="G89" i="10"/>
  <c r="P92" i="7" s="1"/>
  <c r="I100" i="15"/>
  <c r="J136" i="12"/>
  <c r="W97" i="14"/>
  <c r="X97" i="14" s="1"/>
  <c r="T97" i="14" s="1"/>
  <c r="I97" i="14"/>
  <c r="I97" i="10"/>
  <c r="S100" i="6" s="1"/>
  <c r="E97" i="15"/>
  <c r="E92" i="15"/>
  <c r="I92" i="10"/>
  <c r="S95" i="6" s="1"/>
  <c r="I92" i="14"/>
  <c r="K92" i="14" s="1"/>
  <c r="M91" i="15"/>
  <c r="Y91" i="10"/>
  <c r="AA94" i="8" s="1"/>
  <c r="AC91" i="14"/>
  <c r="AA91" i="14"/>
  <c r="L91" i="15"/>
  <c r="S99" i="10"/>
  <c r="H102" i="7" s="1"/>
  <c r="AD98" i="10"/>
  <c r="AG101" i="8" s="1"/>
  <c r="R98" i="15"/>
  <c r="AI98" i="14"/>
  <c r="L98" i="15"/>
  <c r="AA98" i="14"/>
  <c r="U98" i="10"/>
  <c r="J101" i="7" s="1"/>
  <c r="P101" i="7" s="1"/>
  <c r="K98" i="15"/>
  <c r="R98" i="14"/>
  <c r="H98" i="14"/>
  <c r="H98" i="10"/>
  <c r="D98" i="15"/>
  <c r="K86" i="10"/>
  <c r="P83" i="10"/>
  <c r="P75" i="10"/>
  <c r="AF90" i="10"/>
  <c r="AJ93" i="8" s="1"/>
  <c r="AL93" i="8" s="1"/>
  <c r="AL90" i="14"/>
  <c r="T90" i="15"/>
  <c r="AH90" i="14"/>
  <c r="AJ90" i="14" s="1"/>
  <c r="AC90" i="10"/>
  <c r="AF93" i="8" s="1"/>
  <c r="AH93" i="8" s="1"/>
  <c r="Q90" i="15"/>
  <c r="G85" i="15"/>
  <c r="Q85" i="10"/>
  <c r="F88" i="7" s="1"/>
  <c r="N85" i="14"/>
  <c r="J80" i="14"/>
  <c r="K80" i="14" s="1"/>
  <c r="F80" i="15"/>
  <c r="L80" i="10"/>
  <c r="E78" i="14"/>
  <c r="B78" i="15"/>
  <c r="F78" i="10"/>
  <c r="H76" i="14"/>
  <c r="L76" i="14" s="1"/>
  <c r="D76" i="14" s="1"/>
  <c r="D76" i="15"/>
  <c r="H76" i="10"/>
  <c r="N70" i="10"/>
  <c r="C89" i="6"/>
  <c r="C88" i="3"/>
  <c r="C89" i="7"/>
  <c r="C89" i="8"/>
  <c r="H85" i="10"/>
  <c r="H85" i="14"/>
  <c r="L85" i="14" s="1"/>
  <c r="D85" i="15"/>
  <c r="F94" i="10"/>
  <c r="B94" i="15"/>
  <c r="E94" i="14"/>
  <c r="X94" i="10"/>
  <c r="AE94" i="14"/>
  <c r="AA94" i="10"/>
  <c r="AC97" i="8" s="1"/>
  <c r="O94" i="15"/>
  <c r="AN90" i="14"/>
  <c r="K83" i="10"/>
  <c r="AD93" i="10"/>
  <c r="AG96" i="8" s="1"/>
  <c r="R93" i="15"/>
  <c r="AI93" i="14"/>
  <c r="O93" i="14"/>
  <c r="H93" i="15"/>
  <c r="R93" i="10"/>
  <c r="G96" i="7" s="1"/>
  <c r="R93" i="14"/>
  <c r="K93" i="15"/>
  <c r="U93" i="10"/>
  <c r="J96" i="7" s="1"/>
  <c r="W80" i="10"/>
  <c r="K81" i="6"/>
  <c r="L81" i="6" s="1"/>
  <c r="M81" i="6" s="1"/>
  <c r="J81" i="6"/>
  <c r="I71" i="10"/>
  <c r="S74" i="6" s="1"/>
  <c r="E71" i="15"/>
  <c r="I71" i="14"/>
  <c r="K71" i="14" s="1"/>
  <c r="AF71" i="14"/>
  <c r="P71" i="15"/>
  <c r="AB71" i="10"/>
  <c r="AD74" i="8" s="1"/>
  <c r="G86" i="6"/>
  <c r="H86" i="6" s="1"/>
  <c r="F86" i="6"/>
  <c r="Q64" i="14"/>
  <c r="J64" i="15"/>
  <c r="AH87" i="14"/>
  <c r="AJ87" i="14" s="1"/>
  <c r="Q87" i="15"/>
  <c r="AC87" i="10"/>
  <c r="AF90" i="8" s="1"/>
  <c r="AH90" i="8" s="1"/>
  <c r="P87" i="10"/>
  <c r="S87" i="15"/>
  <c r="AK87" i="14"/>
  <c r="AE87" i="10"/>
  <c r="AI90" i="8" s="1"/>
  <c r="N87" i="14"/>
  <c r="Q87" i="10"/>
  <c r="F90" i="7" s="1"/>
  <c r="G87" i="15"/>
  <c r="P78" i="14"/>
  <c r="X69" i="10"/>
  <c r="R82" i="15"/>
  <c r="AI82" i="14"/>
  <c r="AD82" i="10"/>
  <c r="AG85" i="8" s="1"/>
  <c r="AC82" i="10"/>
  <c r="AF85" i="8" s="1"/>
  <c r="AH85" i="8" s="1"/>
  <c r="AH82" i="14"/>
  <c r="Q82" i="15"/>
  <c r="O82" i="14"/>
  <c r="H82" i="15"/>
  <c r="R82" i="10"/>
  <c r="G85" i="7" s="1"/>
  <c r="C85" i="8"/>
  <c r="C85" i="6"/>
  <c r="C84" i="3"/>
  <c r="C85" i="7"/>
  <c r="AM77" i="14"/>
  <c r="AG77" i="10"/>
  <c r="AK80" i="8" s="1"/>
  <c r="U77" i="15"/>
  <c r="T73" i="15"/>
  <c r="AF73" i="10"/>
  <c r="AJ76" i="8" s="1"/>
  <c r="AL73" i="14"/>
  <c r="AD81" i="10"/>
  <c r="AG84" i="8" s="1"/>
  <c r="AI81" i="14"/>
  <c r="R81" i="15"/>
  <c r="J81" i="10"/>
  <c r="Z77" i="10"/>
  <c r="AB80" i="8" s="1"/>
  <c r="AD77" i="14"/>
  <c r="N77" i="15"/>
  <c r="AA77" i="14"/>
  <c r="L77" i="15"/>
  <c r="AH82" i="8"/>
  <c r="AI72" i="14"/>
  <c r="AD72" i="10"/>
  <c r="AG75" i="8" s="1"/>
  <c r="R72" i="15"/>
  <c r="G74" i="6"/>
  <c r="H74" i="6" s="1"/>
  <c r="F74" i="6"/>
  <c r="T68" i="10"/>
  <c r="I71" i="7" s="1"/>
  <c r="O71" i="7" s="1"/>
  <c r="J68" i="15"/>
  <c r="Q68" i="14"/>
  <c r="R67" i="15"/>
  <c r="AD67" i="10"/>
  <c r="AG70" i="8" s="1"/>
  <c r="AI67" i="14"/>
  <c r="AJ67" i="14" s="1"/>
  <c r="J65" i="14"/>
  <c r="F65" i="15"/>
  <c r="L65" i="10"/>
  <c r="AB65" i="10"/>
  <c r="AD68" i="8" s="1"/>
  <c r="AF65" i="14"/>
  <c r="P65" i="15"/>
  <c r="I63" i="14"/>
  <c r="E63" i="15"/>
  <c r="I63" i="10"/>
  <c r="AF63" i="14"/>
  <c r="AB63" i="10"/>
  <c r="AD66" i="8" s="1"/>
  <c r="P63" i="15"/>
  <c r="AC57" i="14"/>
  <c r="M57" i="15"/>
  <c r="Y57" i="10"/>
  <c r="AA60" i="8" s="1"/>
  <c r="M49" i="10"/>
  <c r="P46" i="10"/>
  <c r="G68" i="15"/>
  <c r="Q68" i="10"/>
  <c r="F71" i="7" s="1"/>
  <c r="L71" i="7" s="1"/>
  <c r="N68" i="14"/>
  <c r="J68" i="10"/>
  <c r="N66" i="10"/>
  <c r="O66" i="14"/>
  <c r="H66" i="15"/>
  <c r="R66" i="10"/>
  <c r="G69" i="7" s="1"/>
  <c r="W61" i="10"/>
  <c r="N59" i="14"/>
  <c r="Q59" i="10"/>
  <c r="F62" i="7" s="1"/>
  <c r="G59" i="15"/>
  <c r="J57" i="10"/>
  <c r="AK47" i="14"/>
  <c r="S47" i="15"/>
  <c r="AE47" i="10"/>
  <c r="AI50" i="8" s="1"/>
  <c r="P74" i="10"/>
  <c r="AC57" i="10"/>
  <c r="AF60" i="8" s="1"/>
  <c r="AH60" i="8" s="1"/>
  <c r="Q57" i="15"/>
  <c r="AH57" i="14"/>
  <c r="AJ57" i="14" s="1"/>
  <c r="H49" i="10"/>
  <c r="H49" i="14"/>
  <c r="L49" i="14" s="1"/>
  <c r="D49" i="14" s="1"/>
  <c r="D49" i="15"/>
  <c r="V49" i="15" s="1"/>
  <c r="G49" i="11" s="1"/>
  <c r="D49" i="11" s="1"/>
  <c r="S74" i="15"/>
  <c r="AK74" i="14"/>
  <c r="AE74" i="10"/>
  <c r="AI77" i="8" s="1"/>
  <c r="W74" i="10"/>
  <c r="AM74" i="14"/>
  <c r="U74" i="15"/>
  <c r="AG74" i="10"/>
  <c r="AK77" i="8" s="1"/>
  <c r="P72" i="10"/>
  <c r="W72" i="14"/>
  <c r="X72" i="14" s="1"/>
  <c r="T72" i="14" s="1"/>
  <c r="O61" i="10"/>
  <c r="AD57" i="14"/>
  <c r="Z57" i="10"/>
  <c r="AB60" i="8" s="1"/>
  <c r="N57" i="15"/>
  <c r="W54" i="14"/>
  <c r="X54" i="14" s="1"/>
  <c r="T54" i="14" s="1"/>
  <c r="J86" i="12"/>
  <c r="Q57" i="8" s="1"/>
  <c r="R57" i="8" s="1"/>
  <c r="F67" i="6"/>
  <c r="G67" i="6"/>
  <c r="H67" i="6" s="1"/>
  <c r="T65" i="6"/>
  <c r="U65" i="6" s="1"/>
  <c r="V65" i="6" s="1"/>
  <c r="O65" i="6"/>
  <c r="G54" i="14"/>
  <c r="T53" i="10"/>
  <c r="I56" i="7" s="1"/>
  <c r="Q53" i="14"/>
  <c r="J53" i="15"/>
  <c r="N53" i="14"/>
  <c r="G53" i="15"/>
  <c r="Q53" i="10"/>
  <c r="F56" i="7" s="1"/>
  <c r="T57" i="6"/>
  <c r="U57" i="6" s="1"/>
  <c r="V57" i="6" s="1"/>
  <c r="P57" i="6"/>
  <c r="Q57" i="6" s="1"/>
  <c r="O57" i="6"/>
  <c r="P62" i="10"/>
  <c r="X62" i="10"/>
  <c r="O62" i="14"/>
  <c r="R62" i="10"/>
  <c r="G65" i="7" s="1"/>
  <c r="H62" i="15"/>
  <c r="D58" i="15"/>
  <c r="H58" i="10"/>
  <c r="H58" i="14"/>
  <c r="L58" i="15"/>
  <c r="AA58" i="14"/>
  <c r="AC58" i="14"/>
  <c r="AG58" i="14" s="1"/>
  <c r="Y58" i="10"/>
  <c r="AA61" i="8" s="1"/>
  <c r="M58" i="15"/>
  <c r="Q55" i="15"/>
  <c r="AC55" i="10"/>
  <c r="AF58" i="8" s="1"/>
  <c r="AH58" i="8" s="1"/>
  <c r="AH55" i="14"/>
  <c r="AJ55" i="14" s="1"/>
  <c r="U55" i="15"/>
  <c r="AM55" i="14"/>
  <c r="AG55" i="10"/>
  <c r="AK58" i="8" s="1"/>
  <c r="AF55" i="14"/>
  <c r="AB55" i="10"/>
  <c r="AD58" i="8" s="1"/>
  <c r="P55" i="15"/>
  <c r="K59" i="14"/>
  <c r="L59" i="14" s="1"/>
  <c r="W35" i="10"/>
  <c r="AH67" i="8"/>
  <c r="S63" i="10"/>
  <c r="H66" i="7" s="1"/>
  <c r="N55" i="10"/>
  <c r="K43" i="10"/>
  <c r="P66" i="6"/>
  <c r="Q66" i="6" s="1"/>
  <c r="R66" i="6" s="1"/>
  <c r="J66" i="6"/>
  <c r="K66" i="6"/>
  <c r="L66" i="6" s="1"/>
  <c r="I56" i="10"/>
  <c r="S59" i="6" s="1"/>
  <c r="E56" i="15"/>
  <c r="I56" i="14"/>
  <c r="H56" i="14"/>
  <c r="D56" i="15"/>
  <c r="H56" i="10"/>
  <c r="AE53" i="10"/>
  <c r="AI56" i="8" s="1"/>
  <c r="S53" i="15"/>
  <c r="AK53" i="14"/>
  <c r="G51" i="15"/>
  <c r="N51" i="14"/>
  <c r="Q51" i="10"/>
  <c r="F54" i="7" s="1"/>
  <c r="L54" i="7" s="1"/>
  <c r="AE51" i="14"/>
  <c r="O51" i="15"/>
  <c r="AA51" i="10"/>
  <c r="AC54" i="8" s="1"/>
  <c r="X44" i="10"/>
  <c r="AM44" i="14"/>
  <c r="AN44" i="14" s="1"/>
  <c r="AB44" i="14" s="1"/>
  <c r="Z44" i="14" s="1"/>
  <c r="S44" i="14" s="1"/>
  <c r="U44" i="15"/>
  <c r="AG44" i="10"/>
  <c r="AK47" i="8" s="1"/>
  <c r="AL47" i="8" s="1"/>
  <c r="AD35" i="14"/>
  <c r="AG35" i="14" s="1"/>
  <c r="N35" i="15"/>
  <c r="Z35" i="10"/>
  <c r="AB38" i="8" s="1"/>
  <c r="AE38" i="8" s="1"/>
  <c r="AM38" i="8" s="1"/>
  <c r="Q45" i="14"/>
  <c r="J45" i="15"/>
  <c r="T45" i="10"/>
  <c r="I48" i="7" s="1"/>
  <c r="U45" i="10"/>
  <c r="J48" i="7" s="1"/>
  <c r="K45" i="15"/>
  <c r="R45" i="14"/>
  <c r="AC45" i="14"/>
  <c r="AG45" i="14" s="1"/>
  <c r="M45" i="15"/>
  <c r="Y45" i="10"/>
  <c r="AA48" i="8" s="1"/>
  <c r="X46" i="6"/>
  <c r="Y46" i="6" s="1"/>
  <c r="W46" i="6"/>
  <c r="O71" i="12"/>
  <c r="AC36" i="14"/>
  <c r="AG36" i="14" s="1"/>
  <c r="M36" i="15"/>
  <c r="Y36" i="10"/>
  <c r="AA39" i="8" s="1"/>
  <c r="I32" i="14"/>
  <c r="I32" i="10"/>
  <c r="S35" i="6" s="1"/>
  <c r="E32" i="15"/>
  <c r="V32" i="15" s="1"/>
  <c r="G32" i="11" s="1"/>
  <c r="D32" i="11" s="1"/>
  <c r="H48" i="10"/>
  <c r="D48" i="15"/>
  <c r="H48" i="14"/>
  <c r="G41" i="10"/>
  <c r="C41" i="15"/>
  <c r="F41" i="14"/>
  <c r="M39" i="15"/>
  <c r="AC39" i="14"/>
  <c r="Y39" i="10"/>
  <c r="AA42" i="8" s="1"/>
  <c r="H39" i="10"/>
  <c r="H39" i="14"/>
  <c r="D39" i="15"/>
  <c r="W36" i="10"/>
  <c r="F32" i="15"/>
  <c r="L32" i="10"/>
  <c r="J32" i="14"/>
  <c r="K32" i="14" s="1"/>
  <c r="L32" i="14" s="1"/>
  <c r="V53" i="10"/>
  <c r="Y56" i="8"/>
  <c r="Z56" i="8" s="1"/>
  <c r="C43" i="8"/>
  <c r="C43" i="6"/>
  <c r="C43" i="7"/>
  <c r="C42" i="3"/>
  <c r="AC42" i="14"/>
  <c r="AG42" i="14" s="1"/>
  <c r="M42" i="15"/>
  <c r="Y42" i="10"/>
  <c r="AA45" i="8" s="1"/>
  <c r="AL37" i="14"/>
  <c r="AF37" i="10"/>
  <c r="AJ40" i="8" s="1"/>
  <c r="T37" i="15"/>
  <c r="F50" i="10"/>
  <c r="E50" i="14"/>
  <c r="B50" i="15"/>
  <c r="U50" i="15"/>
  <c r="AG50" i="10"/>
  <c r="AK53" i="8" s="1"/>
  <c r="AM50" i="14"/>
  <c r="M50" i="10"/>
  <c r="M51" i="7"/>
  <c r="AB46" i="14"/>
  <c r="Z46" i="14" s="1"/>
  <c r="S46" i="14" s="1"/>
  <c r="X47" i="6"/>
  <c r="Y47" i="6" s="1"/>
  <c r="W47" i="6"/>
  <c r="O41" i="10"/>
  <c r="AD41" i="14"/>
  <c r="N41" i="15"/>
  <c r="Z41" i="10"/>
  <c r="AB44" i="8" s="1"/>
  <c r="O40" i="15"/>
  <c r="AE40" i="14"/>
  <c r="AA40" i="10"/>
  <c r="AC43" i="8" s="1"/>
  <c r="AA39" i="14"/>
  <c r="L39" i="15"/>
  <c r="AE41" i="8"/>
  <c r="AM41" i="8" s="1"/>
  <c r="F31" i="14"/>
  <c r="G31" i="14" s="1"/>
  <c r="G31" i="10"/>
  <c r="C31" i="15"/>
  <c r="F48" i="15"/>
  <c r="J48" i="14"/>
  <c r="K48" i="14" s="1"/>
  <c r="L48" i="10"/>
  <c r="I48" i="10"/>
  <c r="S51" i="6" s="1"/>
  <c r="I48" i="14"/>
  <c r="E48" i="15"/>
  <c r="AI48" i="14"/>
  <c r="R48" i="15"/>
  <c r="AD48" i="10"/>
  <c r="AG51" i="8" s="1"/>
  <c r="T37" i="6"/>
  <c r="U37" i="6" s="1"/>
  <c r="V37" i="6" s="1"/>
  <c r="O37" i="6"/>
  <c r="M40" i="7"/>
  <c r="AM27" i="14"/>
  <c r="AN27" i="14" s="1"/>
  <c r="AG27" i="10"/>
  <c r="AK30" i="8" s="1"/>
  <c r="U27" i="15"/>
  <c r="V23" i="10"/>
  <c r="Y26" i="8"/>
  <c r="Z26" i="8" s="1"/>
  <c r="AA21" i="14"/>
  <c r="L21" i="15"/>
  <c r="P20" i="10"/>
  <c r="AF15" i="14"/>
  <c r="AG15" i="14" s="1"/>
  <c r="AB15" i="10"/>
  <c r="AD18" i="8" s="1"/>
  <c r="P15" i="15"/>
  <c r="H12" i="14"/>
  <c r="D12" i="15"/>
  <c r="H12" i="10"/>
  <c r="L41" i="7"/>
  <c r="F33" i="10"/>
  <c r="B33" i="15"/>
  <c r="E33" i="14"/>
  <c r="O51" i="12"/>
  <c r="U28" i="15"/>
  <c r="AG28" i="10"/>
  <c r="AK31" i="8" s="1"/>
  <c r="AL31" i="8" s="1"/>
  <c r="AM28" i="14"/>
  <c r="AN28" i="14" s="1"/>
  <c r="AB28" i="14" s="1"/>
  <c r="Z28" i="14" s="1"/>
  <c r="S28" i="14" s="1"/>
  <c r="X20" i="10"/>
  <c r="AD18" i="14"/>
  <c r="N18" i="15"/>
  <c r="Z18" i="10"/>
  <c r="AB21" i="8" s="1"/>
  <c r="AE16" i="8"/>
  <c r="N12" i="14"/>
  <c r="G12" i="15"/>
  <c r="Q12" i="10"/>
  <c r="F15" i="7" s="1"/>
  <c r="L15" i="7" s="1"/>
  <c r="L32" i="7"/>
  <c r="AA25" i="14"/>
  <c r="L25" i="15"/>
  <c r="J41" i="6"/>
  <c r="K41" i="6"/>
  <c r="L41" i="6" s="1"/>
  <c r="P37" i="14"/>
  <c r="AD29" i="14"/>
  <c r="N29" i="15"/>
  <c r="Z29" i="10"/>
  <c r="AB32" i="8" s="1"/>
  <c r="W27" i="10"/>
  <c r="P23" i="10"/>
  <c r="U18" i="10"/>
  <c r="J21" i="7" s="1"/>
  <c r="P21" i="7" s="1"/>
  <c r="R18" i="14"/>
  <c r="K18" i="15"/>
  <c r="N41" i="7"/>
  <c r="Q41" i="7" s="1"/>
  <c r="K41" i="7"/>
  <c r="P40" i="3" s="1"/>
  <c r="T35" i="6"/>
  <c r="U35" i="6" s="1"/>
  <c r="V35" i="6" s="1"/>
  <c r="P35" i="6"/>
  <c r="Q35" i="6" s="1"/>
  <c r="R35" i="6" s="1"/>
  <c r="O35" i="6"/>
  <c r="L30" i="15"/>
  <c r="AA30" i="14"/>
  <c r="AK30" i="14"/>
  <c r="AE30" i="10"/>
  <c r="AI33" i="8" s="1"/>
  <c r="S30" i="15"/>
  <c r="H34" i="15"/>
  <c r="O34" i="14"/>
  <c r="R34" i="10"/>
  <c r="G37" i="7" s="1"/>
  <c r="Z34" i="10"/>
  <c r="AB37" i="8" s="1"/>
  <c r="N34" i="15"/>
  <c r="AD34" i="14"/>
  <c r="X34" i="10"/>
  <c r="J33" i="10"/>
  <c r="W33" i="14"/>
  <c r="X33" i="14" s="1"/>
  <c r="T33" i="14" s="1"/>
  <c r="AF33" i="14"/>
  <c r="P33" i="15"/>
  <c r="AB33" i="10"/>
  <c r="AD36" i="8" s="1"/>
  <c r="P32" i="6"/>
  <c r="Q32" i="6" s="1"/>
  <c r="R32" i="6" s="1"/>
  <c r="T32" i="6"/>
  <c r="U32" i="6" s="1"/>
  <c r="V32" i="6" s="1"/>
  <c r="O32" i="6"/>
  <c r="AG23" i="14"/>
  <c r="G30" i="15"/>
  <c r="N30" i="14"/>
  <c r="Q30" i="10"/>
  <c r="F33" i="7" s="1"/>
  <c r="R27" i="14"/>
  <c r="U27" i="10"/>
  <c r="J30" i="7" s="1"/>
  <c r="K27" i="15"/>
  <c r="P18" i="10"/>
  <c r="H22" i="10"/>
  <c r="D22" i="15"/>
  <c r="H22" i="14"/>
  <c r="H17" i="15"/>
  <c r="O17" i="14"/>
  <c r="R17" i="10"/>
  <c r="G20" i="7" s="1"/>
  <c r="N17" i="10"/>
  <c r="AD17" i="14"/>
  <c r="Z17" i="10"/>
  <c r="AB20" i="8" s="1"/>
  <c r="N17" i="15"/>
  <c r="AE18" i="8"/>
  <c r="AE14" i="10"/>
  <c r="AI17" i="8" s="1"/>
  <c r="AK14" i="14"/>
  <c r="AN14" i="14" s="1"/>
  <c r="S14" i="15"/>
  <c r="N16" i="7"/>
  <c r="K16" i="7"/>
  <c r="P15" i="3" s="1"/>
  <c r="T11" i="10"/>
  <c r="I14" i="7" s="1"/>
  <c r="Q11" i="14"/>
  <c r="J11" i="15"/>
  <c r="N11" i="14"/>
  <c r="G11" i="15"/>
  <c r="Q11" i="10"/>
  <c r="F14" i="7" s="1"/>
  <c r="K10" i="10"/>
  <c r="L27" i="14"/>
  <c r="M17" i="10"/>
  <c r="H16" i="15"/>
  <c r="O16" i="14"/>
  <c r="R16" i="10"/>
  <c r="G19" i="7" s="1"/>
  <c r="M16" i="10"/>
  <c r="N11" i="10"/>
  <c r="W9" i="6"/>
  <c r="I16" i="15"/>
  <c r="N24" i="10"/>
  <c r="J24" i="14"/>
  <c r="K24" i="14" s="1"/>
  <c r="F24" i="15"/>
  <c r="L24" i="10"/>
  <c r="U22" i="15"/>
  <c r="AM22" i="14"/>
  <c r="AG22" i="10"/>
  <c r="AK25" i="8" s="1"/>
  <c r="G10" i="10"/>
  <c r="C10" i="15"/>
  <c r="F10" i="14"/>
  <c r="G10" i="14" s="1"/>
  <c r="Z22" i="10"/>
  <c r="AB25" i="8" s="1"/>
  <c r="AD22" i="14"/>
  <c r="N22" i="15"/>
  <c r="AA22" i="14"/>
  <c r="L22" i="15"/>
  <c r="L19" i="10"/>
  <c r="J19" i="14"/>
  <c r="K19" i="14" s="1"/>
  <c r="F19" i="15"/>
  <c r="AH30" i="8"/>
  <c r="AM14" i="14"/>
  <c r="AG14" i="10"/>
  <c r="AK17" i="8" s="1"/>
  <c r="U14" i="15"/>
  <c r="G10" i="15"/>
  <c r="Q10" i="10"/>
  <c r="F13" i="7" s="1"/>
  <c r="L13" i="7" s="1"/>
  <c r="N10" i="14"/>
  <c r="X9" i="10"/>
  <c r="Q9" i="14"/>
  <c r="J9" i="15"/>
  <c r="N6" i="10"/>
  <c r="O14" i="15"/>
  <c r="AE14" i="14"/>
  <c r="AA14" i="10"/>
  <c r="AC17" i="8" s="1"/>
  <c r="F14" i="14"/>
  <c r="G14" i="14" s="1"/>
  <c r="C14" i="15"/>
  <c r="G14" i="10"/>
  <c r="C17" i="8"/>
  <c r="C17" i="7"/>
  <c r="C17" i="6"/>
  <c r="C16" i="3"/>
  <c r="AH14" i="8"/>
  <c r="AC26" i="14"/>
  <c r="M26" i="15"/>
  <c r="Y26" i="10"/>
  <c r="AA29" i="8" s="1"/>
  <c r="K26" i="10"/>
  <c r="R26" i="14"/>
  <c r="K26" i="15"/>
  <c r="U26" i="10"/>
  <c r="J29" i="7" s="1"/>
  <c r="W26" i="14"/>
  <c r="X26" i="14" s="1"/>
  <c r="T26" i="14" s="1"/>
  <c r="J43" i="12"/>
  <c r="Q29" i="8" s="1"/>
  <c r="P19" i="10"/>
  <c r="F16" i="10"/>
  <c r="B16" i="15"/>
  <c r="E16" i="14"/>
  <c r="AB11" i="10"/>
  <c r="AD14" i="8" s="1"/>
  <c r="P11" i="15"/>
  <c r="AF11" i="14"/>
  <c r="H4" i="15"/>
  <c r="R4" i="10"/>
  <c r="G7" i="7" s="1"/>
  <c r="M7" i="7" s="1"/>
  <c r="O4" i="14"/>
  <c r="M4" i="14" s="1"/>
  <c r="T14" i="6"/>
  <c r="U14" i="6" s="1"/>
  <c r="V14" i="6" s="1"/>
  <c r="O14" i="6"/>
  <c r="N11" i="7"/>
  <c r="P22" i="7"/>
  <c r="C7" i="15"/>
  <c r="G7" i="10"/>
  <c r="F7" i="14"/>
  <c r="G7" i="14" s="1"/>
  <c r="K7" i="10"/>
  <c r="C10" i="7"/>
  <c r="C10" i="6"/>
  <c r="C10" i="8"/>
  <c r="C9" i="3"/>
  <c r="P104" i="7"/>
  <c r="E5" i="15"/>
  <c r="I5" i="10"/>
  <c r="I5" i="14"/>
  <c r="AD5" i="10"/>
  <c r="AG8" i="8" s="1"/>
  <c r="AH8" i="8" s="1"/>
  <c r="AI5" i="14"/>
  <c r="AJ5" i="14" s="1"/>
  <c r="R5" i="15"/>
  <c r="W60" i="8"/>
  <c r="R29" i="8"/>
  <c r="R139" i="8"/>
  <c r="W94" i="8"/>
  <c r="P73" i="7"/>
  <c r="T13" i="5"/>
  <c r="T77" i="4"/>
  <c r="W148" i="8"/>
  <c r="P126" i="7"/>
  <c r="T68" i="5"/>
  <c r="T45" i="4"/>
  <c r="W158" i="8"/>
  <c r="W125" i="8"/>
  <c r="N7" i="7"/>
  <c r="K7" i="7"/>
  <c r="P6" i="3" s="1"/>
  <c r="W124" i="8"/>
  <c r="Q49" i="8"/>
  <c r="R49" i="8" s="1"/>
  <c r="W31" i="8"/>
  <c r="L135" i="7"/>
  <c r="T109" i="4"/>
  <c r="T38" i="5"/>
  <c r="T131" i="4"/>
  <c r="T91" i="4"/>
  <c r="K72" i="8"/>
  <c r="O72" i="8" s="1"/>
  <c r="T58" i="5"/>
  <c r="T18" i="4"/>
  <c r="R15" i="8"/>
  <c r="T107" i="4"/>
  <c r="Q17" i="8"/>
  <c r="R17" i="8" s="1"/>
  <c r="W130" i="8"/>
  <c r="R41" i="8"/>
  <c r="L149" i="7"/>
  <c r="T35" i="4"/>
  <c r="L3" i="15"/>
  <c r="AA3" i="14"/>
  <c r="C3" i="15"/>
  <c r="G3" i="10"/>
  <c r="F3" i="14"/>
  <c r="G3" i="14" s="1"/>
  <c r="E3" i="14"/>
  <c r="F3" i="10"/>
  <c r="B3" i="15"/>
  <c r="R47" i="8"/>
  <c r="T48" i="5"/>
  <c r="AK154" i="14"/>
  <c r="AN154" i="14" s="1"/>
  <c r="S154" i="15"/>
  <c r="AE154" i="10"/>
  <c r="AI157" i="8" s="1"/>
  <c r="AL157" i="8" s="1"/>
  <c r="W155" i="10"/>
  <c r="H155" i="10"/>
  <c r="H155" i="14"/>
  <c r="D155" i="15"/>
  <c r="P149" i="10"/>
  <c r="G149" i="14"/>
  <c r="J155" i="10"/>
  <c r="K155" i="10"/>
  <c r="V149" i="10"/>
  <c r="Y152" i="8"/>
  <c r="Z152" i="8" s="1"/>
  <c r="AK146" i="14"/>
  <c r="AN146" i="14" s="1"/>
  <c r="S146" i="15"/>
  <c r="AE146" i="10"/>
  <c r="AI149" i="8" s="1"/>
  <c r="AL149" i="8" s="1"/>
  <c r="AM149" i="8" s="1"/>
  <c r="AN149" i="8" s="1"/>
  <c r="T148" i="3" s="1"/>
  <c r="R153" i="15"/>
  <c r="AD153" i="10"/>
  <c r="AG156" i="8" s="1"/>
  <c r="AI153" i="14"/>
  <c r="AA153" i="10"/>
  <c r="AC156" i="8" s="1"/>
  <c r="AE153" i="14"/>
  <c r="O153" i="15"/>
  <c r="I153" i="14"/>
  <c r="E153" i="15"/>
  <c r="I153" i="10"/>
  <c r="S156" i="6" s="1"/>
  <c r="AE150" i="8"/>
  <c r="V154" i="10"/>
  <c r="Y157" i="8"/>
  <c r="Z157" i="8" s="1"/>
  <c r="H149" i="10"/>
  <c r="X152" i="6" s="1"/>
  <c r="Y152" i="6" s="1"/>
  <c r="Z152" i="6" s="1"/>
  <c r="H149" i="14"/>
  <c r="L149" i="14" s="1"/>
  <c r="D149" i="15"/>
  <c r="S150" i="10"/>
  <c r="H153" i="7" s="1"/>
  <c r="AG149" i="10"/>
  <c r="AK152" i="8" s="1"/>
  <c r="AM149" i="14"/>
  <c r="U149" i="15"/>
  <c r="AL156" i="8"/>
  <c r="P154" i="10"/>
  <c r="Q155" i="10"/>
  <c r="F158" i="7" s="1"/>
  <c r="L158" i="7" s="1"/>
  <c r="N155" i="14"/>
  <c r="G155" i="15"/>
  <c r="T152" i="10"/>
  <c r="I155" i="7" s="1"/>
  <c r="O155" i="7" s="1"/>
  <c r="Q152" i="14"/>
  <c r="J152" i="15"/>
  <c r="P157" i="7"/>
  <c r="AA154" i="10"/>
  <c r="AC157" i="8" s="1"/>
  <c r="AE154" i="14"/>
  <c r="O154" i="15"/>
  <c r="F152" i="10"/>
  <c r="E152" i="14"/>
  <c r="G152" i="14" s="1"/>
  <c r="B152" i="15"/>
  <c r="P155" i="15"/>
  <c r="AB155" i="10"/>
  <c r="AD158" i="8" s="1"/>
  <c r="AF155" i="14"/>
  <c r="S152" i="15"/>
  <c r="AE152" i="10"/>
  <c r="AI155" i="8" s="1"/>
  <c r="AL155" i="8" s="1"/>
  <c r="AK152" i="14"/>
  <c r="AN152" i="14" s="1"/>
  <c r="V152" i="10"/>
  <c r="Y155" i="8"/>
  <c r="Z155" i="8" s="1"/>
  <c r="W150" i="14"/>
  <c r="X150" i="14" s="1"/>
  <c r="T150" i="14" s="1"/>
  <c r="J183" i="12"/>
  <c r="Q153" i="8" s="1"/>
  <c r="R153" i="8" s="1"/>
  <c r="R149" i="14"/>
  <c r="K149" i="15"/>
  <c r="U149" i="10"/>
  <c r="J152" i="7" s="1"/>
  <c r="P152" i="7" s="1"/>
  <c r="W146" i="10"/>
  <c r="AC153" i="10"/>
  <c r="AF156" i="8" s="1"/>
  <c r="AH156" i="8" s="1"/>
  <c r="AH153" i="14"/>
  <c r="AJ153" i="14" s="1"/>
  <c r="Q153" i="15"/>
  <c r="K153" i="10"/>
  <c r="J153" i="6"/>
  <c r="W147" i="10"/>
  <c r="E151" i="14"/>
  <c r="B151" i="15"/>
  <c r="F151" i="10"/>
  <c r="K151" i="10"/>
  <c r="AG147" i="10"/>
  <c r="AK150" i="8" s="1"/>
  <c r="AM147" i="14"/>
  <c r="U147" i="15"/>
  <c r="AG150" i="10"/>
  <c r="AK153" i="8" s="1"/>
  <c r="AM150" i="14"/>
  <c r="U150" i="15"/>
  <c r="X149" i="10"/>
  <c r="K147" i="10"/>
  <c r="G150" i="15"/>
  <c r="Q150" i="10"/>
  <c r="F153" i="7" s="1"/>
  <c r="L153" i="7" s="1"/>
  <c r="N150" i="14"/>
  <c r="M150" i="14" s="1"/>
  <c r="Y149" i="10"/>
  <c r="AA152" i="8" s="1"/>
  <c r="AC149" i="14"/>
  <c r="AG149" i="14" s="1"/>
  <c r="M149" i="15"/>
  <c r="AM145" i="14"/>
  <c r="AG145" i="10"/>
  <c r="AK148" i="8" s="1"/>
  <c r="U145" i="15"/>
  <c r="J152" i="6"/>
  <c r="Z148" i="10"/>
  <c r="AB151" i="8" s="1"/>
  <c r="AD148" i="14"/>
  <c r="N148" i="15"/>
  <c r="X148" i="10"/>
  <c r="W148" i="14"/>
  <c r="X148" i="14" s="1"/>
  <c r="T148" i="14" s="1"/>
  <c r="S149" i="10"/>
  <c r="H152" i="7" s="1"/>
  <c r="U143" i="10"/>
  <c r="J146" i="7" s="1"/>
  <c r="R143" i="14"/>
  <c r="K143" i="15"/>
  <c r="F143" i="14"/>
  <c r="C143" i="15"/>
  <c r="G143" i="10"/>
  <c r="J143" i="10"/>
  <c r="J148" i="6"/>
  <c r="K148" i="6"/>
  <c r="L148" i="6" s="1"/>
  <c r="W142" i="10"/>
  <c r="X138" i="10"/>
  <c r="C141" i="7"/>
  <c r="P141" i="7" s="1"/>
  <c r="C141" i="8"/>
  <c r="C141" i="6"/>
  <c r="C140" i="3"/>
  <c r="W144" i="10"/>
  <c r="AM144" i="14"/>
  <c r="AG144" i="10"/>
  <c r="AK147" i="8" s="1"/>
  <c r="U144" i="15"/>
  <c r="N142" i="10"/>
  <c r="AF140" i="14"/>
  <c r="P140" i="15"/>
  <c r="AB140" i="10"/>
  <c r="AD143" i="8" s="1"/>
  <c r="AH133" i="14"/>
  <c r="AJ133" i="14" s="1"/>
  <c r="AB133" i="14" s="1"/>
  <c r="Q133" i="15"/>
  <c r="AC133" i="10"/>
  <c r="AF136" i="8" s="1"/>
  <c r="AH136" i="8" s="1"/>
  <c r="AM136" i="8" s="1"/>
  <c r="X142" i="6"/>
  <c r="Y142" i="6" s="1"/>
  <c r="Z142" i="6" s="1"/>
  <c r="W142" i="6"/>
  <c r="O133" i="10"/>
  <c r="O140" i="15"/>
  <c r="AA140" i="10"/>
  <c r="AC143" i="8" s="1"/>
  <c r="AE140" i="14"/>
  <c r="F140" i="10"/>
  <c r="B140" i="15"/>
  <c r="E140" i="14"/>
  <c r="V139" i="10"/>
  <c r="Y142" i="8"/>
  <c r="Z142" i="8" s="1"/>
  <c r="I139" i="10"/>
  <c r="I139" i="14"/>
  <c r="K139" i="14" s="1"/>
  <c r="L139" i="14" s="1"/>
  <c r="E139" i="15"/>
  <c r="C142" i="8"/>
  <c r="C142" i="7"/>
  <c r="C141" i="3"/>
  <c r="C142" i="6"/>
  <c r="P133" i="10"/>
  <c r="H142" i="14"/>
  <c r="L142" i="14" s="1"/>
  <c r="D142" i="14" s="1"/>
  <c r="H142" i="10"/>
  <c r="D142" i="15"/>
  <c r="I140" i="15"/>
  <c r="N143" i="10"/>
  <c r="L142" i="15"/>
  <c r="AA142" i="14"/>
  <c r="K142" i="10"/>
  <c r="AJ138" i="14"/>
  <c r="AB138" i="14" s="1"/>
  <c r="X134" i="10"/>
  <c r="M135" i="15"/>
  <c r="Y135" i="10"/>
  <c r="AA138" i="8" s="1"/>
  <c r="AC135" i="14"/>
  <c r="AG135" i="14" s="1"/>
  <c r="L137" i="10"/>
  <c r="J137" i="14"/>
  <c r="F137" i="15"/>
  <c r="AC137" i="14"/>
  <c r="M137" i="15"/>
  <c r="Y137" i="10"/>
  <c r="AA140" i="8" s="1"/>
  <c r="N134" i="15"/>
  <c r="Z134" i="10"/>
  <c r="AB137" i="8" s="1"/>
  <c r="AD134" i="14"/>
  <c r="W134" i="14"/>
  <c r="X134" i="14" s="1"/>
  <c r="T134" i="14" s="1"/>
  <c r="AE134" i="14"/>
  <c r="O134" i="15"/>
  <c r="AA134" i="10"/>
  <c r="AC137" i="8" s="1"/>
  <c r="D136" i="15"/>
  <c r="H136" i="14"/>
  <c r="L136" i="14" s="1"/>
  <c r="D136" i="14" s="1"/>
  <c r="H136" i="10"/>
  <c r="K136" i="10"/>
  <c r="AE135" i="10"/>
  <c r="AI138" i="8" s="1"/>
  <c r="AL138" i="8" s="1"/>
  <c r="AK135" i="14"/>
  <c r="AN135" i="14" s="1"/>
  <c r="S135" i="15"/>
  <c r="W135" i="14"/>
  <c r="X135" i="14" s="1"/>
  <c r="T135" i="14" s="1"/>
  <c r="AE135" i="14"/>
  <c r="O135" i="15"/>
  <c r="AA135" i="10"/>
  <c r="AC138" i="8" s="1"/>
  <c r="W137" i="14"/>
  <c r="X137" i="14" s="1"/>
  <c r="T137" i="14" s="1"/>
  <c r="O135" i="10"/>
  <c r="N131" i="10"/>
  <c r="X131" i="10"/>
  <c r="AL137" i="8"/>
  <c r="AC130" i="10"/>
  <c r="AF133" i="8" s="1"/>
  <c r="AH133" i="8" s="1"/>
  <c r="Q130" i="15"/>
  <c r="AH130" i="14"/>
  <c r="AJ130" i="14" s="1"/>
  <c r="W130" i="10"/>
  <c r="V131" i="10"/>
  <c r="Y134" i="8"/>
  <c r="Z134" i="8" s="1"/>
  <c r="P127" i="15"/>
  <c r="AF127" i="14"/>
  <c r="AB127" i="10"/>
  <c r="AD130" i="8" s="1"/>
  <c r="C130" i="7"/>
  <c r="C130" i="8"/>
  <c r="C130" i="6"/>
  <c r="C129" i="3"/>
  <c r="K129" i="15"/>
  <c r="U129" i="10"/>
  <c r="J132" i="7" s="1"/>
  <c r="P132" i="7" s="1"/>
  <c r="R129" i="14"/>
  <c r="AG129" i="10"/>
  <c r="AK132" i="8" s="1"/>
  <c r="AM129" i="14"/>
  <c r="U129" i="15"/>
  <c r="AD128" i="10"/>
  <c r="AG131" i="8" s="1"/>
  <c r="R128" i="15"/>
  <c r="AI128" i="14"/>
  <c r="J125" i="10"/>
  <c r="AB122" i="10"/>
  <c r="AD125" i="8" s="1"/>
  <c r="AF122" i="14"/>
  <c r="P122" i="15"/>
  <c r="AK119" i="14"/>
  <c r="AN119" i="14" s="1"/>
  <c r="S119" i="15"/>
  <c r="AE119" i="10"/>
  <c r="AI122" i="8" s="1"/>
  <c r="AL122" i="8" s="1"/>
  <c r="O164" i="12"/>
  <c r="K131" i="6" s="1"/>
  <c r="L131" i="6" s="1"/>
  <c r="M131" i="6" s="1"/>
  <c r="AB124" i="10"/>
  <c r="AD127" i="8" s="1"/>
  <c r="AF124" i="14"/>
  <c r="P124" i="15"/>
  <c r="M124" i="10"/>
  <c r="N123" i="10"/>
  <c r="AE121" i="10"/>
  <c r="AI124" i="8" s="1"/>
  <c r="AL124" i="8" s="1"/>
  <c r="AK121" i="14"/>
  <c r="AN121" i="14" s="1"/>
  <c r="S121" i="15"/>
  <c r="R119" i="10"/>
  <c r="G122" i="7" s="1"/>
  <c r="M122" i="7" s="1"/>
  <c r="O119" i="14"/>
  <c r="M119" i="14" s="1"/>
  <c r="H119" i="15"/>
  <c r="X127" i="10"/>
  <c r="K128" i="10"/>
  <c r="W128" i="14"/>
  <c r="X128" i="14" s="1"/>
  <c r="T128" i="14" s="1"/>
  <c r="J164" i="12"/>
  <c r="Q131" i="8" s="1"/>
  <c r="R131" i="8" s="1"/>
  <c r="X131" i="8" s="1"/>
  <c r="S130" i="3" s="1"/>
  <c r="K127" i="10"/>
  <c r="J126" i="10"/>
  <c r="W123" i="10"/>
  <c r="L133" i="7"/>
  <c r="G132" i="6"/>
  <c r="H132" i="6" s="1"/>
  <c r="F132" i="6"/>
  <c r="H127" i="15"/>
  <c r="O127" i="14"/>
  <c r="R127" i="10"/>
  <c r="G130" i="7" s="1"/>
  <c r="M130" i="7" s="1"/>
  <c r="M129" i="7"/>
  <c r="O125" i="10"/>
  <c r="P124" i="10"/>
  <c r="AF123" i="10"/>
  <c r="AJ126" i="8" s="1"/>
  <c r="AL123" i="14"/>
  <c r="T123" i="15"/>
  <c r="AB119" i="10"/>
  <c r="AD122" i="8" s="1"/>
  <c r="AF119" i="14"/>
  <c r="P119" i="15"/>
  <c r="AA117" i="14"/>
  <c r="L117" i="15"/>
  <c r="AM117" i="14"/>
  <c r="U117" i="15"/>
  <c r="AG117" i="10"/>
  <c r="AK120" i="8" s="1"/>
  <c r="N120" i="10"/>
  <c r="P112" i="10"/>
  <c r="P124" i="7"/>
  <c r="O118" i="15"/>
  <c r="AA118" i="10"/>
  <c r="AC121" i="8" s="1"/>
  <c r="AE118" i="14"/>
  <c r="I118" i="14"/>
  <c r="E118" i="15"/>
  <c r="I118" i="10"/>
  <c r="X112" i="10"/>
  <c r="J120" i="10"/>
  <c r="AF120" i="10"/>
  <c r="AJ123" i="8" s="1"/>
  <c r="AL120" i="14"/>
  <c r="T120" i="15"/>
  <c r="P129" i="14"/>
  <c r="X124" i="6"/>
  <c r="Y124" i="6" s="1"/>
  <c r="W124" i="6"/>
  <c r="H108" i="14"/>
  <c r="D108" i="15"/>
  <c r="V108" i="15" s="1"/>
  <c r="G108" i="11" s="1"/>
  <c r="D108" i="11" s="1"/>
  <c r="H108" i="10"/>
  <c r="X111" i="6" s="1"/>
  <c r="Y111" i="6" s="1"/>
  <c r="Z111" i="6" s="1"/>
  <c r="P120" i="10"/>
  <c r="AE115" i="10"/>
  <c r="AI118" i="8" s="1"/>
  <c r="AL118" i="8" s="1"/>
  <c r="S115" i="15"/>
  <c r="AK115" i="14"/>
  <c r="AM115" i="14"/>
  <c r="AG115" i="10"/>
  <c r="AK118" i="8" s="1"/>
  <c r="U115" i="15"/>
  <c r="W115" i="14"/>
  <c r="X115" i="14" s="1"/>
  <c r="T115" i="14" s="1"/>
  <c r="N11" i="13"/>
  <c r="F115" i="6"/>
  <c r="G115" i="6"/>
  <c r="H115" i="6" s="1"/>
  <c r="AE116" i="8"/>
  <c r="P112" i="14"/>
  <c r="H114" i="10"/>
  <c r="X117" i="6" s="1"/>
  <c r="Y117" i="6" s="1"/>
  <c r="Z117" i="6" s="1"/>
  <c r="D114" i="15"/>
  <c r="H114" i="14"/>
  <c r="L114" i="14" s="1"/>
  <c r="AI114" i="14"/>
  <c r="R114" i="15"/>
  <c r="AD114" i="10"/>
  <c r="AG117" i="8" s="1"/>
  <c r="L110" i="15"/>
  <c r="AA110" i="14"/>
  <c r="AE110" i="10"/>
  <c r="AI113" i="8" s="1"/>
  <c r="AK110" i="14"/>
  <c r="S110" i="15"/>
  <c r="E111" i="15"/>
  <c r="I111" i="10"/>
  <c r="S114" i="6" s="1"/>
  <c r="I111" i="14"/>
  <c r="W111" i="14"/>
  <c r="X111" i="14" s="1"/>
  <c r="T111" i="14" s="1"/>
  <c r="N7" i="13"/>
  <c r="J111" i="10"/>
  <c r="P109" i="10"/>
  <c r="M109" i="10"/>
  <c r="AF106" i="14"/>
  <c r="P106" i="15"/>
  <c r="AB106" i="10"/>
  <c r="AD109" i="8" s="1"/>
  <c r="O110" i="15"/>
  <c r="AA110" i="10"/>
  <c r="AC113" i="8" s="1"/>
  <c r="AE110" i="14"/>
  <c r="M111" i="7"/>
  <c r="C107" i="7"/>
  <c r="C107" i="6"/>
  <c r="C107" i="8"/>
  <c r="C106" i="3"/>
  <c r="K109" i="15"/>
  <c r="R109" i="14"/>
  <c r="U109" i="10"/>
  <c r="J112" i="7" s="1"/>
  <c r="P112" i="7" s="1"/>
  <c r="M110" i="15"/>
  <c r="AC110" i="14"/>
  <c r="AG110" i="14" s="1"/>
  <c r="Y110" i="10"/>
  <c r="AA113" i="8" s="1"/>
  <c r="H109" i="14"/>
  <c r="H109" i="10"/>
  <c r="D109" i="15"/>
  <c r="AC109" i="10"/>
  <c r="AF112" i="8" s="1"/>
  <c r="AH112" i="8" s="1"/>
  <c r="Q109" i="15"/>
  <c r="AH109" i="14"/>
  <c r="AJ109" i="14" s="1"/>
  <c r="M107" i="15"/>
  <c r="Y107" i="10"/>
  <c r="AA110" i="8" s="1"/>
  <c r="AC107" i="14"/>
  <c r="N107" i="14"/>
  <c r="G107" i="15"/>
  <c r="Q107" i="10"/>
  <c r="F110" i="7" s="1"/>
  <c r="F3" i="13"/>
  <c r="L106" i="14"/>
  <c r="Y102" i="10"/>
  <c r="AA105" i="8" s="1"/>
  <c r="AC102" i="14"/>
  <c r="M102" i="15"/>
  <c r="K95" i="10"/>
  <c r="K102" i="10"/>
  <c r="C100" i="15"/>
  <c r="F100" i="14"/>
  <c r="G100" i="14" s="1"/>
  <c r="G100" i="10"/>
  <c r="AK102" i="14"/>
  <c r="AN102" i="14" s="1"/>
  <c r="S102" i="15"/>
  <c r="AE102" i="10"/>
  <c r="AI105" i="8" s="1"/>
  <c r="AL105" i="8" s="1"/>
  <c r="AL102" i="14"/>
  <c r="T102" i="15"/>
  <c r="AF102" i="10"/>
  <c r="AJ105" i="8" s="1"/>
  <c r="J105" i="10"/>
  <c r="AH105" i="14"/>
  <c r="Q105" i="15"/>
  <c r="AC105" i="10"/>
  <c r="AF108" i="8" s="1"/>
  <c r="O106" i="7"/>
  <c r="N100" i="10"/>
  <c r="Z102" i="10"/>
  <c r="AB105" i="8" s="1"/>
  <c r="N102" i="15"/>
  <c r="AD102" i="14"/>
  <c r="X100" i="10"/>
  <c r="AE107" i="8"/>
  <c r="AM107" i="8" s="1"/>
  <c r="AD96" i="10"/>
  <c r="AG99" i="8" s="1"/>
  <c r="AH99" i="8" s="1"/>
  <c r="R96" i="15"/>
  <c r="AI96" i="14"/>
  <c r="AJ96" i="14" s="1"/>
  <c r="AB96" i="14" s="1"/>
  <c r="C99" i="7"/>
  <c r="C99" i="6"/>
  <c r="C99" i="8"/>
  <c r="C98" i="3"/>
  <c r="B99" i="15"/>
  <c r="E99" i="14"/>
  <c r="G99" i="14" s="1"/>
  <c r="F99" i="10"/>
  <c r="O137" i="12"/>
  <c r="K102" i="6" s="1"/>
  <c r="L102" i="6" s="1"/>
  <c r="M102" i="6" s="1"/>
  <c r="O99" i="14"/>
  <c r="R99" i="10"/>
  <c r="G102" i="7" s="1"/>
  <c r="M102" i="7" s="1"/>
  <c r="H99" i="15"/>
  <c r="W96" i="14"/>
  <c r="X96" i="14" s="1"/>
  <c r="T96" i="14" s="1"/>
  <c r="J129" i="12"/>
  <c r="Q99" i="8" s="1"/>
  <c r="R99" i="8" s="1"/>
  <c r="X99" i="8" s="1"/>
  <c r="S98" i="3" s="1"/>
  <c r="X91" i="10"/>
  <c r="AK88" i="14"/>
  <c r="AN88" i="14" s="1"/>
  <c r="S88" i="15"/>
  <c r="AE88" i="10"/>
  <c r="AI91" i="8" s="1"/>
  <c r="AL91" i="8" s="1"/>
  <c r="S100" i="10"/>
  <c r="H103" i="7" s="1"/>
  <c r="F97" i="10"/>
  <c r="E97" i="14"/>
  <c r="G97" i="14" s="1"/>
  <c r="B97" i="15"/>
  <c r="L98" i="7"/>
  <c r="AA91" i="10"/>
  <c r="AC94" i="8" s="1"/>
  <c r="O91" i="15"/>
  <c r="AE91" i="14"/>
  <c r="H89" i="14"/>
  <c r="L89" i="14" s="1"/>
  <c r="D89" i="15"/>
  <c r="V89" i="15" s="1"/>
  <c r="G89" i="11" s="1"/>
  <c r="D89" i="11" s="1"/>
  <c r="H89" i="10"/>
  <c r="X92" i="6" s="1"/>
  <c r="Y92" i="6" s="1"/>
  <c r="K100" i="14"/>
  <c r="AL97" i="14"/>
  <c r="AF97" i="10"/>
  <c r="AJ100" i="8" s="1"/>
  <c r="T97" i="15"/>
  <c r="N97" i="14"/>
  <c r="Q97" i="10"/>
  <c r="F100" i="7" s="1"/>
  <c r="L100" i="7" s="1"/>
  <c r="G97" i="15"/>
  <c r="F96" i="10"/>
  <c r="B96" i="15"/>
  <c r="E96" i="14"/>
  <c r="R92" i="15"/>
  <c r="AD92" i="10"/>
  <c r="AG95" i="8" s="1"/>
  <c r="AI92" i="14"/>
  <c r="E92" i="14"/>
  <c r="F92" i="10"/>
  <c r="B92" i="15"/>
  <c r="I91" i="15"/>
  <c r="AI91" i="14"/>
  <c r="AJ91" i="14" s="1"/>
  <c r="AD91" i="10"/>
  <c r="AG94" i="8" s="1"/>
  <c r="AH94" i="8" s="1"/>
  <c r="R91" i="15"/>
  <c r="Z101" i="14"/>
  <c r="S101" i="14" s="1"/>
  <c r="F98" i="10"/>
  <c r="B98" i="15"/>
  <c r="E98" i="14"/>
  <c r="AM98" i="14"/>
  <c r="AG98" i="10"/>
  <c r="AK101" i="8" s="1"/>
  <c r="U98" i="15"/>
  <c r="S98" i="15"/>
  <c r="AK98" i="14"/>
  <c r="AE98" i="10"/>
  <c r="AI101" i="8" s="1"/>
  <c r="AL101" i="8" s="1"/>
  <c r="AH98" i="14"/>
  <c r="AJ98" i="14" s="1"/>
  <c r="AC98" i="10"/>
  <c r="AF101" i="8" s="1"/>
  <c r="AH101" i="8" s="1"/>
  <c r="Q98" i="15"/>
  <c r="AE91" i="8"/>
  <c r="AM91" i="8"/>
  <c r="D86" i="15"/>
  <c r="H86" i="10"/>
  <c r="H86" i="14"/>
  <c r="H75" i="14"/>
  <c r="L75" i="14" s="1"/>
  <c r="H75" i="10"/>
  <c r="D75" i="15"/>
  <c r="G90" i="10"/>
  <c r="F90" i="14"/>
  <c r="G90" i="14" s="1"/>
  <c r="C90" i="15"/>
  <c r="P84" i="10"/>
  <c r="N83" i="14"/>
  <c r="G83" i="15"/>
  <c r="Q83" i="10"/>
  <c r="F86" i="7" s="1"/>
  <c r="L86" i="7" s="1"/>
  <c r="AL75" i="14"/>
  <c r="T75" i="15"/>
  <c r="AF75" i="10"/>
  <c r="AJ78" i="8" s="1"/>
  <c r="AG85" i="10"/>
  <c r="AK88" i="8" s="1"/>
  <c r="AM85" i="14"/>
  <c r="AN85" i="14" s="1"/>
  <c r="U85" i="15"/>
  <c r="J94" i="10"/>
  <c r="M94" i="15"/>
  <c r="Y94" i="10"/>
  <c r="AA97" i="8" s="1"/>
  <c r="AC94" i="14"/>
  <c r="AL94" i="14"/>
  <c r="T94" i="15"/>
  <c r="AF94" i="10"/>
  <c r="AJ97" i="8" s="1"/>
  <c r="C97" i="6"/>
  <c r="C96" i="3"/>
  <c r="C97" i="8"/>
  <c r="C97" i="7"/>
  <c r="W92" i="6"/>
  <c r="M91" i="7"/>
  <c r="AE78" i="10"/>
  <c r="AI81" i="8" s="1"/>
  <c r="AL81" i="8" s="1"/>
  <c r="AK78" i="14"/>
  <c r="AN78" i="14" s="1"/>
  <c r="S78" i="15"/>
  <c r="K75" i="10"/>
  <c r="J93" i="10"/>
  <c r="AC93" i="14"/>
  <c r="Y93" i="10"/>
  <c r="AA96" i="8" s="1"/>
  <c r="M93" i="15"/>
  <c r="AF93" i="14"/>
  <c r="AB93" i="10"/>
  <c r="AD96" i="8" s="1"/>
  <c r="P93" i="15"/>
  <c r="AF86" i="14"/>
  <c r="P86" i="15"/>
  <c r="AB86" i="10"/>
  <c r="AD89" i="8" s="1"/>
  <c r="K85" i="10"/>
  <c r="P80" i="10"/>
  <c r="N73" i="10"/>
  <c r="AD73" i="14"/>
  <c r="N73" i="15"/>
  <c r="Z73" i="10"/>
  <c r="AB76" i="8" s="1"/>
  <c r="AE76" i="8" s="1"/>
  <c r="G71" i="10"/>
  <c r="F71" i="14"/>
  <c r="C71" i="15"/>
  <c r="C74" i="8"/>
  <c r="C74" i="7"/>
  <c r="O74" i="7" s="1"/>
  <c r="C74" i="6"/>
  <c r="C73" i="3"/>
  <c r="L82" i="15"/>
  <c r="AA82" i="14"/>
  <c r="Q79" i="10"/>
  <c r="F82" i="7" s="1"/>
  <c r="L82" i="7" s="1"/>
  <c r="N79" i="14"/>
  <c r="G79" i="15"/>
  <c r="M79" i="10"/>
  <c r="Y77" i="10"/>
  <c r="AA80" i="8" s="1"/>
  <c r="M77" i="15"/>
  <c r="AC77" i="14"/>
  <c r="J64" i="14"/>
  <c r="K64" i="14" s="1"/>
  <c r="F64" i="15"/>
  <c r="L64" i="10"/>
  <c r="N87" i="10"/>
  <c r="W87" i="10"/>
  <c r="O87" i="10"/>
  <c r="X87" i="10"/>
  <c r="I76" i="15"/>
  <c r="M78" i="14"/>
  <c r="AD73" i="10"/>
  <c r="AG76" i="8" s="1"/>
  <c r="AH76" i="8" s="1"/>
  <c r="R73" i="15"/>
  <c r="AI73" i="14"/>
  <c r="AJ73" i="14" s="1"/>
  <c r="W69" i="14"/>
  <c r="X69" i="14" s="1"/>
  <c r="T69" i="14" s="1"/>
  <c r="AF69" i="10"/>
  <c r="AJ72" i="8" s="1"/>
  <c r="AL72" i="8" s="1"/>
  <c r="AL69" i="14"/>
  <c r="T69" i="15"/>
  <c r="V83" i="10"/>
  <c r="Y86" i="8"/>
  <c r="Z86" i="8" s="1"/>
  <c r="W82" i="10"/>
  <c r="L82" i="10"/>
  <c r="J82" i="14"/>
  <c r="F82" i="15"/>
  <c r="AC82" i="14"/>
  <c r="M82" i="15"/>
  <c r="Y82" i="10"/>
  <c r="AA85" i="8" s="1"/>
  <c r="AH81" i="14"/>
  <c r="AJ81" i="14" s="1"/>
  <c r="AC81" i="10"/>
  <c r="AF84" i="8" s="1"/>
  <c r="AH84" i="8" s="1"/>
  <c r="Q81" i="15"/>
  <c r="AE77" i="10"/>
  <c r="AI80" i="8" s="1"/>
  <c r="AL80" i="8" s="1"/>
  <c r="AK77" i="14"/>
  <c r="AN77" i="14" s="1"/>
  <c r="S77" i="15"/>
  <c r="O86" i="7"/>
  <c r="O77" i="14"/>
  <c r="R77" i="10"/>
  <c r="G80" i="7" s="1"/>
  <c r="M80" i="7" s="1"/>
  <c r="H77" i="15"/>
  <c r="O73" i="15"/>
  <c r="AE73" i="14"/>
  <c r="AA73" i="10"/>
  <c r="AC76" i="8" s="1"/>
  <c r="H71" i="15"/>
  <c r="R71" i="10"/>
  <c r="G74" i="7" s="1"/>
  <c r="O71" i="14"/>
  <c r="O122" i="12"/>
  <c r="K85" i="6" s="1"/>
  <c r="L85" i="6" s="1"/>
  <c r="M85" i="6" s="1"/>
  <c r="O81" i="14"/>
  <c r="R81" i="10"/>
  <c r="G84" i="7" s="1"/>
  <c r="M84" i="7" s="1"/>
  <c r="H81" i="15"/>
  <c r="I77" i="10"/>
  <c r="S80" i="6" s="1"/>
  <c r="I77" i="14"/>
  <c r="E77" i="15"/>
  <c r="AI77" i="14"/>
  <c r="R77" i="15"/>
  <c r="AD77" i="10"/>
  <c r="AG80" i="8" s="1"/>
  <c r="Q73" i="14"/>
  <c r="T73" i="10"/>
  <c r="I76" i="7" s="1"/>
  <c r="J73" i="15"/>
  <c r="AE73" i="8"/>
  <c r="N67" i="10"/>
  <c r="AD67" i="14"/>
  <c r="AG67" i="14" s="1"/>
  <c r="N67" i="15"/>
  <c r="Z67" i="10"/>
  <c r="AB70" i="8" s="1"/>
  <c r="AE70" i="8" s="1"/>
  <c r="E65" i="15"/>
  <c r="I65" i="10"/>
  <c r="S68" i="6" s="1"/>
  <c r="V68" i="6" s="1"/>
  <c r="I65" i="14"/>
  <c r="K65" i="10"/>
  <c r="C66" i="6"/>
  <c r="C66" i="7"/>
  <c r="C66" i="8"/>
  <c r="C65" i="3"/>
  <c r="F57" i="14"/>
  <c r="G57" i="14" s="1"/>
  <c r="G57" i="10"/>
  <c r="C57" i="15"/>
  <c r="O80" i="12"/>
  <c r="H46" i="14"/>
  <c r="H46" i="10"/>
  <c r="X49" i="6" s="1"/>
  <c r="Y49" i="6" s="1"/>
  <c r="Z49" i="6" s="1"/>
  <c r="D46" i="15"/>
  <c r="V46" i="15" s="1"/>
  <c r="G46" i="11" s="1"/>
  <c r="D46" i="11" s="1"/>
  <c r="K74" i="10"/>
  <c r="L73" i="7"/>
  <c r="M68" i="10"/>
  <c r="R68" i="10"/>
  <c r="G71" i="7" s="1"/>
  <c r="M71" i="7" s="1"/>
  <c r="O68" i="14"/>
  <c r="H68" i="15"/>
  <c r="P66" i="14"/>
  <c r="J110" i="12"/>
  <c r="Q69" i="8" s="1"/>
  <c r="R69" i="8" s="1"/>
  <c r="W66" i="14"/>
  <c r="X66" i="14" s="1"/>
  <c r="T66" i="14" s="1"/>
  <c r="AC66" i="14"/>
  <c r="M66" i="15"/>
  <c r="Y66" i="10"/>
  <c r="AA69" i="8" s="1"/>
  <c r="M67" i="7"/>
  <c r="K61" i="15"/>
  <c r="R61" i="14"/>
  <c r="U61" i="10"/>
  <c r="J64" i="7" s="1"/>
  <c r="V59" i="10"/>
  <c r="Y62" i="8"/>
  <c r="Z62" i="8" s="1"/>
  <c r="X59" i="10"/>
  <c r="W54" i="10"/>
  <c r="W47" i="10"/>
  <c r="G75" i="14"/>
  <c r="T69" i="6"/>
  <c r="U69" i="6" s="1"/>
  <c r="V69" i="6" s="1"/>
  <c r="P69" i="6"/>
  <c r="Q69" i="6" s="1"/>
  <c r="R69" i="6" s="1"/>
  <c r="O69" i="6"/>
  <c r="N72" i="15"/>
  <c r="Z72" i="10"/>
  <c r="AB75" i="8" s="1"/>
  <c r="AD72" i="14"/>
  <c r="AF61" i="10"/>
  <c r="AJ64" i="8" s="1"/>
  <c r="T61" i="15"/>
  <c r="AL61" i="14"/>
  <c r="H57" i="10"/>
  <c r="D57" i="15"/>
  <c r="H57" i="14"/>
  <c r="L57" i="14" s="1"/>
  <c r="D57" i="14" s="1"/>
  <c r="C74" i="15"/>
  <c r="G74" i="10"/>
  <c r="F74" i="14"/>
  <c r="G74" i="14" s="1"/>
  <c r="P74" i="15"/>
  <c r="AF74" i="14"/>
  <c r="AB74" i="10"/>
  <c r="AD77" i="8" s="1"/>
  <c r="X74" i="10"/>
  <c r="W72" i="10"/>
  <c r="J72" i="10"/>
  <c r="AC72" i="10"/>
  <c r="AF75" i="8" s="1"/>
  <c r="AH75" i="8" s="1"/>
  <c r="AH72" i="14"/>
  <c r="AJ72" i="14" s="1"/>
  <c r="Q72" i="15"/>
  <c r="AN69" i="14"/>
  <c r="P70" i="6"/>
  <c r="Q70" i="6" s="1"/>
  <c r="R70" i="6" s="1"/>
  <c r="J70" i="6"/>
  <c r="K70" i="6"/>
  <c r="L70" i="6" s="1"/>
  <c r="O61" i="15"/>
  <c r="AA61" i="10"/>
  <c r="AC64" i="8" s="1"/>
  <c r="AE64" i="8" s="1"/>
  <c r="AE61" i="14"/>
  <c r="AA61" i="14"/>
  <c r="L61" i="15"/>
  <c r="C60" i="6"/>
  <c r="C60" i="8"/>
  <c r="C60" i="7"/>
  <c r="C59" i="3"/>
  <c r="AH54" i="14"/>
  <c r="AC54" i="10"/>
  <c r="AF57" i="8" s="1"/>
  <c r="Q54" i="15"/>
  <c r="K63" i="14"/>
  <c r="L63" i="14" s="1"/>
  <c r="D63" i="14" s="1"/>
  <c r="W50" i="6"/>
  <c r="I59" i="15"/>
  <c r="U53" i="15"/>
  <c r="AM53" i="14"/>
  <c r="AG53" i="10"/>
  <c r="AK56" i="8" s="1"/>
  <c r="AA53" i="10"/>
  <c r="AC56" i="8" s="1"/>
  <c r="AE53" i="14"/>
  <c r="O53" i="15"/>
  <c r="X53" i="10"/>
  <c r="G62" i="10"/>
  <c r="P65" i="6" s="1"/>
  <c r="Q65" i="6" s="1"/>
  <c r="R65" i="6" s="1"/>
  <c r="C62" i="15"/>
  <c r="F62" i="14"/>
  <c r="AC62" i="14"/>
  <c r="M62" i="15"/>
  <c r="Y62" i="10"/>
  <c r="AA65" i="8" s="1"/>
  <c r="K58" i="10"/>
  <c r="I58" i="14"/>
  <c r="E58" i="15"/>
  <c r="I58" i="10"/>
  <c r="S61" i="6" s="1"/>
  <c r="AM58" i="14"/>
  <c r="U58" i="15"/>
  <c r="AG58" i="10"/>
  <c r="AK61" i="8" s="1"/>
  <c r="W56" i="10"/>
  <c r="J55" i="10"/>
  <c r="I55" i="14"/>
  <c r="E55" i="15"/>
  <c r="I55" i="10"/>
  <c r="S58" i="6" s="1"/>
  <c r="C58" i="6"/>
  <c r="C57" i="3"/>
  <c r="C58" i="7"/>
  <c r="C58" i="8"/>
  <c r="Z53" i="10"/>
  <c r="AB56" i="8" s="1"/>
  <c r="AD53" i="14"/>
  <c r="N53" i="15"/>
  <c r="AD52" i="14"/>
  <c r="N52" i="15"/>
  <c r="Z52" i="10"/>
  <c r="AB55" i="8" s="1"/>
  <c r="P35" i="10"/>
  <c r="M49" i="7"/>
  <c r="Q56" i="10"/>
  <c r="F59" i="7" s="1"/>
  <c r="L59" i="7" s="1"/>
  <c r="G56" i="15"/>
  <c r="N56" i="14"/>
  <c r="AD56" i="14"/>
  <c r="N56" i="15"/>
  <c r="Z56" i="10"/>
  <c r="AB59" i="8" s="1"/>
  <c r="J62" i="10"/>
  <c r="P62" i="6"/>
  <c r="Q62" i="6" s="1"/>
  <c r="T62" i="6"/>
  <c r="U62" i="6" s="1"/>
  <c r="V62" i="6" s="1"/>
  <c r="O62" i="6"/>
  <c r="E51" i="15"/>
  <c r="I51" i="14"/>
  <c r="I51" i="10"/>
  <c r="S54" i="6" s="1"/>
  <c r="K51" i="10"/>
  <c r="C47" i="6"/>
  <c r="C47" i="8"/>
  <c r="C46" i="3"/>
  <c r="C47" i="7"/>
  <c r="L47" i="7" s="1"/>
  <c r="P54" i="7"/>
  <c r="AM49" i="8"/>
  <c r="AN49" i="8" s="1"/>
  <c r="T48" i="3" s="1"/>
  <c r="AE49" i="8"/>
  <c r="J45" i="14"/>
  <c r="F45" i="15"/>
  <c r="L45" i="10"/>
  <c r="AE45" i="10"/>
  <c r="AI48" i="8" s="1"/>
  <c r="AL48" i="8" s="1"/>
  <c r="AK45" i="14"/>
  <c r="AN45" i="14" s="1"/>
  <c r="S45" i="15"/>
  <c r="I45" i="14"/>
  <c r="E45" i="15"/>
  <c r="I45" i="10"/>
  <c r="S48" i="6" s="1"/>
  <c r="F39" i="10"/>
  <c r="E39" i="14"/>
  <c r="B39" i="15"/>
  <c r="P38" i="14"/>
  <c r="M38" i="14" s="1"/>
  <c r="Q36" i="10"/>
  <c r="F39" i="7" s="1"/>
  <c r="N36" i="14"/>
  <c r="G36" i="15"/>
  <c r="AM36" i="14"/>
  <c r="AN36" i="14" s="1"/>
  <c r="U36" i="15"/>
  <c r="AG36" i="10"/>
  <c r="AK39" i="8" s="1"/>
  <c r="AL39" i="8" s="1"/>
  <c r="E32" i="14"/>
  <c r="F32" i="10"/>
  <c r="B32" i="15"/>
  <c r="J54" i="6"/>
  <c r="K54" i="6"/>
  <c r="L54" i="6" s="1"/>
  <c r="M54" i="6" s="1"/>
  <c r="M44" i="14"/>
  <c r="G44" i="6"/>
  <c r="H44" i="6" s="1"/>
  <c r="I44" i="6" s="1"/>
  <c r="F44" i="6"/>
  <c r="AE31" i="10"/>
  <c r="AI34" i="8" s="1"/>
  <c r="AL34" i="8" s="1"/>
  <c r="S31" i="15"/>
  <c r="AK31" i="14"/>
  <c r="AN31" i="14" s="1"/>
  <c r="G40" i="15"/>
  <c r="Q40" i="10"/>
  <c r="F43" i="7" s="1"/>
  <c r="L43" i="7" s="1"/>
  <c r="N40" i="14"/>
  <c r="E40" i="14"/>
  <c r="B40" i="15"/>
  <c r="F40" i="10"/>
  <c r="AE37" i="10"/>
  <c r="AI40" i="8" s="1"/>
  <c r="S37" i="15"/>
  <c r="AK37" i="14"/>
  <c r="L42" i="15"/>
  <c r="AA42" i="14"/>
  <c r="I42" i="14"/>
  <c r="E42" i="15"/>
  <c r="I42" i="10"/>
  <c r="S45" i="6" s="1"/>
  <c r="E37" i="14"/>
  <c r="B37" i="15"/>
  <c r="F37" i="10"/>
  <c r="K50" i="10"/>
  <c r="M50" i="15"/>
  <c r="AC50" i="14"/>
  <c r="Y50" i="10"/>
  <c r="AA53" i="8" s="1"/>
  <c r="J50" i="10"/>
  <c r="R50" i="14"/>
  <c r="K50" i="15"/>
  <c r="U50" i="10"/>
  <c r="J53" i="7" s="1"/>
  <c r="R42" i="14"/>
  <c r="U42" i="10"/>
  <c r="J45" i="7" s="1"/>
  <c r="P45" i="7" s="1"/>
  <c r="K42" i="15"/>
  <c r="P43" i="7"/>
  <c r="P49" i="14"/>
  <c r="M49" i="14" s="1"/>
  <c r="J41" i="10"/>
  <c r="AA40" i="14"/>
  <c r="L40" i="15"/>
  <c r="W39" i="14"/>
  <c r="X39" i="14" s="1"/>
  <c r="T39" i="14" s="1"/>
  <c r="AI39" i="14"/>
  <c r="AJ39" i="14" s="1"/>
  <c r="R39" i="15"/>
  <c r="AD39" i="10"/>
  <c r="AG42" i="8" s="1"/>
  <c r="O31" i="10"/>
  <c r="J48" i="15"/>
  <c r="Q48" i="14"/>
  <c r="T48" i="10"/>
  <c r="I51" i="7" s="1"/>
  <c r="O51" i="7" s="1"/>
  <c r="E48" i="14"/>
  <c r="B48" i="15"/>
  <c r="F48" i="10"/>
  <c r="AH31" i="8"/>
  <c r="O29" i="10"/>
  <c r="AF25" i="10"/>
  <c r="AJ28" i="8" s="1"/>
  <c r="AL25" i="14"/>
  <c r="T25" i="15"/>
  <c r="R23" i="14"/>
  <c r="K23" i="15"/>
  <c r="U23" i="10"/>
  <c r="J26" i="7" s="1"/>
  <c r="G27" i="10"/>
  <c r="F27" i="14"/>
  <c r="G27" i="14" s="1"/>
  <c r="C27" i="15"/>
  <c r="E23" i="14"/>
  <c r="B23" i="15"/>
  <c r="F23" i="10"/>
  <c r="P21" i="10"/>
  <c r="W13" i="10"/>
  <c r="G33" i="14"/>
  <c r="AI25" i="14"/>
  <c r="AD25" i="10"/>
  <c r="AG28" i="8" s="1"/>
  <c r="R25" i="15"/>
  <c r="AG30" i="10"/>
  <c r="AK33" i="8" s="1"/>
  <c r="U30" i="15"/>
  <c r="AM30" i="14"/>
  <c r="N29" i="10"/>
  <c r="J29" i="10"/>
  <c r="M18" i="10"/>
  <c r="Y30" i="10"/>
  <c r="AA33" i="8" s="1"/>
  <c r="AC30" i="14"/>
  <c r="M30" i="15"/>
  <c r="C33" i="8"/>
  <c r="C33" i="7"/>
  <c r="C33" i="6"/>
  <c r="C32" i="3"/>
  <c r="L34" i="15"/>
  <c r="AA34" i="14"/>
  <c r="S34" i="15"/>
  <c r="AK34" i="14"/>
  <c r="AE34" i="10"/>
  <c r="AI37" i="8" s="1"/>
  <c r="AL37" i="8" s="1"/>
  <c r="AL34" i="14"/>
  <c r="T34" i="15"/>
  <c r="AF34" i="10"/>
  <c r="AJ37" i="8" s="1"/>
  <c r="H33" i="15"/>
  <c r="O33" i="14"/>
  <c r="R33" i="10"/>
  <c r="G36" i="7" s="1"/>
  <c r="M36" i="7" s="1"/>
  <c r="AL33" i="14"/>
  <c r="AF33" i="10"/>
  <c r="AJ36" i="8" s="1"/>
  <c r="T33" i="15"/>
  <c r="C36" i="7"/>
  <c r="C36" i="8"/>
  <c r="C36" i="6"/>
  <c r="C35" i="3"/>
  <c r="T31" i="6"/>
  <c r="U31" i="6" s="1"/>
  <c r="V31" i="6" s="1"/>
  <c r="P31" i="6"/>
  <c r="Q31" i="6" s="1"/>
  <c r="O31" i="6"/>
  <c r="I27" i="15"/>
  <c r="S25" i="15"/>
  <c r="AK25" i="14"/>
  <c r="AN25" i="14" s="1"/>
  <c r="AE25" i="10"/>
  <c r="AI28" i="8" s="1"/>
  <c r="AL28" i="8" s="1"/>
  <c r="M30" i="10"/>
  <c r="AF27" i="14"/>
  <c r="AB27" i="10"/>
  <c r="AD30" i="8" s="1"/>
  <c r="P27" i="15"/>
  <c r="D18" i="15"/>
  <c r="H18" i="14"/>
  <c r="L18" i="14" s="1"/>
  <c r="D18" i="14" s="1"/>
  <c r="H18" i="10"/>
  <c r="J17" i="10"/>
  <c r="J34" i="12"/>
  <c r="Q20" i="8" s="1"/>
  <c r="R20" i="8" s="1"/>
  <c r="W17" i="14"/>
  <c r="X17" i="14" s="1"/>
  <c r="T17" i="14" s="1"/>
  <c r="C20" i="7"/>
  <c r="P20" i="7" s="1"/>
  <c r="C20" i="8"/>
  <c r="C20" i="6"/>
  <c r="C19" i="3"/>
  <c r="M14" i="15"/>
  <c r="AC14" i="14"/>
  <c r="Y14" i="10"/>
  <c r="AA17" i="8" s="1"/>
  <c r="AA11" i="10"/>
  <c r="AC14" i="8" s="1"/>
  <c r="AE11" i="14"/>
  <c r="O11" i="15"/>
  <c r="X11" i="10"/>
  <c r="O38" i="12"/>
  <c r="AF16" i="10"/>
  <c r="AJ19" i="8" s="1"/>
  <c r="T16" i="15"/>
  <c r="AL16" i="14"/>
  <c r="M16" i="15"/>
  <c r="AC16" i="14"/>
  <c r="Y16" i="10"/>
  <c r="AA19" i="8" s="1"/>
  <c r="R16" i="14"/>
  <c r="K16" i="15"/>
  <c r="U16" i="10"/>
  <c r="J19" i="7" s="1"/>
  <c r="W8" i="10"/>
  <c r="E6" i="8"/>
  <c r="J6" i="8" s="1"/>
  <c r="E6" i="7"/>
  <c r="E6" i="6"/>
  <c r="E5" i="3"/>
  <c r="X16" i="6"/>
  <c r="Y16" i="6" s="1"/>
  <c r="W16" i="6"/>
  <c r="G24" i="15"/>
  <c r="Q24" i="10"/>
  <c r="F27" i="7" s="1"/>
  <c r="N24" i="14"/>
  <c r="J40" i="12"/>
  <c r="W24" i="14"/>
  <c r="X24" i="14" s="1"/>
  <c r="T24" i="14" s="1"/>
  <c r="Q24" i="14"/>
  <c r="J24" i="15"/>
  <c r="T24" i="10"/>
  <c r="I27" i="7" s="1"/>
  <c r="W22" i="10"/>
  <c r="G20" i="14"/>
  <c r="W14" i="10"/>
  <c r="K31" i="6"/>
  <c r="L31" i="6" s="1"/>
  <c r="M31" i="6" s="1"/>
  <c r="J31" i="6"/>
  <c r="K22" i="15"/>
  <c r="U22" i="10"/>
  <c r="J25" i="7" s="1"/>
  <c r="P25" i="7" s="1"/>
  <c r="R22" i="14"/>
  <c r="I22" i="10"/>
  <c r="S25" i="6" s="1"/>
  <c r="I22" i="14"/>
  <c r="E22" i="15"/>
  <c r="AI22" i="14"/>
  <c r="R22" i="15"/>
  <c r="AD22" i="10"/>
  <c r="AG25" i="8" s="1"/>
  <c r="T19" i="10"/>
  <c r="I22" i="7" s="1"/>
  <c r="O22" i="7" s="1"/>
  <c r="Q19" i="14"/>
  <c r="J19" i="15"/>
  <c r="N19" i="14"/>
  <c r="Q19" i="10"/>
  <c r="F22" i="7" s="1"/>
  <c r="L22" i="7" s="1"/>
  <c r="G19" i="15"/>
  <c r="J22" i="10"/>
  <c r="AB17" i="10"/>
  <c r="AD20" i="8" s="1"/>
  <c r="AF17" i="14"/>
  <c r="P17" i="15"/>
  <c r="P14" i="15"/>
  <c r="AF14" i="14"/>
  <c r="AB14" i="10"/>
  <c r="AD17" i="8" s="1"/>
  <c r="V9" i="10"/>
  <c r="Y12" i="8"/>
  <c r="Z12" i="8" s="1"/>
  <c r="AE9" i="14"/>
  <c r="AG9" i="14" s="1"/>
  <c r="AB9" i="14" s="1"/>
  <c r="Z9" i="14" s="1"/>
  <c r="S9" i="14" s="1"/>
  <c r="O9" i="15"/>
  <c r="AA9" i="10"/>
  <c r="AC12" i="8" s="1"/>
  <c r="AE12" i="8" s="1"/>
  <c r="AM12" i="8" s="1"/>
  <c r="L8" i="10"/>
  <c r="J8" i="14"/>
  <c r="K8" i="14" s="1"/>
  <c r="F8" i="15"/>
  <c r="W4" i="10"/>
  <c r="O158" i="8"/>
  <c r="X158" i="8" s="1"/>
  <c r="S157" i="3" s="1"/>
  <c r="H154" i="8"/>
  <c r="O154" i="8" s="1"/>
  <c r="X150" i="8"/>
  <c r="S149" i="3" s="1"/>
  <c r="O142" i="8"/>
  <c r="X142" i="8" s="1"/>
  <c r="O138" i="8"/>
  <c r="O134" i="8"/>
  <c r="O130" i="8"/>
  <c r="X130" i="8" s="1"/>
  <c r="S129" i="3" s="1"/>
  <c r="O106" i="8"/>
  <c r="O102" i="8"/>
  <c r="X102" i="8" s="1"/>
  <c r="S101" i="3" s="1"/>
  <c r="O86" i="8"/>
  <c r="X86" i="8" s="1"/>
  <c r="S85" i="3" s="1"/>
  <c r="O78" i="8"/>
  <c r="X58" i="8"/>
  <c r="S57" i="3" s="1"/>
  <c r="O54" i="8"/>
  <c r="H50" i="8"/>
  <c r="O50" i="8" s="1"/>
  <c r="X50" i="8" s="1"/>
  <c r="S49" i="3" s="1"/>
  <c r="X42" i="8"/>
  <c r="S41" i="3" s="1"/>
  <c r="O38" i="8"/>
  <c r="X34" i="8"/>
  <c r="O30" i="8"/>
  <c r="O22" i="8"/>
  <c r="O26" i="15"/>
  <c r="AA26" i="10"/>
  <c r="AC29" i="8" s="1"/>
  <c r="AE26" i="14"/>
  <c r="R17" i="15"/>
  <c r="AI17" i="14"/>
  <c r="AD17" i="10"/>
  <c r="AG20" i="8" s="1"/>
  <c r="P16" i="14"/>
  <c r="O14" i="10"/>
  <c r="F26" i="15"/>
  <c r="L26" i="10"/>
  <c r="J26" i="14"/>
  <c r="W26" i="10"/>
  <c r="AH26" i="14"/>
  <c r="AJ26" i="14" s="1"/>
  <c r="AC26" i="10"/>
  <c r="AF29" i="8" s="1"/>
  <c r="AH29" i="8" s="1"/>
  <c r="Q26" i="15"/>
  <c r="P21" i="14"/>
  <c r="M21" i="14" s="1"/>
  <c r="X21" i="6"/>
  <c r="Y21" i="6" s="1"/>
  <c r="Z21" i="6" s="1"/>
  <c r="W21" i="6"/>
  <c r="O15" i="7"/>
  <c r="W11" i="10"/>
  <c r="J14" i="12"/>
  <c r="Q11" i="8" s="1"/>
  <c r="W8" i="14"/>
  <c r="X8" i="14" s="1"/>
  <c r="T8" i="14" s="1"/>
  <c r="D6" i="15"/>
  <c r="H6" i="10"/>
  <c r="X9" i="6" s="1"/>
  <c r="Y9" i="6" s="1"/>
  <c r="Z9" i="6" s="1"/>
  <c r="H6" i="14"/>
  <c r="L6" i="14" s="1"/>
  <c r="N140" i="8"/>
  <c r="N48" i="8"/>
  <c r="O48" i="8" s="1"/>
  <c r="N28" i="8"/>
  <c r="O28" i="8" s="1"/>
  <c r="AH13" i="8"/>
  <c r="M25" i="7"/>
  <c r="G9" i="14"/>
  <c r="I9" i="15"/>
  <c r="O7" i="10"/>
  <c r="K5" i="10"/>
  <c r="I4" i="15"/>
  <c r="W136" i="8"/>
  <c r="W79" i="8"/>
  <c r="T78" i="4"/>
  <c r="I6" i="15"/>
  <c r="W19" i="8"/>
  <c r="X19" i="8" s="1"/>
  <c r="S18" i="3" s="1"/>
  <c r="T72" i="5"/>
  <c r="K157" i="8"/>
  <c r="W147" i="8"/>
  <c r="K140" i="8"/>
  <c r="O140" i="8" s="1"/>
  <c r="K61" i="8"/>
  <c r="K27" i="8"/>
  <c r="O27" i="8" s="1"/>
  <c r="T78" i="5"/>
  <c r="T70" i="5"/>
  <c r="T47" i="5"/>
  <c r="T24" i="5"/>
  <c r="T52" i="4"/>
  <c r="W145" i="8"/>
  <c r="L52" i="7"/>
  <c r="T92" i="4"/>
  <c r="T75" i="4"/>
  <c r="W29" i="8"/>
  <c r="T45" i="5"/>
  <c r="W30" i="8"/>
  <c r="L104" i="7"/>
  <c r="R39" i="8"/>
  <c r="Q14" i="8"/>
  <c r="R14" i="8" s="1"/>
  <c r="X14" i="8" s="1"/>
  <c r="S13" i="3" s="1"/>
  <c r="T64" i="4"/>
  <c r="W97" i="8"/>
  <c r="L83" i="7"/>
  <c r="U7" i="5"/>
  <c r="O7" i="5"/>
  <c r="P7" i="5"/>
  <c r="T7" i="5"/>
  <c r="C7" i="5"/>
  <c r="T61" i="4"/>
  <c r="W129" i="8"/>
  <c r="T18" i="5"/>
  <c r="T63" i="4"/>
  <c r="C6" i="4"/>
  <c r="U6" i="4"/>
  <c r="O6" i="4"/>
  <c r="T6" i="4"/>
  <c r="K89" i="8"/>
  <c r="R23" i="8"/>
  <c r="O6" i="7"/>
  <c r="R108" i="8"/>
  <c r="R88" i="8"/>
  <c r="K23" i="8"/>
  <c r="O23" i="8" s="1"/>
  <c r="X23" i="8" s="1"/>
  <c r="S22" i="3" s="1"/>
  <c r="L91" i="7"/>
  <c r="W22" i="8"/>
  <c r="K3" i="10"/>
  <c r="Q3" i="10"/>
  <c r="F6" i="7" s="1"/>
  <c r="L6" i="7" s="1"/>
  <c r="N3" i="14"/>
  <c r="M3" i="10"/>
  <c r="N3" i="10"/>
  <c r="K73" i="8"/>
  <c r="T133" i="4"/>
  <c r="T27" i="4"/>
  <c r="X158" i="6"/>
  <c r="Y158" i="6" s="1"/>
  <c r="W158" i="6"/>
  <c r="Z154" i="10"/>
  <c r="AB157" i="8" s="1"/>
  <c r="AD154" i="14"/>
  <c r="N154" i="15"/>
  <c r="W154" i="10"/>
  <c r="AH155" i="14"/>
  <c r="AJ155" i="14" s="1"/>
  <c r="Q155" i="15"/>
  <c r="AC155" i="10"/>
  <c r="AF158" i="8" s="1"/>
  <c r="AH158" i="8" s="1"/>
  <c r="H154" i="14"/>
  <c r="D154" i="15"/>
  <c r="H154" i="10"/>
  <c r="O153" i="7"/>
  <c r="M149" i="10"/>
  <c r="P146" i="10"/>
  <c r="N153" i="14"/>
  <c r="G153" i="15"/>
  <c r="Q153" i="10"/>
  <c r="F156" i="7" s="1"/>
  <c r="L156" i="7" s="1"/>
  <c r="AG147" i="14"/>
  <c r="P150" i="10"/>
  <c r="W150" i="10"/>
  <c r="AN153" i="14"/>
  <c r="R149" i="10"/>
  <c r="G152" i="7" s="1"/>
  <c r="M152" i="7" s="1"/>
  <c r="O149" i="14"/>
  <c r="H149" i="15"/>
  <c r="AL154" i="8"/>
  <c r="P156" i="6"/>
  <c r="Q156" i="6" s="1"/>
  <c r="T156" i="6"/>
  <c r="U156" i="6" s="1"/>
  <c r="V156" i="6" s="1"/>
  <c r="O156" i="6"/>
  <c r="P149" i="14"/>
  <c r="AL145" i="14"/>
  <c r="AN145" i="14" s="1"/>
  <c r="T145" i="15"/>
  <c r="AF145" i="10"/>
  <c r="AJ148" i="8" s="1"/>
  <c r="AL148" i="8" s="1"/>
  <c r="J148" i="10"/>
  <c r="AF148" i="10"/>
  <c r="AJ151" i="8" s="1"/>
  <c r="AL151" i="8" s="1"/>
  <c r="AL148" i="14"/>
  <c r="AN148" i="14" s="1"/>
  <c r="T148" i="15"/>
  <c r="AH148" i="14"/>
  <c r="AJ148" i="14" s="1"/>
  <c r="Q148" i="15"/>
  <c r="AC148" i="10"/>
  <c r="AF151" i="8" s="1"/>
  <c r="AH151" i="8" s="1"/>
  <c r="P150" i="7"/>
  <c r="F141" i="10"/>
  <c r="E141" i="14"/>
  <c r="B141" i="15"/>
  <c r="D143" i="15"/>
  <c r="H143" i="10"/>
  <c r="H143" i="14"/>
  <c r="L143" i="14" s="1"/>
  <c r="T143" i="10"/>
  <c r="I146" i="7" s="1"/>
  <c r="O146" i="7" s="1"/>
  <c r="J143" i="15"/>
  <c r="Q143" i="14"/>
  <c r="O143" i="14"/>
  <c r="H143" i="15"/>
  <c r="R143" i="10"/>
  <c r="G146" i="7" s="1"/>
  <c r="M146" i="7" s="1"/>
  <c r="W138" i="14"/>
  <c r="X138" i="14" s="1"/>
  <c r="T138" i="14" s="1"/>
  <c r="I145" i="15"/>
  <c r="I144" i="14"/>
  <c r="K144" i="14" s="1"/>
  <c r="E144" i="15"/>
  <c r="I144" i="10"/>
  <c r="S147" i="6" s="1"/>
  <c r="O177" i="12"/>
  <c r="K143" i="6" s="1"/>
  <c r="L143" i="6" s="1"/>
  <c r="M143" i="6" s="1"/>
  <c r="C143" i="7"/>
  <c r="M143" i="7" s="1"/>
  <c r="C143" i="6"/>
  <c r="C143" i="8"/>
  <c r="C142" i="3"/>
  <c r="O141" i="7"/>
  <c r="F133" i="14"/>
  <c r="C133" i="15"/>
  <c r="G133" i="10"/>
  <c r="AL141" i="8"/>
  <c r="K138" i="10"/>
  <c r="AH143" i="8"/>
  <c r="G143" i="15"/>
  <c r="N143" i="14"/>
  <c r="Q143" i="10"/>
  <c r="F146" i="7" s="1"/>
  <c r="L146" i="7" s="1"/>
  <c r="T142" i="15"/>
  <c r="AF142" i="10"/>
  <c r="AJ145" i="8" s="1"/>
  <c r="AL145" i="8" s="1"/>
  <c r="AL142" i="14"/>
  <c r="AN142" i="14" s="1"/>
  <c r="W135" i="10"/>
  <c r="AF131" i="14"/>
  <c r="AB131" i="10"/>
  <c r="AD134" i="8" s="1"/>
  <c r="P131" i="15"/>
  <c r="M134" i="15"/>
  <c r="Y134" i="10"/>
  <c r="AA137" i="8" s="1"/>
  <c r="AC134" i="14"/>
  <c r="AG134" i="14" s="1"/>
  <c r="T137" i="10"/>
  <c r="I140" i="7" s="1"/>
  <c r="O140" i="7" s="1"/>
  <c r="Q137" i="14"/>
  <c r="J137" i="15"/>
  <c r="AM137" i="14"/>
  <c r="U137" i="15"/>
  <c r="AG137" i="10"/>
  <c r="AK140" i="8" s="1"/>
  <c r="H134" i="10"/>
  <c r="D134" i="15"/>
  <c r="H134" i="14"/>
  <c r="AC134" i="10"/>
  <c r="AF137" i="8" s="1"/>
  <c r="AH137" i="8" s="1"/>
  <c r="AH134" i="14"/>
  <c r="AJ134" i="14" s="1"/>
  <c r="Q134" i="15"/>
  <c r="C137" i="6"/>
  <c r="C136" i="3"/>
  <c r="C137" i="7"/>
  <c r="C137" i="8"/>
  <c r="O172" i="12"/>
  <c r="H135" i="10"/>
  <c r="H135" i="14"/>
  <c r="L135" i="14" s="1"/>
  <c r="D135" i="15"/>
  <c r="AC135" i="10"/>
  <c r="AF138" i="8" s="1"/>
  <c r="AH138" i="8" s="1"/>
  <c r="AH135" i="14"/>
  <c r="AJ135" i="14" s="1"/>
  <c r="Q135" i="15"/>
  <c r="K135" i="10"/>
  <c r="M136" i="7"/>
  <c r="O137" i="10"/>
  <c r="S137" i="15"/>
  <c r="AK137" i="14"/>
  <c r="AN137" i="14" s="1"/>
  <c r="AE137" i="10"/>
  <c r="AI140" i="8" s="1"/>
  <c r="AL140" i="8" s="1"/>
  <c r="G135" i="14"/>
  <c r="J131" i="10"/>
  <c r="AL131" i="14"/>
  <c r="T131" i="15"/>
  <c r="AF131" i="10"/>
  <c r="AJ134" i="8" s="1"/>
  <c r="J169" i="12"/>
  <c r="Q133" i="8" s="1"/>
  <c r="R133" i="8" s="1"/>
  <c r="W130" i="14"/>
  <c r="X130" i="14" s="1"/>
  <c r="T130" i="14" s="1"/>
  <c r="Z130" i="10"/>
  <c r="AB133" i="8" s="1"/>
  <c r="N130" i="15"/>
  <c r="AD130" i="14"/>
  <c r="G134" i="6"/>
  <c r="H134" i="6" s="1"/>
  <c r="I134" i="6" s="1"/>
  <c r="N134" i="6" s="1"/>
  <c r="M133" i="3" s="1"/>
  <c r="F134" i="6"/>
  <c r="Q127" i="10"/>
  <c r="F130" i="7" s="1"/>
  <c r="L130" i="7" s="1"/>
  <c r="G127" i="15"/>
  <c r="N127" i="14"/>
  <c r="J127" i="14"/>
  <c r="K127" i="14" s="1"/>
  <c r="L127" i="14" s="1"/>
  <c r="F127" i="15"/>
  <c r="L127" i="10"/>
  <c r="AI125" i="14"/>
  <c r="R125" i="15"/>
  <c r="AD125" i="10"/>
  <c r="AG128" i="8" s="1"/>
  <c r="AE129" i="10"/>
  <c r="AI132" i="8" s="1"/>
  <c r="AL132" i="8" s="1"/>
  <c r="S129" i="15"/>
  <c r="AK129" i="14"/>
  <c r="AN129" i="14" s="1"/>
  <c r="W129" i="10"/>
  <c r="O167" i="12"/>
  <c r="X126" i="10"/>
  <c r="M126" i="10"/>
  <c r="W119" i="10"/>
  <c r="AE127" i="10"/>
  <c r="AI130" i="8" s="1"/>
  <c r="AL130" i="8" s="1"/>
  <c r="S127" i="15"/>
  <c r="AK127" i="14"/>
  <c r="AN127" i="14" s="1"/>
  <c r="AA124" i="10"/>
  <c r="AC127" i="8" s="1"/>
  <c r="AE124" i="14"/>
  <c r="O124" i="15"/>
  <c r="AG128" i="10"/>
  <c r="AK131" i="8" s="1"/>
  <c r="U128" i="15"/>
  <c r="AM128" i="14"/>
  <c r="F127" i="10"/>
  <c r="B127" i="15"/>
  <c r="E127" i="14"/>
  <c r="J119" i="10"/>
  <c r="AD123" i="10"/>
  <c r="AG126" i="8" s="1"/>
  <c r="AI123" i="14"/>
  <c r="R123" i="15"/>
  <c r="P122" i="10"/>
  <c r="AA128" i="14"/>
  <c r="L128" i="15"/>
  <c r="AH128" i="14"/>
  <c r="AJ128" i="14" s="1"/>
  <c r="Q128" i="15"/>
  <c r="AC128" i="10"/>
  <c r="AF131" i="8" s="1"/>
  <c r="AH131" i="8" s="1"/>
  <c r="R124" i="15"/>
  <c r="AD124" i="10"/>
  <c r="AG127" i="8" s="1"/>
  <c r="AH127" i="8" s="1"/>
  <c r="AI124" i="14"/>
  <c r="AJ124" i="14" s="1"/>
  <c r="E122" i="15"/>
  <c r="I122" i="10"/>
  <c r="S125" i="6" s="1"/>
  <c r="I122" i="14"/>
  <c r="K122" i="14" s="1"/>
  <c r="AG122" i="10"/>
  <c r="AK125" i="8" s="1"/>
  <c r="AM122" i="14"/>
  <c r="U122" i="15"/>
  <c r="AI117" i="14"/>
  <c r="AJ117" i="14" s="1"/>
  <c r="AD117" i="10"/>
  <c r="AG120" i="8" s="1"/>
  <c r="R117" i="15"/>
  <c r="C120" i="7"/>
  <c r="P120" i="7" s="1"/>
  <c r="C120" i="6"/>
  <c r="C120" i="8"/>
  <c r="C119" i="3"/>
  <c r="F120" i="10"/>
  <c r="B120" i="15"/>
  <c r="E120" i="14"/>
  <c r="H112" i="14"/>
  <c r="H112" i="10"/>
  <c r="D112" i="15"/>
  <c r="S119" i="10"/>
  <c r="H122" i="7" s="1"/>
  <c r="E118" i="14"/>
  <c r="F118" i="10"/>
  <c r="B118" i="15"/>
  <c r="K117" i="10"/>
  <c r="N112" i="14"/>
  <c r="M112" i="14" s="1"/>
  <c r="Q112" i="10"/>
  <c r="F115" i="7" s="1"/>
  <c r="L115" i="7" s="1"/>
  <c r="G112" i="15"/>
  <c r="D120" i="15"/>
  <c r="H120" i="14"/>
  <c r="H120" i="10"/>
  <c r="O120" i="14"/>
  <c r="H120" i="15"/>
  <c r="R120" i="10"/>
  <c r="G123" i="7" s="1"/>
  <c r="M123" i="7" s="1"/>
  <c r="F120" i="14"/>
  <c r="G120" i="14" s="1"/>
  <c r="C120" i="15"/>
  <c r="G120" i="10"/>
  <c r="X125" i="6"/>
  <c r="Y125" i="6" s="1"/>
  <c r="W125" i="6"/>
  <c r="K113" i="10"/>
  <c r="M120" i="10"/>
  <c r="W115" i="10"/>
  <c r="AJ120" i="14"/>
  <c r="I115" i="14"/>
  <c r="K115" i="14" s="1"/>
  <c r="L115" i="14" s="1"/>
  <c r="D115" i="14" s="1"/>
  <c r="I115" i="10"/>
  <c r="E115" i="15"/>
  <c r="AH115" i="14"/>
  <c r="AJ115" i="14" s="1"/>
  <c r="Q115" i="15"/>
  <c r="AC115" i="10"/>
  <c r="AF118" i="8" s="1"/>
  <c r="AH118" i="8" s="1"/>
  <c r="AH120" i="8"/>
  <c r="AH119" i="8"/>
  <c r="I116" i="15"/>
  <c r="J114" i="10"/>
  <c r="E114" i="14"/>
  <c r="B114" i="15"/>
  <c r="F114" i="10"/>
  <c r="K115" i="10"/>
  <c r="T110" i="15"/>
  <c r="AF110" i="10"/>
  <c r="AJ113" i="8" s="1"/>
  <c r="AL110" i="14"/>
  <c r="E110" i="14"/>
  <c r="B110" i="15"/>
  <c r="F110" i="10"/>
  <c r="G106" i="10"/>
  <c r="P109" i="6" s="1"/>
  <c r="Q109" i="6" s="1"/>
  <c r="R109" i="6" s="1"/>
  <c r="F106" i="14"/>
  <c r="G106" i="14" s="1"/>
  <c r="C106" i="15"/>
  <c r="G111" i="15"/>
  <c r="Q111" i="10"/>
  <c r="F114" i="7" s="1"/>
  <c r="L114" i="7" s="1"/>
  <c r="N111" i="14"/>
  <c r="AA111" i="10"/>
  <c r="AC114" i="8" s="1"/>
  <c r="AE111" i="14"/>
  <c r="O111" i="15"/>
  <c r="O111" i="14"/>
  <c r="R111" i="10"/>
  <c r="G114" i="7" s="1"/>
  <c r="M114" i="7" s="1"/>
  <c r="H111" i="15"/>
  <c r="N109" i="10"/>
  <c r="G114" i="6"/>
  <c r="H114" i="6" s="1"/>
  <c r="F114" i="6"/>
  <c r="F109" i="15"/>
  <c r="L109" i="10"/>
  <c r="J109" i="14"/>
  <c r="N111" i="7"/>
  <c r="Q111" i="7" s="1"/>
  <c r="K111" i="7"/>
  <c r="P110" i="3" s="1"/>
  <c r="E106" i="14"/>
  <c r="B106" i="15"/>
  <c r="F106" i="10"/>
  <c r="W106" i="10"/>
  <c r="I104" i="10"/>
  <c r="I104" i="14"/>
  <c r="K104" i="14" s="1"/>
  <c r="L104" i="14" s="1"/>
  <c r="D104" i="14" s="1"/>
  <c r="E104" i="15"/>
  <c r="V104" i="15" s="1"/>
  <c r="G104" i="11" s="1"/>
  <c r="D104" i="11" s="1"/>
  <c r="AE106" i="8"/>
  <c r="AM106" i="8"/>
  <c r="AN106" i="8" s="1"/>
  <c r="J109" i="15"/>
  <c r="Q109" i="14"/>
  <c r="T109" i="10"/>
  <c r="I112" i="7" s="1"/>
  <c r="O112" i="7" s="1"/>
  <c r="AD109" i="14"/>
  <c r="Z109" i="10"/>
  <c r="AB112" i="8" s="1"/>
  <c r="N109" i="15"/>
  <c r="AF109" i="10"/>
  <c r="AJ112" i="8" s="1"/>
  <c r="T109" i="15"/>
  <c r="AL109" i="14"/>
  <c r="X107" i="10"/>
  <c r="K107" i="10"/>
  <c r="N107" i="15"/>
  <c r="AD107" i="14"/>
  <c r="Z107" i="10"/>
  <c r="AB110" i="8" s="1"/>
  <c r="M107" i="10"/>
  <c r="T109" i="6"/>
  <c r="U109" i="6" s="1"/>
  <c r="V109" i="6" s="1"/>
  <c r="O109" i="6"/>
  <c r="W102" i="14"/>
  <c r="X102" i="14" s="1"/>
  <c r="T102" i="14" s="1"/>
  <c r="AE95" i="14"/>
  <c r="O95" i="15"/>
  <c r="AA95" i="10"/>
  <c r="AC98" i="8" s="1"/>
  <c r="J102" i="14"/>
  <c r="K102" i="14" s="1"/>
  <c r="F102" i="15"/>
  <c r="L102" i="10"/>
  <c r="C105" i="8"/>
  <c r="C105" i="7"/>
  <c r="M105" i="7" s="1"/>
  <c r="C104" i="3"/>
  <c r="C105" i="6"/>
  <c r="O105" i="15"/>
  <c r="AA105" i="10"/>
  <c r="AC108" i="8" s="1"/>
  <c r="AE105" i="14"/>
  <c r="O105" i="14"/>
  <c r="H105" i="15"/>
  <c r="R105" i="10"/>
  <c r="G108" i="7" s="1"/>
  <c r="AI105" i="14"/>
  <c r="AD105" i="10"/>
  <c r="AG108" i="8" s="1"/>
  <c r="R105" i="15"/>
  <c r="W102" i="10"/>
  <c r="N3" i="13"/>
  <c r="W107" i="14"/>
  <c r="X107" i="14" s="1"/>
  <c r="T107" i="14" s="1"/>
  <c r="AK95" i="14"/>
  <c r="AN95" i="14" s="1"/>
  <c r="AB95" i="14" s="1"/>
  <c r="Z95" i="14" s="1"/>
  <c r="S95" i="14" s="1"/>
  <c r="AE95" i="10"/>
  <c r="AI98" i="8" s="1"/>
  <c r="AL98" i="8" s="1"/>
  <c r="S95" i="15"/>
  <c r="L102" i="15"/>
  <c r="AA102" i="14"/>
  <c r="AL100" i="14"/>
  <c r="T100" i="15"/>
  <c r="AF100" i="10"/>
  <c r="AJ103" i="8" s="1"/>
  <c r="AL103" i="8" s="1"/>
  <c r="L99" i="14"/>
  <c r="D99" i="14" s="1"/>
  <c r="K96" i="10"/>
  <c r="O99" i="10"/>
  <c r="P99" i="10"/>
  <c r="AC99" i="14"/>
  <c r="AG99" i="14" s="1"/>
  <c r="Y99" i="10"/>
  <c r="AA102" i="8" s="1"/>
  <c r="M99" i="15"/>
  <c r="W91" i="14"/>
  <c r="X91" i="14" s="1"/>
  <c r="T91" i="14" s="1"/>
  <c r="J128" i="12"/>
  <c r="W88" i="10"/>
  <c r="N91" i="10"/>
  <c r="J100" i="6"/>
  <c r="K100" i="6"/>
  <c r="L100" i="6" s="1"/>
  <c r="M100" i="6" s="1"/>
  <c r="X99" i="6"/>
  <c r="Y99" i="6" s="1"/>
  <c r="W99" i="6"/>
  <c r="T103" i="6"/>
  <c r="U103" i="6" s="1"/>
  <c r="V103" i="6" s="1"/>
  <c r="AA103" i="6" s="1"/>
  <c r="P103" i="6"/>
  <c r="Q103" i="6" s="1"/>
  <c r="O103" i="6"/>
  <c r="AE97" i="10"/>
  <c r="AI100" i="8" s="1"/>
  <c r="AL100" i="8" s="1"/>
  <c r="AK97" i="14"/>
  <c r="AN97" i="14" s="1"/>
  <c r="S97" i="15"/>
  <c r="D97" i="15"/>
  <c r="H97" i="14"/>
  <c r="H97" i="10"/>
  <c r="AI97" i="14"/>
  <c r="AD97" i="10"/>
  <c r="AG100" i="8" s="1"/>
  <c r="R97" i="15"/>
  <c r="O92" i="15"/>
  <c r="AA92" i="10"/>
  <c r="AC95" i="8" s="1"/>
  <c r="AE95" i="8" s="1"/>
  <c r="AE92" i="14"/>
  <c r="N92" i="10"/>
  <c r="P91" i="10"/>
  <c r="C94" i="7"/>
  <c r="C94" i="6"/>
  <c r="C94" i="8"/>
  <c r="C93" i="3"/>
  <c r="J104" i="6"/>
  <c r="K104" i="6"/>
  <c r="L104" i="6" s="1"/>
  <c r="M104" i="6" s="1"/>
  <c r="N104" i="6" s="1"/>
  <c r="M103" i="3" s="1"/>
  <c r="E98" i="15"/>
  <c r="I98" i="10"/>
  <c r="S101" i="6" s="1"/>
  <c r="I98" i="14"/>
  <c r="C98" i="15"/>
  <c r="F98" i="14"/>
  <c r="G98" i="14" s="1"/>
  <c r="G98" i="10"/>
  <c r="K98" i="10"/>
  <c r="T93" i="6"/>
  <c r="U93" i="6" s="1"/>
  <c r="V93" i="6" s="1"/>
  <c r="P93" i="6"/>
  <c r="Q93" i="6" s="1"/>
  <c r="O93" i="6"/>
  <c r="P89" i="14"/>
  <c r="F85" i="10"/>
  <c r="E85" i="14"/>
  <c r="B85" i="15"/>
  <c r="H83" i="14"/>
  <c r="D83" i="15"/>
  <c r="H83" i="10"/>
  <c r="O90" i="10"/>
  <c r="M90" i="10"/>
  <c r="AH78" i="14"/>
  <c r="AJ78" i="14" s="1"/>
  <c r="AB78" i="14" s="1"/>
  <c r="Z78" i="14" s="1"/>
  <c r="S78" i="14" s="1"/>
  <c r="Q78" i="15"/>
  <c r="AC78" i="10"/>
  <c r="AF81" i="8" s="1"/>
  <c r="AH81" i="8" s="1"/>
  <c r="AK76" i="14"/>
  <c r="AN76" i="14" s="1"/>
  <c r="S76" i="15"/>
  <c r="AE76" i="10"/>
  <c r="AI79" i="8" s="1"/>
  <c r="AL79" i="8" s="1"/>
  <c r="X75" i="10"/>
  <c r="B86" i="15"/>
  <c r="F86" i="10"/>
  <c r="E86" i="14"/>
  <c r="AD85" i="14"/>
  <c r="N85" i="15"/>
  <c r="Z85" i="10"/>
  <c r="AB88" i="8" s="1"/>
  <c r="M84" i="14"/>
  <c r="P94" i="10"/>
  <c r="S94" i="15"/>
  <c r="AK94" i="14"/>
  <c r="AN94" i="14" s="1"/>
  <c r="AE94" i="10"/>
  <c r="AI97" i="8" s="1"/>
  <c r="AL97" i="8" s="1"/>
  <c r="X93" i="10"/>
  <c r="AM93" i="8"/>
  <c r="AE93" i="8"/>
  <c r="O92" i="7"/>
  <c r="T86" i="10"/>
  <c r="I89" i="7" s="1"/>
  <c r="O89" i="7" s="1"/>
  <c r="J86" i="15"/>
  <c r="Q86" i="14"/>
  <c r="Z83" i="10"/>
  <c r="AB86" i="8" s="1"/>
  <c r="AE86" i="8" s="1"/>
  <c r="AD83" i="14"/>
  <c r="AG83" i="14" s="1"/>
  <c r="N83" i="15"/>
  <c r="H78" i="10"/>
  <c r="X81" i="6" s="1"/>
  <c r="Y81" i="6" s="1"/>
  <c r="Z81" i="6" s="1"/>
  <c r="H78" i="14"/>
  <c r="L78" i="14" s="1"/>
  <c r="D78" i="15"/>
  <c r="V78" i="15" s="1"/>
  <c r="G78" i="11" s="1"/>
  <c r="D78" i="11" s="1"/>
  <c r="AE70" i="10"/>
  <c r="AI73" i="8" s="1"/>
  <c r="AL73" i="8" s="1"/>
  <c r="AK70" i="14"/>
  <c r="AN70" i="14" s="1"/>
  <c r="S70" i="15"/>
  <c r="N93" i="15"/>
  <c r="Z93" i="10"/>
  <c r="AB96" i="8" s="1"/>
  <c r="AD93" i="14"/>
  <c r="AM93" i="14"/>
  <c r="U93" i="15"/>
  <c r="AG93" i="10"/>
  <c r="AK96" i="8" s="1"/>
  <c r="C96" i="6"/>
  <c r="C96" i="7"/>
  <c r="C95" i="3"/>
  <c r="C96" i="8"/>
  <c r="K84" i="14"/>
  <c r="H80" i="10"/>
  <c r="H80" i="14"/>
  <c r="L80" i="14" s="1"/>
  <c r="D80" i="14" s="1"/>
  <c r="D80" i="15"/>
  <c r="I84" i="15"/>
  <c r="W77" i="10"/>
  <c r="C76" i="7"/>
  <c r="M76" i="7" s="1"/>
  <c r="C75" i="3"/>
  <c r="C76" i="6"/>
  <c r="C76" i="8"/>
  <c r="O71" i="10"/>
  <c r="O82" i="10"/>
  <c r="H79" i="15"/>
  <c r="R79" i="10"/>
  <c r="G82" i="7" s="1"/>
  <c r="M82" i="7" s="1"/>
  <c r="O79" i="14"/>
  <c r="X79" i="10"/>
  <c r="R79" i="14"/>
  <c r="K79" i="15"/>
  <c r="U79" i="10"/>
  <c r="J82" i="7" s="1"/>
  <c r="P82" i="7" s="1"/>
  <c r="E73" i="15"/>
  <c r="I73" i="14"/>
  <c r="I73" i="10"/>
  <c r="AK60" i="14"/>
  <c r="AN60" i="14" s="1"/>
  <c r="AB60" i="14" s="1"/>
  <c r="Z60" i="14" s="1"/>
  <c r="S60" i="14" s="1"/>
  <c r="AE60" i="10"/>
  <c r="AI63" i="8" s="1"/>
  <c r="AL63" i="8" s="1"/>
  <c r="S60" i="15"/>
  <c r="AA87" i="10"/>
  <c r="AC90" i="8" s="1"/>
  <c r="O87" i="15"/>
  <c r="AE87" i="14"/>
  <c r="M87" i="10"/>
  <c r="Z87" i="10"/>
  <c r="AB90" i="8" s="1"/>
  <c r="AD87" i="14"/>
  <c r="N87" i="15"/>
  <c r="AL87" i="14"/>
  <c r="T87" i="15"/>
  <c r="AF87" i="10"/>
  <c r="AJ90" i="8" s="1"/>
  <c r="P77" i="15"/>
  <c r="AB77" i="10"/>
  <c r="AD80" i="8" s="1"/>
  <c r="AF77" i="14"/>
  <c r="X79" i="6"/>
  <c r="Y79" i="6" s="1"/>
  <c r="Z79" i="6" s="1"/>
  <c r="W79" i="6"/>
  <c r="F69" i="14"/>
  <c r="C69" i="15"/>
  <c r="G69" i="10"/>
  <c r="P72" i="7" s="1"/>
  <c r="U82" i="10"/>
  <c r="J85" i="7" s="1"/>
  <c r="P85" i="7" s="1"/>
  <c r="R82" i="14"/>
  <c r="K82" i="15"/>
  <c r="T82" i="10"/>
  <c r="I85" i="7" s="1"/>
  <c r="O85" i="7" s="1"/>
  <c r="Q82" i="14"/>
  <c r="J82" i="15"/>
  <c r="AM82" i="14"/>
  <c r="AN82" i="14" s="1"/>
  <c r="U82" i="15"/>
  <c r="AG82" i="10"/>
  <c r="AK85" i="8" s="1"/>
  <c r="E81" i="14"/>
  <c r="F81" i="10"/>
  <c r="B81" i="15"/>
  <c r="H77" i="10"/>
  <c r="H77" i="14"/>
  <c r="D77" i="15"/>
  <c r="J77" i="10"/>
  <c r="L73" i="15"/>
  <c r="AA73" i="14"/>
  <c r="T81" i="15"/>
  <c r="AF81" i="10"/>
  <c r="AJ84" i="8" s="1"/>
  <c r="AL81" i="14"/>
  <c r="M81" i="10"/>
  <c r="AC81" i="14"/>
  <c r="AG81" i="14" s="1"/>
  <c r="Y81" i="10"/>
  <c r="AA84" i="8" s="1"/>
  <c r="M81" i="15"/>
  <c r="E77" i="14"/>
  <c r="F77" i="10"/>
  <c r="B77" i="15"/>
  <c r="AL88" i="8"/>
  <c r="X86" i="6"/>
  <c r="Y86" i="6" s="1"/>
  <c r="W86" i="6"/>
  <c r="F79" i="6"/>
  <c r="G79" i="6"/>
  <c r="H79" i="6" s="1"/>
  <c r="J111" i="12"/>
  <c r="W67" i="14"/>
  <c r="X67" i="14" s="1"/>
  <c r="T67" i="14" s="1"/>
  <c r="C70" i="8"/>
  <c r="C69" i="3"/>
  <c r="C70" i="7"/>
  <c r="M70" i="7" s="1"/>
  <c r="C70" i="6"/>
  <c r="F65" i="14"/>
  <c r="G65" i="14" s="1"/>
  <c r="C65" i="15"/>
  <c r="G65" i="10"/>
  <c r="N63" i="14"/>
  <c r="M63" i="14" s="1"/>
  <c r="G63" i="15"/>
  <c r="Q63" i="10"/>
  <c r="F66" i="7" s="1"/>
  <c r="L66" i="7" s="1"/>
  <c r="AK61" i="14"/>
  <c r="AN61" i="14" s="1"/>
  <c r="S61" i="15"/>
  <c r="AE61" i="10"/>
  <c r="AI64" i="8" s="1"/>
  <c r="AL64" i="8" s="1"/>
  <c r="W59" i="14"/>
  <c r="X59" i="14" s="1"/>
  <c r="T59" i="14" s="1"/>
  <c r="J99" i="12"/>
  <c r="AE54" i="10"/>
  <c r="AI57" i="8" s="1"/>
  <c r="AK54" i="14"/>
  <c r="S54" i="15"/>
  <c r="AI47" i="14"/>
  <c r="AJ47" i="14" s="1"/>
  <c r="R47" i="15"/>
  <c r="AD47" i="10"/>
  <c r="AG50" i="8" s="1"/>
  <c r="AH50" i="8" s="1"/>
  <c r="L68" i="10"/>
  <c r="F68" i="15"/>
  <c r="J68" i="14"/>
  <c r="K68" i="14" s="1"/>
  <c r="L68" i="14" s="1"/>
  <c r="K68" i="15"/>
  <c r="U68" i="10"/>
  <c r="J71" i="7" s="1"/>
  <c r="P71" i="7" s="1"/>
  <c r="R68" i="14"/>
  <c r="Y68" i="10"/>
  <c r="AA71" i="8" s="1"/>
  <c r="AC68" i="14"/>
  <c r="AG68" i="14" s="1"/>
  <c r="M68" i="15"/>
  <c r="G66" i="15"/>
  <c r="N66" i="14"/>
  <c r="M66" i="14" s="1"/>
  <c r="Q66" i="10"/>
  <c r="F69" i="7" s="1"/>
  <c r="AC66" i="10"/>
  <c r="AF69" i="8" s="1"/>
  <c r="AH69" i="8" s="1"/>
  <c r="AH66" i="14"/>
  <c r="AJ66" i="14" s="1"/>
  <c r="Q66" i="15"/>
  <c r="C69" i="8"/>
  <c r="C69" i="6"/>
  <c r="C69" i="7"/>
  <c r="P69" i="7" s="1"/>
  <c r="C68" i="3"/>
  <c r="P61" i="10"/>
  <c r="AL59" i="14"/>
  <c r="AN59" i="14" s="1"/>
  <c r="T59" i="15"/>
  <c r="AF59" i="10"/>
  <c r="AJ62" i="8" s="1"/>
  <c r="AL62" i="8" s="1"/>
  <c r="U54" i="10"/>
  <c r="J57" i="7" s="1"/>
  <c r="K54" i="15"/>
  <c r="R54" i="14"/>
  <c r="P47" i="10"/>
  <c r="I72" i="15"/>
  <c r="T72" i="6"/>
  <c r="U72" i="6" s="1"/>
  <c r="V72" i="6" s="1"/>
  <c r="O72" i="6"/>
  <c r="Z64" i="14"/>
  <c r="AC61" i="10"/>
  <c r="AF64" i="8" s="1"/>
  <c r="Q61" i="15"/>
  <c r="AH61" i="14"/>
  <c r="V60" i="10"/>
  <c r="Y63" i="8"/>
  <c r="Z63" i="8" s="1"/>
  <c r="AF54" i="10"/>
  <c r="AJ57" i="8" s="1"/>
  <c r="T54" i="15"/>
  <c r="AL54" i="14"/>
  <c r="AL85" i="8"/>
  <c r="L74" i="10"/>
  <c r="J74" i="14"/>
  <c r="K74" i="14" s="1"/>
  <c r="F74" i="15"/>
  <c r="AL74" i="14"/>
  <c r="T74" i="15"/>
  <c r="AF74" i="10"/>
  <c r="AJ77" i="8" s="1"/>
  <c r="P72" i="15"/>
  <c r="AF72" i="14"/>
  <c r="AB72" i="10"/>
  <c r="AD75" i="8" s="1"/>
  <c r="H72" i="15"/>
  <c r="O72" i="14"/>
  <c r="R72" i="10"/>
  <c r="G75" i="7" s="1"/>
  <c r="M75" i="7" s="1"/>
  <c r="J72" i="14"/>
  <c r="K72" i="14" s="1"/>
  <c r="F72" i="15"/>
  <c r="L72" i="10"/>
  <c r="T71" i="6"/>
  <c r="U71" i="6" s="1"/>
  <c r="V71" i="6" s="1"/>
  <c r="P71" i="6"/>
  <c r="Q71" i="6" s="1"/>
  <c r="R71" i="6" s="1"/>
  <c r="O71" i="6"/>
  <c r="I66" i="15"/>
  <c r="AJ65" i="14"/>
  <c r="V63" i="10"/>
  <c r="Y66" i="8"/>
  <c r="Z66" i="8" s="1"/>
  <c r="AI61" i="14"/>
  <c r="R61" i="15"/>
  <c r="AD61" i="10"/>
  <c r="AG64" i="8" s="1"/>
  <c r="O57" i="15"/>
  <c r="AE57" i="14"/>
  <c r="AA57" i="10"/>
  <c r="AC60" i="8" s="1"/>
  <c r="R54" i="15"/>
  <c r="AI54" i="14"/>
  <c r="AD54" i="10"/>
  <c r="AG57" i="8" s="1"/>
  <c r="C57" i="8"/>
  <c r="C57" i="7"/>
  <c r="O57" i="7" s="1"/>
  <c r="C57" i="6"/>
  <c r="C56" i="3"/>
  <c r="X60" i="6"/>
  <c r="Y60" i="6" s="1"/>
  <c r="W60" i="6"/>
  <c r="P54" i="6"/>
  <c r="Q54" i="6" s="1"/>
  <c r="R54" i="6" s="1"/>
  <c r="T54" i="6"/>
  <c r="U54" i="6" s="1"/>
  <c r="V54" i="6" s="1"/>
  <c r="O54" i="6"/>
  <c r="G68" i="6"/>
  <c r="H68" i="6" s="1"/>
  <c r="I68" i="6" s="1"/>
  <c r="F68" i="6"/>
  <c r="P59" i="14"/>
  <c r="U53" i="10"/>
  <c r="J56" i="7" s="1"/>
  <c r="P56" i="7" s="1"/>
  <c r="K53" i="15"/>
  <c r="R53" i="14"/>
  <c r="J53" i="10"/>
  <c r="C56" i="7"/>
  <c r="C56" i="6"/>
  <c r="C55" i="3"/>
  <c r="C56" i="8"/>
  <c r="G66" i="6"/>
  <c r="H66" i="6" s="1"/>
  <c r="F66" i="6"/>
  <c r="O53" i="10"/>
  <c r="W62" i="10"/>
  <c r="O62" i="10"/>
  <c r="AM62" i="14"/>
  <c r="U62" i="15"/>
  <c r="AG62" i="10"/>
  <c r="AK65" i="8" s="1"/>
  <c r="O63" i="7"/>
  <c r="L58" i="10"/>
  <c r="J58" i="14"/>
  <c r="K58" i="14" s="1"/>
  <c r="F58" i="15"/>
  <c r="C61" i="7"/>
  <c r="C61" i="6"/>
  <c r="C60" i="3"/>
  <c r="C61" i="8"/>
  <c r="P56" i="10"/>
  <c r="R55" i="10"/>
  <c r="G58" i="7" s="1"/>
  <c r="M58" i="7" s="1"/>
  <c r="H55" i="15"/>
  <c r="O55" i="14"/>
  <c r="N55" i="14"/>
  <c r="G55" i="15"/>
  <c r="Q55" i="10"/>
  <c r="F58" i="7" s="1"/>
  <c r="L58" i="7" s="1"/>
  <c r="X62" i="6"/>
  <c r="Y62" i="6" s="1"/>
  <c r="W62" i="6"/>
  <c r="V54" i="10"/>
  <c r="Y57" i="8"/>
  <c r="Z57" i="8" s="1"/>
  <c r="C53" i="15"/>
  <c r="G53" i="10"/>
  <c r="F53" i="14"/>
  <c r="T55" i="6"/>
  <c r="U55" i="6" s="1"/>
  <c r="V55" i="6" s="1"/>
  <c r="P55" i="6"/>
  <c r="Q55" i="6" s="1"/>
  <c r="O55" i="6"/>
  <c r="J52" i="10"/>
  <c r="H35" i="14"/>
  <c r="L35" i="14" s="1"/>
  <c r="D35" i="14" s="1"/>
  <c r="D35" i="15"/>
  <c r="H35" i="10"/>
  <c r="T58" i="15"/>
  <c r="AL58" i="14"/>
  <c r="AF58" i="10"/>
  <c r="AJ61" i="8" s="1"/>
  <c r="V57" i="10"/>
  <c r="Y60" i="8"/>
  <c r="Z60" i="8" s="1"/>
  <c r="AF53" i="14"/>
  <c r="AB53" i="10"/>
  <c r="AD56" i="8" s="1"/>
  <c r="P53" i="15"/>
  <c r="AD43" i="14"/>
  <c r="AG43" i="14" s="1"/>
  <c r="Z43" i="10"/>
  <c r="AB46" i="8" s="1"/>
  <c r="N43" i="15"/>
  <c r="P63" i="7"/>
  <c r="AJ59" i="14"/>
  <c r="AB59" i="14" s="1"/>
  <c r="Z59" i="14" s="1"/>
  <c r="S59" i="14" s="1"/>
  <c r="S56" i="15"/>
  <c r="AK56" i="14"/>
  <c r="AN56" i="14" s="1"/>
  <c r="AE56" i="10"/>
  <c r="AI59" i="8" s="1"/>
  <c r="AL59" i="8" s="1"/>
  <c r="AD56" i="10"/>
  <c r="AG59" i="8" s="1"/>
  <c r="AI56" i="14"/>
  <c r="R56" i="15"/>
  <c r="AC56" i="10"/>
  <c r="AF59" i="8" s="1"/>
  <c r="AH59" i="8" s="1"/>
  <c r="AH56" i="14"/>
  <c r="AJ56" i="14" s="1"/>
  <c r="Q56" i="15"/>
  <c r="F51" i="10"/>
  <c r="E51" i="14"/>
  <c r="G51" i="14" s="1"/>
  <c r="B51" i="15"/>
  <c r="L43" i="15"/>
  <c r="AA43" i="14"/>
  <c r="K35" i="10"/>
  <c r="C45" i="15"/>
  <c r="F45" i="14"/>
  <c r="G45" i="14" s="1"/>
  <c r="G45" i="10"/>
  <c r="P46" i="6"/>
  <c r="Q46" i="6" s="1"/>
  <c r="T46" i="6"/>
  <c r="U46" i="6" s="1"/>
  <c r="V46" i="6" s="1"/>
  <c r="O46" i="6"/>
  <c r="D41" i="15"/>
  <c r="H41" i="14"/>
  <c r="L41" i="14" s="1"/>
  <c r="H41" i="10"/>
  <c r="X44" i="6" s="1"/>
  <c r="Y44" i="6" s="1"/>
  <c r="Z44" i="6" s="1"/>
  <c r="J40" i="15"/>
  <c r="Q40" i="14"/>
  <c r="T40" i="10"/>
  <c r="I43" i="7" s="1"/>
  <c r="O43" i="7" s="1"/>
  <c r="N36" i="10"/>
  <c r="F36" i="14"/>
  <c r="C36" i="15"/>
  <c r="G36" i="10"/>
  <c r="P39" i="6" s="1"/>
  <c r="Q39" i="6" s="1"/>
  <c r="R39" i="6" s="1"/>
  <c r="N32" i="10"/>
  <c r="T41" i="15"/>
  <c r="AL41" i="14"/>
  <c r="AN41" i="14" s="1"/>
  <c r="AF41" i="10"/>
  <c r="AJ44" i="8" s="1"/>
  <c r="AL44" i="8" s="1"/>
  <c r="P31" i="15"/>
  <c r="AF31" i="14"/>
  <c r="AB31" i="10"/>
  <c r="AD34" i="8" s="1"/>
  <c r="N40" i="10"/>
  <c r="Z37" i="10"/>
  <c r="AB40" i="8" s="1"/>
  <c r="AE40" i="8" s="1"/>
  <c r="N37" i="15"/>
  <c r="AD37" i="14"/>
  <c r="AG37" i="14" s="1"/>
  <c r="O42" i="10"/>
  <c r="AB38" i="14"/>
  <c r="Z38" i="14" s="1"/>
  <c r="S38" i="14" s="1"/>
  <c r="N37" i="10"/>
  <c r="P50" i="10"/>
  <c r="N50" i="15"/>
  <c r="Z50" i="10"/>
  <c r="AB53" i="8" s="1"/>
  <c r="AD50" i="14"/>
  <c r="H50" i="15"/>
  <c r="O50" i="14"/>
  <c r="R50" i="10"/>
  <c r="G53" i="7" s="1"/>
  <c r="AF50" i="14"/>
  <c r="P50" i="15"/>
  <c r="AB50" i="10"/>
  <c r="AD53" i="8" s="1"/>
  <c r="M42" i="10"/>
  <c r="T44" i="10"/>
  <c r="I47" i="7" s="1"/>
  <c r="O41" i="14"/>
  <c r="H41" i="15"/>
  <c r="R41" i="10"/>
  <c r="G44" i="7" s="1"/>
  <c r="M44" i="7" s="1"/>
  <c r="O40" i="10"/>
  <c r="Q39" i="10"/>
  <c r="F42" i="7" s="1"/>
  <c r="L42" i="7" s="1"/>
  <c r="N39" i="14"/>
  <c r="G39" i="15"/>
  <c r="J39" i="14"/>
  <c r="K39" i="14" s="1"/>
  <c r="F39" i="15"/>
  <c r="L39" i="10"/>
  <c r="AA31" i="14"/>
  <c r="L31" i="15"/>
  <c r="M48" i="10"/>
  <c r="Q48" i="10"/>
  <c r="F51" i="7" s="1"/>
  <c r="L51" i="7" s="1"/>
  <c r="N48" i="14"/>
  <c r="G48" i="15"/>
  <c r="N48" i="10"/>
  <c r="F45" i="6"/>
  <c r="G45" i="6"/>
  <c r="H45" i="6" s="1"/>
  <c r="I45" i="6" s="1"/>
  <c r="F41" i="6"/>
  <c r="G41" i="6"/>
  <c r="H41" i="6" s="1"/>
  <c r="I41" i="6" s="1"/>
  <c r="K30" i="10"/>
  <c r="AL30" i="8"/>
  <c r="AH25" i="14"/>
  <c r="AJ25" i="14" s="1"/>
  <c r="Q25" i="15"/>
  <c r="AC25" i="10"/>
  <c r="AF28" i="8" s="1"/>
  <c r="AH28" i="8" s="1"/>
  <c r="H20" i="14"/>
  <c r="L20" i="14" s="1"/>
  <c r="D20" i="14" s="1"/>
  <c r="H20" i="10"/>
  <c r="X23" i="6" s="1"/>
  <c r="Y23" i="6" s="1"/>
  <c r="Z23" i="6" s="1"/>
  <c r="D20" i="15"/>
  <c r="R15" i="14"/>
  <c r="K15" i="15"/>
  <c r="P35" i="7"/>
  <c r="Q29" i="15"/>
  <c r="AC29" i="10"/>
  <c r="AF32" i="8" s="1"/>
  <c r="AH32" i="8" s="1"/>
  <c r="AH29" i="14"/>
  <c r="AJ29" i="14" s="1"/>
  <c r="F28" i="10"/>
  <c r="E28" i="14"/>
  <c r="B28" i="15"/>
  <c r="Y27" i="10"/>
  <c r="AA30" i="8" s="1"/>
  <c r="AC27" i="14"/>
  <c r="AG27" i="14" s="1"/>
  <c r="M27" i="15"/>
  <c r="X25" i="10"/>
  <c r="S20" i="10"/>
  <c r="H23" i="7" s="1"/>
  <c r="K18" i="10"/>
  <c r="I12" i="14"/>
  <c r="K12" i="14" s="1"/>
  <c r="E12" i="15"/>
  <c r="I12" i="10"/>
  <c r="S15" i="6" s="1"/>
  <c r="AA25" i="10"/>
  <c r="AC28" i="8" s="1"/>
  <c r="AE25" i="14"/>
  <c r="O25" i="15"/>
  <c r="C28" i="7"/>
  <c r="C28" i="8"/>
  <c r="C28" i="6"/>
  <c r="C27" i="3"/>
  <c r="V37" i="10"/>
  <c r="Y40" i="8"/>
  <c r="Z40" i="8" s="1"/>
  <c r="I37" i="15"/>
  <c r="Q30" i="15"/>
  <c r="AC30" i="10"/>
  <c r="AF33" i="8" s="1"/>
  <c r="AH30" i="14"/>
  <c r="O29" i="14"/>
  <c r="R29" i="10"/>
  <c r="G32" i="7" s="1"/>
  <c r="M32" i="7" s="1"/>
  <c r="H29" i="15"/>
  <c r="S27" i="10"/>
  <c r="H30" i="7" s="1"/>
  <c r="J25" i="15"/>
  <c r="T25" i="10"/>
  <c r="I28" i="7" s="1"/>
  <c r="O28" i="7" s="1"/>
  <c r="Q25" i="14"/>
  <c r="AE26" i="8"/>
  <c r="AM26" i="8" s="1"/>
  <c r="O37" i="12"/>
  <c r="K21" i="6" s="1"/>
  <c r="L21" i="6" s="1"/>
  <c r="M21" i="6" s="1"/>
  <c r="X38" i="6"/>
  <c r="Y38" i="6" s="1"/>
  <c r="W38" i="6"/>
  <c r="M35" i="7"/>
  <c r="R30" i="15"/>
  <c r="AI30" i="14"/>
  <c r="AD30" i="10"/>
  <c r="AG33" i="8" s="1"/>
  <c r="J30" i="10"/>
  <c r="K38" i="14"/>
  <c r="O53" i="12"/>
  <c r="F34" i="14"/>
  <c r="G34" i="14" s="1"/>
  <c r="G34" i="10"/>
  <c r="P37" i="6" s="1"/>
  <c r="Q37" i="6" s="1"/>
  <c r="R37" i="6" s="1"/>
  <c r="C34" i="15"/>
  <c r="C37" i="7"/>
  <c r="C37" i="6"/>
  <c r="C37" i="8"/>
  <c r="C36" i="3"/>
  <c r="S33" i="15"/>
  <c r="AK33" i="14"/>
  <c r="AE33" i="10"/>
  <c r="AI36" i="8" s="1"/>
  <c r="H33" i="14"/>
  <c r="H33" i="10"/>
  <c r="D33" i="15"/>
  <c r="P25" i="15"/>
  <c r="AB25" i="10"/>
  <c r="AD28" i="8" s="1"/>
  <c r="AF25" i="14"/>
  <c r="I31" i="15"/>
  <c r="U29" i="10"/>
  <c r="J32" i="7" s="1"/>
  <c r="P32" i="7" s="1"/>
  <c r="R29" i="14"/>
  <c r="K29" i="15"/>
  <c r="C30" i="8"/>
  <c r="C30" i="7"/>
  <c r="M30" i="7" s="1"/>
  <c r="C30" i="6"/>
  <c r="C29" i="3"/>
  <c r="E17" i="15"/>
  <c r="I17" i="14"/>
  <c r="I17" i="10"/>
  <c r="S20" i="6" s="1"/>
  <c r="AC17" i="10"/>
  <c r="AF20" i="8" s="1"/>
  <c r="AH20" i="8" s="1"/>
  <c r="AH17" i="14"/>
  <c r="AJ17" i="14" s="1"/>
  <c r="Q17" i="15"/>
  <c r="K14" i="15"/>
  <c r="R14" i="14"/>
  <c r="U14" i="10"/>
  <c r="J17" i="7" s="1"/>
  <c r="P17" i="7" s="1"/>
  <c r="J11" i="10"/>
  <c r="AL11" i="14"/>
  <c r="AN11" i="14" s="1"/>
  <c r="T11" i="15"/>
  <c r="AF11" i="10"/>
  <c r="AJ14" i="8" s="1"/>
  <c r="AD10" i="14"/>
  <c r="N10" i="15"/>
  <c r="Z10" i="10"/>
  <c r="AB13" i="8" s="1"/>
  <c r="P30" i="6"/>
  <c r="Q30" i="6" s="1"/>
  <c r="T30" i="6"/>
  <c r="U30" i="6" s="1"/>
  <c r="V30" i="6" s="1"/>
  <c r="O30" i="6"/>
  <c r="U16" i="15"/>
  <c r="AM16" i="14"/>
  <c r="AG16" i="10"/>
  <c r="AK19" i="8" s="1"/>
  <c r="AF16" i="14"/>
  <c r="P16" i="15"/>
  <c r="AB16" i="10"/>
  <c r="AD19" i="8" s="1"/>
  <c r="X10" i="10"/>
  <c r="Q64" i="8"/>
  <c r="R64" i="8" s="1"/>
  <c r="X64" i="8" s="1"/>
  <c r="S63" i="3" s="1"/>
  <c r="Q65" i="8"/>
  <c r="R65" i="8" s="1"/>
  <c r="H24" i="10"/>
  <c r="D24" i="15"/>
  <c r="H24" i="14"/>
  <c r="L24" i="14" s="1"/>
  <c r="X24" i="10"/>
  <c r="AC24" i="10"/>
  <c r="AF27" i="8" s="1"/>
  <c r="AH27" i="8" s="1"/>
  <c r="AH24" i="14"/>
  <c r="AJ24" i="14" s="1"/>
  <c r="Q24" i="15"/>
  <c r="AE24" i="14"/>
  <c r="O24" i="15"/>
  <c r="AA24" i="10"/>
  <c r="AC27" i="8" s="1"/>
  <c r="P22" i="10"/>
  <c r="S19" i="15"/>
  <c r="AE19" i="10"/>
  <c r="AI22" i="8" s="1"/>
  <c r="AK19" i="14"/>
  <c r="F21" i="6"/>
  <c r="G21" i="6"/>
  <c r="H21" i="6" s="1"/>
  <c r="R14" i="10"/>
  <c r="G17" i="7" s="1"/>
  <c r="M17" i="7" s="1"/>
  <c r="H14" i="15"/>
  <c r="O14" i="14"/>
  <c r="C11" i="15"/>
  <c r="G11" i="10"/>
  <c r="P14" i="6" s="1"/>
  <c r="Q14" i="6" s="1"/>
  <c r="R14" i="6" s="1"/>
  <c r="F11" i="14"/>
  <c r="G11" i="14" s="1"/>
  <c r="M22" i="10"/>
  <c r="E22" i="14"/>
  <c r="F22" i="10"/>
  <c r="B22" i="15"/>
  <c r="AA19" i="10"/>
  <c r="AC22" i="8" s="1"/>
  <c r="AE19" i="14"/>
  <c r="O19" i="15"/>
  <c r="X19" i="10"/>
  <c r="AH24" i="8"/>
  <c r="O34" i="12"/>
  <c r="M18" i="7"/>
  <c r="C12" i="8"/>
  <c r="R38" i="5" s="1"/>
  <c r="C12" i="7"/>
  <c r="P29" i="4" s="1"/>
  <c r="C12" i="6"/>
  <c r="C11" i="3"/>
  <c r="C131" i="4" s="1"/>
  <c r="W85" i="8"/>
  <c r="W53" i="8"/>
  <c r="W37" i="8"/>
  <c r="E26" i="15"/>
  <c r="I26" i="10"/>
  <c r="S29" i="6" s="1"/>
  <c r="I26" i="14"/>
  <c r="W19" i="14"/>
  <c r="X19" i="14" s="1"/>
  <c r="T19" i="14" s="1"/>
  <c r="H14" i="10"/>
  <c r="H14" i="14"/>
  <c r="D14" i="15"/>
  <c r="AA14" i="14"/>
  <c r="L14" i="15"/>
  <c r="O26" i="10"/>
  <c r="AF26" i="10"/>
  <c r="AJ29" i="8" s="1"/>
  <c r="AL26" i="14"/>
  <c r="T26" i="15"/>
  <c r="J26" i="10"/>
  <c r="C29" i="8"/>
  <c r="C29" i="6"/>
  <c r="C29" i="7"/>
  <c r="C28" i="3"/>
  <c r="P22" i="15"/>
  <c r="AB22" i="10"/>
  <c r="AD25" i="8" s="1"/>
  <c r="AF22" i="14"/>
  <c r="P11" i="10"/>
  <c r="S6" i="15"/>
  <c r="AE6" i="10"/>
  <c r="AI9" i="8" s="1"/>
  <c r="AL9" i="8" s="1"/>
  <c r="AM9" i="8" s="1"/>
  <c r="AN9" i="8" s="1"/>
  <c r="AK6" i="14"/>
  <c r="AN6" i="14" s="1"/>
  <c r="U4" i="15"/>
  <c r="AG4" i="10"/>
  <c r="AK7" i="8" s="1"/>
  <c r="AM4" i="14"/>
  <c r="X7" i="6"/>
  <c r="Y7" i="6" s="1"/>
  <c r="W7" i="6"/>
  <c r="AN8" i="14"/>
  <c r="M9" i="14"/>
  <c r="P9" i="14"/>
  <c r="L7" i="15"/>
  <c r="AA7" i="14"/>
  <c r="Z7" i="10"/>
  <c r="AB10" i="8" s="1"/>
  <c r="AE10" i="8" s="1"/>
  <c r="AD7" i="14"/>
  <c r="AG7" i="14" s="1"/>
  <c r="N7" i="15"/>
  <c r="AH11" i="8"/>
  <c r="G5" i="15"/>
  <c r="Q5" i="10"/>
  <c r="F8" i="7" s="1"/>
  <c r="L8" i="7" s="1"/>
  <c r="N5" i="14"/>
  <c r="W101" i="8"/>
  <c r="R48" i="8"/>
  <c r="W26" i="8"/>
  <c r="T50" i="4"/>
  <c r="V8" i="10"/>
  <c r="Y11" i="8"/>
  <c r="Z11" i="8" s="1"/>
  <c r="W65" i="8"/>
  <c r="W18" i="8"/>
  <c r="X18" i="8" s="1"/>
  <c r="P24" i="7"/>
  <c r="T67" i="5"/>
  <c r="AL8" i="8"/>
  <c r="W146" i="8"/>
  <c r="K103" i="8"/>
  <c r="O103" i="8" s="1"/>
  <c r="X103" i="8" s="1"/>
  <c r="T102" i="4"/>
  <c r="T73" i="4"/>
  <c r="V4" i="10"/>
  <c r="Y7" i="8"/>
  <c r="Z7" i="8" s="1"/>
  <c r="W126" i="8"/>
  <c r="X126" i="8" s="1"/>
  <c r="T32" i="5"/>
  <c r="T59" i="4"/>
  <c r="T29" i="4"/>
  <c r="W80" i="8"/>
  <c r="W62" i="8"/>
  <c r="W28" i="8"/>
  <c r="Q86" i="5"/>
  <c r="P138" i="4"/>
  <c r="T138" i="4"/>
  <c r="L138" i="4"/>
  <c r="R138" i="4"/>
  <c r="J138" i="4"/>
  <c r="U138" i="4"/>
  <c r="M138" i="4"/>
  <c r="I138" i="4"/>
  <c r="S138" i="4"/>
  <c r="C138" i="4"/>
  <c r="O138" i="4"/>
  <c r="N138" i="4"/>
  <c r="T71" i="4"/>
  <c r="W140" i="8"/>
  <c r="P81" i="7"/>
  <c r="T105" i="4"/>
  <c r="T46" i="4"/>
  <c r="W135" i="8"/>
  <c r="K46" i="8"/>
  <c r="O46" i="8" s="1"/>
  <c r="X46" i="8" s="1"/>
  <c r="R24" i="8"/>
  <c r="L63" i="7"/>
  <c r="T112" i="4"/>
  <c r="K45" i="8"/>
  <c r="Q24" i="8"/>
  <c r="K97" i="8"/>
  <c r="T34" i="5"/>
  <c r="W134" i="8"/>
  <c r="W95" i="8"/>
  <c r="W88" i="8"/>
  <c r="X88" i="8" s="1"/>
  <c r="S87" i="3" s="1"/>
  <c r="T71" i="5"/>
  <c r="K129" i="8"/>
  <c r="W67" i="8"/>
  <c r="O23" i="7"/>
  <c r="T124" i="4"/>
  <c r="T99" i="4"/>
  <c r="K95" i="8"/>
  <c r="O95" i="8" s="1"/>
  <c r="K40" i="8"/>
  <c r="O40" i="8" s="1"/>
  <c r="T95" i="4"/>
  <c r="Q3" i="15"/>
  <c r="AC3" i="10"/>
  <c r="AF6" i="8" s="1"/>
  <c r="AH3" i="14"/>
  <c r="O3" i="14"/>
  <c r="H3" i="15"/>
  <c r="R3" i="10"/>
  <c r="G6" i="7" s="1"/>
  <c r="M6" i="7" s="1"/>
  <c r="F3" i="15"/>
  <c r="L3" i="10"/>
  <c r="J3" i="14"/>
  <c r="K3" i="14" s="1"/>
  <c r="R3" i="14"/>
  <c r="U3" i="10"/>
  <c r="J6" i="7" s="1"/>
  <c r="P6" i="7" s="1"/>
  <c r="K3" i="15"/>
  <c r="W115" i="8"/>
  <c r="K75" i="8"/>
  <c r="O75" i="8" s="1"/>
  <c r="K66" i="8"/>
  <c r="O66" i="8" s="1"/>
  <c r="X66" i="8" s="1"/>
  <c r="K21" i="8"/>
  <c r="O18" i="7"/>
  <c r="T108" i="4"/>
  <c r="T7" i="4"/>
  <c r="C7" i="4"/>
  <c r="L152" i="10"/>
  <c r="J152" i="14"/>
  <c r="K152" i="14" s="1"/>
  <c r="F152" i="15"/>
  <c r="AB152" i="10"/>
  <c r="AD155" i="8" s="1"/>
  <c r="AF152" i="14"/>
  <c r="P152" i="15"/>
  <c r="T154" i="10"/>
  <c r="I157" i="7" s="1"/>
  <c r="O157" i="7" s="1"/>
  <c r="Q154" i="14"/>
  <c r="J154" i="15"/>
  <c r="O155" i="15"/>
  <c r="AA155" i="10"/>
  <c r="AC158" i="8" s="1"/>
  <c r="AE155" i="14"/>
  <c r="O183" i="12"/>
  <c r="K153" i="6" s="1"/>
  <c r="L153" i="6" s="1"/>
  <c r="M153" i="6" s="1"/>
  <c r="N153" i="6" s="1"/>
  <c r="I155" i="10"/>
  <c r="S158" i="6" s="1"/>
  <c r="I155" i="14"/>
  <c r="K155" i="14" s="1"/>
  <c r="E155" i="15"/>
  <c r="U152" i="10"/>
  <c r="J155" i="7" s="1"/>
  <c r="P155" i="7" s="1"/>
  <c r="R152" i="14"/>
  <c r="K152" i="15"/>
  <c r="L154" i="10"/>
  <c r="J154" i="14"/>
  <c r="K154" i="14" s="1"/>
  <c r="F154" i="15"/>
  <c r="M155" i="10"/>
  <c r="P152" i="10"/>
  <c r="O182" i="12"/>
  <c r="K152" i="6" s="1"/>
  <c r="L152" i="6" s="1"/>
  <c r="M152" i="6" s="1"/>
  <c r="H146" i="14"/>
  <c r="H146" i="10"/>
  <c r="D146" i="15"/>
  <c r="V146" i="15" s="1"/>
  <c r="G146" i="11" s="1"/>
  <c r="D146" i="11" s="1"/>
  <c r="M153" i="10"/>
  <c r="Z153" i="10"/>
  <c r="AB156" i="8" s="1"/>
  <c r="AD153" i="14"/>
  <c r="N153" i="15"/>
  <c r="X153" i="10"/>
  <c r="X151" i="10"/>
  <c r="W151" i="14"/>
  <c r="X151" i="14" s="1"/>
  <c r="T151" i="14" s="1"/>
  <c r="J188" i="12"/>
  <c r="Q154" i="8" s="1"/>
  <c r="R154" i="8" s="1"/>
  <c r="AD151" i="14"/>
  <c r="AG151" i="14" s="1"/>
  <c r="N151" i="15"/>
  <c r="Z151" i="10"/>
  <c r="AB154" i="8" s="1"/>
  <c r="AE154" i="8" s="1"/>
  <c r="J149" i="10"/>
  <c r="AA145" i="10"/>
  <c r="AC148" i="8" s="1"/>
  <c r="AE148" i="8" s="1"/>
  <c r="AM148" i="8" s="1"/>
  <c r="AN148" i="8" s="1"/>
  <c r="T147" i="3" s="1"/>
  <c r="O145" i="15"/>
  <c r="AE145" i="14"/>
  <c r="AG145" i="14" s="1"/>
  <c r="C148" i="8"/>
  <c r="C148" i="6"/>
  <c r="C147" i="3"/>
  <c r="C148" i="7"/>
  <c r="O148" i="14"/>
  <c r="R148" i="10"/>
  <c r="G151" i="7" s="1"/>
  <c r="H148" i="15"/>
  <c r="F148" i="14"/>
  <c r="G148" i="14" s="1"/>
  <c r="C148" i="15"/>
  <c r="G148" i="10"/>
  <c r="C151" i="6"/>
  <c r="C151" i="8"/>
  <c r="C151" i="7"/>
  <c r="O151" i="7" s="1"/>
  <c r="C150" i="3"/>
  <c r="AB146" i="14"/>
  <c r="Z146" i="14" s="1"/>
  <c r="S146" i="14" s="1"/>
  <c r="G148" i="6"/>
  <c r="H148" i="6" s="1"/>
  <c r="I148" i="6" s="1"/>
  <c r="F148" i="6"/>
  <c r="AF141" i="14"/>
  <c r="P141" i="15"/>
  <c r="AB141" i="10"/>
  <c r="AD144" i="8" s="1"/>
  <c r="AE144" i="8" s="1"/>
  <c r="AM144" i="8" s="1"/>
  <c r="N141" i="14"/>
  <c r="M141" i="14" s="1"/>
  <c r="G141" i="15"/>
  <c r="Q141" i="10"/>
  <c r="F144" i="7" s="1"/>
  <c r="L144" i="7" s="1"/>
  <c r="B143" i="15"/>
  <c r="E143" i="14"/>
  <c r="F143" i="10"/>
  <c r="S143" i="15"/>
  <c r="AE143" i="10"/>
  <c r="AI146" i="8" s="1"/>
  <c r="AL146" i="8" s="1"/>
  <c r="AK143" i="14"/>
  <c r="AN143" i="14" s="1"/>
  <c r="AC143" i="14"/>
  <c r="AG143" i="14" s="1"/>
  <c r="Y143" i="10"/>
  <c r="AA146" i="8" s="1"/>
  <c r="M143" i="15"/>
  <c r="D144" i="15"/>
  <c r="H144" i="14"/>
  <c r="L144" i="14" s="1"/>
  <c r="H144" i="10"/>
  <c r="X147" i="6" s="1"/>
  <c r="Y147" i="6" s="1"/>
  <c r="Z147" i="6" s="1"/>
  <c r="M144" i="10"/>
  <c r="AN141" i="14"/>
  <c r="M140" i="10"/>
  <c r="T139" i="15"/>
  <c r="AF139" i="10"/>
  <c r="AJ142" i="8" s="1"/>
  <c r="AL142" i="8" s="1"/>
  <c r="AL139" i="14"/>
  <c r="AN139" i="14" s="1"/>
  <c r="C144" i="15"/>
  <c r="G144" i="10"/>
  <c r="F144" i="14"/>
  <c r="G144" i="14" s="1"/>
  <c r="E140" i="15"/>
  <c r="V140" i="15" s="1"/>
  <c r="G140" i="11" s="1"/>
  <c r="D140" i="11" s="1"/>
  <c r="I140" i="10"/>
  <c r="S143" i="6" s="1"/>
  <c r="I140" i="14"/>
  <c r="O142" i="7"/>
  <c r="R138" i="10"/>
  <c r="G141" i="7" s="1"/>
  <c r="M141" i="7" s="1"/>
  <c r="O138" i="14"/>
  <c r="H138" i="15"/>
  <c r="AK132" i="14"/>
  <c r="AN132" i="14" s="1"/>
  <c r="AB132" i="14" s="1"/>
  <c r="Z132" i="14" s="1"/>
  <c r="S132" i="14" s="1"/>
  <c r="B132" i="14" s="1"/>
  <c r="F132" i="11" s="1"/>
  <c r="C132" i="11" s="1"/>
  <c r="AE132" i="10"/>
  <c r="AI135" i="8" s="1"/>
  <c r="AL135" i="8" s="1"/>
  <c r="S132" i="15"/>
  <c r="W140" i="10"/>
  <c r="R139" i="15"/>
  <c r="AD139" i="10"/>
  <c r="AG142" i="8" s="1"/>
  <c r="AI139" i="14"/>
  <c r="AD143" i="10"/>
  <c r="AG146" i="8" s="1"/>
  <c r="R143" i="15"/>
  <c r="AI143" i="14"/>
  <c r="J179" i="12"/>
  <c r="W142" i="14"/>
  <c r="X142" i="14" s="1"/>
  <c r="T142" i="14" s="1"/>
  <c r="O143" i="10"/>
  <c r="M142" i="10"/>
  <c r="AD142" i="14"/>
  <c r="N142" i="15"/>
  <c r="Z142" i="10"/>
  <c r="AB145" i="8" s="1"/>
  <c r="P135" i="10"/>
  <c r="P136" i="7"/>
  <c r="AE135" i="8"/>
  <c r="AM135" i="8" s="1"/>
  <c r="AN135" i="8" s="1"/>
  <c r="AC137" i="10"/>
  <c r="AF140" i="8" s="1"/>
  <c r="AH140" i="8" s="1"/>
  <c r="Q137" i="15"/>
  <c r="AH137" i="14"/>
  <c r="AJ137" i="14" s="1"/>
  <c r="J134" i="10"/>
  <c r="I134" i="10"/>
  <c r="S137" i="6" s="1"/>
  <c r="E134" i="15"/>
  <c r="I134" i="14"/>
  <c r="AA137" i="10"/>
  <c r="AC140" i="8" s="1"/>
  <c r="AE137" i="14"/>
  <c r="O137" i="15"/>
  <c r="I137" i="14"/>
  <c r="E137" i="15"/>
  <c r="I137" i="10"/>
  <c r="S140" i="6" s="1"/>
  <c r="G134" i="10"/>
  <c r="F134" i="14"/>
  <c r="G134" i="14" s="1"/>
  <c r="C134" i="15"/>
  <c r="M136" i="10"/>
  <c r="AD136" i="14"/>
  <c r="N136" i="15"/>
  <c r="Z136" i="10"/>
  <c r="AB139" i="8" s="1"/>
  <c r="F141" i="6"/>
  <c r="G141" i="6"/>
  <c r="H141" i="6" s="1"/>
  <c r="P137" i="10"/>
  <c r="O131" i="14"/>
  <c r="H131" i="15"/>
  <c r="V131" i="15" s="1"/>
  <c r="G131" i="11" s="1"/>
  <c r="D131" i="11" s="1"/>
  <c r="R131" i="10"/>
  <c r="G134" i="7" s="1"/>
  <c r="C134" i="6"/>
  <c r="C133" i="3"/>
  <c r="C134" i="8"/>
  <c r="C134" i="7"/>
  <c r="O134" i="7" s="1"/>
  <c r="J130" i="15"/>
  <c r="Q130" i="14"/>
  <c r="T130" i="10"/>
  <c r="I133" i="7" s="1"/>
  <c r="O133" i="7" s="1"/>
  <c r="N130" i="10"/>
  <c r="AC130" i="14"/>
  <c r="AG130" i="14" s="1"/>
  <c r="M130" i="15"/>
  <c r="Y130" i="10"/>
  <c r="AA133" i="8" s="1"/>
  <c r="P132" i="6"/>
  <c r="Q132" i="6" s="1"/>
  <c r="R132" i="6" s="1"/>
  <c r="T132" i="6"/>
  <c r="U132" i="6" s="1"/>
  <c r="V132" i="6" s="1"/>
  <c r="O132" i="6"/>
  <c r="Q127" i="14"/>
  <c r="J127" i="15"/>
  <c r="T127" i="10"/>
  <c r="I130" i="7" s="1"/>
  <c r="O130" i="7" s="1"/>
  <c r="V126" i="10"/>
  <c r="Y129" i="8"/>
  <c r="Z129" i="8" s="1"/>
  <c r="O125" i="15"/>
  <c r="AE125" i="14"/>
  <c r="AG125" i="14" s="1"/>
  <c r="AA125" i="10"/>
  <c r="AC128" i="8" s="1"/>
  <c r="AE128" i="8" s="1"/>
  <c r="H129" i="15"/>
  <c r="V129" i="15" s="1"/>
  <c r="G129" i="11" s="1"/>
  <c r="D129" i="11" s="1"/>
  <c r="R129" i="10"/>
  <c r="G132" i="7" s="1"/>
  <c r="M132" i="7" s="1"/>
  <c r="O129" i="14"/>
  <c r="M129" i="14" s="1"/>
  <c r="M129" i="15"/>
  <c r="AC129" i="14"/>
  <c r="AG129" i="14" s="1"/>
  <c r="Y129" i="10"/>
  <c r="AA132" i="8" s="1"/>
  <c r="R126" i="14"/>
  <c r="K126" i="15"/>
  <c r="U126" i="10"/>
  <c r="J129" i="7" s="1"/>
  <c r="P129" i="7" s="1"/>
  <c r="T123" i="10"/>
  <c r="I126" i="7" s="1"/>
  <c r="O126" i="7" s="1"/>
  <c r="Q123" i="14"/>
  <c r="J123" i="15"/>
  <c r="P119" i="10"/>
  <c r="K129" i="10"/>
  <c r="N127" i="15"/>
  <c r="Z127" i="10"/>
  <c r="AB130" i="8" s="1"/>
  <c r="AD127" i="14"/>
  <c r="M133" i="7"/>
  <c r="R128" i="10"/>
  <c r="G131" i="7" s="1"/>
  <c r="H128" i="15"/>
  <c r="O128" i="14"/>
  <c r="AF126" i="10"/>
  <c r="AJ129" i="8" s="1"/>
  <c r="T126" i="15"/>
  <c r="AL126" i="14"/>
  <c r="W125" i="10"/>
  <c r="AC123" i="10"/>
  <c r="AF126" i="8" s="1"/>
  <c r="AH126" i="8" s="1"/>
  <c r="AH123" i="14"/>
  <c r="AJ123" i="14" s="1"/>
  <c r="Q123" i="15"/>
  <c r="O122" i="10"/>
  <c r="AE124" i="8"/>
  <c r="AM124" i="8" s="1"/>
  <c r="U128" i="10"/>
  <c r="J131" i="7" s="1"/>
  <c r="P131" i="7" s="1"/>
  <c r="R128" i="14"/>
  <c r="K128" i="15"/>
  <c r="K129" i="6"/>
  <c r="L129" i="6" s="1"/>
  <c r="J129" i="6"/>
  <c r="M125" i="10"/>
  <c r="O128" i="10"/>
  <c r="AD128" i="14"/>
  <c r="AG128" i="14" s="1"/>
  <c r="N128" i="15"/>
  <c r="Z128" i="10"/>
  <c r="AB131" i="8" s="1"/>
  <c r="AE131" i="8" s="1"/>
  <c r="C131" i="8"/>
  <c r="C131" i="7"/>
  <c r="C131" i="6"/>
  <c r="C130" i="3"/>
  <c r="T129" i="6"/>
  <c r="U129" i="6" s="1"/>
  <c r="V129" i="6" s="1"/>
  <c r="P129" i="6"/>
  <c r="Q129" i="6" s="1"/>
  <c r="R129" i="6" s="1"/>
  <c r="O129" i="6"/>
  <c r="X122" i="10"/>
  <c r="J127" i="10"/>
  <c r="AE127" i="8"/>
  <c r="AM127" i="8" s="1"/>
  <c r="J122" i="10"/>
  <c r="L117" i="10"/>
  <c r="J117" i="14"/>
  <c r="K117" i="14" s="1"/>
  <c r="L117" i="14" s="1"/>
  <c r="F117" i="15"/>
  <c r="AI113" i="14"/>
  <c r="AJ113" i="14" s="1"/>
  <c r="AB113" i="14" s="1"/>
  <c r="R113" i="15"/>
  <c r="AD113" i="10"/>
  <c r="AG116" i="8" s="1"/>
  <c r="AH116" i="8" s="1"/>
  <c r="AM116" i="8" s="1"/>
  <c r="O125" i="7"/>
  <c r="N118" i="10"/>
  <c r="N118" i="14"/>
  <c r="G118" i="15"/>
  <c r="Q118" i="10"/>
  <c r="F121" i="7" s="1"/>
  <c r="L121" i="7" s="1"/>
  <c r="F117" i="10"/>
  <c r="B117" i="15"/>
  <c r="E117" i="14"/>
  <c r="L120" i="10"/>
  <c r="J120" i="14"/>
  <c r="K120" i="14" s="1"/>
  <c r="F120" i="15"/>
  <c r="AC120" i="14"/>
  <c r="AG120" i="14" s="1"/>
  <c r="M120" i="15"/>
  <c r="Y120" i="10"/>
  <c r="AA123" i="8" s="1"/>
  <c r="O120" i="10"/>
  <c r="P121" i="7"/>
  <c r="H116" i="14"/>
  <c r="L116" i="14" s="1"/>
  <c r="D116" i="14" s="1"/>
  <c r="H116" i="10"/>
  <c r="D116" i="15"/>
  <c r="V116" i="15" s="1"/>
  <c r="G116" i="11" s="1"/>
  <c r="D116" i="11" s="1"/>
  <c r="AE112" i="14"/>
  <c r="AG112" i="14" s="1"/>
  <c r="O112" i="15"/>
  <c r="AA112" i="10"/>
  <c r="AC115" i="8" s="1"/>
  <c r="H115" i="15"/>
  <c r="O115" i="14"/>
  <c r="R115" i="10"/>
  <c r="G118" i="7" s="1"/>
  <c r="M118" i="7" s="1"/>
  <c r="AE115" i="8"/>
  <c r="AH123" i="8"/>
  <c r="F11" i="13"/>
  <c r="K118" i="6" s="1"/>
  <c r="L118" i="6" s="1"/>
  <c r="M118" i="6" s="1"/>
  <c r="K114" i="10"/>
  <c r="W114" i="10"/>
  <c r="AH115" i="8"/>
  <c r="N115" i="15"/>
  <c r="Z115" i="10"/>
  <c r="AB118" i="8" s="1"/>
  <c r="AD115" i="14"/>
  <c r="O115" i="15"/>
  <c r="AA115" i="10"/>
  <c r="AC118" i="8" s="1"/>
  <c r="AE115" i="14"/>
  <c r="O114" i="14"/>
  <c r="R114" i="10"/>
  <c r="G117" i="7" s="1"/>
  <c r="M117" i="7" s="1"/>
  <c r="H114" i="15"/>
  <c r="N114" i="10"/>
  <c r="G115" i="14"/>
  <c r="J110" i="10"/>
  <c r="X110" i="10"/>
  <c r="N110" i="10"/>
  <c r="O106" i="15"/>
  <c r="AE106" i="14"/>
  <c r="AA106" i="10"/>
  <c r="AC109" i="8" s="1"/>
  <c r="T111" i="10"/>
  <c r="I114" i="7" s="1"/>
  <c r="O114" i="7" s="1"/>
  <c r="Q111" i="14"/>
  <c r="J111" i="15"/>
  <c r="D111" i="15"/>
  <c r="H111" i="14"/>
  <c r="H111" i="10"/>
  <c r="AC111" i="14"/>
  <c r="AG111" i="14" s="1"/>
  <c r="Y111" i="10"/>
  <c r="AA114" i="8" s="1"/>
  <c r="M111" i="15"/>
  <c r="AB108" i="14"/>
  <c r="Z108" i="14" s="1"/>
  <c r="S108" i="14" s="1"/>
  <c r="I109" i="10"/>
  <c r="S112" i="6" s="1"/>
  <c r="E109" i="15"/>
  <c r="I109" i="14"/>
  <c r="N106" i="15"/>
  <c r="Z106" i="10"/>
  <c r="AB109" i="8" s="1"/>
  <c r="AD106" i="14"/>
  <c r="AG106" i="14" s="1"/>
  <c r="N106" i="10"/>
  <c r="K110" i="10"/>
  <c r="P106" i="10"/>
  <c r="Q109" i="10"/>
  <c r="F112" i="7" s="1"/>
  <c r="L112" i="7" s="1"/>
  <c r="N109" i="14"/>
  <c r="M109" i="14" s="1"/>
  <c r="G109" i="15"/>
  <c r="J109" i="10"/>
  <c r="F109" i="14"/>
  <c r="G109" i="14" s="1"/>
  <c r="C109" i="15"/>
  <c r="G109" i="10"/>
  <c r="J107" i="10"/>
  <c r="Q107" i="15"/>
  <c r="AH107" i="14"/>
  <c r="AJ107" i="14" s="1"/>
  <c r="AC107" i="10"/>
  <c r="AF110" i="8" s="1"/>
  <c r="AH110" i="8" s="1"/>
  <c r="R107" i="14"/>
  <c r="K107" i="15"/>
  <c r="U107" i="10"/>
  <c r="J110" i="7" s="1"/>
  <c r="P110" i="7" s="1"/>
  <c r="P102" i="10"/>
  <c r="H105" i="10"/>
  <c r="H105" i="14"/>
  <c r="L105" i="14" s="1"/>
  <c r="D105" i="15"/>
  <c r="Q95" i="14"/>
  <c r="J95" i="15"/>
  <c r="T95" i="10"/>
  <c r="I98" i="7" s="1"/>
  <c r="O98" i="7" s="1"/>
  <c r="M102" i="10"/>
  <c r="J102" i="15"/>
  <c r="T102" i="10"/>
  <c r="I105" i="7" s="1"/>
  <c r="O105" i="7" s="1"/>
  <c r="Q102" i="14"/>
  <c r="AF105" i="10"/>
  <c r="AJ108" i="8" s="1"/>
  <c r="AL108" i="8" s="1"/>
  <c r="T105" i="15"/>
  <c r="AL105" i="14"/>
  <c r="AN105" i="14" s="1"/>
  <c r="P105" i="15"/>
  <c r="AF105" i="14"/>
  <c r="AB105" i="10"/>
  <c r="AD108" i="8" s="1"/>
  <c r="C108" i="7"/>
  <c r="C107" i="3"/>
  <c r="C108" i="8"/>
  <c r="C108" i="6"/>
  <c r="W95" i="10"/>
  <c r="C103" i="7"/>
  <c r="P103" i="7" s="1"/>
  <c r="C103" i="6"/>
  <c r="C102" i="3"/>
  <c r="C103" i="8"/>
  <c r="E96" i="15"/>
  <c r="I96" i="10"/>
  <c r="S99" i="6" s="1"/>
  <c r="I96" i="14"/>
  <c r="K96" i="14" s="1"/>
  <c r="AN100" i="14"/>
  <c r="AA99" i="14"/>
  <c r="L99" i="15"/>
  <c r="V99" i="15" s="1"/>
  <c r="G99" i="11" s="1"/>
  <c r="D99" i="11" s="1"/>
  <c r="W99" i="10"/>
  <c r="AM99" i="14"/>
  <c r="U99" i="15"/>
  <c r="AG99" i="10"/>
  <c r="AK102" i="8" s="1"/>
  <c r="M91" i="10"/>
  <c r="P88" i="10"/>
  <c r="U96" i="10"/>
  <c r="J99" i="7" s="1"/>
  <c r="P99" i="7" s="1"/>
  <c r="K96" i="15"/>
  <c r="R96" i="14"/>
  <c r="AF92" i="10"/>
  <c r="AJ95" i="8" s="1"/>
  <c r="AL95" i="8" s="1"/>
  <c r="T92" i="15"/>
  <c r="AL92" i="14"/>
  <c r="AN92" i="14" s="1"/>
  <c r="O103" i="7"/>
  <c r="R97" i="14"/>
  <c r="U97" i="10"/>
  <c r="J100" i="7" s="1"/>
  <c r="P100" i="7" s="1"/>
  <c r="K97" i="15"/>
  <c r="N97" i="15"/>
  <c r="AD97" i="14"/>
  <c r="AG97" i="14" s="1"/>
  <c r="Z97" i="10"/>
  <c r="AB100" i="8" s="1"/>
  <c r="AE100" i="8" s="1"/>
  <c r="J97" i="14"/>
  <c r="K97" i="14" s="1"/>
  <c r="L97" i="10"/>
  <c r="F97" i="15"/>
  <c r="W92" i="14"/>
  <c r="X92" i="14" s="1"/>
  <c r="T92" i="14" s="1"/>
  <c r="AG89" i="10"/>
  <c r="AK92" i="8" s="1"/>
  <c r="AM89" i="14"/>
  <c r="U89" i="15"/>
  <c r="N104" i="7"/>
  <c r="Q104" i="7" s="1"/>
  <c r="K104" i="7"/>
  <c r="P103" i="3" s="1"/>
  <c r="L100" i="14"/>
  <c r="D100" i="14" s="1"/>
  <c r="V101" i="10"/>
  <c r="Y104" i="8"/>
  <c r="Z104" i="8" s="1"/>
  <c r="AN104" i="8" s="1"/>
  <c r="T103" i="3" s="1"/>
  <c r="AH102" i="8"/>
  <c r="X98" i="10"/>
  <c r="G98" i="15"/>
  <c r="Q98" i="10"/>
  <c r="F101" i="7" s="1"/>
  <c r="L101" i="7" s="1"/>
  <c r="N98" i="14"/>
  <c r="M98" i="14" s="1"/>
  <c r="M98" i="15"/>
  <c r="AC98" i="14"/>
  <c r="AG98" i="14" s="1"/>
  <c r="Y98" i="10"/>
  <c r="AA101" i="8" s="1"/>
  <c r="P94" i="7"/>
  <c r="AB88" i="14"/>
  <c r="Z88" i="14" s="1"/>
  <c r="S88" i="14" s="1"/>
  <c r="B88" i="14" s="1"/>
  <c r="F88" i="11" s="1"/>
  <c r="C88" i="11" s="1"/>
  <c r="S86" i="15"/>
  <c r="AK86" i="14"/>
  <c r="AE86" i="10"/>
  <c r="AI89" i="8" s="1"/>
  <c r="S93" i="10"/>
  <c r="H96" i="7" s="1"/>
  <c r="L92" i="7"/>
  <c r="AG95" i="14"/>
  <c r="AG90" i="14"/>
  <c r="AA85" i="10"/>
  <c r="AC88" i="8" s="1"/>
  <c r="AE85" i="14"/>
  <c r="O85" i="15"/>
  <c r="AD80" i="14"/>
  <c r="AG80" i="14" s="1"/>
  <c r="Z80" i="10"/>
  <c r="AB83" i="8" s="1"/>
  <c r="AE83" i="8" s="1"/>
  <c r="AM83" i="8" s="1"/>
  <c r="N80" i="15"/>
  <c r="K90" i="10"/>
  <c r="AA90" i="14"/>
  <c r="L90" i="15"/>
  <c r="R90" i="14"/>
  <c r="K90" i="15"/>
  <c r="U90" i="10"/>
  <c r="J93" i="7" s="1"/>
  <c r="P93" i="7" s="1"/>
  <c r="AF86" i="10"/>
  <c r="AJ89" i="8" s="1"/>
  <c r="AL86" i="14"/>
  <c r="T86" i="15"/>
  <c r="G85" i="10"/>
  <c r="F85" i="14"/>
  <c r="G85" i="14" s="1"/>
  <c r="C85" i="15"/>
  <c r="AE87" i="8"/>
  <c r="AM87" i="8" s="1"/>
  <c r="AN87" i="8" s="1"/>
  <c r="T86" i="3" s="1"/>
  <c r="AE79" i="8"/>
  <c r="AM79" i="8" s="1"/>
  <c r="AN79" i="8" s="1"/>
  <c r="N75" i="14"/>
  <c r="G75" i="15"/>
  <c r="Q75" i="10"/>
  <c r="F78" i="7" s="1"/>
  <c r="L78" i="7" s="1"/>
  <c r="V88" i="10"/>
  <c r="Y91" i="8"/>
  <c r="Z91" i="8" s="1"/>
  <c r="AN91" i="8" s="1"/>
  <c r="L85" i="15"/>
  <c r="AA85" i="14"/>
  <c r="C88" i="8"/>
  <c r="C88" i="6"/>
  <c r="C88" i="7"/>
  <c r="C87" i="3"/>
  <c r="H94" i="15"/>
  <c r="R94" i="10"/>
  <c r="G97" i="7" s="1"/>
  <c r="O94" i="14"/>
  <c r="G94" i="10"/>
  <c r="P97" i="6" s="1"/>
  <c r="Q97" i="6" s="1"/>
  <c r="R97" i="6" s="1"/>
  <c r="C94" i="15"/>
  <c r="F94" i="14"/>
  <c r="G94" i="14" s="1"/>
  <c r="M94" i="10"/>
  <c r="G86" i="15"/>
  <c r="Q86" i="10"/>
  <c r="F89" i="7" s="1"/>
  <c r="L89" i="7" s="1"/>
  <c r="N86" i="14"/>
  <c r="M85" i="15"/>
  <c r="Y85" i="10"/>
  <c r="AA88" i="8" s="1"/>
  <c r="AC85" i="14"/>
  <c r="AG85" i="14" s="1"/>
  <c r="O87" i="7"/>
  <c r="AC80" i="10"/>
  <c r="AF83" i="8" s="1"/>
  <c r="AH83" i="8" s="1"/>
  <c r="AH80" i="14"/>
  <c r="AJ80" i="14" s="1"/>
  <c r="AB80" i="14" s="1"/>
  <c r="Z80" i="14" s="1"/>
  <c r="S80" i="14" s="1"/>
  <c r="Q80" i="15"/>
  <c r="AM81" i="8"/>
  <c r="AE81" i="8"/>
  <c r="W70" i="10"/>
  <c r="AL94" i="8"/>
  <c r="AA93" i="14"/>
  <c r="L93" i="15"/>
  <c r="AF93" i="10"/>
  <c r="AJ96" i="8" s="1"/>
  <c r="T93" i="15"/>
  <c r="AL93" i="14"/>
  <c r="N93" i="10"/>
  <c r="X91" i="6"/>
  <c r="Y91" i="6" s="1"/>
  <c r="Z91" i="6" s="1"/>
  <c r="W91" i="6"/>
  <c r="W85" i="10"/>
  <c r="P77" i="10"/>
  <c r="F78" i="6"/>
  <c r="G78" i="6"/>
  <c r="H78" i="6" s="1"/>
  <c r="O116" i="12"/>
  <c r="N71" i="15"/>
  <c r="AD71" i="14"/>
  <c r="Z71" i="10"/>
  <c r="AB74" i="8" s="1"/>
  <c r="AA71" i="14"/>
  <c r="L71" i="15"/>
  <c r="D82" i="15"/>
  <c r="H82" i="10"/>
  <c r="H82" i="14"/>
  <c r="V80" i="10"/>
  <c r="Y83" i="8"/>
  <c r="Z83" i="8" s="1"/>
  <c r="AF79" i="10"/>
  <c r="AJ82" i="8" s="1"/>
  <c r="AL82" i="8" s="1"/>
  <c r="AL79" i="14"/>
  <c r="AN79" i="14" s="1"/>
  <c r="T79" i="15"/>
  <c r="AF79" i="14"/>
  <c r="AG79" i="14" s="1"/>
  <c r="P79" i="15"/>
  <c r="AB79" i="10"/>
  <c r="AD82" i="8" s="1"/>
  <c r="S76" i="10"/>
  <c r="H79" i="7" s="1"/>
  <c r="F76" i="6"/>
  <c r="G76" i="6"/>
  <c r="H76" i="6" s="1"/>
  <c r="AH69" i="14"/>
  <c r="AJ69" i="14" s="1"/>
  <c r="AB69" i="14" s="1"/>
  <c r="AC69" i="10"/>
  <c r="AF72" i="8" s="1"/>
  <c r="AH72" i="8" s="1"/>
  <c r="Q69" i="15"/>
  <c r="W60" i="10"/>
  <c r="H87" i="10"/>
  <c r="H87" i="14"/>
  <c r="D87" i="15"/>
  <c r="O87" i="14"/>
  <c r="H87" i="15"/>
  <c r="R87" i="10"/>
  <c r="G90" i="7" s="1"/>
  <c r="M90" i="7" s="1"/>
  <c r="C90" i="7"/>
  <c r="C90" i="8"/>
  <c r="C90" i="6"/>
  <c r="C89" i="3"/>
  <c r="O77" i="15"/>
  <c r="AA77" i="10"/>
  <c r="AC80" i="8" s="1"/>
  <c r="AE77" i="14"/>
  <c r="N69" i="10"/>
  <c r="O69" i="10"/>
  <c r="P82" i="10"/>
  <c r="AA82" i="10"/>
  <c r="AC85" i="8" s="1"/>
  <c r="AE82" i="14"/>
  <c r="O82" i="15"/>
  <c r="I82" i="14"/>
  <c r="E82" i="15"/>
  <c r="I82" i="10"/>
  <c r="S85" i="6" s="1"/>
  <c r="N94" i="7"/>
  <c r="K94" i="7"/>
  <c r="P93" i="3" s="1"/>
  <c r="AB76" i="14"/>
  <c r="Z76" i="14" s="1"/>
  <c r="S76" i="14" s="1"/>
  <c r="O73" i="10"/>
  <c r="X74" i="6"/>
  <c r="Y74" i="6" s="1"/>
  <c r="W74" i="6"/>
  <c r="F69" i="10"/>
  <c r="E69" i="14"/>
  <c r="B69" i="15"/>
  <c r="B87" i="15"/>
  <c r="F87" i="10"/>
  <c r="E87" i="14"/>
  <c r="G81" i="15"/>
  <c r="Q81" i="10"/>
  <c r="F84" i="7" s="1"/>
  <c r="L84" i="7" s="1"/>
  <c r="N81" i="14"/>
  <c r="U81" i="10"/>
  <c r="J84" i="7" s="1"/>
  <c r="P84" i="7" s="1"/>
  <c r="R81" i="14"/>
  <c r="K81" i="15"/>
  <c r="AM81" i="14"/>
  <c r="AG81" i="10"/>
  <c r="AK84" i="8" s="1"/>
  <c r="U81" i="15"/>
  <c r="N81" i="7"/>
  <c r="K81" i="7"/>
  <c r="P80" i="3" s="1"/>
  <c r="Q77" i="10"/>
  <c r="F80" i="7" s="1"/>
  <c r="L80" i="7" s="1"/>
  <c r="N77" i="14"/>
  <c r="G77" i="15"/>
  <c r="N77" i="10"/>
  <c r="M77" i="10"/>
  <c r="T67" i="15"/>
  <c r="AF67" i="10"/>
  <c r="AJ70" i="8" s="1"/>
  <c r="AL70" i="8" s="1"/>
  <c r="AL67" i="14"/>
  <c r="AN67" i="14" s="1"/>
  <c r="AF66" i="14"/>
  <c r="P66" i="15"/>
  <c r="AB66" i="10"/>
  <c r="AD69" i="8" s="1"/>
  <c r="O65" i="10"/>
  <c r="AD65" i="14"/>
  <c r="N65" i="15"/>
  <c r="Z65" i="10"/>
  <c r="AB68" i="8" s="1"/>
  <c r="S63" i="15"/>
  <c r="AE63" i="10"/>
  <c r="AI66" i="8" s="1"/>
  <c r="AL66" i="8" s="1"/>
  <c r="AK63" i="14"/>
  <c r="AN63" i="14" s="1"/>
  <c r="X63" i="10"/>
  <c r="P61" i="15"/>
  <c r="AF61" i="14"/>
  <c r="AB61" i="10"/>
  <c r="AD64" i="8" s="1"/>
  <c r="AF54" i="14"/>
  <c r="P54" i="15"/>
  <c r="AB54" i="10"/>
  <c r="AD57" i="8" s="1"/>
  <c r="AA47" i="14"/>
  <c r="L47" i="15"/>
  <c r="V87" i="10"/>
  <c r="Y90" i="8"/>
  <c r="Z90" i="8" s="1"/>
  <c r="R68" i="15"/>
  <c r="AD68" i="10"/>
  <c r="AG71" i="8" s="1"/>
  <c r="AH71" i="8" s="1"/>
  <c r="AI68" i="14"/>
  <c r="AJ68" i="14" s="1"/>
  <c r="AG68" i="10"/>
  <c r="AK71" i="8" s="1"/>
  <c r="AM68" i="14"/>
  <c r="U68" i="15"/>
  <c r="L66" i="10"/>
  <c r="J66" i="14"/>
  <c r="K66" i="14" s="1"/>
  <c r="L66" i="14" s="1"/>
  <c r="F66" i="15"/>
  <c r="V66" i="15" s="1"/>
  <c r="G66" i="11" s="1"/>
  <c r="D66" i="11" s="1"/>
  <c r="M61" i="10"/>
  <c r="C62" i="8"/>
  <c r="C62" i="7"/>
  <c r="O62" i="7" s="1"/>
  <c r="C62" i="6"/>
  <c r="C61" i="3"/>
  <c r="P54" i="10"/>
  <c r="H47" i="14"/>
  <c r="L47" i="14" s="1"/>
  <c r="D47" i="14" s="1"/>
  <c r="D47" i="15"/>
  <c r="H47" i="10"/>
  <c r="X50" i="6" s="1"/>
  <c r="Y50" i="6" s="1"/>
  <c r="Z50" i="6" s="1"/>
  <c r="L76" i="7"/>
  <c r="AH70" i="8"/>
  <c r="AG47" i="10"/>
  <c r="AK50" i="8" s="1"/>
  <c r="AM47" i="14"/>
  <c r="U47" i="15"/>
  <c r="M74" i="10"/>
  <c r="Z74" i="10"/>
  <c r="AB77" i="8" s="1"/>
  <c r="N74" i="15"/>
  <c r="AD74" i="14"/>
  <c r="T74" i="10"/>
  <c r="I77" i="7" s="1"/>
  <c r="Q74" i="14"/>
  <c r="J74" i="15"/>
  <c r="C77" i="8"/>
  <c r="C77" i="7"/>
  <c r="C77" i="6"/>
  <c r="C76" i="3"/>
  <c r="U72" i="15"/>
  <c r="AG72" i="10"/>
  <c r="AK75" i="8" s="1"/>
  <c r="AM72" i="14"/>
  <c r="O72" i="10"/>
  <c r="Q72" i="14"/>
  <c r="J72" i="15"/>
  <c r="T72" i="10"/>
  <c r="I75" i="7" s="1"/>
  <c r="O75" i="7" s="1"/>
  <c r="F71" i="6"/>
  <c r="G71" i="6"/>
  <c r="H71" i="6" s="1"/>
  <c r="S66" i="10"/>
  <c r="H69" i="7" s="1"/>
  <c r="G64" i="14"/>
  <c r="Q61" i="10"/>
  <c r="F64" i="7" s="1"/>
  <c r="L64" i="7" s="1"/>
  <c r="G61" i="15"/>
  <c r="N61" i="14"/>
  <c r="C64" i="8"/>
  <c r="C64" i="6"/>
  <c r="C63" i="3"/>
  <c r="C64" i="7"/>
  <c r="O64" i="7" s="1"/>
  <c r="X57" i="10"/>
  <c r="O54" i="15"/>
  <c r="AA54" i="10"/>
  <c r="AC57" i="8" s="1"/>
  <c r="AE57" i="8" s="1"/>
  <c r="AE54" i="14"/>
  <c r="AG54" i="14" s="1"/>
  <c r="M72" i="14"/>
  <c r="AJ71" i="14"/>
  <c r="M64" i="14"/>
  <c r="W55" i="10"/>
  <c r="O55" i="7"/>
  <c r="S59" i="10"/>
  <c r="H62" i="7" s="1"/>
  <c r="I55" i="15"/>
  <c r="M53" i="10"/>
  <c r="O53" i="14"/>
  <c r="H53" i="15"/>
  <c r="R53" i="10"/>
  <c r="G56" i="7" s="1"/>
  <c r="M56" i="7" s="1"/>
  <c r="AF62" i="14"/>
  <c r="P62" i="15"/>
  <c r="AB62" i="10"/>
  <c r="AD65" i="8" s="1"/>
  <c r="AA62" i="14"/>
  <c r="L62" i="15"/>
  <c r="E62" i="14"/>
  <c r="F62" i="10"/>
  <c r="B62" i="15"/>
  <c r="Q58" i="15"/>
  <c r="AC58" i="10"/>
  <c r="AF61" i="8" s="1"/>
  <c r="AH61" i="8" s="1"/>
  <c r="AH58" i="14"/>
  <c r="AJ58" i="14" s="1"/>
  <c r="N58" i="14"/>
  <c r="G58" i="15"/>
  <c r="Q58" i="10"/>
  <c r="F61" i="7" s="1"/>
  <c r="L61" i="7" s="1"/>
  <c r="O91" i="12"/>
  <c r="AE55" i="10"/>
  <c r="AI58" i="8" s="1"/>
  <c r="AL58" i="8" s="1"/>
  <c r="AK55" i="14"/>
  <c r="AN55" i="14" s="1"/>
  <c r="S55" i="15"/>
  <c r="AE55" i="14"/>
  <c r="O55" i="15"/>
  <c r="AA55" i="10"/>
  <c r="AC58" i="8" s="1"/>
  <c r="W53" i="10"/>
  <c r="X56" i="10"/>
  <c r="O52" i="14"/>
  <c r="H52" i="15"/>
  <c r="R52" i="10"/>
  <c r="G55" i="7" s="1"/>
  <c r="M55" i="7" s="1"/>
  <c r="L50" i="7"/>
  <c r="I63" i="15"/>
  <c r="F53" i="10"/>
  <c r="E53" i="14"/>
  <c r="B53" i="15"/>
  <c r="V44" i="15"/>
  <c r="G44" i="11" s="1"/>
  <c r="D44" i="11" s="1"/>
  <c r="C46" i="7"/>
  <c r="O46" i="7" s="1"/>
  <c r="C45" i="3"/>
  <c r="C46" i="8"/>
  <c r="S43" i="4" s="1"/>
  <c r="C46" i="6"/>
  <c r="U56" i="10"/>
  <c r="J59" i="7" s="1"/>
  <c r="P59" i="7" s="1"/>
  <c r="K56" i="15"/>
  <c r="R56" i="14"/>
  <c r="K56" i="10"/>
  <c r="J56" i="14"/>
  <c r="K56" i="14" s="1"/>
  <c r="L56" i="10"/>
  <c r="F56" i="15"/>
  <c r="N51" i="10"/>
  <c r="AD51" i="14"/>
  <c r="AG51" i="14" s="1"/>
  <c r="N51" i="15"/>
  <c r="Z51" i="10"/>
  <c r="AB54" i="8" s="1"/>
  <c r="AE54" i="8" s="1"/>
  <c r="AM54" i="8" s="1"/>
  <c r="O43" i="10"/>
  <c r="H45" i="10"/>
  <c r="D45" i="15"/>
  <c r="H45" i="14"/>
  <c r="J45" i="10"/>
  <c r="N45" i="14"/>
  <c r="G45" i="15"/>
  <c r="Q45" i="10"/>
  <c r="F48" i="7" s="1"/>
  <c r="L48" i="7" s="1"/>
  <c r="AM46" i="8"/>
  <c r="AE46" i="8"/>
  <c r="J46" i="6"/>
  <c r="K46" i="6"/>
  <c r="L46" i="6" s="1"/>
  <c r="O56" i="12"/>
  <c r="K36" i="14"/>
  <c r="L36" i="14" s="1"/>
  <c r="O36" i="10"/>
  <c r="W32" i="14"/>
  <c r="X32" i="14" s="1"/>
  <c r="T32" i="14" s="1"/>
  <c r="P49" i="7"/>
  <c r="AE40" i="10"/>
  <c r="AI43" i="8" s="1"/>
  <c r="AL43" i="8" s="1"/>
  <c r="AK40" i="14"/>
  <c r="AN40" i="14" s="1"/>
  <c r="S40" i="15"/>
  <c r="K39" i="15"/>
  <c r="U39" i="10"/>
  <c r="J42" i="7" s="1"/>
  <c r="P42" i="7" s="1"/>
  <c r="R39" i="14"/>
  <c r="J37" i="15"/>
  <c r="Q37" i="14"/>
  <c r="T37" i="10"/>
  <c r="I40" i="7" s="1"/>
  <c r="O40" i="7" s="1"/>
  <c r="P36" i="10"/>
  <c r="H31" i="15"/>
  <c r="O31" i="14"/>
  <c r="R31" i="10"/>
  <c r="G34" i="7" s="1"/>
  <c r="M34" i="7" s="1"/>
  <c r="W40" i="14"/>
  <c r="X40" i="14" s="1"/>
  <c r="T40" i="14" s="1"/>
  <c r="M38" i="7"/>
  <c r="P47" i="14"/>
  <c r="L42" i="10"/>
  <c r="J42" i="14"/>
  <c r="K42" i="14" s="1"/>
  <c r="F42" i="15"/>
  <c r="N42" i="14"/>
  <c r="G42" i="15"/>
  <c r="Q42" i="10"/>
  <c r="F45" i="7" s="1"/>
  <c r="L45" i="7" s="1"/>
  <c r="U37" i="15"/>
  <c r="AG37" i="10"/>
  <c r="AK40" i="8" s="1"/>
  <c r="AM37" i="14"/>
  <c r="W37" i="14"/>
  <c r="X37" i="14" s="1"/>
  <c r="T37" i="14" s="1"/>
  <c r="J56" i="12"/>
  <c r="Q40" i="8" s="1"/>
  <c r="R40" i="8" s="1"/>
  <c r="AE50" i="10"/>
  <c r="AI53" i="8" s="1"/>
  <c r="AL53" i="8" s="1"/>
  <c r="S50" i="15"/>
  <c r="AK50" i="14"/>
  <c r="AN50" i="14" s="1"/>
  <c r="G50" i="10"/>
  <c r="L53" i="7" s="1"/>
  <c r="F50" i="14"/>
  <c r="G50" i="14" s="1"/>
  <c r="C50" i="15"/>
  <c r="J50" i="14"/>
  <c r="K50" i="14" s="1"/>
  <c r="F50" i="15"/>
  <c r="L50" i="10"/>
  <c r="AH42" i="8"/>
  <c r="D42" i="15"/>
  <c r="H42" i="14"/>
  <c r="H42" i="10"/>
  <c r="M43" i="7"/>
  <c r="M41" i="10"/>
  <c r="AC41" i="14"/>
  <c r="AG41" i="14" s="1"/>
  <c r="M41" i="15"/>
  <c r="Y41" i="10"/>
  <c r="AA44" i="8" s="1"/>
  <c r="Q39" i="14"/>
  <c r="J39" i="15"/>
  <c r="T39" i="10"/>
  <c r="I42" i="7" s="1"/>
  <c r="O42" i="7" s="1"/>
  <c r="AI31" i="14"/>
  <c r="AJ31" i="14" s="1"/>
  <c r="R31" i="15"/>
  <c r="AD31" i="10"/>
  <c r="AG34" i="8" s="1"/>
  <c r="AH34" i="8" s="1"/>
  <c r="J52" i="6"/>
  <c r="K52" i="6"/>
  <c r="L52" i="6" s="1"/>
  <c r="M52" i="6" s="1"/>
  <c r="N52" i="6" s="1"/>
  <c r="M51" i="3" s="1"/>
  <c r="K48" i="15"/>
  <c r="R48" i="14"/>
  <c r="U48" i="10"/>
  <c r="J51" i="7" s="1"/>
  <c r="P51" i="7" s="1"/>
  <c r="X48" i="10"/>
  <c r="W48" i="14"/>
  <c r="X48" i="14" s="1"/>
  <c r="T48" i="14" s="1"/>
  <c r="J79" i="12"/>
  <c r="Q51" i="8" s="1"/>
  <c r="R51" i="8" s="1"/>
  <c r="X51" i="8" s="1"/>
  <c r="S50" i="3" s="1"/>
  <c r="AD25" i="14"/>
  <c r="AG25" i="14" s="1"/>
  <c r="N25" i="15"/>
  <c r="Z25" i="10"/>
  <c r="AB28" i="8" s="1"/>
  <c r="AE28" i="8" s="1"/>
  <c r="AM28" i="8" s="1"/>
  <c r="B30" i="15"/>
  <c r="E30" i="14"/>
  <c r="F30" i="10"/>
  <c r="AA27" i="14"/>
  <c r="L27" i="15"/>
  <c r="M23" i="10"/>
  <c r="J28" i="14"/>
  <c r="K28" i="14" s="1"/>
  <c r="L28" i="14" s="1"/>
  <c r="L28" i="10"/>
  <c r="F28" i="15"/>
  <c r="V28" i="15" s="1"/>
  <c r="G28" i="11" s="1"/>
  <c r="D28" i="11" s="1"/>
  <c r="W25" i="14"/>
  <c r="X25" i="14" s="1"/>
  <c r="T25" i="14" s="1"/>
  <c r="J39" i="12"/>
  <c r="Q26" i="8" s="1"/>
  <c r="R26" i="8" s="1"/>
  <c r="W23" i="14"/>
  <c r="X23" i="14" s="1"/>
  <c r="T23" i="14" s="1"/>
  <c r="AK21" i="14"/>
  <c r="AN21" i="14" s="1"/>
  <c r="S21" i="15"/>
  <c r="AE21" i="10"/>
  <c r="AI24" i="8" s="1"/>
  <c r="AL24" i="8" s="1"/>
  <c r="N20" i="14"/>
  <c r="G20" i="15"/>
  <c r="Q20" i="10"/>
  <c r="F23" i="7" s="1"/>
  <c r="L23" i="7" s="1"/>
  <c r="AH15" i="14"/>
  <c r="AJ15" i="14" s="1"/>
  <c r="AB15" i="14" s="1"/>
  <c r="Z15" i="14" s="1"/>
  <c r="S15" i="14" s="1"/>
  <c r="Q15" i="15"/>
  <c r="AC15" i="10"/>
  <c r="AF18" i="8" s="1"/>
  <c r="AH18" i="8" s="1"/>
  <c r="P13" i="10"/>
  <c r="Q25" i="10"/>
  <c r="F28" i="7" s="1"/>
  <c r="L28" i="7" s="1"/>
  <c r="N25" i="14"/>
  <c r="G25" i="15"/>
  <c r="AC29" i="14"/>
  <c r="AG29" i="14" s="1"/>
  <c r="M29" i="15"/>
  <c r="Y29" i="10"/>
  <c r="AA32" i="8" s="1"/>
  <c r="F25" i="15"/>
  <c r="L25" i="10"/>
  <c r="J25" i="14"/>
  <c r="K25" i="14" s="1"/>
  <c r="W23" i="10"/>
  <c r="H23" i="10"/>
  <c r="H23" i="14"/>
  <c r="L23" i="14" s="1"/>
  <c r="D23" i="15"/>
  <c r="V23" i="15" s="1"/>
  <c r="G23" i="11" s="1"/>
  <c r="D23" i="11" s="1"/>
  <c r="P20" i="14"/>
  <c r="AE15" i="10"/>
  <c r="AI18" i="8" s="1"/>
  <c r="AL18" i="8" s="1"/>
  <c r="AK15" i="14"/>
  <c r="AN15" i="14" s="1"/>
  <c r="S15" i="15"/>
  <c r="Z12" i="10"/>
  <c r="AB15" i="8" s="1"/>
  <c r="AE15" i="8" s="1"/>
  <c r="AD12" i="14"/>
  <c r="AG12" i="14" s="1"/>
  <c r="N12" i="15"/>
  <c r="K31" i="14"/>
  <c r="L31" i="14" s="1"/>
  <c r="D31" i="14" s="1"/>
  <c r="AF30" i="14"/>
  <c r="AB30" i="10"/>
  <c r="AD33" i="8" s="1"/>
  <c r="P30" i="15"/>
  <c r="AD30" i="14"/>
  <c r="Z30" i="10"/>
  <c r="AB33" i="8" s="1"/>
  <c r="N30" i="15"/>
  <c r="X41" i="6"/>
  <c r="Y41" i="6" s="1"/>
  <c r="W41" i="6"/>
  <c r="P34" i="15"/>
  <c r="AB34" i="10"/>
  <c r="AD37" i="8" s="1"/>
  <c r="AF34" i="14"/>
  <c r="J34" i="14"/>
  <c r="K34" i="14" s="1"/>
  <c r="L34" i="14" s="1"/>
  <c r="D34" i="14" s="1"/>
  <c r="L34" i="10"/>
  <c r="F34" i="15"/>
  <c r="U33" i="15"/>
  <c r="AG33" i="10"/>
  <c r="AK36" i="8" s="1"/>
  <c r="AM33" i="14"/>
  <c r="N33" i="15"/>
  <c r="AD33" i="14"/>
  <c r="AG33" i="14" s="1"/>
  <c r="Z33" i="10"/>
  <c r="AB36" i="8" s="1"/>
  <c r="AE36" i="8" s="1"/>
  <c r="L30" i="7"/>
  <c r="H25" i="15"/>
  <c r="R25" i="10"/>
  <c r="G28" i="7" s="1"/>
  <c r="M28" i="7" s="1"/>
  <c r="O25" i="14"/>
  <c r="M29" i="10"/>
  <c r="X27" i="10"/>
  <c r="W25" i="10"/>
  <c r="P15" i="14"/>
  <c r="M15" i="14" s="1"/>
  <c r="Z19" i="10"/>
  <c r="AB22" i="8" s="1"/>
  <c r="N19" i="15"/>
  <c r="AD19" i="14"/>
  <c r="J17" i="14"/>
  <c r="K17" i="14" s="1"/>
  <c r="F17" i="15"/>
  <c r="L17" i="10"/>
  <c r="O16" i="7"/>
  <c r="O11" i="14"/>
  <c r="H11" i="15"/>
  <c r="R11" i="10"/>
  <c r="G14" i="7" s="1"/>
  <c r="C14" i="6"/>
  <c r="L34" i="5" s="1"/>
  <c r="C14" i="8"/>
  <c r="C14" i="7"/>
  <c r="C13" i="3"/>
  <c r="C19" i="5" s="1"/>
  <c r="AC10" i="14"/>
  <c r="AG10" i="14" s="1"/>
  <c r="M10" i="15"/>
  <c r="Y10" i="10"/>
  <c r="AA13" i="8" s="1"/>
  <c r="V18" i="10"/>
  <c r="Y21" i="8"/>
  <c r="Z21" i="8" s="1"/>
  <c r="S16" i="10"/>
  <c r="H19" i="7" s="1"/>
  <c r="G16" i="10"/>
  <c r="P19" i="6" s="1"/>
  <c r="Q19" i="6" s="1"/>
  <c r="R19" i="6" s="1"/>
  <c r="F16" i="14"/>
  <c r="G16" i="14" s="1"/>
  <c r="C16" i="15"/>
  <c r="J16" i="14"/>
  <c r="K16" i="14" s="1"/>
  <c r="L16" i="14" s="1"/>
  <c r="L16" i="10"/>
  <c r="F16" i="15"/>
  <c r="V16" i="15" s="1"/>
  <c r="G16" i="11" s="1"/>
  <c r="D16" i="11" s="1"/>
  <c r="L10" i="10"/>
  <c r="F10" i="15"/>
  <c r="J10" i="14"/>
  <c r="K10" i="14" s="1"/>
  <c r="L10" i="14" s="1"/>
  <c r="D10" i="14" s="1"/>
  <c r="P8" i="10"/>
  <c r="I14" i="15"/>
  <c r="J24" i="10"/>
  <c r="G24" i="10"/>
  <c r="F24" i="14"/>
  <c r="G24" i="14" s="1"/>
  <c r="C24" i="15"/>
  <c r="O40" i="12"/>
  <c r="K24" i="10"/>
  <c r="D19" i="15"/>
  <c r="H19" i="10"/>
  <c r="H19" i="14"/>
  <c r="L19" i="14" s="1"/>
  <c r="AE20" i="8"/>
  <c r="AM20" i="8" s="1"/>
  <c r="P14" i="10"/>
  <c r="M15" i="7"/>
  <c r="L10" i="15"/>
  <c r="AA10" i="14"/>
  <c r="F22" i="15"/>
  <c r="J22" i="14"/>
  <c r="K22" i="14" s="1"/>
  <c r="L22" i="10"/>
  <c r="Q22" i="10"/>
  <c r="F25" i="7" s="1"/>
  <c r="L25" i="7" s="1"/>
  <c r="N22" i="14"/>
  <c r="G22" i="15"/>
  <c r="N22" i="10"/>
  <c r="F24" i="6"/>
  <c r="G24" i="6"/>
  <c r="H24" i="6" s="1"/>
  <c r="K19" i="10"/>
  <c r="J19" i="10"/>
  <c r="AL19" i="14"/>
  <c r="AF19" i="10"/>
  <c r="AJ22" i="8" s="1"/>
  <c r="T19" i="15"/>
  <c r="N18" i="7"/>
  <c r="N35" i="7"/>
  <c r="L21" i="7"/>
  <c r="P16" i="7"/>
  <c r="O18" i="12"/>
  <c r="K15" i="6" s="1"/>
  <c r="L15" i="6" s="1"/>
  <c r="M15" i="6" s="1"/>
  <c r="N15" i="6" s="1"/>
  <c r="M14" i="3" s="1"/>
  <c r="AA8" i="10"/>
  <c r="AC11" i="8" s="1"/>
  <c r="AE11" i="8" s="1"/>
  <c r="AM11" i="8" s="1"/>
  <c r="AE8" i="14"/>
  <c r="AG8" i="14" s="1"/>
  <c r="AB8" i="14" s="1"/>
  <c r="Z8" i="14" s="1"/>
  <c r="S8" i="14" s="1"/>
  <c r="O8" i="15"/>
  <c r="J9" i="12"/>
  <c r="Q9" i="8" s="1"/>
  <c r="W6" i="14"/>
  <c r="X6" i="14" s="1"/>
  <c r="T6" i="14" s="1"/>
  <c r="O157" i="8"/>
  <c r="O153" i="8"/>
  <c r="X153" i="8" s="1"/>
  <c r="O149" i="8"/>
  <c r="X149" i="8" s="1"/>
  <c r="S148" i="3" s="1"/>
  <c r="X141" i="8"/>
  <c r="S140" i="3" s="1"/>
  <c r="X133" i="8"/>
  <c r="S132" i="3" s="1"/>
  <c r="O129" i="8"/>
  <c r="X121" i="8"/>
  <c r="S120" i="3" s="1"/>
  <c r="X109" i="8"/>
  <c r="S108" i="3" s="1"/>
  <c r="O105" i="8"/>
  <c r="X105" i="8" s="1"/>
  <c r="S104" i="3" s="1"/>
  <c r="O97" i="8"/>
  <c r="O93" i="8"/>
  <c r="O89" i="8"/>
  <c r="X89" i="8" s="1"/>
  <c r="S88" i="3" s="1"/>
  <c r="O77" i="8"/>
  <c r="O73" i="8"/>
  <c r="X69" i="8"/>
  <c r="S68" i="3" s="1"/>
  <c r="X65" i="8"/>
  <c r="S64" i="3" s="1"/>
  <c r="O61" i="8"/>
  <c r="X57" i="8"/>
  <c r="X53" i="8"/>
  <c r="S52" i="3" s="1"/>
  <c r="X49" i="8"/>
  <c r="S48" i="3" s="1"/>
  <c r="O45" i="8"/>
  <c r="X45" i="8" s="1"/>
  <c r="S44" i="3" s="1"/>
  <c r="O41" i="8"/>
  <c r="X41" i="8" s="1"/>
  <c r="S40" i="3" s="1"/>
  <c r="X37" i="8"/>
  <c r="S36" i="3" s="1"/>
  <c r="O33" i="8"/>
  <c r="X33" i="8" s="1"/>
  <c r="S32" i="3" s="1"/>
  <c r="X29" i="8"/>
  <c r="S28" i="3" s="1"/>
  <c r="O25" i="8"/>
  <c r="X25" i="8" s="1"/>
  <c r="S24" i="3" s="1"/>
  <c r="O21" i="8"/>
  <c r="X21" i="8" s="1"/>
  <c r="S20" i="3" s="1"/>
  <c r="X17" i="8"/>
  <c r="S16" i="3" s="1"/>
  <c r="X13" i="8"/>
  <c r="S12" i="3" s="1"/>
  <c r="G21" i="14"/>
  <c r="N19" i="10"/>
  <c r="I14" i="10"/>
  <c r="S17" i="6" s="1"/>
  <c r="I14" i="14"/>
  <c r="E14" i="15"/>
  <c r="AI14" i="14"/>
  <c r="R14" i="15"/>
  <c r="AD14" i="10"/>
  <c r="AG17" i="8" s="1"/>
  <c r="J26" i="15"/>
  <c r="T26" i="10"/>
  <c r="I29" i="7" s="1"/>
  <c r="O29" i="7" s="1"/>
  <c r="Q26" i="14"/>
  <c r="O43" i="12"/>
  <c r="O26" i="14"/>
  <c r="H26" i="15"/>
  <c r="R26" i="10"/>
  <c r="G29" i="7" s="1"/>
  <c r="M29" i="7" s="1"/>
  <c r="X26" i="6"/>
  <c r="Y26" i="6" s="1"/>
  <c r="W26" i="6"/>
  <c r="AE23" i="8"/>
  <c r="AE17" i="10"/>
  <c r="AI20" i="8" s="1"/>
  <c r="AL20" i="8" s="1"/>
  <c r="S17" i="15"/>
  <c r="AK17" i="14"/>
  <c r="AN17" i="14" s="1"/>
  <c r="S10" i="15"/>
  <c r="AE10" i="10"/>
  <c r="AI13" i="8" s="1"/>
  <c r="AL13" i="8" s="1"/>
  <c r="AK10" i="14"/>
  <c r="AN10" i="14" s="1"/>
  <c r="J4" i="10"/>
  <c r="N39" i="8"/>
  <c r="O39" i="8" s="1"/>
  <c r="X39" i="8" s="1"/>
  <c r="S38" i="3" s="1"/>
  <c r="L12" i="7"/>
  <c r="AL27" i="8"/>
  <c r="AL14" i="8"/>
  <c r="R7" i="15"/>
  <c r="AD7" i="10"/>
  <c r="AG10" i="8" s="1"/>
  <c r="AH10" i="8" s="1"/>
  <c r="AI7" i="14"/>
  <c r="AJ7" i="14" s="1"/>
  <c r="AB7" i="14" s="1"/>
  <c r="I7" i="14"/>
  <c r="K7" i="14" s="1"/>
  <c r="L7" i="14" s="1"/>
  <c r="D7" i="14" s="1"/>
  <c r="E7" i="15"/>
  <c r="I7" i="10"/>
  <c r="X5" i="10"/>
  <c r="AD5" i="14"/>
  <c r="Z5" i="10"/>
  <c r="AB8" i="8" s="1"/>
  <c r="N5" i="15"/>
  <c r="W78" i="8"/>
  <c r="T76" i="4"/>
  <c r="K143" i="8"/>
  <c r="O143" i="8" s="1"/>
  <c r="X143" i="8" s="1"/>
  <c r="S142" i="3" s="1"/>
  <c r="W43" i="8"/>
  <c r="X43" i="8" s="1"/>
  <c r="S42" i="3" s="1"/>
  <c r="T31" i="5"/>
  <c r="C8" i="5"/>
  <c r="R8" i="5"/>
  <c r="T8" i="5"/>
  <c r="G10" i="6"/>
  <c r="H10" i="6" s="1"/>
  <c r="I10" i="6" s="1"/>
  <c r="F10" i="6"/>
  <c r="K124" i="8"/>
  <c r="O124" i="8" s="1"/>
  <c r="W38" i="8"/>
  <c r="K8" i="8"/>
  <c r="O8" i="8" s="1"/>
  <c r="X8" i="8" s="1"/>
  <c r="R7" i="4" s="1"/>
  <c r="R19" i="5"/>
  <c r="T19" i="5"/>
  <c r="T56" i="4"/>
  <c r="W106" i="8"/>
  <c r="W35" i="8"/>
  <c r="X35" i="8" s="1"/>
  <c r="S34" i="3" s="1"/>
  <c r="W157" i="8"/>
  <c r="W104" i="8"/>
  <c r="W61" i="8"/>
  <c r="W27" i="8"/>
  <c r="T55" i="5"/>
  <c r="T130" i="4"/>
  <c r="R130" i="4"/>
  <c r="C130" i="4"/>
  <c r="T86" i="4"/>
  <c r="K122" i="8"/>
  <c r="O122" i="8" s="1"/>
  <c r="X122" i="8" s="1"/>
  <c r="O62" i="5"/>
  <c r="R62" i="5"/>
  <c r="T62" i="5"/>
  <c r="T55" i="4"/>
  <c r="O55" i="4"/>
  <c r="L81" i="7"/>
  <c r="W16" i="8"/>
  <c r="K82" i="8"/>
  <c r="O82" i="8" s="1"/>
  <c r="T84" i="5"/>
  <c r="L106" i="7"/>
  <c r="C54" i="5"/>
  <c r="T54" i="5"/>
  <c r="R54" i="5"/>
  <c r="J7" i="6"/>
  <c r="AD3" i="10"/>
  <c r="AG6" i="8" s="1"/>
  <c r="R3" i="15"/>
  <c r="AI3" i="14"/>
  <c r="O4" i="12"/>
  <c r="K7" i="6" s="1"/>
  <c r="L7" i="6" s="1"/>
  <c r="M7" i="6" s="1"/>
  <c r="N7" i="6" s="1"/>
  <c r="AF3" i="14"/>
  <c r="AB3" i="10"/>
  <c r="AD6" i="8" s="1"/>
  <c r="P3" i="15"/>
  <c r="K47" i="8"/>
  <c r="O47" i="8" s="1"/>
  <c r="X47" i="8" s="1"/>
  <c r="S46" i="3" s="1"/>
  <c r="T43" i="4"/>
  <c r="L43" i="4"/>
  <c r="U43" i="4"/>
  <c r="C43" i="4"/>
  <c r="X26" i="8" l="1"/>
  <c r="V47" i="15"/>
  <c r="G47" i="11" s="1"/>
  <c r="D47" i="11" s="1"/>
  <c r="Q81" i="7"/>
  <c r="P50" i="5" s="1"/>
  <c r="P88" i="7"/>
  <c r="M88" i="7"/>
  <c r="O108" i="7"/>
  <c r="L108" i="7"/>
  <c r="L108" i="4"/>
  <c r="AJ3" i="14"/>
  <c r="R71" i="5"/>
  <c r="U34" i="5"/>
  <c r="R46" i="4"/>
  <c r="U73" i="4"/>
  <c r="T8" i="3"/>
  <c r="S8" i="4"/>
  <c r="I21" i="6"/>
  <c r="AB17" i="14"/>
  <c r="Z17" i="14" s="1"/>
  <c r="S17" i="14" s="1"/>
  <c r="Z38" i="6"/>
  <c r="AB25" i="14"/>
  <c r="AH64" i="8"/>
  <c r="AM64" i="8" s="1"/>
  <c r="I79" i="6"/>
  <c r="K109" i="14"/>
  <c r="O136" i="7"/>
  <c r="N136" i="7"/>
  <c r="C52" i="4"/>
  <c r="C47" i="5"/>
  <c r="C70" i="5"/>
  <c r="U78" i="4"/>
  <c r="V6" i="15"/>
  <c r="G6" i="11" s="1"/>
  <c r="D6" i="11" s="1"/>
  <c r="X106" i="8"/>
  <c r="S105" i="3" s="1"/>
  <c r="X154" i="8"/>
  <c r="R84" i="5" s="1"/>
  <c r="O27" i="7"/>
  <c r="K45" i="14"/>
  <c r="P70" i="7"/>
  <c r="AG66" i="14"/>
  <c r="M142" i="7"/>
  <c r="P142" i="7"/>
  <c r="C48" i="5"/>
  <c r="U109" i="4"/>
  <c r="I6" i="8"/>
  <c r="K6" i="8" s="1"/>
  <c r="AG17" i="14"/>
  <c r="C76" i="4"/>
  <c r="D16" i="14"/>
  <c r="O43" i="4"/>
  <c r="U130" i="4"/>
  <c r="R76" i="4"/>
  <c r="P14" i="7"/>
  <c r="X157" i="8"/>
  <c r="S156" i="3" s="1"/>
  <c r="I24" i="6"/>
  <c r="C76" i="14"/>
  <c r="H76" i="11" s="1"/>
  <c r="E76" i="11" s="1"/>
  <c r="B76" i="11" s="1"/>
  <c r="Z74" i="6"/>
  <c r="I141" i="6"/>
  <c r="M151" i="7"/>
  <c r="L146" i="14"/>
  <c r="D146" i="14" s="1"/>
  <c r="C146" i="14"/>
  <c r="H146" i="11" s="1"/>
  <c r="E146" i="11" s="1"/>
  <c r="AH6" i="8"/>
  <c r="C124" i="4"/>
  <c r="C34" i="5"/>
  <c r="L46" i="4"/>
  <c r="O29" i="4"/>
  <c r="R32" i="5"/>
  <c r="C73" i="4"/>
  <c r="C67" i="5"/>
  <c r="C50" i="4"/>
  <c r="V14" i="15"/>
  <c r="G14" i="11" s="1"/>
  <c r="D14" i="11" s="1"/>
  <c r="N21" i="6"/>
  <c r="M20" i="3" s="1"/>
  <c r="P57" i="7"/>
  <c r="C88" i="14"/>
  <c r="H88" i="11" s="1"/>
  <c r="E88" i="11" s="1"/>
  <c r="R156" i="6"/>
  <c r="L133" i="4"/>
  <c r="C18" i="5"/>
  <c r="R75" i="4"/>
  <c r="L47" i="5"/>
  <c r="X22" i="8"/>
  <c r="S21" i="3" s="1"/>
  <c r="AN12" i="8"/>
  <c r="T11" i="3" s="1"/>
  <c r="Z16" i="6"/>
  <c r="AL40" i="8"/>
  <c r="AM40" i="8" s="1"/>
  <c r="AN40" i="8" s="1"/>
  <c r="AG62" i="14"/>
  <c r="AM70" i="8"/>
  <c r="AN70" i="8" s="1"/>
  <c r="M79" i="14"/>
  <c r="L107" i="4"/>
  <c r="S6" i="8"/>
  <c r="C20" i="5"/>
  <c r="Q16" i="7"/>
  <c r="L88" i="7"/>
  <c r="M46" i="6"/>
  <c r="L45" i="14"/>
  <c r="D45" i="14" s="1"/>
  <c r="I76" i="6"/>
  <c r="S34" i="5"/>
  <c r="U32" i="5"/>
  <c r="AN19" i="14"/>
  <c r="M108" i="7"/>
  <c r="L154" i="14"/>
  <c r="C133" i="4"/>
  <c r="O92" i="4"/>
  <c r="P26" i="7"/>
  <c r="K26" i="7"/>
  <c r="P25" i="3" s="1"/>
  <c r="L39" i="7"/>
  <c r="R48" i="3"/>
  <c r="G62" i="14"/>
  <c r="D62" i="14" s="1"/>
  <c r="AH57" i="8"/>
  <c r="AG61" i="14"/>
  <c r="P64" i="7"/>
  <c r="AG93" i="14"/>
  <c r="C35" i="4"/>
  <c r="R45" i="4"/>
  <c r="T6" i="8"/>
  <c r="R85" i="4"/>
  <c r="AG34" i="14"/>
  <c r="U55" i="4"/>
  <c r="C95" i="4"/>
  <c r="C105" i="4"/>
  <c r="C29" i="4"/>
  <c r="C32" i="5"/>
  <c r="R73" i="4"/>
  <c r="Z7" i="6"/>
  <c r="C73" i="5"/>
  <c r="C94" i="4"/>
  <c r="U50" i="5"/>
  <c r="C62" i="4"/>
  <c r="U68" i="5"/>
  <c r="C91" i="4"/>
  <c r="C13" i="5"/>
  <c r="U77" i="4"/>
  <c r="C45" i="4"/>
  <c r="U107" i="4"/>
  <c r="C77" i="4"/>
  <c r="C58" i="5"/>
  <c r="C107" i="4"/>
  <c r="C21" i="5"/>
  <c r="C25" i="5"/>
  <c r="U82" i="5"/>
  <c r="C18" i="4"/>
  <c r="C68" i="5"/>
  <c r="C109" i="4"/>
  <c r="AL22" i="8"/>
  <c r="C28" i="14"/>
  <c r="H28" i="11" s="1"/>
  <c r="E28" i="11" s="1"/>
  <c r="G28" i="14"/>
  <c r="D28" i="14" s="1"/>
  <c r="B28" i="14" s="1"/>
  <c r="F28" i="11" s="1"/>
  <c r="C28" i="11" s="1"/>
  <c r="B28" i="11" s="1"/>
  <c r="V20" i="15"/>
  <c r="G20" i="11" s="1"/>
  <c r="D20" i="11" s="1"/>
  <c r="R55" i="6"/>
  <c r="Z62" i="6"/>
  <c r="AA62" i="6" s="1"/>
  <c r="AB62" i="6" s="1"/>
  <c r="I66" i="6"/>
  <c r="Z86" i="6"/>
  <c r="L77" i="14"/>
  <c r="D77" i="14" s="1"/>
  <c r="G69" i="14"/>
  <c r="L94" i="7"/>
  <c r="M94" i="7"/>
  <c r="Q94" i="7" s="1"/>
  <c r="O94" i="7"/>
  <c r="R103" i="6"/>
  <c r="AB103" i="6" s="1"/>
  <c r="Z158" i="6"/>
  <c r="C92" i="4"/>
  <c r="L24" i="5"/>
  <c r="R78" i="5"/>
  <c r="R72" i="5"/>
  <c r="X30" i="8"/>
  <c r="AG16" i="14"/>
  <c r="AG50" i="14"/>
  <c r="AJ54" i="14"/>
  <c r="AB72" i="14"/>
  <c r="Z72" i="14" s="1"/>
  <c r="M66" i="7"/>
  <c r="O66" i="7"/>
  <c r="AG107" i="14"/>
  <c r="AB107" i="14" s="1"/>
  <c r="Z107" i="14" s="1"/>
  <c r="S107" i="14" s="1"/>
  <c r="L109" i="14"/>
  <c r="D109" i="14" s="1"/>
  <c r="B109" i="14" s="1"/>
  <c r="F109" i="11" s="1"/>
  <c r="C109" i="11" s="1"/>
  <c r="S121" i="6"/>
  <c r="T121" i="6"/>
  <c r="U121" i="6" s="1"/>
  <c r="V121" i="6" s="1"/>
  <c r="U35" i="4"/>
  <c r="L96" i="4"/>
  <c r="T143" i="6"/>
  <c r="U143" i="6" s="1"/>
  <c r="V143" i="6" s="1"/>
  <c r="AG140" i="14"/>
  <c r="AB140" i="14" s="1"/>
  <c r="Z140" i="14" s="1"/>
  <c r="S140" i="14" s="1"/>
  <c r="L46" i="7"/>
  <c r="P46" i="7"/>
  <c r="M46" i="7"/>
  <c r="AL89" i="8"/>
  <c r="AE109" i="8"/>
  <c r="AM109" i="8" s="1"/>
  <c r="M129" i="6"/>
  <c r="M131" i="7"/>
  <c r="AB137" i="14"/>
  <c r="Q138" i="4"/>
  <c r="C102" i="4"/>
  <c r="AM10" i="8"/>
  <c r="R30" i="6"/>
  <c r="AJ30" i="14"/>
  <c r="Z60" i="6"/>
  <c r="AB65" i="14"/>
  <c r="P72" i="6"/>
  <c r="Q72" i="6" s="1"/>
  <c r="R72" i="6" s="1"/>
  <c r="R93" i="6"/>
  <c r="I114" i="6"/>
  <c r="S118" i="6"/>
  <c r="T118" i="6"/>
  <c r="U118" i="6" s="1"/>
  <c r="V118" i="6" s="1"/>
  <c r="AA118" i="6" s="1"/>
  <c r="Z125" i="6"/>
  <c r="L120" i="14"/>
  <c r="D120" i="14" s="1"/>
  <c r="P134" i="7"/>
  <c r="C27" i="4"/>
  <c r="C61" i="4"/>
  <c r="R45" i="5"/>
  <c r="R92" i="4"/>
  <c r="C78" i="5"/>
  <c r="C72" i="5"/>
  <c r="X48" i="8"/>
  <c r="K26" i="14"/>
  <c r="R31" i="6"/>
  <c r="AN34" i="14"/>
  <c r="AB34" i="14" s="1"/>
  <c r="Z34" i="14" s="1"/>
  <c r="S34" i="14" s="1"/>
  <c r="P39" i="7"/>
  <c r="AM76" i="8"/>
  <c r="D75" i="14"/>
  <c r="AG137" i="14"/>
  <c r="S142" i="6"/>
  <c r="T142" i="6"/>
  <c r="U142" i="6" s="1"/>
  <c r="O96" i="4"/>
  <c r="AE37" i="8"/>
  <c r="AM37" i="8" s="1"/>
  <c r="L44" i="7"/>
  <c r="O44" i="7"/>
  <c r="L56" i="14"/>
  <c r="D56" i="14" s="1"/>
  <c r="V63" i="15"/>
  <c r="G63" i="11" s="1"/>
  <c r="D63" i="11" s="1"/>
  <c r="AB67" i="14"/>
  <c r="Z67" i="14" s="1"/>
  <c r="S67" i="14" s="1"/>
  <c r="O147" i="7"/>
  <c r="C31" i="5"/>
  <c r="R56" i="4"/>
  <c r="R43" i="4"/>
  <c r="Q43" i="4" s="1"/>
  <c r="C55" i="5"/>
  <c r="C56" i="4"/>
  <c r="Z26" i="6"/>
  <c r="Z41" i="6"/>
  <c r="O77" i="7"/>
  <c r="M62" i="7"/>
  <c r="P62" i="7"/>
  <c r="M97" i="7"/>
  <c r="AN86" i="14"/>
  <c r="M134" i="7"/>
  <c r="D144" i="14"/>
  <c r="U46" i="4"/>
  <c r="C59" i="4"/>
  <c r="Z7" i="14"/>
  <c r="M12" i="7"/>
  <c r="O126" i="4"/>
  <c r="O35" i="4"/>
  <c r="P126" i="4"/>
  <c r="O119" i="4"/>
  <c r="P35" i="4"/>
  <c r="D24" i="14"/>
  <c r="AH33" i="8"/>
  <c r="AB29" i="14"/>
  <c r="M53" i="7"/>
  <c r="AA46" i="6"/>
  <c r="G53" i="14"/>
  <c r="L69" i="7"/>
  <c r="AN54" i="14"/>
  <c r="L97" i="14"/>
  <c r="D97" i="14" s="1"/>
  <c r="L136" i="7"/>
  <c r="D135" i="14"/>
  <c r="AB134" i="14"/>
  <c r="Z134" i="14" s="1"/>
  <c r="S134" i="14" s="1"/>
  <c r="C64" i="4"/>
  <c r="C45" i="5"/>
  <c r="U24" i="5"/>
  <c r="O47" i="5"/>
  <c r="X38" i="8"/>
  <c r="S37" i="3" s="1"/>
  <c r="R37" i="3" s="1"/>
  <c r="L6" i="8"/>
  <c r="Q6" i="8"/>
  <c r="U6" i="8"/>
  <c r="G6" i="8"/>
  <c r="V6" i="8"/>
  <c r="P6" i="8"/>
  <c r="F6" i="8"/>
  <c r="M6" i="8"/>
  <c r="AN16" i="14"/>
  <c r="AG30" i="14"/>
  <c r="AM73" i="8"/>
  <c r="AN73" i="8" s="1"/>
  <c r="T72" i="3" s="1"/>
  <c r="AG82" i="14"/>
  <c r="Z92" i="6"/>
  <c r="N107" i="7"/>
  <c r="M107" i="7"/>
  <c r="O137" i="7"/>
  <c r="AM18" i="8"/>
  <c r="Z27" i="14"/>
  <c r="S27" i="14" s="1"/>
  <c r="C55" i="4"/>
  <c r="C62" i="5"/>
  <c r="C84" i="5"/>
  <c r="C86" i="4"/>
  <c r="M14" i="7"/>
  <c r="L42" i="14"/>
  <c r="D42" i="14" s="1"/>
  <c r="I71" i="6"/>
  <c r="I78" i="6"/>
  <c r="C108" i="4"/>
  <c r="C46" i="4"/>
  <c r="K138" i="4"/>
  <c r="R89" i="4"/>
  <c r="R47" i="4"/>
  <c r="R35" i="4"/>
  <c r="R13" i="5"/>
  <c r="R131" i="4"/>
  <c r="R48" i="5"/>
  <c r="R30" i="5"/>
  <c r="AL36" i="8"/>
  <c r="R46" i="6"/>
  <c r="M55" i="14"/>
  <c r="AJ61" i="14"/>
  <c r="AB61" i="14" s="1"/>
  <c r="AL57" i="8"/>
  <c r="AM57" i="8" s="1"/>
  <c r="AN57" i="8" s="1"/>
  <c r="Z99" i="6"/>
  <c r="V112" i="15"/>
  <c r="G112" i="11" s="1"/>
  <c r="D112" i="11" s="1"/>
  <c r="C63" i="4"/>
  <c r="S7" i="5"/>
  <c r="C24" i="5"/>
  <c r="U47" i="5"/>
  <c r="L27" i="7"/>
  <c r="AG14" i="14"/>
  <c r="R62" i="6"/>
  <c r="AG73" i="14"/>
  <c r="V149" i="15"/>
  <c r="G149" i="11" s="1"/>
  <c r="D149" i="11" s="1"/>
  <c r="R148" i="3"/>
  <c r="C38" i="5"/>
  <c r="S8" i="6"/>
  <c r="T8" i="6"/>
  <c r="U8" i="6" s="1"/>
  <c r="AB27" i="14"/>
  <c r="M20" i="14"/>
  <c r="U108" i="4"/>
  <c r="C99" i="4"/>
  <c r="C71" i="5"/>
  <c r="R34" i="5"/>
  <c r="C112" i="4"/>
  <c r="C71" i="4"/>
  <c r="R59" i="4"/>
  <c r="AN33" i="14"/>
  <c r="AB33" i="14" s="1"/>
  <c r="Z33" i="14" s="1"/>
  <c r="AB41" i="14"/>
  <c r="S76" i="6"/>
  <c r="T76" i="6"/>
  <c r="U76" i="6" s="1"/>
  <c r="V76" i="6" s="1"/>
  <c r="K139" i="6"/>
  <c r="L139" i="6" s="1"/>
  <c r="M139" i="6" s="1"/>
  <c r="N139" i="6" s="1"/>
  <c r="M138" i="3" s="1"/>
  <c r="K141" i="6"/>
  <c r="L141" i="6" s="1"/>
  <c r="M141" i="6" s="1"/>
  <c r="N141" i="6" s="1"/>
  <c r="R27" i="4"/>
  <c r="C75" i="4"/>
  <c r="S24" i="5"/>
  <c r="X140" i="8"/>
  <c r="S139" i="3" s="1"/>
  <c r="C78" i="4"/>
  <c r="P19" i="7"/>
  <c r="AL19" i="8"/>
  <c r="AN37" i="14"/>
  <c r="O76" i="7"/>
  <c r="K82" i="14"/>
  <c r="L82" i="14" s="1"/>
  <c r="D82" i="14" s="1"/>
  <c r="AN110" i="14"/>
  <c r="AB130" i="14"/>
  <c r="Z130" i="14" s="1"/>
  <c r="S130" i="14" s="1"/>
  <c r="L143" i="7"/>
  <c r="U91" i="4"/>
  <c r="AG57" i="14"/>
  <c r="AB57" i="14" s="1"/>
  <c r="Z57" i="14" s="1"/>
  <c r="S57" i="14" s="1"/>
  <c r="D11" i="14"/>
  <c r="L110" i="7"/>
  <c r="AL113" i="8"/>
  <c r="Q7" i="7"/>
  <c r="P6" i="4" s="1"/>
  <c r="Z47" i="6"/>
  <c r="AA47" i="6" s="1"/>
  <c r="AB47" i="6" s="1"/>
  <c r="N46" i="3" s="1"/>
  <c r="L56" i="7"/>
  <c r="AN47" i="14"/>
  <c r="AB47" i="14" s="1"/>
  <c r="Z47" i="14" s="1"/>
  <c r="M85" i="7"/>
  <c r="I86" i="6"/>
  <c r="D85" i="14"/>
  <c r="O50" i="5"/>
  <c r="R94" i="4"/>
  <c r="R21" i="5"/>
  <c r="R126" i="4"/>
  <c r="D9" i="14"/>
  <c r="B9" i="14" s="1"/>
  <c r="F9" i="11" s="1"/>
  <c r="C9" i="11" s="1"/>
  <c r="L29" i="7"/>
  <c r="I48" i="6"/>
  <c r="AB35" i="14"/>
  <c r="Z35" i="14" s="1"/>
  <c r="S35" i="14" s="1"/>
  <c r="R76" i="6"/>
  <c r="AG74" i="14"/>
  <c r="P66" i="7"/>
  <c r="M69" i="14"/>
  <c r="I91" i="6"/>
  <c r="O90" i="7"/>
  <c r="AN99" i="14"/>
  <c r="G110" i="14"/>
  <c r="P114" i="7"/>
  <c r="G117" i="14"/>
  <c r="C96" i="4"/>
  <c r="R123" i="4"/>
  <c r="Z10" i="6"/>
  <c r="S61" i="5"/>
  <c r="AL7" i="8"/>
  <c r="G22" i="14"/>
  <c r="V15" i="15"/>
  <c r="G15" i="11" s="1"/>
  <c r="D15" i="11" s="1"/>
  <c r="AG31" i="14"/>
  <c r="AB31" i="14" s="1"/>
  <c r="Z31" i="14" s="1"/>
  <c r="M47" i="7"/>
  <c r="D54" i="14"/>
  <c r="Z66" i="6"/>
  <c r="AN68" i="14"/>
  <c r="AG65" i="14"/>
  <c r="AN120" i="14"/>
  <c r="AB120" i="14" s="1"/>
  <c r="Z120" i="14" s="1"/>
  <c r="S120" i="14" s="1"/>
  <c r="AG141" i="14"/>
  <c r="AB141" i="14" s="1"/>
  <c r="Z141" i="14" s="1"/>
  <c r="S141" i="14" s="1"/>
  <c r="AL158" i="8"/>
  <c r="C39" i="5"/>
  <c r="M13" i="7"/>
  <c r="S97" i="6"/>
  <c r="T97" i="6"/>
  <c r="U97" i="6" s="1"/>
  <c r="V97" i="6" s="1"/>
  <c r="C118" i="4"/>
  <c r="AM63" i="8"/>
  <c r="AN63" i="8" s="1"/>
  <c r="P53" i="7"/>
  <c r="L60" i="7"/>
  <c r="O60" i="7"/>
  <c r="M70" i="6"/>
  <c r="N70" i="6" s="1"/>
  <c r="M74" i="7"/>
  <c r="AG77" i="14"/>
  <c r="AG94" i="14"/>
  <c r="K137" i="14"/>
  <c r="G143" i="14"/>
  <c r="D143" i="14" s="1"/>
  <c r="S35" i="4"/>
  <c r="R91" i="4"/>
  <c r="B4" i="14"/>
  <c r="F4" i="11" s="1"/>
  <c r="C4" i="11" s="1"/>
  <c r="L14" i="7"/>
  <c r="M65" i="7"/>
  <c r="V76" i="15"/>
  <c r="G76" i="11" s="1"/>
  <c r="D76" i="11" s="1"/>
  <c r="P123" i="7"/>
  <c r="P119" i="7"/>
  <c r="AG119" i="14"/>
  <c r="AB119" i="14" s="1"/>
  <c r="Z119" i="14" s="1"/>
  <c r="S119" i="14" s="1"/>
  <c r="I135" i="6"/>
  <c r="V145" i="15"/>
  <c r="G145" i="11" s="1"/>
  <c r="D145" i="11" s="1"/>
  <c r="R82" i="5"/>
  <c r="R25" i="5"/>
  <c r="C85" i="4"/>
  <c r="U119" i="4"/>
  <c r="C50" i="5"/>
  <c r="C83" i="5"/>
  <c r="G26" i="14"/>
  <c r="X15" i="8"/>
  <c r="M26" i="6"/>
  <c r="G40" i="14"/>
  <c r="L72" i="7"/>
  <c r="AM67" i="8"/>
  <c r="AN67" i="8" s="1"/>
  <c r="AL110" i="8"/>
  <c r="AJ125" i="14"/>
  <c r="AB125" i="14" s="1"/>
  <c r="Z125" i="14" s="1"/>
  <c r="S125" i="14" s="1"/>
  <c r="AL134" i="8"/>
  <c r="C23" i="5"/>
  <c r="C40" i="4"/>
  <c r="C111" i="4"/>
  <c r="R96" i="4"/>
  <c r="R44" i="5"/>
  <c r="U61" i="5"/>
  <c r="AH22" i="8"/>
  <c r="M38" i="6"/>
  <c r="N38" i="6" s="1"/>
  <c r="M37" i="3" s="1"/>
  <c r="V37" i="15"/>
  <c r="G37" i="11" s="1"/>
  <c r="D37" i="11" s="1"/>
  <c r="Z41" i="14"/>
  <c r="S41" i="14" s="1"/>
  <c r="Z57" i="6"/>
  <c r="AN58" i="14"/>
  <c r="AB58" i="14" s="1"/>
  <c r="Z58" i="14" s="1"/>
  <c r="S58" i="14" s="1"/>
  <c r="Z55" i="6"/>
  <c r="AA55" i="6" s="1"/>
  <c r="AB55" i="6" s="1"/>
  <c r="N54" i="3" s="1"/>
  <c r="D94" i="14"/>
  <c r="AL123" i="8"/>
  <c r="M122" i="14"/>
  <c r="L131" i="7"/>
  <c r="AL147" i="8"/>
  <c r="X108" i="8"/>
  <c r="S107" i="3" s="1"/>
  <c r="S74" i="4"/>
  <c r="AH25" i="8"/>
  <c r="P27" i="7"/>
  <c r="P61" i="7"/>
  <c r="AN89" i="14"/>
  <c r="AH130" i="8"/>
  <c r="R114" i="4"/>
  <c r="M27" i="14"/>
  <c r="X104" i="8"/>
  <c r="S103" i="3" s="1"/>
  <c r="R103" i="3" s="1"/>
  <c r="AG5" i="14"/>
  <c r="AB5" i="14" s="1"/>
  <c r="Z5" i="14" s="1"/>
  <c r="S5" i="14" s="1"/>
  <c r="AH17" i="8"/>
  <c r="L38" i="14"/>
  <c r="D38" i="14" s="1"/>
  <c r="P65" i="7"/>
  <c r="AG72" i="14"/>
  <c r="L74" i="14"/>
  <c r="D74" i="14" s="1"/>
  <c r="L120" i="7"/>
  <c r="AB129" i="14"/>
  <c r="AN131" i="14"/>
  <c r="L137" i="7"/>
  <c r="K134" i="14"/>
  <c r="L134" i="14" s="1"/>
  <c r="D134" i="14" s="1"/>
  <c r="AG3" i="14"/>
  <c r="R23" i="5"/>
  <c r="C135" i="4"/>
  <c r="U111" i="4"/>
  <c r="U96" i="4"/>
  <c r="C79" i="4"/>
  <c r="R8" i="6"/>
  <c r="N11" i="8"/>
  <c r="L61" i="5"/>
  <c r="AN4" i="14"/>
  <c r="AB4" i="14" s="1"/>
  <c r="Z4" i="14" s="1"/>
  <c r="S4" i="14" s="1"/>
  <c r="O17" i="7"/>
  <c r="D30" i="14"/>
  <c r="Z18" i="6"/>
  <c r="C49" i="14"/>
  <c r="H49" i="11" s="1"/>
  <c r="E49" i="11" s="1"/>
  <c r="AL61" i="8"/>
  <c r="L93" i="14"/>
  <c r="D93" i="14" s="1"/>
  <c r="AJ94" i="14"/>
  <c r="AB70" i="14"/>
  <c r="Z70" i="14" s="1"/>
  <c r="S70" i="14" s="1"/>
  <c r="AL78" i="8"/>
  <c r="AM78" i="8" s="1"/>
  <c r="AN78" i="8" s="1"/>
  <c r="L113" i="7"/>
  <c r="G114" i="14"/>
  <c r="D114" i="14" s="1"/>
  <c r="D148" i="14"/>
  <c r="M14" i="14"/>
  <c r="L8" i="14"/>
  <c r="L75" i="7"/>
  <c r="M37" i="5"/>
  <c r="D149" i="14"/>
  <c r="C23" i="4"/>
  <c r="U85" i="5"/>
  <c r="C85" i="5"/>
  <c r="C60" i="5"/>
  <c r="C83" i="4"/>
  <c r="C58" i="4"/>
  <c r="C103" i="4"/>
  <c r="C70" i="4"/>
  <c r="C82" i="4"/>
  <c r="C31" i="4"/>
  <c r="C89" i="4"/>
  <c r="C128" i="4"/>
  <c r="C14" i="5"/>
  <c r="C66" i="4"/>
  <c r="U100" i="4"/>
  <c r="C67" i="4"/>
  <c r="U110" i="4"/>
  <c r="C44" i="4"/>
  <c r="C51" i="4"/>
  <c r="U74" i="4"/>
  <c r="U66" i="4"/>
  <c r="U13" i="4"/>
  <c r="C110" i="4"/>
  <c r="U44" i="4"/>
  <c r="C22" i="4"/>
  <c r="C46" i="5"/>
  <c r="C74" i="4"/>
  <c r="U66" i="5"/>
  <c r="C19" i="4"/>
  <c r="AG26" i="14"/>
  <c r="M19" i="7"/>
  <c r="L39" i="14"/>
  <c r="L48" i="14"/>
  <c r="I67" i="6"/>
  <c r="AL77" i="8"/>
  <c r="L62" i="7"/>
  <c r="P96" i="7"/>
  <c r="L103" i="7"/>
  <c r="P109" i="7"/>
  <c r="Z129" i="14"/>
  <c r="S129" i="14" s="1"/>
  <c r="B129" i="14" s="1"/>
  <c r="F129" i="11" s="1"/>
  <c r="C129" i="11" s="1"/>
  <c r="I156" i="6"/>
  <c r="M30" i="5"/>
  <c r="C82" i="5"/>
  <c r="C119" i="4"/>
  <c r="C9" i="5"/>
  <c r="X20" i="8"/>
  <c r="S19" i="3" s="1"/>
  <c r="AL16" i="8"/>
  <c r="AM16" i="8" s="1"/>
  <c r="AN16" i="8" s="1"/>
  <c r="T15" i="3" s="1"/>
  <c r="R15" i="3" s="1"/>
  <c r="AB23" i="14"/>
  <c r="Z23" i="14" s="1"/>
  <c r="S23" i="14" s="1"/>
  <c r="M39" i="7"/>
  <c r="AN52" i="8"/>
  <c r="T51" i="3" s="1"/>
  <c r="R51" i="3" s="1"/>
  <c r="O70" i="7"/>
  <c r="V79" i="15"/>
  <c r="G79" i="11" s="1"/>
  <c r="D79" i="11" s="1"/>
  <c r="L96" i="7"/>
  <c r="L97" i="7"/>
  <c r="P113" i="7"/>
  <c r="AL115" i="8"/>
  <c r="AM115" i="8" s="1"/>
  <c r="AN115" i="8" s="1"/>
  <c r="M120" i="7"/>
  <c r="M123" i="14"/>
  <c r="O8" i="4"/>
  <c r="C87" i="4"/>
  <c r="U135" i="4"/>
  <c r="Q87" i="5"/>
  <c r="L111" i="4"/>
  <c r="P96" i="4"/>
  <c r="W11" i="8"/>
  <c r="C44" i="5"/>
  <c r="P61" i="5"/>
  <c r="M12" i="6"/>
  <c r="P13" i="7"/>
  <c r="AE82" i="8"/>
  <c r="AM82" i="8" s="1"/>
  <c r="AL131" i="8"/>
  <c r="AM131" i="8" s="1"/>
  <c r="AN136" i="14"/>
  <c r="L138" i="14"/>
  <c r="D138" i="14" s="1"/>
  <c r="AN48" i="14"/>
  <c r="S49" i="14"/>
  <c r="B49" i="14" s="1"/>
  <c r="F49" i="11" s="1"/>
  <c r="C49" i="11" s="1"/>
  <c r="B49" i="11" s="1"/>
  <c r="I49" i="11" s="1"/>
  <c r="K77" i="14"/>
  <c r="AL84" i="8"/>
  <c r="M145" i="7"/>
  <c r="AH108" i="8"/>
  <c r="AG102" i="14"/>
  <c r="I115" i="6"/>
  <c r="N115" i="6" s="1"/>
  <c r="AN115" i="14"/>
  <c r="AB115" i="14" s="1"/>
  <c r="Z115" i="14" s="1"/>
  <c r="S115" i="14" s="1"/>
  <c r="Z124" i="6"/>
  <c r="M148" i="6"/>
  <c r="N148" i="6" s="1"/>
  <c r="M147" i="3" s="1"/>
  <c r="P146" i="7"/>
  <c r="L35" i="4"/>
  <c r="R12" i="4"/>
  <c r="M20" i="7"/>
  <c r="AL33" i="8"/>
  <c r="Z21" i="14"/>
  <c r="C21" i="14" s="1"/>
  <c r="H21" i="11" s="1"/>
  <c r="E21" i="11" s="1"/>
  <c r="P48" i="7"/>
  <c r="AN74" i="14"/>
  <c r="M59" i="14"/>
  <c r="AJ82" i="14"/>
  <c r="AB82" i="14" s="1"/>
  <c r="Z82" i="14" s="1"/>
  <c r="S82" i="14" s="1"/>
  <c r="L90" i="7"/>
  <c r="B104" i="14"/>
  <c r="F104" i="11" s="1"/>
  <c r="C104" i="11" s="1"/>
  <c r="P130" i="7"/>
  <c r="L134" i="7"/>
  <c r="S11" i="4"/>
  <c r="C30" i="5"/>
  <c r="C38" i="4"/>
  <c r="C15" i="4"/>
  <c r="U9" i="5"/>
  <c r="I8" i="6"/>
  <c r="C122" i="4"/>
  <c r="AJ14" i="14"/>
  <c r="AB14" i="14" s="1"/>
  <c r="Z14" i="14" s="1"/>
  <c r="X67" i="8"/>
  <c r="X115" i="8"/>
  <c r="V4" i="15"/>
  <c r="G4" i="11" s="1"/>
  <c r="D4" i="11" s="1"/>
  <c r="M18" i="6"/>
  <c r="AB42" i="14"/>
  <c r="Z42" i="14" s="1"/>
  <c r="S42" i="14" s="1"/>
  <c r="M93" i="14"/>
  <c r="I92" i="6"/>
  <c r="L92" i="14"/>
  <c r="Z104" i="14"/>
  <c r="S104" i="14" s="1"/>
  <c r="O132" i="7"/>
  <c r="M137" i="7"/>
  <c r="C98" i="4"/>
  <c r="AB6" i="14"/>
  <c r="Z6" i="14" s="1"/>
  <c r="S6" i="14" s="1"/>
  <c r="V31" i="15"/>
  <c r="G31" i="11" s="1"/>
  <c r="D31" i="11" s="1"/>
  <c r="AN38" i="8"/>
  <c r="T37" i="3" s="1"/>
  <c r="O58" i="7"/>
  <c r="M60" i="7"/>
  <c r="G86" i="14"/>
  <c r="V93" i="15"/>
  <c r="G93" i="11" s="1"/>
  <c r="D93" i="11" s="1"/>
  <c r="AH97" i="8"/>
  <c r="AN75" i="14"/>
  <c r="AB75" i="14" s="1"/>
  <c r="Z75" i="14" s="1"/>
  <c r="S75" i="14" s="1"/>
  <c r="AG92" i="14"/>
  <c r="AB92" i="14" s="1"/>
  <c r="Z92" i="14" s="1"/>
  <c r="S92" i="14" s="1"/>
  <c r="G96" i="14"/>
  <c r="AN109" i="14"/>
  <c r="AB109" i="14" s="1"/>
  <c r="Z109" i="14" s="1"/>
  <c r="S109" i="14" s="1"/>
  <c r="C66" i="5"/>
  <c r="W9" i="8"/>
  <c r="AN12" i="14"/>
  <c r="AM72" i="8"/>
  <c r="O93" i="7"/>
  <c r="L66" i="5"/>
  <c r="L13" i="4"/>
  <c r="P29" i="7"/>
  <c r="AL17" i="8"/>
  <c r="P30" i="7"/>
  <c r="AN30" i="14"/>
  <c r="AN26" i="8"/>
  <c r="O48" i="7"/>
  <c r="AN53" i="14"/>
  <c r="AB53" i="14" s="1"/>
  <c r="Z53" i="14" s="1"/>
  <c r="S53" i="14" s="1"/>
  <c r="L58" i="14"/>
  <c r="D58" i="14" s="1"/>
  <c r="O56" i="7"/>
  <c r="AG91" i="14"/>
  <c r="AB91" i="14" s="1"/>
  <c r="Z91" i="14" s="1"/>
  <c r="Z96" i="14"/>
  <c r="S96" i="14" s="1"/>
  <c r="P105" i="7"/>
  <c r="L107" i="14"/>
  <c r="D107" i="14" s="1"/>
  <c r="L107" i="7"/>
  <c r="C11" i="4"/>
  <c r="C47" i="4"/>
  <c r="R38" i="4"/>
  <c r="U15" i="4"/>
  <c r="R122" i="4"/>
  <c r="X31" i="8"/>
  <c r="S30" i="3" s="1"/>
  <c r="AG22" i="14"/>
  <c r="AN13" i="14"/>
  <c r="AB13" i="14" s="1"/>
  <c r="Z13" i="14" s="1"/>
  <c r="S13" i="14" s="1"/>
  <c r="Z45" i="14"/>
  <c r="S45" i="14" s="1"/>
  <c r="O65" i="7"/>
  <c r="L77" i="7"/>
  <c r="N91" i="6"/>
  <c r="M90" i="3" s="1"/>
  <c r="M103" i="7"/>
  <c r="AN112" i="14"/>
  <c r="AB112" i="14" s="1"/>
  <c r="Z112" i="14" s="1"/>
  <c r="S112" i="14" s="1"/>
  <c r="C39" i="4"/>
  <c r="C115" i="4"/>
  <c r="C77" i="5"/>
  <c r="M10" i="7"/>
  <c r="AB21" i="14"/>
  <c r="AA64" i="6"/>
  <c r="AB64" i="6" s="1"/>
  <c r="N63" i="3" s="1"/>
  <c r="K87" i="14"/>
  <c r="L87" i="14" s="1"/>
  <c r="D87" i="14" s="1"/>
  <c r="L96" i="14"/>
  <c r="D96" i="14" s="1"/>
  <c r="M99" i="14"/>
  <c r="AL112" i="8"/>
  <c r="AL126" i="8"/>
  <c r="AM126" i="8" s="1"/>
  <c r="AM24" i="8"/>
  <c r="AL51" i="8"/>
  <c r="M42" i="7"/>
  <c r="L50" i="14"/>
  <c r="D50" i="14" s="1"/>
  <c r="M23" i="14"/>
  <c r="AN98" i="14"/>
  <c r="AB98" i="14" s="1"/>
  <c r="Z98" i="14" s="1"/>
  <c r="S98" i="14" s="1"/>
  <c r="AJ105" i="14"/>
  <c r="D106" i="14"/>
  <c r="I132" i="6"/>
  <c r="O14" i="7"/>
  <c r="M41" i="6"/>
  <c r="N41" i="6" s="1"/>
  <c r="M40" i="3" s="1"/>
  <c r="L12" i="14"/>
  <c r="D12" i="14" s="1"/>
  <c r="AG39" i="14"/>
  <c r="AB39" i="14" s="1"/>
  <c r="Z39" i="14" s="1"/>
  <c r="S39" i="14" s="1"/>
  <c r="Z46" i="6"/>
  <c r="M66" i="6"/>
  <c r="R57" i="6"/>
  <c r="AB57" i="6" s="1"/>
  <c r="N56" i="3" s="1"/>
  <c r="AL50" i="8"/>
  <c r="M69" i="7"/>
  <c r="K65" i="14"/>
  <c r="L65" i="14" s="1"/>
  <c r="D65" i="14" s="1"/>
  <c r="B65" i="14" s="1"/>
  <c r="F65" i="11" s="1"/>
  <c r="C65" i="11" s="1"/>
  <c r="I74" i="6"/>
  <c r="AL90" i="8"/>
  <c r="M96" i="7"/>
  <c r="AB90" i="14"/>
  <c r="Z90" i="14" s="1"/>
  <c r="S90" i="14" s="1"/>
  <c r="AG105" i="14"/>
  <c r="M131" i="14"/>
  <c r="AH142" i="8"/>
  <c r="AM142" i="8" s="1"/>
  <c r="AN142" i="8" s="1"/>
  <c r="C4" i="14"/>
  <c r="H4" i="11" s="1"/>
  <c r="E4" i="11" s="1"/>
  <c r="R73" i="5"/>
  <c r="C126" i="4"/>
  <c r="V9" i="15"/>
  <c r="G9" i="11" s="1"/>
  <c r="D9" i="11" s="1"/>
  <c r="M33" i="7"/>
  <c r="R34" i="6"/>
  <c r="AE43" i="8"/>
  <c r="AM43" i="8" s="1"/>
  <c r="P58" i="7"/>
  <c r="M61" i="7"/>
  <c r="V64" i="15"/>
  <c r="G64" i="11" s="1"/>
  <c r="D64" i="11" s="1"/>
  <c r="L71" i="14"/>
  <c r="O96" i="7"/>
  <c r="D90" i="14"/>
  <c r="Z93" i="6"/>
  <c r="AA93" i="6" s="1"/>
  <c r="L105" i="7"/>
  <c r="AE98" i="8"/>
  <c r="AM98" i="8" s="1"/>
  <c r="V123" i="15"/>
  <c r="G123" i="11" s="1"/>
  <c r="D123" i="11" s="1"/>
  <c r="O131" i="7"/>
  <c r="O143" i="7"/>
  <c r="C106" i="4"/>
  <c r="C123" i="4"/>
  <c r="O61" i="5"/>
  <c r="C90" i="4"/>
  <c r="O33" i="7"/>
  <c r="G39" i="14"/>
  <c r="M37" i="14"/>
  <c r="O39" i="7"/>
  <c r="AJ45" i="14"/>
  <c r="AB45" i="14" s="1"/>
  <c r="AN54" i="8"/>
  <c r="T53" i="3" s="1"/>
  <c r="V59" i="15"/>
  <c r="G59" i="11" s="1"/>
  <c r="D59" i="11" s="1"/>
  <c r="AL71" i="8"/>
  <c r="G77" i="14"/>
  <c r="L81" i="14"/>
  <c r="L93" i="7"/>
  <c r="K110" i="14"/>
  <c r="L117" i="7"/>
  <c r="AM119" i="8"/>
  <c r="AN119" i="8" s="1"/>
  <c r="T118" i="3" s="1"/>
  <c r="C127" i="4"/>
  <c r="X36" i="8"/>
  <c r="S35" i="3" s="1"/>
  <c r="P76" i="7"/>
  <c r="V70" i="15"/>
  <c r="G70" i="11" s="1"/>
  <c r="D70" i="11" s="1"/>
  <c r="AB106" i="14"/>
  <c r="Z106" i="14" s="1"/>
  <c r="S106" i="14" s="1"/>
  <c r="D27" i="14"/>
  <c r="L22" i="14"/>
  <c r="L33" i="7"/>
  <c r="M37" i="7"/>
  <c r="AL56" i="8"/>
  <c r="AA57" i="6"/>
  <c r="AN87" i="14"/>
  <c r="AB87" i="14" s="1"/>
  <c r="Z87" i="14" s="1"/>
  <c r="S87" i="14" s="1"/>
  <c r="L99" i="7"/>
  <c r="L101" i="14"/>
  <c r="D101" i="14" s="1"/>
  <c r="B101" i="14" s="1"/>
  <c r="F101" i="11" s="1"/>
  <c r="C101" i="11" s="1"/>
  <c r="C101" i="14"/>
  <c r="H101" i="11" s="1"/>
  <c r="E101" i="11" s="1"/>
  <c r="AJ139" i="14"/>
  <c r="AB139" i="14" s="1"/>
  <c r="Z139" i="14" s="1"/>
  <c r="S139" i="14" s="1"/>
  <c r="Z133" i="14"/>
  <c r="S133" i="14" s="1"/>
  <c r="L151" i="7"/>
  <c r="K14" i="14"/>
  <c r="L14" i="14" s="1"/>
  <c r="D14" i="14" s="1"/>
  <c r="L37" i="7"/>
  <c r="V27" i="15"/>
  <c r="G27" i="11" s="1"/>
  <c r="D27" i="11" s="1"/>
  <c r="L64" i="14"/>
  <c r="D64" i="14" s="1"/>
  <c r="V71" i="15"/>
  <c r="G71" i="11" s="1"/>
  <c r="D71" i="11" s="1"/>
  <c r="P74" i="7"/>
  <c r="O97" i="7"/>
  <c r="O88" i="7"/>
  <c r="AL102" i="8"/>
  <c r="L123" i="7"/>
  <c r="AH128" i="8"/>
  <c r="AM128" i="8" s="1"/>
  <c r="AN128" i="8" s="1"/>
  <c r="M147" i="7"/>
  <c r="R39" i="4"/>
  <c r="R106" i="4"/>
  <c r="C24" i="4"/>
  <c r="C29" i="5"/>
  <c r="C61" i="5"/>
  <c r="R90" i="4"/>
  <c r="AL25" i="8"/>
  <c r="AM31" i="8"/>
  <c r="AN31" i="8" s="1"/>
  <c r="T30" i="3" s="1"/>
  <c r="R30" i="3" s="1"/>
  <c r="V100" i="15"/>
  <c r="G100" i="11" s="1"/>
  <c r="D100" i="11" s="1"/>
  <c r="U19" i="4"/>
  <c r="V13" i="15"/>
  <c r="G13" i="11" s="1"/>
  <c r="D13" i="11" s="1"/>
  <c r="AJ74" i="14"/>
  <c r="V69" i="15"/>
  <c r="G69" i="11" s="1"/>
  <c r="D69" i="11" s="1"/>
  <c r="R31" i="4"/>
  <c r="L70" i="7"/>
  <c r="M72" i="7"/>
  <c r="M71" i="14"/>
  <c r="P108" i="7"/>
  <c r="AN123" i="14"/>
  <c r="AB123" i="14" s="1"/>
  <c r="Z123" i="14" s="1"/>
  <c r="S123" i="14" s="1"/>
  <c r="H9" i="8"/>
  <c r="O9" i="8" s="1"/>
  <c r="L17" i="7"/>
  <c r="AJ22" i="14"/>
  <c r="V8" i="15"/>
  <c r="G8" i="11" s="1"/>
  <c r="D8" i="11" s="1"/>
  <c r="P33" i="7"/>
  <c r="G72" i="14"/>
  <c r="G87" i="14"/>
  <c r="AL76" i="8"/>
  <c r="AJ93" i="14"/>
  <c r="M106" i="6"/>
  <c r="N106" i="6" s="1"/>
  <c r="M105" i="3" s="1"/>
  <c r="O110" i="7"/>
  <c r="AN111" i="8"/>
  <c r="T110" i="3" s="1"/>
  <c r="R110" i="3" s="1"/>
  <c r="AL120" i="8"/>
  <c r="AJ143" i="14"/>
  <c r="AB143" i="14" s="1"/>
  <c r="Z143" i="14" s="1"/>
  <c r="S143" i="14" s="1"/>
  <c r="P151" i="7"/>
  <c r="P153" i="7"/>
  <c r="G151" i="14"/>
  <c r="M156" i="7"/>
  <c r="AN3" i="14"/>
  <c r="U22" i="4"/>
  <c r="R44" i="4"/>
  <c r="P50" i="7"/>
  <c r="U118" i="4"/>
  <c r="W12" i="8"/>
  <c r="L20" i="7"/>
  <c r="I32" i="6"/>
  <c r="N32" i="6" s="1"/>
  <c r="O30" i="7"/>
  <c r="Q49" i="7"/>
  <c r="P43" i="4" s="1"/>
  <c r="AG55" i="14"/>
  <c r="AB55" i="14" s="1"/>
  <c r="Z55" i="14" s="1"/>
  <c r="AL75" i="8"/>
  <c r="O69" i="7"/>
  <c r="O80" i="7"/>
  <c r="B76" i="14"/>
  <c r="F76" i="11" s="1"/>
  <c r="C76" i="11" s="1"/>
  <c r="AL86" i="8"/>
  <c r="AM86" i="8" s="1"/>
  <c r="AN86" i="8" s="1"/>
  <c r="O100" i="7"/>
  <c r="AG118" i="14"/>
  <c r="O123" i="7"/>
  <c r="AL125" i="8"/>
  <c r="O129" i="7"/>
  <c r="K150" i="14"/>
  <c r="O147" i="8"/>
  <c r="O121" i="7"/>
  <c r="AN117" i="14"/>
  <c r="AB117" i="14" s="1"/>
  <c r="Z117" i="14" s="1"/>
  <c r="S117" i="14" s="1"/>
  <c r="P138" i="7"/>
  <c r="M138" i="6"/>
  <c r="M149" i="6"/>
  <c r="N149" i="6" s="1"/>
  <c r="M148" i="3" s="1"/>
  <c r="AG154" i="14"/>
  <c r="M22" i="7"/>
  <c r="L19" i="7"/>
  <c r="AH36" i="8"/>
  <c r="AM36" i="8" s="1"/>
  <c r="AG48" i="14"/>
  <c r="V72" i="15"/>
  <c r="G72" i="11" s="1"/>
  <c r="D72" i="11" s="1"/>
  <c r="P77" i="7"/>
  <c r="G105" i="14"/>
  <c r="D105" i="14" s="1"/>
  <c r="M110" i="7"/>
  <c r="M109" i="7"/>
  <c r="AL153" i="8"/>
  <c r="O55" i="8"/>
  <c r="AH48" i="8"/>
  <c r="K51" i="14"/>
  <c r="L51" i="14" s="1"/>
  <c r="M59" i="7"/>
  <c r="V55" i="15"/>
  <c r="G55" i="11" s="1"/>
  <c r="D55" i="11" s="1"/>
  <c r="M77" i="7"/>
  <c r="L74" i="7"/>
  <c r="K86" i="14"/>
  <c r="L86" i="14" s="1"/>
  <c r="D86" i="14" s="1"/>
  <c r="K98" i="14"/>
  <c r="L98" i="14" s="1"/>
  <c r="D98" i="14" s="1"/>
  <c r="B98" i="14" s="1"/>
  <c r="F98" i="11" s="1"/>
  <c r="C98" i="11" s="1"/>
  <c r="AG136" i="14"/>
  <c r="AG142" i="14"/>
  <c r="AG153" i="14"/>
  <c r="AB153" i="14" s="1"/>
  <c r="Z153" i="14" s="1"/>
  <c r="S153" i="14" s="1"/>
  <c r="AG18" i="14"/>
  <c r="AB18" i="14" s="1"/>
  <c r="Z18" i="14" s="1"/>
  <c r="S18" i="14" s="1"/>
  <c r="L53" i="14"/>
  <c r="AH77" i="8"/>
  <c r="P60" i="7"/>
  <c r="AN81" i="14"/>
  <c r="AB81" i="14" s="1"/>
  <c r="Z81" i="14" s="1"/>
  <c r="S81" i="14" s="1"/>
  <c r="AN73" i="14"/>
  <c r="AB73" i="14" s="1"/>
  <c r="Z73" i="14" s="1"/>
  <c r="AH117" i="8"/>
  <c r="L125" i="14"/>
  <c r="D125" i="14" s="1"/>
  <c r="L138" i="7"/>
  <c r="B146" i="14"/>
  <c r="F146" i="11" s="1"/>
  <c r="C146" i="11" s="1"/>
  <c r="B146" i="11" s="1"/>
  <c r="AL6" i="8"/>
  <c r="O25" i="7"/>
  <c r="AJ33" i="14"/>
  <c r="L25" i="14"/>
  <c r="D25" i="14" s="1"/>
  <c r="AG52" i="14"/>
  <c r="AB52" i="14" s="1"/>
  <c r="Z52" i="14" s="1"/>
  <c r="S52" i="14" s="1"/>
  <c r="L72" i="14"/>
  <c r="D72" i="14" s="1"/>
  <c r="AN83" i="14"/>
  <c r="AJ97" i="14"/>
  <c r="AB97" i="14" s="1"/>
  <c r="Z97" i="14" s="1"/>
  <c r="S97" i="14" s="1"/>
  <c r="M113" i="7"/>
  <c r="L118" i="7"/>
  <c r="G125" i="14"/>
  <c r="L142" i="7"/>
  <c r="L141" i="7"/>
  <c r="L147" i="7"/>
  <c r="P156" i="7"/>
  <c r="M158" i="7"/>
  <c r="O16" i="8"/>
  <c r="X16" i="8" s="1"/>
  <c r="S15" i="3" s="1"/>
  <c r="I158" i="6"/>
  <c r="AG24" i="14"/>
  <c r="AB24" i="14" s="1"/>
  <c r="Z24" i="14" s="1"/>
  <c r="S24" i="14" s="1"/>
  <c r="AG63" i="14"/>
  <c r="AB63" i="14" s="1"/>
  <c r="Z63" i="14" s="1"/>
  <c r="AH80" i="8"/>
  <c r="P90" i="7"/>
  <c r="AN93" i="14"/>
  <c r="M89" i="14"/>
  <c r="AG109" i="14"/>
  <c r="AN149" i="14"/>
  <c r="U70" i="4"/>
  <c r="C42" i="5"/>
  <c r="C12" i="4"/>
  <c r="C34" i="4"/>
  <c r="U67" i="4"/>
  <c r="C13" i="4"/>
  <c r="C100" i="4"/>
  <c r="K12" i="8"/>
  <c r="H12" i="8"/>
  <c r="L17" i="14"/>
  <c r="G17" i="14"/>
  <c r="D17" i="14" s="1"/>
  <c r="AG11" i="14"/>
  <c r="AB11" i="14" s="1"/>
  <c r="Z11" i="14" s="1"/>
  <c r="S11" i="14" s="1"/>
  <c r="AH51" i="8"/>
  <c r="O53" i="7"/>
  <c r="O59" i="7"/>
  <c r="M57" i="6"/>
  <c r="M57" i="7"/>
  <c r="K73" i="14"/>
  <c r="L73" i="14" s="1"/>
  <c r="K79" i="14"/>
  <c r="L79" i="14" s="1"/>
  <c r="D79" i="14" s="1"/>
  <c r="P97" i="7"/>
  <c r="L109" i="7"/>
  <c r="V133" i="15"/>
  <c r="G133" i="11" s="1"/>
  <c r="D133" i="11" s="1"/>
  <c r="M149" i="14"/>
  <c r="AN150" i="14"/>
  <c r="AB150" i="14" s="1"/>
  <c r="Z150" i="14" s="1"/>
  <c r="O80" i="8"/>
  <c r="O148" i="8"/>
  <c r="K153" i="14"/>
  <c r="L153" i="14" s="1"/>
  <c r="D153" i="14" s="1"/>
  <c r="L152" i="14"/>
  <c r="AL150" i="8"/>
  <c r="AM150" i="8" s="1"/>
  <c r="K5" i="14"/>
  <c r="L5" i="14" s="1"/>
  <c r="X24" i="8"/>
  <c r="S23" i="3" s="1"/>
  <c r="X116" i="8"/>
  <c r="S115" i="3" s="1"/>
  <c r="AG19" i="14"/>
  <c r="AJ50" i="14"/>
  <c r="Z32" i="14"/>
  <c r="S32" i="14" s="1"/>
  <c r="I39" i="6"/>
  <c r="M47" i="14"/>
  <c r="AE66" i="8"/>
  <c r="AM66" i="8" s="1"/>
  <c r="AN66" i="8" s="1"/>
  <c r="AJ77" i="14"/>
  <c r="L85" i="7"/>
  <c r="O82" i="7"/>
  <c r="M92" i="7"/>
  <c r="O109" i="7"/>
  <c r="AJ114" i="14"/>
  <c r="V122" i="15"/>
  <c r="G122" i="11" s="1"/>
  <c r="D122" i="11" s="1"/>
  <c r="AL129" i="8"/>
  <c r="N135" i="6"/>
  <c r="M134" i="3" s="1"/>
  <c r="P137" i="7"/>
  <c r="AL152" i="8"/>
  <c r="R51" i="4"/>
  <c r="M27" i="7"/>
  <c r="O19" i="7"/>
  <c r="P28" i="7"/>
  <c r="O32" i="7"/>
  <c r="AB43" i="14"/>
  <c r="Z43" i="14" s="1"/>
  <c r="S43" i="14" s="1"/>
  <c r="K55" i="14"/>
  <c r="L55" i="14" s="1"/>
  <c r="D55" i="14" s="1"/>
  <c r="O61" i="7"/>
  <c r="O72" i="7"/>
  <c r="AH100" i="8"/>
  <c r="AM100" i="8" s="1"/>
  <c r="K107" i="14"/>
  <c r="AL114" i="8"/>
  <c r="O120" i="7"/>
  <c r="P139" i="7"/>
  <c r="P145" i="7"/>
  <c r="V141" i="15"/>
  <c r="G141" i="11" s="1"/>
  <c r="D141" i="11" s="1"/>
  <c r="AG148" i="14"/>
  <c r="AB148" i="14" s="1"/>
  <c r="Z148" i="14" s="1"/>
  <c r="S148" i="14" s="1"/>
  <c r="AN26" i="14"/>
  <c r="AB26" i="14" s="1"/>
  <c r="Z26" i="14" s="1"/>
  <c r="S26" i="14" s="1"/>
  <c r="AL15" i="8"/>
  <c r="AM15" i="8" s="1"/>
  <c r="AN15" i="8" s="1"/>
  <c r="P37" i="7"/>
  <c r="AH53" i="8"/>
  <c r="AB51" i="14"/>
  <c r="Z51" i="14" s="1"/>
  <c r="S51" i="14" s="1"/>
  <c r="D61" i="14"/>
  <c r="Q73" i="7"/>
  <c r="P47" i="5" s="1"/>
  <c r="G81" i="14"/>
  <c r="M89" i="7"/>
  <c r="AL96" i="8"/>
  <c r="V91" i="15"/>
  <c r="G91" i="11" s="1"/>
  <c r="D91" i="11" s="1"/>
  <c r="AL92" i="8"/>
  <c r="L128" i="14"/>
  <c r="D128" i="14" s="1"/>
  <c r="L122" i="14"/>
  <c r="AN126" i="14"/>
  <c r="AB126" i="14" s="1"/>
  <c r="Z126" i="14" s="1"/>
  <c r="S126" i="14" s="1"/>
  <c r="G127" i="14"/>
  <c r="D127" i="14" s="1"/>
  <c r="M139" i="7"/>
  <c r="L140" i="7"/>
  <c r="L3" i="14"/>
  <c r="R28" i="4"/>
  <c r="N7" i="8"/>
  <c r="U58" i="4"/>
  <c r="G19" i="14"/>
  <c r="D19" i="14" s="1"/>
  <c r="O20" i="7"/>
  <c r="O37" i="7"/>
  <c r="V21" i="15"/>
  <c r="G21" i="11" s="1"/>
  <c r="D21" i="11" s="1"/>
  <c r="AL23" i="8"/>
  <c r="AM23" i="8" s="1"/>
  <c r="AN23" i="8" s="1"/>
  <c r="AJ48" i="14"/>
  <c r="AB48" i="14" s="1"/>
  <c r="Z48" i="14" s="1"/>
  <c r="S48" i="14" s="1"/>
  <c r="O45" i="7"/>
  <c r="AH35" i="8"/>
  <c r="AM35" i="8" s="1"/>
  <c r="M48" i="7"/>
  <c r="AN62" i="14"/>
  <c r="AB62" i="14" s="1"/>
  <c r="Z62" i="14" s="1"/>
  <c r="S62" i="14" s="1"/>
  <c r="L57" i="7"/>
  <c r="AH95" i="8"/>
  <c r="AN111" i="14"/>
  <c r="AB111" i="14" s="1"/>
  <c r="Z111" i="14" s="1"/>
  <c r="S111" i="14" s="1"/>
  <c r="AG115" i="14"/>
  <c r="R121" i="6"/>
  <c r="P125" i="7"/>
  <c r="AG131" i="14"/>
  <c r="P143" i="7"/>
  <c r="AJ151" i="14"/>
  <c r="AB151" i="14" s="1"/>
  <c r="Z151" i="14" s="1"/>
  <c r="S151" i="14" s="1"/>
  <c r="L154" i="7"/>
  <c r="O156" i="7"/>
  <c r="AN22" i="14"/>
  <c r="G30" i="14"/>
  <c r="K33" i="14"/>
  <c r="L33" i="14" s="1"/>
  <c r="D33" i="14" s="1"/>
  <c r="B33" i="14" s="1"/>
  <c r="F33" i="11" s="1"/>
  <c r="C33" i="11" s="1"/>
  <c r="AG56" i="14"/>
  <c r="AB56" i="14" s="1"/>
  <c r="Z56" i="14" s="1"/>
  <c r="S56" i="14" s="1"/>
  <c r="I77" i="6"/>
  <c r="P75" i="7"/>
  <c r="M86" i="6"/>
  <c r="AG86" i="14"/>
  <c r="K111" i="14"/>
  <c r="L111" i="14" s="1"/>
  <c r="D111" i="14" s="1"/>
  <c r="K118" i="14"/>
  <c r="L118" i="14" s="1"/>
  <c r="L125" i="7"/>
  <c r="AN128" i="14"/>
  <c r="AB128" i="14" s="1"/>
  <c r="Z128" i="14" s="1"/>
  <c r="S128" i="14" s="1"/>
  <c r="AG127" i="14"/>
  <c r="AB127" i="14" s="1"/>
  <c r="Z127" i="14" s="1"/>
  <c r="S127" i="14" s="1"/>
  <c r="AL139" i="8"/>
  <c r="K140" i="14"/>
  <c r="L140" i="14" s="1"/>
  <c r="AG155" i="14"/>
  <c r="AN155" i="14"/>
  <c r="AB155" i="14" s="1"/>
  <c r="Z155" i="14" s="1"/>
  <c r="S155" i="14" s="1"/>
  <c r="AN147" i="14"/>
  <c r="AB147" i="14" s="1"/>
  <c r="Z147" i="14" s="1"/>
  <c r="S147" i="14" s="1"/>
  <c r="N9" i="8"/>
  <c r="AL29" i="8"/>
  <c r="Q26" i="7"/>
  <c r="P22" i="4" s="1"/>
  <c r="G48" i="14"/>
  <c r="G37" i="14"/>
  <c r="D37" i="14" s="1"/>
  <c r="AN41" i="8"/>
  <c r="T40" i="3" s="1"/>
  <c r="R40" i="3" s="1"/>
  <c r="P55" i="7"/>
  <c r="I63" i="6"/>
  <c r="N63" i="6" s="1"/>
  <c r="AH96" i="8"/>
  <c r="M93" i="7"/>
  <c r="P89" i="7"/>
  <c r="P118" i="7"/>
  <c r="AG122" i="14"/>
  <c r="AJ127" i="14"/>
  <c r="O128" i="7"/>
  <c r="AL143" i="8"/>
  <c r="AH146" i="8"/>
  <c r="V150" i="15"/>
  <c r="G150" i="11" s="1"/>
  <c r="D150" i="11" s="1"/>
  <c r="AB154" i="14"/>
  <c r="Z154" i="14" s="1"/>
  <c r="S154" i="14" s="1"/>
  <c r="C10" i="5"/>
  <c r="C28" i="4"/>
  <c r="C114" i="4"/>
  <c r="C134" i="4"/>
  <c r="C37" i="5"/>
  <c r="O13" i="7"/>
  <c r="AB10" i="14"/>
  <c r="Z10" i="14" s="1"/>
  <c r="S10" i="14" s="1"/>
  <c r="D21" i="14"/>
  <c r="AN20" i="14"/>
  <c r="AB20" i="14" s="1"/>
  <c r="Z20" i="14" s="1"/>
  <c r="S20" i="14" s="1"/>
  <c r="B20" i="14" s="1"/>
  <c r="F20" i="11" s="1"/>
  <c r="C20" i="11" s="1"/>
  <c r="P44" i="7"/>
  <c r="AG53" i="14"/>
  <c r="AN72" i="14"/>
  <c r="M64" i="7"/>
  <c r="AG87" i="14"/>
  <c r="V84" i="15"/>
  <c r="G84" i="11" s="1"/>
  <c r="D84" i="11" s="1"/>
  <c r="AJ92" i="14"/>
  <c r="L102" i="14"/>
  <c r="D102" i="14" s="1"/>
  <c r="AG100" i="14"/>
  <c r="AB100" i="14" s="1"/>
  <c r="Z100" i="14" s="1"/>
  <c r="AG114" i="14"/>
  <c r="V119" i="15"/>
  <c r="G119" i="11" s="1"/>
  <c r="D119" i="11" s="1"/>
  <c r="M138" i="7"/>
  <c r="P147" i="7"/>
  <c r="AH154" i="8"/>
  <c r="AM154" i="8" s="1"/>
  <c r="AG152" i="14"/>
  <c r="AB152" i="14" s="1"/>
  <c r="Z152" i="14" s="1"/>
  <c r="S152" i="14" s="1"/>
  <c r="L150" i="14"/>
  <c r="D150" i="14" s="1"/>
  <c r="C54" i="4"/>
  <c r="S10" i="5"/>
  <c r="H7" i="8"/>
  <c r="M16" i="14"/>
  <c r="B16" i="14" s="1"/>
  <c r="F16" i="11" s="1"/>
  <c r="C16" i="11" s="1"/>
  <c r="AJ32" i="14"/>
  <c r="AB32" i="14" s="1"/>
  <c r="Q63" i="7"/>
  <c r="P55" i="4" s="1"/>
  <c r="L65" i="7"/>
  <c r="AL65" i="8"/>
  <c r="AG71" i="14"/>
  <c r="AB71" i="14" s="1"/>
  <c r="Z71" i="14" s="1"/>
  <c r="S71" i="14" s="1"/>
  <c r="AN98" i="8"/>
  <c r="T97" i="3" s="1"/>
  <c r="O118" i="7"/>
  <c r="AN122" i="14"/>
  <c r="AB122" i="14" s="1"/>
  <c r="Z122" i="14" s="1"/>
  <c r="S122" i="14" s="1"/>
  <c r="AG124" i="14"/>
  <c r="AB124" i="14" s="1"/>
  <c r="Z124" i="14" s="1"/>
  <c r="S124" i="14" s="1"/>
  <c r="K141" i="14"/>
  <c r="L141" i="14" s="1"/>
  <c r="S33" i="3"/>
  <c r="R29" i="4"/>
  <c r="S65" i="3"/>
  <c r="R42" i="5"/>
  <c r="Z61" i="14"/>
  <c r="S61" i="14" s="1"/>
  <c r="M69" i="3"/>
  <c r="L46" i="5"/>
  <c r="S152" i="3"/>
  <c r="R83" i="5"/>
  <c r="R133" i="4"/>
  <c r="T134" i="3"/>
  <c r="S118" i="4"/>
  <c r="S7" i="14"/>
  <c r="C7" i="14"/>
  <c r="H7" i="11" s="1"/>
  <c r="E7" i="11" s="1"/>
  <c r="S56" i="3"/>
  <c r="R37" i="5"/>
  <c r="R50" i="4"/>
  <c r="T90" i="3"/>
  <c r="S77" i="4"/>
  <c r="T105" i="3"/>
  <c r="R105" i="3" s="1"/>
  <c r="S91" i="4"/>
  <c r="Q91" i="4" s="1"/>
  <c r="AN83" i="8"/>
  <c r="T78" i="3"/>
  <c r="S67" i="4"/>
  <c r="T114" i="3"/>
  <c r="S100" i="4"/>
  <c r="S141" i="3"/>
  <c r="R77" i="5"/>
  <c r="R124" i="4"/>
  <c r="M6" i="3"/>
  <c r="L6" i="4"/>
  <c r="S29" i="3"/>
  <c r="R20" i="5"/>
  <c r="L155" i="14"/>
  <c r="AN11" i="8"/>
  <c r="S45" i="3"/>
  <c r="R40" i="4"/>
  <c r="R29" i="5"/>
  <c r="S121" i="3"/>
  <c r="R66" i="5"/>
  <c r="S153" i="3"/>
  <c r="R134" i="4"/>
  <c r="N102" i="3"/>
  <c r="M89" i="4"/>
  <c r="M60" i="5"/>
  <c r="S17" i="3"/>
  <c r="R15" i="4"/>
  <c r="S125" i="3"/>
  <c r="R110" i="4"/>
  <c r="R6" i="8"/>
  <c r="AB54" i="14"/>
  <c r="Z54" i="14" s="1"/>
  <c r="S54" i="14" s="1"/>
  <c r="M152" i="3"/>
  <c r="L83" i="5"/>
  <c r="R18" i="4"/>
  <c r="R68" i="5"/>
  <c r="W6" i="8"/>
  <c r="AM95" i="8"/>
  <c r="S64" i="14"/>
  <c r="B64" i="14" s="1"/>
  <c r="F64" i="11" s="1"/>
  <c r="C64" i="11" s="1"/>
  <c r="B64" i="11" s="1"/>
  <c r="K66" i="3" s="1"/>
  <c r="C64" i="14"/>
  <c r="H64" i="11" s="1"/>
  <c r="E64" i="11" s="1"/>
  <c r="AB66" i="14"/>
  <c r="Z66" i="14" s="1"/>
  <c r="S66" i="14" s="1"/>
  <c r="AB135" i="14"/>
  <c r="Z135" i="14" s="1"/>
  <c r="S135" i="14" s="1"/>
  <c r="S25" i="3"/>
  <c r="R22" i="4"/>
  <c r="C129" i="14"/>
  <c r="H129" i="11" s="1"/>
  <c r="E129" i="11" s="1"/>
  <c r="R107" i="4"/>
  <c r="S14" i="3"/>
  <c r="R13" i="4"/>
  <c r="C116" i="14"/>
  <c r="H116" i="11" s="1"/>
  <c r="E116" i="11" s="1"/>
  <c r="Z25" i="14"/>
  <c r="S25" i="14" s="1"/>
  <c r="S114" i="3"/>
  <c r="R100" i="4"/>
  <c r="AB16" i="14"/>
  <c r="N86" i="6"/>
  <c r="AB85" i="14"/>
  <c r="Z85" i="14" s="1"/>
  <c r="S85" i="14" s="1"/>
  <c r="N66" i="6"/>
  <c r="S86" i="3"/>
  <c r="R86" i="3" s="1"/>
  <c r="R74" i="4"/>
  <c r="AB39" i="6"/>
  <c r="B38" i="14"/>
  <c r="F38" i="11" s="1"/>
  <c r="C38" i="11" s="1"/>
  <c r="B38" i="11" s="1"/>
  <c r="C38" i="14"/>
  <c r="H38" i="11" s="1"/>
  <c r="E38" i="11" s="1"/>
  <c r="R111" i="4"/>
  <c r="D40" i="14"/>
  <c r="N67" i="6"/>
  <c r="R19" i="4"/>
  <c r="B88" i="11"/>
  <c r="Z29" i="14"/>
  <c r="S29" i="14" s="1"/>
  <c r="D69" i="14"/>
  <c r="AN95" i="8"/>
  <c r="T94" i="3" s="1"/>
  <c r="AB102" i="14"/>
  <c r="Z102" i="14" s="1"/>
  <c r="S102" i="14" s="1"/>
  <c r="AB12" i="14"/>
  <c r="Z12" i="14" s="1"/>
  <c r="S12" i="14" s="1"/>
  <c r="B132" i="11"/>
  <c r="T25" i="3"/>
  <c r="R25" i="3" s="1"/>
  <c r="S22" i="4"/>
  <c r="AB34" i="6"/>
  <c r="R11" i="8"/>
  <c r="C9" i="14"/>
  <c r="H9" i="11" s="1"/>
  <c r="E9" i="11" s="1"/>
  <c r="AB19" i="14"/>
  <c r="Z19" i="14" s="1"/>
  <c r="S19" i="14" s="1"/>
  <c r="D51" i="14"/>
  <c r="M86" i="3"/>
  <c r="L74" i="4"/>
  <c r="AN81" i="8"/>
  <c r="D117" i="14"/>
  <c r="S66" i="3"/>
  <c r="R58" i="4"/>
  <c r="AN18" i="8"/>
  <c r="AB79" i="14"/>
  <c r="Z79" i="14"/>
  <c r="S79" i="14" s="1"/>
  <c r="T69" i="3"/>
  <c r="S46" i="5"/>
  <c r="S102" i="3"/>
  <c r="R60" i="5"/>
  <c r="AB99" i="14"/>
  <c r="Z99" i="14" s="1"/>
  <c r="R115" i="4"/>
  <c r="AB22" i="14"/>
  <c r="Z22" i="14" s="1"/>
  <c r="S22" i="14" s="1"/>
  <c r="S7" i="3"/>
  <c r="R6" i="5"/>
  <c r="Z138" i="14"/>
  <c r="S138" i="14" s="1"/>
  <c r="O11" i="8"/>
  <c r="X11" i="8" s="1"/>
  <c r="AN20" i="8"/>
  <c r="B116" i="14"/>
  <c r="F116" i="11" s="1"/>
  <c r="C116" i="11" s="1"/>
  <c r="X40" i="8"/>
  <c r="T66" i="3"/>
  <c r="R66" i="3" s="1"/>
  <c r="S58" i="4"/>
  <c r="C59" i="14"/>
  <c r="H59" i="11" s="1"/>
  <c r="E59" i="11" s="1"/>
  <c r="AN109" i="8"/>
  <c r="AB110" i="14"/>
  <c r="Z110" i="14" s="1"/>
  <c r="S110" i="14" s="1"/>
  <c r="L118" i="4"/>
  <c r="L26" i="14"/>
  <c r="D26" i="14" s="1"/>
  <c r="C104" i="14"/>
  <c r="H104" i="11" s="1"/>
  <c r="E104" i="11" s="1"/>
  <c r="B104" i="11" s="1"/>
  <c r="I104" i="11" s="1"/>
  <c r="B7" i="14"/>
  <c r="F7" i="11" s="1"/>
  <c r="C7" i="11" s="1"/>
  <c r="Z16" i="14"/>
  <c r="S16" i="14" s="1"/>
  <c r="B31" i="14"/>
  <c r="F31" i="11" s="1"/>
  <c r="C31" i="11" s="1"/>
  <c r="AB77" i="14"/>
  <c r="Z77" i="14" s="1"/>
  <c r="S77" i="14" s="1"/>
  <c r="AB86" i="14"/>
  <c r="Z86" i="14" s="1"/>
  <c r="S86" i="14" s="1"/>
  <c r="O22" i="4"/>
  <c r="R7" i="8"/>
  <c r="Z113" i="14"/>
  <c r="S113" i="14" s="1"/>
  <c r="C132" i="14"/>
  <c r="H132" i="11" s="1"/>
  <c r="E132" i="11" s="1"/>
  <c r="L151" i="14"/>
  <c r="D151" i="14" s="1"/>
  <c r="B101" i="11"/>
  <c r="AB142" i="14"/>
  <c r="Z142" i="14" s="1"/>
  <c r="S142" i="14" s="1"/>
  <c r="AB145" i="14"/>
  <c r="Z145" i="14" s="1"/>
  <c r="S145" i="14" s="1"/>
  <c r="D53" i="14"/>
  <c r="AB68" i="14"/>
  <c r="Z68" i="14" s="1"/>
  <c r="S68" i="14" s="1"/>
  <c r="AB89" i="14"/>
  <c r="Z89" i="14" s="1"/>
  <c r="S89" i="14" s="1"/>
  <c r="D59" i="14"/>
  <c r="B59" i="14" s="1"/>
  <c r="F59" i="11" s="1"/>
  <c r="C59" i="11" s="1"/>
  <c r="Z65" i="14"/>
  <c r="AB83" i="14"/>
  <c r="Z83" i="14" s="1"/>
  <c r="S83" i="14" s="1"/>
  <c r="AB131" i="14"/>
  <c r="Z131" i="14" s="1"/>
  <c r="S131" i="14" s="1"/>
  <c r="Z137" i="14"/>
  <c r="S137" i="14" s="1"/>
  <c r="O12" i="8"/>
  <c r="X12" i="8" s="1"/>
  <c r="N98" i="6"/>
  <c r="M97" i="3" s="1"/>
  <c r="L137" i="14"/>
  <c r="D137" i="14" s="1"/>
  <c r="AB144" i="14"/>
  <c r="Z144" i="14" s="1"/>
  <c r="S144" i="14" s="1"/>
  <c r="AB93" i="14"/>
  <c r="Z93" i="14" s="1"/>
  <c r="O7" i="8"/>
  <c r="X7" i="8" s="1"/>
  <c r="AB40" i="14"/>
  <c r="Z40" i="14" s="1"/>
  <c r="S40" i="14" s="1"/>
  <c r="AB36" i="14"/>
  <c r="Z36" i="14" s="1"/>
  <c r="S36" i="14" s="1"/>
  <c r="AB50" i="14"/>
  <c r="Z50" i="14" s="1"/>
  <c r="S50" i="14" s="1"/>
  <c r="D3" i="14"/>
  <c r="L110" i="14"/>
  <c r="D110" i="14" s="1"/>
  <c r="AN144" i="8"/>
  <c r="B27" i="14"/>
  <c r="F27" i="11" s="1"/>
  <c r="C27" i="11" s="1"/>
  <c r="D152" i="14"/>
  <c r="AB118" i="14"/>
  <c r="Z118" i="14" s="1"/>
  <c r="S118" i="14" s="1"/>
  <c r="AB37" i="14"/>
  <c r="Z37" i="14" s="1"/>
  <c r="S37" i="14" s="1"/>
  <c r="AB149" i="14"/>
  <c r="Z149" i="14" s="1"/>
  <c r="S149" i="14" s="1"/>
  <c r="B149" i="14" s="1"/>
  <c r="F149" i="11" s="1"/>
  <c r="C149" i="11" s="1"/>
  <c r="R9" i="8"/>
  <c r="X9" i="8"/>
  <c r="C27" i="14"/>
  <c r="H27" i="11" s="1"/>
  <c r="E27" i="11" s="1"/>
  <c r="AM62" i="8"/>
  <c r="AN62" i="8" s="1"/>
  <c r="AB74" i="14"/>
  <c r="Z74" i="14" s="1"/>
  <c r="S74" i="14" s="1"/>
  <c r="AB118" i="6"/>
  <c r="AN124" i="8"/>
  <c r="Z69" i="14"/>
  <c r="S69" i="14" s="1"/>
  <c r="AB121" i="14"/>
  <c r="Z121" i="14" s="1"/>
  <c r="S121" i="14" s="1"/>
  <c r="P3" i="14"/>
  <c r="M3" i="14" s="1"/>
  <c r="S3" i="10"/>
  <c r="H6" i="7" s="1"/>
  <c r="I3" i="15"/>
  <c r="G3" i="15"/>
  <c r="S10" i="6"/>
  <c r="T10" i="6"/>
  <c r="U10" i="6" s="1"/>
  <c r="X25" i="6"/>
  <c r="Y25" i="6" s="1"/>
  <c r="Z25" i="6" s="1"/>
  <c r="W25" i="6"/>
  <c r="V10" i="10"/>
  <c r="Y13" i="8"/>
  <c r="Z13" i="8" s="1"/>
  <c r="P22" i="6"/>
  <c r="Q22" i="6" s="1"/>
  <c r="R22" i="6" s="1"/>
  <c r="T22" i="6"/>
  <c r="U22" i="6" s="1"/>
  <c r="V22" i="6" s="1"/>
  <c r="O22" i="6"/>
  <c r="K27" i="6"/>
  <c r="L27" i="6" s="1"/>
  <c r="J27" i="6"/>
  <c r="X13" i="6"/>
  <c r="Y13" i="6" s="1"/>
  <c r="W13" i="6"/>
  <c r="X19" i="6"/>
  <c r="Y19" i="6" s="1"/>
  <c r="W19" i="6"/>
  <c r="J19" i="6"/>
  <c r="K19" i="6"/>
  <c r="L19" i="6" s="1"/>
  <c r="M19" i="6" s="1"/>
  <c r="N19" i="7"/>
  <c r="K19" i="7"/>
  <c r="AE13" i="8"/>
  <c r="AM13" i="8" s="1"/>
  <c r="U12" i="4"/>
  <c r="U13" i="3"/>
  <c r="X20" i="6"/>
  <c r="Y20" i="6" s="1"/>
  <c r="W20" i="6"/>
  <c r="X37" i="6"/>
  <c r="Y37" i="6" s="1"/>
  <c r="Z37" i="6" s="1"/>
  <c r="AA37" i="6" s="1"/>
  <c r="AB37" i="6" s="1"/>
  <c r="W37" i="6"/>
  <c r="P26" i="6"/>
  <c r="Q26" i="6" s="1"/>
  <c r="T26" i="6"/>
  <c r="U26" i="6" s="1"/>
  <c r="V26" i="6" s="1"/>
  <c r="AA26" i="6" s="1"/>
  <c r="O26" i="6"/>
  <c r="X28" i="6"/>
  <c r="Y28" i="6" s="1"/>
  <c r="W28" i="6"/>
  <c r="AE32" i="8"/>
  <c r="AM32" i="8" s="1"/>
  <c r="X31" i="6"/>
  <c r="Y31" i="6" s="1"/>
  <c r="W31" i="6"/>
  <c r="I25" i="15"/>
  <c r="V25" i="15" s="1"/>
  <c r="G25" i="11" s="1"/>
  <c r="D25" i="11" s="1"/>
  <c r="S25" i="10"/>
  <c r="H28" i="7" s="1"/>
  <c r="P25" i="14"/>
  <c r="M25" i="14" s="1"/>
  <c r="V27" i="10"/>
  <c r="Y30" i="8"/>
  <c r="Z30" i="8" s="1"/>
  <c r="F33" i="6"/>
  <c r="G33" i="6"/>
  <c r="H33" i="6" s="1"/>
  <c r="AE44" i="8"/>
  <c r="AM44" i="8" s="1"/>
  <c r="T45" i="6"/>
  <c r="U45" i="6" s="1"/>
  <c r="V45" i="6" s="1"/>
  <c r="P45" i="6"/>
  <c r="Q45" i="6" s="1"/>
  <c r="O45" i="6"/>
  <c r="X53" i="6"/>
  <c r="Y53" i="6" s="1"/>
  <c r="W53" i="6"/>
  <c r="K53" i="6"/>
  <c r="L53" i="6" s="1"/>
  <c r="J53" i="6"/>
  <c r="S50" i="10"/>
  <c r="H53" i="7" s="1"/>
  <c r="P50" i="14"/>
  <c r="M50" i="14" s="1"/>
  <c r="C50" i="14" s="1"/>
  <c r="H50" i="11" s="1"/>
  <c r="E50" i="11" s="1"/>
  <c r="I50" i="15"/>
  <c r="V50" i="15" s="1"/>
  <c r="G50" i="11" s="1"/>
  <c r="D50" i="11" s="1"/>
  <c r="X45" i="6"/>
  <c r="Y45" i="6" s="1"/>
  <c r="Z45" i="6" s="1"/>
  <c r="W45" i="6"/>
  <c r="P48" i="6"/>
  <c r="Q48" i="6" s="1"/>
  <c r="T48" i="6"/>
  <c r="U48" i="6" s="1"/>
  <c r="V48" i="6" s="1"/>
  <c r="O48" i="6"/>
  <c r="X59" i="6"/>
  <c r="Y59" i="6" s="1"/>
  <c r="W59" i="6"/>
  <c r="U45" i="3"/>
  <c r="F56" i="6"/>
  <c r="G56" i="6"/>
  <c r="H56" i="6" s="1"/>
  <c r="F65" i="6"/>
  <c r="G65" i="6"/>
  <c r="H65" i="6" s="1"/>
  <c r="I65" i="6" s="1"/>
  <c r="V62" i="10"/>
  <c r="Y65" i="8"/>
  <c r="Z65" i="8" s="1"/>
  <c r="N62" i="7"/>
  <c r="Q62" i="7" s="1"/>
  <c r="P54" i="4" s="1"/>
  <c r="K62" i="7"/>
  <c r="U63" i="3"/>
  <c r="N69" i="7"/>
  <c r="Q69" i="7" s="1"/>
  <c r="P45" i="5" s="1"/>
  <c r="K69" i="7"/>
  <c r="U76" i="3"/>
  <c r="P54" i="14"/>
  <c r="M54" i="14" s="1"/>
  <c r="I54" i="15"/>
  <c r="V54" i="15" s="1"/>
  <c r="G54" i="11" s="1"/>
  <c r="D54" i="11" s="1"/>
  <c r="S54" i="10"/>
  <c r="H57" i="7" s="1"/>
  <c r="P50" i="6"/>
  <c r="Q50" i="6" s="1"/>
  <c r="T50" i="6"/>
  <c r="U50" i="6" s="1"/>
  <c r="V50" i="6" s="1"/>
  <c r="AA50" i="6" s="1"/>
  <c r="O50" i="6"/>
  <c r="U61" i="3"/>
  <c r="U54" i="4"/>
  <c r="X69" i="6"/>
  <c r="Y69" i="6" s="1"/>
  <c r="W69" i="6"/>
  <c r="V47" i="10"/>
  <c r="Y50" i="8"/>
  <c r="Z50" i="8" s="1"/>
  <c r="R81" i="7"/>
  <c r="Q80" i="3"/>
  <c r="F90" i="6"/>
  <c r="G90" i="6"/>
  <c r="H90" i="6" s="1"/>
  <c r="F72" i="6"/>
  <c r="G72" i="6"/>
  <c r="H72" i="6" s="1"/>
  <c r="U55" i="5"/>
  <c r="U89" i="3"/>
  <c r="P87" i="14"/>
  <c r="M87" i="14" s="1"/>
  <c r="I87" i="15"/>
  <c r="V87" i="15" s="1"/>
  <c r="G87" i="11" s="1"/>
  <c r="D87" i="11" s="1"/>
  <c r="S87" i="10"/>
  <c r="H90" i="7" s="1"/>
  <c r="P90" i="6"/>
  <c r="Q90" i="6" s="1"/>
  <c r="T90" i="6"/>
  <c r="U90" i="6" s="1"/>
  <c r="V90" i="6" s="1"/>
  <c r="O90" i="6"/>
  <c r="N79" i="7"/>
  <c r="Q79" i="7" s="1"/>
  <c r="P67" i="4" s="1"/>
  <c r="K79" i="7"/>
  <c r="T85" i="6"/>
  <c r="U85" i="6" s="1"/>
  <c r="V85" i="6" s="1"/>
  <c r="P85" i="6"/>
  <c r="Q85" i="6" s="1"/>
  <c r="O85" i="6"/>
  <c r="V71" i="10"/>
  <c r="Y74" i="8"/>
  <c r="Z74" i="8" s="1"/>
  <c r="V93" i="10"/>
  <c r="Y96" i="8"/>
  <c r="Z96" i="8" s="1"/>
  <c r="AE88" i="8"/>
  <c r="AM88" i="8" s="1"/>
  <c r="K97" i="6"/>
  <c r="L97" i="6" s="1"/>
  <c r="J97" i="6"/>
  <c r="U75" i="4"/>
  <c r="U87" i="3"/>
  <c r="V85" i="10"/>
  <c r="Y88" i="8"/>
  <c r="Z88" i="8" s="1"/>
  <c r="J88" i="6"/>
  <c r="K88" i="6"/>
  <c r="L88" i="6" s="1"/>
  <c r="M88" i="6" s="1"/>
  <c r="V90" i="10"/>
  <c r="Y93" i="8"/>
  <c r="Z93" i="8" s="1"/>
  <c r="AN93" i="8" s="1"/>
  <c r="K96" i="7"/>
  <c r="N96" i="7"/>
  <c r="Q96" i="7" s="1"/>
  <c r="P82" i="4" s="1"/>
  <c r="I98" i="15"/>
  <c r="V98" i="15" s="1"/>
  <c r="G98" i="11" s="1"/>
  <c r="D98" i="11" s="1"/>
  <c r="S98" i="10"/>
  <c r="H101" i="7" s="1"/>
  <c r="P98" i="14"/>
  <c r="AE101" i="8"/>
  <c r="AM101" i="8" s="1"/>
  <c r="R104" i="7"/>
  <c r="Q103" i="3"/>
  <c r="X100" i="6"/>
  <c r="Y100" i="6" s="1"/>
  <c r="W100" i="6"/>
  <c r="V99" i="10"/>
  <c r="Y102" i="8"/>
  <c r="Z102" i="8" s="1"/>
  <c r="S96" i="10"/>
  <c r="H99" i="7" s="1"/>
  <c r="I96" i="15"/>
  <c r="V96" i="15" s="1"/>
  <c r="G96" i="11" s="1"/>
  <c r="D96" i="11" s="1"/>
  <c r="P96" i="14"/>
  <c r="M96" i="14" s="1"/>
  <c r="U102" i="3"/>
  <c r="U107" i="3"/>
  <c r="P108" i="6"/>
  <c r="Q108" i="6" s="1"/>
  <c r="T108" i="6"/>
  <c r="U108" i="6" s="1"/>
  <c r="V108" i="6" s="1"/>
  <c r="O108" i="6"/>
  <c r="P107" i="14"/>
  <c r="M107" i="14" s="1"/>
  <c r="S107" i="10"/>
  <c r="H110" i="7" s="1"/>
  <c r="I107" i="15"/>
  <c r="V107" i="15" s="1"/>
  <c r="G107" i="11" s="1"/>
  <c r="D107" i="11" s="1"/>
  <c r="J112" i="6"/>
  <c r="K112" i="6"/>
  <c r="L112" i="6" s="1"/>
  <c r="AE114" i="8"/>
  <c r="AM114" i="8" s="1"/>
  <c r="AN114" i="8" s="1"/>
  <c r="P114" i="6"/>
  <c r="Q114" i="6" s="1"/>
  <c r="R114" i="6" s="1"/>
  <c r="T114" i="6"/>
  <c r="U114" i="6" s="1"/>
  <c r="V114" i="6" s="1"/>
  <c r="O114" i="6"/>
  <c r="T119" i="6"/>
  <c r="U119" i="6" s="1"/>
  <c r="V119" i="6" s="1"/>
  <c r="X119" i="6"/>
  <c r="Y119" i="6" s="1"/>
  <c r="Z119" i="6" s="1"/>
  <c r="P119" i="6"/>
  <c r="Q119" i="6" s="1"/>
  <c r="O119" i="6"/>
  <c r="AE123" i="8"/>
  <c r="AM123" i="8"/>
  <c r="X123" i="6"/>
  <c r="Y123" i="6" s="1"/>
  <c r="Z123" i="6" s="1"/>
  <c r="W123" i="6"/>
  <c r="G120" i="6"/>
  <c r="H120" i="6" s="1"/>
  <c r="F120" i="6"/>
  <c r="X120" i="6"/>
  <c r="Y120" i="6" s="1"/>
  <c r="W120" i="6"/>
  <c r="I121" i="15"/>
  <c r="V121" i="15" s="1"/>
  <c r="G121" i="11" s="1"/>
  <c r="D121" i="11" s="1"/>
  <c r="P121" i="14"/>
  <c r="M121" i="14" s="1"/>
  <c r="S121" i="10"/>
  <c r="H124" i="7" s="1"/>
  <c r="U130" i="3"/>
  <c r="AE132" i="8"/>
  <c r="AM132" i="8" s="1"/>
  <c r="AE133" i="8"/>
  <c r="AM133" i="8" s="1"/>
  <c r="AN133" i="8" s="1"/>
  <c r="T132" i="3" s="1"/>
  <c r="R132" i="3" s="1"/>
  <c r="U133" i="3"/>
  <c r="S134" i="10"/>
  <c r="H137" i="7" s="1"/>
  <c r="P134" i="14"/>
  <c r="M134" i="14" s="1"/>
  <c r="I134" i="15"/>
  <c r="V134" i="15" s="1"/>
  <c r="G134" i="11" s="1"/>
  <c r="D134" i="11" s="1"/>
  <c r="S135" i="10"/>
  <c r="H138" i="7" s="1"/>
  <c r="I135" i="15"/>
  <c r="V135" i="15" s="1"/>
  <c r="G135" i="11" s="1"/>
  <c r="D135" i="11" s="1"/>
  <c r="P135" i="14"/>
  <c r="M135" i="14" s="1"/>
  <c r="K137" i="6"/>
  <c r="L137" i="6" s="1"/>
  <c r="J137" i="6"/>
  <c r="Q147" i="8"/>
  <c r="R147" i="8" s="1"/>
  <c r="X147" i="8" s="1"/>
  <c r="Q146" i="8"/>
  <c r="R146" i="8" s="1"/>
  <c r="X146" i="8" s="1"/>
  <c r="Q148" i="8"/>
  <c r="R148" i="8" s="1"/>
  <c r="X148" i="8" s="1"/>
  <c r="S147" i="3" s="1"/>
  <c r="R147" i="3" s="1"/>
  <c r="Q145" i="8"/>
  <c r="R145" i="8" s="1"/>
  <c r="X145" i="8" s="1"/>
  <c r="S144" i="3" s="1"/>
  <c r="J147" i="6"/>
  <c r="K147" i="6"/>
  <c r="L147" i="6" s="1"/>
  <c r="M147" i="6" s="1"/>
  <c r="N147" i="6" s="1"/>
  <c r="T147" i="6"/>
  <c r="U147" i="6" s="1"/>
  <c r="V147" i="6" s="1"/>
  <c r="AA147" i="6" s="1"/>
  <c r="P147" i="6"/>
  <c r="Q147" i="6" s="1"/>
  <c r="O147" i="6"/>
  <c r="AM146" i="8"/>
  <c r="AE146" i="8"/>
  <c r="G146" i="6"/>
  <c r="H146" i="6" s="1"/>
  <c r="F146" i="6"/>
  <c r="U131" i="4"/>
  <c r="U150" i="3"/>
  <c r="K151" i="6"/>
  <c r="L151" i="6" s="1"/>
  <c r="J151" i="6"/>
  <c r="U147" i="3"/>
  <c r="T149" i="6"/>
  <c r="U149" i="6" s="1"/>
  <c r="V149" i="6" s="1"/>
  <c r="X149" i="6"/>
  <c r="Y149" i="6" s="1"/>
  <c r="Z149" i="6" s="1"/>
  <c r="P149" i="6"/>
  <c r="Q149" i="6" s="1"/>
  <c r="R149" i="6" s="1"/>
  <c r="O149" i="6"/>
  <c r="X157" i="6"/>
  <c r="Y157" i="6" s="1"/>
  <c r="W157" i="6"/>
  <c r="I154" i="15"/>
  <c r="V154" i="15" s="1"/>
  <c r="P154" i="14"/>
  <c r="M154" i="14" s="1"/>
  <c r="S154" i="10"/>
  <c r="H157" i="7" s="1"/>
  <c r="X155" i="6"/>
  <c r="Y155" i="6" s="1"/>
  <c r="W155" i="6"/>
  <c r="I155" i="15"/>
  <c r="V155" i="15" s="1"/>
  <c r="G155" i="11" s="1"/>
  <c r="D155" i="11" s="1"/>
  <c r="P155" i="14"/>
  <c r="M155" i="14" s="1"/>
  <c r="S155" i="10"/>
  <c r="H158" i="7" s="1"/>
  <c r="X6" i="6"/>
  <c r="Y6" i="6" s="1"/>
  <c r="W6" i="6"/>
  <c r="H138" i="4"/>
  <c r="F138" i="4"/>
  <c r="G138" i="4" s="1"/>
  <c r="I5" i="15"/>
  <c r="V5" i="15" s="1"/>
  <c r="G5" i="11" s="1"/>
  <c r="D5" i="11" s="1"/>
  <c r="S5" i="10"/>
  <c r="H8" i="7" s="1"/>
  <c r="P5" i="14"/>
  <c r="M5" i="14" s="1"/>
  <c r="V7" i="10"/>
  <c r="Y10" i="8"/>
  <c r="Z10" i="8" s="1"/>
  <c r="AN10" i="8" s="1"/>
  <c r="U19" i="5"/>
  <c r="U28" i="3"/>
  <c r="V14" i="10"/>
  <c r="Y17" i="8"/>
  <c r="Z17" i="8" s="1"/>
  <c r="T17" i="6"/>
  <c r="U17" i="6" s="1"/>
  <c r="V17" i="6" s="1"/>
  <c r="P17" i="6"/>
  <c r="Q17" i="6" s="1"/>
  <c r="O17" i="6"/>
  <c r="U11" i="3"/>
  <c r="N12" i="7"/>
  <c r="P12" i="7"/>
  <c r="I19" i="15"/>
  <c r="V19" i="15" s="1"/>
  <c r="G19" i="11" s="1"/>
  <c r="D19" i="11" s="1"/>
  <c r="P19" i="14"/>
  <c r="M19" i="14" s="1"/>
  <c r="S19" i="10"/>
  <c r="H22" i="7" s="1"/>
  <c r="F25" i="6"/>
  <c r="G25" i="6"/>
  <c r="H25" i="6" s="1"/>
  <c r="J14" i="6"/>
  <c r="K14" i="6"/>
  <c r="L14" i="6" s="1"/>
  <c r="T27" i="6"/>
  <c r="U27" i="6" s="1"/>
  <c r="V27" i="6" s="1"/>
  <c r="P27" i="6"/>
  <c r="Q27" i="6" s="1"/>
  <c r="O27" i="6"/>
  <c r="U20" i="5"/>
  <c r="U29" i="3"/>
  <c r="P36" i="6"/>
  <c r="Q36" i="6" s="1"/>
  <c r="T36" i="6"/>
  <c r="U36" i="6" s="1"/>
  <c r="V36" i="6" s="1"/>
  <c r="O36" i="6"/>
  <c r="U36" i="3"/>
  <c r="K37" i="6"/>
  <c r="L37" i="6" s="1"/>
  <c r="M37" i="6" s="1"/>
  <c r="J37" i="6"/>
  <c r="K23" i="6"/>
  <c r="L23" i="6" s="1"/>
  <c r="M23" i="6" s="1"/>
  <c r="N23" i="6" s="1"/>
  <c r="K24" i="6"/>
  <c r="L24" i="6" s="1"/>
  <c r="M24" i="6" s="1"/>
  <c r="N24" i="6" s="1"/>
  <c r="M23" i="3" s="1"/>
  <c r="N30" i="7"/>
  <c r="Q30" i="7" s="1"/>
  <c r="P20" i="5" s="1"/>
  <c r="K30" i="7"/>
  <c r="U24" i="4"/>
  <c r="U27" i="3"/>
  <c r="N23" i="7"/>
  <c r="Q23" i="7" s="1"/>
  <c r="P19" i="4" s="1"/>
  <c r="K23" i="7"/>
  <c r="AE30" i="8"/>
  <c r="AM30" i="8" s="1"/>
  <c r="F31" i="6"/>
  <c r="G31" i="6"/>
  <c r="H31" i="6" s="1"/>
  <c r="I31" i="6" s="1"/>
  <c r="N31" i="6" s="1"/>
  <c r="M30" i="3" s="1"/>
  <c r="U15" i="10"/>
  <c r="J18" i="7" s="1"/>
  <c r="T23" i="6"/>
  <c r="U23" i="6" s="1"/>
  <c r="V23" i="6" s="1"/>
  <c r="AA23" i="6" s="1"/>
  <c r="P23" i="6"/>
  <c r="Q23" i="6" s="1"/>
  <c r="O23" i="6"/>
  <c r="V31" i="10"/>
  <c r="Y34" i="8"/>
  <c r="Z34" i="8" s="1"/>
  <c r="X42" i="6"/>
  <c r="Y42" i="6" s="1"/>
  <c r="W42" i="6"/>
  <c r="K47" i="7"/>
  <c r="O47" i="7"/>
  <c r="I36" i="15"/>
  <c r="V36" i="15" s="1"/>
  <c r="G36" i="11" s="1"/>
  <c r="D36" i="11" s="1"/>
  <c r="P36" i="14"/>
  <c r="M36" i="14" s="1"/>
  <c r="C36" i="14" s="1"/>
  <c r="H36" i="11" s="1"/>
  <c r="E36" i="11" s="1"/>
  <c r="S36" i="10"/>
  <c r="H39" i="7" s="1"/>
  <c r="K39" i="6"/>
  <c r="L39" i="6" s="1"/>
  <c r="J39" i="6"/>
  <c r="G36" i="14"/>
  <c r="D36" i="14" s="1"/>
  <c r="P44" i="6"/>
  <c r="Q44" i="6" s="1"/>
  <c r="T44" i="6"/>
  <c r="U44" i="6" s="1"/>
  <c r="V44" i="6" s="1"/>
  <c r="AA44" i="6" s="1"/>
  <c r="O44" i="6"/>
  <c r="J48" i="6"/>
  <c r="K48" i="6"/>
  <c r="L48" i="6" s="1"/>
  <c r="V43" i="10"/>
  <c r="Y46" i="8"/>
  <c r="Z46" i="8" s="1"/>
  <c r="AN46" i="8" s="1"/>
  <c r="S51" i="10"/>
  <c r="H54" i="7" s="1"/>
  <c r="I51" i="15"/>
  <c r="V51" i="15" s="1"/>
  <c r="G51" i="11" s="1"/>
  <c r="D51" i="11" s="1"/>
  <c r="P51" i="14"/>
  <c r="M51" i="14" s="1"/>
  <c r="F54" i="6"/>
  <c r="G54" i="6"/>
  <c r="H54" i="6" s="1"/>
  <c r="P38" i="6"/>
  <c r="Q38" i="6" s="1"/>
  <c r="R38" i="6" s="1"/>
  <c r="AB38" i="6" s="1"/>
  <c r="T38" i="6"/>
  <c r="U38" i="6" s="1"/>
  <c r="V38" i="6" s="1"/>
  <c r="AA38" i="6" s="1"/>
  <c r="O38" i="6"/>
  <c r="J56" i="6"/>
  <c r="K56" i="6"/>
  <c r="L56" i="6" s="1"/>
  <c r="M56" i="6" s="1"/>
  <c r="U60" i="3"/>
  <c r="X61" i="6"/>
  <c r="Y61" i="6" s="1"/>
  <c r="W61" i="6"/>
  <c r="P58" i="14"/>
  <c r="M58" i="14" s="1"/>
  <c r="S58" i="10"/>
  <c r="H61" i="7" s="1"/>
  <c r="I58" i="15"/>
  <c r="V58" i="15" s="1"/>
  <c r="G58" i="11" s="1"/>
  <c r="D58" i="11" s="1"/>
  <c r="U55" i="3"/>
  <c r="U56" i="3"/>
  <c r="X75" i="6"/>
  <c r="Y75" i="6" s="1"/>
  <c r="Z75" i="6" s="1"/>
  <c r="W75" i="6"/>
  <c r="X77" i="6"/>
  <c r="Y77" i="6" s="1"/>
  <c r="W77" i="6"/>
  <c r="U68" i="3"/>
  <c r="U45" i="5"/>
  <c r="AE71" i="8"/>
  <c r="AM71" i="8" s="1"/>
  <c r="X71" i="6"/>
  <c r="Y71" i="6" s="1"/>
  <c r="W71" i="6"/>
  <c r="Q63" i="8"/>
  <c r="R63" i="8" s="1"/>
  <c r="X63" i="8" s="1"/>
  <c r="Q62" i="8"/>
  <c r="R62" i="8" s="1"/>
  <c r="X62" i="8" s="1"/>
  <c r="S65" i="10"/>
  <c r="H68" i="7" s="1"/>
  <c r="I65" i="15"/>
  <c r="V65" i="15" s="1"/>
  <c r="G65" i="11" s="1"/>
  <c r="D65" i="11" s="1"/>
  <c r="P65" i="14"/>
  <c r="J68" i="6"/>
  <c r="K68" i="6"/>
  <c r="L68" i="6" s="1"/>
  <c r="U69" i="3"/>
  <c r="U46" i="5"/>
  <c r="Q70" i="8"/>
  <c r="R70" i="8" s="1"/>
  <c r="X70" i="8" s="1"/>
  <c r="Q71" i="8"/>
  <c r="R71" i="8" s="1"/>
  <c r="X71" i="8" s="1"/>
  <c r="Q72" i="8"/>
  <c r="R72" i="8" s="1"/>
  <c r="X72" i="8" s="1"/>
  <c r="G80" i="6"/>
  <c r="H80" i="6" s="1"/>
  <c r="F80" i="6"/>
  <c r="AE84" i="8"/>
  <c r="AM84" i="8" s="1"/>
  <c r="V73" i="10"/>
  <c r="Y76" i="8"/>
  <c r="Z76" i="8" s="1"/>
  <c r="AN76" i="8" s="1"/>
  <c r="P80" i="6"/>
  <c r="Q80" i="6" s="1"/>
  <c r="T80" i="6"/>
  <c r="U80" i="6" s="1"/>
  <c r="V80" i="6" s="1"/>
  <c r="O80" i="6"/>
  <c r="F84" i="6"/>
  <c r="G84" i="6"/>
  <c r="H84" i="6" s="1"/>
  <c r="J72" i="6"/>
  <c r="K72" i="6"/>
  <c r="L72" i="6" s="1"/>
  <c r="M72" i="6" s="1"/>
  <c r="U48" i="5"/>
  <c r="U75" i="3"/>
  <c r="T83" i="6"/>
  <c r="U83" i="6" s="1"/>
  <c r="V83" i="6" s="1"/>
  <c r="P83" i="6"/>
  <c r="Q83" i="6" s="1"/>
  <c r="R83" i="6" s="1"/>
  <c r="O83" i="6"/>
  <c r="U82" i="4"/>
  <c r="U95" i="3"/>
  <c r="T81" i="6"/>
  <c r="U81" i="6" s="1"/>
  <c r="V81" i="6" s="1"/>
  <c r="AA81" i="6" s="1"/>
  <c r="P81" i="6"/>
  <c r="Q81" i="6" s="1"/>
  <c r="O81" i="6"/>
  <c r="F89" i="6"/>
  <c r="G89" i="6"/>
  <c r="H89" i="6" s="1"/>
  <c r="P90" i="14"/>
  <c r="M90" i="14" s="1"/>
  <c r="S90" i="10"/>
  <c r="H93" i="7" s="1"/>
  <c r="I90" i="15"/>
  <c r="V90" i="15" s="1"/>
  <c r="G90" i="11" s="1"/>
  <c r="D90" i="11" s="1"/>
  <c r="P86" i="6"/>
  <c r="Q86" i="6" s="1"/>
  <c r="T86" i="6"/>
  <c r="U86" i="6" s="1"/>
  <c r="V86" i="6" s="1"/>
  <c r="AA86" i="6" s="1"/>
  <c r="O86" i="6"/>
  <c r="L83" i="14"/>
  <c r="D83" i="14" s="1"/>
  <c r="G88" i="6"/>
  <c r="H88" i="6" s="1"/>
  <c r="I88" i="6" s="1"/>
  <c r="F88" i="6"/>
  <c r="J101" i="6"/>
  <c r="K101" i="6"/>
  <c r="L101" i="6" s="1"/>
  <c r="U93" i="3"/>
  <c r="P100" i="6"/>
  <c r="Q100" i="6" s="1"/>
  <c r="R100" i="6" s="1"/>
  <c r="T100" i="6"/>
  <c r="U100" i="6" s="1"/>
  <c r="V100" i="6" s="1"/>
  <c r="O100" i="6"/>
  <c r="Q98" i="8"/>
  <c r="R98" i="8" s="1"/>
  <c r="X98" i="8" s="1"/>
  <c r="S97" i="3" s="1"/>
  <c r="R97" i="3" s="1"/>
  <c r="Q94" i="8"/>
  <c r="R94" i="8" s="1"/>
  <c r="X94" i="8" s="1"/>
  <c r="Q95" i="8"/>
  <c r="R95" i="8" s="1"/>
  <c r="X95" i="8" s="1"/>
  <c r="S94" i="3" s="1"/>
  <c r="Q96" i="8"/>
  <c r="R96" i="8" s="1"/>
  <c r="X96" i="8" s="1"/>
  <c r="Q97" i="8"/>
  <c r="R97" i="8" s="1"/>
  <c r="X97" i="8" s="1"/>
  <c r="AE102" i="8"/>
  <c r="AM102" i="8"/>
  <c r="V102" i="10"/>
  <c r="Y105" i="8"/>
  <c r="Z105" i="8" s="1"/>
  <c r="U90" i="4"/>
  <c r="U104" i="3"/>
  <c r="X105" i="6"/>
  <c r="Y105" i="6" s="1"/>
  <c r="W105" i="6"/>
  <c r="I110" i="15"/>
  <c r="V110" i="15" s="1"/>
  <c r="G110" i="11" s="1"/>
  <c r="D110" i="11" s="1"/>
  <c r="P110" i="14"/>
  <c r="M110" i="14" s="1"/>
  <c r="S110" i="10"/>
  <c r="H113" i="7" s="1"/>
  <c r="T107" i="6"/>
  <c r="U107" i="6" s="1"/>
  <c r="S107" i="6"/>
  <c r="F109" i="6"/>
  <c r="G109" i="6"/>
  <c r="H109" i="6" s="1"/>
  <c r="R111" i="7"/>
  <c r="Q110" i="3"/>
  <c r="X112" i="6"/>
  <c r="Y112" i="6" s="1"/>
  <c r="W112" i="6"/>
  <c r="K109" i="6"/>
  <c r="L109" i="6" s="1"/>
  <c r="J109" i="6"/>
  <c r="F113" i="6"/>
  <c r="G113" i="6"/>
  <c r="H113" i="6" s="1"/>
  <c r="I113" i="6" s="1"/>
  <c r="F117" i="6"/>
  <c r="G117" i="6"/>
  <c r="H117" i="6" s="1"/>
  <c r="K123" i="6"/>
  <c r="L123" i="6" s="1"/>
  <c r="J123" i="6"/>
  <c r="T123" i="6"/>
  <c r="U123" i="6" s="1"/>
  <c r="V123" i="6" s="1"/>
  <c r="P123" i="6"/>
  <c r="Q123" i="6" s="1"/>
  <c r="R123" i="6" s="1"/>
  <c r="O123" i="6"/>
  <c r="F121" i="6"/>
  <c r="G121" i="6"/>
  <c r="H121" i="6" s="1"/>
  <c r="G118" i="14"/>
  <c r="D118" i="14" s="1"/>
  <c r="N122" i="7"/>
  <c r="Q122" i="7" s="1"/>
  <c r="K122" i="7"/>
  <c r="T115" i="6"/>
  <c r="U115" i="6" s="1"/>
  <c r="V115" i="6" s="1"/>
  <c r="P115" i="6"/>
  <c r="Q115" i="6" s="1"/>
  <c r="O115" i="6"/>
  <c r="L112" i="14"/>
  <c r="D112" i="14" s="1"/>
  <c r="B112" i="14" s="1"/>
  <c r="F112" i="11" s="1"/>
  <c r="C112" i="11" s="1"/>
  <c r="C112" i="14"/>
  <c r="H112" i="11" s="1"/>
  <c r="E112" i="11" s="1"/>
  <c r="F123" i="6"/>
  <c r="G123" i="6"/>
  <c r="H123" i="6" s="1"/>
  <c r="U105" i="4"/>
  <c r="U119" i="3"/>
  <c r="I120" i="8"/>
  <c r="U120" i="8"/>
  <c r="G120" i="8"/>
  <c r="S120" i="8"/>
  <c r="Q120" i="8"/>
  <c r="P120" i="8"/>
  <c r="R120" i="8" s="1"/>
  <c r="M120" i="8"/>
  <c r="L120" i="8"/>
  <c r="J120" i="8"/>
  <c r="T120" i="8"/>
  <c r="F120" i="8"/>
  <c r="H120" i="8" s="1"/>
  <c r="V120" i="8"/>
  <c r="I128" i="15"/>
  <c r="V128" i="15" s="1"/>
  <c r="G128" i="11" s="1"/>
  <c r="D128" i="11" s="1"/>
  <c r="S128" i="10"/>
  <c r="H131" i="7" s="1"/>
  <c r="P128" i="14"/>
  <c r="M128" i="14" s="1"/>
  <c r="V128" i="10"/>
  <c r="Y131" i="8"/>
  <c r="Z131" i="8" s="1"/>
  <c r="AN131" i="8" s="1"/>
  <c r="F130" i="6"/>
  <c r="G130" i="6"/>
  <c r="H130" i="6" s="1"/>
  <c r="I130" i="6" s="1"/>
  <c r="X130" i="6"/>
  <c r="Y130" i="6" s="1"/>
  <c r="Z130" i="6" s="1"/>
  <c r="AA130" i="6" s="1"/>
  <c r="AB130" i="6" s="1"/>
  <c r="W130" i="6"/>
  <c r="P130" i="14"/>
  <c r="M130" i="14" s="1"/>
  <c r="S130" i="10"/>
  <c r="H133" i="7" s="1"/>
  <c r="I130" i="15"/>
  <c r="V130" i="15" s="1"/>
  <c r="G130" i="11" s="1"/>
  <c r="D130" i="11" s="1"/>
  <c r="P138" i="6"/>
  <c r="Q138" i="6" s="1"/>
  <c r="R138" i="6" s="1"/>
  <c r="T138" i="6"/>
  <c r="U138" i="6" s="1"/>
  <c r="V138" i="6" s="1"/>
  <c r="O138" i="6"/>
  <c r="S136" i="10"/>
  <c r="H139" i="7" s="1"/>
  <c r="I136" i="15"/>
  <c r="V136" i="15" s="1"/>
  <c r="G136" i="11" s="1"/>
  <c r="D136" i="11" s="1"/>
  <c r="P136" i="14"/>
  <c r="M136" i="14" s="1"/>
  <c r="U136" i="3"/>
  <c r="T137" i="6"/>
  <c r="U137" i="6" s="1"/>
  <c r="V137" i="6" s="1"/>
  <c r="P137" i="6"/>
  <c r="Q137" i="6" s="1"/>
  <c r="O137" i="6"/>
  <c r="AE137" i="8"/>
  <c r="AM137" i="8" s="1"/>
  <c r="I142" i="15"/>
  <c r="V142" i="15" s="1"/>
  <c r="G142" i="11" s="1"/>
  <c r="D142" i="11" s="1"/>
  <c r="S142" i="10"/>
  <c r="H145" i="7" s="1"/>
  <c r="P142" i="14"/>
  <c r="M142" i="14" s="1"/>
  <c r="J136" i="6"/>
  <c r="K136" i="6"/>
  <c r="L136" i="6" s="1"/>
  <c r="G133" i="14"/>
  <c r="D133" i="14" s="1"/>
  <c r="B133" i="14" s="1"/>
  <c r="F133" i="11" s="1"/>
  <c r="C133" i="11" s="1"/>
  <c r="C133" i="14"/>
  <c r="H133" i="11" s="1"/>
  <c r="E133" i="11" s="1"/>
  <c r="I139" i="15"/>
  <c r="V139" i="15" s="1"/>
  <c r="G139" i="11" s="1"/>
  <c r="D139" i="11" s="1"/>
  <c r="P139" i="14"/>
  <c r="M139" i="14" s="1"/>
  <c r="S139" i="10"/>
  <c r="H142" i="7" s="1"/>
  <c r="U142" i="3"/>
  <c r="U78" i="5"/>
  <c r="P146" i="6"/>
  <c r="Q146" i="6" s="1"/>
  <c r="T146" i="6"/>
  <c r="U146" i="6" s="1"/>
  <c r="V146" i="6" s="1"/>
  <c r="O146" i="6"/>
  <c r="C141" i="14"/>
  <c r="H141" i="11" s="1"/>
  <c r="E141" i="11" s="1"/>
  <c r="G141" i="14"/>
  <c r="D141" i="14" s="1"/>
  <c r="B141" i="14" s="1"/>
  <c r="F141" i="11" s="1"/>
  <c r="C141" i="11" s="1"/>
  <c r="F144" i="6"/>
  <c r="G144" i="6"/>
  <c r="H144" i="6" s="1"/>
  <c r="I153" i="15"/>
  <c r="V153" i="15" s="1"/>
  <c r="P153" i="14"/>
  <c r="M153" i="14" s="1"/>
  <c r="S153" i="10"/>
  <c r="H156" i="7" s="1"/>
  <c r="T157" i="6"/>
  <c r="U157" i="6" s="1"/>
  <c r="V157" i="6" s="1"/>
  <c r="P157" i="6"/>
  <c r="Q157" i="6" s="1"/>
  <c r="R157" i="6" s="1"/>
  <c r="O157" i="6"/>
  <c r="I7" i="15"/>
  <c r="V7" i="15" s="1"/>
  <c r="G7" i="11" s="1"/>
  <c r="D7" i="11" s="1"/>
  <c r="P7" i="14"/>
  <c r="S7" i="10"/>
  <c r="H10" i="7" s="1"/>
  <c r="T9" i="6"/>
  <c r="U9" i="6" s="1"/>
  <c r="V9" i="6" s="1"/>
  <c r="AA9" i="6" s="1"/>
  <c r="P9" i="6"/>
  <c r="Q9" i="6" s="1"/>
  <c r="O9" i="6"/>
  <c r="I26" i="15"/>
  <c r="V26" i="15" s="1"/>
  <c r="G26" i="11" s="1"/>
  <c r="D26" i="11" s="1"/>
  <c r="P26" i="14"/>
  <c r="M26" i="14" s="1"/>
  <c r="S26" i="10"/>
  <c r="H29" i="7" s="1"/>
  <c r="X29" i="6"/>
  <c r="Y29" i="6" s="1"/>
  <c r="W29" i="6"/>
  <c r="X11" i="6"/>
  <c r="Y11" i="6" s="1"/>
  <c r="W11" i="6"/>
  <c r="Q28" i="8"/>
  <c r="R28" i="8" s="1"/>
  <c r="X28" i="8" s="1"/>
  <c r="Q27" i="8"/>
  <c r="R27" i="8" s="1"/>
  <c r="X27" i="8" s="1"/>
  <c r="AE19" i="8"/>
  <c r="AM19" i="8" s="1"/>
  <c r="S10" i="10"/>
  <c r="H13" i="7" s="1"/>
  <c r="I10" i="15"/>
  <c r="V10" i="15" s="1"/>
  <c r="G10" i="11" s="1"/>
  <c r="D10" i="11" s="1"/>
  <c r="P10" i="14"/>
  <c r="M10" i="14" s="1"/>
  <c r="AE17" i="8"/>
  <c r="AM17" i="8" s="1"/>
  <c r="U14" i="5"/>
  <c r="U19" i="3"/>
  <c r="T21" i="6"/>
  <c r="U21" i="6" s="1"/>
  <c r="V21" i="6" s="1"/>
  <c r="AA21" i="6" s="1"/>
  <c r="P21" i="6"/>
  <c r="Q21" i="6" s="1"/>
  <c r="O21" i="6"/>
  <c r="U35" i="3"/>
  <c r="V34" i="10"/>
  <c r="Y37" i="8"/>
  <c r="Z37" i="8" s="1"/>
  <c r="AN37" i="8" s="1"/>
  <c r="U32" i="3"/>
  <c r="AE33" i="8"/>
  <c r="AM33" i="8" s="1"/>
  <c r="S18" i="10"/>
  <c r="H21" i="7" s="1"/>
  <c r="I18" i="15"/>
  <c r="V18" i="15" s="1"/>
  <c r="G18" i="11" s="1"/>
  <c r="D18" i="11" s="1"/>
  <c r="P18" i="14"/>
  <c r="M18" i="14" s="1"/>
  <c r="G26" i="6"/>
  <c r="H26" i="6" s="1"/>
  <c r="F26" i="6"/>
  <c r="C23" i="14"/>
  <c r="H23" i="11" s="1"/>
  <c r="E23" i="11" s="1"/>
  <c r="G23" i="14"/>
  <c r="D23" i="14" s="1"/>
  <c r="B23" i="14" s="1"/>
  <c r="F23" i="11" s="1"/>
  <c r="C23" i="11" s="1"/>
  <c r="J30" i="6"/>
  <c r="K30" i="6"/>
  <c r="L30" i="6" s="1"/>
  <c r="F51" i="6"/>
  <c r="G51" i="6"/>
  <c r="H51" i="6" s="1"/>
  <c r="I51" i="6" s="1"/>
  <c r="V40" i="10"/>
  <c r="Y43" i="8"/>
  <c r="Z43" i="8" s="1"/>
  <c r="AN43" i="8" s="1"/>
  <c r="T42" i="3" s="1"/>
  <c r="R42" i="3" s="1"/>
  <c r="K51" i="3"/>
  <c r="AE53" i="8"/>
  <c r="AM53" i="8" s="1"/>
  <c r="F40" i="6"/>
  <c r="G40" i="6"/>
  <c r="H40" i="6" s="1"/>
  <c r="V42" i="10"/>
  <c r="Y45" i="8"/>
  <c r="Z45" i="8" s="1"/>
  <c r="F43" i="6"/>
  <c r="G43" i="6"/>
  <c r="H43" i="6" s="1"/>
  <c r="F35" i="6"/>
  <c r="G35" i="6"/>
  <c r="H35" i="6" s="1"/>
  <c r="C32" i="14"/>
  <c r="H32" i="11" s="1"/>
  <c r="E32" i="11" s="1"/>
  <c r="G32" i="14"/>
  <c r="D32" i="14" s="1"/>
  <c r="B32" i="14" s="1"/>
  <c r="F32" i="11" s="1"/>
  <c r="C32" i="11" s="1"/>
  <c r="G42" i="6"/>
  <c r="H42" i="6" s="1"/>
  <c r="F42" i="6"/>
  <c r="X48" i="6"/>
  <c r="Y48" i="6" s="1"/>
  <c r="W48" i="6"/>
  <c r="S35" i="10"/>
  <c r="H38" i="7" s="1"/>
  <c r="I35" i="15"/>
  <c r="V35" i="15" s="1"/>
  <c r="G35" i="11" s="1"/>
  <c r="D35" i="11" s="1"/>
  <c r="P35" i="14"/>
  <c r="M35" i="14" s="1"/>
  <c r="P47" i="7"/>
  <c r="N47" i="7"/>
  <c r="U46" i="3"/>
  <c r="U30" i="5"/>
  <c r="S43" i="10"/>
  <c r="H46" i="7" s="1"/>
  <c r="I43" i="15"/>
  <c r="V43" i="15" s="1"/>
  <c r="G43" i="11" s="1"/>
  <c r="D43" i="11" s="1"/>
  <c r="P43" i="14"/>
  <c r="M43" i="14" s="1"/>
  <c r="U57" i="3"/>
  <c r="AE65" i="8"/>
  <c r="AM65" i="8" s="1"/>
  <c r="K65" i="6"/>
  <c r="L65" i="6" s="1"/>
  <c r="J65" i="6"/>
  <c r="I62" i="15"/>
  <c r="V62" i="15" s="1"/>
  <c r="G62" i="11" s="1"/>
  <c r="D62" i="11" s="1"/>
  <c r="S62" i="10"/>
  <c r="H65" i="7" s="1"/>
  <c r="P62" i="14"/>
  <c r="M62" i="14" s="1"/>
  <c r="U59" i="3"/>
  <c r="U52" i="4"/>
  <c r="V61" i="10"/>
  <c r="Y64" i="8"/>
  <c r="Z64" i="8" s="1"/>
  <c r="J77" i="6"/>
  <c r="K77" i="6"/>
  <c r="L77" i="6" s="1"/>
  <c r="P60" i="6"/>
  <c r="Q60" i="6" s="1"/>
  <c r="R60" i="6" s="1"/>
  <c r="T60" i="6"/>
  <c r="U60" i="6" s="1"/>
  <c r="V60" i="6" s="1"/>
  <c r="AA60" i="6" s="1"/>
  <c r="O60" i="6"/>
  <c r="AM69" i="8"/>
  <c r="AE69" i="8"/>
  <c r="T49" i="6"/>
  <c r="U49" i="6" s="1"/>
  <c r="V49" i="6" s="1"/>
  <c r="AA49" i="6" s="1"/>
  <c r="P49" i="6"/>
  <c r="Q49" i="6" s="1"/>
  <c r="R49" i="6" s="1"/>
  <c r="AB49" i="6" s="1"/>
  <c r="O49" i="6"/>
  <c r="L46" i="14"/>
  <c r="D46" i="14" s="1"/>
  <c r="B46" i="14" s="1"/>
  <c r="F46" i="11" s="1"/>
  <c r="C46" i="11" s="1"/>
  <c r="C46" i="14"/>
  <c r="H46" i="11" s="1"/>
  <c r="E46" i="11" s="1"/>
  <c r="J60" i="6"/>
  <c r="K60" i="6"/>
  <c r="L60" i="6" s="1"/>
  <c r="M60" i="6" s="1"/>
  <c r="U42" i="5"/>
  <c r="U65" i="3"/>
  <c r="AE85" i="8"/>
  <c r="AM85" i="8" s="1"/>
  <c r="X85" i="6"/>
  <c r="Y85" i="6" s="1"/>
  <c r="W85" i="6"/>
  <c r="X67" i="6"/>
  <c r="Y67" i="6" s="1"/>
  <c r="W67" i="6"/>
  <c r="AE80" i="8"/>
  <c r="AM80" i="8" s="1"/>
  <c r="V82" i="10"/>
  <c r="Y85" i="8"/>
  <c r="Z85" i="8" s="1"/>
  <c r="U63" i="4"/>
  <c r="U73" i="3"/>
  <c r="G71" i="14"/>
  <c r="D71" i="14" s="1"/>
  <c r="B71" i="14" s="1"/>
  <c r="F71" i="11" s="1"/>
  <c r="C71" i="11" s="1"/>
  <c r="C71" i="14"/>
  <c r="H71" i="11" s="1"/>
  <c r="E71" i="11" s="1"/>
  <c r="J74" i="6"/>
  <c r="K74" i="6"/>
  <c r="L74" i="6" s="1"/>
  <c r="M74" i="6" s="1"/>
  <c r="N74" i="6" s="1"/>
  <c r="AM96" i="8"/>
  <c r="AE96" i="8"/>
  <c r="U83" i="4"/>
  <c r="U96" i="3"/>
  <c r="AM97" i="8"/>
  <c r="AN97" i="8" s="1"/>
  <c r="AE97" i="8"/>
  <c r="S85" i="10"/>
  <c r="H88" i="7" s="1"/>
  <c r="I85" i="15"/>
  <c r="V85" i="15" s="1"/>
  <c r="G85" i="11" s="1"/>
  <c r="D85" i="11" s="1"/>
  <c r="P85" i="14"/>
  <c r="M85" i="14" s="1"/>
  <c r="K93" i="6"/>
  <c r="L93" i="6" s="1"/>
  <c r="J93" i="6"/>
  <c r="X78" i="6"/>
  <c r="Y78" i="6" s="1"/>
  <c r="Z78" i="6" s="1"/>
  <c r="P78" i="6"/>
  <c r="Q78" i="6" s="1"/>
  <c r="R78" i="6" s="1"/>
  <c r="AB78" i="6" s="1"/>
  <c r="T78" i="6"/>
  <c r="U78" i="6" s="1"/>
  <c r="V78" i="6" s="1"/>
  <c r="AA78" i="6" s="1"/>
  <c r="O78" i="6"/>
  <c r="T89" i="6"/>
  <c r="U89" i="6" s="1"/>
  <c r="V89" i="6" s="1"/>
  <c r="P89" i="6"/>
  <c r="Q89" i="6" s="1"/>
  <c r="O89" i="6"/>
  <c r="F101" i="6"/>
  <c r="G101" i="6"/>
  <c r="H101" i="6" s="1"/>
  <c r="F95" i="6"/>
  <c r="G95" i="6"/>
  <c r="H95" i="6" s="1"/>
  <c r="G92" i="14"/>
  <c r="D92" i="14" s="1"/>
  <c r="F99" i="6"/>
  <c r="G99" i="6"/>
  <c r="H99" i="6" s="1"/>
  <c r="P92" i="6"/>
  <c r="Q92" i="6" s="1"/>
  <c r="T92" i="6"/>
  <c r="U92" i="6" s="1"/>
  <c r="V92" i="6" s="1"/>
  <c r="AA92" i="6" s="1"/>
  <c r="O92" i="6"/>
  <c r="G100" i="6"/>
  <c r="H100" i="6" s="1"/>
  <c r="I100" i="6" s="1"/>
  <c r="N100" i="6" s="1"/>
  <c r="F100" i="6"/>
  <c r="N103" i="7"/>
  <c r="Q103" i="7" s="1"/>
  <c r="K103" i="7"/>
  <c r="F102" i="6"/>
  <c r="G102" i="6"/>
  <c r="H102" i="6" s="1"/>
  <c r="U85" i="4"/>
  <c r="U98" i="3"/>
  <c r="P105" i="14"/>
  <c r="M105" i="14" s="1"/>
  <c r="S105" i="10"/>
  <c r="H108" i="7" s="1"/>
  <c r="I105" i="15"/>
  <c r="V105" i="15" s="1"/>
  <c r="G105" i="11" s="1"/>
  <c r="D105" i="11" s="1"/>
  <c r="J103" i="6"/>
  <c r="K103" i="6"/>
  <c r="L103" i="6" s="1"/>
  <c r="AE105" i="8"/>
  <c r="AM105" i="8"/>
  <c r="AE110" i="8"/>
  <c r="AM110" i="8" s="1"/>
  <c r="P112" i="6"/>
  <c r="Q112" i="6" s="1"/>
  <c r="T112" i="6"/>
  <c r="U112" i="6" s="1"/>
  <c r="V112" i="6" s="1"/>
  <c r="O112" i="6"/>
  <c r="AE113" i="8"/>
  <c r="AM113" i="8" s="1"/>
  <c r="U106" i="3"/>
  <c r="P107" i="7"/>
  <c r="O107" i="7"/>
  <c r="Q107" i="7" s="1"/>
  <c r="Q106" i="3" s="1"/>
  <c r="V110" i="10"/>
  <c r="Y113" i="8"/>
  <c r="Z113" i="8" s="1"/>
  <c r="T117" i="6"/>
  <c r="U117" i="6" s="1"/>
  <c r="V117" i="6" s="1"/>
  <c r="AA117" i="6" s="1"/>
  <c r="P117" i="6"/>
  <c r="Q117" i="6" s="1"/>
  <c r="O117" i="6"/>
  <c r="P114" i="14"/>
  <c r="M114" i="14" s="1"/>
  <c r="I114" i="15"/>
  <c r="V114" i="15" s="1"/>
  <c r="G114" i="11" s="1"/>
  <c r="D114" i="11" s="1"/>
  <c r="S114" i="10"/>
  <c r="H117" i="7" s="1"/>
  <c r="T111" i="6"/>
  <c r="U111" i="6" s="1"/>
  <c r="V111" i="6" s="1"/>
  <c r="AA111" i="6" s="1"/>
  <c r="P111" i="6"/>
  <c r="Q111" i="6" s="1"/>
  <c r="O111" i="6"/>
  <c r="L108" i="14"/>
  <c r="D108" i="14" s="1"/>
  <c r="B108" i="14" s="1"/>
  <c r="F108" i="11" s="1"/>
  <c r="C108" i="11" s="1"/>
  <c r="C108" i="14"/>
  <c r="H108" i="11" s="1"/>
  <c r="E108" i="11" s="1"/>
  <c r="I113" i="15"/>
  <c r="V113" i="15" s="1"/>
  <c r="G113" i="11" s="1"/>
  <c r="D113" i="11" s="1"/>
  <c r="S113" i="10"/>
  <c r="H116" i="7" s="1"/>
  <c r="P113" i="14"/>
  <c r="V117" i="10"/>
  <c r="Y120" i="8"/>
  <c r="Z120" i="8" s="1"/>
  <c r="I125" i="15"/>
  <c r="V125" i="15" s="1"/>
  <c r="G125" i="11" s="1"/>
  <c r="D125" i="11" s="1"/>
  <c r="P125" i="14"/>
  <c r="M125" i="14" s="1"/>
  <c r="S125" i="10"/>
  <c r="H128" i="7" s="1"/>
  <c r="U129" i="3"/>
  <c r="T139" i="6"/>
  <c r="U139" i="6" s="1"/>
  <c r="V139" i="6" s="1"/>
  <c r="P139" i="6"/>
  <c r="Q139" i="6" s="1"/>
  <c r="R139" i="6" s="1"/>
  <c r="O139" i="6"/>
  <c r="AE140" i="8"/>
  <c r="AM140" i="8" s="1"/>
  <c r="X140" i="6"/>
  <c r="Y140" i="6" s="1"/>
  <c r="W140" i="6"/>
  <c r="AE138" i="8"/>
  <c r="AM138" i="8" s="1"/>
  <c r="V142" i="10"/>
  <c r="Y145" i="8"/>
  <c r="Z145" i="8" s="1"/>
  <c r="T145" i="6"/>
  <c r="U145" i="6" s="1"/>
  <c r="V145" i="6" s="1"/>
  <c r="P145" i="6"/>
  <c r="Q145" i="6" s="1"/>
  <c r="O145" i="6"/>
  <c r="U141" i="3"/>
  <c r="C140" i="14"/>
  <c r="H140" i="11" s="1"/>
  <c r="E140" i="11" s="1"/>
  <c r="G140" i="14"/>
  <c r="D140" i="14" s="1"/>
  <c r="B140" i="14" s="1"/>
  <c r="F140" i="11" s="1"/>
  <c r="C140" i="11" s="1"/>
  <c r="F143" i="6"/>
  <c r="G143" i="6"/>
  <c r="H143" i="6" s="1"/>
  <c r="U123" i="4"/>
  <c r="U140" i="3"/>
  <c r="J146" i="6"/>
  <c r="K146" i="6"/>
  <c r="L146" i="6" s="1"/>
  <c r="N152" i="7"/>
  <c r="Q152" i="7" s="1"/>
  <c r="P82" i="5" s="1"/>
  <c r="K152" i="7"/>
  <c r="AE152" i="8"/>
  <c r="AM152" i="8" s="1"/>
  <c r="AN152" i="8" s="1"/>
  <c r="G154" i="6"/>
  <c r="H154" i="6" s="1"/>
  <c r="F154" i="6"/>
  <c r="F155" i="6"/>
  <c r="G155" i="6"/>
  <c r="H155" i="6" s="1"/>
  <c r="N153" i="7"/>
  <c r="Q153" i="7" s="1"/>
  <c r="K153" i="7"/>
  <c r="I147" i="15"/>
  <c r="V147" i="15" s="1"/>
  <c r="G147" i="11" s="1"/>
  <c r="D147" i="11" s="1"/>
  <c r="S147" i="10"/>
  <c r="H150" i="7" s="1"/>
  <c r="P147" i="14"/>
  <c r="M147" i="14" s="1"/>
  <c r="P152" i="6"/>
  <c r="Q152" i="6" s="1"/>
  <c r="T152" i="6"/>
  <c r="U152" i="6" s="1"/>
  <c r="V152" i="6" s="1"/>
  <c r="AA152" i="6" s="1"/>
  <c r="O152" i="6"/>
  <c r="P158" i="6"/>
  <c r="Q158" i="6" s="1"/>
  <c r="T158" i="6"/>
  <c r="U158" i="6" s="1"/>
  <c r="V158" i="6" s="1"/>
  <c r="AA158" i="6" s="1"/>
  <c r="O158" i="6"/>
  <c r="F6" i="6"/>
  <c r="G6" i="6"/>
  <c r="H6" i="6" s="1"/>
  <c r="I6" i="6" s="1"/>
  <c r="J6" i="6"/>
  <c r="K6" i="6"/>
  <c r="L6" i="6" s="1"/>
  <c r="V3" i="10"/>
  <c r="Y6" i="8"/>
  <c r="Z6" i="8" s="1"/>
  <c r="R7" i="7"/>
  <c r="Q6" i="3"/>
  <c r="U9" i="3"/>
  <c r="J10" i="6"/>
  <c r="K10" i="6"/>
  <c r="L10" i="6" s="1"/>
  <c r="P10" i="6"/>
  <c r="Q10" i="6" s="1"/>
  <c r="R10" i="6" s="1"/>
  <c r="F19" i="6"/>
  <c r="G19" i="6"/>
  <c r="H19" i="6" s="1"/>
  <c r="AE29" i="8"/>
  <c r="AM29" i="8" s="1"/>
  <c r="U16" i="3"/>
  <c r="J17" i="6"/>
  <c r="K17" i="6"/>
  <c r="L17" i="6" s="1"/>
  <c r="T9" i="10"/>
  <c r="I12" i="7" s="1"/>
  <c r="X22" i="6"/>
  <c r="Y22" i="6" s="1"/>
  <c r="W22" i="6"/>
  <c r="V22" i="10"/>
  <c r="Y25" i="8"/>
  <c r="Z25" i="8" s="1"/>
  <c r="K13" i="6"/>
  <c r="L13" i="6" s="1"/>
  <c r="J13" i="6"/>
  <c r="P13" i="6"/>
  <c r="Q13" i="6" s="1"/>
  <c r="R13" i="6" s="1"/>
  <c r="X27" i="6"/>
  <c r="Y27" i="6" s="1"/>
  <c r="W27" i="6"/>
  <c r="R16" i="7"/>
  <c r="O15" i="3" s="1"/>
  <c r="Q15" i="3"/>
  <c r="T25" i="6"/>
  <c r="U25" i="6" s="1"/>
  <c r="V25" i="6" s="1"/>
  <c r="AA25" i="6" s="1"/>
  <c r="P25" i="6"/>
  <c r="Q25" i="6" s="1"/>
  <c r="O25" i="6"/>
  <c r="V30" i="10"/>
  <c r="Y33" i="8"/>
  <c r="Z33" i="8" s="1"/>
  <c r="R41" i="7"/>
  <c r="Q40" i="3"/>
  <c r="V25" i="10"/>
  <c r="Y28" i="8"/>
  <c r="Z28" i="8" s="1"/>
  <c r="AN28" i="8" s="1"/>
  <c r="G36" i="6"/>
  <c r="H36" i="6" s="1"/>
  <c r="F36" i="6"/>
  <c r="T15" i="6"/>
  <c r="U15" i="6" s="1"/>
  <c r="V15" i="6" s="1"/>
  <c r="AA15" i="6" s="1"/>
  <c r="P15" i="6"/>
  <c r="Q15" i="6" s="1"/>
  <c r="O15" i="6"/>
  <c r="V21" i="10"/>
  <c r="Y24" i="8"/>
  <c r="Z24" i="8" s="1"/>
  <c r="AN24" i="8" s="1"/>
  <c r="T23" i="3" s="1"/>
  <c r="R23" i="3" s="1"/>
  <c r="X51" i="6"/>
  <c r="Y51" i="6" s="1"/>
  <c r="Z51" i="6" s="1"/>
  <c r="W51" i="6"/>
  <c r="J34" i="6"/>
  <c r="K34" i="6"/>
  <c r="L34" i="6" s="1"/>
  <c r="V39" i="10"/>
  <c r="Y42" i="8"/>
  <c r="Z42" i="8" s="1"/>
  <c r="F53" i="6"/>
  <c r="G53" i="6"/>
  <c r="H53" i="6" s="1"/>
  <c r="AM45" i="8"/>
  <c r="AE45" i="8"/>
  <c r="U37" i="4"/>
  <c r="U42" i="3"/>
  <c r="X35" i="6"/>
  <c r="Y35" i="6" s="1"/>
  <c r="W35" i="6"/>
  <c r="P42" i="6"/>
  <c r="Q42" i="6" s="1"/>
  <c r="R42" i="6" s="1"/>
  <c r="T42" i="6"/>
  <c r="U42" i="6" s="1"/>
  <c r="V42" i="6" s="1"/>
  <c r="O42" i="6"/>
  <c r="AE42" i="8"/>
  <c r="AM42" i="8" s="1"/>
  <c r="G41" i="14"/>
  <c r="D41" i="14" s="1"/>
  <c r="C41" i="14"/>
  <c r="H41" i="11" s="1"/>
  <c r="E41" i="11" s="1"/>
  <c r="J44" i="6"/>
  <c r="K44" i="6"/>
  <c r="L44" i="6" s="1"/>
  <c r="M44" i="6" s="1"/>
  <c r="N44" i="6" s="1"/>
  <c r="T51" i="6"/>
  <c r="U51" i="6" s="1"/>
  <c r="V51" i="6" s="1"/>
  <c r="P51" i="6"/>
  <c r="Q51" i="6" s="1"/>
  <c r="O51" i="6"/>
  <c r="AM39" i="8"/>
  <c r="AE39" i="8"/>
  <c r="AE48" i="8"/>
  <c r="AM48" i="8" s="1"/>
  <c r="T59" i="6"/>
  <c r="U59" i="6" s="1"/>
  <c r="V59" i="6" s="1"/>
  <c r="P59" i="6"/>
  <c r="Q59" i="6" s="1"/>
  <c r="O59" i="6"/>
  <c r="N66" i="7"/>
  <c r="Q66" i="7" s="1"/>
  <c r="P42" i="5" s="1"/>
  <c r="K66" i="7"/>
  <c r="S52" i="10"/>
  <c r="H55" i="7" s="1"/>
  <c r="I52" i="15"/>
  <c r="V52" i="15" s="1"/>
  <c r="G52" i="11" s="1"/>
  <c r="D52" i="11" s="1"/>
  <c r="P52" i="14"/>
  <c r="M52" i="14" s="1"/>
  <c r="AE61" i="8"/>
  <c r="AM61" i="8" s="1"/>
  <c r="V58" i="10"/>
  <c r="Y61" i="8"/>
  <c r="Z61" i="8" s="1"/>
  <c r="T61" i="6"/>
  <c r="U61" i="6" s="1"/>
  <c r="V61" i="6" s="1"/>
  <c r="P61" i="6"/>
  <c r="Q61" i="6" s="1"/>
  <c r="O61" i="6"/>
  <c r="X52" i="6"/>
  <c r="Y52" i="6" s="1"/>
  <c r="Z52" i="6" s="1"/>
  <c r="P52" i="6"/>
  <c r="Q52" i="6" s="1"/>
  <c r="T52" i="6"/>
  <c r="U52" i="6" s="1"/>
  <c r="V52" i="6" s="1"/>
  <c r="O52" i="6"/>
  <c r="S74" i="10"/>
  <c r="H77" i="7" s="1"/>
  <c r="I74" i="15"/>
  <c r="V74" i="15" s="1"/>
  <c r="G74" i="11" s="1"/>
  <c r="D74" i="11" s="1"/>
  <c r="P74" i="14"/>
  <c r="M74" i="14" s="1"/>
  <c r="AE60" i="8"/>
  <c r="AM60" i="8"/>
  <c r="AN60" i="8" s="1"/>
  <c r="T66" i="6"/>
  <c r="U66" i="6" s="1"/>
  <c r="S66" i="6"/>
  <c r="X68" i="6"/>
  <c r="Y68" i="6" s="1"/>
  <c r="Z68" i="6" s="1"/>
  <c r="AA68" i="6" s="1"/>
  <c r="AB68" i="6" s="1"/>
  <c r="W68" i="6"/>
  <c r="I67" i="15"/>
  <c r="V67" i="15" s="1"/>
  <c r="G67" i="11" s="1"/>
  <c r="D67" i="11" s="1"/>
  <c r="S67" i="10"/>
  <c r="H70" i="7" s="1"/>
  <c r="P67" i="14"/>
  <c r="M67" i="14" s="1"/>
  <c r="V77" i="10"/>
  <c r="Y80" i="8"/>
  <c r="Z80" i="8" s="1"/>
  <c r="U72" i="4"/>
  <c r="U84" i="3"/>
  <c r="T64" i="10"/>
  <c r="I67" i="7" s="1"/>
  <c r="S73" i="10"/>
  <c r="H76" i="7" s="1"/>
  <c r="I73" i="15"/>
  <c r="V73" i="15" s="1"/>
  <c r="G73" i="11" s="1"/>
  <c r="D73" i="11" s="1"/>
  <c r="P73" i="14"/>
  <c r="M73" i="14" s="1"/>
  <c r="I75" i="15"/>
  <c r="V75" i="15" s="1"/>
  <c r="G75" i="11" s="1"/>
  <c r="D75" i="11" s="1"/>
  <c r="P75" i="14"/>
  <c r="M75" i="14" s="1"/>
  <c r="S75" i="10"/>
  <c r="H78" i="7" s="1"/>
  <c r="F97" i="6"/>
  <c r="G97" i="6"/>
  <c r="H97" i="6" s="1"/>
  <c r="X88" i="6"/>
  <c r="Y88" i="6" s="1"/>
  <c r="Z88" i="6" s="1"/>
  <c r="P88" i="6"/>
  <c r="Q88" i="6" s="1"/>
  <c r="R88" i="6" s="1"/>
  <c r="T88" i="6"/>
  <c r="U88" i="6" s="1"/>
  <c r="V88" i="6" s="1"/>
  <c r="O88" i="6"/>
  <c r="U88" i="3"/>
  <c r="T79" i="6"/>
  <c r="U79" i="6" s="1"/>
  <c r="V79" i="6" s="1"/>
  <c r="AA79" i="6" s="1"/>
  <c r="P79" i="6"/>
  <c r="Q79" i="6" s="1"/>
  <c r="O79" i="6"/>
  <c r="F81" i="6"/>
  <c r="G81" i="6"/>
  <c r="H81" i="6" s="1"/>
  <c r="C78" i="14"/>
  <c r="H78" i="11" s="1"/>
  <c r="E78" i="11" s="1"/>
  <c r="G78" i="14"/>
  <c r="D78" i="14" s="1"/>
  <c r="B78" i="14" s="1"/>
  <c r="F78" i="11" s="1"/>
  <c r="C78" i="11" s="1"/>
  <c r="X83" i="6"/>
  <c r="Y83" i="6" s="1"/>
  <c r="Z83" i="6" s="1"/>
  <c r="W83" i="6"/>
  <c r="T101" i="6"/>
  <c r="U101" i="6" s="1"/>
  <c r="V101" i="6" s="1"/>
  <c r="P101" i="6"/>
  <c r="Q101" i="6" s="1"/>
  <c r="O101" i="6"/>
  <c r="V98" i="10"/>
  <c r="Y101" i="8"/>
  <c r="Z101" i="8" s="1"/>
  <c r="AN101" i="8" s="1"/>
  <c r="N102" i="7"/>
  <c r="Q102" i="7" s="1"/>
  <c r="K102" i="7"/>
  <c r="P101" i="3" s="1"/>
  <c r="V91" i="10"/>
  <c r="Y94" i="8"/>
  <c r="Z94" i="8" s="1"/>
  <c r="AE94" i="8"/>
  <c r="AM94" i="8" s="1"/>
  <c r="Q101" i="8"/>
  <c r="R101" i="8" s="1"/>
  <c r="X101" i="8" s="1"/>
  <c r="Q100" i="8"/>
  <c r="R100" i="8" s="1"/>
  <c r="X100" i="8" s="1"/>
  <c r="J92" i="6"/>
  <c r="K92" i="6"/>
  <c r="L92" i="6" s="1"/>
  <c r="G89" i="14"/>
  <c r="D89" i="14" s="1"/>
  <c r="B89" i="14" s="1"/>
  <c r="F89" i="11" s="1"/>
  <c r="C89" i="11" s="1"/>
  <c r="C89" i="14"/>
  <c r="H89" i="11" s="1"/>
  <c r="E89" i="11" s="1"/>
  <c r="V96" i="10"/>
  <c r="Y99" i="8"/>
  <c r="Z99" i="8" s="1"/>
  <c r="X108" i="6"/>
  <c r="Y108" i="6" s="1"/>
  <c r="W108" i="6"/>
  <c r="I102" i="15"/>
  <c r="V102" i="15" s="1"/>
  <c r="G102" i="11" s="1"/>
  <c r="D102" i="11" s="1"/>
  <c r="P102" i="14"/>
  <c r="M102" i="14" s="1"/>
  <c r="S102" i="10"/>
  <c r="H105" i="7" s="1"/>
  <c r="AE108" i="8"/>
  <c r="AM108" i="8" s="1"/>
  <c r="AN108" i="8" s="1"/>
  <c r="S95" i="10"/>
  <c r="H98" i="7" s="1"/>
  <c r="I95" i="15"/>
  <c r="V95" i="15" s="1"/>
  <c r="G95" i="11" s="1"/>
  <c r="D95" i="11" s="1"/>
  <c r="P95" i="14"/>
  <c r="M95" i="14" s="1"/>
  <c r="P110" i="6"/>
  <c r="Q110" i="6" s="1"/>
  <c r="T110" i="6"/>
  <c r="U110" i="6" s="1"/>
  <c r="V110" i="6" s="1"/>
  <c r="O110" i="6"/>
  <c r="J110" i="6"/>
  <c r="K110" i="6"/>
  <c r="L110" i="6" s="1"/>
  <c r="I109" i="15"/>
  <c r="V109" i="15" s="1"/>
  <c r="G109" i="11" s="1"/>
  <c r="D109" i="11" s="1"/>
  <c r="S109" i="10"/>
  <c r="H112" i="7" s="1"/>
  <c r="P109" i="14"/>
  <c r="X104" i="6"/>
  <c r="Y104" i="6" s="1"/>
  <c r="Z104" i="6" s="1"/>
  <c r="P104" i="6"/>
  <c r="Q104" i="6" s="1"/>
  <c r="T104" i="6"/>
  <c r="U104" i="6" s="1"/>
  <c r="V104" i="6" s="1"/>
  <c r="AA104" i="6" s="1"/>
  <c r="O104" i="6"/>
  <c r="K106" i="3"/>
  <c r="G112" i="6"/>
  <c r="H112" i="6" s="1"/>
  <c r="F112" i="6"/>
  <c r="P115" i="14"/>
  <c r="M115" i="14" s="1"/>
  <c r="S115" i="10"/>
  <c r="H118" i="7" s="1"/>
  <c r="I115" i="15"/>
  <c r="V115" i="15" s="1"/>
  <c r="G115" i="11" s="1"/>
  <c r="D115" i="11" s="1"/>
  <c r="V114" i="10"/>
  <c r="Y117" i="8"/>
  <c r="Z117" i="8" s="1"/>
  <c r="P117" i="14"/>
  <c r="M117" i="14" s="1"/>
  <c r="S117" i="10"/>
  <c r="H120" i="7" s="1"/>
  <c r="I117" i="15"/>
  <c r="V117" i="15" s="1"/>
  <c r="G117" i="11" s="1"/>
  <c r="D117" i="11" s="1"/>
  <c r="Q125" i="8"/>
  <c r="R125" i="8" s="1"/>
  <c r="X125" i="8" s="1"/>
  <c r="Q123" i="8"/>
  <c r="R123" i="8" s="1"/>
  <c r="X123" i="8" s="1"/>
  <c r="Q124" i="8"/>
  <c r="R124" i="8" s="1"/>
  <c r="X124" i="8" s="1"/>
  <c r="AM120" i="8"/>
  <c r="AE120" i="8"/>
  <c r="N126" i="7"/>
  <c r="Q126" i="7" s="1"/>
  <c r="K126" i="7"/>
  <c r="AE122" i="8"/>
  <c r="AM122" i="8" s="1"/>
  <c r="AN122" i="8" s="1"/>
  <c r="V122" i="10"/>
  <c r="Y125" i="8"/>
  <c r="Z125" i="8" s="1"/>
  <c r="X129" i="6"/>
  <c r="Y129" i="6" s="1"/>
  <c r="Z129" i="6" s="1"/>
  <c r="AA129" i="6" s="1"/>
  <c r="AB129" i="6" s="1"/>
  <c r="N128" i="3" s="1"/>
  <c r="W129" i="6"/>
  <c r="U131" i="3"/>
  <c r="V129" i="10"/>
  <c r="Y132" i="8"/>
  <c r="Z132" i="8" s="1"/>
  <c r="AN132" i="8" s="1"/>
  <c r="U127" i="3"/>
  <c r="X133" i="6"/>
  <c r="Y133" i="6" s="1"/>
  <c r="W133" i="6"/>
  <c r="Q136" i="8"/>
  <c r="R136" i="8" s="1"/>
  <c r="X136" i="8" s="1"/>
  <c r="Q138" i="8"/>
  <c r="R138" i="8" s="1"/>
  <c r="X138" i="8" s="1"/>
  <c r="S137" i="3" s="1"/>
  <c r="Q137" i="8"/>
  <c r="R137" i="8" s="1"/>
  <c r="X137" i="8" s="1"/>
  <c r="S136" i="3" s="1"/>
  <c r="Q134" i="8"/>
  <c r="R134" i="8" s="1"/>
  <c r="X134" i="8" s="1"/>
  <c r="Q135" i="8"/>
  <c r="R135" i="8" s="1"/>
  <c r="X135" i="8" s="1"/>
  <c r="V135" i="10"/>
  <c r="Y138" i="8"/>
  <c r="Z138" i="8" s="1"/>
  <c r="R144" i="7"/>
  <c r="Q143" i="3"/>
  <c r="U138" i="3"/>
  <c r="U122" i="4"/>
  <c r="U139" i="3"/>
  <c r="F145" i="6"/>
  <c r="G145" i="6"/>
  <c r="H145" i="6" s="1"/>
  <c r="V133" i="10"/>
  <c r="Y136" i="8"/>
  <c r="Z136" i="8" s="1"/>
  <c r="AN136" i="8" s="1"/>
  <c r="AM143" i="8"/>
  <c r="AN143" i="8" s="1"/>
  <c r="AE143" i="8"/>
  <c r="AE147" i="8"/>
  <c r="AM147" i="8" s="1"/>
  <c r="AN147" i="8" s="1"/>
  <c r="P144" i="14"/>
  <c r="M144" i="14" s="1"/>
  <c r="I144" i="15"/>
  <c r="V144" i="15" s="1"/>
  <c r="G144" i="11" s="1"/>
  <c r="D144" i="11" s="1"/>
  <c r="S144" i="10"/>
  <c r="H147" i="7" s="1"/>
  <c r="I148" i="15"/>
  <c r="V148" i="15" s="1"/>
  <c r="G148" i="11" s="1"/>
  <c r="D148" i="11" s="1"/>
  <c r="P148" i="14"/>
  <c r="M148" i="14" s="1"/>
  <c r="S148" i="10"/>
  <c r="H151" i="7" s="1"/>
  <c r="X148" i="6"/>
  <c r="Y148" i="6" s="1"/>
  <c r="Z148" i="6" s="1"/>
  <c r="P148" i="6"/>
  <c r="Q148" i="6" s="1"/>
  <c r="T148" i="6"/>
  <c r="U148" i="6" s="1"/>
  <c r="V148" i="6" s="1"/>
  <c r="O148" i="6"/>
  <c r="L145" i="14"/>
  <c r="D145" i="14" s="1"/>
  <c r="B145" i="14" s="1"/>
  <c r="F145" i="11" s="1"/>
  <c r="C145" i="11" s="1"/>
  <c r="C145" i="14"/>
  <c r="H145" i="11" s="1"/>
  <c r="E145" i="11" s="1"/>
  <c r="AE153" i="8"/>
  <c r="AM153" i="8" s="1"/>
  <c r="AN153" i="8" s="1"/>
  <c r="C154" i="14"/>
  <c r="H154" i="11" s="1"/>
  <c r="E154" i="11" s="1"/>
  <c r="G154" i="14"/>
  <c r="D154" i="14" s="1"/>
  <c r="F157" i="6"/>
  <c r="G157" i="6"/>
  <c r="H157" i="6" s="1"/>
  <c r="V5" i="10"/>
  <c r="Y8" i="8"/>
  <c r="Z8" i="8" s="1"/>
  <c r="AE8" i="8"/>
  <c r="AM8" i="8" s="1"/>
  <c r="C8" i="14"/>
  <c r="H8" i="11" s="1"/>
  <c r="E8" i="11" s="1"/>
  <c r="G8" i="14"/>
  <c r="D8" i="14" s="1"/>
  <c r="B8" i="14" s="1"/>
  <c r="F8" i="11" s="1"/>
  <c r="C8" i="11" s="1"/>
  <c r="F11" i="6"/>
  <c r="G11" i="6"/>
  <c r="H11" i="6" s="1"/>
  <c r="K29" i="6"/>
  <c r="L29" i="6" s="1"/>
  <c r="M29" i="6" s="1"/>
  <c r="J29" i="6"/>
  <c r="T7" i="6"/>
  <c r="U7" i="6" s="1"/>
  <c r="V7" i="6" s="1"/>
  <c r="AA7" i="6" s="1"/>
  <c r="P7" i="6"/>
  <c r="Q7" i="6" s="1"/>
  <c r="O7" i="6"/>
  <c r="X12" i="6"/>
  <c r="Y12" i="6" s="1"/>
  <c r="W12" i="6"/>
  <c r="I22" i="15"/>
  <c r="V22" i="15" s="1"/>
  <c r="G22" i="11" s="1"/>
  <c r="D22" i="11" s="1"/>
  <c r="P22" i="14"/>
  <c r="M22" i="14" s="1"/>
  <c r="S22" i="10"/>
  <c r="H25" i="7" s="1"/>
  <c r="F27" i="6"/>
  <c r="G27" i="6"/>
  <c r="H27" i="6" s="1"/>
  <c r="I27" i="6" s="1"/>
  <c r="G22" i="6"/>
  <c r="H22" i="6" s="1"/>
  <c r="I22" i="6" s="1"/>
  <c r="F22" i="6"/>
  <c r="X17" i="6"/>
  <c r="Y17" i="6" s="1"/>
  <c r="W17" i="6"/>
  <c r="X14" i="6"/>
  <c r="Y14" i="6" s="1"/>
  <c r="W14" i="6"/>
  <c r="I17" i="15"/>
  <c r="V17" i="15" s="1"/>
  <c r="G17" i="11" s="1"/>
  <c r="D17" i="11" s="1"/>
  <c r="S17" i="10"/>
  <c r="H20" i="7" s="1"/>
  <c r="P17" i="14"/>
  <c r="M17" i="14" s="1"/>
  <c r="F20" i="6"/>
  <c r="G20" i="6"/>
  <c r="H20" i="6" s="1"/>
  <c r="I20" i="6" s="1"/>
  <c r="AE25" i="8"/>
  <c r="AM25" i="8" s="1"/>
  <c r="S33" i="10"/>
  <c r="H36" i="7" s="1"/>
  <c r="P33" i="14"/>
  <c r="I33" i="15"/>
  <c r="V33" i="15" s="1"/>
  <c r="G33" i="11" s="1"/>
  <c r="D33" i="11" s="1"/>
  <c r="S29" i="10"/>
  <c r="H32" i="7" s="1"/>
  <c r="I29" i="15"/>
  <c r="V29" i="15" s="1"/>
  <c r="G29" i="11" s="1"/>
  <c r="D29" i="11" s="1"/>
  <c r="P29" i="14"/>
  <c r="M29" i="14" s="1"/>
  <c r="P34" i="14"/>
  <c r="M34" i="14" s="1"/>
  <c r="I34" i="15"/>
  <c r="V34" i="15" s="1"/>
  <c r="G34" i="11" s="1"/>
  <c r="D34" i="11" s="1"/>
  <c r="S34" i="10"/>
  <c r="H37" i="7" s="1"/>
  <c r="I38" i="11"/>
  <c r="K40" i="3"/>
  <c r="X30" i="6"/>
  <c r="Y30" i="6" s="1"/>
  <c r="Z30" i="6" s="1"/>
  <c r="AA30" i="6" s="1"/>
  <c r="AB30" i="6" s="1"/>
  <c r="W30" i="6"/>
  <c r="V29" i="10"/>
  <c r="Y32" i="8"/>
  <c r="Z32" i="8" s="1"/>
  <c r="AN32" i="8" s="1"/>
  <c r="V48" i="10"/>
  <c r="Y51" i="8"/>
  <c r="Z51" i="8" s="1"/>
  <c r="I48" i="15"/>
  <c r="V48" i="15" s="1"/>
  <c r="G48" i="11" s="1"/>
  <c r="D48" i="11" s="1"/>
  <c r="P48" i="14"/>
  <c r="M48" i="14" s="1"/>
  <c r="S48" i="10"/>
  <c r="H51" i="7" s="1"/>
  <c r="G34" i="6"/>
  <c r="H34" i="6" s="1"/>
  <c r="F34" i="6"/>
  <c r="S41" i="10"/>
  <c r="H44" i="7" s="1"/>
  <c r="I41" i="15"/>
  <c r="V41" i="15" s="1"/>
  <c r="G41" i="11" s="1"/>
  <c r="D41" i="11" s="1"/>
  <c r="P41" i="14"/>
  <c r="M41" i="14" s="1"/>
  <c r="N52" i="7"/>
  <c r="Q52" i="7" s="1"/>
  <c r="K52" i="7"/>
  <c r="J43" i="6"/>
  <c r="K43" i="6"/>
  <c r="L43" i="6" s="1"/>
  <c r="V45" i="10"/>
  <c r="Y48" i="8"/>
  <c r="Z48" i="8" s="1"/>
  <c r="T41" i="6"/>
  <c r="U41" i="6" s="1"/>
  <c r="V41" i="6" s="1"/>
  <c r="AA41" i="6" s="1"/>
  <c r="P41" i="6"/>
  <c r="Q41" i="6" s="1"/>
  <c r="O41" i="6"/>
  <c r="AM47" i="8"/>
  <c r="AN47" i="8" s="1"/>
  <c r="AE47" i="8"/>
  <c r="C43" i="14"/>
  <c r="H43" i="11" s="1"/>
  <c r="E43" i="11" s="1"/>
  <c r="G43" i="14"/>
  <c r="D43" i="14" s="1"/>
  <c r="F46" i="6"/>
  <c r="G46" i="6"/>
  <c r="H46" i="6" s="1"/>
  <c r="V55" i="10"/>
  <c r="Y58" i="8"/>
  <c r="Z58" i="8" s="1"/>
  <c r="K61" i="6"/>
  <c r="L61" i="6" s="1"/>
  <c r="M61" i="6" s="1"/>
  <c r="N61" i="6" s="1"/>
  <c r="M60" i="3" s="1"/>
  <c r="J61" i="6"/>
  <c r="U64" i="3"/>
  <c r="U56" i="4"/>
  <c r="X56" i="6"/>
  <c r="Y56" i="6" s="1"/>
  <c r="W56" i="6"/>
  <c r="S57" i="10"/>
  <c r="H60" i="7" s="1"/>
  <c r="I57" i="15"/>
  <c r="V57" i="15" s="1"/>
  <c r="G57" i="11" s="1"/>
  <c r="D57" i="11" s="1"/>
  <c r="P57" i="14"/>
  <c r="M57" i="14" s="1"/>
  <c r="J64" i="6"/>
  <c r="K64" i="6"/>
  <c r="L64" i="6" s="1"/>
  <c r="AE75" i="8"/>
  <c r="AM75" i="8" s="1"/>
  <c r="AM77" i="8"/>
  <c r="AE77" i="8"/>
  <c r="T77" i="6"/>
  <c r="U77" i="6" s="1"/>
  <c r="V77" i="6" s="1"/>
  <c r="P77" i="6"/>
  <c r="Q77" i="6" s="1"/>
  <c r="O77" i="6"/>
  <c r="C66" i="14"/>
  <c r="H66" i="11" s="1"/>
  <c r="E66" i="11" s="1"/>
  <c r="G66" i="14"/>
  <c r="D66" i="14" s="1"/>
  <c r="B66" i="14" s="1"/>
  <c r="F66" i="11" s="1"/>
  <c r="C66" i="11" s="1"/>
  <c r="F69" i="6"/>
  <c r="G69" i="6"/>
  <c r="H69" i="6" s="1"/>
  <c r="U70" i="3"/>
  <c r="U61" i="4"/>
  <c r="V68" i="10"/>
  <c r="Y71" i="8"/>
  <c r="Z71" i="8" s="1"/>
  <c r="X84" i="6"/>
  <c r="Y84" i="6" s="1"/>
  <c r="Z84" i="6" s="1"/>
  <c r="W84" i="6"/>
  <c r="I77" i="15"/>
  <c r="V77" i="15" s="1"/>
  <c r="G77" i="11" s="1"/>
  <c r="D77" i="11" s="1"/>
  <c r="P77" i="14"/>
  <c r="M77" i="14" s="1"/>
  <c r="S77" i="10"/>
  <c r="H80" i="7" s="1"/>
  <c r="V81" i="10"/>
  <c r="Y84" i="8"/>
  <c r="Z84" i="8" s="1"/>
  <c r="T67" i="6"/>
  <c r="U67" i="6" s="1"/>
  <c r="V67" i="6" s="1"/>
  <c r="P67" i="6"/>
  <c r="Q67" i="6" s="1"/>
  <c r="R67" i="6" s="1"/>
  <c r="O67" i="6"/>
  <c r="P74" i="6"/>
  <c r="Q74" i="6" s="1"/>
  <c r="T74" i="6"/>
  <c r="U74" i="6" s="1"/>
  <c r="V74" i="6" s="1"/>
  <c r="AA74" i="6" s="1"/>
  <c r="O74" i="6"/>
  <c r="N82" i="7"/>
  <c r="Q82" i="7" s="1"/>
  <c r="K82" i="7"/>
  <c r="P81" i="3" s="1"/>
  <c r="Q90" i="8"/>
  <c r="R90" i="8" s="1"/>
  <c r="X90" i="8" s="1"/>
  <c r="Q93" i="8"/>
  <c r="R93" i="8" s="1"/>
  <c r="X93" i="8" s="1"/>
  <c r="Q91" i="8"/>
  <c r="R91" i="8" s="1"/>
  <c r="X91" i="8" s="1"/>
  <c r="Q92" i="8"/>
  <c r="R92" i="8" s="1"/>
  <c r="X92" i="8" s="1"/>
  <c r="U81" i="3"/>
  <c r="T82" i="6"/>
  <c r="U82" i="6" s="1"/>
  <c r="S82" i="6"/>
  <c r="Q74" i="8"/>
  <c r="R74" i="8" s="1"/>
  <c r="X74" i="8" s="1"/>
  <c r="Q75" i="8"/>
  <c r="R75" i="8" s="1"/>
  <c r="X75" i="8" s="1"/>
  <c r="Q73" i="8"/>
  <c r="R73" i="8" s="1"/>
  <c r="X73" i="8" s="1"/>
  <c r="I86" i="15"/>
  <c r="V86" i="15" s="1"/>
  <c r="G86" i="11" s="1"/>
  <c r="D86" i="11" s="1"/>
  <c r="P86" i="14"/>
  <c r="M86" i="14" s="1"/>
  <c r="S86" i="10"/>
  <c r="H89" i="7" s="1"/>
  <c r="N91" i="7"/>
  <c r="Q91" i="7" s="1"/>
  <c r="P77" i="4" s="1"/>
  <c r="K91" i="7"/>
  <c r="P97" i="14"/>
  <c r="M97" i="14" s="1"/>
  <c r="S97" i="10"/>
  <c r="H100" i="7" s="1"/>
  <c r="I97" i="15"/>
  <c r="V97" i="15" s="1"/>
  <c r="G97" i="11" s="1"/>
  <c r="D97" i="11" s="1"/>
  <c r="T95" i="6"/>
  <c r="U95" i="6" s="1"/>
  <c r="V95" i="6" s="1"/>
  <c r="X95" i="6"/>
  <c r="Y95" i="6" s="1"/>
  <c r="Z95" i="6" s="1"/>
  <c r="P95" i="6"/>
  <c r="Q95" i="6" s="1"/>
  <c r="O95" i="6"/>
  <c r="AE99" i="8"/>
  <c r="AM99" i="8" s="1"/>
  <c r="U111" i="3"/>
  <c r="M112" i="8"/>
  <c r="S112" i="8"/>
  <c r="P112" i="8"/>
  <c r="I112" i="8"/>
  <c r="U112" i="8"/>
  <c r="G112" i="8"/>
  <c r="Q112" i="8"/>
  <c r="L112" i="8"/>
  <c r="T112" i="8"/>
  <c r="J112" i="8"/>
  <c r="F112" i="8"/>
  <c r="V112" i="8"/>
  <c r="K113" i="6"/>
  <c r="L113" i="6" s="1"/>
  <c r="J113" i="6"/>
  <c r="V104" i="10"/>
  <c r="Y107" i="8"/>
  <c r="Z107" i="8" s="1"/>
  <c r="AN107" i="8" s="1"/>
  <c r="U99" i="4"/>
  <c r="U113" i="3"/>
  <c r="P114" i="8"/>
  <c r="S114" i="8"/>
  <c r="I114" i="8"/>
  <c r="U114" i="8"/>
  <c r="G114" i="8"/>
  <c r="Q114" i="8"/>
  <c r="M114" i="8"/>
  <c r="J114" i="8"/>
  <c r="F114" i="8"/>
  <c r="V114" i="8"/>
  <c r="L114" i="8"/>
  <c r="T114" i="8"/>
  <c r="P111" i="14"/>
  <c r="M111" i="14" s="1"/>
  <c r="I111" i="15"/>
  <c r="V111" i="15" s="1"/>
  <c r="G111" i="11" s="1"/>
  <c r="D111" i="11" s="1"/>
  <c r="S111" i="10"/>
  <c r="H114" i="7" s="1"/>
  <c r="P106" i="6"/>
  <c r="Q106" i="6" s="1"/>
  <c r="T106" i="6"/>
  <c r="U106" i="6" s="1"/>
  <c r="V106" i="6" s="1"/>
  <c r="AA106" i="6" s="1"/>
  <c r="O106" i="6"/>
  <c r="L103" i="14"/>
  <c r="D103" i="14" s="1"/>
  <c r="B103" i="14" s="1"/>
  <c r="F103" i="11" s="1"/>
  <c r="C103" i="11" s="1"/>
  <c r="C103" i="14"/>
  <c r="H103" i="11" s="1"/>
  <c r="E103" i="11" s="1"/>
  <c r="N119" i="7"/>
  <c r="K119" i="7"/>
  <c r="P118" i="3" s="1"/>
  <c r="I118" i="8"/>
  <c r="Q118" i="8"/>
  <c r="U118" i="8"/>
  <c r="G118" i="8"/>
  <c r="S118" i="8"/>
  <c r="P118" i="8"/>
  <c r="R118" i="8" s="1"/>
  <c r="M118" i="8"/>
  <c r="J118" i="8"/>
  <c r="F118" i="8"/>
  <c r="V118" i="8"/>
  <c r="L118" i="8"/>
  <c r="T118" i="8"/>
  <c r="U117" i="3"/>
  <c r="U103" i="4"/>
  <c r="F118" i="6"/>
  <c r="G118" i="6"/>
  <c r="H118" i="6" s="1"/>
  <c r="U118" i="3"/>
  <c r="Q119" i="8"/>
  <c r="P119" i="8"/>
  <c r="M119" i="8"/>
  <c r="I119" i="8"/>
  <c r="U119" i="8"/>
  <c r="G119" i="8"/>
  <c r="S119" i="8"/>
  <c r="L119" i="8"/>
  <c r="N119" i="8" s="1"/>
  <c r="T119" i="8"/>
  <c r="J119" i="8"/>
  <c r="F119" i="8"/>
  <c r="V119" i="8"/>
  <c r="O119" i="7"/>
  <c r="L119" i="7"/>
  <c r="I120" i="15"/>
  <c r="V120" i="15" s="1"/>
  <c r="G120" i="11" s="1"/>
  <c r="D120" i="11" s="1"/>
  <c r="P120" i="14"/>
  <c r="M120" i="14" s="1"/>
  <c r="S120" i="10"/>
  <c r="H123" i="7" s="1"/>
  <c r="X116" i="6"/>
  <c r="Y116" i="6" s="1"/>
  <c r="Z116" i="6" s="1"/>
  <c r="P116" i="6"/>
  <c r="Q116" i="6" s="1"/>
  <c r="T116" i="6"/>
  <c r="U116" i="6" s="1"/>
  <c r="V116" i="6" s="1"/>
  <c r="O116" i="6"/>
  <c r="I118" i="15"/>
  <c r="V118" i="15" s="1"/>
  <c r="G118" i="11" s="1"/>
  <c r="D118" i="11" s="1"/>
  <c r="P118" i="14"/>
  <c r="M118" i="14" s="1"/>
  <c r="S118" i="10"/>
  <c r="H121" i="7" s="1"/>
  <c r="J120" i="6"/>
  <c r="K120" i="6"/>
  <c r="L120" i="6" s="1"/>
  <c r="AE129" i="8"/>
  <c r="AM129" i="8" s="1"/>
  <c r="AN129" i="8" s="1"/>
  <c r="T128" i="3" s="1"/>
  <c r="P126" i="6"/>
  <c r="Q126" i="6" s="1"/>
  <c r="T126" i="6"/>
  <c r="U126" i="6" s="1"/>
  <c r="V126" i="6" s="1"/>
  <c r="O126" i="6"/>
  <c r="F128" i="6"/>
  <c r="G128" i="6"/>
  <c r="H128" i="6" s="1"/>
  <c r="S127" i="10"/>
  <c r="H130" i="7" s="1"/>
  <c r="P127" i="14"/>
  <c r="M127" i="14" s="1"/>
  <c r="I127" i="15"/>
  <c r="V127" i="15" s="1"/>
  <c r="G127" i="11" s="1"/>
  <c r="D127" i="11" s="1"/>
  <c r="F131" i="6"/>
  <c r="G131" i="6"/>
  <c r="H131" i="6" s="1"/>
  <c r="I124" i="15"/>
  <c r="V124" i="15" s="1"/>
  <c r="G124" i="11" s="1"/>
  <c r="D124" i="11" s="1"/>
  <c r="P124" i="14"/>
  <c r="M124" i="14" s="1"/>
  <c r="S124" i="10"/>
  <c r="H127" i="7" s="1"/>
  <c r="V127" i="10"/>
  <c r="Y130" i="8"/>
  <c r="Z130" i="8" s="1"/>
  <c r="X138" i="6"/>
  <c r="Y138" i="6" s="1"/>
  <c r="W138" i="6"/>
  <c r="F138" i="6"/>
  <c r="G138" i="6"/>
  <c r="H138" i="6" s="1"/>
  <c r="X137" i="6"/>
  <c r="Y137" i="6" s="1"/>
  <c r="W137" i="6"/>
  <c r="F137" i="6"/>
  <c r="G137" i="6"/>
  <c r="H137" i="6" s="1"/>
  <c r="J140" i="6"/>
  <c r="K140" i="6"/>
  <c r="L140" i="6" s="1"/>
  <c r="M140" i="6" s="1"/>
  <c r="N135" i="7"/>
  <c r="Q135" i="7" s="1"/>
  <c r="P118" i="4" s="1"/>
  <c r="K135" i="7"/>
  <c r="I138" i="15"/>
  <c r="V138" i="15" s="1"/>
  <c r="G138" i="11" s="1"/>
  <c r="D138" i="11" s="1"/>
  <c r="P138" i="14"/>
  <c r="M138" i="14" s="1"/>
  <c r="S138" i="10"/>
  <c r="H141" i="7" s="1"/>
  <c r="X146" i="6"/>
  <c r="Y146" i="6" s="1"/>
  <c r="W146" i="6"/>
  <c r="N143" i="7"/>
  <c r="Q143" i="7" s="1"/>
  <c r="P78" i="5" s="1"/>
  <c r="K143" i="7"/>
  <c r="K145" i="6"/>
  <c r="L145" i="6" s="1"/>
  <c r="J145" i="6"/>
  <c r="U146" i="3"/>
  <c r="U128" i="4"/>
  <c r="N148" i="7"/>
  <c r="Q148" i="7" s="1"/>
  <c r="K148" i="7"/>
  <c r="P147" i="3" s="1"/>
  <c r="V138" i="10"/>
  <c r="Y141" i="8"/>
  <c r="Z141" i="8" s="1"/>
  <c r="I143" i="15"/>
  <c r="V143" i="15" s="1"/>
  <c r="G143" i="11" s="1"/>
  <c r="D143" i="11" s="1"/>
  <c r="S143" i="10"/>
  <c r="H146" i="7" s="1"/>
  <c r="P143" i="14"/>
  <c r="M143" i="14" s="1"/>
  <c r="U126" i="4"/>
  <c r="U143" i="3"/>
  <c r="F151" i="6"/>
  <c r="G151" i="6"/>
  <c r="H151" i="6" s="1"/>
  <c r="I151" i="6" s="1"/>
  <c r="AE6" i="8"/>
  <c r="AM6" i="8" s="1"/>
  <c r="H87" i="5"/>
  <c r="F87" i="5"/>
  <c r="G87" i="5" s="1"/>
  <c r="R9" i="7"/>
  <c r="Q8" i="3"/>
  <c r="F29" i="6"/>
  <c r="G29" i="6"/>
  <c r="H29" i="6" s="1"/>
  <c r="T8" i="10"/>
  <c r="I11" i="7" s="1"/>
  <c r="G12" i="6"/>
  <c r="H12" i="6" s="1"/>
  <c r="I12" i="6" s="1"/>
  <c r="N12" i="6" s="1"/>
  <c r="F12" i="6"/>
  <c r="V19" i="10"/>
  <c r="Y22" i="8"/>
  <c r="Z22" i="8" s="1"/>
  <c r="U24" i="3"/>
  <c r="U21" i="4"/>
  <c r="J25" i="6"/>
  <c r="K25" i="6"/>
  <c r="L25" i="6" s="1"/>
  <c r="M25" i="6" s="1"/>
  <c r="U26" i="3"/>
  <c r="U13" i="5"/>
  <c r="U18" i="3"/>
  <c r="R34" i="7"/>
  <c r="Q33" i="3"/>
  <c r="T33" i="6"/>
  <c r="U33" i="6" s="1"/>
  <c r="V33" i="6" s="1"/>
  <c r="P33" i="6"/>
  <c r="Q33" i="6" s="1"/>
  <c r="O33" i="6"/>
  <c r="J33" i="6"/>
  <c r="K33" i="6"/>
  <c r="L33" i="6" s="1"/>
  <c r="P18" i="6"/>
  <c r="Q18" i="6" s="1"/>
  <c r="T18" i="6"/>
  <c r="U18" i="6" s="1"/>
  <c r="V18" i="6" s="1"/>
  <c r="AA18" i="6" s="1"/>
  <c r="O18" i="6"/>
  <c r="J28" i="6"/>
  <c r="K28" i="6"/>
  <c r="L28" i="6" s="1"/>
  <c r="G18" i="6"/>
  <c r="H18" i="6" s="1"/>
  <c r="I18" i="6" s="1"/>
  <c r="N18" i="6" s="1"/>
  <c r="F18" i="6"/>
  <c r="C15" i="14"/>
  <c r="H15" i="11" s="1"/>
  <c r="E15" i="11" s="1"/>
  <c r="G15" i="14"/>
  <c r="D15" i="14" s="1"/>
  <c r="B15" i="14" s="1"/>
  <c r="F15" i="11" s="1"/>
  <c r="C15" i="11" s="1"/>
  <c r="B15" i="11" s="1"/>
  <c r="U30" i="3"/>
  <c r="P31" i="7"/>
  <c r="L31" i="7"/>
  <c r="N31" i="7"/>
  <c r="K29" i="14"/>
  <c r="L29" i="14" s="1"/>
  <c r="D29" i="14" s="1"/>
  <c r="C29" i="14"/>
  <c r="H29" i="11" s="1"/>
  <c r="E29" i="11" s="1"/>
  <c r="X32" i="6"/>
  <c r="Y32" i="6" s="1"/>
  <c r="W32" i="6"/>
  <c r="X36" i="6"/>
  <c r="Y36" i="6" s="1"/>
  <c r="Z36" i="6" s="1"/>
  <c r="W36" i="6"/>
  <c r="X33" i="6"/>
  <c r="Y33" i="6" s="1"/>
  <c r="W33" i="6"/>
  <c r="P40" i="6"/>
  <c r="Q40" i="6" s="1"/>
  <c r="T40" i="6"/>
  <c r="U40" i="6" s="1"/>
  <c r="V40" i="6" s="1"/>
  <c r="O40" i="6"/>
  <c r="J42" i="6"/>
  <c r="K42" i="6"/>
  <c r="L42" i="6" s="1"/>
  <c r="V41" i="10"/>
  <c r="Y44" i="8"/>
  <c r="Z44" i="8" s="1"/>
  <c r="AN44" i="8" s="1"/>
  <c r="U52" i="3"/>
  <c r="U47" i="4"/>
  <c r="U39" i="4"/>
  <c r="U44" i="3"/>
  <c r="S40" i="10"/>
  <c r="H43" i="7" s="1"/>
  <c r="I40" i="15"/>
  <c r="V40" i="15" s="1"/>
  <c r="G40" i="11" s="1"/>
  <c r="D40" i="11" s="1"/>
  <c r="P40" i="14"/>
  <c r="M40" i="14" s="1"/>
  <c r="T32" i="10"/>
  <c r="I35" i="7" s="1"/>
  <c r="AE34" i="8"/>
  <c r="AM34" i="8"/>
  <c r="U25" i="5"/>
  <c r="U38" i="3"/>
  <c r="X43" i="6"/>
  <c r="Y43" i="6" s="1"/>
  <c r="W43" i="6"/>
  <c r="I42" i="15"/>
  <c r="V42" i="15" s="1"/>
  <c r="G42" i="11" s="1"/>
  <c r="D42" i="11" s="1"/>
  <c r="P42" i="14"/>
  <c r="M42" i="14" s="1"/>
  <c r="S42" i="10"/>
  <c r="H45" i="7" s="1"/>
  <c r="U31" i="5"/>
  <c r="U47" i="3"/>
  <c r="X54" i="6"/>
  <c r="Y54" i="6" s="1"/>
  <c r="W54" i="6"/>
  <c r="U39" i="5"/>
  <c r="U58" i="3"/>
  <c r="Q60" i="8"/>
  <c r="R60" i="8" s="1"/>
  <c r="X60" i="8" s="1"/>
  <c r="Q59" i="8"/>
  <c r="R59" i="8" s="1"/>
  <c r="X59" i="8" s="1"/>
  <c r="Q61" i="8"/>
  <c r="R61" i="8" s="1"/>
  <c r="X61" i="8" s="1"/>
  <c r="S60" i="3" s="1"/>
  <c r="AE59" i="8"/>
  <c r="AM59" i="8" s="1"/>
  <c r="AN59" i="8" s="1"/>
  <c r="U48" i="4"/>
  <c r="U54" i="3"/>
  <c r="P58" i="6"/>
  <c r="Q58" i="6" s="1"/>
  <c r="R58" i="6" s="1"/>
  <c r="T58" i="6"/>
  <c r="U58" i="6" s="1"/>
  <c r="V58" i="6" s="1"/>
  <c r="O58" i="6"/>
  <c r="F57" i="6"/>
  <c r="G57" i="6"/>
  <c r="H57" i="6" s="1"/>
  <c r="I57" i="6" s="1"/>
  <c r="N57" i="6" s="1"/>
  <c r="F64" i="6"/>
  <c r="G64" i="6"/>
  <c r="H64" i="6" s="1"/>
  <c r="F75" i="6"/>
  <c r="G75" i="6"/>
  <c r="H75" i="6" s="1"/>
  <c r="I75" i="6" s="1"/>
  <c r="V74" i="10"/>
  <c r="Y77" i="8"/>
  <c r="Z77" i="8" s="1"/>
  <c r="S68" i="10"/>
  <c r="H71" i="7" s="1"/>
  <c r="I68" i="15"/>
  <c r="V68" i="15" s="1"/>
  <c r="G68" i="11" s="1"/>
  <c r="D68" i="11" s="1"/>
  <c r="P68" i="14"/>
  <c r="M68" i="14" s="1"/>
  <c r="N75" i="7"/>
  <c r="Q75" i="7" s="1"/>
  <c r="P64" i="4" s="1"/>
  <c r="K75" i="7"/>
  <c r="AE68" i="8"/>
  <c r="AM68" i="8" s="1"/>
  <c r="U79" i="3"/>
  <c r="J80" i="6"/>
  <c r="K80" i="6"/>
  <c r="L80" i="6" s="1"/>
  <c r="S81" i="10"/>
  <c r="H84" i="7" s="1"/>
  <c r="I81" i="15"/>
  <c r="V81" i="15" s="1"/>
  <c r="G81" i="11" s="1"/>
  <c r="D81" i="11" s="1"/>
  <c r="P81" i="14"/>
  <c r="M81" i="14" s="1"/>
  <c r="P84" i="6"/>
  <c r="Q84" i="6" s="1"/>
  <c r="T84" i="6"/>
  <c r="U84" i="6" s="1"/>
  <c r="V84" i="6" s="1"/>
  <c r="O84" i="6"/>
  <c r="U62" i="4"/>
  <c r="U71" i="3"/>
  <c r="X90" i="6"/>
  <c r="Y90" i="6" s="1"/>
  <c r="W90" i="6"/>
  <c r="X72" i="6"/>
  <c r="Y72" i="6" s="1"/>
  <c r="W72" i="6"/>
  <c r="V79" i="10"/>
  <c r="Y82" i="8"/>
  <c r="Z82" i="8" s="1"/>
  <c r="AN82" i="8" s="1"/>
  <c r="T81" i="3" s="1"/>
  <c r="K89" i="6"/>
  <c r="L89" i="6" s="1"/>
  <c r="J89" i="6"/>
  <c r="X96" i="6"/>
  <c r="Y96" i="6" s="1"/>
  <c r="W96" i="6"/>
  <c r="P96" i="6"/>
  <c r="Q96" i="6" s="1"/>
  <c r="R96" i="6" s="1"/>
  <c r="T96" i="6"/>
  <c r="U96" i="6" s="1"/>
  <c r="V96" i="6" s="1"/>
  <c r="O96" i="6"/>
  <c r="F83" i="6"/>
  <c r="G83" i="6"/>
  <c r="H83" i="6" s="1"/>
  <c r="X89" i="6"/>
  <c r="Y89" i="6" s="1"/>
  <c r="Z89" i="6" s="1"/>
  <c r="W89" i="6"/>
  <c r="N92" i="7"/>
  <c r="Q92" i="7" s="1"/>
  <c r="P78" i="4" s="1"/>
  <c r="K92" i="7"/>
  <c r="X97" i="6"/>
  <c r="Y97" i="6" s="1"/>
  <c r="W97" i="6"/>
  <c r="AE89" i="8"/>
  <c r="AM89" i="8" s="1"/>
  <c r="AN89" i="8" s="1"/>
  <c r="X101" i="6"/>
  <c r="Y101" i="6" s="1"/>
  <c r="Z101" i="6" s="1"/>
  <c r="W101" i="6"/>
  <c r="U99" i="3"/>
  <c r="V97" i="10"/>
  <c r="Y100" i="8"/>
  <c r="Z100" i="8" s="1"/>
  <c r="AN100" i="8" s="1"/>
  <c r="V89" i="10"/>
  <c r="Y92" i="8"/>
  <c r="Z92" i="8" s="1"/>
  <c r="T99" i="6"/>
  <c r="U99" i="6" s="1"/>
  <c r="V99" i="6" s="1"/>
  <c r="AA99" i="6" s="1"/>
  <c r="P99" i="6"/>
  <c r="Q99" i="6" s="1"/>
  <c r="R99" i="6" s="1"/>
  <c r="O99" i="6"/>
  <c r="K99" i="6"/>
  <c r="L99" i="6" s="1"/>
  <c r="J99" i="6"/>
  <c r="R107" i="7"/>
  <c r="G108" i="6"/>
  <c r="H108" i="6" s="1"/>
  <c r="F108" i="6"/>
  <c r="K105" i="6"/>
  <c r="L105" i="6" s="1"/>
  <c r="M105" i="6" s="1"/>
  <c r="J105" i="6"/>
  <c r="V107" i="10"/>
  <c r="Y110" i="8"/>
  <c r="Z110" i="8" s="1"/>
  <c r="U94" i="4"/>
  <c r="U108" i="3"/>
  <c r="X109" i="6"/>
  <c r="Y109" i="6" s="1"/>
  <c r="W109" i="6"/>
  <c r="X114" i="6"/>
  <c r="Y114" i="6" s="1"/>
  <c r="W114" i="6"/>
  <c r="U98" i="4"/>
  <c r="U112" i="3"/>
  <c r="U113" i="8"/>
  <c r="S113" i="8"/>
  <c r="P113" i="8"/>
  <c r="M113" i="8"/>
  <c r="I113" i="8"/>
  <c r="G113" i="8"/>
  <c r="Q113" i="8"/>
  <c r="F113" i="8"/>
  <c r="H113" i="8" s="1"/>
  <c r="J113" i="8"/>
  <c r="V113" i="8"/>
  <c r="L113" i="8"/>
  <c r="T113" i="8"/>
  <c r="X113" i="6"/>
  <c r="Y113" i="6" s="1"/>
  <c r="Z113" i="6" s="1"/>
  <c r="W113" i="6"/>
  <c r="U102" i="4"/>
  <c r="U116" i="3"/>
  <c r="Q117" i="8"/>
  <c r="M117" i="8"/>
  <c r="I117" i="8"/>
  <c r="U117" i="8"/>
  <c r="G117" i="8"/>
  <c r="S117" i="8"/>
  <c r="P117" i="8"/>
  <c r="R117" i="8" s="1"/>
  <c r="F117" i="8"/>
  <c r="H117" i="8" s="1"/>
  <c r="V117" i="8"/>
  <c r="L117" i="8"/>
  <c r="N117" i="8" s="1"/>
  <c r="T117" i="8"/>
  <c r="J117" i="8"/>
  <c r="K117" i="6"/>
  <c r="L117" i="6" s="1"/>
  <c r="J117" i="6"/>
  <c r="X121" i="6"/>
  <c r="Y121" i="6" s="1"/>
  <c r="W121" i="6"/>
  <c r="N132" i="7"/>
  <c r="Q132" i="7" s="1"/>
  <c r="P73" i="5" s="1"/>
  <c r="K132" i="7"/>
  <c r="U122" i="3"/>
  <c r="U67" i="5"/>
  <c r="U120" i="3"/>
  <c r="J116" i="6"/>
  <c r="K116" i="6"/>
  <c r="L116" i="6" s="1"/>
  <c r="G113" i="14"/>
  <c r="D113" i="14" s="1"/>
  <c r="B113" i="14" s="1"/>
  <c r="F113" i="11" s="1"/>
  <c r="C113" i="11" s="1"/>
  <c r="B113" i="11" s="1"/>
  <c r="K115" i="3" s="1"/>
  <c r="C113" i="14"/>
  <c r="H113" i="11" s="1"/>
  <c r="E113" i="11" s="1"/>
  <c r="T127" i="6"/>
  <c r="U127" i="6" s="1"/>
  <c r="V127" i="6" s="1"/>
  <c r="X127" i="6"/>
  <c r="Y127" i="6" s="1"/>
  <c r="Z127" i="6" s="1"/>
  <c r="P127" i="6"/>
  <c r="Q127" i="6" s="1"/>
  <c r="O127" i="6"/>
  <c r="X131" i="6"/>
  <c r="Y131" i="6" s="1"/>
  <c r="Z131" i="6" s="1"/>
  <c r="W131" i="6"/>
  <c r="G122" i="14"/>
  <c r="D122" i="14" s="1"/>
  <c r="B122" i="14" s="1"/>
  <c r="F122" i="11" s="1"/>
  <c r="C122" i="11" s="1"/>
  <c r="C122" i="14"/>
  <c r="H122" i="11" s="1"/>
  <c r="E122" i="11" s="1"/>
  <c r="K125" i="6"/>
  <c r="L125" i="6" s="1"/>
  <c r="J125" i="6"/>
  <c r="X128" i="6"/>
  <c r="Y128" i="6" s="1"/>
  <c r="W128" i="6"/>
  <c r="AE130" i="8"/>
  <c r="AM130" i="8" s="1"/>
  <c r="X126" i="6"/>
  <c r="Y126" i="6" s="1"/>
  <c r="W126" i="6"/>
  <c r="U128" i="3"/>
  <c r="Q128" i="8"/>
  <c r="R128" i="8" s="1"/>
  <c r="X128" i="8" s="1"/>
  <c r="Q129" i="8"/>
  <c r="R129" i="8" s="1"/>
  <c r="X129" i="8" s="1"/>
  <c r="S128" i="3" s="1"/>
  <c r="K133" i="6"/>
  <c r="L133" i="6" s="1"/>
  <c r="M133" i="6" s="1"/>
  <c r="J133" i="6"/>
  <c r="T134" i="6"/>
  <c r="U134" i="6" s="1"/>
  <c r="S134" i="6"/>
  <c r="AE139" i="8"/>
  <c r="AM139" i="8" s="1"/>
  <c r="AN139" i="8" s="1"/>
  <c r="T138" i="3" s="1"/>
  <c r="R138" i="3" s="1"/>
  <c r="X139" i="6"/>
  <c r="Y139" i="6" s="1"/>
  <c r="W139" i="6"/>
  <c r="P140" i="6"/>
  <c r="Q140" i="6" s="1"/>
  <c r="T140" i="6"/>
  <c r="U140" i="6" s="1"/>
  <c r="V140" i="6" s="1"/>
  <c r="O140" i="6"/>
  <c r="X145" i="6"/>
  <c r="Y145" i="6" s="1"/>
  <c r="W145" i="6"/>
  <c r="T135" i="6"/>
  <c r="U135" i="6" s="1"/>
  <c r="V135" i="6" s="1"/>
  <c r="X135" i="6"/>
  <c r="Y135" i="6" s="1"/>
  <c r="Z135" i="6" s="1"/>
  <c r="P135" i="6"/>
  <c r="Q135" i="6" s="1"/>
  <c r="O135" i="6"/>
  <c r="AM145" i="8"/>
  <c r="AE145" i="8"/>
  <c r="X143" i="6"/>
  <c r="Y143" i="6" s="1"/>
  <c r="W143" i="6"/>
  <c r="T141" i="6"/>
  <c r="U141" i="6" s="1"/>
  <c r="V141" i="6" s="1"/>
  <c r="AA141" i="6" s="1"/>
  <c r="P141" i="6"/>
  <c r="Q141" i="6" s="1"/>
  <c r="O141" i="6"/>
  <c r="N149" i="7"/>
  <c r="Q149" i="7" s="1"/>
  <c r="K149" i="7"/>
  <c r="P148" i="3" s="1"/>
  <c r="T151" i="6"/>
  <c r="U151" i="6" s="1"/>
  <c r="V151" i="6" s="1"/>
  <c r="AA151" i="6" s="1"/>
  <c r="P151" i="6"/>
  <c r="Q151" i="6" s="1"/>
  <c r="O151" i="6"/>
  <c r="X150" i="6"/>
  <c r="Y150" i="6" s="1"/>
  <c r="Z150" i="6" s="1"/>
  <c r="P150" i="6"/>
  <c r="Q150" i="6" s="1"/>
  <c r="T150" i="6"/>
  <c r="U150" i="6" s="1"/>
  <c r="V150" i="6" s="1"/>
  <c r="AA150" i="6" s="1"/>
  <c r="O150" i="6"/>
  <c r="F152" i="6"/>
  <c r="G152" i="6"/>
  <c r="H152" i="6" s="1"/>
  <c r="AE156" i="8"/>
  <c r="AM156" i="8" s="1"/>
  <c r="X156" i="6"/>
  <c r="Y156" i="6" s="1"/>
  <c r="W156" i="6"/>
  <c r="T155" i="6"/>
  <c r="U155" i="6" s="1"/>
  <c r="V155" i="6" s="1"/>
  <c r="P155" i="6"/>
  <c r="Q155" i="6" s="1"/>
  <c r="O155" i="6"/>
  <c r="AE158" i="8"/>
  <c r="AM158" i="8" s="1"/>
  <c r="J158" i="6"/>
  <c r="K158" i="6"/>
  <c r="L158" i="6" s="1"/>
  <c r="G155" i="14"/>
  <c r="C155" i="14"/>
  <c r="H155" i="11" s="1"/>
  <c r="E155" i="11" s="1"/>
  <c r="V151" i="10"/>
  <c r="Y154" i="8"/>
  <c r="Z154" i="8" s="1"/>
  <c r="AN154" i="8" s="1"/>
  <c r="F137" i="4"/>
  <c r="G137" i="4" s="1"/>
  <c r="H137" i="4"/>
  <c r="J8" i="6"/>
  <c r="K8" i="6"/>
  <c r="L8" i="6" s="1"/>
  <c r="G5" i="14"/>
  <c r="D5" i="14" s="1"/>
  <c r="C5" i="14"/>
  <c r="H5" i="11" s="1"/>
  <c r="E5" i="11" s="1"/>
  <c r="X8" i="6"/>
  <c r="Y8" i="6" s="1"/>
  <c r="W8" i="6"/>
  <c r="AM7" i="8"/>
  <c r="AN7" i="8" s="1"/>
  <c r="AE7" i="8"/>
  <c r="C6" i="14"/>
  <c r="H6" i="11" s="1"/>
  <c r="E6" i="11" s="1"/>
  <c r="G6" i="14"/>
  <c r="D6" i="14" s="1"/>
  <c r="B6" i="14" s="1"/>
  <c r="F6" i="11" s="1"/>
  <c r="C6" i="11" s="1"/>
  <c r="B6" i="11" s="1"/>
  <c r="F9" i="6"/>
  <c r="G9" i="6"/>
  <c r="H9" i="6" s="1"/>
  <c r="I11" i="15"/>
  <c r="V11" i="15" s="1"/>
  <c r="G11" i="11" s="1"/>
  <c r="D11" i="11" s="1"/>
  <c r="P11" i="14"/>
  <c r="M11" i="14" s="1"/>
  <c r="S11" i="10"/>
  <c r="H14" i="7" s="1"/>
  <c r="AM22" i="8"/>
  <c r="AE22" i="8"/>
  <c r="V24" i="10"/>
  <c r="Y27" i="8"/>
  <c r="Z27" i="8" s="1"/>
  <c r="AE27" i="8"/>
  <c r="AM27" i="8" s="1"/>
  <c r="R26" i="7"/>
  <c r="Q25" i="3"/>
  <c r="T11" i="6"/>
  <c r="U11" i="6" s="1"/>
  <c r="V11" i="6" s="1"/>
  <c r="P11" i="6"/>
  <c r="Q11" i="6" s="1"/>
  <c r="O11" i="6"/>
  <c r="V16" i="10"/>
  <c r="Y19" i="8"/>
  <c r="Z19" i="8" s="1"/>
  <c r="AN19" i="8" s="1"/>
  <c r="U12" i="3"/>
  <c r="F13" i="6"/>
  <c r="G13" i="6"/>
  <c r="H13" i="6" s="1"/>
  <c r="V11" i="10"/>
  <c r="Y14" i="8"/>
  <c r="Z14" i="8" s="1"/>
  <c r="G30" i="6"/>
  <c r="H30" i="6" s="1"/>
  <c r="F30" i="6"/>
  <c r="V33" i="10"/>
  <c r="Y36" i="8"/>
  <c r="Z36" i="8" s="1"/>
  <c r="F37" i="6"/>
  <c r="G37" i="6"/>
  <c r="H37" i="6" s="1"/>
  <c r="I28" i="11"/>
  <c r="J26" i="4" s="1"/>
  <c r="K30" i="3"/>
  <c r="U31" i="3"/>
  <c r="U27" i="4"/>
  <c r="K40" i="7"/>
  <c r="O26" i="5" s="1"/>
  <c r="N40" i="7"/>
  <c r="Q40" i="7" s="1"/>
  <c r="G28" i="6"/>
  <c r="H28" i="6" s="1"/>
  <c r="F28" i="6"/>
  <c r="P16" i="6"/>
  <c r="Q16" i="6" s="1"/>
  <c r="T16" i="6"/>
  <c r="U16" i="6" s="1"/>
  <c r="V16" i="6" s="1"/>
  <c r="AA16" i="6" s="1"/>
  <c r="O16" i="6"/>
  <c r="L13" i="14"/>
  <c r="D13" i="14" s="1"/>
  <c r="B13" i="14" s="1"/>
  <c r="F13" i="11" s="1"/>
  <c r="C13" i="11" s="1"/>
  <c r="B13" i="11" s="1"/>
  <c r="I13" i="11" s="1"/>
  <c r="J12" i="5" s="1"/>
  <c r="C13" i="14"/>
  <c r="H13" i="11" s="1"/>
  <c r="E13" i="11" s="1"/>
  <c r="AE21" i="8"/>
  <c r="AM21" i="8" s="1"/>
  <c r="AN21" i="8" s="1"/>
  <c r="T20" i="3" s="1"/>
  <c r="R20" i="3" s="1"/>
  <c r="U45" i="4"/>
  <c r="U50" i="3"/>
  <c r="K51" i="6"/>
  <c r="L51" i="6" s="1"/>
  <c r="J51" i="6"/>
  <c r="U41" i="3"/>
  <c r="U43" i="3"/>
  <c r="U38" i="4"/>
  <c r="V50" i="10"/>
  <c r="Y53" i="8"/>
  <c r="Z53" i="8" s="1"/>
  <c r="AN53" i="8" s="1"/>
  <c r="T53" i="6"/>
  <c r="U53" i="6" s="1"/>
  <c r="V53" i="6" s="1"/>
  <c r="P53" i="6"/>
  <c r="Q53" i="6" s="1"/>
  <c r="O53" i="6"/>
  <c r="U39" i="3"/>
  <c r="N50" i="7"/>
  <c r="Q50" i="7" s="1"/>
  <c r="K50" i="7"/>
  <c r="V32" i="10"/>
  <c r="Y35" i="8"/>
  <c r="Z35" i="8" s="1"/>
  <c r="AN35" i="8" s="1"/>
  <c r="T34" i="3" s="1"/>
  <c r="R34" i="3" s="1"/>
  <c r="J40" i="6"/>
  <c r="K40" i="6"/>
  <c r="L40" i="6" s="1"/>
  <c r="U30" i="4"/>
  <c r="U34" i="3"/>
  <c r="P45" i="14"/>
  <c r="M45" i="14" s="1"/>
  <c r="I45" i="15"/>
  <c r="V45" i="15" s="1"/>
  <c r="G45" i="11" s="1"/>
  <c r="D45" i="11" s="1"/>
  <c r="S45" i="10"/>
  <c r="H48" i="7" s="1"/>
  <c r="I56" i="15"/>
  <c r="V56" i="15" s="1"/>
  <c r="G56" i="11" s="1"/>
  <c r="D56" i="11" s="1"/>
  <c r="S56" i="10"/>
  <c r="H59" i="7" s="1"/>
  <c r="P56" i="14"/>
  <c r="M56" i="14" s="1"/>
  <c r="K59" i="6"/>
  <c r="L59" i="6" s="1"/>
  <c r="J59" i="6"/>
  <c r="F59" i="6"/>
  <c r="G59" i="6"/>
  <c r="H59" i="6" s="1"/>
  <c r="P56" i="6"/>
  <c r="Q56" i="6" s="1"/>
  <c r="T56" i="6"/>
  <c r="U56" i="6" s="1"/>
  <c r="V56" i="6" s="1"/>
  <c r="O56" i="6"/>
  <c r="J58" i="6"/>
  <c r="K58" i="6"/>
  <c r="L58" i="6" s="1"/>
  <c r="M58" i="6" s="1"/>
  <c r="N58" i="6" s="1"/>
  <c r="X65" i="6"/>
  <c r="Y65" i="6" s="1"/>
  <c r="W65" i="6"/>
  <c r="P53" i="14"/>
  <c r="M53" i="14" s="1"/>
  <c r="I53" i="15"/>
  <c r="V53" i="15" s="1"/>
  <c r="G53" i="11" s="1"/>
  <c r="D53" i="11" s="1"/>
  <c r="S53" i="10"/>
  <c r="H56" i="7" s="1"/>
  <c r="G60" i="6"/>
  <c r="H60" i="6" s="1"/>
  <c r="I60" i="6" s="1"/>
  <c r="F60" i="6"/>
  <c r="U64" i="4"/>
  <c r="U74" i="3"/>
  <c r="J75" i="6"/>
  <c r="K75" i="6"/>
  <c r="L75" i="6" s="1"/>
  <c r="R73" i="7"/>
  <c r="Q72" i="3"/>
  <c r="F62" i="6"/>
  <c r="G62" i="6"/>
  <c r="H62" i="6" s="1"/>
  <c r="J50" i="6"/>
  <c r="K50" i="6"/>
  <c r="L50" i="6" s="1"/>
  <c r="X70" i="6"/>
  <c r="Y70" i="6" s="1"/>
  <c r="W70" i="6"/>
  <c r="G73" i="14"/>
  <c r="D73" i="14" s="1"/>
  <c r="J76" i="6"/>
  <c r="K76" i="6"/>
  <c r="L76" i="6" s="1"/>
  <c r="X80" i="6"/>
  <c r="Y80" i="6" s="1"/>
  <c r="W80" i="6"/>
  <c r="J84" i="6"/>
  <c r="K84" i="6"/>
  <c r="L84" i="6" s="1"/>
  <c r="I82" i="15"/>
  <c r="V82" i="15" s="1"/>
  <c r="G82" i="11" s="1"/>
  <c r="D82" i="11" s="1"/>
  <c r="P82" i="14"/>
  <c r="M82" i="14" s="1"/>
  <c r="S82" i="10"/>
  <c r="H85" i="7" s="1"/>
  <c r="F85" i="6"/>
  <c r="G85" i="6"/>
  <c r="H85" i="6" s="1"/>
  <c r="J90" i="6"/>
  <c r="K90" i="6"/>
  <c r="L90" i="6" s="1"/>
  <c r="T63" i="6"/>
  <c r="U63" i="6" s="1"/>
  <c r="V63" i="6" s="1"/>
  <c r="X63" i="6"/>
  <c r="Y63" i="6" s="1"/>
  <c r="Z63" i="6" s="1"/>
  <c r="P63" i="6"/>
  <c r="Q63" i="6" s="1"/>
  <c r="O63" i="6"/>
  <c r="L60" i="14"/>
  <c r="D60" i="14" s="1"/>
  <c r="B60" i="14" s="1"/>
  <c r="F60" i="11" s="1"/>
  <c r="C60" i="11" s="1"/>
  <c r="B60" i="11" s="1"/>
  <c r="I60" i="11" s="1"/>
  <c r="C60" i="14"/>
  <c r="H60" i="11" s="1"/>
  <c r="E60" i="11" s="1"/>
  <c r="N74" i="7"/>
  <c r="Q74" i="7" s="1"/>
  <c r="P63" i="4" s="1"/>
  <c r="K74" i="7"/>
  <c r="N87" i="7"/>
  <c r="Q87" i="7" s="1"/>
  <c r="P74" i="4" s="1"/>
  <c r="K87" i="7"/>
  <c r="L70" i="14"/>
  <c r="D70" i="14" s="1"/>
  <c r="B70" i="14" s="1"/>
  <c r="F70" i="11" s="1"/>
  <c r="C70" i="11" s="1"/>
  <c r="C70" i="14"/>
  <c r="H70" i="11" s="1"/>
  <c r="E70" i="11" s="1"/>
  <c r="T73" i="6"/>
  <c r="U73" i="6" s="1"/>
  <c r="V73" i="6" s="1"/>
  <c r="AA73" i="6" s="1"/>
  <c r="P73" i="6"/>
  <c r="Q73" i="6" s="1"/>
  <c r="O73" i="6"/>
  <c r="I83" i="15"/>
  <c r="V83" i="15" s="1"/>
  <c r="G83" i="11" s="1"/>
  <c r="D83" i="11" s="1"/>
  <c r="P83" i="14"/>
  <c r="M83" i="14" s="1"/>
  <c r="S83" i="10"/>
  <c r="H86" i="7" s="1"/>
  <c r="P94" i="14"/>
  <c r="M94" i="14" s="1"/>
  <c r="S94" i="10"/>
  <c r="H97" i="7" s="1"/>
  <c r="I94" i="15"/>
  <c r="V94" i="15" s="1"/>
  <c r="G94" i="11" s="1"/>
  <c r="D94" i="11" s="1"/>
  <c r="U79" i="4"/>
  <c r="U92" i="3"/>
  <c r="F93" i="6"/>
  <c r="G93" i="6"/>
  <c r="H93" i="6" s="1"/>
  <c r="U100" i="3"/>
  <c r="U87" i="4"/>
  <c r="X94" i="6"/>
  <c r="Y94" i="6" s="1"/>
  <c r="Z94" i="6" s="1"/>
  <c r="P94" i="6"/>
  <c r="Q94" i="6" s="1"/>
  <c r="T94" i="6"/>
  <c r="U94" i="6" s="1"/>
  <c r="V94" i="6" s="1"/>
  <c r="O94" i="6"/>
  <c r="U81" i="4"/>
  <c r="U94" i="3"/>
  <c r="O95" i="7"/>
  <c r="P95" i="7"/>
  <c r="M95" i="7"/>
  <c r="I92" i="15"/>
  <c r="V92" i="15" s="1"/>
  <c r="G92" i="11" s="1"/>
  <c r="D92" i="11" s="1"/>
  <c r="P92" i="14"/>
  <c r="M92" i="14" s="1"/>
  <c r="S92" i="10"/>
  <c r="H95" i="7" s="1"/>
  <c r="X102" i="6"/>
  <c r="Y102" i="6" s="1"/>
  <c r="Z102" i="6" s="1"/>
  <c r="AA102" i="6" s="1"/>
  <c r="AB102" i="6" s="1"/>
  <c r="N101" i="3" s="1"/>
  <c r="W102" i="6"/>
  <c r="F103" i="6"/>
  <c r="G103" i="6"/>
  <c r="H103" i="6" s="1"/>
  <c r="P98" i="6"/>
  <c r="Q98" i="6" s="1"/>
  <c r="R98" i="6" s="1"/>
  <c r="T98" i="6"/>
  <c r="U98" i="6" s="1"/>
  <c r="V98" i="6" s="1"/>
  <c r="O98" i="6"/>
  <c r="F105" i="6"/>
  <c r="G105" i="6"/>
  <c r="H105" i="6" s="1"/>
  <c r="V100" i="10"/>
  <c r="Y103" i="8"/>
  <c r="Z103" i="8" s="1"/>
  <c r="U109" i="3"/>
  <c r="U95" i="4"/>
  <c r="M110" i="8"/>
  <c r="S110" i="8"/>
  <c r="P110" i="8"/>
  <c r="I110" i="8"/>
  <c r="U110" i="8"/>
  <c r="Q110" i="8"/>
  <c r="G110" i="8"/>
  <c r="F110" i="8"/>
  <c r="H110" i="8" s="1"/>
  <c r="V110" i="8"/>
  <c r="J110" i="8"/>
  <c r="L110" i="8"/>
  <c r="T110" i="8"/>
  <c r="V109" i="10"/>
  <c r="Y112" i="8"/>
  <c r="Z112" i="8" s="1"/>
  <c r="AN112" i="8" s="1"/>
  <c r="T111" i="3" s="1"/>
  <c r="P106" i="14"/>
  <c r="M106" i="14" s="1"/>
  <c r="S106" i="10"/>
  <c r="H109" i="7" s="1"/>
  <c r="I106" i="15"/>
  <c r="V106" i="15" s="1"/>
  <c r="G106" i="11" s="1"/>
  <c r="D106" i="11" s="1"/>
  <c r="P107" i="6"/>
  <c r="Q107" i="6" s="1"/>
  <c r="R107" i="6" s="1"/>
  <c r="K107" i="6"/>
  <c r="L107" i="6" s="1"/>
  <c r="M107" i="6" s="1"/>
  <c r="J107" i="6"/>
  <c r="AE112" i="8"/>
  <c r="AM112" i="8" s="1"/>
  <c r="J114" i="6"/>
  <c r="K114" i="6"/>
  <c r="L114" i="6" s="1"/>
  <c r="X115" i="6"/>
  <c r="Y115" i="6" s="1"/>
  <c r="W115" i="6"/>
  <c r="AE125" i="8"/>
  <c r="AM125" i="8" s="1"/>
  <c r="T131" i="6"/>
  <c r="U131" i="6" s="1"/>
  <c r="V131" i="6" s="1"/>
  <c r="P131" i="6"/>
  <c r="Q131" i="6" s="1"/>
  <c r="R131" i="6" s="1"/>
  <c r="O131" i="6"/>
  <c r="N125" i="7"/>
  <c r="Q125" i="7" s="1"/>
  <c r="P109" i="4" s="1"/>
  <c r="K125" i="7"/>
  <c r="V124" i="10"/>
  <c r="Y127" i="8"/>
  <c r="Z127" i="8" s="1"/>
  <c r="AN127" i="8" s="1"/>
  <c r="S126" i="10"/>
  <c r="H129" i="7" s="1"/>
  <c r="P126" i="14"/>
  <c r="M126" i="14" s="1"/>
  <c r="I126" i="15"/>
  <c r="V126" i="15" s="1"/>
  <c r="G126" i="11" s="1"/>
  <c r="D126" i="11" s="1"/>
  <c r="T125" i="6"/>
  <c r="U125" i="6" s="1"/>
  <c r="V125" i="6" s="1"/>
  <c r="AA125" i="6" s="1"/>
  <c r="P125" i="6"/>
  <c r="Q125" i="6" s="1"/>
  <c r="R125" i="6" s="1"/>
  <c r="AB125" i="6" s="1"/>
  <c r="O125" i="6"/>
  <c r="V123" i="10"/>
  <c r="Y126" i="8"/>
  <c r="Z126" i="8" s="1"/>
  <c r="AN126" i="8" s="1"/>
  <c r="G126" i="14"/>
  <c r="D126" i="14" s="1"/>
  <c r="F129" i="6"/>
  <c r="G129" i="6"/>
  <c r="H129" i="6" s="1"/>
  <c r="X132" i="6"/>
  <c r="Y132" i="6" s="1"/>
  <c r="W132" i="6"/>
  <c r="P128" i="6"/>
  <c r="Q128" i="6" s="1"/>
  <c r="T128" i="6"/>
  <c r="U128" i="6" s="1"/>
  <c r="V128" i="6" s="1"/>
  <c r="O128" i="6"/>
  <c r="J130" i="6"/>
  <c r="K130" i="6"/>
  <c r="L130" i="6" s="1"/>
  <c r="U117" i="4"/>
  <c r="U132" i="3"/>
  <c r="U121" i="4"/>
  <c r="U137" i="3"/>
  <c r="V134" i="10"/>
  <c r="Y137" i="8"/>
  <c r="Z137" i="8" s="1"/>
  <c r="AN137" i="8" s="1"/>
  <c r="I137" i="15"/>
  <c r="V137" i="15" s="1"/>
  <c r="G137" i="11" s="1"/>
  <c r="D137" i="11" s="1"/>
  <c r="P137" i="14"/>
  <c r="M137" i="14" s="1"/>
  <c r="S137" i="10"/>
  <c r="H140" i="7" s="1"/>
  <c r="G140" i="6"/>
  <c r="H140" i="6" s="1"/>
  <c r="F140" i="6"/>
  <c r="F142" i="6"/>
  <c r="G142" i="6"/>
  <c r="H142" i="6" s="1"/>
  <c r="I142" i="6" s="1"/>
  <c r="N142" i="6" s="1"/>
  <c r="C139" i="14"/>
  <c r="H139" i="11" s="1"/>
  <c r="E139" i="11" s="1"/>
  <c r="G139" i="14"/>
  <c r="D139" i="14" s="1"/>
  <c r="U127" i="4"/>
  <c r="U145" i="3"/>
  <c r="I146" i="11"/>
  <c r="J81" i="5" s="1"/>
  <c r="K148" i="3"/>
  <c r="V148" i="10"/>
  <c r="Y151" i="8"/>
  <c r="Z151" i="8" s="1"/>
  <c r="U152" i="3"/>
  <c r="T153" i="6"/>
  <c r="U153" i="6" s="1"/>
  <c r="V153" i="6" s="1"/>
  <c r="P153" i="6"/>
  <c r="Q153" i="6" s="1"/>
  <c r="O153" i="6"/>
  <c r="J154" i="6"/>
  <c r="K154" i="6"/>
  <c r="L154" i="6" s="1"/>
  <c r="U155" i="3"/>
  <c r="U136" i="4"/>
  <c r="J156" i="6"/>
  <c r="K156" i="6"/>
  <c r="L156" i="6" s="1"/>
  <c r="V147" i="10"/>
  <c r="Y150" i="8"/>
  <c r="Z150" i="8" s="1"/>
  <c r="AN150" i="8" s="1"/>
  <c r="Q155" i="8"/>
  <c r="R155" i="8" s="1"/>
  <c r="X155" i="8" s="1"/>
  <c r="Q156" i="8"/>
  <c r="R156" i="8" s="1"/>
  <c r="X156" i="8" s="1"/>
  <c r="S155" i="3" s="1"/>
  <c r="AM157" i="8"/>
  <c r="AN157" i="8" s="1"/>
  <c r="T156" i="3" s="1"/>
  <c r="R156" i="3" s="1"/>
  <c r="AE157" i="8"/>
  <c r="S152" i="10"/>
  <c r="H155" i="7" s="1"/>
  <c r="I152" i="15"/>
  <c r="V152" i="15" s="1"/>
  <c r="G152" i="11" s="1"/>
  <c r="D152" i="11" s="1"/>
  <c r="P152" i="14"/>
  <c r="M152" i="14" s="1"/>
  <c r="AT246" i="17"/>
  <c r="D246" i="17" s="1"/>
  <c r="J157" i="3" s="1"/>
  <c r="AT247" i="17"/>
  <c r="D247" i="17" s="1"/>
  <c r="AT232" i="17"/>
  <c r="D232" i="17" s="1"/>
  <c r="AT219" i="17"/>
  <c r="D219" i="17" s="1"/>
  <c r="AT174" i="17"/>
  <c r="D174" i="17" s="1"/>
  <c r="AT168" i="17"/>
  <c r="D168" i="17" s="1"/>
  <c r="AT136" i="17"/>
  <c r="D136" i="17" s="1"/>
  <c r="AT130" i="17"/>
  <c r="D130" i="17" s="1"/>
  <c r="AT93" i="17"/>
  <c r="D93" i="17" s="1"/>
  <c r="AT77" i="17"/>
  <c r="D77" i="17" s="1"/>
  <c r="AT66" i="17"/>
  <c r="D66" i="17" s="1"/>
  <c r="AT46" i="17"/>
  <c r="D46" i="17" s="1"/>
  <c r="AT14" i="17"/>
  <c r="D14" i="17" s="1"/>
  <c r="AT5" i="17"/>
  <c r="D5" i="17" s="1"/>
  <c r="AT245" i="17"/>
  <c r="D245" i="17" s="1"/>
  <c r="J156" i="3" s="1"/>
  <c r="AT231" i="17"/>
  <c r="D231" i="17" s="1"/>
  <c r="AT193" i="17"/>
  <c r="D193" i="17" s="1"/>
  <c r="AT167" i="17"/>
  <c r="D167" i="17" s="1"/>
  <c r="AT161" i="17"/>
  <c r="D161" i="17" s="1"/>
  <c r="AT148" i="17"/>
  <c r="D148" i="17" s="1"/>
  <c r="AT87" i="17"/>
  <c r="D87" i="17" s="1"/>
  <c r="AT71" i="17"/>
  <c r="D71" i="17" s="1"/>
  <c r="AT32" i="17"/>
  <c r="D32" i="17" s="1"/>
  <c r="AT9" i="17"/>
  <c r="D9" i="17" s="1"/>
  <c r="AT237" i="17"/>
  <c r="D237" i="17" s="1"/>
  <c r="AT230" i="17"/>
  <c r="D230" i="17" s="1"/>
  <c r="AT205" i="17"/>
  <c r="D205" i="17" s="1"/>
  <c r="AT192" i="17"/>
  <c r="D192" i="17" s="1"/>
  <c r="AT160" i="17"/>
  <c r="D160" i="17" s="1"/>
  <c r="AT134" i="17"/>
  <c r="D134" i="17" s="1"/>
  <c r="AT129" i="17"/>
  <c r="D129" i="17" s="1"/>
  <c r="AT102" i="17"/>
  <c r="D102" i="17" s="1"/>
  <c r="AT86" i="17"/>
  <c r="D86" i="17" s="1"/>
  <c r="AT81" i="17"/>
  <c r="D81" i="17" s="1"/>
  <c r="AT22" i="17"/>
  <c r="D22" i="17" s="1"/>
  <c r="AT13" i="17"/>
  <c r="D13" i="17" s="1"/>
  <c r="AT4" i="17"/>
  <c r="D4" i="17" s="1"/>
  <c r="AT210" i="17"/>
  <c r="D210" i="17" s="1"/>
  <c r="AT172" i="17"/>
  <c r="D172" i="17" s="1"/>
  <c r="AT153" i="17"/>
  <c r="D153" i="17" s="1"/>
  <c r="AT140" i="17"/>
  <c r="D140" i="17" s="1"/>
  <c r="AT80" i="17"/>
  <c r="D80" i="17" s="1"/>
  <c r="AT75" i="17"/>
  <c r="D75" i="17" s="1"/>
  <c r="AT40" i="17"/>
  <c r="D40" i="17" s="1"/>
  <c r="AT17" i="17"/>
  <c r="D17" i="17" s="1"/>
  <c r="AT242" i="17"/>
  <c r="D242" i="17" s="1"/>
  <c r="AT235" i="17"/>
  <c r="D235" i="17" s="1"/>
  <c r="AT203" i="17"/>
  <c r="D203" i="17" s="1"/>
  <c r="AT197" i="17"/>
  <c r="D197" i="17" s="1"/>
  <c r="AT171" i="17"/>
  <c r="D171" i="17" s="1"/>
  <c r="AT158" i="17"/>
  <c r="D158" i="17" s="1"/>
  <c r="AT133" i="17"/>
  <c r="D133" i="17" s="1"/>
  <c r="AT122" i="17"/>
  <c r="D122" i="17" s="1"/>
  <c r="AT117" i="17"/>
  <c r="D117" i="17" s="1"/>
  <c r="AT106" i="17"/>
  <c r="D106" i="17" s="1"/>
  <c r="AT101" i="17"/>
  <c r="D101" i="17" s="1"/>
  <c r="AT241" i="17"/>
  <c r="D241" i="17" s="1"/>
  <c r="AT215" i="17"/>
  <c r="D215" i="17" s="1"/>
  <c r="AT196" i="17"/>
  <c r="D196" i="17" s="1"/>
  <c r="AT170" i="17"/>
  <c r="D170" i="17" s="1"/>
  <c r="AT132" i="17"/>
  <c r="D132" i="17" s="1"/>
  <c r="AT116" i="17"/>
  <c r="D116" i="17" s="1"/>
  <c r="AT100" i="17"/>
  <c r="D100" i="17" s="1"/>
  <c r="AT95" i="17"/>
  <c r="D95" i="17" s="1"/>
  <c r="AT84" i="17"/>
  <c r="D84" i="17" s="1"/>
  <c r="AT79" i="17"/>
  <c r="D79" i="17" s="1"/>
  <c r="AT39" i="17"/>
  <c r="D39" i="17" s="1"/>
  <c r="AT25" i="17"/>
  <c r="D25" i="17" s="1"/>
  <c r="AT16" i="17"/>
  <c r="D16" i="17" s="1"/>
  <c r="AT240" i="17"/>
  <c r="D240" i="17" s="1"/>
  <c r="AT157" i="17"/>
  <c r="D157" i="17" s="1"/>
  <c r="AT150" i="17"/>
  <c r="D150" i="17" s="1"/>
  <c r="AT115" i="17"/>
  <c r="D115" i="17" s="1"/>
  <c r="AT69" i="17"/>
  <c r="D69" i="17" s="1"/>
  <c r="AT43" i="17"/>
  <c r="D43" i="17" s="1"/>
  <c r="AT30" i="17"/>
  <c r="D30" i="17" s="1"/>
  <c r="AT6" i="17"/>
  <c r="D6" i="17" s="1"/>
  <c r="AT83" i="17"/>
  <c r="D83" i="17" s="1"/>
  <c r="AT42" i="17"/>
  <c r="D42" i="17" s="1"/>
  <c r="AT104" i="17"/>
  <c r="D104" i="17" s="1"/>
  <c r="AT52" i="17"/>
  <c r="D52" i="17" s="1"/>
  <c r="AT239" i="17"/>
  <c r="D239" i="17" s="1"/>
  <c r="AT62" i="17"/>
  <c r="D62" i="17" s="1"/>
  <c r="AT233" i="17"/>
  <c r="D233" i="17" s="1"/>
  <c r="AT24" i="17"/>
  <c r="D24" i="17" s="1"/>
  <c r="AT194" i="17"/>
  <c r="D194" i="17" s="1"/>
  <c r="AT85" i="17"/>
  <c r="D85" i="17" s="1"/>
  <c r="AT47" i="17"/>
  <c r="D47" i="17" s="1"/>
  <c r="AT78" i="17"/>
  <c r="D78" i="17" s="1"/>
  <c r="AT169" i="17"/>
  <c r="D169" i="17" s="1"/>
  <c r="AT33" i="17"/>
  <c r="D33" i="17" s="1"/>
  <c r="AT248" i="17"/>
  <c r="D248" i="17" s="1"/>
  <c r="AT99" i="17"/>
  <c r="D99" i="17" s="1"/>
  <c r="AT21" i="17"/>
  <c r="D21" i="17" s="1"/>
  <c r="AT20" i="17"/>
  <c r="D20" i="17" s="1"/>
  <c r="U129" i="4"/>
  <c r="C97" i="4"/>
  <c r="U65" i="4"/>
  <c r="U28" i="5"/>
  <c r="U101" i="4"/>
  <c r="U97" i="4"/>
  <c r="C65" i="4"/>
  <c r="U56" i="5"/>
  <c r="C132" i="4"/>
  <c r="C113" i="4"/>
  <c r="U93" i="4"/>
  <c r="C53" i="4"/>
  <c r="C42" i="4"/>
  <c r="C41" i="4"/>
  <c r="C26" i="4"/>
  <c r="C25" i="4"/>
  <c r="U14" i="4"/>
  <c r="C10" i="4"/>
  <c r="C9" i="4"/>
  <c r="C79" i="5"/>
  <c r="C51" i="5"/>
  <c r="C43" i="5"/>
  <c r="C15" i="5"/>
  <c r="C72" i="4"/>
  <c r="C57" i="4"/>
  <c r="C129" i="4"/>
  <c r="C93" i="4"/>
  <c r="U49" i="4"/>
  <c r="U12" i="5"/>
  <c r="C59" i="5"/>
  <c r="C81" i="4"/>
  <c r="U76" i="5"/>
  <c r="U57" i="4"/>
  <c r="U52" i="5"/>
  <c r="C11" i="5"/>
  <c r="U5" i="4"/>
  <c r="U125" i="4"/>
  <c r="C75" i="5"/>
  <c r="U5" i="3"/>
  <c r="C41" i="5"/>
  <c r="C68" i="4"/>
  <c r="U120" i="4"/>
  <c r="C26" i="5"/>
  <c r="U17" i="4"/>
  <c r="C21" i="4"/>
  <c r="U49" i="5"/>
  <c r="U27" i="5"/>
  <c r="C88" i="4"/>
  <c r="U84" i="4"/>
  <c r="U11" i="5"/>
  <c r="U40" i="5"/>
  <c r="C28" i="5"/>
  <c r="C56" i="5"/>
  <c r="U69" i="5"/>
  <c r="U64" i="5"/>
  <c r="U104" i="4"/>
  <c r="C74" i="5"/>
  <c r="U57" i="5"/>
  <c r="C65" i="5"/>
  <c r="C53" i="5"/>
  <c r="C69" i="4"/>
  <c r="C63" i="5"/>
  <c r="C14" i="4"/>
  <c r="U10" i="4"/>
  <c r="C36" i="5"/>
  <c r="C136" i="4"/>
  <c r="C17" i="5"/>
  <c r="C81" i="5"/>
  <c r="C125" i="4"/>
  <c r="U60" i="4"/>
  <c r="C5" i="5"/>
  <c r="U43" i="5"/>
  <c r="C64" i="5"/>
  <c r="C104" i="4"/>
  <c r="U36" i="4"/>
  <c r="C49" i="5"/>
  <c r="C48" i="4"/>
  <c r="C80" i="4"/>
  <c r="C22" i="5"/>
  <c r="U63" i="5"/>
  <c r="C76" i="5"/>
  <c r="C60" i="4"/>
  <c r="C117" i="4"/>
  <c r="C35" i="5"/>
  <c r="U113" i="4"/>
  <c r="U132" i="4"/>
  <c r="U69" i="4"/>
  <c r="U25" i="4"/>
  <c r="C69" i="5"/>
  <c r="C20" i="4"/>
  <c r="U68" i="4"/>
  <c r="C120" i="4"/>
  <c r="C16" i="5"/>
  <c r="C33" i="4"/>
  <c r="C57" i="5"/>
  <c r="C16" i="4"/>
  <c r="C32" i="4"/>
  <c r="C5" i="4"/>
  <c r="C37" i="4"/>
  <c r="C80" i="5"/>
  <c r="C33" i="5"/>
  <c r="C12" i="5"/>
  <c r="U80" i="4"/>
  <c r="C121" i="4"/>
  <c r="U75" i="5"/>
  <c r="U26" i="4"/>
  <c r="U41" i="5"/>
  <c r="C36" i="4"/>
  <c r="U33" i="4"/>
  <c r="U16" i="4"/>
  <c r="U32" i="4"/>
  <c r="U22" i="5"/>
  <c r="U35" i="5"/>
  <c r="C40" i="5"/>
  <c r="C49" i="4"/>
  <c r="C84" i="4"/>
  <c r="C30" i="4"/>
  <c r="U53" i="4"/>
  <c r="U15" i="5"/>
  <c r="U20" i="4"/>
  <c r="C116" i="4"/>
  <c r="U53" i="5"/>
  <c r="U41" i="4"/>
  <c r="C101" i="4"/>
  <c r="U79" i="5"/>
  <c r="U16" i="5"/>
  <c r="C17" i="4"/>
  <c r="C52" i="5"/>
  <c r="U80" i="5"/>
  <c r="U17" i="5"/>
  <c r="C27" i="5"/>
  <c r="U81" i="5"/>
  <c r="U42" i="4"/>
  <c r="U51" i="5"/>
  <c r="S129" i="4"/>
  <c r="S65" i="4"/>
  <c r="S57" i="4"/>
  <c r="S79" i="5"/>
  <c r="S43" i="5"/>
  <c r="R33" i="5"/>
  <c r="S15" i="5"/>
  <c r="R132" i="4"/>
  <c r="R79" i="5"/>
  <c r="R69" i="5"/>
  <c r="R43" i="5"/>
  <c r="R28" i="5"/>
  <c r="R15" i="5"/>
  <c r="R11" i="5"/>
  <c r="S60" i="4"/>
  <c r="R41" i="4"/>
  <c r="R25" i="4"/>
  <c r="R9" i="4"/>
  <c r="R59" i="5"/>
  <c r="S125" i="4"/>
  <c r="R36" i="4"/>
  <c r="R16" i="5"/>
  <c r="S74" i="5"/>
  <c r="R37" i="4"/>
  <c r="R80" i="5"/>
  <c r="R113" i="4"/>
  <c r="R40" i="5"/>
  <c r="S132" i="4"/>
  <c r="R27" i="5"/>
  <c r="R53" i="5"/>
  <c r="S69" i="4"/>
  <c r="S41" i="4"/>
  <c r="R65" i="4"/>
  <c r="R41" i="5"/>
  <c r="R16" i="4"/>
  <c r="R32" i="4"/>
  <c r="S36" i="5"/>
  <c r="R35" i="5"/>
  <c r="R14" i="4"/>
  <c r="R88" i="4"/>
  <c r="R125" i="4"/>
  <c r="S17" i="5"/>
  <c r="S81" i="5"/>
  <c r="R81" i="4"/>
  <c r="S81" i="4"/>
  <c r="Q81" i="4" s="1"/>
  <c r="S64" i="5"/>
  <c r="R33" i="4"/>
  <c r="S104" i="4"/>
  <c r="R52" i="5"/>
  <c r="S113" i="4"/>
  <c r="R63" i="5"/>
  <c r="R101" i="4"/>
  <c r="S69" i="5"/>
  <c r="R120" i="4"/>
  <c r="S17" i="4"/>
  <c r="R65" i="5"/>
  <c r="R53" i="4"/>
  <c r="S12" i="5"/>
  <c r="R30" i="4"/>
  <c r="S27" i="5"/>
  <c r="R81" i="5"/>
  <c r="S26" i="4"/>
  <c r="R56" i="5"/>
  <c r="R21" i="4"/>
  <c r="R116" i="4"/>
  <c r="S40" i="5"/>
  <c r="S35" i="5"/>
  <c r="S9" i="4"/>
  <c r="R57" i="4"/>
  <c r="S20" i="4"/>
  <c r="R26" i="5"/>
  <c r="R17" i="4"/>
  <c r="R57" i="5"/>
  <c r="S116" i="4"/>
  <c r="R42" i="4"/>
  <c r="R12" i="5"/>
  <c r="R76" i="5"/>
  <c r="S10" i="4"/>
  <c r="R93" i="4"/>
  <c r="S30" i="4"/>
  <c r="R64" i="5"/>
  <c r="R74" i="5"/>
  <c r="S37" i="4"/>
  <c r="S52" i="5"/>
  <c r="R26" i="4"/>
  <c r="R117" i="4"/>
  <c r="S84" i="4"/>
  <c r="R22" i="5"/>
  <c r="R60" i="4"/>
  <c r="S117" i="4"/>
  <c r="R129" i="4"/>
  <c r="R20" i="4"/>
  <c r="S26" i="5"/>
  <c r="Q26" i="5" s="1"/>
  <c r="S16" i="4"/>
  <c r="S32" i="4"/>
  <c r="R10" i="4"/>
  <c r="R84" i="4"/>
  <c r="R121" i="4"/>
  <c r="R17" i="5"/>
  <c r="S63" i="5"/>
  <c r="L129" i="4"/>
  <c r="L75" i="5"/>
  <c r="M41" i="4"/>
  <c r="M32" i="4"/>
  <c r="L56" i="5"/>
  <c r="L40" i="5"/>
  <c r="L69" i="5"/>
  <c r="L57" i="4"/>
  <c r="L15" i="5"/>
  <c r="L26" i="4"/>
  <c r="L80" i="4"/>
  <c r="L20" i="4"/>
  <c r="L32" i="4"/>
  <c r="L53" i="4"/>
  <c r="M33" i="4"/>
  <c r="L81" i="5"/>
  <c r="M48" i="4"/>
  <c r="L84" i="4"/>
  <c r="M59" i="5"/>
  <c r="L12" i="5"/>
  <c r="L43" i="5"/>
  <c r="L104" i="4"/>
  <c r="L52" i="5"/>
  <c r="L27" i="5"/>
  <c r="L76" i="5"/>
  <c r="M41" i="5"/>
  <c r="M113" i="4"/>
  <c r="O129" i="4"/>
  <c r="O81" i="5"/>
  <c r="O17" i="5"/>
  <c r="N17" i="5"/>
  <c r="O57" i="4"/>
  <c r="N79" i="5"/>
  <c r="P20" i="4"/>
  <c r="O41" i="4"/>
  <c r="O69" i="4"/>
  <c r="P75" i="5"/>
  <c r="P129" i="4"/>
  <c r="N12" i="5"/>
  <c r="P80" i="4"/>
  <c r="O79" i="5"/>
  <c r="O88" i="4"/>
  <c r="P116" i="4"/>
  <c r="P88" i="4"/>
  <c r="O12" i="5"/>
  <c r="P56" i="5"/>
  <c r="O16" i="4"/>
  <c r="O27" i="5"/>
  <c r="O40" i="5"/>
  <c r="P125" i="4"/>
  <c r="O80" i="4"/>
  <c r="P79" i="5"/>
  <c r="O104" i="4"/>
  <c r="P132" i="4"/>
  <c r="P60" i="4"/>
  <c r="P27" i="5"/>
  <c r="P17" i="5"/>
  <c r="P81" i="5"/>
  <c r="O125" i="4"/>
  <c r="O132" i="4"/>
  <c r="O60" i="4"/>
  <c r="O59" i="5"/>
  <c r="P57" i="4"/>
  <c r="O56" i="5"/>
  <c r="O116" i="4"/>
  <c r="N27" i="5"/>
  <c r="P12" i="5"/>
  <c r="P40" i="5"/>
  <c r="P69" i="4"/>
  <c r="P59" i="5"/>
  <c r="P6" i="6"/>
  <c r="Q6" i="6" s="1"/>
  <c r="T6" i="6"/>
  <c r="U6" i="6" s="1"/>
  <c r="V6" i="6" s="1"/>
  <c r="O6" i="6"/>
  <c r="U7" i="3"/>
  <c r="P20" i="6"/>
  <c r="Q20" i="6" s="1"/>
  <c r="R20" i="6" s="1"/>
  <c r="T20" i="6"/>
  <c r="U20" i="6" s="1"/>
  <c r="V20" i="6" s="1"/>
  <c r="O20" i="6"/>
  <c r="T29" i="6"/>
  <c r="U29" i="6" s="1"/>
  <c r="V29" i="6" s="1"/>
  <c r="P29" i="6"/>
  <c r="Q29" i="6" s="1"/>
  <c r="R29" i="6" s="1"/>
  <c r="O29" i="6"/>
  <c r="V26" i="10"/>
  <c r="Y29" i="8"/>
  <c r="Z29" i="8" s="1"/>
  <c r="AN29" i="8" s="1"/>
  <c r="S25" i="4" s="1"/>
  <c r="F17" i="6"/>
  <c r="G17" i="6"/>
  <c r="H17" i="6" s="1"/>
  <c r="J20" i="6"/>
  <c r="K20" i="6"/>
  <c r="L20" i="6" s="1"/>
  <c r="M20" i="6" s="1"/>
  <c r="N20" i="6" s="1"/>
  <c r="U18" i="4"/>
  <c r="U21" i="3"/>
  <c r="J22" i="6"/>
  <c r="K22" i="6"/>
  <c r="L22" i="6" s="1"/>
  <c r="M22" i="6" s="1"/>
  <c r="N22" i="6" s="1"/>
  <c r="S24" i="10"/>
  <c r="H27" i="7" s="1"/>
  <c r="I24" i="15"/>
  <c r="V24" i="15" s="1"/>
  <c r="G24" i="11" s="1"/>
  <c r="D24" i="11" s="1"/>
  <c r="P24" i="14"/>
  <c r="M24" i="14" s="1"/>
  <c r="N17" i="7"/>
  <c r="Q17" i="7" s="1"/>
  <c r="P14" i="4" s="1"/>
  <c r="K17" i="7"/>
  <c r="P16" i="3" s="1"/>
  <c r="S13" i="6"/>
  <c r="T13" i="6"/>
  <c r="U13" i="6" s="1"/>
  <c r="N24" i="7"/>
  <c r="Q24" i="7" s="1"/>
  <c r="K24" i="7"/>
  <c r="P23" i="3" s="1"/>
  <c r="AE14" i="8"/>
  <c r="AM14" i="8"/>
  <c r="I15" i="11"/>
  <c r="J15" i="4" s="1"/>
  <c r="K17" i="3"/>
  <c r="P30" i="14"/>
  <c r="M30" i="14" s="1"/>
  <c r="I30" i="15"/>
  <c r="V30" i="15" s="1"/>
  <c r="G30" i="11" s="1"/>
  <c r="D30" i="11" s="1"/>
  <c r="S30" i="10"/>
  <c r="H33" i="7" s="1"/>
  <c r="I12" i="15"/>
  <c r="V12" i="15" s="1"/>
  <c r="G12" i="11" s="1"/>
  <c r="D12" i="11" s="1"/>
  <c r="P12" i="14"/>
  <c r="M12" i="14" s="1"/>
  <c r="S12" i="10"/>
  <c r="H15" i="7" s="1"/>
  <c r="P24" i="6"/>
  <c r="Q24" i="6" s="1"/>
  <c r="R24" i="6" s="1"/>
  <c r="T24" i="6"/>
  <c r="U24" i="6" s="1"/>
  <c r="V24" i="6" s="1"/>
  <c r="AA24" i="6" s="1"/>
  <c r="O24" i="6"/>
  <c r="T28" i="10"/>
  <c r="I31" i="7" s="1"/>
  <c r="P28" i="6"/>
  <c r="Q28" i="6" s="1"/>
  <c r="T28" i="6"/>
  <c r="U28" i="6" s="1"/>
  <c r="V28" i="6" s="1"/>
  <c r="O28" i="6"/>
  <c r="AE51" i="8"/>
  <c r="AM51" i="8" s="1"/>
  <c r="U29" i="4"/>
  <c r="U33" i="3"/>
  <c r="J45" i="6"/>
  <c r="K45" i="6"/>
  <c r="L45" i="6" s="1"/>
  <c r="X40" i="6"/>
  <c r="Y40" i="6" s="1"/>
  <c r="W40" i="6"/>
  <c r="V36" i="10"/>
  <c r="Y39" i="8"/>
  <c r="Z39" i="8" s="1"/>
  <c r="AN39" i="8" s="1"/>
  <c r="S39" i="10"/>
  <c r="H42" i="7" s="1"/>
  <c r="I39" i="15"/>
  <c r="V39" i="15" s="1"/>
  <c r="G39" i="11" s="1"/>
  <c r="D39" i="11" s="1"/>
  <c r="P39" i="14"/>
  <c r="M39" i="14" s="1"/>
  <c r="R49" i="7"/>
  <c r="Q48" i="3"/>
  <c r="C44" i="14"/>
  <c r="H44" i="11" s="1"/>
  <c r="E44" i="11" s="1"/>
  <c r="G44" i="14"/>
  <c r="D44" i="14" s="1"/>
  <c r="B44" i="14" s="1"/>
  <c r="F44" i="11" s="1"/>
  <c r="C44" i="11" s="1"/>
  <c r="F47" i="6"/>
  <c r="G47" i="6"/>
  <c r="H47" i="6" s="1"/>
  <c r="I47" i="6" s="1"/>
  <c r="N47" i="6" s="1"/>
  <c r="U53" i="3"/>
  <c r="U36" i="5"/>
  <c r="Q55" i="8"/>
  <c r="R55" i="8" s="1"/>
  <c r="X55" i="8" s="1"/>
  <c r="S54" i="3" s="1"/>
  <c r="Q54" i="8"/>
  <c r="R54" i="8" s="1"/>
  <c r="X54" i="8" s="1"/>
  <c r="S53" i="3" s="1"/>
  <c r="R53" i="3" s="1"/>
  <c r="Q56" i="8"/>
  <c r="R56" i="8" s="1"/>
  <c r="X56" i="8" s="1"/>
  <c r="S55" i="3" s="1"/>
  <c r="G52" i="14"/>
  <c r="D52" i="14" s="1"/>
  <c r="C52" i="14"/>
  <c r="H52" i="11" s="1"/>
  <c r="E52" i="11" s="1"/>
  <c r="K55" i="6"/>
  <c r="L55" i="6" s="1"/>
  <c r="J55" i="6"/>
  <c r="AM55" i="8"/>
  <c r="AE55" i="8"/>
  <c r="V52" i="10"/>
  <c r="Y55" i="8"/>
  <c r="Z55" i="8" s="1"/>
  <c r="X58" i="6"/>
  <c r="Y58" i="6" s="1"/>
  <c r="W58" i="6"/>
  <c r="AE58" i="8"/>
  <c r="AM58" i="8" s="1"/>
  <c r="R63" i="7"/>
  <c r="N40" i="5" s="1"/>
  <c r="Q62" i="3"/>
  <c r="AE56" i="8"/>
  <c r="AM56" i="8" s="1"/>
  <c r="AN56" i="8" s="1"/>
  <c r="N58" i="7"/>
  <c r="Q58" i="7" s="1"/>
  <c r="K58" i="7"/>
  <c r="N72" i="7"/>
  <c r="Q72" i="7" s="1"/>
  <c r="P62" i="4" s="1"/>
  <c r="K72" i="7"/>
  <c r="V72" i="10"/>
  <c r="Y75" i="8"/>
  <c r="Z75" i="8" s="1"/>
  <c r="AN75" i="8" s="1"/>
  <c r="T75" i="6"/>
  <c r="U75" i="6" s="1"/>
  <c r="V75" i="6" s="1"/>
  <c r="AA75" i="6" s="1"/>
  <c r="P75" i="6"/>
  <c r="Q75" i="6" s="1"/>
  <c r="O75" i="6"/>
  <c r="K78" i="6"/>
  <c r="L78" i="6" s="1"/>
  <c r="M78" i="6" s="1"/>
  <c r="N78" i="6" s="1"/>
  <c r="K79" i="6"/>
  <c r="L79" i="6" s="1"/>
  <c r="M79" i="6" s="1"/>
  <c r="N79" i="6" s="1"/>
  <c r="AE50" i="8"/>
  <c r="AM50" i="8" s="1"/>
  <c r="P61" i="14"/>
  <c r="M61" i="14" s="1"/>
  <c r="I61" i="15"/>
  <c r="V61" i="15" s="1"/>
  <c r="G61" i="11" s="1"/>
  <c r="D61" i="11" s="1"/>
  <c r="S61" i="10"/>
  <c r="H64" i="7" s="1"/>
  <c r="K71" i="6"/>
  <c r="L71" i="6" s="1"/>
  <c r="J71" i="6"/>
  <c r="G68" i="14"/>
  <c r="D68" i="14" s="1"/>
  <c r="C68" i="14"/>
  <c r="H68" i="11" s="1"/>
  <c r="E68" i="11" s="1"/>
  <c r="U67" i="3"/>
  <c r="V65" i="10"/>
  <c r="Y68" i="8"/>
  <c r="Z68" i="8" s="1"/>
  <c r="V66" i="10"/>
  <c r="Y69" i="8"/>
  <c r="Z69" i="8" s="1"/>
  <c r="AN69" i="8" s="1"/>
  <c r="T70" i="6"/>
  <c r="U70" i="6" s="1"/>
  <c r="S70" i="6"/>
  <c r="Q78" i="8"/>
  <c r="R78" i="8" s="1"/>
  <c r="X78" i="8" s="1"/>
  <c r="Q79" i="8"/>
  <c r="R79" i="8" s="1"/>
  <c r="X79" i="8" s="1"/>
  <c r="Q77" i="8"/>
  <c r="R77" i="8" s="1"/>
  <c r="X77" i="8" s="1"/>
  <c r="S76" i="3" s="1"/>
  <c r="Q80" i="8"/>
  <c r="R80" i="8" s="1"/>
  <c r="X80" i="8" s="1"/>
  <c r="S79" i="3" s="1"/>
  <c r="X76" i="6"/>
  <c r="Y76" i="6" s="1"/>
  <c r="W76" i="6"/>
  <c r="U71" i="4"/>
  <c r="U83" i="3"/>
  <c r="V69" i="10"/>
  <c r="Y72" i="8"/>
  <c r="Z72" i="8" s="1"/>
  <c r="AN72" i="8" s="1"/>
  <c r="AE74" i="8"/>
  <c r="AM74" i="8" s="1"/>
  <c r="AE90" i="8"/>
  <c r="AM90" i="8" s="1"/>
  <c r="AN90" i="8" s="1"/>
  <c r="I76" i="11"/>
  <c r="J67" i="4" s="1"/>
  <c r="K78" i="3"/>
  <c r="X82" i="6"/>
  <c r="Y82" i="6" s="1"/>
  <c r="W82" i="6"/>
  <c r="P82" i="6"/>
  <c r="Q82" i="6" s="1"/>
  <c r="R82" i="6" s="1"/>
  <c r="J82" i="6"/>
  <c r="K82" i="6"/>
  <c r="L82" i="6" s="1"/>
  <c r="Q84" i="8"/>
  <c r="R84" i="8" s="1"/>
  <c r="X84" i="8" s="1"/>
  <c r="Q85" i="8"/>
  <c r="R85" i="8" s="1"/>
  <c r="X85" i="8" s="1"/>
  <c r="S84" i="3" s="1"/>
  <c r="J96" i="6"/>
  <c r="K96" i="6"/>
  <c r="L96" i="6" s="1"/>
  <c r="Q83" i="8"/>
  <c r="R83" i="8" s="1"/>
  <c r="X83" i="8" s="1"/>
  <c r="Q81" i="8"/>
  <c r="R81" i="8" s="1"/>
  <c r="X81" i="8" s="1"/>
  <c r="Q82" i="8"/>
  <c r="R82" i="8" s="1"/>
  <c r="X82" i="8" s="1"/>
  <c r="S81" i="3" s="1"/>
  <c r="T87" i="6"/>
  <c r="U87" i="6" s="1"/>
  <c r="V87" i="6" s="1"/>
  <c r="AA87" i="6" s="1"/>
  <c r="P87" i="6"/>
  <c r="Q87" i="6" s="1"/>
  <c r="O87" i="6"/>
  <c r="L84" i="14"/>
  <c r="D84" i="14" s="1"/>
  <c r="B84" i="14" s="1"/>
  <c r="F84" i="11" s="1"/>
  <c r="C84" i="11" s="1"/>
  <c r="B84" i="11" s="1"/>
  <c r="C84" i="14"/>
  <c r="H84" i="11" s="1"/>
  <c r="E84" i="11" s="1"/>
  <c r="S80" i="10"/>
  <c r="H83" i="7" s="1"/>
  <c r="I80" i="15"/>
  <c r="V80" i="15" s="1"/>
  <c r="G80" i="11" s="1"/>
  <c r="D80" i="11" s="1"/>
  <c r="P80" i="14"/>
  <c r="M80" i="14" s="1"/>
  <c r="AE92" i="8"/>
  <c r="AM92" i="8" s="1"/>
  <c r="T91" i="6"/>
  <c r="U91" i="6" s="1"/>
  <c r="V91" i="6" s="1"/>
  <c r="AA91" i="6" s="1"/>
  <c r="P91" i="6"/>
  <c r="Q91" i="6" s="1"/>
  <c r="O91" i="6"/>
  <c r="U101" i="3"/>
  <c r="U88" i="4"/>
  <c r="N106" i="7"/>
  <c r="Q106" i="7" s="1"/>
  <c r="P91" i="4" s="1"/>
  <c r="K106" i="7"/>
  <c r="J108" i="6"/>
  <c r="K108" i="6"/>
  <c r="L108" i="6" s="1"/>
  <c r="T105" i="6"/>
  <c r="U105" i="6" s="1"/>
  <c r="V105" i="6" s="1"/>
  <c r="P105" i="6"/>
  <c r="Q105" i="6" s="1"/>
  <c r="O105" i="6"/>
  <c r="X98" i="6"/>
  <c r="Y98" i="6" s="1"/>
  <c r="W98" i="6"/>
  <c r="AE103" i="8"/>
  <c r="AM103" i="8" s="1"/>
  <c r="X110" i="6"/>
  <c r="Y110" i="6" s="1"/>
  <c r="W110" i="6"/>
  <c r="G110" i="6"/>
  <c r="H110" i="6" s="1"/>
  <c r="F110" i="6"/>
  <c r="F107" i="6"/>
  <c r="G107" i="6"/>
  <c r="H107" i="6" s="1"/>
  <c r="T113" i="6"/>
  <c r="U113" i="6" s="1"/>
  <c r="V113" i="6" s="1"/>
  <c r="AA113" i="6" s="1"/>
  <c r="P113" i="6"/>
  <c r="Q113" i="6" s="1"/>
  <c r="O113" i="6"/>
  <c r="AE117" i="8"/>
  <c r="AM117" i="8" s="1"/>
  <c r="AM118" i="8"/>
  <c r="AN118" i="8" s="1"/>
  <c r="AE118" i="8"/>
  <c r="N115" i="7"/>
  <c r="Q115" i="7" s="1"/>
  <c r="P100" i="4" s="1"/>
  <c r="K115" i="7"/>
  <c r="AE121" i="8"/>
  <c r="AM121" i="8"/>
  <c r="AN121" i="8" s="1"/>
  <c r="V120" i="10"/>
  <c r="Y123" i="8"/>
  <c r="Z123" i="8" s="1"/>
  <c r="AN123" i="8" s="1"/>
  <c r="V113" i="10"/>
  <c r="Y116" i="8"/>
  <c r="Z116" i="8" s="1"/>
  <c r="AN116" i="8" s="1"/>
  <c r="T115" i="3" s="1"/>
  <c r="R115" i="3" s="1"/>
  <c r="J128" i="6"/>
  <c r="K128" i="6"/>
  <c r="L128" i="6" s="1"/>
  <c r="P124" i="6"/>
  <c r="Q124" i="6" s="1"/>
  <c r="T124" i="6"/>
  <c r="U124" i="6" s="1"/>
  <c r="V124" i="6" s="1"/>
  <c r="AA124" i="6" s="1"/>
  <c r="O124" i="6"/>
  <c r="C123" i="14"/>
  <c r="H123" i="11" s="1"/>
  <c r="E123" i="11" s="1"/>
  <c r="G123" i="14"/>
  <c r="D123" i="14" s="1"/>
  <c r="B123" i="14" s="1"/>
  <c r="F123" i="11" s="1"/>
  <c r="C123" i="11" s="1"/>
  <c r="F126" i="6"/>
  <c r="G126" i="6"/>
  <c r="H126" i="6" s="1"/>
  <c r="I126" i="6" s="1"/>
  <c r="N126" i="6" s="1"/>
  <c r="P122" i="6"/>
  <c r="Q122" i="6" s="1"/>
  <c r="T122" i="6"/>
  <c r="U122" i="6" s="1"/>
  <c r="V122" i="6" s="1"/>
  <c r="AA122" i="6" s="1"/>
  <c r="O122" i="6"/>
  <c r="L119" i="14"/>
  <c r="D119" i="14" s="1"/>
  <c r="B119" i="14" s="1"/>
  <c r="F119" i="11" s="1"/>
  <c r="C119" i="11" s="1"/>
  <c r="C119" i="14"/>
  <c r="H119" i="11" s="1"/>
  <c r="E119" i="11" s="1"/>
  <c r="J132" i="6"/>
  <c r="K132" i="6"/>
  <c r="L132" i="6" s="1"/>
  <c r="F133" i="6"/>
  <c r="G133" i="6"/>
  <c r="H133" i="6" s="1"/>
  <c r="AE134" i="8"/>
  <c r="AM134" i="8" s="1"/>
  <c r="AN134" i="8" s="1"/>
  <c r="V137" i="10"/>
  <c r="Y140" i="8"/>
  <c r="Z140" i="8" s="1"/>
  <c r="N134" i="7"/>
  <c r="Q134" i="7" s="1"/>
  <c r="K134" i="7"/>
  <c r="U144" i="3"/>
  <c r="X136" i="6"/>
  <c r="Y136" i="6" s="1"/>
  <c r="Z136" i="6" s="1"/>
  <c r="P136" i="6"/>
  <c r="Q136" i="6" s="1"/>
  <c r="R136" i="6" s="1"/>
  <c r="T136" i="6"/>
  <c r="U136" i="6" s="1"/>
  <c r="V136" i="6" s="1"/>
  <c r="AA136" i="6" s="1"/>
  <c r="O136" i="6"/>
  <c r="AE141" i="8"/>
  <c r="AM141" i="8"/>
  <c r="V143" i="10"/>
  <c r="Y146" i="8"/>
  <c r="Z146" i="8" s="1"/>
  <c r="AN146" i="8" s="1"/>
  <c r="X144" i="6"/>
  <c r="Y144" i="6" s="1"/>
  <c r="W144" i="6"/>
  <c r="AE151" i="8"/>
  <c r="AM151" i="8" s="1"/>
  <c r="U153" i="3"/>
  <c r="X153" i="6"/>
  <c r="Y153" i="6" s="1"/>
  <c r="Z153" i="6" s="1"/>
  <c r="W153" i="6"/>
  <c r="AE155" i="8"/>
  <c r="AM155" i="8" s="1"/>
  <c r="AN155" i="8" s="1"/>
  <c r="V155" i="10"/>
  <c r="Y158" i="8"/>
  <c r="Z158" i="8" s="1"/>
  <c r="AN158" i="8" s="1"/>
  <c r="T157" i="3" s="1"/>
  <c r="R157" i="3" s="1"/>
  <c r="S151" i="10"/>
  <c r="H154" i="7" s="1"/>
  <c r="I151" i="15"/>
  <c r="V151" i="15" s="1"/>
  <c r="G151" i="11" s="1"/>
  <c r="D151" i="11" s="1"/>
  <c r="P151" i="14"/>
  <c r="M151" i="14" s="1"/>
  <c r="V153" i="10"/>
  <c r="Y156" i="8"/>
  <c r="Z156" i="8" s="1"/>
  <c r="AN156" i="8" s="1"/>
  <c r="J150" i="6"/>
  <c r="K150" i="6"/>
  <c r="L150" i="6" s="1"/>
  <c r="M150" i="6" s="1"/>
  <c r="N150" i="6" s="1"/>
  <c r="X154" i="6"/>
  <c r="Y154" i="6" s="1"/>
  <c r="Z154" i="6" s="1"/>
  <c r="P154" i="6"/>
  <c r="Q154" i="6" s="1"/>
  <c r="T154" i="6"/>
  <c r="U154" i="6" s="1"/>
  <c r="V154" i="6" s="1"/>
  <c r="O154" i="6"/>
  <c r="I88" i="11"/>
  <c r="J77" i="4" s="1"/>
  <c r="K90" i="3"/>
  <c r="I101" i="11"/>
  <c r="J61" i="5" s="1"/>
  <c r="K103" i="3"/>
  <c r="K62" i="3"/>
  <c r="I132" i="11"/>
  <c r="J118" i="4" s="1"/>
  <c r="K134" i="3"/>
  <c r="Q63" i="5" l="1"/>
  <c r="Q79" i="5"/>
  <c r="Q74" i="4"/>
  <c r="Q57" i="4"/>
  <c r="K32" i="4"/>
  <c r="Q30" i="4"/>
  <c r="Q60" i="4"/>
  <c r="Q35" i="4"/>
  <c r="Q16" i="4"/>
  <c r="Q10" i="4"/>
  <c r="Q26" i="4"/>
  <c r="Q34" i="5"/>
  <c r="AN68" i="8"/>
  <c r="M99" i="6"/>
  <c r="R33" i="6"/>
  <c r="R77" i="6"/>
  <c r="T107" i="3"/>
  <c r="R107" i="3" s="1"/>
  <c r="S93" i="4"/>
  <c r="Q93" i="4" s="1"/>
  <c r="S63" i="14"/>
  <c r="B63" i="14" s="1"/>
  <c r="F63" i="11" s="1"/>
  <c r="C63" i="11" s="1"/>
  <c r="B63" i="11" s="1"/>
  <c r="C63" i="14"/>
  <c r="H63" i="11" s="1"/>
  <c r="E63" i="11" s="1"/>
  <c r="S73" i="14"/>
  <c r="C73" i="14"/>
  <c r="H73" i="11" s="1"/>
  <c r="E73" i="11" s="1"/>
  <c r="T62" i="3"/>
  <c r="S55" i="4"/>
  <c r="Q84" i="4"/>
  <c r="Z144" i="6"/>
  <c r="AA144" i="6" s="1"/>
  <c r="AB144" i="6" s="1"/>
  <c r="N143" i="3" s="1"/>
  <c r="I154" i="6"/>
  <c r="S93" i="3"/>
  <c r="R80" i="4"/>
  <c r="T85" i="3"/>
  <c r="R85" i="3" s="1"/>
  <c r="S73" i="4"/>
  <c r="Q73" i="4" s="1"/>
  <c r="M31" i="3"/>
  <c r="L27" i="4"/>
  <c r="S124" i="4"/>
  <c r="Q124" i="4" s="1"/>
  <c r="T141" i="3"/>
  <c r="S77" i="5"/>
  <c r="Q77" i="5" s="1"/>
  <c r="S72" i="14"/>
  <c r="C72" i="14"/>
  <c r="H72" i="11" s="1"/>
  <c r="E72" i="11" s="1"/>
  <c r="AB24" i="6"/>
  <c r="R68" i="4"/>
  <c r="Q65" i="4"/>
  <c r="T136" i="3"/>
  <c r="R136" i="3" s="1"/>
  <c r="S120" i="4"/>
  <c r="Q120" i="4" s="1"/>
  <c r="Z98" i="6"/>
  <c r="M88" i="4"/>
  <c r="R49" i="4"/>
  <c r="Q17" i="4"/>
  <c r="Z115" i="6"/>
  <c r="M132" i="6"/>
  <c r="N132" i="6" s="1"/>
  <c r="L116" i="4" s="1"/>
  <c r="Z82" i="6"/>
  <c r="I17" i="6"/>
  <c r="M114" i="6"/>
  <c r="N114" i="6" s="1"/>
  <c r="R94" i="6"/>
  <c r="K113" i="8"/>
  <c r="AB99" i="6"/>
  <c r="M57" i="5" s="1"/>
  <c r="M80" i="6"/>
  <c r="I137" i="6"/>
  <c r="R119" i="8"/>
  <c r="I145" i="6"/>
  <c r="I53" i="6"/>
  <c r="U8" i="5"/>
  <c r="U9" i="4"/>
  <c r="M103" i="6"/>
  <c r="I99" i="6"/>
  <c r="S150" i="14"/>
  <c r="B150" i="14" s="1"/>
  <c r="F150" i="11" s="1"/>
  <c r="C150" i="11" s="1"/>
  <c r="B150" i="11" s="1"/>
  <c r="C150" i="14"/>
  <c r="H150" i="11" s="1"/>
  <c r="E150" i="11" s="1"/>
  <c r="M114" i="3"/>
  <c r="L100" i="4"/>
  <c r="AN103" i="8"/>
  <c r="S47" i="14"/>
  <c r="B47" i="14" s="1"/>
  <c r="F47" i="11" s="1"/>
  <c r="C47" i="11" s="1"/>
  <c r="C47" i="14"/>
  <c r="H47" i="11" s="1"/>
  <c r="E47" i="11" s="1"/>
  <c r="O20" i="4"/>
  <c r="R136" i="4"/>
  <c r="N113" i="8"/>
  <c r="R113" i="8"/>
  <c r="I108" i="6"/>
  <c r="R74" i="6"/>
  <c r="AB74" i="6" s="1"/>
  <c r="R148" i="6"/>
  <c r="R110" i="6"/>
  <c r="R59" i="6"/>
  <c r="R111" i="6"/>
  <c r="AB111" i="6" s="1"/>
  <c r="T65" i="3"/>
  <c r="R65" i="3" s="1"/>
  <c r="S42" i="5"/>
  <c r="Q42" i="5" s="1"/>
  <c r="N118" i="8"/>
  <c r="Q25" i="4"/>
  <c r="AN140" i="8"/>
  <c r="M108" i="6"/>
  <c r="N108" i="6" s="1"/>
  <c r="L93" i="4" s="1"/>
  <c r="Z76" i="6"/>
  <c r="AA76" i="6" s="1"/>
  <c r="AB76" i="6" s="1"/>
  <c r="Q116" i="4"/>
  <c r="Q43" i="5"/>
  <c r="U33" i="5"/>
  <c r="K110" i="8"/>
  <c r="I105" i="6"/>
  <c r="R56" i="6"/>
  <c r="I152" i="6"/>
  <c r="N152" i="6" s="1"/>
  <c r="L132" i="4" s="1"/>
  <c r="AA84" i="6"/>
  <c r="AN77" i="8"/>
  <c r="M33" i="6"/>
  <c r="Z137" i="6"/>
  <c r="K118" i="8"/>
  <c r="M64" i="6"/>
  <c r="S133" i="3"/>
  <c r="R75" i="5"/>
  <c r="AA52" i="6"/>
  <c r="R158" i="6"/>
  <c r="AB158" i="6" s="1"/>
  <c r="N157" i="3" s="1"/>
  <c r="R112" i="6"/>
  <c r="I117" i="6"/>
  <c r="R94" i="7"/>
  <c r="Q93" i="3"/>
  <c r="Q113" i="4"/>
  <c r="M130" i="6"/>
  <c r="N130" i="6" s="1"/>
  <c r="L114" i="4" s="1"/>
  <c r="B126" i="14"/>
  <c r="F126" i="11" s="1"/>
  <c r="C126" i="11" s="1"/>
  <c r="N110" i="8"/>
  <c r="M84" i="6"/>
  <c r="M75" i="6"/>
  <c r="N75" i="6" s="1"/>
  <c r="I138" i="6"/>
  <c r="N138" i="6" s="1"/>
  <c r="I118" i="6"/>
  <c r="N118" i="6" s="1"/>
  <c r="S100" i="14"/>
  <c r="B100" i="14" s="1"/>
  <c r="F100" i="11" s="1"/>
  <c r="C100" i="11" s="1"/>
  <c r="C100" i="14"/>
  <c r="H100" i="11" s="1"/>
  <c r="E100" i="11" s="1"/>
  <c r="T14" i="3"/>
  <c r="S13" i="4"/>
  <c r="B72" i="14"/>
  <c r="F72" i="11" s="1"/>
  <c r="C72" i="11" s="1"/>
  <c r="B72" i="11" s="1"/>
  <c r="S31" i="14"/>
  <c r="C31" i="14"/>
  <c r="H31" i="11" s="1"/>
  <c r="E31" i="11" s="1"/>
  <c r="M50" i="6"/>
  <c r="N50" i="6" s="1"/>
  <c r="M49" i="3" s="1"/>
  <c r="M116" i="6"/>
  <c r="N116" i="6" s="1"/>
  <c r="AN110" i="8"/>
  <c r="U73" i="5"/>
  <c r="U116" i="4"/>
  <c r="I112" i="6"/>
  <c r="Z85" i="6"/>
  <c r="B20" i="11"/>
  <c r="T127" i="3"/>
  <c r="S112" i="4"/>
  <c r="S70" i="5"/>
  <c r="R27" i="6"/>
  <c r="M151" i="6"/>
  <c r="R147" i="6"/>
  <c r="AB147" i="6" s="1"/>
  <c r="R108" i="6"/>
  <c r="Q58" i="4"/>
  <c r="S21" i="14"/>
  <c r="B21" i="14" s="1"/>
  <c r="F21" i="11" s="1"/>
  <c r="C21" i="11" s="1"/>
  <c r="B21" i="11" s="1"/>
  <c r="C20" i="14"/>
  <c r="H20" i="11" s="1"/>
  <c r="E20" i="11" s="1"/>
  <c r="S46" i="4"/>
  <c r="Q46" i="4" s="1"/>
  <c r="AB46" i="6"/>
  <c r="S47" i="3"/>
  <c r="R31" i="5"/>
  <c r="M112" i="6"/>
  <c r="AN88" i="8"/>
  <c r="S53" i="5" s="1"/>
  <c r="R50" i="6"/>
  <c r="AB50" i="6" s="1"/>
  <c r="M62" i="3"/>
  <c r="L55" i="4"/>
  <c r="Z48" i="6"/>
  <c r="Q19" i="7"/>
  <c r="M27" i="6"/>
  <c r="B69" i="14"/>
  <c r="F69" i="11" s="1"/>
  <c r="C69" i="11" s="1"/>
  <c r="B131" i="14"/>
  <c r="F131" i="11" s="1"/>
  <c r="C131" i="11" s="1"/>
  <c r="C37" i="14"/>
  <c r="H37" i="11" s="1"/>
  <c r="E37" i="11" s="1"/>
  <c r="D81" i="14"/>
  <c r="AB105" i="14"/>
  <c r="Z105" i="14" s="1"/>
  <c r="S105" i="14" s="1"/>
  <c r="L91" i="4"/>
  <c r="Q136" i="7"/>
  <c r="Z132" i="6"/>
  <c r="AA132" i="6" s="1"/>
  <c r="AB132" i="6" s="1"/>
  <c r="M116" i="4" s="1"/>
  <c r="I103" i="6"/>
  <c r="R63" i="6"/>
  <c r="M40" i="6"/>
  <c r="AN36" i="8"/>
  <c r="T35" i="3" s="1"/>
  <c r="R35" i="3" s="1"/>
  <c r="R141" i="6"/>
  <c r="AB141" i="6" s="1"/>
  <c r="Z139" i="6"/>
  <c r="I64" i="6"/>
  <c r="Z43" i="6"/>
  <c r="AA43" i="6" s="1"/>
  <c r="AB43" i="6" s="1"/>
  <c r="I29" i="6"/>
  <c r="R128" i="3"/>
  <c r="R116" i="6"/>
  <c r="W118" i="8"/>
  <c r="B103" i="11"/>
  <c r="K114" i="8"/>
  <c r="M113" i="6"/>
  <c r="N113" i="6" s="1"/>
  <c r="V82" i="6"/>
  <c r="AN8" i="8"/>
  <c r="B145" i="11"/>
  <c r="R52" i="6"/>
  <c r="AB52" i="6" s="1"/>
  <c r="R15" i="6"/>
  <c r="I143" i="6"/>
  <c r="N143" i="6" s="1"/>
  <c r="L125" i="4" s="1"/>
  <c r="I102" i="6"/>
  <c r="N102" i="6" s="1"/>
  <c r="R92" i="6"/>
  <c r="AB92" i="6" s="1"/>
  <c r="AN64" i="8"/>
  <c r="M65" i="6"/>
  <c r="N65" i="6" s="1"/>
  <c r="B133" i="11"/>
  <c r="M101" i="6"/>
  <c r="Z42" i="6"/>
  <c r="AA42" i="6" s="1"/>
  <c r="AB42" i="6" s="1"/>
  <c r="Z100" i="6"/>
  <c r="AA100" i="6" s="1"/>
  <c r="AB100" i="6" s="1"/>
  <c r="R90" i="6"/>
  <c r="R48" i="6"/>
  <c r="B37" i="14"/>
  <c r="F37" i="11" s="1"/>
  <c r="C37" i="11" s="1"/>
  <c r="B31" i="11"/>
  <c r="B9" i="11"/>
  <c r="D48" i="14"/>
  <c r="B4" i="11"/>
  <c r="R24" i="5"/>
  <c r="Q24" i="5" s="1"/>
  <c r="I64" i="11"/>
  <c r="Z53" i="6"/>
  <c r="AA53" i="6" s="1"/>
  <c r="V3" i="15"/>
  <c r="AB114" i="14"/>
  <c r="Z114" i="14" s="1"/>
  <c r="S114" i="14" s="1"/>
  <c r="R14" i="5"/>
  <c r="AB136" i="14"/>
  <c r="Z136" i="14" s="1"/>
  <c r="S136" i="14" s="1"/>
  <c r="D39" i="14"/>
  <c r="V8" i="6"/>
  <c r="N6" i="8"/>
  <c r="V142" i="6"/>
  <c r="AA142" i="6" s="1"/>
  <c r="AB142" i="6" s="1"/>
  <c r="AB30" i="14"/>
  <c r="Z30" i="14" s="1"/>
  <c r="S30" i="14" s="1"/>
  <c r="S47" i="5"/>
  <c r="AB3" i="14"/>
  <c r="Z3" i="14" s="1"/>
  <c r="S3" i="14" s="1"/>
  <c r="I40" i="6"/>
  <c r="AA123" i="6"/>
  <c r="M109" i="6"/>
  <c r="I80" i="6"/>
  <c r="I54" i="6"/>
  <c r="N54" i="6" s="1"/>
  <c r="B129" i="11"/>
  <c r="R79" i="6"/>
  <c r="I97" i="6"/>
  <c r="I36" i="6"/>
  <c r="N36" i="6" s="1"/>
  <c r="M13" i="6"/>
  <c r="I89" i="6"/>
  <c r="B59" i="11"/>
  <c r="H6" i="8"/>
  <c r="O6" i="8" s="1"/>
  <c r="AB93" i="6"/>
  <c r="B79" i="14"/>
  <c r="F79" i="11" s="1"/>
  <c r="C79" i="11" s="1"/>
  <c r="D22" i="14"/>
  <c r="S96" i="4"/>
  <c r="Q96" i="4" s="1"/>
  <c r="R61" i="5"/>
  <c r="Q61" i="5" s="1"/>
  <c r="AB94" i="14"/>
  <c r="Z94" i="14" s="1"/>
  <c r="S94" i="14" s="1"/>
  <c r="M50" i="4"/>
  <c r="L77" i="4"/>
  <c r="T133" i="3"/>
  <c r="S75" i="5"/>
  <c r="T154" i="3"/>
  <c r="S85" i="5"/>
  <c r="S135" i="4"/>
  <c r="T55" i="3"/>
  <c r="R55" i="3" s="1"/>
  <c r="S49" i="4"/>
  <c r="Q49" i="4" s="1"/>
  <c r="V70" i="6"/>
  <c r="P51" i="4"/>
  <c r="P38" i="5"/>
  <c r="N23" i="3"/>
  <c r="L23" i="3" s="1"/>
  <c r="M20" i="4"/>
  <c r="K20" i="4" s="1"/>
  <c r="R51" i="5"/>
  <c r="U59" i="5"/>
  <c r="T125" i="3"/>
  <c r="R125" i="3" s="1"/>
  <c r="S110" i="4"/>
  <c r="Q110" i="4" s="1"/>
  <c r="S68" i="5"/>
  <c r="Q68" i="5" s="1"/>
  <c r="AA98" i="6"/>
  <c r="T120" i="3"/>
  <c r="R120" i="3" s="1"/>
  <c r="S106" i="4"/>
  <c r="Q106" i="4" s="1"/>
  <c r="T74" i="3"/>
  <c r="S64" i="4"/>
  <c r="M46" i="3"/>
  <c r="L46" i="3" s="1"/>
  <c r="L30" i="5"/>
  <c r="K30" i="5" s="1"/>
  <c r="M21" i="3"/>
  <c r="L18" i="4"/>
  <c r="Q17" i="5"/>
  <c r="B137" i="14"/>
  <c r="F137" i="11" s="1"/>
  <c r="C137" i="11" s="1"/>
  <c r="C137" i="14"/>
  <c r="H137" i="11" s="1"/>
  <c r="E137" i="11" s="1"/>
  <c r="T102" i="3"/>
  <c r="R102" i="3" s="1"/>
  <c r="S60" i="5"/>
  <c r="Q60" i="5" s="1"/>
  <c r="S89" i="4"/>
  <c r="Q89" i="4" s="1"/>
  <c r="AB98" i="6"/>
  <c r="B92" i="14"/>
  <c r="F92" i="11" s="1"/>
  <c r="C92" i="11" s="1"/>
  <c r="C92" i="14"/>
  <c r="H92" i="11" s="1"/>
  <c r="E92" i="11" s="1"/>
  <c r="U106" i="4"/>
  <c r="U65" i="5"/>
  <c r="U34" i="4"/>
  <c r="U26" i="5"/>
  <c r="S127" i="3"/>
  <c r="R70" i="5"/>
  <c r="R112" i="4"/>
  <c r="Q112" i="4" s="1"/>
  <c r="K15" i="3"/>
  <c r="R154" i="6"/>
  <c r="B151" i="14"/>
  <c r="F151" i="11" s="1"/>
  <c r="C151" i="11" s="1"/>
  <c r="C151" i="14"/>
  <c r="H151" i="11" s="1"/>
  <c r="E151" i="11" s="1"/>
  <c r="R124" i="6"/>
  <c r="AB124" i="6" s="1"/>
  <c r="N75" i="3"/>
  <c r="M48" i="5"/>
  <c r="M65" i="4"/>
  <c r="B61" i="14"/>
  <c r="F61" i="11" s="1"/>
  <c r="C61" i="11" s="1"/>
  <c r="B61" i="11" s="1"/>
  <c r="C61" i="14"/>
  <c r="H61" i="11" s="1"/>
  <c r="E61" i="11" s="1"/>
  <c r="Z58" i="6"/>
  <c r="T28" i="3"/>
  <c r="R28" i="3" s="1"/>
  <c r="S19" i="5"/>
  <c r="Q19" i="5" s="1"/>
  <c r="U6" i="5"/>
  <c r="U7" i="4"/>
  <c r="T149" i="3"/>
  <c r="R149" i="3" s="1"/>
  <c r="S130" i="4"/>
  <c r="Q130" i="4" s="1"/>
  <c r="M141" i="3"/>
  <c r="L77" i="5"/>
  <c r="L124" i="4"/>
  <c r="Z110" i="6"/>
  <c r="M107" i="3"/>
  <c r="L63" i="5"/>
  <c r="R91" i="6"/>
  <c r="AB91" i="6" s="1"/>
  <c r="S80" i="3"/>
  <c r="R50" i="5"/>
  <c r="T67" i="3"/>
  <c r="R67" i="3" s="1"/>
  <c r="S44" i="5"/>
  <c r="Q44" i="5" s="1"/>
  <c r="S59" i="4"/>
  <c r="Q59" i="4" s="1"/>
  <c r="M71" i="6"/>
  <c r="N71" i="6" s="1"/>
  <c r="AN55" i="8"/>
  <c r="B44" i="11"/>
  <c r="M45" i="6"/>
  <c r="N45" i="6" s="1"/>
  <c r="R28" i="6"/>
  <c r="L41" i="4"/>
  <c r="Q52" i="5"/>
  <c r="Q27" i="5"/>
  <c r="S76" i="5"/>
  <c r="Q76" i="5" s="1"/>
  <c r="R72" i="4"/>
  <c r="R153" i="6"/>
  <c r="P74" i="3"/>
  <c r="O64" i="4"/>
  <c r="B80" i="14"/>
  <c r="F80" i="11" s="1"/>
  <c r="C80" i="11" s="1"/>
  <c r="C80" i="14"/>
  <c r="H80" i="11" s="1"/>
  <c r="E80" i="11" s="1"/>
  <c r="R87" i="6"/>
  <c r="AB87" i="6" s="1"/>
  <c r="S83" i="3"/>
  <c r="R71" i="4"/>
  <c r="T89" i="3"/>
  <c r="S55" i="5"/>
  <c r="M156" i="6"/>
  <c r="N156" i="6" s="1"/>
  <c r="AA153" i="6"/>
  <c r="R110" i="8"/>
  <c r="Z65" i="6"/>
  <c r="AA65" i="6" s="1"/>
  <c r="AB65" i="6" s="1"/>
  <c r="AN92" i="8"/>
  <c r="T88" i="3"/>
  <c r="R88" i="3" s="1"/>
  <c r="S54" i="5"/>
  <c r="Q54" i="5" s="1"/>
  <c r="S76" i="4"/>
  <c r="Q76" i="4" s="1"/>
  <c r="M149" i="3"/>
  <c r="L130" i="4"/>
  <c r="M125" i="3"/>
  <c r="L110" i="4"/>
  <c r="L68" i="5"/>
  <c r="P114" i="3"/>
  <c r="O100" i="4"/>
  <c r="M78" i="3"/>
  <c r="L67" i="4"/>
  <c r="O14" i="4"/>
  <c r="S65" i="5"/>
  <c r="Q65" i="5" s="1"/>
  <c r="S97" i="4"/>
  <c r="P133" i="3"/>
  <c r="O75" i="5"/>
  <c r="M131" i="3"/>
  <c r="L73" i="5"/>
  <c r="P105" i="3"/>
  <c r="O91" i="4"/>
  <c r="M96" i="6"/>
  <c r="N96" i="6" s="1"/>
  <c r="S78" i="3"/>
  <c r="R67" i="4"/>
  <c r="M77" i="3"/>
  <c r="L66" i="4"/>
  <c r="P71" i="3"/>
  <c r="O62" i="4"/>
  <c r="R69" i="4"/>
  <c r="Q69" i="4" s="1"/>
  <c r="Q20" i="4"/>
  <c r="S101" i="4"/>
  <c r="Q101" i="4" s="1"/>
  <c r="M129" i="3"/>
  <c r="P124" i="3"/>
  <c r="O109" i="4"/>
  <c r="M113" i="3"/>
  <c r="L99" i="4"/>
  <c r="J40" i="5"/>
  <c r="J55" i="4"/>
  <c r="M57" i="3"/>
  <c r="L51" i="4"/>
  <c r="L38" i="5"/>
  <c r="M59" i="6"/>
  <c r="U134" i="4"/>
  <c r="U84" i="5"/>
  <c r="T139" i="3"/>
  <c r="R139" i="3" s="1"/>
  <c r="S122" i="4"/>
  <c r="Q122" i="4" s="1"/>
  <c r="T122" i="3"/>
  <c r="S67" i="5"/>
  <c r="T117" i="3"/>
  <c r="S103" i="4"/>
  <c r="T145" i="3"/>
  <c r="S127" i="4"/>
  <c r="AB136" i="6"/>
  <c r="B119" i="11"/>
  <c r="T155" i="3"/>
  <c r="R155" i="3" s="1"/>
  <c r="S136" i="4"/>
  <c r="I107" i="6"/>
  <c r="N107" i="6" s="1"/>
  <c r="K86" i="3"/>
  <c r="I84" i="11"/>
  <c r="J74" i="4" s="1"/>
  <c r="S77" i="3"/>
  <c r="R66" i="4"/>
  <c r="O48" i="3"/>
  <c r="N43" i="4"/>
  <c r="M19" i="3"/>
  <c r="L14" i="5"/>
  <c r="L17" i="4"/>
  <c r="Q69" i="5"/>
  <c r="Q36" i="5"/>
  <c r="U74" i="5"/>
  <c r="Z70" i="6"/>
  <c r="O72" i="3"/>
  <c r="N47" i="5"/>
  <c r="O106" i="3"/>
  <c r="N92" i="4"/>
  <c r="N62" i="5"/>
  <c r="U44" i="5"/>
  <c r="U59" i="4"/>
  <c r="O62" i="3"/>
  <c r="N55" i="4"/>
  <c r="X159" i="15"/>
  <c r="R36" i="5"/>
  <c r="Q9" i="4"/>
  <c r="Q132" i="4"/>
  <c r="Q74" i="5"/>
  <c r="U5" i="5"/>
  <c r="C126" i="14"/>
  <c r="H126" i="11" s="1"/>
  <c r="E126" i="11" s="1"/>
  <c r="B126" i="11" s="1"/>
  <c r="B70" i="11"/>
  <c r="M74" i="3"/>
  <c r="L64" i="4"/>
  <c r="P34" i="4"/>
  <c r="P26" i="5"/>
  <c r="B83" i="14"/>
  <c r="F83" i="11" s="1"/>
  <c r="C83" i="11" s="1"/>
  <c r="C83" i="14"/>
  <c r="H83" i="11" s="1"/>
  <c r="E83" i="11" s="1"/>
  <c r="P86" i="3"/>
  <c r="O74" i="4"/>
  <c r="U83" i="5"/>
  <c r="U133" i="4"/>
  <c r="I140" i="6"/>
  <c r="N140" i="6" s="1"/>
  <c r="AA94" i="6"/>
  <c r="AB94" i="6" s="1"/>
  <c r="I93" i="6"/>
  <c r="P73" i="3"/>
  <c r="O63" i="4"/>
  <c r="M90" i="6"/>
  <c r="M76" i="6"/>
  <c r="N76" i="6" s="1"/>
  <c r="I62" i="6"/>
  <c r="N62" i="6" s="1"/>
  <c r="R16" i="6"/>
  <c r="AB16" i="6" s="1"/>
  <c r="AN14" i="8"/>
  <c r="AN27" i="8"/>
  <c r="M8" i="6"/>
  <c r="N8" i="6" s="1"/>
  <c r="M158" i="6"/>
  <c r="N158" i="6" s="1"/>
  <c r="M157" i="3" s="1"/>
  <c r="Z156" i="6"/>
  <c r="AA156" i="6" s="1"/>
  <c r="AB156" i="6" s="1"/>
  <c r="R135" i="6"/>
  <c r="Z126" i="6"/>
  <c r="Z128" i="6"/>
  <c r="AA128" i="6" s="1"/>
  <c r="M117" i="6"/>
  <c r="N117" i="6" s="1"/>
  <c r="M17" i="3"/>
  <c r="L15" i="4"/>
  <c r="AN22" i="8"/>
  <c r="I113" i="11"/>
  <c r="J101" i="4" s="1"/>
  <c r="B120" i="14"/>
  <c r="F120" i="11" s="1"/>
  <c r="C120" i="11" s="1"/>
  <c r="C120" i="14"/>
  <c r="H120" i="11" s="1"/>
  <c r="E120" i="11" s="1"/>
  <c r="M117" i="3"/>
  <c r="L103" i="4"/>
  <c r="S90" i="3"/>
  <c r="R77" i="4"/>
  <c r="N64" i="6"/>
  <c r="T146" i="3"/>
  <c r="S128" i="4"/>
  <c r="AN125" i="8"/>
  <c r="S123" i="3"/>
  <c r="R108" i="4"/>
  <c r="K116" i="4"/>
  <c r="Q117" i="4"/>
  <c r="Q37" i="4"/>
  <c r="Q35" i="5"/>
  <c r="Q15" i="5"/>
  <c r="B45" i="14"/>
  <c r="F45" i="11" s="1"/>
  <c r="C45" i="11" s="1"/>
  <c r="C45" i="14"/>
  <c r="H45" i="11" s="1"/>
  <c r="E45" i="11" s="1"/>
  <c r="P49" i="3"/>
  <c r="O44" i="4"/>
  <c r="O32" i="5"/>
  <c r="T52" i="3"/>
  <c r="R52" i="3" s="1"/>
  <c r="S47" i="4"/>
  <c r="Q47" i="4" s="1"/>
  <c r="T6" i="3"/>
  <c r="S6" i="4"/>
  <c r="N140" i="3"/>
  <c r="M123" i="4"/>
  <c r="N98" i="3"/>
  <c r="M85" i="4"/>
  <c r="U58" i="5"/>
  <c r="U86" i="4"/>
  <c r="S59" i="3"/>
  <c r="R52" i="4"/>
  <c r="M42" i="6"/>
  <c r="M28" i="6"/>
  <c r="O8" i="3"/>
  <c r="N8" i="4"/>
  <c r="N7" i="5"/>
  <c r="P134" i="3"/>
  <c r="O118" i="4"/>
  <c r="B86" i="14"/>
  <c r="F86" i="11" s="1"/>
  <c r="C86" i="11" s="1"/>
  <c r="B86" i="11" s="1"/>
  <c r="C86" i="14"/>
  <c r="H86" i="11" s="1"/>
  <c r="E86" i="11" s="1"/>
  <c r="S92" i="3"/>
  <c r="R79" i="4"/>
  <c r="U70" i="5"/>
  <c r="U112" i="4"/>
  <c r="B67" i="14"/>
  <c r="F67" i="11" s="1"/>
  <c r="C67" i="11" s="1"/>
  <c r="C67" i="14"/>
  <c r="H67" i="11" s="1"/>
  <c r="E67" i="11" s="1"/>
  <c r="M43" i="3"/>
  <c r="L38" i="4"/>
  <c r="U77" i="5"/>
  <c r="U124" i="4"/>
  <c r="N131" i="3"/>
  <c r="L131" i="3" s="1"/>
  <c r="M73" i="5"/>
  <c r="K73" i="5" s="1"/>
  <c r="N124" i="3"/>
  <c r="M109" i="4"/>
  <c r="T126" i="3"/>
  <c r="R126" i="3" s="1"/>
  <c r="S111" i="4"/>
  <c r="Q111" i="4" s="1"/>
  <c r="O110" i="8"/>
  <c r="AA154" i="6"/>
  <c r="B123" i="11"/>
  <c r="R113" i="6"/>
  <c r="AB113" i="6" s="1"/>
  <c r="S82" i="3"/>
  <c r="R70" i="4"/>
  <c r="T71" i="3"/>
  <c r="S62" i="4"/>
  <c r="M55" i="6"/>
  <c r="N55" i="6" s="1"/>
  <c r="B39" i="14"/>
  <c r="F39" i="11" s="1"/>
  <c r="C39" i="11" s="1"/>
  <c r="C39" i="14"/>
  <c r="H39" i="11" s="1"/>
  <c r="E39" i="11" s="1"/>
  <c r="Z40" i="6"/>
  <c r="AA40" i="6" s="1"/>
  <c r="V13" i="6"/>
  <c r="R6" i="6"/>
  <c r="Q32" i="4"/>
  <c r="Q40" i="5"/>
  <c r="Q41" i="4"/>
  <c r="Q125" i="4"/>
  <c r="B152" i="14"/>
  <c r="F152" i="11" s="1"/>
  <c r="C152" i="11" s="1"/>
  <c r="B152" i="11" s="1"/>
  <c r="C152" i="14"/>
  <c r="H152" i="11" s="1"/>
  <c r="E152" i="11" s="1"/>
  <c r="S154" i="3"/>
  <c r="R85" i="5"/>
  <c r="R135" i="4"/>
  <c r="M154" i="6"/>
  <c r="N154" i="6" s="1"/>
  <c r="AN151" i="8"/>
  <c r="I129" i="6"/>
  <c r="N129" i="6" s="1"/>
  <c r="B106" i="14"/>
  <c r="F106" i="11" s="1"/>
  <c r="C106" i="11" s="1"/>
  <c r="B106" i="11" s="1"/>
  <c r="C106" i="14"/>
  <c r="H106" i="11" s="1"/>
  <c r="E106" i="11" s="1"/>
  <c r="B94" i="14"/>
  <c r="F94" i="11" s="1"/>
  <c r="C94" i="11" s="1"/>
  <c r="B94" i="11" s="1"/>
  <c r="C94" i="14"/>
  <c r="H94" i="11" s="1"/>
  <c r="E94" i="11" s="1"/>
  <c r="R73" i="6"/>
  <c r="AB73" i="6" s="1"/>
  <c r="I85" i="6"/>
  <c r="N85" i="6" s="1"/>
  <c r="B53" i="14"/>
  <c r="F53" i="11" s="1"/>
  <c r="C53" i="11" s="1"/>
  <c r="C53" i="14"/>
  <c r="H53" i="11" s="1"/>
  <c r="E53" i="11" s="1"/>
  <c r="I59" i="6"/>
  <c r="P44" i="4"/>
  <c r="P32" i="5"/>
  <c r="I28" i="6"/>
  <c r="I37" i="6"/>
  <c r="I13" i="6"/>
  <c r="R11" i="6"/>
  <c r="I9" i="6"/>
  <c r="N9" i="6" s="1"/>
  <c r="AA135" i="6"/>
  <c r="M125" i="6"/>
  <c r="N125" i="6" s="1"/>
  <c r="R127" i="6"/>
  <c r="Z121" i="6"/>
  <c r="AA121" i="6" s="1"/>
  <c r="AB121" i="6" s="1"/>
  <c r="K117" i="8"/>
  <c r="Z114" i="6"/>
  <c r="T109" i="3"/>
  <c r="S95" i="4"/>
  <c r="P91" i="3"/>
  <c r="O78" i="4"/>
  <c r="B40" i="14"/>
  <c r="F40" i="11" s="1"/>
  <c r="C40" i="11" s="1"/>
  <c r="B40" i="11" s="1"/>
  <c r="C40" i="14"/>
  <c r="H40" i="11" s="1"/>
  <c r="E40" i="11" s="1"/>
  <c r="U23" i="4"/>
  <c r="U18" i="5"/>
  <c r="B143" i="14"/>
  <c r="F143" i="11" s="1"/>
  <c r="C143" i="11" s="1"/>
  <c r="B143" i="11" s="1"/>
  <c r="C143" i="14"/>
  <c r="H143" i="11" s="1"/>
  <c r="E143" i="11" s="1"/>
  <c r="Z146" i="6"/>
  <c r="W112" i="8"/>
  <c r="R95" i="6"/>
  <c r="B97" i="14"/>
  <c r="F97" i="11" s="1"/>
  <c r="C97" i="11" s="1"/>
  <c r="C97" i="14"/>
  <c r="H97" i="11" s="1"/>
  <c r="E97" i="11" s="1"/>
  <c r="Z12" i="6"/>
  <c r="AA12" i="6" s="1"/>
  <c r="AB12" i="6" s="1"/>
  <c r="B8" i="11"/>
  <c r="T152" i="3"/>
  <c r="R152" i="3" s="1"/>
  <c r="S83" i="5"/>
  <c r="Q83" i="5" s="1"/>
  <c r="S133" i="4"/>
  <c r="Q133" i="4" s="1"/>
  <c r="T131" i="3"/>
  <c r="R131" i="3" s="1"/>
  <c r="S73" i="5"/>
  <c r="Q73" i="5" s="1"/>
  <c r="N91" i="3"/>
  <c r="M78" i="4"/>
  <c r="M11" i="3"/>
  <c r="L10" i="5"/>
  <c r="L11" i="4"/>
  <c r="R126" i="6"/>
  <c r="B73" i="14"/>
  <c r="F73" i="11" s="1"/>
  <c r="C73" i="11" s="1"/>
  <c r="B73" i="11" s="1"/>
  <c r="AN61" i="8"/>
  <c r="M51" i="6"/>
  <c r="N51" i="6" s="1"/>
  <c r="P39" i="3"/>
  <c r="O34" i="4"/>
  <c r="I6" i="11"/>
  <c r="K8" i="3"/>
  <c r="T153" i="3"/>
  <c r="R153" i="3" s="1"/>
  <c r="S134" i="4"/>
  <c r="Q134" i="4" s="1"/>
  <c r="S84" i="5"/>
  <c r="Q84" i="5" s="1"/>
  <c r="R151" i="6"/>
  <c r="AB151" i="6" s="1"/>
  <c r="Z143" i="6"/>
  <c r="AA143" i="6" s="1"/>
  <c r="AB143" i="6" s="1"/>
  <c r="Z145" i="6"/>
  <c r="AA145" i="6" s="1"/>
  <c r="B122" i="11"/>
  <c r="AA127" i="6"/>
  <c r="W113" i="8"/>
  <c r="Z109" i="6"/>
  <c r="AA109" i="6" s="1"/>
  <c r="AB109" i="6" s="1"/>
  <c r="Z96" i="6"/>
  <c r="AA96" i="6" s="1"/>
  <c r="AB96" i="6" s="1"/>
  <c r="Z72" i="6"/>
  <c r="AA72" i="6" s="1"/>
  <c r="AB72" i="6" s="1"/>
  <c r="R84" i="6"/>
  <c r="AB84" i="6" s="1"/>
  <c r="Z32" i="6"/>
  <c r="AA32" i="6" s="1"/>
  <c r="AB32" i="6" s="1"/>
  <c r="O33" i="3"/>
  <c r="N29" i="4"/>
  <c r="B111" i="14"/>
  <c r="F111" i="11" s="1"/>
  <c r="C111" i="11" s="1"/>
  <c r="C111" i="14"/>
  <c r="H111" i="11" s="1"/>
  <c r="E111" i="11" s="1"/>
  <c r="T106" i="3"/>
  <c r="R106" i="3" s="1"/>
  <c r="S62" i="5"/>
  <c r="Q62" i="5" s="1"/>
  <c r="S92" i="4"/>
  <c r="Q92" i="4" s="1"/>
  <c r="N112" i="8"/>
  <c r="P90" i="3"/>
  <c r="O77" i="4"/>
  <c r="S72" i="3"/>
  <c r="R72" i="3" s="1"/>
  <c r="R47" i="5"/>
  <c r="Q47" i="5" s="1"/>
  <c r="AA82" i="6"/>
  <c r="AB82" i="6" s="1"/>
  <c r="S135" i="3"/>
  <c r="R119" i="4"/>
  <c r="O25" i="3"/>
  <c r="N22" i="4"/>
  <c r="Z8" i="6"/>
  <c r="AA8" i="6" s="1"/>
  <c r="AB8" i="6" s="1"/>
  <c r="R155" i="6"/>
  <c r="V134" i="6"/>
  <c r="AA134" i="6" s="1"/>
  <c r="AB134" i="6" s="1"/>
  <c r="O117" i="8"/>
  <c r="X117" i="8" s="1"/>
  <c r="T99" i="3"/>
  <c r="S58" i="5"/>
  <c r="S86" i="4"/>
  <c r="M56" i="3"/>
  <c r="L56" i="3" s="1"/>
  <c r="L37" i="5"/>
  <c r="K37" i="5" s="1"/>
  <c r="L50" i="4"/>
  <c r="T58" i="3"/>
  <c r="R58" i="3" s="1"/>
  <c r="S39" i="5"/>
  <c r="B42" i="14"/>
  <c r="F42" i="11" s="1"/>
  <c r="C42" i="11" s="1"/>
  <c r="C42" i="14"/>
  <c r="H42" i="11" s="1"/>
  <c r="E42" i="11" s="1"/>
  <c r="R40" i="6"/>
  <c r="R18" i="6"/>
  <c r="AB18" i="6" s="1"/>
  <c r="O11" i="7"/>
  <c r="Q11" i="7" s="1"/>
  <c r="K11" i="7"/>
  <c r="B118" i="14"/>
  <c r="F118" i="11" s="1"/>
  <c r="C118" i="11" s="1"/>
  <c r="B118" i="11" s="1"/>
  <c r="C118" i="14"/>
  <c r="H118" i="11" s="1"/>
  <c r="E118" i="11" s="1"/>
  <c r="T46" i="3"/>
  <c r="R46" i="3" s="1"/>
  <c r="S30" i="5"/>
  <c r="Q30" i="5" s="1"/>
  <c r="O143" i="3"/>
  <c r="N126" i="4"/>
  <c r="B95" i="14"/>
  <c r="F95" i="11" s="1"/>
  <c r="C95" i="11" s="1"/>
  <c r="B95" i="11" s="1"/>
  <c r="C95" i="14"/>
  <c r="H95" i="11" s="1"/>
  <c r="E95" i="11" s="1"/>
  <c r="S99" i="3"/>
  <c r="R58" i="5"/>
  <c r="R86" i="4"/>
  <c r="T100" i="3"/>
  <c r="S87" i="4"/>
  <c r="P152" i="3"/>
  <c r="O83" i="5"/>
  <c r="O133" i="4"/>
  <c r="O113" i="8"/>
  <c r="X113" i="8" s="1"/>
  <c r="I83" i="6"/>
  <c r="N83" i="6" s="1"/>
  <c r="M89" i="6"/>
  <c r="N89" i="6" s="1"/>
  <c r="Z90" i="6"/>
  <c r="B81" i="14"/>
  <c r="F81" i="11" s="1"/>
  <c r="C81" i="11" s="1"/>
  <c r="B81" i="11" s="1"/>
  <c r="C81" i="14"/>
  <c r="H81" i="11" s="1"/>
  <c r="E81" i="11" s="1"/>
  <c r="B68" i="14"/>
  <c r="F68" i="11" s="1"/>
  <c r="C68" i="11" s="1"/>
  <c r="B68" i="11" s="1"/>
  <c r="Z54" i="6"/>
  <c r="AA54" i="6" s="1"/>
  <c r="AB54" i="6" s="1"/>
  <c r="W119" i="8"/>
  <c r="AN58" i="8"/>
  <c r="J27" i="5"/>
  <c r="J35" i="4"/>
  <c r="B29" i="14"/>
  <c r="F29" i="11" s="1"/>
  <c r="C29" i="11" s="1"/>
  <c r="B29" i="11" s="1"/>
  <c r="AA148" i="6"/>
  <c r="B144" i="14"/>
  <c r="F144" i="11" s="1"/>
  <c r="C144" i="11" s="1"/>
  <c r="B144" i="11" s="1"/>
  <c r="C144" i="14"/>
  <c r="H144" i="11" s="1"/>
  <c r="E144" i="11" s="1"/>
  <c r="N110" i="3"/>
  <c r="L110" i="3" s="1"/>
  <c r="M96" i="4"/>
  <c r="K96" i="4" s="1"/>
  <c r="I133" i="6"/>
  <c r="N133" i="6" s="1"/>
  <c r="R122" i="6"/>
  <c r="AB122" i="6" s="1"/>
  <c r="M128" i="6"/>
  <c r="I110" i="6"/>
  <c r="R105" i="6"/>
  <c r="M82" i="6"/>
  <c r="N82" i="6" s="1"/>
  <c r="T68" i="3"/>
  <c r="R68" i="3" s="1"/>
  <c r="S45" i="5"/>
  <c r="Q45" i="5" s="1"/>
  <c r="R75" i="6"/>
  <c r="AB75" i="6" s="1"/>
  <c r="P57" i="3"/>
  <c r="O51" i="4"/>
  <c r="O38" i="5"/>
  <c r="T38" i="3"/>
  <c r="R38" i="3" s="1"/>
  <c r="S25" i="5"/>
  <c r="Q25" i="5" s="1"/>
  <c r="B12" i="14"/>
  <c r="F12" i="11" s="1"/>
  <c r="C12" i="11" s="1"/>
  <c r="C12" i="14"/>
  <c r="H12" i="11" s="1"/>
  <c r="E12" i="11" s="1"/>
  <c r="B30" i="14"/>
  <c r="F30" i="11" s="1"/>
  <c r="C30" i="11" s="1"/>
  <c r="B30" i="11" s="1"/>
  <c r="C30" i="14"/>
  <c r="H30" i="11" s="1"/>
  <c r="E30" i="11" s="1"/>
  <c r="B24" i="14"/>
  <c r="F24" i="11" s="1"/>
  <c r="C24" i="11" s="1"/>
  <c r="B24" i="11" s="1"/>
  <c r="C24" i="14"/>
  <c r="H24" i="11" s="1"/>
  <c r="E24" i="11" s="1"/>
  <c r="K41" i="4"/>
  <c r="R49" i="5"/>
  <c r="Q12" i="5"/>
  <c r="S22" i="5"/>
  <c r="Q22" i="5" s="1"/>
  <c r="Q64" i="5"/>
  <c r="Q81" i="5"/>
  <c r="Q53" i="5"/>
  <c r="S33" i="4"/>
  <c r="Q33" i="4" s="1"/>
  <c r="R48" i="4"/>
  <c r="Q129" i="4"/>
  <c r="R128" i="6"/>
  <c r="AA131" i="6"/>
  <c r="AB131" i="6" s="1"/>
  <c r="W110" i="8"/>
  <c r="AA63" i="6"/>
  <c r="AB63" i="6" s="1"/>
  <c r="B82" i="14"/>
  <c r="F82" i="11" s="1"/>
  <c r="C82" i="11" s="1"/>
  <c r="C82" i="14"/>
  <c r="H82" i="11" s="1"/>
  <c r="E82" i="11" s="1"/>
  <c r="Z80" i="6"/>
  <c r="B56" i="14"/>
  <c r="F56" i="11" s="1"/>
  <c r="C56" i="11" s="1"/>
  <c r="C56" i="14"/>
  <c r="H56" i="11" s="1"/>
  <c r="E56" i="11" s="1"/>
  <c r="R53" i="6"/>
  <c r="I30" i="6"/>
  <c r="T18" i="3"/>
  <c r="R18" i="3" s="1"/>
  <c r="S13" i="5"/>
  <c r="Q13" i="5" s="1"/>
  <c r="B11" i="14"/>
  <c r="F11" i="11" s="1"/>
  <c r="C11" i="11" s="1"/>
  <c r="C11" i="14"/>
  <c r="H11" i="11" s="1"/>
  <c r="E11" i="11" s="1"/>
  <c r="R150" i="6"/>
  <c r="AB150" i="6" s="1"/>
  <c r="R140" i="6"/>
  <c r="P131" i="3"/>
  <c r="O73" i="5"/>
  <c r="W117" i="8"/>
  <c r="N105" i="6"/>
  <c r="T43" i="3"/>
  <c r="R43" i="3" s="1"/>
  <c r="S38" i="4"/>
  <c r="Q38" i="4" s="1"/>
  <c r="Z33" i="6"/>
  <c r="AA33" i="6" s="1"/>
  <c r="AB33" i="6" s="1"/>
  <c r="AN130" i="8"/>
  <c r="I131" i="6"/>
  <c r="N131" i="6" s="1"/>
  <c r="I128" i="6"/>
  <c r="H118" i="8"/>
  <c r="O118" i="8" s="1"/>
  <c r="X118" i="8" s="1"/>
  <c r="W114" i="8"/>
  <c r="M112" i="3"/>
  <c r="L98" i="4"/>
  <c r="S91" i="3"/>
  <c r="R78" i="4"/>
  <c r="N73" i="3"/>
  <c r="M63" i="4"/>
  <c r="AN71" i="8"/>
  <c r="R41" i="6"/>
  <c r="AB41" i="6" s="1"/>
  <c r="P51" i="3"/>
  <c r="O46" i="4"/>
  <c r="O34" i="5"/>
  <c r="AN51" i="8"/>
  <c r="AB148" i="6"/>
  <c r="N67" i="3"/>
  <c r="M44" i="5"/>
  <c r="M59" i="4"/>
  <c r="N77" i="3"/>
  <c r="L77" i="3" s="1"/>
  <c r="M66" i="4"/>
  <c r="K66" i="4" s="1"/>
  <c r="Z97" i="6"/>
  <c r="AA97" i="6" s="1"/>
  <c r="AB97" i="6" s="1"/>
  <c r="R81" i="3"/>
  <c r="AA58" i="6"/>
  <c r="AB58" i="6" s="1"/>
  <c r="S58" i="3"/>
  <c r="R39" i="5"/>
  <c r="O35" i="7"/>
  <c r="Q35" i="7" s="1"/>
  <c r="K35" i="7"/>
  <c r="AN141" i="8"/>
  <c r="M145" i="6"/>
  <c r="N145" i="6" s="1"/>
  <c r="B138" i="14"/>
  <c r="F138" i="11" s="1"/>
  <c r="C138" i="11" s="1"/>
  <c r="B138" i="11" s="1"/>
  <c r="C138" i="14"/>
  <c r="H138" i="11" s="1"/>
  <c r="E138" i="11" s="1"/>
  <c r="B124" i="14"/>
  <c r="F124" i="11" s="1"/>
  <c r="C124" i="11" s="1"/>
  <c r="C124" i="14"/>
  <c r="H124" i="11" s="1"/>
  <c r="E124" i="11" s="1"/>
  <c r="B127" i="14"/>
  <c r="F127" i="11" s="1"/>
  <c r="C127" i="11" s="1"/>
  <c r="C127" i="14"/>
  <c r="H127" i="11" s="1"/>
  <c r="E127" i="11" s="1"/>
  <c r="K119" i="8"/>
  <c r="H114" i="8"/>
  <c r="R114" i="8"/>
  <c r="K112" i="8"/>
  <c r="S74" i="3"/>
  <c r="R64" i="4"/>
  <c r="I69" i="6"/>
  <c r="N69" i="6" s="1"/>
  <c r="B57" i="14"/>
  <c r="F57" i="11" s="1"/>
  <c r="C57" i="11" s="1"/>
  <c r="C57" i="14"/>
  <c r="H57" i="11" s="1"/>
  <c r="E57" i="11" s="1"/>
  <c r="B41" i="14"/>
  <c r="F41" i="11" s="1"/>
  <c r="C41" i="11" s="1"/>
  <c r="B41" i="11" s="1"/>
  <c r="B17" i="14"/>
  <c r="F17" i="11" s="1"/>
  <c r="C17" i="11" s="1"/>
  <c r="B17" i="11" s="1"/>
  <c r="C17" i="14"/>
  <c r="H17" i="11" s="1"/>
  <c r="E17" i="11" s="1"/>
  <c r="Z17" i="6"/>
  <c r="B22" i="14"/>
  <c r="F22" i="11" s="1"/>
  <c r="C22" i="11" s="1"/>
  <c r="C22" i="14"/>
  <c r="H22" i="11" s="1"/>
  <c r="E22" i="11" s="1"/>
  <c r="S134" i="3"/>
  <c r="R118" i="4"/>
  <c r="Z133" i="6"/>
  <c r="AA133" i="6" s="1"/>
  <c r="AB133" i="6" s="1"/>
  <c r="AN117" i="8"/>
  <c r="R101" i="6"/>
  <c r="I81" i="6"/>
  <c r="N81" i="6" s="1"/>
  <c r="AN42" i="8"/>
  <c r="R25" i="6"/>
  <c r="AB25" i="6" s="1"/>
  <c r="AN6" i="8"/>
  <c r="I155" i="6"/>
  <c r="N155" i="6" s="1"/>
  <c r="P151" i="3"/>
  <c r="O82" i="5"/>
  <c r="Z140" i="6"/>
  <c r="AA140" i="6" s="1"/>
  <c r="B105" i="14"/>
  <c r="F105" i="11" s="1"/>
  <c r="C105" i="11" s="1"/>
  <c r="C105" i="14"/>
  <c r="H105" i="11" s="1"/>
  <c r="E105" i="11" s="1"/>
  <c r="R89" i="6"/>
  <c r="B43" i="14"/>
  <c r="F43" i="11" s="1"/>
  <c r="C43" i="11" s="1"/>
  <c r="B43" i="11" s="1"/>
  <c r="B32" i="11"/>
  <c r="M30" i="6"/>
  <c r="S26" i="3"/>
  <c r="R23" i="4"/>
  <c r="R18" i="5"/>
  <c r="I144" i="6"/>
  <c r="N144" i="6" s="1"/>
  <c r="AA137" i="6"/>
  <c r="I123" i="6"/>
  <c r="P66" i="5"/>
  <c r="P107" i="4"/>
  <c r="AB123" i="6"/>
  <c r="I109" i="6"/>
  <c r="M68" i="6"/>
  <c r="N68" i="6" s="1"/>
  <c r="N37" i="3"/>
  <c r="L37" i="3" s="1"/>
  <c r="M24" i="5"/>
  <c r="K24" i="5" s="1"/>
  <c r="AN34" i="8"/>
  <c r="P18" i="7"/>
  <c r="Q18" i="7" s="1"/>
  <c r="K18" i="7"/>
  <c r="I25" i="6"/>
  <c r="N25" i="6" s="1"/>
  <c r="AN17" i="8"/>
  <c r="AB149" i="6"/>
  <c r="S145" i="3"/>
  <c r="R127" i="4"/>
  <c r="AN96" i="8"/>
  <c r="N49" i="3"/>
  <c r="M44" i="4"/>
  <c r="M32" i="5"/>
  <c r="N36" i="3"/>
  <c r="M31" i="4"/>
  <c r="M23" i="5"/>
  <c r="B3" i="14"/>
  <c r="F3" i="11" s="1"/>
  <c r="C3" i="11" s="1"/>
  <c r="C3" i="14"/>
  <c r="H3" i="11" s="1"/>
  <c r="E3" i="11" s="1"/>
  <c r="P142" i="3"/>
  <c r="O78" i="5"/>
  <c r="AA116" i="6"/>
  <c r="AB116" i="6" s="1"/>
  <c r="H119" i="8"/>
  <c r="Q119" i="7"/>
  <c r="P104" i="4" s="1"/>
  <c r="H112" i="8"/>
  <c r="O112" i="8" s="1"/>
  <c r="X112" i="8" s="1"/>
  <c r="R112" i="8"/>
  <c r="S73" i="3"/>
  <c r="R63" i="4"/>
  <c r="AN84" i="8"/>
  <c r="M43" i="6"/>
  <c r="N29" i="6"/>
  <c r="B148" i="14"/>
  <c r="F148" i="11" s="1"/>
  <c r="C148" i="11" s="1"/>
  <c r="C148" i="14"/>
  <c r="H148" i="11" s="1"/>
  <c r="E148" i="11" s="1"/>
  <c r="T142" i="3"/>
  <c r="R142" i="3" s="1"/>
  <c r="S78" i="5"/>
  <c r="Q78" i="5" s="1"/>
  <c r="P125" i="3"/>
  <c r="O110" i="4"/>
  <c r="O68" i="5"/>
  <c r="AA110" i="6"/>
  <c r="AB110" i="6" s="1"/>
  <c r="AN94" i="8"/>
  <c r="AA101" i="6"/>
  <c r="AA88" i="6"/>
  <c r="AB88" i="6" s="1"/>
  <c r="B75" i="14"/>
  <c r="F75" i="11" s="1"/>
  <c r="C75" i="11" s="1"/>
  <c r="C75" i="14"/>
  <c r="H75" i="11" s="1"/>
  <c r="E75" i="11" s="1"/>
  <c r="AN80" i="8"/>
  <c r="B52" i="14"/>
  <c r="F52" i="11" s="1"/>
  <c r="C52" i="11" s="1"/>
  <c r="B52" i="11" s="1"/>
  <c r="AB15" i="6"/>
  <c r="M10" i="6"/>
  <c r="N10" i="6" s="1"/>
  <c r="B140" i="11"/>
  <c r="AN145" i="8"/>
  <c r="AN120" i="8"/>
  <c r="P92" i="4"/>
  <c r="P62" i="5"/>
  <c r="N103" i="6"/>
  <c r="M99" i="3"/>
  <c r="L58" i="5"/>
  <c r="L86" i="4"/>
  <c r="AA89" i="6"/>
  <c r="T96" i="3"/>
  <c r="S83" i="4"/>
  <c r="M64" i="3"/>
  <c r="L56" i="4"/>
  <c r="T36" i="3"/>
  <c r="R36" i="3" s="1"/>
  <c r="S31" i="4"/>
  <c r="Q31" i="4" s="1"/>
  <c r="S23" i="5"/>
  <c r="Q23" i="5" s="1"/>
  <c r="S27" i="3"/>
  <c r="R24" i="4"/>
  <c r="T130" i="3"/>
  <c r="R130" i="3" s="1"/>
  <c r="S115" i="4"/>
  <c r="Q115" i="4" s="1"/>
  <c r="S72" i="5"/>
  <c r="Q72" i="5" s="1"/>
  <c r="W120" i="8"/>
  <c r="N109" i="6"/>
  <c r="AA83" i="6"/>
  <c r="AB83" i="6" s="1"/>
  <c r="T45" i="3"/>
  <c r="R45" i="3" s="1"/>
  <c r="S29" i="5"/>
  <c r="Q29" i="5" s="1"/>
  <c r="S40" i="4"/>
  <c r="Q40" i="4" s="1"/>
  <c r="N37" i="6"/>
  <c r="S146" i="3"/>
  <c r="R128" i="4"/>
  <c r="R119" i="6"/>
  <c r="B107" i="14"/>
  <c r="F107" i="11" s="1"/>
  <c r="C107" i="11" s="1"/>
  <c r="C107" i="14"/>
  <c r="H107" i="11" s="1"/>
  <c r="E107" i="11" s="1"/>
  <c r="AN102" i="8"/>
  <c r="P95" i="3"/>
  <c r="O82" i="4"/>
  <c r="B87" i="14"/>
  <c r="F87" i="11" s="1"/>
  <c r="C87" i="11" s="1"/>
  <c r="C87" i="14"/>
  <c r="H87" i="11" s="1"/>
  <c r="E87" i="11" s="1"/>
  <c r="J43" i="5"/>
  <c r="J58" i="4"/>
  <c r="B25" i="14"/>
  <c r="F25" i="11" s="1"/>
  <c r="C25" i="11" s="1"/>
  <c r="C25" i="14"/>
  <c r="H25" i="11" s="1"/>
  <c r="E25" i="11" s="1"/>
  <c r="N141" i="3"/>
  <c r="L141" i="3" s="1"/>
  <c r="M77" i="5"/>
  <c r="K77" i="5" s="1"/>
  <c r="M124" i="4"/>
  <c r="K124" i="4" s="1"/>
  <c r="B66" i="11"/>
  <c r="B48" i="14"/>
  <c r="F48" i="11" s="1"/>
  <c r="C48" i="11" s="1"/>
  <c r="C48" i="14"/>
  <c r="H48" i="11" s="1"/>
  <c r="E48" i="11" s="1"/>
  <c r="N29" i="3"/>
  <c r="M20" i="5"/>
  <c r="B34" i="14"/>
  <c r="F34" i="11" s="1"/>
  <c r="C34" i="11" s="1"/>
  <c r="C34" i="14"/>
  <c r="H34" i="11" s="1"/>
  <c r="E34" i="11" s="1"/>
  <c r="I11" i="6"/>
  <c r="N11" i="6" s="1"/>
  <c r="T7" i="3"/>
  <c r="R7" i="3" s="1"/>
  <c r="S6" i="5"/>
  <c r="Q6" i="5" s="1"/>
  <c r="S7" i="4"/>
  <c r="Q7" i="4" s="1"/>
  <c r="I157" i="6"/>
  <c r="N157" i="6" s="1"/>
  <c r="M156" i="3" s="1"/>
  <c r="T135" i="3"/>
  <c r="R135" i="3" s="1"/>
  <c r="S119" i="4"/>
  <c r="Q119" i="4" s="1"/>
  <c r="P110" i="4"/>
  <c r="P68" i="5"/>
  <c r="Z108" i="6"/>
  <c r="B89" i="11"/>
  <c r="B74" i="14"/>
  <c r="F74" i="11" s="1"/>
  <c r="C74" i="11" s="1"/>
  <c r="C74" i="14"/>
  <c r="H74" i="11" s="1"/>
  <c r="E74" i="11" s="1"/>
  <c r="R61" i="6"/>
  <c r="R51" i="6"/>
  <c r="M34" i="6"/>
  <c r="O40" i="3"/>
  <c r="N35" i="4"/>
  <c r="N13" i="6"/>
  <c r="I19" i="6"/>
  <c r="N19" i="6" s="1"/>
  <c r="M6" i="6"/>
  <c r="N6" i="6" s="1"/>
  <c r="L157" i="3"/>
  <c r="M146" i="6"/>
  <c r="U114" i="4"/>
  <c r="U71" i="5"/>
  <c r="B108" i="11"/>
  <c r="B71" i="11"/>
  <c r="B46" i="11"/>
  <c r="AB60" i="6"/>
  <c r="Q47" i="7"/>
  <c r="I35" i="6"/>
  <c r="N35" i="6" s="1"/>
  <c r="I43" i="6"/>
  <c r="B23" i="11"/>
  <c r="B141" i="11"/>
  <c r="M136" i="6"/>
  <c r="N136" i="6" s="1"/>
  <c r="B130" i="14"/>
  <c r="F130" i="11" s="1"/>
  <c r="C130" i="11" s="1"/>
  <c r="C130" i="14"/>
  <c r="H130" i="11" s="1"/>
  <c r="E130" i="11" s="1"/>
  <c r="R81" i="6"/>
  <c r="AB81" i="6" s="1"/>
  <c r="AA80" i="6"/>
  <c r="S71" i="3"/>
  <c r="R62" i="4"/>
  <c r="S61" i="3"/>
  <c r="R54" i="4"/>
  <c r="U37" i="5"/>
  <c r="U50" i="4"/>
  <c r="U31" i="4"/>
  <c r="U23" i="5"/>
  <c r="B154" i="14"/>
  <c r="F154" i="11" s="1"/>
  <c r="C154" i="11" s="1"/>
  <c r="B154" i="11" s="1"/>
  <c r="AA149" i="6"/>
  <c r="N146" i="3"/>
  <c r="M128" i="4"/>
  <c r="N112" i="6"/>
  <c r="U60" i="5"/>
  <c r="U89" i="4"/>
  <c r="P68" i="3"/>
  <c r="O45" i="5"/>
  <c r="T61" i="3"/>
  <c r="S54" i="4"/>
  <c r="Q54" i="4" s="1"/>
  <c r="S93" i="14"/>
  <c r="B93" i="14" s="1"/>
  <c r="F93" i="11" s="1"/>
  <c r="C93" i="11" s="1"/>
  <c r="C93" i="14"/>
  <c r="H93" i="11" s="1"/>
  <c r="E93" i="11" s="1"/>
  <c r="S99" i="14"/>
  <c r="B99" i="14" s="1"/>
  <c r="F99" i="11" s="1"/>
  <c r="C99" i="11" s="1"/>
  <c r="C99" i="14"/>
  <c r="H99" i="11" s="1"/>
  <c r="E99" i="11" s="1"/>
  <c r="J92" i="4"/>
  <c r="J62" i="5"/>
  <c r="M92" i="6"/>
  <c r="N92" i="6" s="1"/>
  <c r="AB79" i="6"/>
  <c r="O67" i="7"/>
  <c r="Q67" i="7" s="1"/>
  <c r="K67" i="7"/>
  <c r="AA51" i="6"/>
  <c r="AN33" i="8"/>
  <c r="AN25" i="8"/>
  <c r="M17" i="6"/>
  <c r="N17" i="6" s="1"/>
  <c r="B114" i="14"/>
  <c r="F114" i="11" s="1"/>
  <c r="C114" i="11" s="1"/>
  <c r="C114" i="14"/>
  <c r="H114" i="11" s="1"/>
  <c r="E114" i="11" s="1"/>
  <c r="U92" i="4"/>
  <c r="U62" i="5"/>
  <c r="I95" i="6"/>
  <c r="N95" i="6" s="1"/>
  <c r="B85" i="14"/>
  <c r="F85" i="11" s="1"/>
  <c r="C85" i="11" s="1"/>
  <c r="B85" i="11" s="1"/>
  <c r="C85" i="14"/>
  <c r="H85" i="11" s="1"/>
  <c r="E85" i="11" s="1"/>
  <c r="M77" i="6"/>
  <c r="N77" i="6" s="1"/>
  <c r="B62" i="14"/>
  <c r="F62" i="11" s="1"/>
  <c r="C62" i="11" s="1"/>
  <c r="C62" i="14"/>
  <c r="H62" i="11" s="1"/>
  <c r="E62" i="11" s="1"/>
  <c r="J46" i="4"/>
  <c r="J34" i="5"/>
  <c r="B26" i="14"/>
  <c r="F26" i="11" s="1"/>
  <c r="C26" i="11" s="1"/>
  <c r="C26" i="14"/>
  <c r="H26" i="11" s="1"/>
  <c r="E26" i="11" s="1"/>
  <c r="B153" i="14"/>
  <c r="F153" i="11" s="1"/>
  <c r="C153" i="11" s="1"/>
  <c r="B153" i="11" s="1"/>
  <c r="C153" i="14"/>
  <c r="H153" i="11" s="1"/>
  <c r="E153" i="11" s="1"/>
  <c r="B112" i="11"/>
  <c r="I121" i="6"/>
  <c r="N121" i="6" s="1"/>
  <c r="M123" i="6"/>
  <c r="V107" i="6"/>
  <c r="AA107" i="6" s="1"/>
  <c r="AB107" i="6" s="1"/>
  <c r="Z105" i="6"/>
  <c r="AA105" i="6" s="1"/>
  <c r="S96" i="3"/>
  <c r="R83" i="4"/>
  <c r="R80" i="6"/>
  <c r="S70" i="3"/>
  <c r="R61" i="4"/>
  <c r="S62" i="3"/>
  <c r="R62" i="3" s="1"/>
  <c r="R55" i="4"/>
  <c r="M48" i="6"/>
  <c r="N48" i="6" s="1"/>
  <c r="M39" i="6"/>
  <c r="N39" i="6" s="1"/>
  <c r="P46" i="3"/>
  <c r="O30" i="5"/>
  <c r="Z6" i="6"/>
  <c r="AA6" i="6" s="1"/>
  <c r="M137" i="6"/>
  <c r="N137" i="6" s="1"/>
  <c r="B121" i="14"/>
  <c r="F121" i="11" s="1"/>
  <c r="C121" i="11" s="1"/>
  <c r="C121" i="14"/>
  <c r="H121" i="11" s="1"/>
  <c r="E121" i="11" s="1"/>
  <c r="I120" i="6"/>
  <c r="AA119" i="6"/>
  <c r="Z69" i="6"/>
  <c r="AA69" i="6" s="1"/>
  <c r="AB69" i="6" s="1"/>
  <c r="N48" i="3"/>
  <c r="L48" i="3" s="1"/>
  <c r="M43" i="4"/>
  <c r="K43" i="4" s="1"/>
  <c r="U51" i="4"/>
  <c r="U38" i="5"/>
  <c r="AN45" i="8"/>
  <c r="B128" i="14"/>
  <c r="F128" i="11" s="1"/>
  <c r="C128" i="11" s="1"/>
  <c r="C128" i="14"/>
  <c r="H128" i="11" s="1"/>
  <c r="E128" i="11" s="1"/>
  <c r="K120" i="8"/>
  <c r="S95" i="3"/>
  <c r="R82" i="4"/>
  <c r="B90" i="14"/>
  <c r="F90" i="11" s="1"/>
  <c r="C90" i="11" s="1"/>
  <c r="C90" i="14"/>
  <c r="H90" i="11" s="1"/>
  <c r="E90" i="11" s="1"/>
  <c r="T75" i="3"/>
  <c r="R75" i="3" s="1"/>
  <c r="S48" i="5"/>
  <c r="Q48" i="5" s="1"/>
  <c r="S69" i="3"/>
  <c r="R69" i="3" s="1"/>
  <c r="R46" i="5"/>
  <c r="Q46" i="5" s="1"/>
  <c r="B58" i="14"/>
  <c r="F58" i="11" s="1"/>
  <c r="C58" i="11" s="1"/>
  <c r="B58" i="11" s="1"/>
  <c r="C58" i="14"/>
  <c r="H58" i="11" s="1"/>
  <c r="E58" i="11" s="1"/>
  <c r="B51" i="14"/>
  <c r="F51" i="11" s="1"/>
  <c r="C51" i="11" s="1"/>
  <c r="C51" i="14"/>
  <c r="H51" i="11" s="1"/>
  <c r="E51" i="11" s="1"/>
  <c r="P29" i="3"/>
  <c r="O20" i="5"/>
  <c r="U10" i="5"/>
  <c r="U11" i="4"/>
  <c r="B5" i="14"/>
  <c r="F5" i="11" s="1"/>
  <c r="C5" i="11" s="1"/>
  <c r="B5" i="11" s="1"/>
  <c r="M146" i="3"/>
  <c r="L128" i="4"/>
  <c r="B96" i="14"/>
  <c r="F96" i="11" s="1"/>
  <c r="C96" i="11" s="1"/>
  <c r="C96" i="14"/>
  <c r="H96" i="11" s="1"/>
  <c r="E96" i="11" s="1"/>
  <c r="N88" i="6"/>
  <c r="U40" i="4"/>
  <c r="U29" i="5"/>
  <c r="S33" i="14"/>
  <c r="C33" i="14"/>
  <c r="H33" i="11" s="1"/>
  <c r="E33" i="11" s="1"/>
  <c r="B33" i="11" s="1"/>
  <c r="S14" i="14"/>
  <c r="B14" i="14" s="1"/>
  <c r="F14" i="11" s="1"/>
  <c r="C14" i="11" s="1"/>
  <c r="C14" i="14"/>
  <c r="H14" i="11" s="1"/>
  <c r="E14" i="11" s="1"/>
  <c r="R152" i="6"/>
  <c r="AB152" i="6" s="1"/>
  <c r="P83" i="5"/>
  <c r="P133" i="4"/>
  <c r="AA139" i="6"/>
  <c r="AB139" i="6" s="1"/>
  <c r="R117" i="6"/>
  <c r="AB117" i="6" s="1"/>
  <c r="I101" i="6"/>
  <c r="Z67" i="6"/>
  <c r="AA67" i="6" s="1"/>
  <c r="AB67" i="6" s="1"/>
  <c r="B35" i="14"/>
  <c r="F35" i="11" s="1"/>
  <c r="C35" i="11" s="1"/>
  <c r="B35" i="11" s="1"/>
  <c r="C35" i="14"/>
  <c r="H35" i="11" s="1"/>
  <c r="E35" i="11" s="1"/>
  <c r="I42" i="6"/>
  <c r="I26" i="6"/>
  <c r="N26" i="6" s="1"/>
  <c r="Z11" i="6"/>
  <c r="AA11" i="6" s="1"/>
  <c r="AA146" i="6"/>
  <c r="B139" i="14"/>
  <c r="F139" i="11" s="1"/>
  <c r="C139" i="11" s="1"/>
  <c r="B139" i="11" s="1"/>
  <c r="B136" i="14"/>
  <c r="F136" i="11" s="1"/>
  <c r="C136" i="11" s="1"/>
  <c r="C136" i="14"/>
  <c r="H136" i="11" s="1"/>
  <c r="E136" i="11" s="1"/>
  <c r="N120" i="8"/>
  <c r="R115" i="6"/>
  <c r="Z112" i="6"/>
  <c r="AA112" i="6" s="1"/>
  <c r="AB112" i="6" s="1"/>
  <c r="Z71" i="6"/>
  <c r="AA71" i="6" s="1"/>
  <c r="AB71" i="6" s="1"/>
  <c r="R23" i="6"/>
  <c r="AB23" i="6" s="1"/>
  <c r="P22" i="3"/>
  <c r="O19" i="4"/>
  <c r="AA27" i="6"/>
  <c r="AB27" i="6" s="1"/>
  <c r="B19" i="14"/>
  <c r="F19" i="11" s="1"/>
  <c r="C19" i="11" s="1"/>
  <c r="B19" i="11" s="1"/>
  <c r="C19" i="14"/>
  <c r="H19" i="11" s="1"/>
  <c r="E19" i="11" s="1"/>
  <c r="B135" i="14"/>
  <c r="F135" i="11" s="1"/>
  <c r="C135" i="11" s="1"/>
  <c r="C135" i="14"/>
  <c r="H135" i="11" s="1"/>
  <c r="E135" i="11" s="1"/>
  <c r="B134" i="14"/>
  <c r="F134" i="11" s="1"/>
  <c r="C134" i="11" s="1"/>
  <c r="C134" i="14"/>
  <c r="H134" i="11" s="1"/>
  <c r="E134" i="11" s="1"/>
  <c r="AA114" i="6"/>
  <c r="AB114" i="6" s="1"/>
  <c r="R85" i="6"/>
  <c r="AB85" i="6" s="1"/>
  <c r="T56" i="3"/>
  <c r="R56" i="3" s="1"/>
  <c r="S37" i="5"/>
  <c r="Q37" i="5" s="1"/>
  <c r="S50" i="4"/>
  <c r="Q50" i="4" s="1"/>
  <c r="Z138" i="6"/>
  <c r="AA138" i="6" s="1"/>
  <c r="AB138" i="6" s="1"/>
  <c r="AA126" i="6"/>
  <c r="M120" i="6"/>
  <c r="R106" i="6"/>
  <c r="AB106" i="6" s="1"/>
  <c r="N114" i="8"/>
  <c r="AA95" i="6"/>
  <c r="S89" i="3"/>
  <c r="R55" i="5"/>
  <c r="B77" i="14"/>
  <c r="F77" i="11" s="1"/>
  <c r="C77" i="11" s="1"/>
  <c r="C77" i="14"/>
  <c r="H77" i="11" s="1"/>
  <c r="E77" i="11" s="1"/>
  <c r="Z56" i="6"/>
  <c r="AA56" i="6" s="1"/>
  <c r="AB56" i="6" s="1"/>
  <c r="I46" i="6"/>
  <c r="N46" i="6" s="1"/>
  <c r="P46" i="4"/>
  <c r="P34" i="5"/>
  <c r="I34" i="6"/>
  <c r="Z14" i="6"/>
  <c r="AA14" i="6" s="1"/>
  <c r="AB14" i="6" s="1"/>
  <c r="R7" i="6"/>
  <c r="AB7" i="6" s="1"/>
  <c r="AN138" i="8"/>
  <c r="S122" i="3"/>
  <c r="R67" i="5"/>
  <c r="R104" i="6"/>
  <c r="AB104" i="6" s="1"/>
  <c r="M110" i="6"/>
  <c r="N110" i="6" s="1"/>
  <c r="B102" i="14"/>
  <c r="F102" i="11" s="1"/>
  <c r="C102" i="11" s="1"/>
  <c r="C102" i="14"/>
  <c r="H102" i="11" s="1"/>
  <c r="E102" i="11" s="1"/>
  <c r="S100" i="3"/>
  <c r="R87" i="4"/>
  <c r="B78" i="11"/>
  <c r="V66" i="6"/>
  <c r="AA66" i="6" s="1"/>
  <c r="AB66" i="6" s="1"/>
  <c r="P65" i="3"/>
  <c r="O42" i="5"/>
  <c r="Z35" i="6"/>
  <c r="AA35" i="6" s="1"/>
  <c r="AB35" i="6" s="1"/>
  <c r="Z22" i="6"/>
  <c r="T151" i="3"/>
  <c r="R151" i="3" s="1"/>
  <c r="S82" i="5"/>
  <c r="Q82" i="5" s="1"/>
  <c r="B125" i="14"/>
  <c r="F125" i="11" s="1"/>
  <c r="C125" i="11" s="1"/>
  <c r="C125" i="14"/>
  <c r="H125" i="11" s="1"/>
  <c r="E125" i="11" s="1"/>
  <c r="P102" i="3"/>
  <c r="O60" i="5"/>
  <c r="O89" i="4"/>
  <c r="AN85" i="8"/>
  <c r="U28" i="4"/>
  <c r="U21" i="5"/>
  <c r="R146" i="6"/>
  <c r="AB146" i="6" s="1"/>
  <c r="N129" i="3"/>
  <c r="L129" i="3" s="1"/>
  <c r="M114" i="4"/>
  <c r="M71" i="5"/>
  <c r="AA115" i="6"/>
  <c r="N101" i="6"/>
  <c r="R86" i="6"/>
  <c r="AB86" i="6" s="1"/>
  <c r="Z77" i="6"/>
  <c r="AA77" i="6" s="1"/>
  <c r="AB77" i="6" s="1"/>
  <c r="Z61" i="6"/>
  <c r="AA61" i="6" s="1"/>
  <c r="AA36" i="6"/>
  <c r="M14" i="6"/>
  <c r="N14" i="6" s="1"/>
  <c r="R17" i="6"/>
  <c r="AA85" i="6"/>
  <c r="B54" i="14"/>
  <c r="F54" i="11" s="1"/>
  <c r="C54" i="11" s="1"/>
  <c r="C54" i="14"/>
  <c r="H54" i="11" s="1"/>
  <c r="E54" i="11" s="1"/>
  <c r="AN48" i="8"/>
  <c r="T31" i="3"/>
  <c r="R31" i="3" s="1"/>
  <c r="S27" i="4"/>
  <c r="Q27" i="4" s="1"/>
  <c r="T121" i="3"/>
  <c r="R121" i="3" s="1"/>
  <c r="S66" i="5"/>
  <c r="Q66" i="5" s="1"/>
  <c r="S107" i="4"/>
  <c r="Q107" i="4" s="1"/>
  <c r="S124" i="3"/>
  <c r="R109" i="4"/>
  <c r="B117" i="14"/>
  <c r="F117" i="11" s="1"/>
  <c r="C117" i="11" s="1"/>
  <c r="B117" i="11" s="1"/>
  <c r="C117" i="14"/>
  <c r="H117" i="11" s="1"/>
  <c r="E117" i="11" s="1"/>
  <c r="B115" i="14"/>
  <c r="F115" i="11" s="1"/>
  <c r="C115" i="11" s="1"/>
  <c r="C115" i="14"/>
  <c r="H115" i="11" s="1"/>
  <c r="E115" i="11" s="1"/>
  <c r="AN99" i="8"/>
  <c r="U76" i="4"/>
  <c r="U54" i="5"/>
  <c r="T59" i="3"/>
  <c r="R59" i="3" s="1"/>
  <c r="S52" i="4"/>
  <c r="Q52" i="4" s="1"/>
  <c r="T27" i="3"/>
  <c r="R27" i="3" s="1"/>
  <c r="S24" i="4"/>
  <c r="Q24" i="4" s="1"/>
  <c r="Z27" i="6"/>
  <c r="O6" i="3"/>
  <c r="N6" i="4"/>
  <c r="B147" i="14"/>
  <c r="F147" i="11" s="1"/>
  <c r="C147" i="11" s="1"/>
  <c r="C147" i="14"/>
  <c r="H147" i="11" s="1"/>
  <c r="E147" i="11" s="1"/>
  <c r="M142" i="3"/>
  <c r="L78" i="5"/>
  <c r="R145" i="6"/>
  <c r="AN113" i="8"/>
  <c r="P89" i="4"/>
  <c r="P60" i="5"/>
  <c r="M93" i="6"/>
  <c r="N93" i="6" s="1"/>
  <c r="M73" i="3"/>
  <c r="L63" i="4"/>
  <c r="N60" i="6"/>
  <c r="B18" i="14"/>
  <c r="F18" i="11" s="1"/>
  <c r="C18" i="11" s="1"/>
  <c r="C18" i="14"/>
  <c r="H18" i="11" s="1"/>
  <c r="E18" i="11" s="1"/>
  <c r="R21" i="6"/>
  <c r="AB21" i="6" s="1"/>
  <c r="B10" i="14"/>
  <c r="F10" i="11" s="1"/>
  <c r="C10" i="11" s="1"/>
  <c r="C10" i="14"/>
  <c r="H10" i="11" s="1"/>
  <c r="E10" i="11" s="1"/>
  <c r="Z29" i="6"/>
  <c r="AA29" i="6" s="1"/>
  <c r="AB29" i="6" s="1"/>
  <c r="R9" i="6"/>
  <c r="AB9" i="6" s="1"/>
  <c r="B142" i="14"/>
  <c r="F142" i="11" s="1"/>
  <c r="C142" i="11" s="1"/>
  <c r="C142" i="14"/>
  <c r="H142" i="11" s="1"/>
  <c r="E142" i="11" s="1"/>
  <c r="R137" i="6"/>
  <c r="P121" i="3"/>
  <c r="O66" i="5"/>
  <c r="O107" i="4"/>
  <c r="O110" i="3"/>
  <c r="N96" i="4"/>
  <c r="B110" i="14"/>
  <c r="F110" i="11" s="1"/>
  <c r="C110" i="11" s="1"/>
  <c r="C110" i="14"/>
  <c r="H110" i="11" s="1"/>
  <c r="E110" i="11" s="1"/>
  <c r="AN105" i="8"/>
  <c r="I84" i="6"/>
  <c r="N84" i="6" s="1"/>
  <c r="R44" i="6"/>
  <c r="AB44" i="6" s="1"/>
  <c r="B36" i="14"/>
  <c r="F36" i="11" s="1"/>
  <c r="C36" i="11" s="1"/>
  <c r="B36" i="11" s="1"/>
  <c r="M22" i="3"/>
  <c r="L19" i="4"/>
  <c r="R36" i="6"/>
  <c r="AA17" i="6"/>
  <c r="T9" i="3"/>
  <c r="R9" i="3" s="1"/>
  <c r="S8" i="5"/>
  <c r="Q8" i="5" s="1"/>
  <c r="N151" i="6"/>
  <c r="U115" i="4"/>
  <c r="U72" i="5"/>
  <c r="T113" i="3"/>
  <c r="S99" i="4"/>
  <c r="T87" i="3"/>
  <c r="R87" i="3" s="1"/>
  <c r="S75" i="4"/>
  <c r="Q75" i="4" s="1"/>
  <c r="O80" i="3"/>
  <c r="N50" i="5"/>
  <c r="S11" i="3"/>
  <c r="R11" i="3" s="1"/>
  <c r="R10" i="5"/>
  <c r="Q10" i="5" s="1"/>
  <c r="R11" i="4"/>
  <c r="Q11" i="4" s="1"/>
  <c r="B7" i="11"/>
  <c r="N33" i="3"/>
  <c r="M29" i="4"/>
  <c r="S91" i="14"/>
  <c r="B91" i="14" s="1"/>
  <c r="F91" i="11" s="1"/>
  <c r="C91" i="11" s="1"/>
  <c r="C91" i="14"/>
  <c r="H91" i="11" s="1"/>
  <c r="E91" i="11" s="1"/>
  <c r="D155" i="14"/>
  <c r="B155" i="14" s="1"/>
  <c r="F155" i="11" s="1"/>
  <c r="C155" i="11" s="1"/>
  <c r="B155" i="11" s="1"/>
  <c r="T39" i="3"/>
  <c r="S34" i="4"/>
  <c r="I72" i="6"/>
  <c r="N72" i="6" s="1"/>
  <c r="P61" i="3"/>
  <c r="O54" i="4"/>
  <c r="Z59" i="6"/>
  <c r="AA59" i="6" s="1"/>
  <c r="AB59" i="6" s="1"/>
  <c r="Z19" i="6"/>
  <c r="AA19" i="6" s="1"/>
  <c r="AB19" i="6" s="1"/>
  <c r="AN13" i="8"/>
  <c r="B27" i="11"/>
  <c r="S55" i="14"/>
  <c r="B55" i="14" s="1"/>
  <c r="F55" i="11" s="1"/>
  <c r="C55" i="11" s="1"/>
  <c r="C55" i="14"/>
  <c r="H55" i="11" s="1"/>
  <c r="E55" i="11" s="1"/>
  <c r="N38" i="3"/>
  <c r="M25" i="5"/>
  <c r="Q100" i="4"/>
  <c r="Q77" i="4"/>
  <c r="Z120" i="6"/>
  <c r="AA120" i="6" s="1"/>
  <c r="AB120" i="6" s="1"/>
  <c r="O103" i="3"/>
  <c r="N61" i="5"/>
  <c r="AN74" i="8"/>
  <c r="AA90" i="6"/>
  <c r="AB90" i="6" s="1"/>
  <c r="M53" i="6"/>
  <c r="N53" i="6" s="1"/>
  <c r="R26" i="6"/>
  <c r="AB26" i="6" s="1"/>
  <c r="T108" i="3"/>
  <c r="R108" i="3" s="1"/>
  <c r="S94" i="4"/>
  <c r="Q94" i="4" s="1"/>
  <c r="S39" i="3"/>
  <c r="R34" i="4"/>
  <c r="C131" i="14"/>
  <c r="H131" i="11" s="1"/>
  <c r="E131" i="11" s="1"/>
  <c r="B131" i="11" s="1"/>
  <c r="C98" i="14"/>
  <c r="H98" i="11" s="1"/>
  <c r="E98" i="11" s="1"/>
  <c r="B98" i="11" s="1"/>
  <c r="R114" i="3"/>
  <c r="R90" i="3"/>
  <c r="M97" i="6"/>
  <c r="N97" i="6" s="1"/>
  <c r="I90" i="6"/>
  <c r="AN50" i="8"/>
  <c r="AN65" i="8"/>
  <c r="I56" i="6"/>
  <c r="N56" i="6" s="1"/>
  <c r="AA48" i="6"/>
  <c r="Z13" i="6"/>
  <c r="V10" i="6"/>
  <c r="AA10" i="6" s="1"/>
  <c r="AB10" i="6" s="1"/>
  <c r="S65" i="14"/>
  <c r="C65" i="14"/>
  <c r="H65" i="11" s="1"/>
  <c r="E65" i="11" s="1"/>
  <c r="B65" i="11" s="1"/>
  <c r="T19" i="3"/>
  <c r="R19" i="3" s="1"/>
  <c r="S14" i="5"/>
  <c r="Q14" i="5" s="1"/>
  <c r="T77" i="3"/>
  <c r="R77" i="3" s="1"/>
  <c r="S66" i="4"/>
  <c r="Q66" i="4" s="1"/>
  <c r="Q67" i="4"/>
  <c r="AB48" i="6"/>
  <c r="I33" i="6"/>
  <c r="N33" i="6" s="1"/>
  <c r="P18" i="3"/>
  <c r="O13" i="5"/>
  <c r="T123" i="3"/>
  <c r="R123" i="3" s="1"/>
  <c r="S108" i="4"/>
  <c r="Q108" i="4" s="1"/>
  <c r="T143" i="3"/>
  <c r="R143" i="3" s="1"/>
  <c r="S126" i="4"/>
  <c r="Q126" i="4" s="1"/>
  <c r="B149" i="11"/>
  <c r="B116" i="11"/>
  <c r="M140" i="3"/>
  <c r="L123" i="4"/>
  <c r="R94" i="3"/>
  <c r="N61" i="3"/>
  <c r="M54" i="4"/>
  <c r="R78" i="3"/>
  <c r="Q118" i="4"/>
  <c r="N27" i="6"/>
  <c r="N117" i="3"/>
  <c r="L117" i="3" s="1"/>
  <c r="M103" i="4"/>
  <c r="K103" i="4" s="1"/>
  <c r="T22" i="3"/>
  <c r="R22" i="3" s="1"/>
  <c r="S19" i="4"/>
  <c r="Q19" i="4" s="1"/>
  <c r="C109" i="14"/>
  <c r="H109" i="11" s="1"/>
  <c r="E109" i="11" s="1"/>
  <c r="B109" i="11" s="1"/>
  <c r="M66" i="3"/>
  <c r="L58" i="4"/>
  <c r="C16" i="14"/>
  <c r="H16" i="11" s="1"/>
  <c r="E16" i="11" s="1"/>
  <c r="B16" i="11" s="1"/>
  <c r="X6" i="8"/>
  <c r="T10" i="3"/>
  <c r="S9" i="5"/>
  <c r="Q13" i="4"/>
  <c r="R141" i="3"/>
  <c r="R134" i="3"/>
  <c r="B50" i="14"/>
  <c r="F50" i="11" s="1"/>
  <c r="C50" i="11" s="1"/>
  <c r="B50" i="11" s="1"/>
  <c r="R45" i="6"/>
  <c r="AN30" i="8"/>
  <c r="Z20" i="6"/>
  <c r="AA20" i="6" s="1"/>
  <c r="AB20" i="6" s="1"/>
  <c r="S8" i="3"/>
  <c r="R8" i="3" s="1"/>
  <c r="R8" i="4"/>
  <c r="Q8" i="4" s="1"/>
  <c r="R7" i="5"/>
  <c r="Q7" i="5" s="1"/>
  <c r="S6" i="3"/>
  <c r="R6" i="4"/>
  <c r="S10" i="3"/>
  <c r="R9" i="5"/>
  <c r="T17" i="3"/>
  <c r="R17" i="3" s="1"/>
  <c r="S15" i="4"/>
  <c r="Q15" i="4" s="1"/>
  <c r="Q22" i="4"/>
  <c r="M65" i="3"/>
  <c r="L42" i="5"/>
  <c r="M85" i="3"/>
  <c r="L73" i="4"/>
  <c r="R14" i="3"/>
  <c r="C79" i="14"/>
  <c r="H79" i="11" s="1"/>
  <c r="E79" i="11" s="1"/>
  <c r="B79" i="11" s="1"/>
  <c r="C69" i="14"/>
  <c r="H69" i="11" s="1"/>
  <c r="E69" i="11" s="1"/>
  <c r="B69" i="11" s="1"/>
  <c r="T82" i="3"/>
  <c r="R82" i="3" s="1"/>
  <c r="S70" i="4"/>
  <c r="Q70" i="4" s="1"/>
  <c r="Z155" i="6"/>
  <c r="AA155" i="6" s="1"/>
  <c r="Z157" i="6"/>
  <c r="AA157" i="6" s="1"/>
  <c r="AB157" i="6" s="1"/>
  <c r="N156" i="3" s="1"/>
  <c r="L156" i="3" s="1"/>
  <c r="I146" i="6"/>
  <c r="AA108" i="6"/>
  <c r="AB108" i="6" s="1"/>
  <c r="T92" i="3"/>
  <c r="R92" i="3" s="1"/>
  <c r="S79" i="4"/>
  <c r="Q79" i="4" s="1"/>
  <c r="P78" i="3"/>
  <c r="O67" i="4"/>
  <c r="AA45" i="6"/>
  <c r="Z31" i="6"/>
  <c r="AA31" i="6" s="1"/>
  <c r="AB31" i="6" s="1"/>
  <c r="Z28" i="6"/>
  <c r="AA28" i="6" s="1"/>
  <c r="AA22" i="6"/>
  <c r="AB22" i="6" s="1"/>
  <c r="C149" i="14"/>
  <c r="H149" i="11" s="1"/>
  <c r="E149" i="11" s="1"/>
  <c r="T80" i="3"/>
  <c r="R80" i="3" s="1"/>
  <c r="S50" i="5"/>
  <c r="Q50" i="5" s="1"/>
  <c r="N154" i="7"/>
  <c r="Q154" i="7" s="1"/>
  <c r="K154" i="7"/>
  <c r="R134" i="7"/>
  <c r="Q133" i="3"/>
  <c r="R115" i="7"/>
  <c r="Q114" i="3"/>
  <c r="Q105" i="3"/>
  <c r="R106" i="7"/>
  <c r="N83" i="7"/>
  <c r="Q83" i="7" s="1"/>
  <c r="P70" i="4" s="1"/>
  <c r="K83" i="7"/>
  <c r="N64" i="7"/>
  <c r="Q64" i="7" s="1"/>
  <c r="P41" i="5" s="1"/>
  <c r="K64" i="7"/>
  <c r="R72" i="7"/>
  <c r="Q71" i="3"/>
  <c r="R58" i="7"/>
  <c r="Q57" i="3"/>
  <c r="G48" i="3"/>
  <c r="N42" i="7"/>
  <c r="Q42" i="7" s="1"/>
  <c r="P36" i="4" s="1"/>
  <c r="K42" i="7"/>
  <c r="O31" i="7"/>
  <c r="Q31" i="7" s="1"/>
  <c r="K31" i="7"/>
  <c r="N15" i="7"/>
  <c r="Q15" i="7" s="1"/>
  <c r="P13" i="4" s="1"/>
  <c r="K15" i="7"/>
  <c r="N33" i="7"/>
  <c r="Q33" i="7" s="1"/>
  <c r="K33" i="7"/>
  <c r="R24" i="7"/>
  <c r="Q23" i="3"/>
  <c r="R17" i="7"/>
  <c r="Q16" i="3"/>
  <c r="N27" i="7"/>
  <c r="Q27" i="7" s="1"/>
  <c r="K27" i="7"/>
  <c r="H79" i="5"/>
  <c r="N155" i="7"/>
  <c r="Q155" i="7" s="1"/>
  <c r="K155" i="7"/>
  <c r="N140" i="7"/>
  <c r="Q140" i="7" s="1"/>
  <c r="P122" i="4" s="1"/>
  <c r="K140" i="7"/>
  <c r="N129" i="7"/>
  <c r="Q129" i="7" s="1"/>
  <c r="P113" i="4" s="1"/>
  <c r="K129" i="7"/>
  <c r="R125" i="7"/>
  <c r="Q124" i="3"/>
  <c r="N109" i="7"/>
  <c r="Q109" i="7" s="1"/>
  <c r="K109" i="7"/>
  <c r="N95" i="7"/>
  <c r="Q95" i="7" s="1"/>
  <c r="P81" i="4" s="1"/>
  <c r="K95" i="7"/>
  <c r="N97" i="7"/>
  <c r="Q97" i="7" s="1"/>
  <c r="P83" i="4" s="1"/>
  <c r="K97" i="7"/>
  <c r="N86" i="7"/>
  <c r="Q86" i="7" s="1"/>
  <c r="K86" i="7"/>
  <c r="R87" i="7"/>
  <c r="Q86" i="3"/>
  <c r="Q73" i="3"/>
  <c r="R74" i="7"/>
  <c r="N85" i="7"/>
  <c r="Q85" i="7" s="1"/>
  <c r="K85" i="7"/>
  <c r="K56" i="7"/>
  <c r="N56" i="7"/>
  <c r="Q56" i="7" s="1"/>
  <c r="P49" i="4" s="1"/>
  <c r="N59" i="7"/>
  <c r="Q59" i="7" s="1"/>
  <c r="P39" i="5" s="1"/>
  <c r="K59" i="7"/>
  <c r="N48" i="7"/>
  <c r="Q48" i="7" s="1"/>
  <c r="K48" i="7"/>
  <c r="Q49" i="3"/>
  <c r="R50" i="7"/>
  <c r="R40" i="7"/>
  <c r="Q39" i="3"/>
  <c r="N14" i="7"/>
  <c r="Q14" i="7" s="1"/>
  <c r="P12" i="4" s="1"/>
  <c r="K14" i="7"/>
  <c r="R149" i="7"/>
  <c r="Q148" i="3"/>
  <c r="R132" i="7"/>
  <c r="Q131" i="3"/>
  <c r="R92" i="7"/>
  <c r="Q91" i="3"/>
  <c r="N84" i="7"/>
  <c r="Q84" i="7" s="1"/>
  <c r="P71" i="4" s="1"/>
  <c r="K84" i="7"/>
  <c r="R75" i="7"/>
  <c r="Q74" i="3"/>
  <c r="N71" i="7"/>
  <c r="Q71" i="7" s="1"/>
  <c r="P61" i="4" s="1"/>
  <c r="K71" i="7"/>
  <c r="N45" i="7"/>
  <c r="Q45" i="7" s="1"/>
  <c r="K45" i="7"/>
  <c r="N43" i="7"/>
  <c r="Q43" i="7" s="1"/>
  <c r="P37" i="4" s="1"/>
  <c r="K43" i="7"/>
  <c r="I33" i="3"/>
  <c r="N146" i="7"/>
  <c r="Q146" i="7" s="1"/>
  <c r="P127" i="4" s="1"/>
  <c r="K146" i="7"/>
  <c r="R148" i="7"/>
  <c r="Q147" i="3"/>
  <c r="R143" i="7"/>
  <c r="Q142" i="3"/>
  <c r="N141" i="7"/>
  <c r="Q141" i="7" s="1"/>
  <c r="P123" i="4" s="1"/>
  <c r="K141" i="7"/>
  <c r="R135" i="7"/>
  <c r="Q134" i="3"/>
  <c r="N127" i="7"/>
  <c r="Q127" i="7" s="1"/>
  <c r="K127" i="7"/>
  <c r="N130" i="7"/>
  <c r="Q130" i="7" s="1"/>
  <c r="K130" i="7"/>
  <c r="N121" i="7"/>
  <c r="Q121" i="7" s="1"/>
  <c r="K121" i="7"/>
  <c r="N123" i="7"/>
  <c r="Q123" i="7" s="1"/>
  <c r="P67" i="5" s="1"/>
  <c r="K123" i="7"/>
  <c r="R119" i="7"/>
  <c r="Q118" i="3"/>
  <c r="N114" i="7"/>
  <c r="Q114" i="7" s="1"/>
  <c r="P99" i="4" s="1"/>
  <c r="K114" i="7"/>
  <c r="N100" i="7"/>
  <c r="Q100" i="7" s="1"/>
  <c r="K100" i="7"/>
  <c r="R91" i="7"/>
  <c r="Q90" i="3"/>
  <c r="N89" i="7"/>
  <c r="Q89" i="7" s="1"/>
  <c r="K89" i="7"/>
  <c r="Q81" i="3"/>
  <c r="R82" i="7"/>
  <c r="N80" i="7"/>
  <c r="Q80" i="7" s="1"/>
  <c r="P68" i="4" s="1"/>
  <c r="K80" i="7"/>
  <c r="N60" i="7"/>
  <c r="Q60" i="7" s="1"/>
  <c r="P52" i="4" s="1"/>
  <c r="K60" i="7"/>
  <c r="R52" i="7"/>
  <c r="Q51" i="3"/>
  <c r="N44" i="7"/>
  <c r="Q44" i="7" s="1"/>
  <c r="P38" i="4" s="1"/>
  <c r="K44" i="7"/>
  <c r="N51" i="7"/>
  <c r="Q51" i="7" s="1"/>
  <c r="K51" i="7"/>
  <c r="N37" i="7"/>
  <c r="Q37" i="7" s="1"/>
  <c r="K37" i="7"/>
  <c r="K32" i="7"/>
  <c r="N32" i="7"/>
  <c r="Q32" i="7" s="1"/>
  <c r="P27" i="4" s="1"/>
  <c r="N36" i="7"/>
  <c r="Q36" i="7" s="1"/>
  <c r="P22" i="5" s="1"/>
  <c r="K36" i="7"/>
  <c r="K20" i="7"/>
  <c r="N20" i="7"/>
  <c r="Q20" i="7" s="1"/>
  <c r="N25" i="7"/>
  <c r="Q25" i="7" s="1"/>
  <c r="K25" i="7"/>
  <c r="N151" i="7"/>
  <c r="Q151" i="7" s="1"/>
  <c r="P131" i="4" s="1"/>
  <c r="K151" i="7"/>
  <c r="N147" i="7"/>
  <c r="Q147" i="7" s="1"/>
  <c r="P128" i="4" s="1"/>
  <c r="K147" i="7"/>
  <c r="I143" i="3"/>
  <c r="R126" i="7"/>
  <c r="Q125" i="3"/>
  <c r="K120" i="7"/>
  <c r="N120" i="7"/>
  <c r="Q120" i="7" s="1"/>
  <c r="P105" i="4" s="1"/>
  <c r="N118" i="7"/>
  <c r="Q118" i="7" s="1"/>
  <c r="P103" i="4" s="1"/>
  <c r="K118" i="7"/>
  <c r="K112" i="7"/>
  <c r="N112" i="7"/>
  <c r="Q112" i="7" s="1"/>
  <c r="P97" i="4" s="1"/>
  <c r="I95" i="11"/>
  <c r="J84" i="4" s="1"/>
  <c r="K97" i="3"/>
  <c r="N98" i="7"/>
  <c r="Q98" i="7" s="1"/>
  <c r="P84" i="4" s="1"/>
  <c r="K98" i="7"/>
  <c r="N105" i="7"/>
  <c r="Q105" i="7" s="1"/>
  <c r="P90" i="4" s="1"/>
  <c r="K105" i="7"/>
  <c r="R102" i="7"/>
  <c r="Q101" i="3"/>
  <c r="N78" i="7"/>
  <c r="Q78" i="7" s="1"/>
  <c r="P66" i="4" s="1"/>
  <c r="K78" i="7"/>
  <c r="N76" i="7"/>
  <c r="Q76" i="7" s="1"/>
  <c r="K76" i="7"/>
  <c r="N70" i="7"/>
  <c r="Q70" i="7" s="1"/>
  <c r="P46" i="5" s="1"/>
  <c r="K70" i="7"/>
  <c r="N77" i="7"/>
  <c r="Q77" i="7" s="1"/>
  <c r="P49" i="5" s="1"/>
  <c r="K77" i="7"/>
  <c r="N55" i="7"/>
  <c r="Q55" i="7" s="1"/>
  <c r="P48" i="4" s="1"/>
  <c r="K55" i="7"/>
  <c r="R66" i="7"/>
  <c r="Q65" i="3"/>
  <c r="O12" i="7"/>
  <c r="Q12" i="7" s="1"/>
  <c r="R12" i="7" s="1"/>
  <c r="K12" i="7"/>
  <c r="N150" i="7"/>
  <c r="Q150" i="7" s="1"/>
  <c r="P130" i="4" s="1"/>
  <c r="K150" i="7"/>
  <c r="R153" i="7"/>
  <c r="Q152" i="3"/>
  <c r="R152" i="7"/>
  <c r="Q151" i="3"/>
  <c r="N128" i="7"/>
  <c r="Q128" i="7" s="1"/>
  <c r="K128" i="7"/>
  <c r="N116" i="7"/>
  <c r="Q116" i="7" s="1"/>
  <c r="P101" i="4" s="1"/>
  <c r="K116" i="7"/>
  <c r="N117" i="7"/>
  <c r="Q117" i="7" s="1"/>
  <c r="P102" i="4" s="1"/>
  <c r="K117" i="7"/>
  <c r="N108" i="7"/>
  <c r="Q108" i="7" s="1"/>
  <c r="K108" i="7"/>
  <c r="R103" i="7"/>
  <c r="Q102" i="3"/>
  <c r="K88" i="7"/>
  <c r="N88" i="7"/>
  <c r="Q88" i="7" s="1"/>
  <c r="N65" i="7"/>
  <c r="Q65" i="7" s="1"/>
  <c r="P56" i="4" s="1"/>
  <c r="K65" i="7"/>
  <c r="N46" i="7"/>
  <c r="Q46" i="7" s="1"/>
  <c r="K46" i="7"/>
  <c r="R47" i="7"/>
  <c r="Q46" i="3"/>
  <c r="N38" i="7"/>
  <c r="Q38" i="7" s="1"/>
  <c r="K38" i="7"/>
  <c r="N21" i="7"/>
  <c r="Q21" i="7" s="1"/>
  <c r="P15" i="5" s="1"/>
  <c r="K21" i="7"/>
  <c r="N13" i="7"/>
  <c r="Q13" i="7" s="1"/>
  <c r="P11" i="5" s="1"/>
  <c r="K13" i="7"/>
  <c r="N29" i="7"/>
  <c r="Q29" i="7" s="1"/>
  <c r="K29" i="7"/>
  <c r="N10" i="7"/>
  <c r="Q10" i="7" s="1"/>
  <c r="K10" i="7"/>
  <c r="K156" i="7"/>
  <c r="N156" i="7"/>
  <c r="Q156" i="7" s="1"/>
  <c r="P136" i="4" s="1"/>
  <c r="N142" i="7"/>
  <c r="Q142" i="7" s="1"/>
  <c r="K142" i="7"/>
  <c r="N145" i="7"/>
  <c r="Q145" i="7" s="1"/>
  <c r="P80" i="5" s="1"/>
  <c r="K145" i="7"/>
  <c r="N139" i="7"/>
  <c r="Q139" i="7" s="1"/>
  <c r="P76" i="5" s="1"/>
  <c r="K139" i="7"/>
  <c r="N133" i="7"/>
  <c r="Q133" i="7" s="1"/>
  <c r="K133" i="7"/>
  <c r="N131" i="7"/>
  <c r="Q131" i="7" s="1"/>
  <c r="K131" i="7"/>
  <c r="R122" i="7"/>
  <c r="Q121" i="3"/>
  <c r="G110" i="3"/>
  <c r="N113" i="7"/>
  <c r="Q113" i="7" s="1"/>
  <c r="P98" i="4" s="1"/>
  <c r="K113" i="7"/>
  <c r="N93" i="7"/>
  <c r="Q93" i="7" s="1"/>
  <c r="P79" i="4" s="1"/>
  <c r="K93" i="7"/>
  <c r="N68" i="7"/>
  <c r="Q68" i="7" s="1"/>
  <c r="K68" i="7"/>
  <c r="N61" i="7"/>
  <c r="Q61" i="7" s="1"/>
  <c r="P53" i="4" s="1"/>
  <c r="K61" i="7"/>
  <c r="N54" i="7"/>
  <c r="Q54" i="7" s="1"/>
  <c r="P36" i="5" s="1"/>
  <c r="K54" i="7"/>
  <c r="N39" i="7"/>
  <c r="Q39" i="7" s="1"/>
  <c r="K39" i="7"/>
  <c r="R23" i="7"/>
  <c r="Q22" i="3"/>
  <c r="Q29" i="3"/>
  <c r="R30" i="7"/>
  <c r="N22" i="7"/>
  <c r="Q22" i="7" s="1"/>
  <c r="P18" i="4" s="1"/>
  <c r="K22" i="7"/>
  <c r="N8" i="7"/>
  <c r="Q8" i="7" s="1"/>
  <c r="K8" i="7"/>
  <c r="N158" i="7"/>
  <c r="Q158" i="7" s="1"/>
  <c r="K158" i="7"/>
  <c r="P157" i="3" s="1"/>
  <c r="N157" i="7"/>
  <c r="Q157" i="7" s="1"/>
  <c r="K157" i="7"/>
  <c r="P156" i="3" s="1"/>
  <c r="N138" i="7"/>
  <c r="Q138" i="7" s="1"/>
  <c r="P121" i="4" s="1"/>
  <c r="K138" i="7"/>
  <c r="N137" i="7"/>
  <c r="Q137" i="7" s="1"/>
  <c r="P120" i="4" s="1"/>
  <c r="K137" i="7"/>
  <c r="N124" i="7"/>
  <c r="Q124" i="7" s="1"/>
  <c r="P108" i="4" s="1"/>
  <c r="K124" i="7"/>
  <c r="N110" i="7"/>
  <c r="Q110" i="7" s="1"/>
  <c r="P95" i="4" s="1"/>
  <c r="K110" i="7"/>
  <c r="N99" i="7"/>
  <c r="Q99" i="7" s="1"/>
  <c r="K99" i="7"/>
  <c r="N101" i="7"/>
  <c r="Q101" i="7" s="1"/>
  <c r="P87" i="4" s="1"/>
  <c r="K101" i="7"/>
  <c r="R96" i="7"/>
  <c r="Q95" i="3"/>
  <c r="R79" i="7"/>
  <c r="Q78" i="3"/>
  <c r="N90" i="7"/>
  <c r="Q90" i="7" s="1"/>
  <c r="P55" i="5" s="1"/>
  <c r="K90" i="7"/>
  <c r="N57" i="7"/>
  <c r="Q57" i="7" s="1"/>
  <c r="K57" i="7"/>
  <c r="R69" i="7"/>
  <c r="Q68" i="3"/>
  <c r="R62" i="7"/>
  <c r="Q61" i="3"/>
  <c r="N53" i="7"/>
  <c r="Q53" i="7" s="1"/>
  <c r="K53" i="7"/>
  <c r="N28" i="7"/>
  <c r="Q28" i="7" s="1"/>
  <c r="P24" i="4" s="1"/>
  <c r="K28" i="7"/>
  <c r="R19" i="7"/>
  <c r="Q18" i="3"/>
  <c r="N6" i="7"/>
  <c r="Q6" i="7" s="1"/>
  <c r="K6" i="7"/>
  <c r="K50" i="4" l="1"/>
  <c r="Q55" i="4"/>
  <c r="Q70" i="5"/>
  <c r="I150" i="11"/>
  <c r="K152" i="3"/>
  <c r="N41" i="3"/>
  <c r="M36" i="4"/>
  <c r="I21" i="11"/>
  <c r="J20" i="4" s="1"/>
  <c r="K23" i="3"/>
  <c r="K114" i="4"/>
  <c r="AB53" i="6"/>
  <c r="M47" i="4" s="1"/>
  <c r="N40" i="6"/>
  <c r="M115" i="3"/>
  <c r="L101" i="4"/>
  <c r="I63" i="11"/>
  <c r="K65" i="3"/>
  <c r="B10" i="11"/>
  <c r="AB51" i="6"/>
  <c r="AB40" i="6"/>
  <c r="N39" i="3" s="1"/>
  <c r="B111" i="11"/>
  <c r="B53" i="11"/>
  <c r="R127" i="3"/>
  <c r="Q75" i="5"/>
  <c r="I9" i="11"/>
  <c r="K11" i="3"/>
  <c r="K135" i="3"/>
  <c r="I133" i="11"/>
  <c r="J119" i="4" s="1"/>
  <c r="I145" i="11"/>
  <c r="J129" i="4" s="1"/>
  <c r="K147" i="3"/>
  <c r="I20" i="11"/>
  <c r="J19" i="4" s="1"/>
  <c r="K22" i="3"/>
  <c r="B100" i="11"/>
  <c r="B125" i="11"/>
  <c r="N120" i="6"/>
  <c r="B99" i="11"/>
  <c r="I99" i="11" s="1"/>
  <c r="B34" i="11"/>
  <c r="O119" i="8"/>
  <c r="X119" i="8" s="1"/>
  <c r="B22" i="11"/>
  <c r="Q86" i="4"/>
  <c r="B120" i="11"/>
  <c r="R133" i="3"/>
  <c r="N92" i="3"/>
  <c r="M79" i="4"/>
  <c r="I31" i="11"/>
  <c r="J29" i="4" s="1"/>
  <c r="K33" i="3"/>
  <c r="B91" i="11"/>
  <c r="Q11" i="3"/>
  <c r="AB137" i="6"/>
  <c r="B51" i="11"/>
  <c r="B121" i="11"/>
  <c r="N123" i="6"/>
  <c r="L67" i="5" s="1"/>
  <c r="K32" i="5"/>
  <c r="B124" i="11"/>
  <c r="L32" i="5"/>
  <c r="M79" i="5"/>
  <c r="AA70" i="6"/>
  <c r="AB70" i="6" s="1"/>
  <c r="K131" i="3"/>
  <c r="I129" i="11"/>
  <c r="X160" i="15"/>
  <c r="G3" i="11"/>
  <c r="D3" i="11" s="1"/>
  <c r="B37" i="11"/>
  <c r="T63" i="3"/>
  <c r="R63" i="3" s="1"/>
  <c r="S41" i="5"/>
  <c r="Q41" i="5" s="1"/>
  <c r="N42" i="3"/>
  <c r="M37" i="4"/>
  <c r="M137" i="3"/>
  <c r="L121" i="4"/>
  <c r="O93" i="3"/>
  <c r="N56" i="5"/>
  <c r="N80" i="4"/>
  <c r="B47" i="11"/>
  <c r="N80" i="6"/>
  <c r="B90" i="11"/>
  <c r="B130" i="11"/>
  <c r="B25" i="11"/>
  <c r="I25" i="11" s="1"/>
  <c r="J24" i="4" s="1"/>
  <c r="Q83" i="4"/>
  <c r="R99" i="3"/>
  <c r="L44" i="4"/>
  <c r="K44" i="4" s="1"/>
  <c r="M126" i="4"/>
  <c r="L82" i="5"/>
  <c r="B151" i="11"/>
  <c r="I59" i="11"/>
  <c r="J54" i="4" s="1"/>
  <c r="K61" i="3"/>
  <c r="M53" i="3"/>
  <c r="L36" i="5"/>
  <c r="P119" i="4"/>
  <c r="R136" i="7"/>
  <c r="Q135" i="3"/>
  <c r="P13" i="5"/>
  <c r="P16" i="4"/>
  <c r="L49" i="3"/>
  <c r="N30" i="6"/>
  <c r="Q136" i="4"/>
  <c r="L71" i="5"/>
  <c r="M151" i="3"/>
  <c r="M101" i="3"/>
  <c r="L101" i="3" s="1"/>
  <c r="L88" i="4"/>
  <c r="K88" i="4" s="1"/>
  <c r="L59" i="5"/>
  <c r="K59" i="5" s="1"/>
  <c r="N45" i="3"/>
  <c r="M29" i="5"/>
  <c r="M40" i="4"/>
  <c r="K74" i="3"/>
  <c r="I72" i="11"/>
  <c r="J64" i="4" s="1"/>
  <c r="R39" i="3"/>
  <c r="AB145" i="6"/>
  <c r="B102" i="11"/>
  <c r="I102" i="11" s="1"/>
  <c r="J90" i="4" s="1"/>
  <c r="AB115" i="6"/>
  <c r="Q135" i="4"/>
  <c r="K105" i="3"/>
  <c r="I103" i="11"/>
  <c r="J91" i="4" s="1"/>
  <c r="T76" i="3"/>
  <c r="R76" i="3" s="1"/>
  <c r="S49" i="5"/>
  <c r="Q49" i="5" s="1"/>
  <c r="N99" i="6"/>
  <c r="K71" i="5"/>
  <c r="O120" i="8"/>
  <c r="X120" i="8" s="1"/>
  <c r="B3" i="11"/>
  <c r="M35" i="3"/>
  <c r="L22" i="5"/>
  <c r="K6" i="3"/>
  <c r="I4" i="11"/>
  <c r="J6" i="4" s="1"/>
  <c r="P37" i="5"/>
  <c r="P50" i="4"/>
  <c r="P37" i="3"/>
  <c r="O24" i="5"/>
  <c r="O32" i="4"/>
  <c r="N76" i="3"/>
  <c r="M49" i="5"/>
  <c r="P24" i="5"/>
  <c r="P32" i="4"/>
  <c r="P87" i="3"/>
  <c r="O75" i="4"/>
  <c r="O53" i="5"/>
  <c r="O39" i="3"/>
  <c r="N34" i="4"/>
  <c r="N26" i="5"/>
  <c r="P55" i="3"/>
  <c r="O49" i="4"/>
  <c r="I69" i="11"/>
  <c r="J62" i="4" s="1"/>
  <c r="K71" i="3"/>
  <c r="I131" i="11"/>
  <c r="J75" i="5" s="1"/>
  <c r="K133" i="3"/>
  <c r="M71" i="3"/>
  <c r="L62" i="4"/>
  <c r="N137" i="3"/>
  <c r="L137" i="3" s="1"/>
  <c r="M121" i="4"/>
  <c r="K35" i="3"/>
  <c r="I33" i="11"/>
  <c r="J22" i="5" s="1"/>
  <c r="M18" i="3"/>
  <c r="L13" i="5"/>
  <c r="L16" i="4"/>
  <c r="N57" i="3"/>
  <c r="L57" i="3" s="1"/>
  <c r="M51" i="4"/>
  <c r="K51" i="4" s="1"/>
  <c r="M38" i="5"/>
  <c r="K38" i="5" s="1"/>
  <c r="P75" i="4"/>
  <c r="P53" i="5"/>
  <c r="P144" i="3"/>
  <c r="O80" i="5"/>
  <c r="P8" i="5"/>
  <c r="P9" i="4"/>
  <c r="P89" i="3"/>
  <c r="O55" i="5"/>
  <c r="P136" i="3"/>
  <c r="O120" i="4"/>
  <c r="P7" i="3"/>
  <c r="O6" i="5"/>
  <c r="O7" i="4"/>
  <c r="P67" i="3"/>
  <c r="O44" i="5"/>
  <c r="O59" i="4"/>
  <c r="O121" i="3"/>
  <c r="G121" i="3" s="1"/>
  <c r="N66" i="5"/>
  <c r="N107" i="4"/>
  <c r="P28" i="3"/>
  <c r="O19" i="5"/>
  <c r="O25" i="4"/>
  <c r="P127" i="3"/>
  <c r="O70" i="5"/>
  <c r="O112" i="4"/>
  <c r="P26" i="4"/>
  <c r="R31" i="7"/>
  <c r="Q30" i="3"/>
  <c r="I79" i="11"/>
  <c r="J69" i="4" s="1"/>
  <c r="K81" i="3"/>
  <c r="P115" i="3"/>
  <c r="O101" i="4"/>
  <c r="I109" i="11"/>
  <c r="J97" i="4" s="1"/>
  <c r="K111" i="3"/>
  <c r="P6" i="5"/>
  <c r="P7" i="4"/>
  <c r="O22" i="3"/>
  <c r="N19" i="4"/>
  <c r="P44" i="5"/>
  <c r="P59" i="4"/>
  <c r="P130" i="3"/>
  <c r="O115" i="4"/>
  <c r="O72" i="5"/>
  <c r="P141" i="3"/>
  <c r="O77" i="5"/>
  <c r="O124" i="4"/>
  <c r="P19" i="5"/>
  <c r="P25" i="4"/>
  <c r="O46" i="3"/>
  <c r="G46" i="3" s="1"/>
  <c r="N30" i="5"/>
  <c r="N41" i="4"/>
  <c r="O102" i="3"/>
  <c r="N89" i="4"/>
  <c r="N60" i="5"/>
  <c r="P70" i="5"/>
  <c r="P112" i="4"/>
  <c r="O142" i="3"/>
  <c r="N78" i="5"/>
  <c r="N125" i="4"/>
  <c r="P63" i="3"/>
  <c r="O41" i="5"/>
  <c r="N21" i="3"/>
  <c r="L21" i="3" s="1"/>
  <c r="M18" i="4"/>
  <c r="K18" i="4" s="1"/>
  <c r="N107" i="3"/>
  <c r="L107" i="3" s="1"/>
  <c r="M63" i="5"/>
  <c r="K63" i="5" s="1"/>
  <c r="M93" i="4"/>
  <c r="K93" i="4" s="1"/>
  <c r="N19" i="3"/>
  <c r="L19" i="3" s="1"/>
  <c r="M14" i="5"/>
  <c r="K14" i="5" s="1"/>
  <c r="M17" i="4"/>
  <c r="K17" i="4" s="1"/>
  <c r="N95" i="3"/>
  <c r="M82" i="4"/>
  <c r="N62" i="3"/>
  <c r="L62" i="3" s="1"/>
  <c r="M55" i="4"/>
  <c r="K55" i="4" s="1"/>
  <c r="M40" i="5"/>
  <c r="K40" i="5" s="1"/>
  <c r="P5" i="3"/>
  <c r="O5" i="4"/>
  <c r="O5" i="5"/>
  <c r="H110" i="3"/>
  <c r="I110" i="3" s="1"/>
  <c r="AT179" i="17"/>
  <c r="D179" i="17" s="1"/>
  <c r="P149" i="3"/>
  <c r="O130" i="4"/>
  <c r="N115" i="3"/>
  <c r="L115" i="3" s="1"/>
  <c r="M101" i="4"/>
  <c r="K101" i="4" s="1"/>
  <c r="P5" i="4"/>
  <c r="P5" i="5"/>
  <c r="O61" i="3"/>
  <c r="N54" i="4"/>
  <c r="P98" i="3"/>
  <c r="O85" i="4"/>
  <c r="O57" i="5"/>
  <c r="P137" i="3"/>
  <c r="O121" i="4"/>
  <c r="P38" i="3"/>
  <c r="O25" i="5"/>
  <c r="O33" i="4"/>
  <c r="P92" i="3"/>
  <c r="O79" i="4"/>
  <c r="P115" i="4"/>
  <c r="P72" i="5"/>
  <c r="P77" i="5"/>
  <c r="P124" i="4"/>
  <c r="P10" i="5"/>
  <c r="P11" i="4"/>
  <c r="P76" i="3"/>
  <c r="O49" i="5"/>
  <c r="P14" i="5"/>
  <c r="P17" i="4"/>
  <c r="P50" i="3"/>
  <c r="O45" i="4"/>
  <c r="O33" i="5"/>
  <c r="P79" i="3"/>
  <c r="O68" i="4"/>
  <c r="P122" i="3"/>
  <c r="O67" i="5"/>
  <c r="O73" i="3"/>
  <c r="N63" i="4"/>
  <c r="P94" i="3"/>
  <c r="O81" i="4"/>
  <c r="P139" i="3"/>
  <c r="O122" i="4"/>
  <c r="I65" i="11"/>
  <c r="K67" i="3"/>
  <c r="I155" i="11"/>
  <c r="K157" i="3"/>
  <c r="N28" i="3"/>
  <c r="M19" i="5"/>
  <c r="M25" i="4"/>
  <c r="K25" i="4" s="1"/>
  <c r="S119" i="3"/>
  <c r="R105" i="4"/>
  <c r="N81" i="3"/>
  <c r="M69" i="4"/>
  <c r="N111" i="3"/>
  <c r="M97" i="4"/>
  <c r="P85" i="4"/>
  <c r="P57" i="5"/>
  <c r="O101" i="3"/>
  <c r="N59" i="5"/>
  <c r="N88" i="4"/>
  <c r="M32" i="3"/>
  <c r="L28" i="4"/>
  <c r="L21" i="5"/>
  <c r="N26" i="3"/>
  <c r="M23" i="4"/>
  <c r="M18" i="5"/>
  <c r="N130" i="3"/>
  <c r="M115" i="4"/>
  <c r="M72" i="5"/>
  <c r="N89" i="3"/>
  <c r="M55" i="5"/>
  <c r="M24" i="3"/>
  <c r="L21" i="4"/>
  <c r="L16" i="5"/>
  <c r="N32" i="3"/>
  <c r="M28" i="4"/>
  <c r="M21" i="5"/>
  <c r="K21" i="5" s="1"/>
  <c r="O78" i="3"/>
  <c r="N67" i="4"/>
  <c r="P25" i="5"/>
  <c r="P33" i="4"/>
  <c r="P111" i="3"/>
  <c r="O97" i="4"/>
  <c r="P19" i="3"/>
  <c r="O14" i="5"/>
  <c r="O17" i="4"/>
  <c r="P45" i="4"/>
  <c r="P33" i="5"/>
  <c r="O18" i="3"/>
  <c r="G18" i="3" s="1"/>
  <c r="N13" i="5"/>
  <c r="N16" i="4"/>
  <c r="O68" i="3"/>
  <c r="N45" i="5"/>
  <c r="N60" i="4"/>
  <c r="P69" i="3"/>
  <c r="O46" i="5"/>
  <c r="P104" i="3"/>
  <c r="O90" i="4"/>
  <c r="P117" i="3"/>
  <c r="O103" i="4"/>
  <c r="P70" i="3"/>
  <c r="O61" i="4"/>
  <c r="N9" i="3"/>
  <c r="M8" i="5"/>
  <c r="M9" i="4"/>
  <c r="K9" i="4" s="1"/>
  <c r="N58" i="3"/>
  <c r="M39" i="5"/>
  <c r="N66" i="3"/>
  <c r="L66" i="3" s="1"/>
  <c r="M58" i="4"/>
  <c r="K58" i="4" s="1"/>
  <c r="M43" i="5"/>
  <c r="K43" i="5" s="1"/>
  <c r="P9" i="3"/>
  <c r="O8" i="5"/>
  <c r="O9" i="4"/>
  <c r="O11" i="3"/>
  <c r="N10" i="5"/>
  <c r="N11" i="4"/>
  <c r="P27" i="3"/>
  <c r="O24" i="4"/>
  <c r="P56" i="3"/>
  <c r="O37" i="5"/>
  <c r="O50" i="4"/>
  <c r="P26" i="3"/>
  <c r="O23" i="4"/>
  <c r="O18" i="5"/>
  <c r="P14" i="3"/>
  <c r="O13" i="4"/>
  <c r="M83" i="3"/>
  <c r="L71" i="4"/>
  <c r="N55" i="3"/>
  <c r="L55" i="3" s="1"/>
  <c r="M49" i="4"/>
  <c r="N106" i="3"/>
  <c r="M92" i="4"/>
  <c r="M62" i="5"/>
  <c r="N109" i="3"/>
  <c r="M95" i="4"/>
  <c r="K12" i="3"/>
  <c r="I10" i="11"/>
  <c r="J11" i="5" s="1"/>
  <c r="N103" i="3"/>
  <c r="L103" i="3" s="1"/>
  <c r="M61" i="5"/>
  <c r="K61" i="5" s="1"/>
  <c r="F61" i="5" s="1"/>
  <c r="G61" i="5" s="1"/>
  <c r="H61" i="5" s="1"/>
  <c r="N84" i="3"/>
  <c r="M51" i="5"/>
  <c r="M72" i="4"/>
  <c r="N114" i="3"/>
  <c r="L114" i="3" s="1"/>
  <c r="M100" i="4"/>
  <c r="K100" i="4" s="1"/>
  <c r="I5" i="11"/>
  <c r="K7" i="3"/>
  <c r="M55" i="3"/>
  <c r="L49" i="4"/>
  <c r="I90" i="11"/>
  <c r="J79" i="4" s="1"/>
  <c r="K92" i="3"/>
  <c r="M47" i="3"/>
  <c r="L31" i="5"/>
  <c r="L42" i="4"/>
  <c r="I85" i="11"/>
  <c r="K87" i="3"/>
  <c r="T32" i="3"/>
  <c r="R32" i="3" s="1"/>
  <c r="S28" i="4"/>
  <c r="Q28" i="4" s="1"/>
  <c r="S21" i="5"/>
  <c r="Q21" i="5" s="1"/>
  <c r="I154" i="11"/>
  <c r="K156" i="3"/>
  <c r="M135" i="3"/>
  <c r="L119" i="4"/>
  <c r="K73" i="3"/>
  <c r="I71" i="11"/>
  <c r="J63" i="4" s="1"/>
  <c r="I34" i="11"/>
  <c r="K36" i="3"/>
  <c r="M36" i="3"/>
  <c r="L31" i="4"/>
  <c r="L23" i="5"/>
  <c r="K23" i="5" s="1"/>
  <c r="M9" i="3"/>
  <c r="L8" i="5"/>
  <c r="L9" i="4"/>
  <c r="S111" i="3"/>
  <c r="R111" i="3" s="1"/>
  <c r="R97" i="4"/>
  <c r="Q97" i="4" s="1"/>
  <c r="K5" i="3"/>
  <c r="I3" i="11"/>
  <c r="I43" i="11"/>
  <c r="K45" i="3"/>
  <c r="M154" i="3"/>
  <c r="L85" i="5"/>
  <c r="L135" i="4"/>
  <c r="T116" i="3"/>
  <c r="S102" i="4"/>
  <c r="I17" i="11"/>
  <c r="K19" i="3"/>
  <c r="N138" i="3"/>
  <c r="L138" i="3" s="1"/>
  <c r="M76" i="5"/>
  <c r="K76" i="5" s="1"/>
  <c r="AB140" i="6"/>
  <c r="AB128" i="6"/>
  <c r="I81" i="11"/>
  <c r="J71" i="4" s="1"/>
  <c r="K83" i="3"/>
  <c r="I118" i="11"/>
  <c r="K120" i="3"/>
  <c r="N31" i="3"/>
  <c r="L31" i="3" s="1"/>
  <c r="M27" i="4"/>
  <c r="K27" i="4" s="1"/>
  <c r="K124" i="3"/>
  <c r="I122" i="11"/>
  <c r="J109" i="4" s="1"/>
  <c r="J8" i="4"/>
  <c r="J7" i="5"/>
  <c r="AB126" i="6"/>
  <c r="N11" i="3"/>
  <c r="L11" i="3" s="1"/>
  <c r="G11" i="3" s="1"/>
  <c r="M10" i="5"/>
  <c r="K10" i="5" s="1"/>
  <c r="M11" i="4"/>
  <c r="K11" i="4" s="1"/>
  <c r="I143" i="11"/>
  <c r="J127" i="4" s="1"/>
  <c r="K145" i="3"/>
  <c r="K108" i="3"/>
  <c r="I106" i="11"/>
  <c r="K154" i="3"/>
  <c r="I152" i="11"/>
  <c r="AA13" i="6"/>
  <c r="AB13" i="6" s="1"/>
  <c r="M132" i="3"/>
  <c r="L117" i="4"/>
  <c r="L74" i="5"/>
  <c r="Q128" i="4"/>
  <c r="I120" i="11"/>
  <c r="J67" i="5" s="1"/>
  <c r="K122" i="3"/>
  <c r="AB135" i="6"/>
  <c r="M61" i="3"/>
  <c r="L54" i="4"/>
  <c r="F55" i="4"/>
  <c r="G55" i="4" s="1"/>
  <c r="H55" i="4" s="1"/>
  <c r="Q55" i="5"/>
  <c r="M44" i="3"/>
  <c r="L39" i="4"/>
  <c r="L28" i="5"/>
  <c r="N123" i="3"/>
  <c r="L123" i="3" s="1"/>
  <c r="M108" i="4"/>
  <c r="K108" i="4" s="1"/>
  <c r="N69" i="3"/>
  <c r="L69" i="3" s="1"/>
  <c r="M46" i="5"/>
  <c r="K46" i="5" s="1"/>
  <c r="P23" i="4"/>
  <c r="P18" i="5"/>
  <c r="O133" i="3"/>
  <c r="N75" i="5"/>
  <c r="I116" i="11"/>
  <c r="J104" i="4" s="1"/>
  <c r="K118" i="3"/>
  <c r="B55" i="11"/>
  <c r="Q34" i="4"/>
  <c r="T104" i="3"/>
  <c r="R104" i="3" s="1"/>
  <c r="S90" i="4"/>
  <c r="Q90" i="4" s="1"/>
  <c r="N136" i="3"/>
  <c r="M120" i="4"/>
  <c r="N20" i="3"/>
  <c r="L20" i="3" s="1"/>
  <c r="M15" i="5"/>
  <c r="K15" i="5" s="1"/>
  <c r="B147" i="11"/>
  <c r="B54" i="11"/>
  <c r="N145" i="3"/>
  <c r="M127" i="4"/>
  <c r="N65" i="3"/>
  <c r="L65" i="3" s="1"/>
  <c r="M42" i="5"/>
  <c r="K42" i="5" s="1"/>
  <c r="M57" i="4"/>
  <c r="K57" i="4" s="1"/>
  <c r="M45" i="3"/>
  <c r="L45" i="3" s="1"/>
  <c r="L40" i="4"/>
  <c r="K40" i="4" s="1"/>
  <c r="L29" i="5"/>
  <c r="K29" i="5" s="1"/>
  <c r="N105" i="3"/>
  <c r="L105" i="3" s="1"/>
  <c r="M91" i="4"/>
  <c r="K91" i="4" s="1"/>
  <c r="B26" i="11"/>
  <c r="M94" i="3"/>
  <c r="L81" i="4"/>
  <c r="I141" i="11"/>
  <c r="K143" i="3"/>
  <c r="M12" i="3"/>
  <c r="L11" i="5"/>
  <c r="B74" i="11"/>
  <c r="T101" i="3"/>
  <c r="R101" i="3" s="1"/>
  <c r="S59" i="5"/>
  <c r="Q59" i="5" s="1"/>
  <c r="S88" i="4"/>
  <c r="Q88" i="4" s="1"/>
  <c r="M102" i="3"/>
  <c r="L102" i="3" s="1"/>
  <c r="L60" i="5"/>
  <c r="K60" i="5" s="1"/>
  <c r="L89" i="4"/>
  <c r="K89" i="4" s="1"/>
  <c r="N14" i="3"/>
  <c r="L14" i="3" s="1"/>
  <c r="M13" i="4"/>
  <c r="K13" i="4" s="1"/>
  <c r="T93" i="3"/>
  <c r="R93" i="3" s="1"/>
  <c r="S80" i="4"/>
  <c r="Q80" i="4" s="1"/>
  <c r="S56" i="5"/>
  <c r="Q56" i="5" s="1"/>
  <c r="B148" i="11"/>
  <c r="AB89" i="6"/>
  <c r="T5" i="3"/>
  <c r="S5" i="4"/>
  <c r="S5" i="5"/>
  <c r="N132" i="3"/>
  <c r="L132" i="3" s="1"/>
  <c r="M117" i="4"/>
  <c r="M74" i="5"/>
  <c r="K74" i="5" s="1"/>
  <c r="I41" i="11"/>
  <c r="J38" i="4" s="1"/>
  <c r="K43" i="3"/>
  <c r="N149" i="3"/>
  <c r="L149" i="3" s="1"/>
  <c r="M130" i="4"/>
  <c r="K130" i="4" s="1"/>
  <c r="B56" i="11"/>
  <c r="B12" i="11"/>
  <c r="P10" i="3"/>
  <c r="O9" i="5"/>
  <c r="O10" i="4"/>
  <c r="M139" i="3"/>
  <c r="L122" i="4"/>
  <c r="M8" i="3"/>
  <c r="L8" i="4"/>
  <c r="L7" i="5"/>
  <c r="M128" i="3"/>
  <c r="L128" i="3" s="1"/>
  <c r="L113" i="4"/>
  <c r="K113" i="4" s="1"/>
  <c r="N112" i="3"/>
  <c r="L112" i="3" s="1"/>
  <c r="M98" i="4"/>
  <c r="K98" i="4" s="1"/>
  <c r="B67" i="11"/>
  <c r="K123" i="4"/>
  <c r="R146" i="3"/>
  <c r="N155" i="3"/>
  <c r="M136" i="4"/>
  <c r="M75" i="3"/>
  <c r="L48" i="5"/>
  <c r="L65" i="4"/>
  <c r="N59" i="6"/>
  <c r="M95" i="3"/>
  <c r="L82" i="4"/>
  <c r="R89" i="3"/>
  <c r="AB153" i="6"/>
  <c r="I44" i="11"/>
  <c r="K46" i="3"/>
  <c r="P146" i="3"/>
  <c r="O128" i="4"/>
  <c r="P35" i="3"/>
  <c r="O22" i="5"/>
  <c r="P43" i="3"/>
  <c r="O38" i="4"/>
  <c r="O81" i="3"/>
  <c r="N69" i="4"/>
  <c r="P99" i="3"/>
  <c r="O58" i="5"/>
  <c r="O86" i="4"/>
  <c r="P120" i="3"/>
  <c r="O106" i="4"/>
  <c r="O65" i="5"/>
  <c r="P126" i="3"/>
  <c r="O111" i="4"/>
  <c r="O69" i="5"/>
  <c r="O49" i="3"/>
  <c r="N44" i="4"/>
  <c r="N32" i="5"/>
  <c r="P108" i="3"/>
  <c r="O94" i="4"/>
  <c r="O64" i="5"/>
  <c r="P154" i="3"/>
  <c r="O85" i="5"/>
  <c r="O135" i="4"/>
  <c r="P30" i="3"/>
  <c r="O26" i="4"/>
  <c r="P82" i="3"/>
  <c r="O70" i="4"/>
  <c r="P153" i="3"/>
  <c r="O134" i="4"/>
  <c r="O84" i="5"/>
  <c r="N30" i="3"/>
  <c r="L30" i="3" s="1"/>
  <c r="M26" i="4"/>
  <c r="K26" i="4" s="1"/>
  <c r="K151" i="3"/>
  <c r="I149" i="11"/>
  <c r="N47" i="3"/>
  <c r="L47" i="3" s="1"/>
  <c r="M31" i="5"/>
  <c r="K31" i="5" s="1"/>
  <c r="M42" i="4"/>
  <c r="M96" i="3"/>
  <c r="L83" i="4"/>
  <c r="N119" i="3"/>
  <c r="M105" i="4"/>
  <c r="I27" i="11"/>
  <c r="J20" i="5" s="1"/>
  <c r="K29" i="3"/>
  <c r="K9" i="3"/>
  <c r="I7" i="11"/>
  <c r="K100" i="3"/>
  <c r="I98" i="11"/>
  <c r="J87" i="4" s="1"/>
  <c r="T112" i="3"/>
  <c r="S98" i="4"/>
  <c r="I125" i="11"/>
  <c r="K127" i="3"/>
  <c r="I78" i="11"/>
  <c r="J50" i="5" s="1"/>
  <c r="K80" i="3"/>
  <c r="M119" i="3"/>
  <c r="L105" i="4"/>
  <c r="I35" i="11"/>
  <c r="K37" i="3"/>
  <c r="M87" i="3"/>
  <c r="L75" i="4"/>
  <c r="L53" i="5"/>
  <c r="K60" i="3"/>
  <c r="I58" i="11"/>
  <c r="J53" i="4" s="1"/>
  <c r="I121" i="11"/>
  <c r="J108" i="4" s="1"/>
  <c r="K123" i="3"/>
  <c r="M122" i="3"/>
  <c r="I23" i="11"/>
  <c r="K25" i="3"/>
  <c r="I108" i="11"/>
  <c r="J96" i="4" s="1"/>
  <c r="K110" i="3"/>
  <c r="N87" i="3"/>
  <c r="M75" i="4"/>
  <c r="K75" i="4" s="1"/>
  <c r="M53" i="5"/>
  <c r="M28" i="3"/>
  <c r="L19" i="5"/>
  <c r="L25" i="4"/>
  <c r="S118" i="3"/>
  <c r="R118" i="3" s="1"/>
  <c r="R104" i="4"/>
  <c r="Q104" i="4" s="1"/>
  <c r="K31" i="4"/>
  <c r="N148" i="3"/>
  <c r="L148" i="3" s="1"/>
  <c r="M81" i="5"/>
  <c r="K81" i="5" s="1"/>
  <c r="M67" i="3"/>
  <c r="L44" i="5"/>
  <c r="K44" i="5" s="1"/>
  <c r="L59" i="4"/>
  <c r="K59" i="4" s="1"/>
  <c r="M143" i="3"/>
  <c r="L126" i="4"/>
  <c r="L79" i="5"/>
  <c r="K79" i="5" s="1"/>
  <c r="F79" i="5" s="1"/>
  <c r="G79" i="5" s="1"/>
  <c r="K140" i="3"/>
  <c r="I138" i="11"/>
  <c r="J123" i="4" s="1"/>
  <c r="N40" i="3"/>
  <c r="L40" i="3" s="1"/>
  <c r="M35" i="4"/>
  <c r="K35" i="4" s="1"/>
  <c r="M27" i="5"/>
  <c r="K27" i="5" s="1"/>
  <c r="M104" i="3"/>
  <c r="L90" i="4"/>
  <c r="M81" i="3"/>
  <c r="L69" i="4"/>
  <c r="N51" i="3"/>
  <c r="L51" i="3" s="1"/>
  <c r="M34" i="5"/>
  <c r="K34" i="5" s="1"/>
  <c r="M46" i="4"/>
  <c r="K46" i="4" s="1"/>
  <c r="T57" i="3"/>
  <c r="R57" i="3" s="1"/>
  <c r="S51" i="4"/>
  <c r="Q51" i="4" s="1"/>
  <c r="S38" i="5"/>
  <c r="Q38" i="5" s="1"/>
  <c r="M88" i="3"/>
  <c r="L54" i="5"/>
  <c r="L76" i="4"/>
  <c r="Q87" i="4"/>
  <c r="P9" i="5"/>
  <c r="R11" i="7"/>
  <c r="Q10" i="3"/>
  <c r="P10" i="4"/>
  <c r="S116" i="3"/>
  <c r="R102" i="4"/>
  <c r="N83" i="3"/>
  <c r="L83" i="3" s="1"/>
  <c r="M71" i="4"/>
  <c r="K71" i="4" s="1"/>
  <c r="N142" i="3"/>
  <c r="L142" i="3" s="1"/>
  <c r="G142" i="3" s="1"/>
  <c r="M78" i="5"/>
  <c r="K78" i="5" s="1"/>
  <c r="M125" i="4"/>
  <c r="K125" i="4" s="1"/>
  <c r="AB11" i="6"/>
  <c r="K55" i="3"/>
  <c r="I53" i="11"/>
  <c r="J49" i="4" s="1"/>
  <c r="T150" i="3"/>
  <c r="R150" i="3" s="1"/>
  <c r="S131" i="4"/>
  <c r="Q131" i="4" s="1"/>
  <c r="I123" i="11"/>
  <c r="K125" i="3"/>
  <c r="L140" i="3"/>
  <c r="M63" i="3"/>
  <c r="L63" i="3" s="1"/>
  <c r="L41" i="5"/>
  <c r="K41" i="5" s="1"/>
  <c r="T21" i="3"/>
  <c r="R21" i="3" s="1"/>
  <c r="S18" i="4"/>
  <c r="Q18" i="4" s="1"/>
  <c r="N90" i="6"/>
  <c r="Q67" i="5"/>
  <c r="N64" i="3"/>
  <c r="L64" i="3" s="1"/>
  <c r="M56" i="4"/>
  <c r="K56" i="4" s="1"/>
  <c r="T54" i="3"/>
  <c r="R54" i="3" s="1"/>
  <c r="S48" i="4"/>
  <c r="Q48" i="4" s="1"/>
  <c r="N90" i="3"/>
  <c r="L90" i="3" s="1"/>
  <c r="M77" i="4"/>
  <c r="K77" i="4" s="1"/>
  <c r="I151" i="11"/>
  <c r="K153" i="3"/>
  <c r="P58" i="5"/>
  <c r="P86" i="4"/>
  <c r="P111" i="4"/>
  <c r="P69" i="5"/>
  <c r="O147" i="3"/>
  <c r="N129" i="4"/>
  <c r="O148" i="3"/>
  <c r="N81" i="5"/>
  <c r="O86" i="3"/>
  <c r="N74" i="4"/>
  <c r="P94" i="4"/>
  <c r="P64" i="5"/>
  <c r="P85" i="5"/>
  <c r="P135" i="4"/>
  <c r="O16" i="3"/>
  <c r="N14" i="4"/>
  <c r="P134" i="4"/>
  <c r="P84" i="5"/>
  <c r="T29" i="3"/>
  <c r="R29" i="3" s="1"/>
  <c r="S20" i="5"/>
  <c r="Q20" i="5" s="1"/>
  <c r="Q9" i="5"/>
  <c r="T12" i="3"/>
  <c r="R12" i="3" s="1"/>
  <c r="S11" i="5"/>
  <c r="Q11" i="5" s="1"/>
  <c r="AB36" i="6"/>
  <c r="B110" i="11"/>
  <c r="B142" i="11"/>
  <c r="B18" i="11"/>
  <c r="T98" i="3"/>
  <c r="R98" i="3" s="1"/>
  <c r="S85" i="4"/>
  <c r="Q85" i="4" s="1"/>
  <c r="S57" i="5"/>
  <c r="Q57" i="5" s="1"/>
  <c r="N113" i="3"/>
  <c r="L113" i="3" s="1"/>
  <c r="M99" i="4"/>
  <c r="K99" i="4" s="1"/>
  <c r="N85" i="3"/>
  <c r="L85" i="3" s="1"/>
  <c r="M73" i="4"/>
  <c r="K73" i="4" s="1"/>
  <c r="M52" i="5"/>
  <c r="K52" i="5" s="1"/>
  <c r="T137" i="3"/>
  <c r="R137" i="3" s="1"/>
  <c r="S121" i="4"/>
  <c r="Q121" i="4" s="1"/>
  <c r="B134" i="11"/>
  <c r="N22" i="3"/>
  <c r="L22" i="3" s="1"/>
  <c r="M19" i="4"/>
  <c r="K19" i="4" s="1"/>
  <c r="B136" i="11"/>
  <c r="N151" i="3"/>
  <c r="L151" i="3" s="1"/>
  <c r="M82" i="5"/>
  <c r="M132" i="4"/>
  <c r="K132" i="4" s="1"/>
  <c r="M136" i="3"/>
  <c r="L120" i="4"/>
  <c r="M120" i="3"/>
  <c r="L106" i="4"/>
  <c r="L65" i="5"/>
  <c r="P66" i="3"/>
  <c r="O58" i="4"/>
  <c r="O43" i="5"/>
  <c r="N80" i="3"/>
  <c r="M50" i="5"/>
  <c r="I89" i="11"/>
  <c r="J78" i="4" s="1"/>
  <c r="K91" i="3"/>
  <c r="B107" i="11"/>
  <c r="I52" i="11"/>
  <c r="J48" i="4" s="1"/>
  <c r="K54" i="3"/>
  <c r="N43" i="6"/>
  <c r="L36" i="3"/>
  <c r="T16" i="3"/>
  <c r="R16" i="3" s="1"/>
  <c r="S14" i="4"/>
  <c r="Q14" i="4" s="1"/>
  <c r="N82" i="3"/>
  <c r="L82" i="3" s="1"/>
  <c r="M70" i="4"/>
  <c r="B105" i="11"/>
  <c r="B57" i="11"/>
  <c r="O114" i="8"/>
  <c r="X114" i="8" s="1"/>
  <c r="M144" i="3"/>
  <c r="L80" i="5"/>
  <c r="L67" i="3"/>
  <c r="T70" i="3"/>
  <c r="R70" i="3" s="1"/>
  <c r="S61" i="4"/>
  <c r="Q61" i="4" s="1"/>
  <c r="S117" i="3"/>
  <c r="R117" i="3" s="1"/>
  <c r="R103" i="4"/>
  <c r="Q103" i="4" s="1"/>
  <c r="B11" i="11"/>
  <c r="AB105" i="6"/>
  <c r="M82" i="3"/>
  <c r="L70" i="4"/>
  <c r="R100" i="3"/>
  <c r="H126" i="4"/>
  <c r="N17" i="3"/>
  <c r="L17" i="3" s="1"/>
  <c r="M15" i="4"/>
  <c r="K15" i="4" s="1"/>
  <c r="N133" i="3"/>
  <c r="L133" i="3" s="1"/>
  <c r="M75" i="5"/>
  <c r="K75" i="5" s="1"/>
  <c r="N71" i="3"/>
  <c r="L71" i="3" s="1"/>
  <c r="M62" i="4"/>
  <c r="K62" i="4" s="1"/>
  <c r="N150" i="3"/>
  <c r="M131" i="4"/>
  <c r="M50" i="3"/>
  <c r="L45" i="4"/>
  <c r="L33" i="5"/>
  <c r="B97" i="11"/>
  <c r="M84" i="3"/>
  <c r="L72" i="4"/>
  <c r="L51" i="5"/>
  <c r="M153" i="3"/>
  <c r="L134" i="4"/>
  <c r="L84" i="5"/>
  <c r="B39" i="11"/>
  <c r="Q6" i="4"/>
  <c r="B45" i="11"/>
  <c r="M7" i="3"/>
  <c r="L6" i="5"/>
  <c r="L7" i="4"/>
  <c r="F43" i="4"/>
  <c r="G43" i="4" s="1"/>
  <c r="H43" i="4" s="1"/>
  <c r="R122" i="3"/>
  <c r="M70" i="3"/>
  <c r="L61" i="4"/>
  <c r="I61" i="11"/>
  <c r="J41" i="5" s="1"/>
  <c r="K63" i="3"/>
  <c r="AB154" i="6"/>
  <c r="M106" i="3"/>
  <c r="L92" i="4"/>
  <c r="L62" i="5"/>
  <c r="I126" i="11"/>
  <c r="J113" i="4" s="1"/>
  <c r="K128" i="3"/>
  <c r="P106" i="4"/>
  <c r="P65" i="5"/>
  <c r="O74" i="3"/>
  <c r="G74" i="3" s="1"/>
  <c r="N64" i="4"/>
  <c r="P52" i="3"/>
  <c r="O47" i="4"/>
  <c r="O35" i="5"/>
  <c r="P109" i="3"/>
  <c r="O95" i="4"/>
  <c r="P21" i="3"/>
  <c r="O18" i="4"/>
  <c r="P53" i="3"/>
  <c r="O36" i="5"/>
  <c r="P112" i="3"/>
  <c r="O98" i="4"/>
  <c r="P132" i="3"/>
  <c r="O117" i="4"/>
  <c r="O74" i="5"/>
  <c r="P12" i="3"/>
  <c r="O11" i="5"/>
  <c r="P45" i="3"/>
  <c r="O29" i="5"/>
  <c r="O40" i="4"/>
  <c r="P107" i="3"/>
  <c r="O93" i="4"/>
  <c r="O63" i="5"/>
  <c r="P75" i="3"/>
  <c r="O48" i="5"/>
  <c r="O65" i="4"/>
  <c r="P97" i="3"/>
  <c r="O84" i="4"/>
  <c r="P150" i="3"/>
  <c r="O131" i="4"/>
  <c r="P88" i="3"/>
  <c r="O76" i="4"/>
  <c r="O54" i="5"/>
  <c r="P113" i="3"/>
  <c r="O99" i="4"/>
  <c r="P145" i="3"/>
  <c r="O127" i="4"/>
  <c r="P42" i="3"/>
  <c r="O37" i="4"/>
  <c r="P83" i="3"/>
  <c r="O71" i="4"/>
  <c r="P13" i="3"/>
  <c r="O12" i="4"/>
  <c r="P47" i="3"/>
  <c r="O31" i="5"/>
  <c r="O42" i="4"/>
  <c r="P85" i="3"/>
  <c r="O73" i="4"/>
  <c r="O52" i="5"/>
  <c r="P41" i="3"/>
  <c r="O36" i="4"/>
  <c r="O105" i="3"/>
  <c r="N91" i="4"/>
  <c r="AB45" i="6"/>
  <c r="R10" i="3"/>
  <c r="K54" i="4"/>
  <c r="N25" i="3"/>
  <c r="M22" i="4"/>
  <c r="M17" i="5"/>
  <c r="N18" i="3"/>
  <c r="L18" i="3" s="1"/>
  <c r="M13" i="5"/>
  <c r="K13" i="5" s="1"/>
  <c r="M16" i="4"/>
  <c r="K16" i="4" s="1"/>
  <c r="F96" i="4"/>
  <c r="G96" i="4" s="1"/>
  <c r="H96" i="4" s="1"/>
  <c r="M59" i="3"/>
  <c r="L52" i="4"/>
  <c r="M100" i="3"/>
  <c r="L87" i="4"/>
  <c r="N6" i="3"/>
  <c r="L6" i="3" s="1"/>
  <c r="M6" i="4"/>
  <c r="K6" i="4" s="1"/>
  <c r="F6" i="4" s="1"/>
  <c r="G6" i="4" s="1"/>
  <c r="B77" i="11"/>
  <c r="N70" i="3"/>
  <c r="M61" i="4"/>
  <c r="I139" i="11"/>
  <c r="K141" i="3"/>
  <c r="B96" i="11"/>
  <c r="I112" i="11"/>
  <c r="J100" i="4" s="1"/>
  <c r="K114" i="3"/>
  <c r="P58" i="4"/>
  <c r="R67" i="7"/>
  <c r="P43" i="5"/>
  <c r="Q66" i="3"/>
  <c r="B93" i="11"/>
  <c r="M111" i="3"/>
  <c r="L97" i="4"/>
  <c r="N99" i="3"/>
  <c r="L99" i="3" s="1"/>
  <c r="M58" i="5"/>
  <c r="K58" i="5" s="1"/>
  <c r="M86" i="4"/>
  <c r="K86" i="4" s="1"/>
  <c r="M34" i="3"/>
  <c r="L30" i="4"/>
  <c r="N34" i="6"/>
  <c r="B48" i="11"/>
  <c r="AB119" i="6"/>
  <c r="R96" i="3"/>
  <c r="T79" i="3"/>
  <c r="R79" i="3" s="1"/>
  <c r="S68" i="4"/>
  <c r="Q68" i="4" s="1"/>
  <c r="T83" i="3"/>
  <c r="R83" i="3" s="1"/>
  <c r="S71" i="4"/>
  <c r="Q71" i="4" s="1"/>
  <c r="N24" i="3"/>
  <c r="L24" i="3" s="1"/>
  <c r="M21" i="4"/>
  <c r="M16" i="5"/>
  <c r="K16" i="5" s="1"/>
  <c r="T140" i="3"/>
  <c r="R140" i="3" s="1"/>
  <c r="S123" i="4"/>
  <c r="Q123" i="4" s="1"/>
  <c r="K63" i="4"/>
  <c r="B82" i="11"/>
  <c r="S112" i="3"/>
  <c r="R98" i="4"/>
  <c r="AB155" i="6"/>
  <c r="T60" i="3"/>
  <c r="R60" i="3" s="1"/>
  <c r="S53" i="4"/>
  <c r="Q53" i="4" s="1"/>
  <c r="AB95" i="6"/>
  <c r="N72" i="3"/>
  <c r="L72" i="3" s="1"/>
  <c r="M47" i="5"/>
  <c r="K47" i="5" s="1"/>
  <c r="M54" i="3"/>
  <c r="L54" i="3" s="1"/>
  <c r="L48" i="4"/>
  <c r="K48" i="4" s="1"/>
  <c r="N93" i="3"/>
  <c r="L93" i="3" s="1"/>
  <c r="M80" i="4"/>
  <c r="K80" i="4" s="1"/>
  <c r="M56" i="5"/>
  <c r="K56" i="5" s="1"/>
  <c r="R6" i="3"/>
  <c r="T26" i="3"/>
  <c r="R26" i="3" s="1"/>
  <c r="S23" i="4"/>
  <c r="Q23" i="4" s="1"/>
  <c r="S18" i="5"/>
  <c r="Q18" i="5" s="1"/>
  <c r="I119" i="11"/>
  <c r="K121" i="3"/>
  <c r="N86" i="3"/>
  <c r="L86" i="3" s="1"/>
  <c r="G86" i="3" s="1"/>
  <c r="M74" i="4"/>
  <c r="K74" i="4" s="1"/>
  <c r="K65" i="4"/>
  <c r="Q85" i="5"/>
  <c r="P47" i="4"/>
  <c r="P35" i="5"/>
  <c r="O95" i="3"/>
  <c r="N82" i="4"/>
  <c r="P117" i="4"/>
  <c r="P74" i="5"/>
  <c r="P155" i="3"/>
  <c r="O136" i="4"/>
  <c r="P93" i="4"/>
  <c r="P63" i="5"/>
  <c r="O151" i="3"/>
  <c r="N82" i="5"/>
  <c r="N132" i="4"/>
  <c r="O65" i="3"/>
  <c r="G65" i="3" s="1"/>
  <c r="N42" i="5"/>
  <c r="N57" i="4"/>
  <c r="P119" i="3"/>
  <c r="O105" i="4"/>
  <c r="P31" i="3"/>
  <c r="O27" i="4"/>
  <c r="O51" i="3"/>
  <c r="G51" i="3" s="1"/>
  <c r="N34" i="5"/>
  <c r="N46" i="4"/>
  <c r="O134" i="3"/>
  <c r="N118" i="4"/>
  <c r="P31" i="5"/>
  <c r="P42" i="4"/>
  <c r="P73" i="4"/>
  <c r="P52" i="5"/>
  <c r="O124" i="3"/>
  <c r="N109" i="4"/>
  <c r="O23" i="3"/>
  <c r="N20" i="4"/>
  <c r="O57" i="3"/>
  <c r="N51" i="4"/>
  <c r="N38" i="5"/>
  <c r="I50" i="11"/>
  <c r="K52" i="3"/>
  <c r="S5" i="3"/>
  <c r="R5" i="5"/>
  <c r="R5" i="4"/>
  <c r="L61" i="3"/>
  <c r="M52" i="3"/>
  <c r="L47" i="4"/>
  <c r="L35" i="5"/>
  <c r="N8" i="3"/>
  <c r="L8" i="3" s="1"/>
  <c r="M8" i="4"/>
  <c r="M7" i="5"/>
  <c r="N144" i="3"/>
  <c r="L144" i="3" s="1"/>
  <c r="M80" i="5"/>
  <c r="K80" i="5" s="1"/>
  <c r="B115" i="11"/>
  <c r="T84" i="3"/>
  <c r="R84" i="3" s="1"/>
  <c r="S72" i="4"/>
  <c r="Q72" i="4" s="1"/>
  <c r="S51" i="5"/>
  <c r="Q51" i="5" s="1"/>
  <c r="N13" i="3"/>
  <c r="M12" i="4"/>
  <c r="B135" i="11"/>
  <c r="N116" i="3"/>
  <c r="M102" i="4"/>
  <c r="B14" i="11"/>
  <c r="B128" i="11"/>
  <c r="AB80" i="6"/>
  <c r="B62" i="11"/>
  <c r="B114" i="11"/>
  <c r="N78" i="3"/>
  <c r="L78" i="3" s="1"/>
  <c r="M67" i="4"/>
  <c r="K67" i="4" s="1"/>
  <c r="K128" i="4"/>
  <c r="P30" i="5"/>
  <c r="P41" i="4"/>
  <c r="N146" i="6"/>
  <c r="N50" i="3"/>
  <c r="M45" i="4"/>
  <c r="K45" i="4" s="1"/>
  <c r="M33" i="5"/>
  <c r="I66" i="11"/>
  <c r="K68" i="3"/>
  <c r="T119" i="3"/>
  <c r="R119" i="3" s="1"/>
  <c r="S105" i="4"/>
  <c r="Q105" i="4" s="1"/>
  <c r="P17" i="3"/>
  <c r="O15" i="4"/>
  <c r="N122" i="3"/>
  <c r="M67" i="5"/>
  <c r="T41" i="3"/>
  <c r="R41" i="3" s="1"/>
  <c r="S36" i="4"/>
  <c r="Q36" i="4" s="1"/>
  <c r="I22" i="11"/>
  <c r="K24" i="3"/>
  <c r="M68" i="3"/>
  <c r="L45" i="5"/>
  <c r="L60" i="4"/>
  <c r="N96" i="3"/>
  <c r="L96" i="3" s="1"/>
  <c r="M83" i="4"/>
  <c r="K83" i="4" s="1"/>
  <c r="N147" i="3"/>
  <c r="L147" i="3" s="1"/>
  <c r="M129" i="4"/>
  <c r="K129" i="4" s="1"/>
  <c r="L73" i="3"/>
  <c r="M130" i="3"/>
  <c r="L115" i="4"/>
  <c r="L72" i="5"/>
  <c r="I24" i="11"/>
  <c r="K26" i="3"/>
  <c r="N128" i="6"/>
  <c r="I144" i="11"/>
  <c r="J128" i="4" s="1"/>
  <c r="K146" i="3"/>
  <c r="N53" i="3"/>
  <c r="L53" i="3" s="1"/>
  <c r="M36" i="5"/>
  <c r="K36" i="5" s="1"/>
  <c r="N7" i="3"/>
  <c r="L7" i="3" s="1"/>
  <c r="M6" i="5"/>
  <c r="M7" i="4"/>
  <c r="K7" i="4" s="1"/>
  <c r="I111" i="11"/>
  <c r="J99" i="4" s="1"/>
  <c r="K113" i="3"/>
  <c r="N108" i="3"/>
  <c r="M94" i="4"/>
  <c r="M64" i="5"/>
  <c r="K75" i="3"/>
  <c r="I73" i="11"/>
  <c r="I40" i="11"/>
  <c r="J37" i="4" s="1"/>
  <c r="K42" i="3"/>
  <c r="N120" i="3"/>
  <c r="M106" i="4"/>
  <c r="M65" i="5"/>
  <c r="K65" i="5" s="1"/>
  <c r="Q62" i="4"/>
  <c r="X110" i="8"/>
  <c r="M116" i="3"/>
  <c r="L102" i="4"/>
  <c r="T13" i="3"/>
  <c r="R13" i="3" s="1"/>
  <c r="S12" i="4"/>
  <c r="Q12" i="4" s="1"/>
  <c r="B83" i="11"/>
  <c r="N135" i="3"/>
  <c r="L135" i="3" s="1"/>
  <c r="M119" i="4"/>
  <c r="K119" i="4" s="1"/>
  <c r="T91" i="3"/>
  <c r="R91" i="3" s="1"/>
  <c r="S78" i="4"/>
  <c r="Q78" i="4" s="1"/>
  <c r="K48" i="5"/>
  <c r="B92" i="11"/>
  <c r="B137" i="11"/>
  <c r="Q64" i="4"/>
  <c r="R154" i="3"/>
  <c r="P40" i="4"/>
  <c r="P29" i="5"/>
  <c r="P48" i="5"/>
  <c r="P65" i="4"/>
  <c r="P76" i="4"/>
  <c r="P54" i="5"/>
  <c r="P100" i="3"/>
  <c r="O87" i="4"/>
  <c r="P123" i="3"/>
  <c r="O108" i="4"/>
  <c r="O29" i="3"/>
  <c r="N20" i="5"/>
  <c r="P60" i="3"/>
  <c r="O53" i="4"/>
  <c r="P138" i="3"/>
  <c r="O76" i="5"/>
  <c r="P20" i="3"/>
  <c r="O15" i="5"/>
  <c r="P64" i="3"/>
  <c r="O56" i="4"/>
  <c r="P116" i="3"/>
  <c r="O102" i="4"/>
  <c r="P11" i="3"/>
  <c r="O10" i="5"/>
  <c r="O11" i="4"/>
  <c r="P54" i="3"/>
  <c r="O48" i="4"/>
  <c r="P77" i="3"/>
  <c r="O66" i="4"/>
  <c r="P24" i="3"/>
  <c r="O16" i="5"/>
  <c r="O21" i="4"/>
  <c r="P36" i="3"/>
  <c r="O31" i="4"/>
  <c r="O23" i="5"/>
  <c r="P59" i="3"/>
  <c r="O52" i="4"/>
  <c r="P129" i="3"/>
  <c r="O114" i="4"/>
  <c r="O71" i="5"/>
  <c r="P140" i="3"/>
  <c r="O123" i="4"/>
  <c r="P44" i="3"/>
  <c r="O39" i="4"/>
  <c r="O28" i="5"/>
  <c r="P58" i="3"/>
  <c r="O39" i="5"/>
  <c r="P84" i="3"/>
  <c r="O72" i="4"/>
  <c r="O51" i="5"/>
  <c r="P96" i="3"/>
  <c r="O83" i="4"/>
  <c r="P128" i="3"/>
  <c r="O113" i="4"/>
  <c r="P32" i="3"/>
  <c r="O28" i="4"/>
  <c r="O21" i="5"/>
  <c r="H48" i="3"/>
  <c r="I48" i="3" s="1"/>
  <c r="AT73" i="17"/>
  <c r="D73" i="17" s="1"/>
  <c r="T64" i="3"/>
  <c r="R64" i="3" s="1"/>
  <c r="S56" i="4"/>
  <c r="Q56" i="4" s="1"/>
  <c r="I36" i="11"/>
  <c r="K38" i="3"/>
  <c r="AB17" i="6"/>
  <c r="N34" i="3"/>
  <c r="M30" i="4"/>
  <c r="N68" i="3"/>
  <c r="M45" i="5"/>
  <c r="M60" i="4"/>
  <c r="M76" i="3"/>
  <c r="L49" i="5"/>
  <c r="M16" i="3"/>
  <c r="L14" i="4"/>
  <c r="M91" i="3"/>
  <c r="L91" i="3" s="1"/>
  <c r="L78" i="4"/>
  <c r="K78" i="4" s="1"/>
  <c r="R61" i="3"/>
  <c r="G61" i="3" s="1"/>
  <c r="L146" i="3"/>
  <c r="N59" i="3"/>
  <c r="L59" i="3" s="1"/>
  <c r="M52" i="4"/>
  <c r="K52" i="4" s="1"/>
  <c r="M10" i="3"/>
  <c r="L9" i="5"/>
  <c r="L10" i="4"/>
  <c r="B87" i="11"/>
  <c r="T144" i="3"/>
  <c r="R144" i="3" s="1"/>
  <c r="S80" i="5"/>
  <c r="Q80" i="5" s="1"/>
  <c r="B75" i="11"/>
  <c r="P15" i="4"/>
  <c r="Q17" i="3"/>
  <c r="R18" i="7"/>
  <c r="M29" i="3"/>
  <c r="L29" i="3" s="1"/>
  <c r="G29" i="3" s="1"/>
  <c r="L20" i="5"/>
  <c r="K20" i="5" s="1"/>
  <c r="M80" i="3"/>
  <c r="L50" i="5"/>
  <c r="B127" i="11"/>
  <c r="P34" i="3"/>
  <c r="O30" i="4"/>
  <c r="T50" i="3"/>
  <c r="R50" i="3" s="1"/>
  <c r="S45" i="4"/>
  <c r="Q45" i="4" s="1"/>
  <c r="S33" i="5"/>
  <c r="Q33" i="5" s="1"/>
  <c r="T129" i="3"/>
  <c r="R129" i="3" s="1"/>
  <c r="S114" i="4"/>
  <c r="Q114" i="4" s="1"/>
  <c r="S71" i="5"/>
  <c r="Q71" i="5" s="1"/>
  <c r="N121" i="3"/>
  <c r="L121" i="3" s="1"/>
  <c r="M66" i="5"/>
  <c r="K66" i="5" s="1"/>
  <c r="M107" i="4"/>
  <c r="K107" i="4" s="1"/>
  <c r="K70" i="3"/>
  <c r="I68" i="11"/>
  <c r="J61" i="4" s="1"/>
  <c r="B42" i="11"/>
  <c r="Q58" i="5"/>
  <c r="H29" i="4"/>
  <c r="AB127" i="6"/>
  <c r="K96" i="3"/>
  <c r="I94" i="11"/>
  <c r="J83" i="4" s="1"/>
  <c r="R71" i="3"/>
  <c r="N28" i="6"/>
  <c r="N15" i="3"/>
  <c r="L15" i="3" s="1"/>
  <c r="M12" i="5"/>
  <c r="K12" i="5" s="1"/>
  <c r="I70" i="11"/>
  <c r="J47" i="5" s="1"/>
  <c r="K72" i="3"/>
  <c r="Q127" i="4"/>
  <c r="K126" i="4"/>
  <c r="F126" i="4" s="1"/>
  <c r="G126" i="4" s="1"/>
  <c r="B80" i="11"/>
  <c r="L75" i="3"/>
  <c r="N97" i="3"/>
  <c r="L97" i="3" s="1"/>
  <c r="M84" i="4"/>
  <c r="K84" i="4" s="1"/>
  <c r="R74" i="3"/>
  <c r="O152" i="3"/>
  <c r="N83" i="5"/>
  <c r="N133" i="4"/>
  <c r="O125" i="3"/>
  <c r="N110" i="4"/>
  <c r="N68" i="5"/>
  <c r="P21" i="4"/>
  <c r="P16" i="5"/>
  <c r="P31" i="4"/>
  <c r="P23" i="5"/>
  <c r="O90" i="3"/>
  <c r="N77" i="4"/>
  <c r="O118" i="3"/>
  <c r="N104" i="4"/>
  <c r="P114" i="4"/>
  <c r="P71" i="5"/>
  <c r="P39" i="4"/>
  <c r="P28" i="5"/>
  <c r="O91" i="3"/>
  <c r="G91" i="3" s="1"/>
  <c r="N78" i="4"/>
  <c r="O131" i="3"/>
  <c r="G131" i="3" s="1"/>
  <c r="N73" i="5"/>
  <c r="N116" i="4"/>
  <c r="P72" i="4"/>
  <c r="P51" i="5"/>
  <c r="P28" i="4"/>
  <c r="P21" i="5"/>
  <c r="O71" i="3"/>
  <c r="N62" i="4"/>
  <c r="O114" i="3"/>
  <c r="N100" i="4"/>
  <c r="I16" i="11"/>
  <c r="K18" i="3"/>
  <c r="M26" i="3"/>
  <c r="L23" i="4"/>
  <c r="L18" i="5"/>
  <c r="T49" i="3"/>
  <c r="R49" i="3" s="1"/>
  <c r="G49" i="3" s="1"/>
  <c r="S44" i="4"/>
  <c r="Q44" i="4" s="1"/>
  <c r="S32" i="5"/>
  <c r="Q32" i="5" s="1"/>
  <c r="T73" i="3"/>
  <c r="R73" i="3" s="1"/>
  <c r="S63" i="4"/>
  <c r="Q63" i="4" s="1"/>
  <c r="L38" i="3"/>
  <c r="I91" i="11"/>
  <c r="K93" i="3"/>
  <c r="M150" i="3"/>
  <c r="L131" i="4"/>
  <c r="N43" i="3"/>
  <c r="L43" i="3" s="1"/>
  <c r="M38" i="4"/>
  <c r="K38" i="4" s="1"/>
  <c r="M92" i="3"/>
  <c r="L92" i="3" s="1"/>
  <c r="L79" i="4"/>
  <c r="I117" i="11"/>
  <c r="J105" i="4" s="1"/>
  <c r="K119" i="3"/>
  <c r="T47" i="3"/>
  <c r="R47" i="3" s="1"/>
  <c r="S31" i="5"/>
  <c r="Q31" i="5" s="1"/>
  <c r="S42" i="4"/>
  <c r="Q42" i="4" s="1"/>
  <c r="M13" i="3"/>
  <c r="L12" i="4"/>
  <c r="M109" i="3"/>
  <c r="L95" i="4"/>
  <c r="I19" i="11"/>
  <c r="J18" i="4" s="1"/>
  <c r="K21" i="3"/>
  <c r="M25" i="3"/>
  <c r="L22" i="4"/>
  <c r="L17" i="5"/>
  <c r="K53" i="3"/>
  <c r="I51" i="11"/>
  <c r="J36" i="5" s="1"/>
  <c r="T44" i="3"/>
  <c r="R44" i="3" s="1"/>
  <c r="S39" i="4"/>
  <c r="Q39" i="4" s="1"/>
  <c r="S28" i="5"/>
  <c r="Q28" i="5" s="1"/>
  <c r="M38" i="3"/>
  <c r="L25" i="5"/>
  <c r="K25" i="5" s="1"/>
  <c r="L33" i="4"/>
  <c r="K33" i="4" s="1"/>
  <c r="I153" i="11"/>
  <c r="J136" i="4" s="1"/>
  <c r="K155" i="3"/>
  <c r="T24" i="3"/>
  <c r="R24" i="3" s="1"/>
  <c r="S21" i="4"/>
  <c r="Q21" i="4" s="1"/>
  <c r="S16" i="5"/>
  <c r="Q16" i="5" s="1"/>
  <c r="I130" i="11"/>
  <c r="K132" i="3"/>
  <c r="K48" i="3"/>
  <c r="I46" i="11"/>
  <c r="J43" i="4" s="1"/>
  <c r="M5" i="3"/>
  <c r="L5" i="4"/>
  <c r="L5" i="5"/>
  <c r="AB61" i="6"/>
  <c r="M108" i="3"/>
  <c r="L94" i="4"/>
  <c r="L64" i="5"/>
  <c r="K142" i="3"/>
  <c r="I140" i="11"/>
  <c r="T95" i="3"/>
  <c r="R95" i="3" s="1"/>
  <c r="S82" i="4"/>
  <c r="Q82" i="4" s="1"/>
  <c r="T33" i="3"/>
  <c r="R33" i="3" s="1"/>
  <c r="S29" i="4"/>
  <c r="Q29" i="4" s="1"/>
  <c r="I32" i="11"/>
  <c r="J30" i="4" s="1"/>
  <c r="K34" i="3"/>
  <c r="AB101" i="6"/>
  <c r="R35" i="7"/>
  <c r="Q34" i="3"/>
  <c r="P30" i="4"/>
  <c r="N52" i="3"/>
  <c r="L52" i="3" s="1"/>
  <c r="M35" i="5"/>
  <c r="K35" i="5" s="1"/>
  <c r="I30" i="11"/>
  <c r="K32" i="3"/>
  <c r="N74" i="3"/>
  <c r="L74" i="3" s="1"/>
  <c r="M64" i="4"/>
  <c r="K64" i="4" s="1"/>
  <c r="I29" i="11"/>
  <c r="J27" i="4" s="1"/>
  <c r="K31" i="3"/>
  <c r="Q39" i="5"/>
  <c r="I8" i="11"/>
  <c r="K10" i="3"/>
  <c r="M124" i="3"/>
  <c r="L124" i="3" s="1"/>
  <c r="L109" i="4"/>
  <c r="K109" i="4" s="1"/>
  <c r="AB6" i="6"/>
  <c r="I86" i="11"/>
  <c r="K88" i="3"/>
  <c r="N42" i="6"/>
  <c r="T124" i="3"/>
  <c r="R124" i="3" s="1"/>
  <c r="S109" i="4"/>
  <c r="Q109" i="4" s="1"/>
  <c r="F47" i="5"/>
  <c r="G47" i="5" s="1"/>
  <c r="H47" i="5"/>
  <c r="R145" i="3"/>
  <c r="L143" i="3"/>
  <c r="G143" i="3" s="1"/>
  <c r="M155" i="3"/>
  <c r="L136" i="4"/>
  <c r="AB28" i="6"/>
  <c r="R6" i="7"/>
  <c r="Q5" i="3"/>
  <c r="R28" i="7"/>
  <c r="Q27" i="3"/>
  <c r="R53" i="7"/>
  <c r="Q52" i="3"/>
  <c r="R57" i="7"/>
  <c r="Q56" i="3"/>
  <c r="Q89" i="3"/>
  <c r="R90" i="7"/>
  <c r="R101" i="7"/>
  <c r="Q100" i="3"/>
  <c r="R99" i="7"/>
  <c r="Q98" i="3"/>
  <c r="R110" i="7"/>
  <c r="Q109" i="3"/>
  <c r="R124" i="7"/>
  <c r="Q123" i="3"/>
  <c r="R137" i="7"/>
  <c r="Q136" i="3"/>
  <c r="Q137" i="3"/>
  <c r="R138" i="7"/>
  <c r="R157" i="7"/>
  <c r="O156" i="3" s="1"/>
  <c r="Q156" i="3"/>
  <c r="Q157" i="3"/>
  <c r="R158" i="7"/>
  <c r="O157" i="3" s="1"/>
  <c r="R8" i="7"/>
  <c r="Q7" i="3"/>
  <c r="Q21" i="3"/>
  <c r="R22" i="7"/>
  <c r="G22" i="3"/>
  <c r="R39" i="7"/>
  <c r="Q38" i="3"/>
  <c r="R54" i="7"/>
  <c r="Q53" i="3"/>
  <c r="R61" i="7"/>
  <c r="Q60" i="3"/>
  <c r="R68" i="7"/>
  <c r="Q67" i="3"/>
  <c r="R93" i="7"/>
  <c r="Q92" i="3"/>
  <c r="R113" i="7"/>
  <c r="Q112" i="3"/>
  <c r="R131" i="7"/>
  <c r="Q130" i="3"/>
  <c r="R133" i="7"/>
  <c r="Q132" i="3"/>
  <c r="R139" i="7"/>
  <c r="Q138" i="3"/>
  <c r="R145" i="7"/>
  <c r="Q144" i="3"/>
  <c r="R142" i="7"/>
  <c r="Q141" i="3"/>
  <c r="R156" i="7"/>
  <c r="Q155" i="3"/>
  <c r="R10" i="7"/>
  <c r="Q9" i="3"/>
  <c r="R29" i="7"/>
  <c r="Q28" i="3"/>
  <c r="R13" i="7"/>
  <c r="Q12" i="3"/>
  <c r="R21" i="7"/>
  <c r="Q20" i="3"/>
  <c r="R38" i="7"/>
  <c r="Q37" i="3"/>
  <c r="R46" i="7"/>
  <c r="Q45" i="3"/>
  <c r="R65" i="7"/>
  <c r="Q64" i="3"/>
  <c r="R88" i="7"/>
  <c r="Q87" i="3"/>
  <c r="G102" i="3"/>
  <c r="R108" i="7"/>
  <c r="Q107" i="3"/>
  <c r="R117" i="7"/>
  <c r="Q116" i="3"/>
  <c r="R116" i="7"/>
  <c r="Q115" i="3"/>
  <c r="R128" i="7"/>
  <c r="Q127" i="3"/>
  <c r="G151" i="3"/>
  <c r="R150" i="7"/>
  <c r="Q149" i="3"/>
  <c r="R55" i="7"/>
  <c r="Q54" i="3"/>
  <c r="R77" i="7"/>
  <c r="Q76" i="3"/>
  <c r="R70" i="7"/>
  <c r="Q69" i="3"/>
  <c r="R76" i="7"/>
  <c r="Q75" i="3"/>
  <c r="R78" i="7"/>
  <c r="Q77" i="3"/>
  <c r="G101" i="3"/>
  <c r="R105" i="7"/>
  <c r="Q104" i="3"/>
  <c r="Q97" i="3"/>
  <c r="R98" i="7"/>
  <c r="R112" i="7"/>
  <c r="Q111" i="3"/>
  <c r="R118" i="7"/>
  <c r="Q117" i="3"/>
  <c r="R120" i="7"/>
  <c r="Q119" i="3"/>
  <c r="R147" i="7"/>
  <c r="Q146" i="3"/>
  <c r="R151" i="7"/>
  <c r="Q150" i="3"/>
  <c r="R25" i="7"/>
  <c r="Q24" i="3"/>
  <c r="R20" i="7"/>
  <c r="Q19" i="3"/>
  <c r="R36" i="7"/>
  <c r="Q35" i="3"/>
  <c r="R32" i="7"/>
  <c r="Q31" i="3"/>
  <c r="R37" i="7"/>
  <c r="Q36" i="3"/>
  <c r="R51" i="7"/>
  <c r="Q50" i="3"/>
  <c r="R44" i="7"/>
  <c r="Q43" i="3"/>
  <c r="I51" i="3"/>
  <c r="R60" i="7"/>
  <c r="Q59" i="3"/>
  <c r="R80" i="7"/>
  <c r="Q79" i="3"/>
  <c r="R89" i="7"/>
  <c r="Q88" i="3"/>
  <c r="R100" i="7"/>
  <c r="Q99" i="3"/>
  <c r="R114" i="7"/>
  <c r="Q113" i="3"/>
  <c r="R123" i="7"/>
  <c r="Q122" i="3"/>
  <c r="R121" i="7"/>
  <c r="Q120" i="3"/>
  <c r="Q129" i="3"/>
  <c r="R130" i="7"/>
  <c r="R127" i="7"/>
  <c r="Q126" i="3"/>
  <c r="R141" i="7"/>
  <c r="Q140" i="3"/>
  <c r="I147" i="3"/>
  <c r="G147" i="3"/>
  <c r="R146" i="7"/>
  <c r="Q145" i="3"/>
  <c r="R43" i="7"/>
  <c r="Q42" i="3"/>
  <c r="R45" i="7"/>
  <c r="Q44" i="3"/>
  <c r="R71" i="7"/>
  <c r="Q70" i="3"/>
  <c r="R84" i="7"/>
  <c r="Q83" i="3"/>
  <c r="G148" i="3"/>
  <c r="R14" i="7"/>
  <c r="Q13" i="3"/>
  <c r="R48" i="7"/>
  <c r="Q47" i="3"/>
  <c r="R59" i="7"/>
  <c r="Q58" i="3"/>
  <c r="R56" i="7"/>
  <c r="Q55" i="3"/>
  <c r="R85" i="7"/>
  <c r="Q84" i="3"/>
  <c r="G73" i="3"/>
  <c r="R86" i="7"/>
  <c r="Q85" i="3"/>
  <c r="R97" i="7"/>
  <c r="Q96" i="3"/>
  <c r="R95" i="7"/>
  <c r="Q94" i="3"/>
  <c r="R109" i="7"/>
  <c r="Q108" i="3"/>
  <c r="R129" i="7"/>
  <c r="Q128" i="3"/>
  <c r="R140" i="7"/>
  <c r="Q139" i="3"/>
  <c r="R155" i="7"/>
  <c r="Q154" i="3"/>
  <c r="R27" i="7"/>
  <c r="Q26" i="3"/>
  <c r="G23" i="3"/>
  <c r="R33" i="7"/>
  <c r="Q32" i="3"/>
  <c r="R15" i="7"/>
  <c r="Q14" i="3"/>
  <c r="R42" i="7"/>
  <c r="Q41" i="3"/>
  <c r="G57" i="3"/>
  <c r="R64" i="7"/>
  <c r="Q63" i="3"/>
  <c r="R83" i="7"/>
  <c r="Q82" i="3"/>
  <c r="G105" i="3"/>
  <c r="I114" i="3"/>
  <c r="G114" i="3"/>
  <c r="G133" i="3"/>
  <c r="R154" i="7"/>
  <c r="Q153" i="3"/>
  <c r="K120" i="4" l="1"/>
  <c r="K33" i="5"/>
  <c r="K53" i="5"/>
  <c r="K47" i="4"/>
  <c r="K82" i="5"/>
  <c r="K60" i="4"/>
  <c r="K106" i="4"/>
  <c r="L108" i="3"/>
  <c r="Q5" i="5"/>
  <c r="K121" i="4"/>
  <c r="L57" i="5"/>
  <c r="K57" i="5" s="1"/>
  <c r="M98" i="3"/>
  <c r="L98" i="3" s="1"/>
  <c r="G98" i="3" s="1"/>
  <c r="L85" i="4"/>
  <c r="K85" i="4" s="1"/>
  <c r="J116" i="4"/>
  <c r="J73" i="5"/>
  <c r="K27" i="3"/>
  <c r="L68" i="3"/>
  <c r="G68" i="3" s="1"/>
  <c r="M26" i="5"/>
  <c r="R116" i="3"/>
  <c r="N119" i="4"/>
  <c r="O135" i="3"/>
  <c r="M79" i="3"/>
  <c r="L68" i="4"/>
  <c r="I100" i="11"/>
  <c r="K102" i="3"/>
  <c r="J10" i="5"/>
  <c r="J11" i="4"/>
  <c r="K82" i="4"/>
  <c r="F82" i="4" s="1"/>
  <c r="G82" i="4" s="1"/>
  <c r="H82" i="4" s="1"/>
  <c r="G71" i="3"/>
  <c r="K104" i="3"/>
  <c r="M34" i="4"/>
  <c r="K34" i="4" s="1"/>
  <c r="K42" i="4"/>
  <c r="K69" i="4"/>
  <c r="K49" i="3"/>
  <c r="I47" i="11"/>
  <c r="J57" i="4"/>
  <c r="J42" i="5"/>
  <c r="K79" i="4"/>
  <c r="K6" i="5"/>
  <c r="K67" i="5"/>
  <c r="K21" i="4"/>
  <c r="K17" i="5"/>
  <c r="K101" i="3"/>
  <c r="F35" i="4"/>
  <c r="G35" i="4" s="1"/>
  <c r="H35" i="4" s="1"/>
  <c r="L122" i="3"/>
  <c r="I37" i="11"/>
  <c r="K39" i="3"/>
  <c r="I124" i="11"/>
  <c r="K126" i="3"/>
  <c r="L34" i="3"/>
  <c r="K8" i="4"/>
  <c r="F8" i="4" s="1"/>
  <c r="G8" i="4" s="1"/>
  <c r="H8" i="4" s="1"/>
  <c r="L26" i="5"/>
  <c r="M39" i="3"/>
  <c r="L39" i="3" s="1"/>
  <c r="G39" i="3" s="1"/>
  <c r="L34" i="4"/>
  <c r="J83" i="5"/>
  <c r="J133" i="4"/>
  <c r="H91" i="3"/>
  <c r="AT146" i="17"/>
  <c r="D146" i="17" s="1"/>
  <c r="H71" i="3"/>
  <c r="I71" i="3" s="1"/>
  <c r="AT118" i="17"/>
  <c r="D118" i="17" s="1"/>
  <c r="I91" i="3"/>
  <c r="G124" i="3"/>
  <c r="H51" i="3"/>
  <c r="AT82" i="17"/>
  <c r="D82" i="17" s="1"/>
  <c r="H86" i="3"/>
  <c r="I86" i="3" s="1"/>
  <c r="AT141" i="17"/>
  <c r="D141" i="17" s="1"/>
  <c r="F12" i="5"/>
  <c r="G12" i="5" s="1"/>
  <c r="H12" i="5" s="1"/>
  <c r="O32" i="3"/>
  <c r="N28" i="4"/>
  <c r="N21" i="5"/>
  <c r="O154" i="3"/>
  <c r="N85" i="5"/>
  <c r="N135" i="4"/>
  <c r="O108" i="3"/>
  <c r="N94" i="4"/>
  <c r="N64" i="5"/>
  <c r="O58" i="3"/>
  <c r="N39" i="5"/>
  <c r="O13" i="3"/>
  <c r="N12" i="4"/>
  <c r="O83" i="3"/>
  <c r="N71" i="4"/>
  <c r="O42" i="3"/>
  <c r="N37" i="4"/>
  <c r="O113" i="3"/>
  <c r="N99" i="4"/>
  <c r="O43" i="3"/>
  <c r="N38" i="4"/>
  <c r="O35" i="3"/>
  <c r="N22" i="5"/>
  <c r="O146" i="3"/>
  <c r="N128" i="4"/>
  <c r="O111" i="3"/>
  <c r="N97" i="4"/>
  <c r="O77" i="3"/>
  <c r="N66" i="4"/>
  <c r="O54" i="3"/>
  <c r="N48" i="4"/>
  <c r="O107" i="3"/>
  <c r="N63" i="5"/>
  <c r="N93" i="4"/>
  <c r="O45" i="3"/>
  <c r="N40" i="4"/>
  <c r="N29" i="5"/>
  <c r="O12" i="3"/>
  <c r="N11" i="5"/>
  <c r="O141" i="3"/>
  <c r="N77" i="5"/>
  <c r="N124" i="4"/>
  <c r="O130" i="3"/>
  <c r="N115" i="4"/>
  <c r="N72" i="5"/>
  <c r="O67" i="3"/>
  <c r="N44" i="5"/>
  <c r="N59" i="4"/>
  <c r="H22" i="3"/>
  <c r="I22" i="3" s="1"/>
  <c r="AT36" i="17"/>
  <c r="D36" i="17" s="1"/>
  <c r="O7" i="3"/>
  <c r="N6" i="5"/>
  <c r="N7" i="4"/>
  <c r="O136" i="3"/>
  <c r="N120" i="4"/>
  <c r="O100" i="3"/>
  <c r="N87" i="4"/>
  <c r="O56" i="3"/>
  <c r="N37" i="5"/>
  <c r="N50" i="4"/>
  <c r="O27" i="3"/>
  <c r="G27" i="3" s="1"/>
  <c r="N24" i="4"/>
  <c r="H143" i="3"/>
  <c r="AT222" i="17"/>
  <c r="D222" i="17" s="1"/>
  <c r="N60" i="3"/>
  <c r="L60" i="3" s="1"/>
  <c r="M53" i="4"/>
  <c r="K53" i="4" s="1"/>
  <c r="F62" i="4"/>
  <c r="G62" i="4" s="1"/>
  <c r="H62" i="4" s="1"/>
  <c r="O17" i="3"/>
  <c r="N15" i="4"/>
  <c r="K139" i="3"/>
  <c r="I137" i="11"/>
  <c r="J122" i="4" s="1"/>
  <c r="K64" i="5"/>
  <c r="L50" i="3"/>
  <c r="I62" i="11"/>
  <c r="J56" i="4" s="1"/>
  <c r="K64" i="3"/>
  <c r="L13" i="3"/>
  <c r="F109" i="4"/>
  <c r="G109" i="4" s="1"/>
  <c r="H109" i="4" s="1"/>
  <c r="H46" i="4"/>
  <c r="F46" i="4"/>
  <c r="G46" i="4" s="1"/>
  <c r="F42" i="5"/>
  <c r="G42" i="5" s="1"/>
  <c r="H42" i="5" s="1"/>
  <c r="I48" i="11"/>
  <c r="K50" i="3"/>
  <c r="I96" i="11"/>
  <c r="K98" i="3"/>
  <c r="F91" i="4"/>
  <c r="G91" i="4" s="1"/>
  <c r="H91" i="4" s="1"/>
  <c r="I45" i="11"/>
  <c r="K47" i="3"/>
  <c r="L150" i="3"/>
  <c r="K70" i="4"/>
  <c r="I107" i="11"/>
  <c r="J95" i="4" s="1"/>
  <c r="K109" i="3"/>
  <c r="K138" i="3"/>
  <c r="I136" i="11"/>
  <c r="J76" i="5" s="1"/>
  <c r="I110" i="11"/>
  <c r="J98" i="4" s="1"/>
  <c r="K112" i="3"/>
  <c r="F74" i="4"/>
  <c r="G74" i="4" s="1"/>
  <c r="H74" i="4" s="1"/>
  <c r="J32" i="4"/>
  <c r="J24" i="5"/>
  <c r="H6" i="4"/>
  <c r="J132" i="4"/>
  <c r="J82" i="5"/>
  <c r="K136" i="4"/>
  <c r="R5" i="3"/>
  <c r="K76" i="3"/>
  <c r="I74" i="11"/>
  <c r="J49" i="5" s="1"/>
  <c r="N139" i="3"/>
  <c r="L139" i="3" s="1"/>
  <c r="M122" i="4"/>
  <c r="K122" i="4" s="1"/>
  <c r="L84" i="3"/>
  <c r="G84" i="3" s="1"/>
  <c r="K95" i="4"/>
  <c r="L9" i="3"/>
  <c r="F67" i="4"/>
  <c r="G67" i="4" s="1"/>
  <c r="H67" i="4" s="1"/>
  <c r="K97" i="4"/>
  <c r="L28" i="3"/>
  <c r="O126" i="3"/>
  <c r="N111" i="4"/>
  <c r="N69" i="5"/>
  <c r="H105" i="3"/>
  <c r="I105" i="3" s="1"/>
  <c r="AT173" i="17"/>
  <c r="D173" i="17" s="1"/>
  <c r="H57" i="3"/>
  <c r="I57" i="3" s="1"/>
  <c r="AT94" i="17"/>
  <c r="D94" i="17" s="1"/>
  <c r="H23" i="3"/>
  <c r="I23" i="3" s="1"/>
  <c r="AT37" i="17"/>
  <c r="D37" i="17" s="1"/>
  <c r="H73" i="3"/>
  <c r="I73" i="3" s="1"/>
  <c r="AT120" i="17"/>
  <c r="D120" i="17" s="1"/>
  <c r="H74" i="3"/>
  <c r="I74" i="3" s="1"/>
  <c r="AT121" i="17"/>
  <c r="D121" i="17" s="1"/>
  <c r="O97" i="3"/>
  <c r="N84" i="4"/>
  <c r="H65" i="3"/>
  <c r="I65" i="3" s="1"/>
  <c r="AT109" i="17"/>
  <c r="D109" i="17" s="1"/>
  <c r="H102" i="3"/>
  <c r="I102" i="3" s="1"/>
  <c r="AT164" i="17"/>
  <c r="D164" i="17" s="1"/>
  <c r="H46" i="3"/>
  <c r="I46" i="3" s="1"/>
  <c r="AT70" i="17"/>
  <c r="D70" i="17" s="1"/>
  <c r="H121" i="3"/>
  <c r="I121" i="3" s="1"/>
  <c r="AT190" i="17"/>
  <c r="D190" i="17" s="1"/>
  <c r="H29" i="3"/>
  <c r="I29" i="3" s="1"/>
  <c r="AT49" i="17"/>
  <c r="D49" i="17" s="1"/>
  <c r="J76" i="4"/>
  <c r="J54" i="5"/>
  <c r="F78" i="4"/>
  <c r="G78" i="4" s="1"/>
  <c r="H78" i="4" s="1"/>
  <c r="F77" i="4"/>
  <c r="G77" i="4" s="1"/>
  <c r="H77" i="4"/>
  <c r="I80" i="11"/>
  <c r="J70" i="4" s="1"/>
  <c r="K82" i="3"/>
  <c r="M27" i="3"/>
  <c r="L24" i="4"/>
  <c r="K30" i="4"/>
  <c r="K94" i="3"/>
  <c r="I92" i="11"/>
  <c r="J81" i="4" s="1"/>
  <c r="K94" i="4"/>
  <c r="M145" i="3"/>
  <c r="L145" i="3" s="1"/>
  <c r="L127" i="4"/>
  <c r="K127" i="4" s="1"/>
  <c r="N79" i="3"/>
  <c r="L79" i="3" s="1"/>
  <c r="G79" i="3" s="1"/>
  <c r="M68" i="4"/>
  <c r="K68" i="4" s="1"/>
  <c r="G8" i="3"/>
  <c r="H34" i="5"/>
  <c r="F34" i="5"/>
  <c r="G34" i="5" s="1"/>
  <c r="G72" i="3"/>
  <c r="M33" i="3"/>
  <c r="L33" i="3" s="1"/>
  <c r="G33" i="3" s="1"/>
  <c r="L29" i="4"/>
  <c r="K29" i="4" s="1"/>
  <c r="F29" i="4" s="1"/>
  <c r="G29" i="4" s="1"/>
  <c r="I93" i="11"/>
  <c r="J82" i="4" s="1"/>
  <c r="K95" i="3"/>
  <c r="N35" i="3"/>
  <c r="L35" i="3" s="1"/>
  <c r="M22" i="5"/>
  <c r="K22" i="5" s="1"/>
  <c r="N10" i="3"/>
  <c r="L10" i="3" s="1"/>
  <c r="M9" i="5"/>
  <c r="K9" i="5" s="1"/>
  <c r="M10" i="4"/>
  <c r="K10" i="4" s="1"/>
  <c r="Q98" i="4"/>
  <c r="K105" i="4"/>
  <c r="F32" i="5"/>
  <c r="G32" i="5" s="1"/>
  <c r="H32" i="5"/>
  <c r="L155" i="3"/>
  <c r="N88" i="3"/>
  <c r="L88" i="3" s="1"/>
  <c r="M76" i="4"/>
  <c r="K76" i="4" s="1"/>
  <c r="M54" i="5"/>
  <c r="K54" i="5" s="1"/>
  <c r="N134" i="3"/>
  <c r="L134" i="3" s="1"/>
  <c r="M118" i="4"/>
  <c r="K118" i="4" s="1"/>
  <c r="N12" i="3"/>
  <c r="L12" i="3" s="1"/>
  <c r="M11" i="5"/>
  <c r="K11" i="5" s="1"/>
  <c r="L109" i="3"/>
  <c r="F60" i="4"/>
  <c r="G60" i="4" s="1"/>
  <c r="H60" i="4" s="1"/>
  <c r="L111" i="3"/>
  <c r="F63" i="4"/>
  <c r="G63" i="4" s="1"/>
  <c r="H63" i="4"/>
  <c r="F60" i="5"/>
  <c r="G60" i="5" s="1"/>
  <c r="H60" i="5"/>
  <c r="F19" i="4"/>
  <c r="G19" i="4" s="1"/>
  <c r="H19" i="4" s="1"/>
  <c r="K49" i="5"/>
  <c r="O85" i="3"/>
  <c r="N73" i="4"/>
  <c r="N52" i="5"/>
  <c r="O88" i="3"/>
  <c r="N76" i="4"/>
  <c r="N54" i="5"/>
  <c r="O31" i="3"/>
  <c r="N27" i="4"/>
  <c r="O76" i="3"/>
  <c r="N49" i="5"/>
  <c r="O132" i="3"/>
  <c r="N74" i="5"/>
  <c r="N117" i="4"/>
  <c r="O98" i="3"/>
  <c r="N85" i="4"/>
  <c r="N57" i="5"/>
  <c r="O79" i="3"/>
  <c r="N68" i="4"/>
  <c r="O28" i="3"/>
  <c r="N19" i="5"/>
  <c r="N25" i="4"/>
  <c r="F132" i="4"/>
  <c r="G132" i="4" s="1"/>
  <c r="H132" i="4" s="1"/>
  <c r="N94" i="3"/>
  <c r="L94" i="3" s="1"/>
  <c r="M81" i="4"/>
  <c r="K81" i="4" s="1"/>
  <c r="J77" i="5"/>
  <c r="J124" i="4"/>
  <c r="F17" i="5"/>
  <c r="G17" i="5" s="1"/>
  <c r="H17" i="5" s="1"/>
  <c r="F81" i="5"/>
  <c r="G81" i="5" s="1"/>
  <c r="H81" i="5" s="1"/>
  <c r="R112" i="3"/>
  <c r="L119" i="3"/>
  <c r="F44" i="4"/>
  <c r="G44" i="4" s="1"/>
  <c r="H44" i="4" s="1"/>
  <c r="I54" i="11"/>
  <c r="K56" i="3"/>
  <c r="J85" i="5"/>
  <c r="J135" i="4"/>
  <c r="J53" i="5"/>
  <c r="J75" i="4"/>
  <c r="G103" i="3"/>
  <c r="K62" i="5"/>
  <c r="K72" i="5"/>
  <c r="F125" i="4"/>
  <c r="G125" i="4" s="1"/>
  <c r="H125" i="4" s="1"/>
  <c r="F89" i="4"/>
  <c r="G89" i="4" s="1"/>
  <c r="H89" i="4" s="1"/>
  <c r="F34" i="4"/>
  <c r="G34" i="4" s="1"/>
  <c r="H34" i="4" s="1"/>
  <c r="L76" i="3"/>
  <c r="O26" i="3"/>
  <c r="N23" i="4"/>
  <c r="N18" i="5"/>
  <c r="O44" i="3"/>
  <c r="N39" i="4"/>
  <c r="N28" i="5"/>
  <c r="O150" i="3"/>
  <c r="N131" i="4"/>
  <c r="O116" i="3"/>
  <c r="N102" i="4"/>
  <c r="O92" i="3"/>
  <c r="N79" i="4"/>
  <c r="J10" i="4"/>
  <c r="J9" i="5"/>
  <c r="H148" i="3"/>
  <c r="I148" i="3" s="1"/>
  <c r="AT227" i="17"/>
  <c r="D227" i="17" s="1"/>
  <c r="O120" i="3"/>
  <c r="N106" i="4"/>
  <c r="N65" i="5"/>
  <c r="O19" i="3"/>
  <c r="N14" i="5"/>
  <c r="N17" i="4"/>
  <c r="O127" i="3"/>
  <c r="N70" i="5"/>
  <c r="N112" i="4"/>
  <c r="O144" i="3"/>
  <c r="G144" i="3" s="1"/>
  <c r="N80" i="5"/>
  <c r="I83" i="11"/>
  <c r="K85" i="3"/>
  <c r="I128" i="11"/>
  <c r="K130" i="3"/>
  <c r="H49" i="3"/>
  <c r="I49" i="3" s="1"/>
  <c r="AT74" i="17"/>
  <c r="D74" i="17" s="1"/>
  <c r="H131" i="3"/>
  <c r="I131" i="3" s="1"/>
  <c r="AT207" i="17"/>
  <c r="D207" i="17" s="1"/>
  <c r="G90" i="3"/>
  <c r="O21" i="3"/>
  <c r="N18" i="4"/>
  <c r="G78" i="3"/>
  <c r="H61" i="3"/>
  <c r="I61" i="3" s="1"/>
  <c r="AT103" i="17"/>
  <c r="D103" i="17" s="1"/>
  <c r="O34" i="3"/>
  <c r="N30" i="4"/>
  <c r="J125" i="4"/>
  <c r="J78" i="5"/>
  <c r="I42" i="11"/>
  <c r="K44" i="3"/>
  <c r="I127" i="11"/>
  <c r="K129" i="3"/>
  <c r="K77" i="3"/>
  <c r="I75" i="11"/>
  <c r="J66" i="4" s="1"/>
  <c r="N16" i="3"/>
  <c r="L16" i="3" s="1"/>
  <c r="M14" i="4"/>
  <c r="K14" i="4" s="1"/>
  <c r="J48" i="3"/>
  <c r="I43" i="4"/>
  <c r="L120" i="3"/>
  <c r="J16" i="5"/>
  <c r="J21" i="4"/>
  <c r="I14" i="11"/>
  <c r="J14" i="4" s="1"/>
  <c r="K16" i="3"/>
  <c r="F38" i="5"/>
  <c r="G38" i="5" s="1"/>
  <c r="H38" i="5" s="1"/>
  <c r="F82" i="5"/>
  <c r="G82" i="5" s="1"/>
  <c r="H82" i="5" s="1"/>
  <c r="F56" i="5"/>
  <c r="G56" i="5" s="1"/>
  <c r="H56" i="5" s="1"/>
  <c r="K84" i="3"/>
  <c r="I82" i="11"/>
  <c r="K61" i="4"/>
  <c r="K22" i="4"/>
  <c r="I97" i="11"/>
  <c r="K99" i="3"/>
  <c r="K50" i="5"/>
  <c r="I134" i="11"/>
  <c r="J120" i="4" s="1"/>
  <c r="K136" i="3"/>
  <c r="J134" i="4"/>
  <c r="J84" i="5"/>
  <c r="M89" i="3"/>
  <c r="L89" i="3" s="1"/>
  <c r="L55" i="5"/>
  <c r="K55" i="5" s="1"/>
  <c r="J17" i="5"/>
  <c r="J22" i="4"/>
  <c r="M58" i="3"/>
  <c r="L58" i="3" s="1"/>
  <c r="G58" i="3" s="1"/>
  <c r="L39" i="5"/>
  <c r="K39" i="5" s="1"/>
  <c r="K150" i="3"/>
  <c r="I148" i="11"/>
  <c r="J131" i="4" s="1"/>
  <c r="I147" i="11"/>
  <c r="J130" i="4" s="1"/>
  <c r="K149" i="3"/>
  <c r="J40" i="4"/>
  <c r="J29" i="5"/>
  <c r="J6" i="5"/>
  <c r="J7" i="4"/>
  <c r="K92" i="4"/>
  <c r="F11" i="4"/>
  <c r="G11" i="4" s="1"/>
  <c r="H11" i="4" s="1"/>
  <c r="K28" i="4"/>
  <c r="K115" i="4"/>
  <c r="F88" i="4"/>
  <c r="G88" i="4" s="1"/>
  <c r="H88" i="4" s="1"/>
  <c r="L81" i="3"/>
  <c r="F40" i="5"/>
  <c r="G40" i="5" s="1"/>
  <c r="H40" i="5" s="1"/>
  <c r="F78" i="5"/>
  <c r="G78" i="5" s="1"/>
  <c r="H78" i="5" s="1"/>
  <c r="O63" i="3"/>
  <c r="N41" i="5"/>
  <c r="O155" i="3"/>
  <c r="N136" i="4"/>
  <c r="O139" i="3"/>
  <c r="I139" i="3" s="1"/>
  <c r="N122" i="4"/>
  <c r="O47" i="3"/>
  <c r="N31" i="5"/>
  <c r="N42" i="4"/>
  <c r="O140" i="3"/>
  <c r="N123" i="4"/>
  <c r="O50" i="3"/>
  <c r="N45" i="4"/>
  <c r="N33" i="5"/>
  <c r="O60" i="3"/>
  <c r="N53" i="4"/>
  <c r="H68" i="3"/>
  <c r="I68" i="3" s="1"/>
  <c r="AT112" i="17"/>
  <c r="D112" i="17" s="1"/>
  <c r="F20" i="5"/>
  <c r="G20" i="5" s="1"/>
  <c r="H20" i="5" s="1"/>
  <c r="J35" i="5"/>
  <c r="J47" i="4"/>
  <c r="O82" i="3"/>
  <c r="N70" i="4"/>
  <c r="O96" i="3"/>
  <c r="N83" i="4"/>
  <c r="O145" i="3"/>
  <c r="N127" i="4"/>
  <c r="O24" i="3"/>
  <c r="N16" i="5"/>
  <c r="N21" i="4"/>
  <c r="O149" i="3"/>
  <c r="N130" i="4"/>
  <c r="O87" i="3"/>
  <c r="N75" i="4"/>
  <c r="N53" i="5"/>
  <c r="O9" i="3"/>
  <c r="G9" i="3" s="1"/>
  <c r="N8" i="5"/>
  <c r="N9" i="4"/>
  <c r="O138" i="3"/>
  <c r="N76" i="5"/>
  <c r="O112" i="3"/>
  <c r="N98" i="4"/>
  <c r="O109" i="3"/>
  <c r="N95" i="4"/>
  <c r="O5" i="3"/>
  <c r="N5" i="4"/>
  <c r="N5" i="5"/>
  <c r="N100" i="3"/>
  <c r="L100" i="3" s="1"/>
  <c r="M87" i="4"/>
  <c r="K87" i="4" s="1"/>
  <c r="M127" i="3"/>
  <c r="L70" i="5"/>
  <c r="L112" i="4"/>
  <c r="K102" i="4"/>
  <c r="K117" i="3"/>
  <c r="I115" i="11"/>
  <c r="J103" i="4" s="1"/>
  <c r="F51" i="4"/>
  <c r="G51" i="4" s="1"/>
  <c r="H51" i="4" s="1"/>
  <c r="J66" i="5"/>
  <c r="J107" i="4"/>
  <c r="F80" i="4"/>
  <c r="G80" i="4" s="1"/>
  <c r="H80" i="4" s="1"/>
  <c r="O66" i="3"/>
  <c r="N58" i="4"/>
  <c r="N43" i="5"/>
  <c r="L70" i="3"/>
  <c r="L25" i="3"/>
  <c r="F64" i="4"/>
  <c r="G64" i="4" s="1"/>
  <c r="H64" i="4" s="1"/>
  <c r="I39" i="11"/>
  <c r="J36" i="4" s="1"/>
  <c r="K41" i="3"/>
  <c r="N104" i="3"/>
  <c r="L104" i="3" s="1"/>
  <c r="M90" i="4"/>
  <c r="K90" i="4" s="1"/>
  <c r="L80" i="3"/>
  <c r="F129" i="4"/>
  <c r="G129" i="4" s="1"/>
  <c r="H129" i="4"/>
  <c r="J110" i="4"/>
  <c r="J68" i="5"/>
  <c r="O10" i="3"/>
  <c r="N9" i="5"/>
  <c r="N10" i="4"/>
  <c r="F27" i="5"/>
  <c r="G27" i="5" s="1"/>
  <c r="H27" i="5" s="1"/>
  <c r="I67" i="11"/>
  <c r="J46" i="5" s="1"/>
  <c r="K69" i="3"/>
  <c r="I12" i="11"/>
  <c r="J13" i="4" s="1"/>
  <c r="K14" i="3"/>
  <c r="K117" i="4"/>
  <c r="J79" i="5"/>
  <c r="J126" i="4"/>
  <c r="I55" i="11"/>
  <c r="K57" i="3"/>
  <c r="J64" i="5"/>
  <c r="J94" i="4"/>
  <c r="N125" i="3"/>
  <c r="L125" i="3" s="1"/>
  <c r="M110" i="4"/>
  <c r="K110" i="4" s="1"/>
  <c r="M68" i="5"/>
  <c r="K68" i="5" s="1"/>
  <c r="J65" i="5"/>
  <c r="J106" i="4"/>
  <c r="J17" i="4"/>
  <c r="J14" i="5"/>
  <c r="J5" i="4"/>
  <c r="J5" i="5"/>
  <c r="L106" i="3"/>
  <c r="F10" i="5"/>
  <c r="G10" i="5" s="1"/>
  <c r="H10" i="5" s="1"/>
  <c r="F16" i="4"/>
  <c r="G16" i="4" s="1"/>
  <c r="H16" i="4" s="1"/>
  <c r="L32" i="3"/>
  <c r="L130" i="3"/>
  <c r="F59" i="5"/>
  <c r="G59" i="5" s="1"/>
  <c r="H59" i="5" s="1"/>
  <c r="J44" i="5"/>
  <c r="J59" i="4"/>
  <c r="F41" i="4"/>
  <c r="G41" i="4" s="1"/>
  <c r="H41" i="4" s="1"/>
  <c r="O30" i="3"/>
  <c r="N26" i="4"/>
  <c r="F107" i="4"/>
  <c r="G107" i="4" s="1"/>
  <c r="H107" i="4" s="1"/>
  <c r="O14" i="3"/>
  <c r="N13" i="4"/>
  <c r="H101" i="3"/>
  <c r="I101" i="3" s="1"/>
  <c r="AT163" i="17"/>
  <c r="D163" i="17" s="1"/>
  <c r="O20" i="3"/>
  <c r="N15" i="5"/>
  <c r="O38" i="3"/>
  <c r="N25" i="5"/>
  <c r="N33" i="4"/>
  <c r="O52" i="3"/>
  <c r="N47" i="4"/>
  <c r="N35" i="5"/>
  <c r="O94" i="3"/>
  <c r="N81" i="4"/>
  <c r="O99" i="3"/>
  <c r="N86" i="4"/>
  <c r="N58" i="5"/>
  <c r="O75" i="3"/>
  <c r="N48" i="5"/>
  <c r="N65" i="4"/>
  <c r="O123" i="3"/>
  <c r="N108" i="4"/>
  <c r="H18" i="3"/>
  <c r="I18" i="3" s="1"/>
  <c r="AT29" i="17"/>
  <c r="D29" i="17" s="1"/>
  <c r="N5" i="3"/>
  <c r="L5" i="3" s="1"/>
  <c r="M5" i="4"/>
  <c r="K5" i="4" s="1"/>
  <c r="M5" i="5"/>
  <c r="K5" i="5" s="1"/>
  <c r="J56" i="5"/>
  <c r="J80" i="4"/>
  <c r="O153" i="3"/>
  <c r="N134" i="4"/>
  <c r="N84" i="5"/>
  <c r="O41" i="3"/>
  <c r="N36" i="4"/>
  <c r="O128" i="3"/>
  <c r="N113" i="4"/>
  <c r="O84" i="3"/>
  <c r="N51" i="5"/>
  <c r="N72" i="4"/>
  <c r="O70" i="3"/>
  <c r="G70" i="3" s="1"/>
  <c r="N61" i="4"/>
  <c r="O122" i="3"/>
  <c r="N67" i="5"/>
  <c r="O59" i="3"/>
  <c r="N52" i="4"/>
  <c r="O36" i="3"/>
  <c r="N31" i="4"/>
  <c r="N23" i="5"/>
  <c r="O119" i="3"/>
  <c r="N105" i="4"/>
  <c r="O104" i="3"/>
  <c r="N90" i="4"/>
  <c r="O69" i="3"/>
  <c r="N46" i="5"/>
  <c r="O115" i="3"/>
  <c r="N101" i="4"/>
  <c r="O37" i="3"/>
  <c r="N24" i="5"/>
  <c r="N32" i="4"/>
  <c r="O53" i="3"/>
  <c r="G53" i="3" s="1"/>
  <c r="N36" i="5"/>
  <c r="H133" i="3"/>
  <c r="I133" i="3" s="1"/>
  <c r="AT209" i="17"/>
  <c r="D209" i="17" s="1"/>
  <c r="H147" i="3"/>
  <c r="AT226" i="17"/>
  <c r="D226" i="17" s="1"/>
  <c r="H11" i="3"/>
  <c r="I11" i="3" s="1"/>
  <c r="AT15" i="17"/>
  <c r="D15" i="17" s="1"/>
  <c r="O137" i="3"/>
  <c r="N121" i="4"/>
  <c r="O89" i="3"/>
  <c r="N55" i="5"/>
  <c r="N27" i="3"/>
  <c r="L27" i="3" s="1"/>
  <c r="M24" i="4"/>
  <c r="J28" i="4"/>
  <c r="J21" i="5"/>
  <c r="J16" i="4"/>
  <c r="J13" i="5"/>
  <c r="N126" i="3"/>
  <c r="L126" i="3" s="1"/>
  <c r="M111" i="4"/>
  <c r="K111" i="4" s="1"/>
  <c r="M69" i="5"/>
  <c r="K69" i="5" s="1"/>
  <c r="K45" i="5"/>
  <c r="F45" i="5" s="1"/>
  <c r="G45" i="5" s="1"/>
  <c r="J33" i="4"/>
  <c r="J25" i="5"/>
  <c r="J60" i="4"/>
  <c r="J45" i="5"/>
  <c r="L116" i="3"/>
  <c r="G93" i="3"/>
  <c r="N154" i="3"/>
  <c r="L154" i="3" s="1"/>
  <c r="M85" i="5"/>
  <c r="K85" i="5" s="1"/>
  <c r="M135" i="4"/>
  <c r="K135" i="4" s="1"/>
  <c r="I77" i="11"/>
  <c r="J68" i="4" s="1"/>
  <c r="K79" i="3"/>
  <c r="N153" i="3"/>
  <c r="L153" i="3" s="1"/>
  <c r="M134" i="4"/>
  <c r="K134" i="4" s="1"/>
  <c r="M84" i="5"/>
  <c r="K84" i="5" s="1"/>
  <c r="I11" i="11"/>
  <c r="J12" i="4" s="1"/>
  <c r="K13" i="3"/>
  <c r="S113" i="3"/>
  <c r="R113" i="3" s="1"/>
  <c r="G113" i="3" s="1"/>
  <c r="R99" i="4"/>
  <c r="Q99" i="4" s="1"/>
  <c r="M42" i="3"/>
  <c r="L42" i="3" s="1"/>
  <c r="L37" i="4"/>
  <c r="K37" i="4" s="1"/>
  <c r="L87" i="3"/>
  <c r="G87" i="3" s="1"/>
  <c r="J59" i="5"/>
  <c r="J88" i="4"/>
  <c r="J9" i="4"/>
  <c r="J8" i="5"/>
  <c r="F69" i="4"/>
  <c r="G69" i="4" s="1"/>
  <c r="H69" i="4"/>
  <c r="I56" i="11"/>
  <c r="J39" i="5" s="1"/>
  <c r="K58" i="3"/>
  <c r="Q102" i="4"/>
  <c r="K49" i="4"/>
  <c r="F13" i="5"/>
  <c r="G13" i="5" s="1"/>
  <c r="H13" i="5" s="1"/>
  <c r="K18" i="5"/>
  <c r="G62" i="3"/>
  <c r="F30" i="5"/>
  <c r="G30" i="5" s="1"/>
  <c r="H30" i="5" s="1"/>
  <c r="F66" i="5"/>
  <c r="G66" i="5" s="1"/>
  <c r="H66" i="5" s="1"/>
  <c r="O55" i="3"/>
  <c r="N49" i="4"/>
  <c r="O64" i="3"/>
  <c r="N56" i="4"/>
  <c r="H100" i="4"/>
  <c r="F100" i="4"/>
  <c r="G100" i="4" s="1"/>
  <c r="I87" i="11"/>
  <c r="J55" i="5" s="1"/>
  <c r="K89" i="3"/>
  <c r="J65" i="4"/>
  <c r="J48" i="5"/>
  <c r="J23" i="4"/>
  <c r="J18" i="5"/>
  <c r="I57" i="11"/>
  <c r="J52" i="4" s="1"/>
  <c r="K59" i="3"/>
  <c r="K20" i="3"/>
  <c r="I18" i="11"/>
  <c r="J15" i="5" s="1"/>
  <c r="G40" i="3"/>
  <c r="J112" i="4"/>
  <c r="J70" i="5"/>
  <c r="J41" i="4"/>
  <c r="J30" i="5"/>
  <c r="K72" i="4"/>
  <c r="K23" i="4"/>
  <c r="F54" i="4"/>
  <c r="G54" i="4" s="1"/>
  <c r="H54" i="4" s="1"/>
  <c r="J110" i="3"/>
  <c r="I96" i="4"/>
  <c r="O117" i="3"/>
  <c r="N103" i="4"/>
  <c r="F116" i="4"/>
  <c r="G116" i="4" s="1"/>
  <c r="H116" i="4" s="1"/>
  <c r="I135" i="11"/>
  <c r="J121" i="4" s="1"/>
  <c r="K137" i="3"/>
  <c r="F20" i="4"/>
  <c r="G20" i="4" s="1"/>
  <c r="H20" i="4"/>
  <c r="H114" i="3"/>
  <c r="AT183" i="17"/>
  <c r="D183" i="17" s="1"/>
  <c r="H142" i="3"/>
  <c r="I142" i="3" s="1"/>
  <c r="AT221" i="17"/>
  <c r="D221" i="17" s="1"/>
  <c r="O129" i="3"/>
  <c r="N114" i="4"/>
  <c r="N71" i="5"/>
  <c r="H151" i="3"/>
  <c r="I151" i="3" s="1"/>
  <c r="AT234" i="17"/>
  <c r="D234" i="17" s="1"/>
  <c r="M41" i="3"/>
  <c r="L41" i="3" s="1"/>
  <c r="L36" i="4"/>
  <c r="K36" i="4" s="1"/>
  <c r="J74" i="5"/>
  <c r="J117" i="4"/>
  <c r="F73" i="5"/>
  <c r="G73" i="5" s="1"/>
  <c r="H73" i="5" s="1"/>
  <c r="F68" i="5"/>
  <c r="G68" i="5" s="1"/>
  <c r="H68" i="5" s="1"/>
  <c r="G15" i="3"/>
  <c r="G135" i="3"/>
  <c r="S109" i="3"/>
  <c r="R109" i="3" s="1"/>
  <c r="R95" i="4"/>
  <c r="Q95" i="4" s="1"/>
  <c r="I114" i="11"/>
  <c r="J102" i="4" s="1"/>
  <c r="K116" i="3"/>
  <c r="K12" i="4"/>
  <c r="K7" i="5"/>
  <c r="F57" i="4"/>
  <c r="G57" i="4" s="1"/>
  <c r="H57" i="4" s="1"/>
  <c r="N118" i="3"/>
  <c r="L118" i="3" s="1"/>
  <c r="M104" i="4"/>
  <c r="K104" i="4" s="1"/>
  <c r="F104" i="4" s="1"/>
  <c r="G104" i="4" s="1"/>
  <c r="H104" i="4" s="1"/>
  <c r="G6" i="3"/>
  <c r="N44" i="3"/>
  <c r="L44" i="3" s="1"/>
  <c r="M39" i="4"/>
  <c r="K39" i="4" s="1"/>
  <c r="M28" i="5"/>
  <c r="K28" i="5" s="1"/>
  <c r="K131" i="4"/>
  <c r="I105" i="11"/>
  <c r="K107" i="3"/>
  <c r="I142" i="11"/>
  <c r="J80" i="5" s="1"/>
  <c r="K144" i="3"/>
  <c r="N152" i="3"/>
  <c r="L152" i="3" s="1"/>
  <c r="M83" i="5"/>
  <c r="K83" i="5" s="1"/>
  <c r="M133" i="4"/>
  <c r="K133" i="4" s="1"/>
  <c r="F133" i="4" s="1"/>
  <c r="G133" i="4" s="1"/>
  <c r="Q5" i="4"/>
  <c r="I26" i="11"/>
  <c r="K28" i="3"/>
  <c r="L136" i="3"/>
  <c r="F75" i="5"/>
  <c r="G75" i="5" s="1"/>
  <c r="H75" i="5" s="1"/>
  <c r="N127" i="3"/>
  <c r="L127" i="3" s="1"/>
  <c r="G127" i="3" s="1"/>
  <c r="M112" i="4"/>
  <c r="M70" i="5"/>
  <c r="K70" i="5" s="1"/>
  <c r="J31" i="4"/>
  <c r="J23" i="5"/>
  <c r="K51" i="5"/>
  <c r="K8" i="5"/>
  <c r="L26" i="3"/>
  <c r="K19" i="5"/>
  <c r="L95" i="3"/>
  <c r="G153" i="3"/>
  <c r="G82" i="3"/>
  <c r="G63" i="3"/>
  <c r="G41" i="3"/>
  <c r="G14" i="3"/>
  <c r="G154" i="3"/>
  <c r="G128" i="3"/>
  <c r="G108" i="3"/>
  <c r="G94" i="3"/>
  <c r="G96" i="3"/>
  <c r="G85" i="3"/>
  <c r="G55" i="3"/>
  <c r="G47" i="3"/>
  <c r="G13" i="3"/>
  <c r="G83" i="3"/>
  <c r="G42" i="3"/>
  <c r="G140" i="3"/>
  <c r="G129" i="3"/>
  <c r="G122" i="3"/>
  <c r="G99" i="3"/>
  <c r="G43" i="3"/>
  <c r="G36" i="3"/>
  <c r="G31" i="3"/>
  <c r="I35" i="3"/>
  <c r="G35" i="3"/>
  <c r="G19" i="3"/>
  <c r="G150" i="3"/>
  <c r="G146" i="3"/>
  <c r="G119" i="3"/>
  <c r="G117" i="3"/>
  <c r="G111" i="3"/>
  <c r="I111" i="3"/>
  <c r="G97" i="3"/>
  <c r="G104" i="3"/>
  <c r="G75" i="3"/>
  <c r="G69" i="3"/>
  <c r="G76" i="3"/>
  <c r="G54" i="3"/>
  <c r="G149" i="3"/>
  <c r="I115" i="3"/>
  <c r="G115" i="3"/>
  <c r="G107" i="3"/>
  <c r="G64" i="3"/>
  <c r="G45" i="3"/>
  <c r="G37" i="3"/>
  <c r="G20" i="3"/>
  <c r="G12" i="3"/>
  <c r="G155" i="3"/>
  <c r="G141" i="3"/>
  <c r="G138" i="3"/>
  <c r="G132" i="3"/>
  <c r="G130" i="3"/>
  <c r="G112" i="3"/>
  <c r="G92" i="3"/>
  <c r="I67" i="3"/>
  <c r="G67" i="3"/>
  <c r="G60" i="3"/>
  <c r="G38" i="3"/>
  <c r="G21" i="3"/>
  <c r="G7" i="3"/>
  <c r="G157" i="3"/>
  <c r="H157" i="3" s="1"/>
  <c r="I157" i="3" s="1"/>
  <c r="G156" i="3"/>
  <c r="H156" i="3" s="1"/>
  <c r="I156" i="3" s="1"/>
  <c r="G137" i="3"/>
  <c r="G136" i="3"/>
  <c r="I98" i="3"/>
  <c r="I100" i="3"/>
  <c r="G100" i="3"/>
  <c r="G56" i="3"/>
  <c r="G52" i="3"/>
  <c r="AT60" i="17" l="1"/>
  <c r="D60" i="17" s="1"/>
  <c r="H39" i="3"/>
  <c r="I39" i="3" s="1"/>
  <c r="G120" i="3"/>
  <c r="G116" i="3"/>
  <c r="G26" i="3"/>
  <c r="J44" i="4"/>
  <c r="J32" i="5"/>
  <c r="G126" i="3"/>
  <c r="K26" i="5"/>
  <c r="F26" i="5" s="1"/>
  <c r="G26" i="5" s="1"/>
  <c r="H26" i="5" s="1"/>
  <c r="F119" i="4"/>
  <c r="G119" i="4" s="1"/>
  <c r="H119" i="4" s="1"/>
  <c r="J111" i="4"/>
  <c r="J69" i="5"/>
  <c r="G88" i="3"/>
  <c r="G50" i="3"/>
  <c r="H50" i="3" s="1"/>
  <c r="I50" i="3" s="1"/>
  <c r="J60" i="5"/>
  <c r="J89" i="4"/>
  <c r="H45" i="5"/>
  <c r="K24" i="4"/>
  <c r="J34" i="4"/>
  <c r="J26" i="5"/>
  <c r="H126" i="3"/>
  <c r="AT200" i="17"/>
  <c r="D200" i="17" s="1"/>
  <c r="G145" i="3"/>
  <c r="H53" i="3"/>
  <c r="AT89" i="17"/>
  <c r="D89" i="17" s="1"/>
  <c r="G89" i="3"/>
  <c r="H88" i="3"/>
  <c r="I88" i="3" s="1"/>
  <c r="AT143" i="17"/>
  <c r="D143" i="17" s="1"/>
  <c r="AT76" i="17"/>
  <c r="D76" i="17" s="1"/>
  <c r="H113" i="3"/>
  <c r="I113" i="3" s="1"/>
  <c r="AT182" i="17"/>
  <c r="D182" i="17" s="1"/>
  <c r="H58" i="3"/>
  <c r="AT96" i="17"/>
  <c r="D96" i="17" s="1"/>
  <c r="H9" i="3"/>
  <c r="AT11" i="17"/>
  <c r="D11" i="17" s="1"/>
  <c r="H120" i="3"/>
  <c r="I120" i="3" s="1"/>
  <c r="AT189" i="17"/>
  <c r="D189" i="17" s="1"/>
  <c r="H116" i="3"/>
  <c r="I116" i="3" s="1"/>
  <c r="AT185" i="17"/>
  <c r="D185" i="17" s="1"/>
  <c r="H26" i="3"/>
  <c r="I26" i="3" s="1"/>
  <c r="AT44" i="17"/>
  <c r="D44" i="17" s="1"/>
  <c r="H76" i="3"/>
  <c r="I76" i="3" s="1"/>
  <c r="AT124" i="17"/>
  <c r="D124" i="17" s="1"/>
  <c r="H52" i="3"/>
  <c r="I52" i="3" s="1"/>
  <c r="AT88" i="17"/>
  <c r="D88" i="17" s="1"/>
  <c r="H20" i="3"/>
  <c r="I20" i="3" s="1"/>
  <c r="AT34" i="17"/>
  <c r="D34" i="17" s="1"/>
  <c r="H129" i="3"/>
  <c r="I129" i="3" s="1"/>
  <c r="AT204" i="17"/>
  <c r="D204" i="17" s="1"/>
  <c r="I10" i="5"/>
  <c r="I11" i="4"/>
  <c r="J11" i="3"/>
  <c r="F8" i="5"/>
  <c r="G8" i="5" s="1"/>
  <c r="H8" i="5"/>
  <c r="F16" i="5"/>
  <c r="G16" i="5" s="1"/>
  <c r="H16" i="5" s="1"/>
  <c r="J49" i="3"/>
  <c r="I44" i="4"/>
  <c r="I32" i="5"/>
  <c r="F85" i="5"/>
  <c r="G85" i="5" s="1"/>
  <c r="H85" i="5" s="1"/>
  <c r="F65" i="4"/>
  <c r="G65" i="4" s="1"/>
  <c r="H65" i="4" s="1"/>
  <c r="F95" i="4"/>
  <c r="G95" i="4" s="1"/>
  <c r="H95" i="4"/>
  <c r="F73" i="4"/>
  <c r="G73" i="4" s="1"/>
  <c r="H73" i="4" s="1"/>
  <c r="F37" i="5"/>
  <c r="G37" i="5" s="1"/>
  <c r="H37" i="5" s="1"/>
  <c r="F97" i="4"/>
  <c r="G97" i="4" s="1"/>
  <c r="H97" i="4"/>
  <c r="F99" i="4"/>
  <c r="G99" i="4" s="1"/>
  <c r="H99" i="4" s="1"/>
  <c r="F39" i="5"/>
  <c r="G39" i="5" s="1"/>
  <c r="H39" i="5" s="1"/>
  <c r="J86" i="3"/>
  <c r="I74" i="4"/>
  <c r="I62" i="4"/>
  <c r="J71" i="3"/>
  <c r="H98" i="3"/>
  <c r="AT156" i="17"/>
  <c r="D156" i="17" s="1"/>
  <c r="H155" i="3"/>
  <c r="I155" i="3" s="1"/>
  <c r="AT244" i="17"/>
  <c r="D244" i="17" s="1"/>
  <c r="H43" i="3"/>
  <c r="I43" i="3" s="1"/>
  <c r="AT65" i="17"/>
  <c r="D65" i="17" s="1"/>
  <c r="H84" i="3"/>
  <c r="I84" i="3" s="1"/>
  <c r="AT138" i="17"/>
  <c r="D138" i="17" s="1"/>
  <c r="G152" i="3"/>
  <c r="F52" i="4"/>
  <c r="G52" i="4" s="1"/>
  <c r="H52" i="4" s="1"/>
  <c r="I20" i="4"/>
  <c r="J23" i="3"/>
  <c r="J42" i="4"/>
  <c r="J31" i="5"/>
  <c r="H87" i="3"/>
  <c r="I87" i="3" s="1"/>
  <c r="AT142" i="17"/>
  <c r="D142" i="17" s="1"/>
  <c r="J148" i="3"/>
  <c r="I81" i="5"/>
  <c r="F68" i="4"/>
  <c r="G68" i="4" s="1"/>
  <c r="H68" i="4" s="1"/>
  <c r="H37" i="3"/>
  <c r="I37" i="3" s="1"/>
  <c r="AT58" i="17"/>
  <c r="D58" i="17" s="1"/>
  <c r="H150" i="3"/>
  <c r="I150" i="3" s="1"/>
  <c r="AT229" i="17"/>
  <c r="D229" i="17" s="1"/>
  <c r="G59" i="3"/>
  <c r="G44" i="3"/>
  <c r="G32" i="3"/>
  <c r="F103" i="4"/>
  <c r="G103" i="4" s="1"/>
  <c r="H103" i="4" s="1"/>
  <c r="I129" i="4"/>
  <c r="J147" i="3"/>
  <c r="F32" i="4"/>
  <c r="G32" i="4" s="1"/>
  <c r="H32" i="4" s="1"/>
  <c r="F67" i="5"/>
  <c r="G67" i="5" s="1"/>
  <c r="H67" i="5" s="1"/>
  <c r="F48" i="5"/>
  <c r="G48" i="5" s="1"/>
  <c r="H48" i="5" s="1"/>
  <c r="F47" i="4"/>
  <c r="G47" i="4" s="1"/>
  <c r="H47" i="4" s="1"/>
  <c r="F53" i="5"/>
  <c r="G53" i="5" s="1"/>
  <c r="H53" i="5" s="1"/>
  <c r="F127" i="4"/>
  <c r="G127" i="4" s="1"/>
  <c r="H127" i="4" s="1"/>
  <c r="H136" i="4"/>
  <c r="F136" i="4"/>
  <c r="G136" i="4" s="1"/>
  <c r="G81" i="3"/>
  <c r="F83" i="5"/>
  <c r="G83" i="5" s="1"/>
  <c r="H83" i="5" s="1"/>
  <c r="H78" i="3"/>
  <c r="I78" i="3" s="1"/>
  <c r="AT126" i="17"/>
  <c r="D126" i="17" s="1"/>
  <c r="F14" i="4"/>
  <c r="G14" i="4" s="1"/>
  <c r="H14" i="4" s="1"/>
  <c r="J121" i="3"/>
  <c r="I66" i="5"/>
  <c r="I107" i="4"/>
  <c r="F84" i="4"/>
  <c r="G84" i="4" s="1"/>
  <c r="H84" i="4" s="1"/>
  <c r="I51" i="4"/>
  <c r="I38" i="5"/>
  <c r="J57" i="3"/>
  <c r="J22" i="3"/>
  <c r="I19" i="4"/>
  <c r="H124" i="4"/>
  <c r="F124" i="4"/>
  <c r="G124" i="4" s="1"/>
  <c r="F93" i="4"/>
  <c r="G93" i="4" s="1"/>
  <c r="H93" i="4" s="1"/>
  <c r="F21" i="5"/>
  <c r="G21" i="5" s="1"/>
  <c r="H21" i="5" s="1"/>
  <c r="H41" i="3"/>
  <c r="I41" i="3" s="1"/>
  <c r="AT63" i="17"/>
  <c r="D63" i="17" s="1"/>
  <c r="H67" i="3"/>
  <c r="AT111" i="17"/>
  <c r="D111" i="17" s="1"/>
  <c r="H97" i="3"/>
  <c r="I97" i="3" s="1"/>
  <c r="AT155" i="17"/>
  <c r="D155" i="17" s="1"/>
  <c r="H42" i="3"/>
  <c r="I42" i="3" s="1"/>
  <c r="AT64" i="17"/>
  <c r="D64" i="17" s="1"/>
  <c r="F52" i="5"/>
  <c r="G52" i="5" s="1"/>
  <c r="H52" i="5" s="1"/>
  <c r="I57" i="4"/>
  <c r="I42" i="5"/>
  <c r="J65" i="3"/>
  <c r="F115" i="4"/>
  <c r="G115" i="4" s="1"/>
  <c r="H115" i="4" s="1"/>
  <c r="H127" i="3"/>
  <c r="I127" i="3" s="1"/>
  <c r="AT201" i="17"/>
  <c r="D201" i="17" s="1"/>
  <c r="J101" i="3"/>
  <c r="I88" i="4"/>
  <c r="I59" i="5"/>
  <c r="G109" i="3"/>
  <c r="H92" i="3"/>
  <c r="I92" i="3" s="1"/>
  <c r="AT147" i="17"/>
  <c r="D147" i="17" s="1"/>
  <c r="I9" i="3"/>
  <c r="H149" i="3"/>
  <c r="I149" i="3" s="1"/>
  <c r="AT228" i="17"/>
  <c r="D228" i="17" s="1"/>
  <c r="J114" i="3"/>
  <c r="I100" i="4"/>
  <c r="H38" i="3"/>
  <c r="I38" i="3" s="1"/>
  <c r="AT59" i="17"/>
  <c r="D59" i="17" s="1"/>
  <c r="H138" i="3"/>
  <c r="I138" i="3" s="1"/>
  <c r="AT216" i="17"/>
  <c r="D216" i="17" s="1"/>
  <c r="H111" i="3"/>
  <c r="AT180" i="17"/>
  <c r="D180" i="17" s="1"/>
  <c r="I126" i="3"/>
  <c r="H85" i="3"/>
  <c r="I85" i="3" s="1"/>
  <c r="AT139" i="17"/>
  <c r="D139" i="17" s="1"/>
  <c r="I82" i="5"/>
  <c r="I132" i="4"/>
  <c r="J151" i="3"/>
  <c r="F24" i="5"/>
  <c r="G24" i="5" s="1"/>
  <c r="H24" i="5" s="1"/>
  <c r="F105" i="4"/>
  <c r="G105" i="4" s="1"/>
  <c r="H105" i="4" s="1"/>
  <c r="F36" i="4"/>
  <c r="G36" i="4" s="1"/>
  <c r="H36" i="4" s="1"/>
  <c r="F13" i="4"/>
  <c r="G13" i="4" s="1"/>
  <c r="H13" i="4" s="1"/>
  <c r="J51" i="4"/>
  <c r="J38" i="5"/>
  <c r="G25" i="3"/>
  <c r="F98" i="4"/>
  <c r="G98" i="4" s="1"/>
  <c r="H98" i="4" s="1"/>
  <c r="F75" i="4"/>
  <c r="G75" i="4" s="1"/>
  <c r="H75" i="4" s="1"/>
  <c r="F123" i="4"/>
  <c r="G123" i="4" s="1"/>
  <c r="H123" i="4" s="1"/>
  <c r="G16" i="3"/>
  <c r="F18" i="4"/>
  <c r="G18" i="4" s="1"/>
  <c r="H18" i="4" s="1"/>
  <c r="J115" i="4"/>
  <c r="J72" i="5"/>
  <c r="F17" i="4"/>
  <c r="G17" i="4" s="1"/>
  <c r="H17" i="4" s="1"/>
  <c r="F28" i="5"/>
  <c r="G28" i="5" s="1"/>
  <c r="H28" i="5" s="1"/>
  <c r="F62" i="5"/>
  <c r="G62" i="5" s="1"/>
  <c r="H62" i="5" s="1"/>
  <c r="J37" i="5"/>
  <c r="J50" i="4"/>
  <c r="F57" i="5"/>
  <c r="G57" i="5" s="1"/>
  <c r="H57" i="5"/>
  <c r="F27" i="4"/>
  <c r="G27" i="4" s="1"/>
  <c r="H27" i="4" s="1"/>
  <c r="F87" i="4"/>
  <c r="G87" i="4" s="1"/>
  <c r="H87" i="4"/>
  <c r="F77" i="5"/>
  <c r="G77" i="5" s="1"/>
  <c r="H77" i="5" s="1"/>
  <c r="F63" i="5"/>
  <c r="G63" i="5" s="1"/>
  <c r="H63" i="5" s="1"/>
  <c r="F128" i="4"/>
  <c r="G128" i="4" s="1"/>
  <c r="H128" i="4" s="1"/>
  <c r="F37" i="4"/>
  <c r="G37" i="4" s="1"/>
  <c r="H37" i="4" s="1"/>
  <c r="F28" i="4"/>
  <c r="G28" i="4" s="1"/>
  <c r="H28" i="4" s="1"/>
  <c r="J51" i="3"/>
  <c r="I34" i="5"/>
  <c r="I46" i="4"/>
  <c r="H104" i="3"/>
  <c r="I104" i="3" s="1"/>
  <c r="AT166" i="17"/>
  <c r="D166" i="17" s="1"/>
  <c r="H55" i="3"/>
  <c r="I55" i="3" s="1"/>
  <c r="AT91" i="17"/>
  <c r="D91" i="17" s="1"/>
  <c r="H132" i="3"/>
  <c r="I132" i="3" s="1"/>
  <c r="AT208" i="17"/>
  <c r="D208" i="17" s="1"/>
  <c r="H99" i="3"/>
  <c r="I99" i="3" s="1"/>
  <c r="AT159" i="17"/>
  <c r="D159" i="17" s="1"/>
  <c r="H108" i="3"/>
  <c r="I108" i="3" s="1"/>
  <c r="AT177" i="17"/>
  <c r="D177" i="17" s="1"/>
  <c r="G30" i="3"/>
  <c r="F33" i="5"/>
  <c r="G33" i="5" s="1"/>
  <c r="H33" i="5" s="1"/>
  <c r="I54" i="4"/>
  <c r="J61" i="3"/>
  <c r="F50" i="4"/>
  <c r="G50" i="4" s="1"/>
  <c r="H50" i="4" s="1"/>
  <c r="H146" i="3"/>
  <c r="I146" i="3" s="1"/>
  <c r="AT225" i="17"/>
  <c r="D225" i="17" s="1"/>
  <c r="H63" i="3"/>
  <c r="I63" i="3" s="1"/>
  <c r="AT107" i="17"/>
  <c r="D107" i="17" s="1"/>
  <c r="J51" i="5"/>
  <c r="J72" i="4"/>
  <c r="J28" i="5"/>
  <c r="J39" i="4"/>
  <c r="H56" i="3"/>
  <c r="I56" i="3" s="1"/>
  <c r="AT92" i="17"/>
  <c r="D92" i="17" s="1"/>
  <c r="I53" i="3"/>
  <c r="H144" i="3"/>
  <c r="I144" i="3" s="1"/>
  <c r="AT223" i="17"/>
  <c r="D223" i="17" s="1"/>
  <c r="G28" i="3"/>
  <c r="G77" i="3"/>
  <c r="H36" i="3"/>
  <c r="I36" i="3" s="1"/>
  <c r="AT57" i="17"/>
  <c r="D57" i="17" s="1"/>
  <c r="H140" i="3"/>
  <c r="I140" i="3" s="1"/>
  <c r="AT218" i="17"/>
  <c r="D218" i="17" s="1"/>
  <c r="I58" i="3"/>
  <c r="H14" i="3"/>
  <c r="I14" i="3" s="1"/>
  <c r="AT23" i="17"/>
  <c r="D23" i="17" s="1"/>
  <c r="J25" i="4"/>
  <c r="J19" i="5"/>
  <c r="J63" i="5"/>
  <c r="J93" i="4"/>
  <c r="G118" i="3"/>
  <c r="F56" i="4"/>
  <c r="G56" i="4" s="1"/>
  <c r="H56" i="4" s="1"/>
  <c r="H93" i="3"/>
  <c r="I93" i="3" s="1"/>
  <c r="AT149" i="17"/>
  <c r="D149" i="17" s="1"/>
  <c r="F55" i="5"/>
  <c r="G55" i="5" s="1"/>
  <c r="H55" i="5" s="1"/>
  <c r="I26" i="5"/>
  <c r="I34" i="4"/>
  <c r="J39" i="3"/>
  <c r="F61" i="4"/>
  <c r="G61" i="4" s="1"/>
  <c r="H61" i="4" s="1"/>
  <c r="F58" i="5"/>
  <c r="G58" i="5" s="1"/>
  <c r="H58" i="5" s="1"/>
  <c r="F33" i="4"/>
  <c r="G33" i="4" s="1"/>
  <c r="H33" i="4" s="1"/>
  <c r="G80" i="3"/>
  <c r="F83" i="4"/>
  <c r="G83" i="4" s="1"/>
  <c r="H83" i="4"/>
  <c r="I60" i="4"/>
  <c r="I45" i="5"/>
  <c r="J68" i="3"/>
  <c r="F41" i="5"/>
  <c r="G41" i="5" s="1"/>
  <c r="H41" i="5" s="1"/>
  <c r="F50" i="5"/>
  <c r="G50" i="5" s="1"/>
  <c r="H50" i="5" s="1"/>
  <c r="F14" i="5"/>
  <c r="G14" i="5" s="1"/>
  <c r="H14" i="5" s="1"/>
  <c r="F39" i="4"/>
  <c r="G39" i="4" s="1"/>
  <c r="H39" i="4" s="1"/>
  <c r="H133" i="4"/>
  <c r="F85" i="4"/>
  <c r="G85" i="4" s="1"/>
  <c r="H85" i="4"/>
  <c r="G134" i="3"/>
  <c r="H8" i="3"/>
  <c r="I8" i="3" s="1"/>
  <c r="AT10" i="17"/>
  <c r="D10" i="17" s="1"/>
  <c r="I41" i="4"/>
  <c r="I30" i="5"/>
  <c r="J46" i="3"/>
  <c r="I64" i="4"/>
  <c r="J74" i="3"/>
  <c r="J105" i="3"/>
  <c r="I91" i="4"/>
  <c r="J57" i="5"/>
  <c r="J85" i="4"/>
  <c r="F15" i="4"/>
  <c r="G15" i="4" s="1"/>
  <c r="H15" i="4" s="1"/>
  <c r="I79" i="5"/>
  <c r="I126" i="4"/>
  <c r="J143" i="3"/>
  <c r="F59" i="4"/>
  <c r="G59" i="4" s="1"/>
  <c r="H59" i="4"/>
  <c r="F64" i="5"/>
  <c r="G64" i="5" s="1"/>
  <c r="H64" i="5" s="1"/>
  <c r="J91" i="3"/>
  <c r="I78" i="4"/>
  <c r="H119" i="3"/>
  <c r="I119" i="3" s="1"/>
  <c r="AT188" i="17"/>
  <c r="D188" i="17" s="1"/>
  <c r="H137" i="3"/>
  <c r="I137" i="3" s="1"/>
  <c r="AT214" i="17"/>
  <c r="D214" i="17" s="1"/>
  <c r="I125" i="4"/>
  <c r="I78" i="5"/>
  <c r="J142" i="3"/>
  <c r="F36" i="5"/>
  <c r="G36" i="5" s="1"/>
  <c r="H36" i="5" s="1"/>
  <c r="F6" i="5"/>
  <c r="G6" i="5" s="1"/>
  <c r="H6" i="5" s="1"/>
  <c r="F113" i="4"/>
  <c r="G113" i="4" s="1"/>
  <c r="H113" i="4" s="1"/>
  <c r="F45" i="4"/>
  <c r="G45" i="4" s="1"/>
  <c r="H45" i="4" s="1"/>
  <c r="F131" i="4"/>
  <c r="G131" i="4" s="1"/>
  <c r="H131" i="4" s="1"/>
  <c r="F49" i="5"/>
  <c r="G49" i="5" s="1"/>
  <c r="H49" i="5" s="1"/>
  <c r="H107" i="3"/>
  <c r="I107" i="3" s="1"/>
  <c r="AT176" i="17"/>
  <c r="D176" i="17" s="1"/>
  <c r="H75" i="3"/>
  <c r="I75" i="3" s="1"/>
  <c r="AT123" i="17"/>
  <c r="D123" i="17" s="1"/>
  <c r="H31" i="3"/>
  <c r="I31" i="3" s="1"/>
  <c r="AT51" i="17"/>
  <c r="D51" i="17" s="1"/>
  <c r="H47" i="3"/>
  <c r="I47" i="3" s="1"/>
  <c r="AT72" i="17"/>
  <c r="D72" i="17" s="1"/>
  <c r="H128" i="3"/>
  <c r="I128" i="3" s="1"/>
  <c r="AT202" i="17"/>
  <c r="D202" i="17" s="1"/>
  <c r="H82" i="3"/>
  <c r="I82" i="3" s="1"/>
  <c r="AT135" i="17"/>
  <c r="D135" i="17" s="1"/>
  <c r="H6" i="3"/>
  <c r="I6" i="3" s="1"/>
  <c r="AT7" i="17"/>
  <c r="D7" i="17" s="1"/>
  <c r="G5" i="3"/>
  <c r="G123" i="3"/>
  <c r="H112" i="3"/>
  <c r="I112" i="3" s="1"/>
  <c r="AT181" i="17"/>
  <c r="D181" i="17" s="1"/>
  <c r="H54" i="3"/>
  <c r="I54" i="3" s="1"/>
  <c r="AT90" i="17"/>
  <c r="D90" i="17" s="1"/>
  <c r="H117" i="3"/>
  <c r="I117" i="3" s="1"/>
  <c r="AT186" i="17"/>
  <c r="D186" i="17" s="1"/>
  <c r="G24" i="3"/>
  <c r="H122" i="3"/>
  <c r="I122" i="3" s="1"/>
  <c r="AT191" i="17"/>
  <c r="D191" i="17" s="1"/>
  <c r="H96" i="3"/>
  <c r="I96" i="3" s="1"/>
  <c r="AT154" i="17"/>
  <c r="D154" i="17" s="1"/>
  <c r="G139" i="3"/>
  <c r="H153" i="3"/>
  <c r="I153" i="3" s="1"/>
  <c r="AT238" i="17"/>
  <c r="D238" i="17" s="1"/>
  <c r="H45" i="3"/>
  <c r="I45" i="3" s="1"/>
  <c r="AT68" i="17"/>
  <c r="D68" i="17" s="1"/>
  <c r="H79" i="3"/>
  <c r="I79" i="3" s="1"/>
  <c r="AT127" i="17"/>
  <c r="D127" i="17" s="1"/>
  <c r="H70" i="3"/>
  <c r="I70" i="3" s="1"/>
  <c r="AT114" i="17"/>
  <c r="D114" i="17" s="1"/>
  <c r="F71" i="5"/>
  <c r="G71" i="5" s="1"/>
  <c r="H71" i="5" s="1"/>
  <c r="H62" i="3"/>
  <c r="I62" i="3" s="1"/>
  <c r="AT105" i="17"/>
  <c r="D105" i="17" s="1"/>
  <c r="F101" i="4"/>
  <c r="G101" i="4" s="1"/>
  <c r="H101" i="4"/>
  <c r="F23" i="5"/>
  <c r="G23" i="5" s="1"/>
  <c r="H23" i="5" s="1"/>
  <c r="F84" i="5"/>
  <c r="G84" i="5" s="1"/>
  <c r="H84" i="5" s="1"/>
  <c r="I16" i="4"/>
  <c r="I13" i="5"/>
  <c r="J18" i="3"/>
  <c r="F86" i="4"/>
  <c r="G86" i="4" s="1"/>
  <c r="H86" i="4" s="1"/>
  <c r="F25" i="5"/>
  <c r="G25" i="5" s="1"/>
  <c r="H25" i="5" s="1"/>
  <c r="F10" i="4"/>
  <c r="G10" i="4" s="1"/>
  <c r="H10" i="4" s="1"/>
  <c r="F43" i="5"/>
  <c r="G43" i="5" s="1"/>
  <c r="H43" i="5"/>
  <c r="F76" i="5"/>
  <c r="G76" i="5" s="1"/>
  <c r="H76" i="5" s="1"/>
  <c r="F130" i="4"/>
  <c r="G130" i="4" s="1"/>
  <c r="H130" i="4" s="1"/>
  <c r="F42" i="4"/>
  <c r="G42" i="4" s="1"/>
  <c r="H42" i="4" s="1"/>
  <c r="H90" i="3"/>
  <c r="I90" i="3" s="1"/>
  <c r="AT145" i="17"/>
  <c r="D145" i="17" s="1"/>
  <c r="J52" i="5"/>
  <c r="J73" i="4"/>
  <c r="F79" i="4"/>
  <c r="G79" i="4" s="1"/>
  <c r="H79" i="4" s="1"/>
  <c r="H103" i="3"/>
  <c r="I103" i="3" s="1"/>
  <c r="AT165" i="17"/>
  <c r="D165" i="17" s="1"/>
  <c r="F54" i="5"/>
  <c r="G54" i="5" s="1"/>
  <c r="H54" i="5" s="1"/>
  <c r="G17" i="3"/>
  <c r="F120" i="4"/>
  <c r="G120" i="4" s="1"/>
  <c r="H120" i="4" s="1"/>
  <c r="H44" i="5"/>
  <c r="F44" i="5"/>
  <c r="G44" i="5" s="1"/>
  <c r="F11" i="5"/>
  <c r="G11" i="5" s="1"/>
  <c r="H11" i="5" s="1"/>
  <c r="F48" i="4"/>
  <c r="G48" i="4" s="1"/>
  <c r="H48" i="4" s="1"/>
  <c r="F22" i="5"/>
  <c r="G22" i="5" s="1"/>
  <c r="H22" i="5"/>
  <c r="F71" i="4"/>
  <c r="G71" i="4" s="1"/>
  <c r="H71" i="4" s="1"/>
  <c r="F94" i="4"/>
  <c r="G94" i="4" s="1"/>
  <c r="H94" i="4" s="1"/>
  <c r="F118" i="4"/>
  <c r="G118" i="4" s="1"/>
  <c r="H118" i="4" s="1"/>
  <c r="H94" i="3"/>
  <c r="I94" i="3" s="1"/>
  <c r="AT151" i="17"/>
  <c r="D151" i="17" s="1"/>
  <c r="H21" i="3"/>
  <c r="I21" i="3" s="1"/>
  <c r="AT35" i="17"/>
  <c r="D35" i="17" s="1"/>
  <c r="H69" i="3"/>
  <c r="I69" i="3" s="1"/>
  <c r="AT113" i="17"/>
  <c r="D113" i="17" s="1"/>
  <c r="H35" i="3"/>
  <c r="AT56" i="17"/>
  <c r="D56" i="17" s="1"/>
  <c r="H13" i="3"/>
  <c r="I13" i="3" s="1"/>
  <c r="AT19" i="17"/>
  <c r="D19" i="17" s="1"/>
  <c r="H122" i="4"/>
  <c r="F122" i="4"/>
  <c r="G122" i="4" s="1"/>
  <c r="I20" i="5"/>
  <c r="J29" i="3"/>
  <c r="F40" i="4"/>
  <c r="G40" i="4" s="1"/>
  <c r="H40" i="4" s="1"/>
  <c r="F90" i="4"/>
  <c r="G90" i="4" s="1"/>
  <c r="H90" i="4" s="1"/>
  <c r="F35" i="5"/>
  <c r="G35" i="5" s="1"/>
  <c r="H35" i="5" s="1"/>
  <c r="F92" i="4"/>
  <c r="G92" i="4" s="1"/>
  <c r="H92" i="4" s="1"/>
  <c r="F70" i="5"/>
  <c r="G70" i="5" s="1"/>
  <c r="H70" i="5" s="1"/>
  <c r="H27" i="3"/>
  <c r="I27" i="3" s="1"/>
  <c r="AT45" i="17"/>
  <c r="D45" i="17" s="1"/>
  <c r="H100" i="3"/>
  <c r="AT162" i="17"/>
  <c r="D162" i="17" s="1"/>
  <c r="H136" i="3"/>
  <c r="I136" i="3" s="1"/>
  <c r="AT213" i="17"/>
  <c r="D213" i="17" s="1"/>
  <c r="H7" i="3"/>
  <c r="I7" i="3" s="1"/>
  <c r="AT8" i="17"/>
  <c r="D8" i="17" s="1"/>
  <c r="H60" i="3"/>
  <c r="I60" i="3" s="1"/>
  <c r="AT98" i="17"/>
  <c r="D98" i="17" s="1"/>
  <c r="H130" i="3"/>
  <c r="I130" i="3" s="1"/>
  <c r="AT206" i="17"/>
  <c r="D206" i="17" s="1"/>
  <c r="H141" i="3"/>
  <c r="I141" i="3" s="1"/>
  <c r="AT220" i="17"/>
  <c r="D220" i="17" s="1"/>
  <c r="H12" i="3"/>
  <c r="I12" i="3" s="1"/>
  <c r="AT18" i="17"/>
  <c r="D18" i="17" s="1"/>
  <c r="H64" i="3"/>
  <c r="I64" i="3" s="1"/>
  <c r="AT108" i="17"/>
  <c r="D108" i="17" s="1"/>
  <c r="H115" i="3"/>
  <c r="AT184" i="17"/>
  <c r="D184" i="17" s="1"/>
  <c r="H19" i="3"/>
  <c r="I19" i="3" s="1"/>
  <c r="AT31" i="17"/>
  <c r="D31" i="17" s="1"/>
  <c r="H83" i="3"/>
  <c r="I83" i="3" s="1"/>
  <c r="AT137" i="17"/>
  <c r="D137" i="17" s="1"/>
  <c r="H154" i="3"/>
  <c r="I154" i="3" s="1"/>
  <c r="AT243" i="17"/>
  <c r="D243" i="17" s="1"/>
  <c r="G95" i="3"/>
  <c r="K112" i="4"/>
  <c r="F112" i="4" s="1"/>
  <c r="G112" i="4" s="1"/>
  <c r="H135" i="3"/>
  <c r="I135" i="3" s="1"/>
  <c r="AT212" i="17"/>
  <c r="D212" i="17" s="1"/>
  <c r="F114" i="4"/>
  <c r="G114" i="4" s="1"/>
  <c r="H114" i="4" s="1"/>
  <c r="H40" i="3"/>
  <c r="I40" i="3" s="1"/>
  <c r="AT61" i="17"/>
  <c r="D61" i="17" s="1"/>
  <c r="F49" i="4"/>
  <c r="G49" i="4" s="1"/>
  <c r="H49" i="4" s="1"/>
  <c r="F121" i="4"/>
  <c r="G121" i="4" s="1"/>
  <c r="H121" i="4" s="1"/>
  <c r="I75" i="5"/>
  <c r="J133" i="3"/>
  <c r="F31" i="4"/>
  <c r="G31" i="4" s="1"/>
  <c r="H31" i="4" s="1"/>
  <c r="F72" i="4"/>
  <c r="G72" i="4" s="1"/>
  <c r="H72" i="4" s="1"/>
  <c r="F134" i="4"/>
  <c r="G134" i="4" s="1"/>
  <c r="H134" i="4" s="1"/>
  <c r="G106" i="3"/>
  <c r="F9" i="5"/>
  <c r="G9" i="5" s="1"/>
  <c r="H9" i="5" s="1"/>
  <c r="F58" i="4"/>
  <c r="G58" i="4" s="1"/>
  <c r="H58" i="4" s="1"/>
  <c r="H5" i="5"/>
  <c r="F5" i="5"/>
  <c r="G5" i="5" s="1"/>
  <c r="F70" i="4"/>
  <c r="G70" i="4" s="1"/>
  <c r="H70" i="4" s="1"/>
  <c r="F53" i="4"/>
  <c r="G53" i="4" s="1"/>
  <c r="H53" i="4" s="1"/>
  <c r="F31" i="5"/>
  <c r="G31" i="5" s="1"/>
  <c r="H31" i="5" s="1"/>
  <c r="J58" i="5"/>
  <c r="J86" i="4"/>
  <c r="H30" i="4"/>
  <c r="F30" i="4"/>
  <c r="G30" i="4" s="1"/>
  <c r="I116" i="4"/>
  <c r="I73" i="5"/>
  <c r="J131" i="3"/>
  <c r="F80" i="5"/>
  <c r="G80" i="5" s="1"/>
  <c r="H80" i="5" s="1"/>
  <c r="F65" i="5"/>
  <c r="G65" i="5" s="1"/>
  <c r="H65" i="5" s="1"/>
  <c r="F18" i="5"/>
  <c r="G18" i="5" s="1"/>
  <c r="H18" i="5" s="1"/>
  <c r="F25" i="4"/>
  <c r="G25" i="4" s="1"/>
  <c r="H25" i="4" s="1"/>
  <c r="F117" i="4"/>
  <c r="G117" i="4" s="1"/>
  <c r="H117" i="4"/>
  <c r="F76" i="4"/>
  <c r="G76" i="4" s="1"/>
  <c r="H76" i="4" s="1"/>
  <c r="H33" i="3"/>
  <c r="AT54" i="17"/>
  <c r="D54" i="17" s="1"/>
  <c r="I60" i="5"/>
  <c r="I89" i="4"/>
  <c r="J102" i="3"/>
  <c r="I63" i="4"/>
  <c r="J73" i="3"/>
  <c r="F69" i="5"/>
  <c r="G69" i="5" s="1"/>
  <c r="H69" i="5" s="1"/>
  <c r="J33" i="5"/>
  <c r="J45" i="4"/>
  <c r="F110" i="4"/>
  <c r="G110" i="4" s="1"/>
  <c r="H110" i="4" s="1"/>
  <c r="F24" i="4"/>
  <c r="G24" i="4" s="1"/>
  <c r="H24" i="4" s="1"/>
  <c r="H124" i="3"/>
  <c r="I124" i="3" s="1"/>
  <c r="AT198" i="17"/>
  <c r="D198" i="17" s="1"/>
  <c r="F7" i="5"/>
  <c r="G7" i="5" s="1"/>
  <c r="H7" i="5" s="1"/>
  <c r="H15" i="3"/>
  <c r="I15" i="3" s="1"/>
  <c r="AT26" i="17"/>
  <c r="D26" i="17" s="1"/>
  <c r="F46" i="5"/>
  <c r="G46" i="5" s="1"/>
  <c r="H46" i="5" s="1"/>
  <c r="H51" i="5"/>
  <c r="F51" i="5"/>
  <c r="G51" i="5" s="1"/>
  <c r="F108" i="4"/>
  <c r="G108" i="4" s="1"/>
  <c r="H108" i="4" s="1"/>
  <c r="F81" i="4"/>
  <c r="G81" i="4" s="1"/>
  <c r="H81" i="4" s="1"/>
  <c r="F15" i="5"/>
  <c r="G15" i="5" s="1"/>
  <c r="H15" i="5" s="1"/>
  <c r="F26" i="4"/>
  <c r="G26" i="4" s="1"/>
  <c r="H26" i="4" s="1"/>
  <c r="G125" i="3"/>
  <c r="G10" i="3"/>
  <c r="G66" i="3"/>
  <c r="H5" i="4"/>
  <c r="F5" i="4"/>
  <c r="G5" i="4" s="1"/>
  <c r="F9" i="4"/>
  <c r="G9" i="4" s="1"/>
  <c r="H9" i="4"/>
  <c r="F21" i="4"/>
  <c r="G21" i="4" s="1"/>
  <c r="H21" i="4" s="1"/>
  <c r="F22" i="4"/>
  <c r="G22" i="4" s="1"/>
  <c r="H22" i="4" s="1"/>
  <c r="J114" i="4"/>
  <c r="J71" i="5"/>
  <c r="G34" i="3"/>
  <c r="F106" i="4"/>
  <c r="G106" i="4" s="1"/>
  <c r="H106" i="4" s="1"/>
  <c r="F102" i="4"/>
  <c r="G102" i="4" s="1"/>
  <c r="H102" i="4" s="1"/>
  <c r="F23" i="4"/>
  <c r="G23" i="4" s="1"/>
  <c r="H23" i="4" s="1"/>
  <c r="F19" i="5"/>
  <c r="G19" i="5" s="1"/>
  <c r="H19" i="5"/>
  <c r="F74" i="5"/>
  <c r="G74" i="5" s="1"/>
  <c r="H74" i="5" s="1"/>
  <c r="H72" i="3"/>
  <c r="I72" i="3" s="1"/>
  <c r="AT119" i="17"/>
  <c r="D119" i="17" s="1"/>
  <c r="F111" i="4"/>
  <c r="G111" i="4" s="1"/>
  <c r="H111" i="4" s="1"/>
  <c r="F7" i="4"/>
  <c r="G7" i="4" s="1"/>
  <c r="H7" i="4" s="1"/>
  <c r="F72" i="5"/>
  <c r="G72" i="5" s="1"/>
  <c r="H72" i="5" s="1"/>
  <c r="F29" i="5"/>
  <c r="G29" i="5" s="1"/>
  <c r="H29" i="5"/>
  <c r="F66" i="4"/>
  <c r="G66" i="4" s="1"/>
  <c r="H66" i="4" s="1"/>
  <c r="F38" i="4"/>
  <c r="G38" i="4" s="1"/>
  <c r="H38" i="4" s="1"/>
  <c r="F12" i="4"/>
  <c r="G12" i="4" s="1"/>
  <c r="H12" i="4" s="1"/>
  <c r="F135" i="4"/>
  <c r="G135" i="4" s="1"/>
  <c r="H135" i="4" s="1"/>
  <c r="J72" i="3" l="1"/>
  <c r="I47" i="5"/>
  <c r="H5" i="3"/>
  <c r="I5" i="3" s="1"/>
  <c r="AT3" i="17"/>
  <c r="D3" i="17" s="1"/>
  <c r="I136" i="4"/>
  <c r="J155" i="3"/>
  <c r="I76" i="4"/>
  <c r="I54" i="5"/>
  <c r="J88" i="3"/>
  <c r="H145" i="3"/>
  <c r="I145" i="3" s="1"/>
  <c r="AT224" i="17"/>
  <c r="D224" i="17" s="1"/>
  <c r="J15" i="3"/>
  <c r="I12" i="5"/>
  <c r="I101" i="4"/>
  <c r="J115" i="3"/>
  <c r="I115" i="4"/>
  <c r="I72" i="5"/>
  <c r="J130" i="3"/>
  <c r="I87" i="4"/>
  <c r="J100" i="3"/>
  <c r="I18" i="4"/>
  <c r="J21" i="3"/>
  <c r="I134" i="4"/>
  <c r="I84" i="5"/>
  <c r="J153" i="3"/>
  <c r="I103" i="4"/>
  <c r="J117" i="3"/>
  <c r="J6" i="3"/>
  <c r="I6" i="4"/>
  <c r="I27" i="4"/>
  <c r="J31" i="3"/>
  <c r="J14" i="3"/>
  <c r="I13" i="4"/>
  <c r="I44" i="5"/>
  <c r="I59" i="4"/>
  <c r="J67" i="3"/>
  <c r="I65" i="5"/>
  <c r="I106" i="4"/>
  <c r="J120" i="3"/>
  <c r="I39" i="5"/>
  <c r="J58" i="3"/>
  <c r="H66" i="3"/>
  <c r="I66" i="3" s="1"/>
  <c r="AT110" i="17"/>
  <c r="D110" i="17" s="1"/>
  <c r="I64" i="5"/>
  <c r="I94" i="4"/>
  <c r="J108" i="3"/>
  <c r="H109" i="3"/>
  <c r="I109" i="3" s="1"/>
  <c r="AT178" i="17"/>
  <c r="D178" i="17" s="1"/>
  <c r="H10" i="3"/>
  <c r="I10" i="3" s="1"/>
  <c r="AT12" i="17"/>
  <c r="D12" i="17" s="1"/>
  <c r="H95" i="3"/>
  <c r="I95" i="3" s="1"/>
  <c r="AT152" i="17"/>
  <c r="D152" i="17" s="1"/>
  <c r="H80" i="3"/>
  <c r="I80" i="3" s="1"/>
  <c r="AT128" i="17"/>
  <c r="D128" i="17" s="1"/>
  <c r="H28" i="3"/>
  <c r="I28" i="3" s="1"/>
  <c r="AT48" i="17"/>
  <c r="D48" i="17" s="1"/>
  <c r="I58" i="5"/>
  <c r="I86" i="4"/>
  <c r="J99" i="3"/>
  <c r="H16" i="3"/>
  <c r="I16" i="3" s="1"/>
  <c r="AT27" i="17"/>
  <c r="D27" i="17" s="1"/>
  <c r="H25" i="3"/>
  <c r="I25" i="3" s="1"/>
  <c r="AT41" i="17"/>
  <c r="D41" i="17" s="1"/>
  <c r="H81" i="3"/>
  <c r="I81" i="3" s="1"/>
  <c r="AT131" i="17"/>
  <c r="D131" i="17" s="1"/>
  <c r="I24" i="5"/>
  <c r="J37" i="3"/>
  <c r="I32" i="4"/>
  <c r="I57" i="5"/>
  <c r="I85" i="4"/>
  <c r="J98" i="3"/>
  <c r="I114" i="4"/>
  <c r="I71" i="5"/>
  <c r="J129" i="3"/>
  <c r="H89" i="3"/>
  <c r="I89" i="3" s="1"/>
  <c r="AT144" i="17"/>
  <c r="D144" i="17" s="1"/>
  <c r="I120" i="4"/>
  <c r="J136" i="3"/>
  <c r="H24" i="3"/>
  <c r="I24" i="3" s="1"/>
  <c r="AT38" i="17"/>
  <c r="D38" i="17" s="1"/>
  <c r="I90" i="4"/>
  <c r="J104" i="3"/>
  <c r="I131" i="4"/>
  <c r="J150" i="3"/>
  <c r="I35" i="4"/>
  <c r="J40" i="3"/>
  <c r="I27" i="5"/>
  <c r="J154" i="3"/>
  <c r="I135" i="4"/>
  <c r="I85" i="5"/>
  <c r="I56" i="4"/>
  <c r="J64" i="3"/>
  <c r="I53" i="4"/>
  <c r="J60" i="3"/>
  <c r="I24" i="4"/>
  <c r="J27" i="3"/>
  <c r="I12" i="4"/>
  <c r="J13" i="3"/>
  <c r="I81" i="4"/>
  <c r="J94" i="3"/>
  <c r="I61" i="4"/>
  <c r="J70" i="3"/>
  <c r="H139" i="3"/>
  <c r="AT217" i="17"/>
  <c r="D217" i="17" s="1"/>
  <c r="I48" i="4"/>
  <c r="J54" i="3"/>
  <c r="J82" i="3"/>
  <c r="I70" i="4"/>
  <c r="I65" i="4"/>
  <c r="I48" i="5"/>
  <c r="J75" i="3"/>
  <c r="I80" i="5"/>
  <c r="J144" i="3"/>
  <c r="I97" i="4"/>
  <c r="J111" i="3"/>
  <c r="J149" i="3"/>
  <c r="I130" i="4"/>
  <c r="I36" i="4"/>
  <c r="J41" i="3"/>
  <c r="H152" i="3"/>
  <c r="I152" i="3" s="1"/>
  <c r="AT236" i="17"/>
  <c r="D236" i="17" s="1"/>
  <c r="I99" i="4"/>
  <c r="J113" i="3"/>
  <c r="I17" i="4"/>
  <c r="I14" i="5"/>
  <c r="J19" i="3"/>
  <c r="I105" i="4"/>
  <c r="J119" i="3"/>
  <c r="H134" i="3"/>
  <c r="I134" i="3" s="1"/>
  <c r="AT211" i="17"/>
  <c r="D211" i="17" s="1"/>
  <c r="I73" i="4"/>
  <c r="J85" i="3"/>
  <c r="I52" i="5"/>
  <c r="I53" i="5"/>
  <c r="I75" i="4"/>
  <c r="J87" i="3"/>
  <c r="I29" i="4"/>
  <c r="J33" i="3"/>
  <c r="H34" i="3"/>
  <c r="I34" i="3" s="1"/>
  <c r="AT55" i="17"/>
  <c r="D55" i="17" s="1"/>
  <c r="H125" i="3"/>
  <c r="I125" i="3" s="1"/>
  <c r="AT199" i="17"/>
  <c r="D199" i="17" s="1"/>
  <c r="H106" i="3"/>
  <c r="I106" i="3" s="1"/>
  <c r="AT175" i="17"/>
  <c r="D175" i="17" s="1"/>
  <c r="I83" i="4"/>
  <c r="J96" i="3"/>
  <c r="H118" i="3"/>
  <c r="I118" i="3" s="1"/>
  <c r="AT187" i="17"/>
  <c r="D187" i="17" s="1"/>
  <c r="I123" i="4"/>
  <c r="J140" i="3"/>
  <c r="I41" i="5"/>
  <c r="J63" i="3"/>
  <c r="J132" i="3"/>
  <c r="I117" i="4"/>
  <c r="I74" i="5"/>
  <c r="I112" i="4"/>
  <c r="I70" i="5"/>
  <c r="J127" i="3"/>
  <c r="J84" i="3"/>
  <c r="I72" i="4"/>
  <c r="I51" i="5"/>
  <c r="J20" i="3"/>
  <c r="I15" i="5"/>
  <c r="J103" i="3"/>
  <c r="I61" i="5"/>
  <c r="H77" i="3"/>
  <c r="I77" i="3" s="1"/>
  <c r="AT125" i="17"/>
  <c r="D125" i="17" s="1"/>
  <c r="I49" i="5"/>
  <c r="J76" i="3"/>
  <c r="J124" i="3"/>
  <c r="I109" i="4"/>
  <c r="I71" i="4"/>
  <c r="J83" i="3"/>
  <c r="I11" i="5"/>
  <c r="J12" i="3"/>
  <c r="I6" i="5"/>
  <c r="I7" i="4"/>
  <c r="J7" i="3"/>
  <c r="I22" i="5"/>
  <c r="J35" i="3"/>
  <c r="H17" i="3"/>
  <c r="I17" i="3" s="1"/>
  <c r="AT28" i="17"/>
  <c r="D28" i="17" s="1"/>
  <c r="I68" i="4"/>
  <c r="J79" i="3"/>
  <c r="I98" i="4"/>
  <c r="J112" i="3"/>
  <c r="I113" i="4"/>
  <c r="J128" i="3"/>
  <c r="J107" i="3"/>
  <c r="I93" i="4"/>
  <c r="I63" i="5"/>
  <c r="I76" i="5"/>
  <c r="J138" i="3"/>
  <c r="I37" i="4"/>
  <c r="J42" i="3"/>
  <c r="H32" i="3"/>
  <c r="I32" i="3" s="1"/>
  <c r="AT53" i="17"/>
  <c r="D53" i="17" s="1"/>
  <c r="I23" i="4"/>
  <c r="I18" i="5"/>
  <c r="J26" i="3"/>
  <c r="I36" i="5"/>
  <c r="J53" i="3"/>
  <c r="I77" i="5"/>
  <c r="I124" i="4"/>
  <c r="J141" i="3"/>
  <c r="J135" i="3"/>
  <c r="I119" i="4"/>
  <c r="J90" i="3"/>
  <c r="I77" i="4"/>
  <c r="I67" i="5"/>
  <c r="J122" i="3"/>
  <c r="I121" i="4"/>
  <c r="J137" i="3"/>
  <c r="J8" i="3"/>
  <c r="I8" i="4"/>
  <c r="I7" i="5"/>
  <c r="I31" i="4"/>
  <c r="I23" i="5"/>
  <c r="J36" i="3"/>
  <c r="I37" i="5"/>
  <c r="I50" i="4"/>
  <c r="J56" i="3"/>
  <c r="I128" i="4"/>
  <c r="J146" i="3"/>
  <c r="H30" i="3"/>
  <c r="I30" i="3" s="1"/>
  <c r="AT50" i="17"/>
  <c r="D50" i="17" s="1"/>
  <c r="I49" i="4"/>
  <c r="J55" i="3"/>
  <c r="I79" i="4"/>
  <c r="J92" i="3"/>
  <c r="J78" i="3"/>
  <c r="I67" i="4"/>
  <c r="H44" i="3"/>
  <c r="I44" i="3" s="1"/>
  <c r="AT67" i="17"/>
  <c r="D67" i="17" s="1"/>
  <c r="H112" i="4"/>
  <c r="I38" i="4"/>
  <c r="J43" i="3"/>
  <c r="I35" i="5"/>
  <c r="I47" i="4"/>
  <c r="J52" i="3"/>
  <c r="I9" i="4"/>
  <c r="I8" i="5"/>
  <c r="J9" i="3"/>
  <c r="I33" i="5"/>
  <c r="I45" i="4"/>
  <c r="J50" i="3"/>
  <c r="I111" i="4"/>
  <c r="J126" i="3"/>
  <c r="I69" i="5"/>
  <c r="I46" i="5"/>
  <c r="J69" i="3"/>
  <c r="I55" i="4"/>
  <c r="J62" i="3"/>
  <c r="I40" i="5"/>
  <c r="I40" i="4"/>
  <c r="I29" i="5"/>
  <c r="J45" i="3"/>
  <c r="H123" i="3"/>
  <c r="I123" i="3" s="1"/>
  <c r="AT195" i="17"/>
  <c r="D195" i="17" s="1"/>
  <c r="I42" i="4"/>
  <c r="I31" i="5"/>
  <c r="J47" i="3"/>
  <c r="J93" i="3"/>
  <c r="I80" i="4"/>
  <c r="I56" i="5"/>
  <c r="I33" i="4"/>
  <c r="I25" i="5"/>
  <c r="J38" i="3"/>
  <c r="J97" i="3"/>
  <c r="I84" i="4"/>
  <c r="H59" i="3"/>
  <c r="I59" i="3" s="1"/>
  <c r="AT97" i="17"/>
  <c r="D97" i="17" s="1"/>
  <c r="I102" i="4"/>
  <c r="J116" i="3"/>
  <c r="J77" i="3" l="1"/>
  <c r="I66" i="4"/>
  <c r="I22" i="4"/>
  <c r="J25" i="3"/>
  <c r="I17" i="5"/>
  <c r="J17" i="3"/>
  <c r="I15" i="4"/>
  <c r="J125" i="3"/>
  <c r="I110" i="4"/>
  <c r="I68" i="5"/>
  <c r="J80" i="3"/>
  <c r="I50" i="5"/>
  <c r="I95" i="4"/>
  <c r="J109" i="3"/>
  <c r="I28" i="4"/>
  <c r="I21" i="5"/>
  <c r="J32" i="3"/>
  <c r="I14" i="4"/>
  <c r="J16" i="3"/>
  <c r="I122" i="4"/>
  <c r="J139" i="3"/>
  <c r="I25" i="4"/>
  <c r="I19" i="5"/>
  <c r="J28" i="3"/>
  <c r="I104" i="4"/>
  <c r="J118" i="3"/>
  <c r="I30" i="4"/>
  <c r="J34" i="3"/>
  <c r="I55" i="5"/>
  <c r="J89" i="3"/>
  <c r="I82" i="4"/>
  <c r="J95" i="3"/>
  <c r="J5" i="3"/>
  <c r="I5" i="4"/>
  <c r="I5" i="5"/>
  <c r="I62" i="5"/>
  <c r="I92" i="4"/>
  <c r="J106" i="3"/>
  <c r="J123" i="3"/>
  <c r="I108" i="4"/>
  <c r="I58" i="4"/>
  <c r="J66" i="3"/>
  <c r="I43" i="5"/>
  <c r="I127" i="4"/>
  <c r="J145" i="3"/>
  <c r="I28" i="5"/>
  <c r="I39" i="4"/>
  <c r="J44" i="3"/>
  <c r="I26" i="4"/>
  <c r="J30" i="3"/>
  <c r="J134" i="3"/>
  <c r="I118" i="4"/>
  <c r="I9" i="5"/>
  <c r="I10" i="4"/>
  <c r="J10" i="3"/>
  <c r="I52" i="4"/>
  <c r="J59" i="3"/>
  <c r="J24" i="3"/>
  <c r="I21" i="4"/>
  <c r="I16" i="5"/>
  <c r="I83" i="5"/>
  <c r="I133" i="4"/>
  <c r="J152" i="3"/>
  <c r="I69" i="4"/>
  <c r="J8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<sst xmlns="http://schemas.openxmlformats.org/spreadsheetml/2006/main" count="37034" uniqueCount="9384">
  <si>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</si>
  <si>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</si>
  <si>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</si>
  <si>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</si>
  <si>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</si>
  <si>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</si>
  <si>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</si>
  <si>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</si>
  <si>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</si>
  <si>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</si>
  <si>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</si>
  <si>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</si>
  <si>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</si>
  <si>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</si>
  <si>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</si>
  <si>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</si>
  <si>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</si>
  <si>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</si>
  <si>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</si>
  <si>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</si>
  <si>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</si>
  <si>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</si>
  <si>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</si>
  <si>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</si>
  <si>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</si>
  <si>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</si>
  <si>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</si>
  <si>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</si>
  <si>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</si>
  <si>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</si>
  <si>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</si>
  <si>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</si>
  <si>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</si>
  <si>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</si>
  <si>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</si>
  <si>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</si>
  <si>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</si>
  <si>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</si>
  <si>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</si>
  <si>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</si>
  <si>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</si>
  <si>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</si>
  <si>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</si>
  <si>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</si>
  <si>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</si>
  <si>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</si>
  <si>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</si>
  <si>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</si>
  <si>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</si>
  <si>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</si>
  <si>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</si>
  <si>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</si>
  <si>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</si>
  <si>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</si>
  <si>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</si>
  <si>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</si>
  <si>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</si>
  <si>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</si>
  <si>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</si>
  <si>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</si>
  <si>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</si>
  <si>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High</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</si>
  <si>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</si>
  <si>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</si>
  <si>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</si>
  <si>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</si>
  <si>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</si>
  <si>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</si>
  <si>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</si>
  <si>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</si>
  <si>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</si>
  <si>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</si>
  <si>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</si>
  <si>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</si>
  <si>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</si>
  <si>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</si>
  <si>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</si>
  <si>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</si>
  <si>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</si>
  <si>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</si>
  <si>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</si>
  <si>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</si>
  <si>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</si>
  <si>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</si>
  <si>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</si>
  <si>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</si>
  <si>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</si>
  <si>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</si>
  <si>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</si>
  <si>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</si>
  <si>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</si>
  <si>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</si>
  <si>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</si>
  <si>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</si>
  <si>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</si>
  <si>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</si>
  <si>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</si>
  <si>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</si>
  <si>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</si>
  <si>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</si>
  <si>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</si>
  <si>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</si>
  <si>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</si>
  <si>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</si>
  <si>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</si>
  <si>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</si>
  <si>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</si>
  <si>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</si>
  <si>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</si>
  <si>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</si>
  <si>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</si>
  <si>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</si>
  <si>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</si>
  <si>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</si>
  <si>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</si>
  <si>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</si>
  <si>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</si>
  <si>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</si>
  <si>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</si>
  <si>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</si>
  <si>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</si>
  <si>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</si>
  <si>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</si>
  <si>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</si>
  <si>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</si>
  <si>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</si>
  <si>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</si>
  <si>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</si>
  <si>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</si>
  <si>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</si>
  <si>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</si>
  <si>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</si>
  <si>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</si>
  <si>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</si>
  <si>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</si>
  <si>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</si>
  <si>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</si>
  <si>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</si>
  <si>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</si>
  <si>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</si>
  <si>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</si>
  <si>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</si>
  <si>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</si>
  <si>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</si>
  <si>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</si>
  <si>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</si>
  <si>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</si>
  <si>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</si>
  <si>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</si>
  <si>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</si>
  <si>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</si>
  <si>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</si>
  <si>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</si>
  <si>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</si>
  <si>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</si>
  <si>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</si>
  <si>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</si>
  <si>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</si>
  <si>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</si>
  <si>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</si>
  <si>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</si>
  <si>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</si>
  <si>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</si>
  <si>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</si>
  <si>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</si>
  <si>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</si>
  <si>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</si>
  <si>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</si>
  <si>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</si>
  <si>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</si>
  <si>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</si>
  <si>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</si>
  <si>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</si>
  <si>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</si>
  <si>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</si>
  <si>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</si>
  <si>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</si>
  <si>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</si>
  <si>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</si>
  <si>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</si>
  <si>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</si>
  <si>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</si>
  <si>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</si>
  <si>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</si>
  <si>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</si>
  <si>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</si>
  <si>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</si>
  <si>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</si>
  <si>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</si>
  <si>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</si>
  <si>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</si>
  <si>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</si>
  <si>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</si>
  <si>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</si>
  <si>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</si>
  <si>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</si>
  <si>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</si>
  <si>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</si>
  <si>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</si>
  <si>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</si>
  <si>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</si>
  <si>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</si>
  <si>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</si>
  <si>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</si>
  <si>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</si>
  <si>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</si>
  <si>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</si>
  <si>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</si>
  <si>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</si>
  <si>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</si>
  <si>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</si>
  <si>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</si>
  <si>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</si>
  <si>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</si>
  <si>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</si>
  <si>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</si>
  <si>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</si>
  <si>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</si>
  <si>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Landmass affected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</si>
  <si>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</si>
  <si>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</si>
  <si>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</si>
  <si>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</si>
  <si>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</si>
  <si>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</si>
  <si>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</si>
  <si>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</si>
  <si>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</si>
  <si>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</si>
  <si>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</si>
  <si>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</si>
  <si>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</si>
  <si>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NER001Injuries reported</t>
  </si>
  <si>
    <t>NER001People facing limited access constraints</t>
  </si>
  <si>
    <t>NER001People facing restricted access constraints</t>
  </si>
  <si>
    <t>Boko Haram in Niger</t>
  </si>
  <si>
    <t>NER002</t>
  </si>
  <si>
    <t>OCHA 01/2019</t>
  </si>
  <si>
    <t>https://reliefweb.int/sites/reliefweb.int/files/resources/ner_hno_2019.pdf</t>
  </si>
  <si>
    <t>Refugees, returnees, IDPs, host and non host populations affected by the conflict</t>
  </si>
  <si>
    <t>NER002Crisis affected groups</t>
  </si>
  <si>
    <t>NER002Economic Losses</t>
  </si>
  <si>
    <t>NER002Illness cases reported</t>
  </si>
  <si>
    <t>Government of Niger 2016</t>
  </si>
  <si>
    <t>http://www.stat-niger.org/statistique/file/DSEDS/TBS_2016.pdf</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</si>
  <si>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</si>
  <si>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</si>
  <si>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</si>
  <si>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</si>
  <si>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</si>
  <si>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</si>
  <si>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</si>
  <si>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</si>
  <si>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</si>
  <si>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</si>
  <si>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</si>
  <si>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</si>
  <si>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</si>
  <si>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</si>
  <si>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</si>
  <si>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</si>
  <si>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</si>
  <si>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</si>
  <si>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</si>
  <si>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</si>
  <si>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</si>
  <si>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</si>
  <si>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</si>
  <si>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</si>
  <si>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</si>
  <si>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</si>
  <si>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</si>
  <si>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</si>
  <si>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</si>
  <si>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</si>
  <si>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</si>
  <si>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</si>
  <si>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</si>
  <si>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</si>
  <si>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</si>
  <si>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</si>
  <si>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</si>
  <si>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</si>
  <si>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</si>
  <si>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</si>
  <si>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</si>
  <si>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</si>
  <si>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</si>
  <si>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</si>
  <si>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</si>
  <si>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</si>
  <si>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</si>
  <si>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</si>
  <si>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</si>
  <si>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</si>
  <si>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</si>
  <si>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</si>
  <si>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</si>
  <si>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</si>
  <si>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</si>
  <si>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</si>
  <si>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</si>
  <si>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</si>
  <si>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</si>
  <si>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</si>
  <si>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</si>
  <si>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</si>
  <si>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</si>
  <si>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</si>
  <si>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</si>
  <si>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</si>
  <si>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</si>
  <si>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</si>
  <si>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</si>
  <si>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</si>
  <si>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</si>
  <si>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</si>
  <si>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</si>
  <si>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</si>
  <si>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</si>
  <si>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</si>
  <si>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</si>
  <si>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</si>
  <si>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</si>
  <si>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</si>
  <si>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</si>
  <si>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</si>
  <si>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</si>
  <si>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</si>
  <si>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</si>
  <si>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</si>
  <si>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</si>
  <si>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</si>
  <si>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</si>
  <si>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</si>
  <si>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</si>
  <si>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</si>
  <si>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</si>
  <si>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</si>
  <si>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</si>
  <si>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</si>
  <si>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</si>
  <si>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</si>
  <si>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</si>
  <si>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</si>
  <si>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</si>
  <si>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</si>
  <si>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</si>
  <si>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</si>
  <si>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</si>
  <si>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</si>
  <si>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</si>
  <si>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</si>
  <si>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COL001Economic Losses</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</si>
  <si>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</si>
  <si>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</si>
  <si>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</si>
  <si>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</si>
  <si>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</si>
  <si>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</si>
  <si>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</si>
  <si>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</si>
  <si>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</si>
  <si>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</si>
  <si>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</si>
  <si>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</si>
  <si>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</si>
  <si>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</si>
  <si>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</si>
  <si>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</si>
  <si>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</si>
  <si>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</si>
  <si>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</si>
  <si>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</si>
  <si>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</si>
  <si>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</si>
  <si>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</si>
  <si>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</si>
  <si>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</si>
  <si>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</si>
  <si>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</si>
  <si>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</si>
  <si>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</si>
  <si>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</si>
  <si>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</si>
  <si>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</si>
  <si>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</si>
  <si>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</si>
  <si>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</si>
  <si>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</si>
  <si>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</si>
  <si>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</si>
  <si>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</si>
  <si>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</si>
  <si>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</si>
  <si>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</si>
  <si>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</si>
  <si>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</si>
  <si>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</si>
  <si>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</si>
  <si>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</si>
  <si>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</si>
  <si>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</si>
  <si>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</si>
  <si>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</si>
  <si>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</si>
  <si>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</si>
  <si>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</si>
  <si>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</si>
  <si>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</si>
  <si>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</si>
  <si>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</si>
  <si>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</si>
  <si>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</si>
  <si>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</si>
  <si>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</si>
  <si>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</si>
  <si>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</si>
  <si>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</si>
  <si>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</si>
  <si>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</si>
  <si>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</si>
  <si>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</si>
  <si>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</si>
  <si>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</si>
  <si>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</si>
  <si>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</si>
  <si>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</si>
  <si>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</si>
  <si>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</si>
  <si>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</si>
  <si>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</si>
  <si>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</si>
  <si>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</si>
  <si>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</si>
  <si>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</si>
  <si>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</si>
  <si>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</si>
  <si>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</si>
  <si>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</si>
  <si>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</si>
  <si>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</si>
  <si>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</si>
  <si>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</si>
  <si>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</si>
  <si>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</si>
  <si>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</si>
  <si>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</si>
  <si>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</si>
  <si>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</si>
  <si>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</si>
  <si>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</si>
  <si>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</si>
  <si>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</si>
  <si>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</si>
  <si>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</si>
  <si>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</si>
  <si>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</si>
  <si>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</si>
  <si>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</si>
  <si>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</si>
  <si>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</si>
  <si>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</si>
  <si>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</si>
  <si>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</si>
  <si>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</si>
  <si>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</si>
  <si>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</si>
  <si>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</si>
  <si>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</si>
  <si>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</si>
  <si>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</si>
  <si>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</si>
  <si>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</si>
  <si>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</si>
  <si>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</si>
  <si>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</si>
  <si>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</si>
  <si>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</si>
  <si>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</si>
  <si>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</si>
  <si>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</si>
  <si>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</si>
  <si>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</si>
  <si>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</si>
  <si>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</si>
  <si>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</si>
  <si>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</si>
  <si>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</si>
  <si>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</si>
  <si>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</si>
  <si>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</si>
  <si>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</si>
  <si>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</si>
  <si>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</si>
  <si>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</si>
  <si>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</si>
  <si>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</si>
  <si>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</si>
  <si>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</si>
  <si>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</si>
  <si>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</si>
  <si>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</si>
  <si>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</si>
  <si>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</si>
  <si>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</si>
  <si>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</si>
  <si>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</si>
  <si>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</si>
  <si>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</si>
  <si>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</si>
  <si>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</si>
  <si>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</si>
  <si>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</si>
  <si>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</si>
  <si>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</si>
  <si>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</si>
  <si>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</si>
  <si>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</si>
  <si>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</si>
  <si>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</si>
  <si>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</si>
  <si>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</si>
  <si>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</si>
  <si>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</si>
  <si>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</si>
  <si>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</si>
  <si>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</si>
  <si>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</si>
  <si>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</si>
  <si>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</si>
  <si>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</si>
  <si>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Venezuela displacement in Peru</t>
  </si>
  <si>
    <t>PER002</t>
  </si>
  <si>
    <t>Peru</t>
  </si>
  <si>
    <t>PER002Buildings damaged</t>
  </si>
  <si>
    <t>PER002Buildings destroyed</t>
  </si>
  <si>
    <t>There is certainly a cost of answering to the influx but unclear what could be considered economic losses due to international displacement.</t>
  </si>
  <si>
    <t>PER002Economic Losses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</si>
  <si>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</si>
  <si>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</si>
  <si>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</si>
  <si>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</si>
  <si>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</si>
  <si>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</si>
  <si>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</si>
  <si>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</si>
  <si>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</si>
  <si>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</si>
  <si>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</si>
  <si>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</si>
  <si>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</si>
  <si>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</si>
  <si>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</si>
  <si>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</si>
  <si>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</si>
  <si>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</si>
  <si>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</si>
  <si>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</si>
  <si>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</si>
  <si>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</si>
  <si>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</si>
  <si>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</si>
  <si>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</si>
  <si>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</si>
  <si>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</si>
  <si>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</si>
  <si>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</si>
  <si>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</si>
  <si>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</si>
  <si>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</si>
  <si>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</si>
  <si>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</si>
  <si>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</si>
  <si>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</si>
  <si>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</si>
  <si>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</si>
  <si>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</si>
  <si>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</si>
  <si>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</si>
  <si>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</si>
  <si>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</si>
  <si>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</si>
  <si>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</si>
  <si>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</si>
  <si>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</si>
  <si>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</si>
  <si>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</si>
  <si>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</si>
  <si>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</si>
  <si>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</si>
  <si>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</si>
  <si>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</si>
  <si>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</si>
  <si>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</si>
  <si>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</si>
  <si>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</si>
  <si>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</si>
  <si>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</si>
  <si>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</si>
  <si>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</si>
  <si>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</si>
  <si>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</si>
  <si>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</si>
  <si>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</si>
  <si>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</si>
  <si>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</si>
  <si>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</si>
  <si>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</si>
  <si>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</si>
  <si>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</si>
  <si>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</si>
  <si>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</si>
  <si>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</si>
  <si>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</si>
  <si>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</si>
  <si>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</si>
  <si>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</si>
  <si>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</si>
  <si>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</si>
  <si>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</si>
  <si>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</si>
  <si>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TUN002Economic Losses</t>
  </si>
  <si>
    <t>Extreme humanitarian conditions - Level 5</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</si>
  <si>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</si>
  <si>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</si>
  <si>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</si>
  <si>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</si>
  <si>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</si>
  <si>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</si>
  <si>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</si>
  <si>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</si>
  <si>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</si>
  <si>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</si>
  <si>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</si>
  <si>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Severe humanitarian conditions - Level 4</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</si>
  <si>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</si>
  <si>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</si>
  <si>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</si>
  <si>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</si>
  <si>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</si>
  <si>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</si>
  <si>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</si>
  <si>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</si>
  <si>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</si>
  <si>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</si>
  <si>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</si>
  <si>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</si>
  <si>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</si>
  <si>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</si>
  <si>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</si>
  <si>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</si>
  <si>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</si>
  <si>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</si>
  <si>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</si>
  <si>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</si>
  <si>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</si>
  <si>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</si>
  <si>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</si>
  <si>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</si>
  <si>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</si>
  <si>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</si>
  <si>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</si>
  <si>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</si>
  <si>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</si>
  <si>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</si>
  <si>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</si>
  <si>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</si>
  <si>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</si>
  <si>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</si>
  <si>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</si>
  <si>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</si>
  <si>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</si>
  <si>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</si>
  <si>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</si>
  <si>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</si>
  <si>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</si>
  <si>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</si>
  <si>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</si>
  <si>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</si>
  <si>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</si>
  <si>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</si>
  <si>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</si>
  <si>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</si>
  <si>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</si>
  <si>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</si>
  <si>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</si>
  <si>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</si>
  <si>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</si>
  <si>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</si>
  <si>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</si>
  <si>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</si>
  <si>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</si>
  <si>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</si>
  <si>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</si>
  <si>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</si>
  <si>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</si>
  <si>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</si>
  <si>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</si>
  <si>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</si>
  <si>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</si>
  <si>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</si>
  <si>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</si>
  <si>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</si>
  <si>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</si>
  <si>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</si>
  <si>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</si>
  <si>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</si>
  <si>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</si>
  <si>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</si>
  <si>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People affected</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</si>
  <si>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</si>
  <si>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</si>
  <si>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</si>
  <si>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</si>
  <si>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People exposed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</si>
  <si>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</si>
  <si>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</si>
  <si>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</si>
  <si>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</si>
  <si>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</si>
  <si>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</si>
  <si>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</si>
  <si>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</si>
  <si>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</si>
  <si>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</si>
  <si>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</si>
  <si>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</si>
  <si>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</si>
  <si>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</si>
  <si>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</si>
  <si>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</si>
  <si>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</si>
  <si>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</si>
  <si>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</si>
  <si>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</si>
  <si>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</si>
  <si>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</si>
  <si>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</si>
  <si>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</si>
  <si>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</si>
  <si>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</si>
  <si>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</si>
  <si>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</si>
  <si>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</si>
  <si>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</si>
  <si>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</si>
  <si>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</si>
  <si>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</si>
  <si>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</si>
  <si>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</si>
  <si>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</si>
  <si>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</si>
  <si>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</si>
  <si>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</si>
  <si>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</si>
  <si>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</si>
  <si>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</si>
  <si>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</si>
  <si>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</si>
  <si>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</si>
  <si>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</si>
  <si>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</si>
  <si>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</si>
  <si>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</si>
  <si>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</si>
  <si>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</si>
  <si>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</si>
  <si>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</si>
  <si>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</si>
  <si>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</si>
  <si>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</si>
  <si>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</si>
  <si>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</si>
  <si>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</si>
  <si>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</si>
  <si>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</si>
  <si>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</si>
  <si>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</si>
  <si>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</si>
  <si>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</si>
  <si>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</si>
  <si>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</si>
  <si>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</si>
  <si>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</si>
  <si>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</si>
  <si>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</si>
  <si>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</si>
  <si>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</si>
  <si>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</si>
  <si>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</si>
  <si>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</si>
  <si>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</si>
  <si>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</si>
  <si>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</si>
  <si>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</si>
  <si>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</si>
  <si>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</si>
  <si>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</si>
  <si>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</si>
  <si>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</si>
  <si>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</si>
  <si>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</si>
  <si>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</si>
  <si>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</si>
  <si>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Total population</t>
  </si>
  <si>
    <t>INE 2018</t>
  </si>
  <si>
    <t>http://www.ine.gov.mz/operacoes-estatisticas/censos/censo-2007/censo-2017</t>
  </si>
  <si>
    <t>Based on 2017 census</t>
  </si>
  <si>
    <t>MOZ004Total population</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</si>
  <si>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</si>
  <si>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</si>
  <si>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</si>
  <si>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</si>
  <si>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</si>
  <si>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</si>
  <si>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</si>
  <si>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</si>
  <si>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</si>
  <si>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</si>
  <si>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</si>
  <si>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</si>
  <si>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</si>
  <si>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</si>
  <si>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</si>
  <si>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</si>
  <si>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</si>
  <si>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</si>
  <si>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</si>
  <si>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</si>
  <si>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</si>
  <si>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</si>
  <si>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</si>
  <si>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</si>
  <si>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</si>
  <si>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</si>
  <si>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</si>
  <si>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</si>
  <si>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</si>
  <si>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</si>
  <si>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</si>
  <si>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</si>
  <si>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</si>
  <si>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</si>
  <si>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</si>
  <si>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</si>
  <si>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</si>
  <si>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</si>
  <si>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</si>
  <si>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</si>
  <si>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</si>
  <si>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</si>
  <si>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</si>
  <si>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</si>
  <si>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</si>
  <si>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</si>
  <si>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</si>
  <si>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</si>
  <si>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</si>
  <si>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</si>
  <si>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</si>
  <si>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</si>
  <si>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</si>
  <si>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</si>
  <si>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</si>
  <si>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</si>
  <si>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</si>
  <si>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</si>
  <si>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</si>
  <si>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refugees and host community is affected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</si>
  <si>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</si>
  <si>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</si>
  <si>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</si>
  <si>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</si>
  <si>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</si>
  <si>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</si>
  <si>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</si>
  <si>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</si>
  <si>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</si>
  <si>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</si>
  <si>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</si>
  <si>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</si>
  <si>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</si>
  <si>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</si>
  <si>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</si>
  <si>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</si>
  <si>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</si>
  <si>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</si>
  <si>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</si>
  <si>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</si>
  <si>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</si>
  <si>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</si>
  <si>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</si>
  <si>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</si>
  <si>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</si>
  <si>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</si>
  <si>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</si>
  <si>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</si>
  <si>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</si>
  <si>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</si>
  <si>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</si>
  <si>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</si>
  <si>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</si>
  <si>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</si>
  <si>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</si>
  <si>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</si>
  <si>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</si>
  <si>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</si>
  <si>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</si>
  <si>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</si>
  <si>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</si>
  <si>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</si>
  <si>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</si>
  <si>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</si>
  <si>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</si>
  <si>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</si>
  <si>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</si>
  <si>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</si>
  <si>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</si>
  <si>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</si>
  <si>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</si>
  <si>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</si>
  <si>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</si>
  <si>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</si>
  <si>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</si>
  <si>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</si>
  <si>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</si>
  <si>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</si>
  <si>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</si>
  <si>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</si>
  <si>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</si>
  <si>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</si>
  <si>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</si>
  <si>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</si>
  <si>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</si>
  <si>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</si>
  <si>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</si>
  <si>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</si>
  <si>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</si>
  <si>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</si>
  <si>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</si>
  <si>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</si>
  <si>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</si>
  <si>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</si>
  <si>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</si>
  <si>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</si>
  <si>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</si>
  <si>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</si>
  <si>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</si>
  <si>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</si>
  <si>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</si>
  <si>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</si>
  <si>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</si>
  <si>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</si>
  <si>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</si>
  <si>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</si>
  <si>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</si>
  <si>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</si>
  <si>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</si>
  <si>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</si>
  <si>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</si>
  <si>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</si>
  <si>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</si>
  <si>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</si>
  <si>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</si>
  <si>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</si>
  <si>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</si>
  <si>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</si>
  <si>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</si>
  <si>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</si>
  <si>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</si>
  <si>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</si>
  <si>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</si>
  <si>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</si>
  <si>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</si>
  <si>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</si>
  <si>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</si>
  <si>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</si>
  <si>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</si>
  <si>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</si>
  <si>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</si>
  <si>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</si>
  <si>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</si>
  <si>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</si>
  <si>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</si>
  <si>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</si>
  <si>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</si>
  <si>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</si>
  <si>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</si>
  <si>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</si>
  <si>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</si>
  <si>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</si>
  <si>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</si>
  <si>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</si>
  <si>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</si>
  <si>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</si>
  <si>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</si>
  <si>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</si>
  <si>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</si>
  <si>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</si>
  <si>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</si>
  <si>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MRT002Buildings damaged</t>
  </si>
  <si>
    <t>MRT002Buildings destroyed</t>
  </si>
  <si>
    <t>MRT002Injuries reported</t>
  </si>
  <si>
    <t>CIA</t>
  </si>
  <si>
    <t>https://www.cia.gov/library/publications/the-world-factbook/geos/od.html</t>
  </si>
  <si>
    <t>Th ehwole country is considered affected</t>
  </si>
  <si>
    <t>SSD001Landmass affected</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</si>
  <si>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</si>
  <si>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</si>
  <si>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</si>
  <si>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</si>
  <si>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</si>
  <si>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</si>
  <si>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</si>
  <si>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</si>
  <si>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</si>
  <si>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</si>
  <si>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</si>
  <si>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</si>
  <si>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</si>
  <si>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</si>
  <si>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</si>
  <si>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</si>
  <si>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</si>
  <si>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</si>
  <si>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</si>
  <si>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</si>
  <si>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</si>
  <si>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</si>
  <si>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</si>
  <si>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</si>
  <si>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</si>
  <si>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</si>
  <si>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</si>
  <si>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</si>
  <si>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</si>
  <si>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</si>
  <si>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</si>
  <si>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</si>
  <si>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</si>
  <si>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</si>
  <si>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</si>
  <si>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</si>
  <si>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</si>
  <si>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</si>
  <si>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</si>
  <si>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</si>
  <si>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</si>
  <si>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</si>
  <si>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</si>
  <si>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</si>
  <si>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</si>
  <si>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</si>
  <si>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</si>
  <si>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</si>
  <si>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</si>
  <si>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</si>
  <si>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</si>
  <si>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</si>
  <si>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</si>
  <si>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</si>
  <si>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</si>
  <si>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</si>
  <si>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</si>
  <si>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</si>
  <si>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</si>
  <si>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</si>
  <si>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</si>
  <si>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</si>
  <si>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</si>
  <si>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</si>
  <si>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</si>
  <si>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</si>
  <si>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</si>
  <si>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</si>
  <si>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</si>
  <si>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</si>
  <si>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</si>
  <si>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</si>
  <si>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</si>
  <si>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</si>
  <si>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</si>
  <si>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</si>
  <si>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</si>
  <si>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</si>
  <si>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</si>
  <si>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</si>
  <si>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</si>
  <si>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</si>
  <si>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</si>
  <si>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</si>
  <si>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</si>
  <si>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</si>
  <si>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</si>
  <si>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</si>
  <si>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</si>
  <si>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</si>
  <si>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</si>
  <si>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</si>
  <si>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</si>
  <si>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</si>
  <si>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</si>
  <si>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</si>
  <si>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</si>
  <si>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</si>
  <si>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</si>
  <si>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</si>
  <si>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</si>
  <si>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</si>
  <si>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</si>
  <si>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</si>
  <si>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</si>
  <si>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</si>
  <si>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</si>
  <si>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</si>
  <si>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</si>
  <si>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</si>
  <si>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</si>
  <si>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</si>
  <si>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</si>
  <si>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</si>
  <si>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</si>
  <si>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</si>
  <si>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</si>
  <si>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</si>
  <si>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</si>
  <si>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</si>
  <si>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</si>
  <si>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</si>
  <si>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</si>
  <si>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</si>
  <si>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</si>
  <si>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</si>
  <si>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</si>
  <si>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</si>
  <si>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</si>
  <si>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</si>
  <si>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</si>
  <si>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</si>
  <si>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</si>
  <si>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</si>
  <si>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</si>
  <si>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</si>
  <si>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</si>
  <si>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</si>
  <si>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</si>
  <si>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</si>
  <si>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</si>
  <si>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</si>
  <si>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</si>
  <si>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</si>
  <si>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</si>
  <si>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</si>
  <si>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</si>
  <si>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</si>
  <si>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</si>
  <si>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</si>
  <si>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</si>
  <si>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</si>
  <si>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</si>
  <si>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</si>
  <si>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</si>
  <si>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</si>
  <si>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</si>
  <si>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</si>
  <si>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</si>
  <si>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</si>
  <si>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</si>
  <si>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</si>
  <si>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</si>
  <si>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</si>
  <si>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</si>
  <si>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</si>
  <si>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</si>
  <si>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</si>
  <si>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</si>
  <si>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</si>
  <si>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</si>
  <si>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</si>
  <si>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</si>
  <si>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</si>
  <si>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</si>
  <si>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</si>
  <si>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</si>
  <si>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</si>
  <si>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</si>
  <si>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</si>
  <si>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</si>
  <si>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</si>
  <si>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</si>
  <si>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</si>
  <si>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</si>
  <si>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DZA002Illness cases reported</t>
  </si>
  <si>
    <t>DZA002Injuries reported</t>
  </si>
  <si>
    <t>DZA003Buildings damaged</t>
  </si>
  <si>
    <t>DZA003Buildings destroyed</t>
  </si>
  <si>
    <t>DZA003Economic Losses</t>
  </si>
  <si>
    <t>DZA003Illness cases reported</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</si>
  <si>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</si>
  <si>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</si>
  <si>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</si>
  <si>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</si>
  <si>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</si>
  <si>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</si>
  <si>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</si>
  <si>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</si>
  <si>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</si>
  <si>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</si>
  <si>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</si>
  <si>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</si>
  <si>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</si>
  <si>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</si>
  <si>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</si>
  <si>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</si>
  <si>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</si>
  <si>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</si>
  <si>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No sufficient data available</t>
  </si>
  <si>
    <t>REG002Economic Losses</t>
  </si>
  <si>
    <t>REG011Illness cases reported</t>
  </si>
  <si>
    <t>REG011Injuries reported</t>
  </si>
  <si>
    <t>Refugees and host communities</t>
  </si>
  <si>
    <t>TTO002Crisis affected groups</t>
  </si>
  <si>
    <t>No sufficient data available for assessment</t>
  </si>
  <si>
    <t>TTO002Injuries reported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</si>
  <si>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</si>
  <si>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</si>
  <si>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</si>
  <si>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</si>
  <si>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</si>
  <si>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</si>
  <si>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</si>
  <si>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</si>
  <si>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</si>
  <si>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</si>
  <si>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</si>
  <si>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</si>
  <si>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Refugees in neighbouring countries fled violence in Casamance. Most IDPs (22,000) were also displaced due to conflict and violence.</t>
  </si>
  <si>
    <t>SEN002People displaced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</si>
  <si>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</si>
  <si>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</si>
  <si>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</si>
  <si>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</si>
  <si>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</si>
  <si>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</si>
  <si>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</si>
  <si>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</si>
  <si>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</si>
  <si>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</si>
  <si>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</si>
  <si>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</si>
  <si>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</si>
  <si>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</si>
  <si>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</si>
  <si>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</si>
  <si>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</si>
  <si>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</si>
  <si>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</si>
  <si>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</si>
  <si>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</si>
  <si>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</si>
  <si>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</si>
  <si>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</si>
  <si>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</si>
  <si>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</si>
  <si>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</si>
  <si>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</si>
  <si>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</si>
  <si>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</si>
  <si>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</si>
  <si>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</si>
  <si>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</si>
  <si>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</si>
  <si>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</si>
  <si>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</si>
  <si>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</si>
  <si>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</si>
  <si>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</si>
  <si>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</si>
  <si>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</si>
  <si>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</si>
  <si>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</si>
  <si>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</si>
  <si>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Not enough data available for assessment</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</si>
  <si>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</si>
  <si>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</si>
  <si>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</si>
  <si>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</si>
  <si>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</si>
  <si>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</si>
  <si>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</si>
  <si>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</si>
  <si>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</si>
  <si>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</si>
  <si>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</si>
  <si>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</si>
  <si>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</si>
  <si>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</si>
  <si>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</si>
  <si>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</si>
  <si>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</si>
  <si>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</si>
  <si>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</si>
  <si>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</si>
  <si>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</si>
  <si>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</si>
  <si>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</si>
  <si>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</si>
  <si>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</si>
  <si>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</si>
  <si>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</si>
  <si>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DZA003Injuries reported</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</si>
  <si>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</si>
  <si>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</si>
  <si>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</si>
  <si>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</si>
  <si>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</si>
  <si>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</si>
  <si>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</si>
  <si>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</si>
  <si>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</si>
  <si>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</si>
  <si>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</si>
  <si>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</si>
  <si>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</si>
  <si>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</si>
  <si>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</si>
  <si>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</si>
  <si>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</si>
  <si>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</si>
  <si>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</si>
  <si>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</si>
  <si>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</si>
  <si>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</si>
  <si>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</si>
  <si>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</si>
  <si>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</si>
  <si>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</si>
  <si>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</si>
  <si>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</si>
  <si>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</si>
  <si>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</si>
  <si>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</si>
  <si>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</si>
  <si>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</si>
  <si>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</si>
  <si>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</si>
  <si>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</si>
  <si>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Lesotho,Madagascar,Malawi,Namibia,Eswatini,Zambia,Zimbabwe,Tanzania</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</si>
  <si>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</si>
  <si>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</si>
  <si>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</si>
  <si>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</si>
  <si>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</si>
  <si>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</si>
  <si>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</si>
  <si>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</si>
  <si>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</si>
  <si>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</si>
  <si>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</si>
  <si>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</si>
  <si>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</si>
  <si>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</si>
  <si>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</si>
  <si>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</si>
  <si>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</si>
  <si>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</si>
  <si>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</si>
  <si>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</si>
  <si>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</si>
  <si>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</si>
  <si>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</si>
  <si>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</si>
  <si>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</si>
  <si>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</si>
  <si>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</si>
  <si>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</si>
  <si>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</si>
  <si>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</si>
  <si>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</si>
  <si>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</si>
  <si>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</si>
  <si>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</si>
  <si>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</si>
  <si>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</si>
  <si>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</si>
  <si>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</si>
  <si>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</si>
  <si>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</si>
  <si>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</si>
  <si>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</si>
  <si>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</si>
  <si>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</si>
  <si>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</si>
  <si>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</si>
  <si>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</si>
  <si>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</si>
  <si>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</si>
  <si>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</si>
  <si>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</si>
  <si>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</si>
  <si>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</si>
  <si>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</si>
  <si>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</si>
  <si>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</si>
  <si>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</si>
  <si>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</si>
  <si>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</si>
  <si>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</si>
  <si>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</si>
  <si>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</si>
  <si>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</si>
  <si>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</si>
  <si>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</si>
  <si>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</si>
  <si>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</si>
  <si>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</si>
  <si>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</si>
  <si>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</si>
  <si>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</si>
  <si>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</si>
  <si>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</si>
  <si>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</si>
  <si>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</si>
  <si>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</si>
  <si>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</si>
  <si>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</si>
  <si>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</si>
  <si>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</si>
  <si>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</si>
  <si>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</si>
  <si>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</si>
  <si>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</si>
  <si>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</si>
  <si>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</si>
  <si>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</si>
  <si>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</si>
  <si>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</si>
  <si>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</si>
  <si>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</si>
  <si>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</si>
  <si>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</si>
  <si>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</si>
  <si>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</si>
  <si>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</si>
  <si>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</si>
  <si>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</si>
  <si>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</si>
  <si>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</si>
  <si>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</si>
  <si>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</si>
  <si>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</si>
  <si>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</si>
  <si>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</si>
  <si>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</si>
  <si>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</si>
  <si>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</si>
  <si>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</si>
  <si>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</si>
  <si>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</si>
  <si>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</si>
  <si>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</si>
  <si>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</si>
  <si>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</si>
  <si>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</si>
  <si>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</si>
  <si>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</si>
  <si>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</si>
  <si>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</si>
  <si>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</si>
  <si>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</si>
  <si>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</si>
  <si>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</si>
  <si>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</si>
  <si>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</si>
  <si>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</si>
  <si>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</si>
  <si>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</si>
  <si>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</si>
  <si>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</si>
  <si>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</si>
  <si>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</si>
  <si>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</si>
  <si>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</si>
  <si>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</si>
  <si>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</si>
  <si>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</si>
  <si>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</si>
  <si>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</si>
  <si>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</si>
  <si>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</si>
  <si>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</si>
  <si>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</si>
  <si>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</si>
  <si>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</si>
  <si>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</si>
  <si>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</si>
  <si>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Mutliple crises in Bangladesh</t>
  </si>
  <si>
    <t>BGD001</t>
  </si>
  <si>
    <t>BGD001Buildings damaged</t>
  </si>
  <si>
    <t>BGD001Buildings destroyed</t>
  </si>
  <si>
    <t>BGD001Economic Losses</t>
  </si>
  <si>
    <t>BGD001People facing limited access constraints</t>
  </si>
  <si>
    <t>BGD001People facing restricted access constraints</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</si>
  <si>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</si>
  <si>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</si>
  <si>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</si>
  <si>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</si>
  <si>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</si>
  <si>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</si>
  <si>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</si>
  <si>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</si>
  <si>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</si>
  <si>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</si>
  <si>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</si>
  <si>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</si>
  <si>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</si>
  <si>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</si>
  <si>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</si>
  <si>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</si>
  <si>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</si>
  <si>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</si>
  <si>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</si>
  <si>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</si>
  <si>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</si>
  <si>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</si>
  <si>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</si>
  <si>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</si>
  <si>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</si>
  <si>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</si>
  <si>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</si>
  <si>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</si>
  <si>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</si>
  <si>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</si>
  <si>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</si>
  <si>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</si>
  <si>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</si>
  <si>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</si>
  <si>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</si>
  <si>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</si>
  <si>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</si>
  <si>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</si>
  <si>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</si>
  <si>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</si>
  <si>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</si>
  <si>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</si>
  <si>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</si>
  <si>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</si>
  <si>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</si>
  <si>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</si>
  <si>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</si>
  <si>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</si>
  <si>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</si>
  <si>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</si>
  <si>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</si>
  <si>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</si>
  <si>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</si>
  <si>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</si>
  <si>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</si>
  <si>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</si>
  <si>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</si>
  <si>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</si>
  <si>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</si>
  <si>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</si>
  <si>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</si>
  <si>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</si>
  <si>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</si>
  <si>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</si>
  <si>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</si>
  <si>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</si>
  <si>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</si>
  <si>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</si>
  <si>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</si>
  <si>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</si>
  <si>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</si>
  <si>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</si>
  <si>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</si>
  <si>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</si>
  <si>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</si>
  <si>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</si>
  <si>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</si>
  <si>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</si>
  <si>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</si>
  <si>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</si>
  <si>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</si>
  <si>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</si>
  <si>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</si>
  <si>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</si>
  <si>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</si>
  <si>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</si>
  <si>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</si>
  <si>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</si>
  <si>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</si>
  <si>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</si>
  <si>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</si>
  <si>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</si>
  <si>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</si>
  <si>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</si>
  <si>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</si>
  <si>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</si>
  <si>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</si>
  <si>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</si>
  <si>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</si>
  <si>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</si>
  <si>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</si>
  <si>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</si>
  <si>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</si>
  <si>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</si>
  <si>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</si>
  <si>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</si>
  <si>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</si>
  <si>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</si>
  <si>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</si>
  <si>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</si>
  <si>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</si>
  <si>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</si>
  <si>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</si>
  <si>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</si>
  <si>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</si>
  <si>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</si>
  <si>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</si>
  <si>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</si>
  <si>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</si>
  <si>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</si>
  <si>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Refugees, Host and Non-host</t>
  </si>
  <si>
    <t>MRT003Crisis affected groups</t>
  </si>
  <si>
    <t>MRT003Economic Losses</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</si>
  <si>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</si>
  <si>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</si>
  <si>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</si>
  <si>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</si>
  <si>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</si>
  <si>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</si>
  <si>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</si>
  <si>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</si>
  <si>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</si>
  <si>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</si>
  <si>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</si>
  <si>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</si>
  <si>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</si>
  <si>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</si>
  <si>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</si>
  <si>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</si>
  <si>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</si>
  <si>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</si>
  <si>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</si>
  <si>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</si>
  <si>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</si>
  <si>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</si>
  <si>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</si>
  <si>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REG003People affected</t>
  </si>
  <si>
    <t>World Bank 2019</t>
  </si>
  <si>
    <t>https://data.worldbank.org/country/trinidad-and-tobago</t>
  </si>
  <si>
    <t>1,394,973 local population + 60,000 Venezuelan refugees</t>
  </si>
  <si>
    <t>TTO002Total population</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</si>
  <si>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</si>
  <si>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</si>
  <si>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</si>
  <si>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</si>
  <si>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</si>
  <si>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</si>
  <si>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</si>
  <si>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</si>
  <si>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</si>
  <si>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</si>
  <si>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</si>
  <si>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</si>
  <si>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</si>
  <si>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</si>
  <si>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</si>
  <si>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</si>
  <si>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</si>
  <si>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</si>
  <si>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</si>
  <si>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</si>
  <si>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</si>
  <si>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</si>
  <si>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</si>
  <si>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</si>
  <si>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</si>
  <si>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</si>
  <si>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</si>
  <si>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</si>
  <si>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</si>
  <si>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</si>
  <si>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</si>
  <si>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</si>
  <si>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</si>
  <si>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</si>
  <si>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</si>
  <si>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</si>
  <si>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</si>
  <si>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</si>
  <si>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</si>
  <si>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</si>
  <si>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</si>
  <si>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</si>
  <si>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</si>
  <si>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</si>
  <si>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</si>
  <si>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</si>
  <si>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</si>
  <si>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</si>
  <si>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</si>
  <si>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</si>
  <si>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</si>
  <si>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</si>
  <si>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</si>
  <si>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</si>
  <si>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</si>
  <si>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</si>
  <si>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</si>
  <si>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</si>
  <si>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OCHA, 2018; R4V Ecuador 16/09/2020</t>
  </si>
  <si>
    <t>https://data.humdata.org/dataset/ecuador-admin-level-2-boundaries#; https://data2.unhcr.org/en/situations/platform/location/7512</t>
  </si>
  <si>
    <t>Population (14,483,499) + 417,199 Venezuelans in Ecuador as of September 2020</t>
  </si>
  <si>
    <t>ECU002Total population</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</si>
  <si>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</si>
  <si>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</si>
  <si>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</si>
  <si>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</si>
  <si>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</si>
  <si>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</si>
  <si>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</si>
  <si>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</si>
  <si>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</si>
  <si>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https://data.worldbank.org/country/cameroon</t>
  </si>
  <si>
    <t>Total population as estimated by the World Bank, based on the de facto definition of population, which counts all residents regardless of legal status or citizenship. The values shown are midyear estimates.</t>
  </si>
  <si>
    <t>CMR002Total population</t>
  </si>
  <si>
    <t>CMR003Total population</t>
  </si>
  <si>
    <t>CMR004Total population</t>
  </si>
  <si>
    <t>ACLED June-Nov. 2020</t>
  </si>
  <si>
    <t>No reported fatalities</t>
  </si>
  <si>
    <t>JOR002Fatalities in all crises</t>
  </si>
  <si>
    <t>JOR002Fatalities reported</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</si>
  <si>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</si>
  <si>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</si>
  <si>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</si>
  <si>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</si>
  <si>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</si>
  <si>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</si>
  <si>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</si>
  <si>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</si>
  <si>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</si>
  <si>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</si>
  <si>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</si>
  <si>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</si>
  <si>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</si>
  <si>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</si>
  <si>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</si>
  <si>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</si>
  <si>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</si>
  <si>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</si>
  <si>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</si>
  <si>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</si>
  <si>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</si>
  <si>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</si>
  <si>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</si>
  <si>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</si>
  <si>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</si>
  <si>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</si>
  <si>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</si>
  <si>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</si>
  <si>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</si>
  <si>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</si>
  <si>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</si>
  <si>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</si>
  <si>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</si>
  <si>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</si>
  <si>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</si>
  <si>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</si>
  <si>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</si>
  <si>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</si>
  <si>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</si>
  <si>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</si>
  <si>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</si>
  <si>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</si>
  <si>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</si>
  <si>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</si>
  <si>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</si>
  <si>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</si>
  <si>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</si>
  <si>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</si>
  <si>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</si>
  <si>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</si>
  <si>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UNICEF 14/12/2020</t>
  </si>
  <si>
    <t>https://www.unicef.org/media/87101/file/2021-HAC-Congo.pdf</t>
  </si>
  <si>
    <t>Disaggregated data on the severity of humanitarian needs not available. All PIN are considered L3, and no population is considered L2. All of the rest is L1</t>
  </si>
  <si>
    <t>COG001Extreme humanitarian conditions - Level 5</t>
  </si>
  <si>
    <t>COG001Fatalities in all crises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</si>
  <si>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</si>
  <si>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</si>
  <si>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</si>
  <si>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</si>
  <si>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</si>
  <si>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</si>
  <si>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</si>
  <si>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</si>
  <si>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</si>
  <si>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</si>
  <si>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</si>
  <si>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</si>
  <si>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</si>
  <si>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</si>
  <si>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</si>
  <si>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</si>
  <si>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</si>
  <si>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</si>
  <si>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</si>
  <si>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</si>
  <si>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</si>
  <si>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</si>
  <si>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</si>
  <si>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</si>
  <si>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</si>
  <si>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</si>
  <si>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</si>
  <si>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</si>
  <si>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</si>
  <si>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</si>
  <si>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</si>
  <si>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</si>
  <si>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</si>
  <si>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</si>
  <si>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</si>
  <si>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</si>
  <si>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</si>
  <si>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https://data.worldbank.org/country/ES</t>
  </si>
  <si>
    <t xml:space="preserve">The total population of Spain </t>
  </si>
  <si>
    <t>ESP002Total population</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</si>
  <si>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</si>
  <si>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</si>
  <si>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</si>
  <si>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</si>
  <si>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</si>
  <si>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</si>
  <si>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THA003Fatalities reported</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</si>
  <si>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</si>
  <si>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</si>
  <si>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</si>
  <si>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</si>
  <si>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</si>
  <si>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</si>
  <si>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</si>
  <si>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</si>
  <si>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</si>
  <si>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</si>
  <si>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</si>
  <si>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</si>
  <si>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</si>
  <si>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</si>
  <si>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</si>
  <si>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</si>
  <si>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</si>
  <si>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</si>
  <si>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SEN002Extreme humanitarian conditions - Level 5</t>
  </si>
  <si>
    <t>OCHA 25/01/2021</t>
  </si>
  <si>
    <t>https://www.humanitarianresponse.info/sites/www.humanitarianresponse.info/files/documents/files/25012021_ner_hno_2021.pdf</t>
  </si>
  <si>
    <t>2021 population estimate as stated in the 2021 HNO</t>
  </si>
  <si>
    <t>NER002Total population</t>
  </si>
  <si>
    <t>Whole population living in Diffa</t>
  </si>
  <si>
    <t>NER002People exposed</t>
  </si>
  <si>
    <t>Population facing L2-L5 needs according to 2021 HNO</t>
  </si>
  <si>
    <t>NER002People affected</t>
  </si>
  <si>
    <t>PIN and severity figures for L2-L5 severity taken from 2021 HNO figures. L1 is the remaining population</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</si>
  <si>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</si>
  <si>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</si>
  <si>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</si>
  <si>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</si>
  <si>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</si>
  <si>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</si>
  <si>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</si>
  <si>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</si>
  <si>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</si>
  <si>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</si>
  <si>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</si>
  <si>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</si>
  <si>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</si>
  <si>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</si>
  <si>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</si>
  <si>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</si>
  <si>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</si>
  <si>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</si>
  <si>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</si>
  <si>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</si>
  <si>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</si>
  <si>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</si>
  <si>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</si>
  <si>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</si>
  <si>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</si>
  <si>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</si>
  <si>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</si>
  <si>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</si>
  <si>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</si>
  <si>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</si>
  <si>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</si>
  <si>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</si>
  <si>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CMR004Fatalities reported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</si>
  <si>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</si>
  <si>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</si>
  <si>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</si>
  <si>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</si>
  <si>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 xml:space="preserve">ACLED  27/01/2021
</t>
  </si>
  <si>
    <t xml:space="preserve">No information available (June 2020-January 2021)
</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</si>
  <si>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</si>
  <si>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</si>
  <si>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</si>
  <si>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</si>
  <si>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</si>
  <si>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</si>
  <si>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</si>
  <si>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</si>
  <si>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</si>
  <si>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</si>
  <si>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 xml:space="preserve">Myanmar Census 2014
</t>
  </si>
  <si>
    <t>https://myanmar.unfpa.org/en/publications/union-report-volume-3k-rakhine-state-report</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</si>
  <si>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</si>
  <si>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</si>
  <si>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</si>
  <si>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</si>
  <si>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</si>
  <si>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</si>
  <si>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CH 11/12/2020; UNHCR 31/12/2020</t>
  </si>
  <si>
    <t>https://data.humdata.org/dataset/cadre-harmonise
https://data2.unhcr.org/en/country/mrt</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</si>
  <si>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</si>
  <si>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MRT003Extreme humanitarian conditions - Level 5</t>
  </si>
  <si>
    <t>INE 2018; OCHA 23/02/2021</t>
  </si>
  <si>
    <t>http://www.ine.gov.mz/estatisticas/estatisticas-territorias-distritais; https://www.unocha.org/southern-and-eastern-africa-rosea/mozambique</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</si>
  <si>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</si>
  <si>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</si>
  <si>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</si>
  <si>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</si>
  <si>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</si>
  <si>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</si>
  <si>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</si>
  <si>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</si>
  <si>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IMWG  24/02/2021</t>
  </si>
  <si>
    <t>https://data2.unhcr.org/en/documents/details/85321</t>
  </si>
  <si>
    <t>refugee-like arrivals + returnees</t>
  </si>
  <si>
    <t>AZE002People displaced</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</si>
  <si>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</si>
  <si>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</si>
  <si>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</si>
  <si>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</si>
  <si>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</si>
  <si>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</si>
  <si>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</si>
  <si>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</si>
  <si>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</si>
  <si>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</si>
  <si>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</si>
  <si>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</si>
  <si>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</si>
  <si>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</si>
  <si>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</si>
  <si>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</si>
  <si>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</si>
  <si>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</si>
  <si>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</si>
  <si>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</si>
  <si>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</si>
  <si>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</si>
  <si>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</si>
  <si>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</si>
  <si>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</si>
  <si>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</si>
  <si>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</si>
  <si>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</si>
  <si>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</si>
  <si>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</si>
  <si>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</si>
  <si>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</si>
  <si>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</si>
  <si>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</si>
  <si>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</si>
  <si>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</si>
  <si>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</si>
  <si>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ACLED 02/2021</t>
  </si>
  <si>
    <t>Total number of fatalities reported by ACLED in Cameroon between 15 August 2020 to 15 February 2021.</t>
  </si>
  <si>
    <t>CMR001Fatalities in all crises</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</si>
  <si>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</si>
  <si>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</si>
  <si>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</si>
  <si>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</si>
  <si>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</si>
  <si>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</si>
  <si>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</si>
  <si>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</si>
  <si>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CMR004Fatalities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</si>
  <si>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</si>
  <si>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</si>
  <si>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</si>
  <si>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</si>
  <si>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</si>
  <si>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ACLED 01/09/2020 - 28/02/2021</t>
  </si>
  <si>
    <t>https://acleddata.com/dashboard/#/dashboard</t>
  </si>
  <si>
    <t>Number of casualties across Chad between September-February. Figure is likely an underestimation, as violent incidents often go unreported.</t>
  </si>
  <si>
    <t>TCD001Fatalities in all crises</t>
  </si>
  <si>
    <t>TCD005Total population</t>
  </si>
  <si>
    <t>UNHCR 28/02/2021</t>
  </si>
  <si>
    <t>https://data2.unhcr.org/en/country/tcd</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</si>
  <si>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</si>
  <si>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</si>
  <si>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</si>
  <si>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</si>
  <si>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</si>
  <si>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</si>
  <si>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</si>
  <si>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</si>
  <si>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</si>
  <si>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</si>
  <si>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</si>
  <si>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</si>
  <si>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</si>
  <si>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</si>
  <si>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</si>
  <si>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</si>
  <si>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</si>
  <si>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</si>
  <si>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</si>
  <si>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</si>
  <si>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</si>
  <si>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</si>
  <si>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</si>
  <si>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ACLED 01/09/2020-29/02/2021</t>
  </si>
  <si>
    <t>Figure represents the number of fatalities across Niger (September-February), according to ACLED. The data may not reflect the reality on the ground, as attacks often go unreported.</t>
  </si>
  <si>
    <t>NER001Fatalities in all crises</t>
  </si>
  <si>
    <t>NER002Fatalities in all crises</t>
  </si>
  <si>
    <t>NER003Fatalities in all crises</t>
  </si>
  <si>
    <t>NER004Fatalities in all crises</t>
  </si>
  <si>
    <t>Total number of casualties country-wide from September-February. Total number of casualties is very likely to be an underestimation, some events go unreported.</t>
  </si>
  <si>
    <t>MLI001Fatalities in all crises</t>
  </si>
  <si>
    <t>See individual crises</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</si>
  <si>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</si>
  <si>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</si>
  <si>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</si>
  <si>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</si>
  <si>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</si>
  <si>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</si>
  <si>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</si>
  <si>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</si>
  <si>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</si>
  <si>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</si>
  <si>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</si>
  <si>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</si>
  <si>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</si>
  <si>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</si>
  <si>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</si>
  <si>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</si>
  <si>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</si>
  <si>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</si>
  <si>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</si>
  <si>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</si>
  <si>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</si>
  <si>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</si>
  <si>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</si>
  <si>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</si>
  <si>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</si>
  <si>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</si>
  <si>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</si>
  <si>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</si>
  <si>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</si>
  <si>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</si>
  <si>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</si>
  <si>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</si>
  <si>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</si>
  <si>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</si>
  <si>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</si>
  <si>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</si>
  <si>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</si>
  <si>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</si>
  <si>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</si>
  <si>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</si>
  <si>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</si>
  <si>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</si>
  <si>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</si>
  <si>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</si>
  <si>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</si>
  <si>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</si>
  <si>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</si>
  <si>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</si>
  <si>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</si>
  <si>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</si>
  <si>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</si>
  <si>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OCHA HNO 01/2021</t>
  </si>
  <si>
    <t>https://reliefweb.int/sites/reliefweb.int/files/resources/20200903_HNO_Somalia.pdf</t>
  </si>
  <si>
    <t>HNO figure incorporated incoming/outgoing; More up to date than World Bank figure</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</si>
  <si>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</si>
  <si>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</si>
  <si>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</si>
  <si>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</si>
  <si>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</si>
  <si>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</si>
  <si>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</si>
  <si>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</si>
  <si>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</si>
  <si>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</si>
  <si>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</si>
  <si>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</si>
  <si>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</si>
  <si>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</si>
  <si>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</si>
  <si>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</si>
  <si>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</si>
  <si>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</si>
  <si>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</si>
  <si>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</si>
  <si>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</si>
  <si>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</si>
  <si>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</si>
  <si>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</si>
  <si>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</si>
  <si>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</si>
  <si>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</si>
  <si>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</si>
  <si>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</si>
  <si>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</si>
  <si>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OCHA 07/04/2021
</t>
  </si>
  <si>
    <t>PIN is the sum of populations on levels 3-5.</t>
  </si>
  <si>
    <t>CMR001Extreme humanitarian conditions - Level 5</t>
  </si>
  <si>
    <t>No data</t>
  </si>
  <si>
    <t>ETH001Illness cases reported</t>
  </si>
  <si>
    <t>ETH001Injuries reported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</si>
  <si>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</si>
  <si>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</si>
  <si>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</si>
  <si>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</si>
  <si>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</si>
  <si>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</si>
  <si>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</si>
  <si>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</si>
  <si>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</si>
  <si>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</si>
  <si>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</si>
  <si>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</si>
  <si>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</si>
  <si>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</si>
  <si>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</si>
  <si>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</si>
  <si>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</si>
  <si>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</si>
  <si>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</si>
  <si>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</si>
  <si>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</si>
  <si>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</si>
  <si>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</si>
  <si>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</si>
  <si>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</si>
  <si>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</si>
  <si>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</si>
  <si>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</si>
  <si>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</si>
  <si>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</si>
  <si>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</si>
  <si>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</si>
  <si>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</si>
  <si>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</si>
  <si>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</si>
  <si>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Host, Non-host, refugees, IDPs, returnees</t>
  </si>
  <si>
    <t>SDN001Crisis affected groups</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</si>
  <si>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</si>
  <si>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</si>
  <si>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</si>
  <si>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</si>
  <si>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</si>
  <si>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</si>
  <si>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</si>
  <si>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</si>
  <si>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</si>
  <si>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</si>
  <si>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</si>
  <si>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</si>
  <si>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</si>
  <si>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</si>
  <si>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</si>
  <si>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</si>
  <si>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</si>
  <si>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</si>
  <si>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</si>
  <si>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</si>
  <si>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</si>
  <si>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</si>
  <si>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</si>
  <si>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</si>
  <si>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</si>
  <si>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</si>
  <si>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</si>
  <si>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</si>
  <si>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</si>
  <si>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</si>
  <si>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</si>
  <si>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</si>
  <si>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</si>
  <si>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</si>
  <si>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</si>
  <si>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</si>
  <si>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</si>
  <si>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</si>
  <si>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</si>
  <si>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</si>
  <si>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</si>
  <si>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</si>
  <si>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</si>
  <si>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</si>
  <si>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No information on this</t>
  </si>
  <si>
    <t>NGA008Fatalities reported</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</si>
  <si>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</si>
  <si>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</si>
  <si>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</si>
  <si>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</si>
  <si>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</si>
  <si>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</si>
  <si>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IOM 28/06/2021</t>
  </si>
  <si>
    <t>https://missingmigrants.iom.int/region/mediterranean?migrant_route%5B%5D=1378</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</si>
  <si>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</si>
  <si>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</si>
  <si>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</si>
  <si>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</si>
  <si>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</si>
  <si>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</si>
  <si>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</si>
  <si>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</si>
  <si>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</si>
  <si>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</si>
  <si>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</si>
  <si>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</si>
  <si>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</si>
  <si>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</si>
  <si>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</si>
  <si>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</si>
  <si>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</si>
  <si>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</si>
  <si>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</si>
  <si>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</si>
  <si>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</si>
  <si>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</si>
  <si>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</si>
  <si>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</si>
  <si>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</si>
  <si>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</si>
  <si>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</si>
  <si>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</si>
  <si>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</si>
  <si>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</si>
  <si>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</si>
  <si>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</si>
  <si>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</si>
  <si>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</si>
  <si>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</si>
  <si>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Refugees, host-community, Migrants</t>
  </si>
  <si>
    <t>DJI002Crisis affected groups</t>
  </si>
  <si>
    <t>Britannica 07/07/2021</t>
  </si>
  <si>
    <t>https://www.britannica.com/place/Zimbabwe#ref44142</t>
  </si>
  <si>
    <t>Total area of zimbabwe</t>
  </si>
  <si>
    <t>ZWE001Landmass affected</t>
  </si>
  <si>
    <t>UN Statistics 2004</t>
  </si>
  <si>
    <t>https://unstats.un.org/unsd/demographic/products/dyb/DYB2004/Table03.pdf</t>
  </si>
  <si>
    <t>The whole country is affected by the Food insecurity crisis</t>
  </si>
  <si>
    <t>SWZ001Landmass affected</t>
  </si>
  <si>
    <t xml:space="preserve">Affected population </t>
  </si>
  <si>
    <t>SWZ001Crisis affected groups</t>
  </si>
  <si>
    <t>The whole country is affected by the food insecurity crisis</t>
  </si>
  <si>
    <t>NAM002Landmass affected</t>
  </si>
  <si>
    <t>Affected population</t>
  </si>
  <si>
    <t>NAM002Crisis affected groups</t>
  </si>
  <si>
    <t xml:space="preserve"> National Bureau of Statistics 01/12/2017 ; UNHCR 27/04/2021</t>
  </si>
  <si>
    <t>https://www.nbs.go.tz/nbs/takwimu/census2012/Tanzania_Total_Population_by_District-Regions-2016_2017r.pdf ; https://data2.unhcr.org/en/documents/details/86371</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</si>
  <si>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</si>
  <si>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</si>
  <si>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</si>
  <si>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</si>
  <si>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</si>
  <si>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</si>
  <si>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</si>
  <si>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</si>
  <si>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</si>
  <si>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</si>
  <si>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</si>
  <si>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</si>
  <si>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</si>
  <si>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</si>
  <si>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</si>
  <si>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</si>
  <si>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</si>
  <si>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ACLED 30/07/2021</t>
  </si>
  <si>
    <t xml:space="preserve">Total number of crisis related fatalities in the last six months (1 Feb 2021 to 30 Jul 2021).  This figure is based on all the fatalities in the country, not just related to the refugee situation in Egypt. Most deaths related to conflict, armed attacks, mine explosives and protests. </t>
  </si>
  <si>
    <t>EGY002Fatalities in all crises</t>
  </si>
  <si>
    <t>(CH 08/2020); (UNHCR 30/06/2021)</t>
  </si>
  <si>
    <t>https://data.humdata.org/dataset/cadre-harmonise ; https://data2.unhcr.org/en/country/mrt ; https://reliefweb.int/sites/reliefweb.int/files/resources/UNHCR%20Mauritania%20-%20Note%20on%20the%20identification%20of%20hard-to-reach%20Malian%20refugees%20in%20Mauritania%20-%20August%202021.pdf</t>
  </si>
  <si>
    <t>4,077,344 total population of the counrty +  refugees and asylum seekers</t>
  </si>
  <si>
    <t>MRT002Total population</t>
  </si>
  <si>
    <t>(City population 25/03/2013), (UNHCR 30/06/2021)</t>
  </si>
  <si>
    <t>https://www.citypopulation.de/php/mauritania-admin.php ; https://data2.unhcr.org/en/country/mrt ; https://reliefweb.int/sites/reliefweb.int/files/resources/UNHCR%20Mauritania%20-%20Note%20on%20the%20identification%20of%20hard-to-reach%20Malian%20refugees%20in%20Mauritania%20-%20August%202021.pdf</t>
  </si>
  <si>
    <t>10,560 population of Bassikounou commune, next to which the Mbera camp is located (as of March 2013) + Malian refugees and asylum seekers population.
Other refugees not included as no information about their location.</t>
  </si>
  <si>
    <t>MRT002People exposed</t>
  </si>
  <si>
    <t xml:space="preserve"> (UNHCR 30/06/2021)</t>
  </si>
  <si>
    <t>https://reliefweb.int/sites/reliefweb.int/files/resources/UNHCR%20Mauritania%20-%20Note%20on%20the%20identification%20of%20hard-to-reach%20Malian%20refugees%20in%20Mauritania%20-%20August%202021.pdf</t>
  </si>
  <si>
    <t>Malian refugees and asylum seekers.</t>
  </si>
  <si>
    <t>MRT002People affected</t>
  </si>
  <si>
    <t>MRT002People displaced</t>
  </si>
  <si>
    <t>(BBC 16/05/2021) ; (mena-monitor 08/08/2021)</t>
  </si>
  <si>
    <t xml:space="preserve">https://www.bbc.com/news/av/world-europe-57089249 ; </t>
  </si>
  <si>
    <t>Two children died because of floods in the south of the country on 08/08/2021.
Teenager found in boat drifting for 22 days at sea on 16/05/2021</t>
  </si>
  <si>
    <t>MRT002Fatalities in all crises</t>
  </si>
  <si>
    <t>(ACLED 30/07/2021)</t>
  </si>
  <si>
    <t>https://mena-monitor.org/%D9%85%D9%82%D8%AA%D9%84-%D8%B7%D9%81%D9%84%D9%8A%D9%86-%D8%B4%D9%82%D9%8A%D9%82%D9%8A%D9%86-%D8%A8%D8%B3%D9%8A%D9%88%D9%84-%D8%AC%D8%A7%D8%B1%D9%81%D8%A9-%D8%A7%D8%AC%D8%AA%D8%A7%D8%AD%D8%AA-%D8%AC/</t>
  </si>
  <si>
    <t>Based on ACLED data there are no fatalities in the last 6 months.</t>
  </si>
  <si>
    <t>MRT002Fatalities reported</t>
  </si>
  <si>
    <t>MRT003Fatalities in all crises</t>
  </si>
  <si>
    <t>MRT003Fatalities reported</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</si>
  <si>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</si>
  <si>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</si>
  <si>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</si>
  <si>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MRT002Moderate humanitarian conditions - Level 3</t>
  </si>
  <si>
    <t>MRT002Minimal humanitarian conditions - Level 1</t>
  </si>
  <si>
    <t>MRT002Stressed humanitarian conditions - Level 2</t>
  </si>
  <si>
    <t>MRT002Severe humanitarian conditions - Level 4</t>
  </si>
  <si>
    <t>MRT002Extreme humanitarian conditions - Level 5</t>
  </si>
  <si>
    <t>MRT003Total population</t>
  </si>
  <si>
    <t>MRT003People exposed</t>
  </si>
  <si>
    <t>People in IPC Cadre Harmonisé level 2, refugees and asylum seekers are considered to be affected</t>
  </si>
  <si>
    <t>MRT003People affected</t>
  </si>
  <si>
    <t>MRT003People in Need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</si>
  <si>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</si>
  <si>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</si>
  <si>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</si>
  <si>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</si>
  <si>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</si>
  <si>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</si>
  <si>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</si>
  <si>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</si>
  <si>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</si>
  <si>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</si>
  <si>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</si>
  <si>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LBN004Total population</t>
  </si>
  <si>
    <t>LBN004Landmass affected</t>
  </si>
  <si>
    <t>MRT003Minimal humanitarian conditions - Level 1</t>
  </si>
  <si>
    <t>MRT003Stressed humanitarian conditions - Level 2</t>
  </si>
  <si>
    <t>MRT003Moderate humanitarian conditions - Level 3</t>
  </si>
  <si>
    <t>MRT003Severe humanitarian conditions - Level 4</t>
  </si>
  <si>
    <t>World Bank 07/07/2021</t>
  </si>
  <si>
    <t>https://data.worldbank.org/indicator/AG.LND.TOTL.K2?locations=DJ</t>
  </si>
  <si>
    <t>The whole country is affected by the complex crisis</t>
  </si>
  <si>
    <t>DJI001Landmass affected</t>
  </si>
  <si>
    <t>Refugees, host, non-host population,  retunrees, IDPs</t>
  </si>
  <si>
    <t>DJI001Crisis affected groups</t>
  </si>
  <si>
    <t>The whole country, although some areas are more affected being on the migration route, the other areas are were refugees camps are located.</t>
  </si>
  <si>
    <t>DJI002Landmass affected</t>
  </si>
  <si>
    <t>The whole country is affected by the drought crisis</t>
  </si>
  <si>
    <t>DJI003Landmass affected</t>
  </si>
  <si>
    <t>No figures of people being internally displaced because of the drought crisis</t>
  </si>
  <si>
    <t>DJI003People displaced</t>
  </si>
  <si>
    <t>DJI003Crisis affected groups</t>
  </si>
  <si>
    <t>IPC 30/07/2021</t>
  </si>
  <si>
    <t>https://reliefweb.int/report/lesotho/lesotho-ipc-acute-food-insecurity-analysis-july-september-2021-and-projection-october</t>
  </si>
  <si>
    <t>Total population of Lesotho</t>
  </si>
  <si>
    <t>LSO002Total population</t>
  </si>
  <si>
    <t>LSO002Landmass affected</t>
  </si>
  <si>
    <t>LSO002Crisis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</si>
  <si>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</si>
  <si>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</si>
  <si>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</si>
  <si>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</si>
  <si>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</si>
  <si>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</si>
  <si>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</si>
  <si>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</si>
  <si>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</si>
  <si>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</si>
  <si>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</si>
  <si>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</si>
  <si>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</si>
  <si>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</si>
  <si>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</si>
  <si>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</si>
  <si>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https://data.worldbank.org/indicator/SP.POP.TOTL?locations=TR</t>
  </si>
  <si>
    <t>World Bank figures, includes refugee population</t>
  </si>
  <si>
    <t>TUR004Total population</t>
  </si>
  <si>
    <t>TUR002Total population</t>
  </si>
  <si>
    <t>TUR003Total population</t>
  </si>
  <si>
    <t>TUR001Total population</t>
  </si>
  <si>
    <t>World Bank 2020; UNHCR 19/02/2021</t>
  </si>
  <si>
    <t>https://data.worldbank.org/indicator/SP.POP.TOTL?locations=GR; https://data2.unhcr.org/en/documents/details/85006</t>
  </si>
  <si>
    <t xml:space="preserve">Total population is based on the de facto definition of population of the World Bank 2020, which counts all residents regardless of legal status or citizenship + UNHCR figure of the asylum-seekers in Greece (as of end December 2020). </t>
  </si>
  <si>
    <t>GRC002Total population</t>
  </si>
  <si>
    <t>World bank Accessed 17/09/2021; UNHCR 15/09/2021</t>
  </si>
  <si>
    <t>https://data.worldbank.org/indicator/SP.POP.TOTL?locations=UG&amp;page=2%20https://reliefweb.int/sites/reliefweb.int/files/resources/67906.pdf%20Email%20link%20to%20analyst; https://data2.unhcr.org/en/documents/details/88608</t>
  </si>
  <si>
    <t xml:space="preserve">Total Ugandan population (according to WB estimates)+ The total refugee population in Uganda </t>
  </si>
  <si>
    <t>UGA005Total population</t>
  </si>
  <si>
    <t>UNHCR 31/08/2021</t>
  </si>
  <si>
    <t>https://data2.unhcr.org/en/country/uga</t>
  </si>
  <si>
    <t>The total number of Refugees and host population living in the 12 districts that host the majority of the refugees.</t>
  </si>
  <si>
    <t>UGA005People exposed</t>
  </si>
  <si>
    <t xml:space="preserve">Multiple crisis in Kenya </t>
  </si>
  <si>
    <t>KEN001</t>
  </si>
  <si>
    <t>Infogap</t>
  </si>
  <si>
    <t>KEN001Buildings damaged</t>
  </si>
  <si>
    <t>KEN001Buildings destroyed</t>
  </si>
  <si>
    <t>KEN001Economic Losses</t>
  </si>
  <si>
    <t>KEN001People facing limited access constraints</t>
  </si>
  <si>
    <t>KEN001People facing restricted access constraints</t>
  </si>
  <si>
    <t>KEN002Illness cases reported</t>
  </si>
  <si>
    <t>KEN002Buildings damaged</t>
  </si>
  <si>
    <t>KEN002Buildings destroyed</t>
  </si>
  <si>
    <t>KEN002Economic Losses</t>
  </si>
  <si>
    <t>Drought in Kenya</t>
  </si>
  <si>
    <t>KEN003</t>
  </si>
  <si>
    <t>KEN003Buildings damaged</t>
  </si>
  <si>
    <t>KEN003Buildings destroyed</t>
  </si>
  <si>
    <t>KEN003Economic Losses</t>
  </si>
  <si>
    <t>KEN002People facing limited access constraints</t>
  </si>
  <si>
    <t>KEN003People facing limited access constraints</t>
  </si>
  <si>
    <t>KEN003People facing restricted access constraints</t>
  </si>
  <si>
    <t>JRP 18/05/2021</t>
  </si>
  <si>
    <t>https://reliefweb.int/sites/reliefweb.int/files/resources/2021_jrp_with_annexes.pdf</t>
  </si>
  <si>
    <t>All PIN are at least in Level 3</t>
  </si>
  <si>
    <t>BGD002Severe humanitarian conditions - Level 4</t>
  </si>
  <si>
    <t>BGD002Extreme humanitarian conditions - Level 5</t>
  </si>
  <si>
    <t>https://data2.unhcr.org/en/country/ner</t>
  </si>
  <si>
    <t>Nigerian refugees in Niger</t>
  </si>
  <si>
    <t>NER004People displaced</t>
  </si>
  <si>
    <t>ACLED 28/09/2021</t>
  </si>
  <si>
    <t>From 28/03/2021 to 23/09/2021</t>
  </si>
  <si>
    <t>NER004Fatalities reported</t>
  </si>
  <si>
    <t>UNHCR 08/09/2021</t>
  </si>
  <si>
    <t>https://reliefweb.int/sites/reliefweb.int/files/resources/CMR-Stats_Aout_2021.pdf</t>
  </si>
  <si>
    <t>Sum of Nigerian refugees+IDPs+returnees  in the Far North region</t>
  </si>
  <si>
    <t>CMR002People displaced</t>
  </si>
  <si>
    <t>OCHA 07/04/2021</t>
  </si>
  <si>
    <t>https://www.humanitarianresponse.info/sites/www.humanitarianresponse.info/files/documents/files/cmr-hno_2021-current-print.pdf</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</si>
  <si>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</si>
  <si>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</si>
  <si>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</si>
  <si>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</si>
  <si>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</si>
  <si>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</si>
  <si>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This is the sum of people facing levels 1-5 humanitarian needs according to ACAPS methodology.</t>
  </si>
  <si>
    <t>CMR002People exposed</t>
  </si>
  <si>
    <t>This is the sum of people facing levels 2-5 humanitarian needs according to ACAPS methodology.</t>
  </si>
  <si>
    <t>CMR002People affected</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</si>
  <si>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</si>
  <si>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</si>
  <si>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</si>
  <si>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</si>
  <si>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</si>
  <si>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</si>
  <si>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OCHA 24/10/2021</t>
  </si>
  <si>
    <t>https://reliefweb.int/sites/reliefweb.int/files/resources/2022%20Somalia%20HNO.pdf</t>
  </si>
  <si>
    <t>Total population of Somalia</t>
  </si>
  <si>
    <t>SOM001Total population</t>
  </si>
  <si>
    <t>Total number of people living in Somalia</t>
  </si>
  <si>
    <t>SOM001People exposed</t>
  </si>
  <si>
    <t>Computed by adding number of people facing Level 2-5 needs according to the HNO</t>
  </si>
  <si>
    <t>SOM001People affected</t>
  </si>
  <si>
    <t>SOM001People in Need</t>
  </si>
  <si>
    <t>IPC 18/08/2021</t>
  </si>
  <si>
    <t>https://reliefweb.int/report/zambia/zambia-acute-food-insecurity-situation-july-september-2021-and-projections-october</t>
  </si>
  <si>
    <t>ACAPS methodology: Exposed= Level 1 + Level 2 + Level 3 + Level 4 +Level 5</t>
  </si>
  <si>
    <t>ZMB002People exposed</t>
  </si>
  <si>
    <t>ACAPS methodology: Affected= Level 2 + Level 3 + Level 4 + Level 5</t>
  </si>
  <si>
    <t>ZMB002People affected</t>
  </si>
  <si>
    <t>ZMB002People in Need</t>
  </si>
  <si>
    <t>IPC-1 (minimal) severity between OCTOBER 2021 - MARCH 2022</t>
  </si>
  <si>
    <t>ZMB002Minimal humanitarian conditions - Level 1</t>
  </si>
  <si>
    <t>IPC-2 (Stressed) severity between OCTOBER 2021 - MARCH 2022</t>
  </si>
  <si>
    <t>ZMB002Stressed humanitarian conditions - Level 2</t>
  </si>
  <si>
    <t>IPC-3 (Crisis) severity between OCTOBER 2021 - MARCH 2022</t>
  </si>
  <si>
    <t>ZMB002Moderate humanitarian conditions - Level 3</t>
  </si>
  <si>
    <t>IPC-4 (Emergency) severity between OCTOBER 2021 - MARCH 2022</t>
  </si>
  <si>
    <t>ZMB002Severe humanitarian conditions - Level 4</t>
  </si>
  <si>
    <t>IPC-5 (Catastrophe) severity between OCTOBER 2021 - MARCH 2022</t>
  </si>
  <si>
    <t>ZMB002Extreme humanitarian conditions - Level 5</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</si>
  <si>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</si>
  <si>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</si>
  <si>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</si>
  <si>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</si>
  <si>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ACLED 19/11/2021</t>
  </si>
  <si>
    <t>Total Fatalities from 12/05/2021 to 12/11/2021</t>
  </si>
  <si>
    <t>TCD001Fatalities reported</t>
  </si>
  <si>
    <t>ACLED accessed 22/11/2021</t>
  </si>
  <si>
    <t>CMR002Fatalities reported</t>
  </si>
  <si>
    <t>HDX 01/01/2021</t>
  </si>
  <si>
    <t>https://data.humdata.org/group/per?</t>
  </si>
  <si>
    <t xml:space="preserve">Total number of people in Perú
</t>
  </si>
  <si>
    <t>PER002Total population</t>
  </si>
  <si>
    <t>INEI 2021; INEI 2021</t>
  </si>
  <si>
    <t>https://www.inei.gob.pe/  https://www.inei.gob.pe/media/MenuRecursivo/publicaciones_digitales/Est/Lib0018/ca322003.htm</t>
  </si>
  <si>
    <t>Peru is the country with the second largest number of Venezuelan migrants (after Colombia). The provinces with the highest number of migrants are Lima, Ancash (46,400), Junín (40,600), Ayacucho (27,800), La Libertad (25,600) and Ica (25,400). The total territory affected by the crisis was obtained by adding up the kilometres of these provinces.</t>
  </si>
  <si>
    <t>PER002Landmass affected</t>
  </si>
  <si>
    <t>UNICEF 2021</t>
  </si>
  <si>
    <t>https://www.unicef.org/media/104551/file/Peru%20Migration%20&amp;%20COVID-19%20Situation%20Report%20No.1%20March%202021.pdf</t>
  </si>
  <si>
    <t>Total number of displaced persons, refugees and asylum seekers in the country</t>
  </si>
  <si>
    <t>PER002People displaced</t>
  </si>
  <si>
    <t>PER002Illness cases reported</t>
  </si>
  <si>
    <t>PER002Injuries reported</t>
  </si>
  <si>
    <t>PER002Fatalities reported</t>
  </si>
  <si>
    <t>PER002Fatalities in all crises</t>
  </si>
  <si>
    <t>Refugees, migrants</t>
  </si>
  <si>
    <t>PER002Crisis affected groups</t>
  </si>
  <si>
    <t>PER002People facing limited access constraints</t>
  </si>
  <si>
    <t>PER002People facing restricted access constraints</t>
  </si>
  <si>
    <t>Drought in South-West Angola</t>
  </si>
  <si>
    <t>AGO002</t>
  </si>
  <si>
    <t>Angola</t>
  </si>
  <si>
    <t>ACLED accessed 13/12/2021</t>
  </si>
  <si>
    <t>From 13/05/2021 to 03/12/2021</t>
  </si>
  <si>
    <t>AGO002Fatalities reported</t>
  </si>
  <si>
    <t>Multiple crises in the Philippines</t>
  </si>
  <si>
    <t>PHL001</t>
  </si>
  <si>
    <t>PHL001Total population</t>
  </si>
  <si>
    <t>https://psa.gov.ph/population-and-housing</t>
  </si>
  <si>
    <t>PHL001People exposed</t>
  </si>
  <si>
    <t>PHL001Illness cases reported</t>
  </si>
  <si>
    <t>OCHA PDC WFP 15/12/2021</t>
  </si>
  <si>
    <t>https://reliefweb.int/report/philippines/typhoon-rai-odette-philippines-advisory-12-15-december-2021-2100-utc-joint</t>
  </si>
  <si>
    <t>The UN estimated that the cost of rebuilding after typhoon RAI would be $66 billion USD.</t>
  </si>
  <si>
    <t>PHL001Economic Losses</t>
  </si>
  <si>
    <t>PHL001Severe humanitarian conditions - Level 4</t>
  </si>
  <si>
    <t>PHL001Extreme humanitarian conditions - Level 5</t>
  </si>
  <si>
    <t>Host, non-host, returnees and IDPs affceted by all the crises</t>
  </si>
  <si>
    <t>PHL001Crisis affected groups</t>
  </si>
  <si>
    <t>Typhoon RAI</t>
  </si>
  <si>
    <t>PHL010</t>
  </si>
  <si>
    <t>PHL010Total population</t>
  </si>
  <si>
    <t>Total population living in the areas considered affected. Caraga, eastern and central Visayas, and Mimaropa</t>
  </si>
  <si>
    <t>PHL010People exposed</t>
  </si>
  <si>
    <t>PHL010Illness cases reported</t>
  </si>
  <si>
    <t>PHL010Economic Losses</t>
  </si>
  <si>
    <t>OCHA 24/12/2021</t>
  </si>
  <si>
    <t>https://reliefweb.int/sites/reliefweb.int/files/resources/PHL-TyphoonRai-HumanitarianNeedsPriorities-211224%20%281%29.pdf</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</si>
  <si>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</si>
  <si>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</si>
  <si>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</si>
  <si>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</si>
  <si>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</si>
  <si>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</si>
  <si>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</si>
  <si>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ACLED accessed 20/12/2021</t>
  </si>
  <si>
    <t>Fatalities related to riots</t>
  </si>
  <si>
    <t>AGO002Fatalities in all crises</t>
  </si>
  <si>
    <t>IPC 15/12/2021</t>
  </si>
  <si>
    <t>https://reliefweb.int/report/namibia/namibia-acute-food-insecurity-analysis-october-2021-march-2022-issued-december-2021</t>
  </si>
  <si>
    <t>NAM002People exposed</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</si>
  <si>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</si>
  <si>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</si>
  <si>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</si>
  <si>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</si>
  <si>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</si>
  <si>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</si>
  <si>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</si>
  <si>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</si>
  <si>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</si>
  <si>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</si>
  <si>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</si>
  <si>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</si>
  <si>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IPC 10/2020</t>
  </si>
  <si>
    <t>http://www.ipcinfo.org/ipc-country-analysis/details-map/en/c/1152928/?iso3=ZWE</t>
  </si>
  <si>
    <t xml:space="preserve">Since there is no enough analysis on the severity of needs and affected populations, this figure represents people in Minimal IPC-1 to Catastrophe IPC-5 in the period JANUARY - MARCH 2021 </t>
  </si>
  <si>
    <t>ZWE001People affected</t>
  </si>
  <si>
    <t>OCHA HNO 29/02/2021 ; IPC 10/2020</t>
  </si>
  <si>
    <t>https://reliefweb.int/report/zimbabwe/zimbabwe-humanitarian-needs-overview-2020-february-2020 ; http://www.ipcinfo.org/ipc-country-analysis/details-map/en/c/1152928/?iso3=ZWE</t>
  </si>
  <si>
    <t>ZWE001People in Need</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</si>
  <si>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</si>
  <si>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</si>
  <si>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</si>
  <si>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</si>
  <si>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</si>
  <si>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</si>
  <si>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</si>
  <si>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</si>
  <si>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OCHA HNO 2/12/2021</t>
  </si>
  <si>
    <t>https://reliefweb.int/report/sudan/sudan-humanitarian-needs-overview-2022-december-2021</t>
  </si>
  <si>
    <t>People Exposed is the sum of levels 1 to 5, based on ACAPS methodology</t>
  </si>
  <si>
    <t>SDN001People exposed</t>
  </si>
  <si>
    <t>People affected is the sum of levels 2 to 5 based on ACAPS methodology</t>
  </si>
  <si>
    <t>SDN001People affected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</si>
  <si>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</si>
  <si>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</si>
  <si>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</si>
  <si>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</si>
  <si>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</si>
  <si>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</si>
  <si>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</si>
  <si>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</si>
  <si>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</si>
  <si>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</si>
  <si>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</si>
  <si>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</si>
  <si>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</si>
  <si>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</si>
  <si>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</si>
  <si>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</si>
  <si>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</si>
  <si>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</si>
  <si>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</si>
  <si>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OCHA HumData (30/05/2021)</t>
  </si>
  <si>
    <t xml:space="preserve">https://data.humdata.org/dataset/idmc-idp-data-for-pakistan#:~:text=Internally%20displaced%20persons%20are%20defined,places%20of%20habitual%20residence%2C%20in
</t>
  </si>
  <si>
    <t xml:space="preserve">The figure includes conflict and violence IDPs and disaster IDPs in Pakistan as of 31 December 2020. No recent figures for 2021. Pakistani refugees are not included because it is difficult to track the numbers. </t>
  </si>
  <si>
    <t>PAK001People displaced</t>
  </si>
  <si>
    <t>PAK004Total population</t>
  </si>
  <si>
    <t xml:space="preserve">PBS 2017 </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</si>
  <si>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</si>
  <si>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</si>
  <si>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</si>
  <si>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of Azad Jammu and Kashmir.. People are likely to be affected to different extents.</t>
  </si>
  <si>
    <t>PAK004People exposed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</si>
  <si>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</si>
  <si>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</si>
  <si>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</si>
  <si>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</si>
  <si>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</si>
  <si>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</si>
  <si>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</si>
  <si>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</si>
  <si>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</si>
  <si>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</si>
  <si>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</si>
  <si>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</si>
  <si>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</si>
  <si>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</si>
  <si>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</si>
  <si>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</si>
  <si>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Province population: GoT
Affected provinces: IOM</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</si>
  <si>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</si>
  <si>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</si>
  <si>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</si>
  <si>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Province population: GoT</t>
  </si>
  <si>
    <t>http://web.turkstat.gov.tr/UstMenu.do?metod=temelist</t>
  </si>
  <si>
    <t xml:space="preserve">Represents the total population of provinces affected by one or more crisis. </t>
  </si>
  <si>
    <t>TUR001People exposed</t>
  </si>
  <si>
    <t>OCHA 27/12/2021</t>
  </si>
  <si>
    <t>https://reliefweb.int/report/democratic-republic-congo/r-publique-d-mocratique-du-congo-aper-u-des-besoins-humanitaires-3</t>
  </si>
  <si>
    <t>COD001People affected</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</si>
  <si>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</si>
  <si>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</si>
  <si>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</si>
  <si>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</si>
  <si>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</si>
  <si>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</si>
  <si>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OCHA 08/01/2022</t>
  </si>
  <si>
    <t>https://reliefweb.int/sites/reliefweb.int/files/resources/afghanistan-humanitarian-needs-overview-2022.pdf</t>
  </si>
  <si>
    <t xml:space="preserve">Population according to the 2022 HNO. </t>
  </si>
  <si>
    <t>AFG001Total population</t>
  </si>
  <si>
    <t>Central Statistics Organization of the Islamic Republic of Afghanistan 2017</t>
  </si>
  <si>
    <t>http://cso.gov.af/en/page/1500/4722/1396</t>
  </si>
  <si>
    <t>Conflict and natural disasters contribute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</si>
  <si>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</si>
  <si>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</si>
  <si>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</si>
  <si>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2022 HNO has estimated that Level 2 (stress) + 3 (severe) + 4 (extreme) + 5 (catastrophic) are the affected population </t>
  </si>
  <si>
    <t>AFG001People affected</t>
  </si>
  <si>
    <t>Given that the whole country is affected by different types of conflict, drought, and natural hazards, the entire population is considered to be exposed.</t>
  </si>
  <si>
    <t>PAK001People exposed</t>
  </si>
  <si>
    <t>IPC 08/12/2021; IPC 23/12/2021; IPC 06/01/2022; World Bank (2018)</t>
  </si>
  <si>
    <t>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 https://data.worldbank.org/indicator/SI.POV.NAHC?locations=PK</t>
  </si>
  <si>
    <t xml:space="preserve">It is difficult to estimate the affected population from natural hazards and sudden-onset crises. The IPC figures are restricted to three provinces (Sindh, Balochistan, and Khyber Pakhtunkhwa). The COVID-19 precautionary measure has had devastating impact on the economy and people living below the poverty.
The entire population included in the IPC phases (1 to 5) are affected, in addition to the people who lives below the poverty line. 
</t>
  </si>
  <si>
    <t>PAK001People affected</t>
  </si>
  <si>
    <t>PAK001People in Need</t>
  </si>
  <si>
    <t>OCHA (04/2021); IPC 08/12/2021; IPC 23/12/2021; IPC 06/01/2022</t>
  </si>
  <si>
    <t>https://reliefweb.int/sites/reliefweb.int/files/resources/PAK_HRP_2021.pdf; 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</si>
  <si>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</si>
  <si>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</si>
  <si>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</si>
  <si>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</si>
  <si>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</si>
  <si>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</si>
  <si>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</si>
  <si>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</si>
  <si>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</si>
  <si>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</si>
  <si>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</si>
  <si>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</si>
  <si>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</si>
  <si>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</si>
  <si>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16/12/2021</t>
  </si>
  <si>
    <t>https://www.ochaopt.org/sites/default/files/HNO_2022.pdf</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</si>
  <si>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</si>
  <si>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</si>
  <si>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</si>
  <si>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</si>
  <si>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</si>
  <si>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</si>
  <si>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</si>
  <si>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</si>
  <si>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</si>
  <si>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</si>
  <si>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</si>
  <si>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</si>
  <si>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</si>
  <si>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</si>
  <si>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</si>
  <si>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</si>
  <si>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</si>
  <si>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The total population of the island are exposed to the crisis</t>
  </si>
  <si>
    <t>TON002People exposed</t>
  </si>
  <si>
    <t>TON002Illness cases reported</t>
  </si>
  <si>
    <t>TON002Injuries reported</t>
  </si>
  <si>
    <t>OCHA 18/01/2022</t>
  </si>
  <si>
    <t>https://www.unocha.org/story/daily-noon-briefing-highlights-tonga-afghanistan</t>
  </si>
  <si>
    <t>Fatalities reported by the government</t>
  </si>
  <si>
    <t>TON002Fatalities reported</t>
  </si>
  <si>
    <t>50 houses were destroyed</t>
  </si>
  <si>
    <t>TON002Buildings destroyed</t>
  </si>
  <si>
    <t>TON002Economic Losses</t>
  </si>
  <si>
    <t>The host community</t>
  </si>
  <si>
    <t>TON002Crisis affected groups</t>
  </si>
  <si>
    <t>TON002People facing limited access constraints</t>
  </si>
  <si>
    <t>TON002People facing restricted access constraints</t>
  </si>
  <si>
    <t>NY Post 31/12/2021</t>
  </si>
  <si>
    <t>https://nypost.com/2021/12/31/typhoon-rai-death-toll-in-philippines-tops-400/</t>
  </si>
  <si>
    <t>Number of fatalities because of typhoon RAI</t>
  </si>
  <si>
    <t>PHL010Fatalities reported</t>
  </si>
  <si>
    <t>Govt of Philippines 2015</t>
  </si>
  <si>
    <t>This is the total area of the affected regions: regions V - XII, Caraga and MIMAROPA</t>
  </si>
  <si>
    <t>PHL010Landmass affected</t>
  </si>
  <si>
    <t xml:space="preserve">The total landmass of crisis affected areas. </t>
  </si>
  <si>
    <t>PHL001Landmass affected</t>
  </si>
  <si>
    <t>Hindustan Times 31/12/2021</t>
  </si>
  <si>
    <t>https://www.hindustantimes.com/world-news/typhoon-rai-over-400-people-dead-thousands-injured-82-missing-says-philippines-disaster-agency-101640928177369.html</t>
  </si>
  <si>
    <t>Number of crisis related in juries in the last 6 months</t>
  </si>
  <si>
    <t>PHL010Injuries reported</t>
  </si>
  <si>
    <t>PHL001Injuries reported</t>
  </si>
  <si>
    <t>MMR002Moderate humanitarian conditions - Level 3</t>
  </si>
  <si>
    <t>MMR002Extreme humanitarian conditions - Level 5</t>
  </si>
  <si>
    <t xml:space="preserve"> HNO 2022</t>
  </si>
  <si>
    <t>https://reliefweb.int/sites/reliefweb.int/files/resources/mmr_humanitarian_needs_overview_2022.pdf</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</si>
  <si>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</si>
  <si>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</si>
  <si>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t>
  </si>
  <si>
    <t>MMR003People affected</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</si>
  <si>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</si>
  <si>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</si>
  <si>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</si>
  <si>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</si>
  <si>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</si>
  <si>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</si>
  <si>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</si>
  <si>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</si>
  <si>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</si>
  <si>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</si>
  <si>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HNO Report</t>
  </si>
  <si>
    <t>https://reliefweb.int/sites/reliefweb.int/files/resources/Yemen_HNO_2021_Final.pdf</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</si>
  <si>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</si>
  <si>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</si>
  <si>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</si>
  <si>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</si>
  <si>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</si>
  <si>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YEM002Total population</t>
  </si>
  <si>
    <t xml:space="preserve">World bank </t>
  </si>
  <si>
    <t>https://data.worldbank.org/indicator/AG.LND.TOTL.K2?locations=YE</t>
  </si>
  <si>
    <t>YEM002Landmass affected</t>
  </si>
  <si>
    <t>Calculated by using the humanitarian condition</t>
  </si>
  <si>
    <t>YEM002People exposed</t>
  </si>
  <si>
    <t>YEM002People affected</t>
  </si>
  <si>
    <t>YEM002People in Need</t>
  </si>
  <si>
    <t xml:space="preserve">UNHCR IOM 2022
</t>
  </si>
  <si>
    <t>https://reliefweb.int/sites/reliefweb.int/files/resources/UNHCR%20Yemen%20Operational%20Update%20-%2020%20January%202022.pdf</t>
  </si>
  <si>
    <t>YEM002People displaced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</si>
  <si>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</si>
  <si>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</si>
  <si>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</si>
  <si>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</si>
  <si>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</si>
  <si>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YEM001Total population</t>
  </si>
  <si>
    <t>YEM001Landmass affected</t>
  </si>
  <si>
    <t>YEM001People exposed</t>
  </si>
  <si>
    <t>YEM001People affected</t>
  </si>
  <si>
    <t>YEM001People in Need</t>
  </si>
  <si>
    <t>YEM001People displaced</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</si>
  <si>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</si>
  <si>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</si>
  <si>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</si>
  <si>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</si>
  <si>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</si>
  <si>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</si>
  <si>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</si>
  <si>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</si>
  <si>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</si>
  <si>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YEM002Fatalities reported</t>
  </si>
  <si>
    <t>YEM002Fatalities in all crises</t>
  </si>
  <si>
    <t>YEM001Injuries reported</t>
  </si>
  <si>
    <t>YEM001Fatalities reported</t>
  </si>
  <si>
    <t>YEM001Fatalities in all crises</t>
  </si>
  <si>
    <t>REG011Extreme humanitarian conditions - Level 5</t>
  </si>
  <si>
    <t>Tropical Cyclones Season in 2022 in Madagascar</t>
  </si>
  <si>
    <t>MDG006</t>
  </si>
  <si>
    <t>City popualtion 01/06/2020</t>
  </si>
  <si>
    <t>https://www.citypopulation.de/en/madagascar/admin/</t>
  </si>
  <si>
    <t>The total population of Madagascar (2020 population projections)</t>
  </si>
  <si>
    <t>MDG006Total population</t>
  </si>
  <si>
    <t>MDG006Illness cases reported</t>
  </si>
  <si>
    <t>MDG006Injuries reported</t>
  </si>
  <si>
    <t>MDG006Economic Losses</t>
  </si>
  <si>
    <t>MDG006Crisis affected groups</t>
  </si>
  <si>
    <t>MDG006People facing limited access constraints</t>
  </si>
  <si>
    <t>MDG006People facing restricted access constraints</t>
  </si>
  <si>
    <t>MDG002Total population</t>
  </si>
  <si>
    <t>The total landmass of regions affected the drought: Andoy, Anosy, Atsimo-Anderfana, Atsimo-Atsinana, and Vatovavy Fitovinany</t>
  </si>
  <si>
    <t>MDG002Landmass affected</t>
  </si>
  <si>
    <t>The total population of regions affected the drought: Andoy, Anosy, Atsimo-Anderfana, Atsimo-Atsinana, and Vatovavy Fitovinany</t>
  </si>
  <si>
    <t>MDG002People exposed</t>
  </si>
  <si>
    <t>IPC 03/01/2022</t>
  </si>
  <si>
    <t>https://reliefweb.int/report/madagascar/madagascar-grand-south-grand-south-east-ipc-food-security-nutrition-snapshot</t>
  </si>
  <si>
    <t>Number of people in IPC 2 and above in the Grand South districts for for January-April 2022 period</t>
  </si>
  <si>
    <t>MDG002People affected</t>
  </si>
  <si>
    <t>OCHA 19/08/2021</t>
  </si>
  <si>
    <t>https://reliefweb.int/report/madagascar/madagascar-grand-sud-flash-appeal-january-2021-may-2022-revised-june-2021</t>
  </si>
  <si>
    <t>Because of drought, nearly 3000 people were displaced in the cities and in transit points from December 2020 to March 2021</t>
  </si>
  <si>
    <t>MDG002People displaced</t>
  </si>
  <si>
    <t>MDG002People in Need</t>
  </si>
  <si>
    <t>ACAPS methodology: Level1= Exposed population - affected population.</t>
  </si>
  <si>
    <t>MDG002Minimal humanitarian conditions - Level 1</t>
  </si>
  <si>
    <t>MDG002Stressed humanitarian conditions - Level 2</t>
  </si>
  <si>
    <t>People in Crisis (IPC-3) for January-April 2022 period</t>
  </si>
  <si>
    <t>MDG002Moderate humanitarian conditions - Level 3</t>
  </si>
  <si>
    <t>People in Emergency (IPC-4) for for January-April 2022 period</t>
  </si>
  <si>
    <t>MDG002Severe humanitarian conditions - Level 4</t>
  </si>
  <si>
    <t>People in Catastrophe (IPC-5) for for January-April 2022 period</t>
  </si>
  <si>
    <t>MDG002Extreme humanitarian conditions - Level 5</t>
  </si>
  <si>
    <t>Host Community</t>
  </si>
  <si>
    <t>MDG002Crisis affected groups</t>
  </si>
  <si>
    <t>Multiple crisis in Madagascar</t>
  </si>
  <si>
    <t>MDG001</t>
  </si>
  <si>
    <t>MDG001Total population</t>
  </si>
  <si>
    <t>MDG001Illness cases reported</t>
  </si>
  <si>
    <t>MDG001Injuries reported</t>
  </si>
  <si>
    <t>MDG001Economic Losses</t>
  </si>
  <si>
    <t>MDG001Crisis affected groups</t>
  </si>
  <si>
    <t>MDG001People facing limited access constraints</t>
  </si>
  <si>
    <t>MDG001People facing restricted access constraints</t>
  </si>
  <si>
    <t>ACLED Accessed 27/01/2022; IOM Accessed 27/01/2022</t>
  </si>
  <si>
    <t>https://acleddata.com/data-export-tool/; https://missingmigrants.iom.int/downloads</t>
  </si>
  <si>
    <t>Fatalities in Somalia from July to December 2021</t>
  </si>
  <si>
    <t>SOM002Fatalities in all crises</t>
  </si>
  <si>
    <t>IOM Accessed 27/01/2022</t>
  </si>
  <si>
    <t>IOM- Migrant fatalities in Somalia from July to December 2021</t>
  </si>
  <si>
    <t>SOM002Fatalities reported</t>
  </si>
  <si>
    <t>IPC 25/01/2022</t>
  </si>
  <si>
    <t>https://reliefweb.int/report/eswatini/eswatini-ipc-acute-food-insecurity-analysis-december-2021-march-2022-projection</t>
  </si>
  <si>
    <t>SWZ001People exposed</t>
  </si>
  <si>
    <t>SWZ001People affected</t>
  </si>
  <si>
    <t>SWZ001People in Need</t>
  </si>
  <si>
    <t>Food insecurity level of IPC-1 (minimal severity) between DECEMBER 2021 - MARCH 2022</t>
  </si>
  <si>
    <t>SWZ001Minimal humanitarian conditions - Level 1</t>
  </si>
  <si>
    <t>Food insecurity level of IPC-2 (Stressed severity) between DECEMBER 2021 - MARCH 2022</t>
  </si>
  <si>
    <t>SWZ001Stressed humanitarian conditions - Level 2</t>
  </si>
  <si>
    <t>Food insecurity level of IPC-3 (Crisis severity) between DECEMBER 2021 - MARCH 2022</t>
  </si>
  <si>
    <t>SWZ001Moderate humanitarian conditions - Level 3</t>
  </si>
  <si>
    <t>Food insecurity level of IPC-4 (Emergency severity) between DECEMBER 2021 - MARCH 2022</t>
  </si>
  <si>
    <t>SWZ001Severe humanitarian conditions - Level 4</t>
  </si>
  <si>
    <t>Food insecurity level of IPC-5 (Catastrophe severity) between DECEMBER 2021 - MARCH 2022</t>
  </si>
  <si>
    <t>SWZ001Extreme humanitarian conditions - Level 5</t>
  </si>
  <si>
    <t>LSO002People exposed</t>
  </si>
  <si>
    <t>LSO002People affected</t>
  </si>
  <si>
    <t>IPC 20/01/2022</t>
  </si>
  <si>
    <t>https://reliefweb.int/report/lesotho/lesotho-ipc-acute-food-insecurity-analysis-november-2021-march-2022-issued-january</t>
  </si>
  <si>
    <t>LSO002People in Need</t>
  </si>
  <si>
    <t>IPC-1 (minimal) severity between JANUARY - MARCH 2022</t>
  </si>
  <si>
    <t>LSO002Minimal humanitarian conditions - Level 1</t>
  </si>
  <si>
    <t>IPC-2 (Stressed) severity between JANUARY - MARCH 2022</t>
  </si>
  <si>
    <t>LSO002Stressed humanitarian conditions - Level 2</t>
  </si>
  <si>
    <t>IPC-3 (Crisis) severity between JANUARY - MARCH 2022</t>
  </si>
  <si>
    <t>LSO002Moderate humanitarian conditions - Level 3</t>
  </si>
  <si>
    <t>IPC-4 (Emergency) severity between JANUARY - MARCH 2022</t>
  </si>
  <si>
    <t>LSO002Severe humanitarian conditions - Level 4</t>
  </si>
  <si>
    <t>IPC-5 (Catastrophe) severity between JANUARY - MARCH 2022</t>
  </si>
  <si>
    <t>LSO002Extreme humanitarian conditions - Level 5</t>
  </si>
  <si>
    <t>Host community, IDPs, Refugees</t>
  </si>
  <si>
    <t>REG012Crisis affected groups</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</si>
  <si>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</si>
  <si>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</si>
  <si>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</si>
  <si>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</si>
  <si>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</si>
  <si>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</si>
  <si>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</si>
  <si>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</si>
  <si>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</si>
  <si>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Govt. Malawi/iMMAP 29/01/2022 ; ECHO 28/01/2022</t>
  </si>
  <si>
    <t>https://erccportal.jrc.ec.europa.eu/ECHO-Products/Echo-Flash#/echo-flash-items/22294 ; https://reliefweb.int/sites/reliefweb.int/files/resources/019_mw_snpt_20220128_cyclone_ana_flash_update_v4.pdf</t>
  </si>
  <si>
    <t xml:space="preserve">About 92,000 households are affected and the average household size for Malawi is 4.5 </t>
  </si>
  <si>
    <t>MWI004People affected</t>
  </si>
  <si>
    <t xml:space="preserve">Around 17,000 households are displaced and the average household size in Malawi is 4.5 </t>
  </si>
  <si>
    <t>MWI004People displaced</t>
  </si>
  <si>
    <t>MWI004Illness cases reported</t>
  </si>
  <si>
    <t>Xinhua 31/01/2022</t>
  </si>
  <si>
    <t>http://www.xinhuanet.com/english/africa/20220131/252295557e43432fac22f3ef129d3e4b/c.html</t>
  </si>
  <si>
    <t>As of 30 January, at least 147 people are injured</t>
  </si>
  <si>
    <t>MWI004Injuries reported</t>
  </si>
  <si>
    <t>As of 30 January, at least 32 people are killed</t>
  </si>
  <si>
    <t>MWI004Fatalities reported</t>
  </si>
  <si>
    <t>MWI004Buildings damaged</t>
  </si>
  <si>
    <t>MWI004Buildings destroyed</t>
  </si>
  <si>
    <t>MWI004Economic Losses</t>
  </si>
  <si>
    <t>https://erccportal.jrc.ec.europa.eu/ECHO-Products/Echo-Flash#/echo-flash-items/22294 ; https://reliefweb.int/sites/reliefweb.int/files/resources/019_mw_snpt_20220128_cyclone_ana_flash_update_v4.pdf ; https://malawi.unfpa.org/sites/default/files/resource-pdf/2018%20Census%20Preliminary%20Report.pdf</t>
  </si>
  <si>
    <t>According to ACAPS methodology, Level1= Exposed population - affected population.</t>
  </si>
  <si>
    <t>MWI004Minimal humanitarian conditions - Level 1</t>
  </si>
  <si>
    <t>There is no information about the severity of needs. All PiN are considered in Level 3 and no one is in Level 4 or 5</t>
  </si>
  <si>
    <t>MWI004Severe humanitarian conditions - Level 4</t>
  </si>
  <si>
    <t>MWI004Extreme humanitarian conditions - Level 5</t>
  </si>
  <si>
    <t>UNHCR 31/05/2021</t>
  </si>
  <si>
    <t>https://data2.unhcr.org/en/country/mwi</t>
  </si>
  <si>
    <t>Host-community and refugees from Congo, Burundi, and Rwanda</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</si>
  <si>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</si>
  <si>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</si>
  <si>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</si>
  <si>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</si>
  <si>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</si>
  <si>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</si>
  <si>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INE 2017; OCHA 01/09/2021</t>
  </si>
  <si>
    <t>http://www.ine.gov.mz/operacoes-estatisticas/censos/censo-2007/censo-2017/divulgacao-de-resultados-preliminares-do-iv-rgph-2017.pdf/view; https://reports.unocha.org/en/country/mozambique</t>
  </si>
  <si>
    <t>All people living in Cabo Delgado, Niassa and Nampula provinces have been affected by the insurgency</t>
  </si>
  <si>
    <t>MOZ004People affected</t>
  </si>
  <si>
    <t>2022 Tropical Cyclone Seasons in Mozambique</t>
  </si>
  <si>
    <t>MOZ008</t>
  </si>
  <si>
    <t>INE 2017</t>
  </si>
  <si>
    <t>http://www.ine.gov.mz/operacoes-estatisticas/censos/censo-2007/censo-2017/mapa-dos-dados-preliminares-2017-2007-e-1997.pdf/view</t>
  </si>
  <si>
    <t>Total population of Mozambique according to the last census</t>
  </si>
  <si>
    <t>MOZ008Total population</t>
  </si>
  <si>
    <t>No illnesses reported</t>
  </si>
  <si>
    <t>MOZ008Illness cases reported</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</si>
  <si>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</si>
  <si>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</si>
  <si>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</si>
  <si>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MOZ008Economic Losses</t>
  </si>
  <si>
    <t>MOZ001Total population</t>
  </si>
  <si>
    <t>OCHA 28/01/2022; Mappr Accessed 31/01/2022</t>
  </si>
  <si>
    <t>https://reliefweb.int/report/mozambique/mozambique-tropical-storm-ana-flash-update-no5-28-january-2022; https://www.mappr.co/counties/mozambique/</t>
  </si>
  <si>
    <t>Total landmass of provinces affected by the insurgency and cyclone- Cabo Delgado, Niassa, Nampula, Tete, Sofala and Zambezi provinces</t>
  </si>
  <si>
    <t>MOZ001Landmass affected</t>
  </si>
  <si>
    <t>OCHA 28/01/2022; INE 2017</t>
  </si>
  <si>
    <t>https://reliefweb.int/report/mozambique/mozambique-tropical-storm-ana-flash-update-no5-28-january-2022; http://www.ine.gov.mz/operacoes-estatisticas/censos/censo-2007/censo-2017/mapa-dos-dados-preliminares-2017-2007-e-1997.pdf/view</t>
  </si>
  <si>
    <t>Population of provinces affected by the insurgency and cyclone- Cabo Delgado, Niassa, Nampula, Tete and Zambezi provinces</t>
  </si>
  <si>
    <t>MOZ001People exposed</t>
  </si>
  <si>
    <t>MOZ001Illness cases reported</t>
  </si>
  <si>
    <t>MOZ001Economic Losses</t>
  </si>
  <si>
    <t>Drought in Ethiopia</t>
  </si>
  <si>
    <t>ETH005</t>
  </si>
  <si>
    <t>ETH005Illness cases reported</t>
  </si>
  <si>
    <t>ETH005Injuries reported</t>
  </si>
  <si>
    <t>ETH005Buildings damaged</t>
  </si>
  <si>
    <t>ETH005Buildings destroyed</t>
  </si>
  <si>
    <t>between 170,000-220,000 livestock deaths +  In southern parts of Oromia, 70% of the harvest was lost in 2021.</t>
  </si>
  <si>
    <t>ETH005Economic Losses</t>
  </si>
  <si>
    <t>Host community, refugees, IDPs</t>
  </si>
  <si>
    <t>ETH005Crisis affected groups</t>
  </si>
  <si>
    <t>ETH005People facing limited access constraints</t>
  </si>
  <si>
    <t>ETH005People facing restricted access constraints</t>
  </si>
  <si>
    <t>City Population 2022</t>
  </si>
  <si>
    <t>https://www.citypopulation.de/en/brazil/cities/roraima/</t>
  </si>
  <si>
    <t>Total number of population in Pichincha (2,576,287)+ Guayas (3,645,483) + Manabí (1,369,780) (States with the highest flow of migrants). The census of these areas has not been updated.</t>
  </si>
  <si>
    <t>ECU002People exposed</t>
  </si>
  <si>
    <t>R4V 2022; R4V 12/2021</t>
  </si>
  <si>
    <t>https://www.r4v.info/sites/default/files/2021-12/2%20Pager%202022%20%28ENG%29%20ECUADOR_0.pdf  https://www.r4v.info/en/monitoring</t>
  </si>
  <si>
    <t>Migrant population with vocation to stay (551000) + migrant population in transit (252000) + host communities (210000)</t>
  </si>
  <si>
    <t>ECU002People affected</t>
  </si>
  <si>
    <t>R4V 2022</t>
  </si>
  <si>
    <t>https://data.humdata.org/dataset/rmrp-2022</t>
  </si>
  <si>
    <t>ECU002People in Need</t>
  </si>
  <si>
    <t>Number obtained by subtracting people exposed from humanitarian conditions (level 2 and 3)</t>
  </si>
  <si>
    <t>ECU002Minimal humanitarian conditions - Level 1</t>
  </si>
  <si>
    <t>RV4 2022</t>
  </si>
  <si>
    <t>Number obtained by subtracting the number of persons affected from the number of persons in need</t>
  </si>
  <si>
    <t>ECU002Stressed humanitarian conditions - Level 2</t>
  </si>
  <si>
    <t>Total number of people in need according to R4V</t>
  </si>
  <si>
    <t>ECU002Moderate humanitarian conditions - Level 3</t>
  </si>
  <si>
    <t>No number available</t>
  </si>
  <si>
    <t>ECU002Severe humanitarian conditions - Level 4</t>
  </si>
  <si>
    <t>ECU002Extreme humanitarian conditions - Level 5</t>
  </si>
  <si>
    <t>https://www.citypopulation.de/en/peru/cities/</t>
  </si>
  <si>
    <t>Total number of population migrants in Callao (994.494) + Lima (9,674800) Peru (cities with the highest number of Venezuelan migrants)</t>
  </si>
  <si>
    <t>PER002People exposed</t>
  </si>
  <si>
    <t>R4V 2022; R4V2022</t>
  </si>
  <si>
    <t>https://www.r4v.info/sites/default/files/2021-12/2%20Pager%202022%20%28ENG%29%20ECUADOR_0.pdf https://www.r4v.info/en/monitoring</t>
  </si>
  <si>
    <t>Sum of Venezuelan migrants in permanence (1450000)+Venezuelans in transit (113000)+host community (500.000)</t>
  </si>
  <si>
    <t>PER002People affected</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</si>
  <si>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</si>
  <si>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</si>
  <si>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</si>
  <si>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</si>
  <si>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</si>
  <si>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</si>
  <si>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Worldometer 2020</t>
  </si>
  <si>
    <t>https://www.worldometers.info/world-population/trinidad-and-tobago-population/</t>
  </si>
  <si>
    <t>Total population of Trinidad and Tobago (data not update)</t>
  </si>
  <si>
    <t>TTO002People exposed</t>
  </si>
  <si>
    <t>R4V 15/02/2022</t>
  </si>
  <si>
    <t>https://www.r4v.info/es/document/2022-rmrp-trinidad-y-tobago-hoja-informativa</t>
  </si>
  <si>
    <t>Sum of host community and Venezuelans in the destination.</t>
  </si>
  <si>
    <t>TTO002People affected</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</si>
  <si>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</si>
  <si>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</si>
  <si>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</si>
  <si>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</si>
  <si>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</si>
  <si>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</si>
  <si>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IFRC 18/02/2022</t>
  </si>
  <si>
    <t>https://reliefweb.int/report/malawi/malawi-africa-tropical-storm-ana-emergency-appeal-n-mdrmw015-operational-strategy-24</t>
  </si>
  <si>
    <t>As of 08 February, 46 people have been reported dead, 18 missing and 206 injured</t>
  </si>
  <si>
    <t>MWI002Injuries reported</t>
  </si>
  <si>
    <t>MWI002Crisis affected groups</t>
  </si>
  <si>
    <t>MWI002People facing limited access constraints</t>
  </si>
  <si>
    <t>World Bank Accessed 23/02/2022</t>
  </si>
  <si>
    <t>https://data.worldbank.org/indicator/SP.POP.TOTL?locations=NG</t>
  </si>
  <si>
    <t>NGA001Total population</t>
  </si>
  <si>
    <t>The entire Nigerian population is exposed to the complex crisis</t>
  </si>
  <si>
    <t>NGA001People exposed</t>
  </si>
  <si>
    <t>NGA008Total population</t>
  </si>
  <si>
    <t>NGA003Total population</t>
  </si>
  <si>
    <t>NGA004Total population</t>
  </si>
  <si>
    <t>NGA007Total population</t>
  </si>
  <si>
    <t>OCHA 22/02/2022; World Bank (projection) accessed on 23/02/2022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</si>
  <si>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</si>
  <si>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</si>
  <si>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</si>
  <si>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</si>
  <si>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</si>
  <si>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</si>
  <si>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affected by the crisis.</t>
  </si>
  <si>
    <t>SYR001People exposed</t>
  </si>
  <si>
    <t>Everyone has been impacted by the war due to its protracted nature.</t>
  </si>
  <si>
    <t>SYR001People affected</t>
  </si>
  <si>
    <t xml:space="preserve">R4V 31/12/2021
</t>
  </si>
  <si>
    <t>https://www.r4v.info/es/caribe</t>
  </si>
  <si>
    <t>Total number of refugees and migrants in Trinidad &amp; Tobago</t>
  </si>
  <si>
    <t>TTO002People displaced</t>
  </si>
  <si>
    <t>Statoids 23/02/2022 ; UNHCR 27/04/2021</t>
  </si>
  <si>
    <t>http://www.statoids.com/utz.html ; https://data2.unhcr.org/en/documents/details/86371</t>
  </si>
  <si>
    <t>Total landmass of regions that host refugees: Kigoma, Katavi, Tabora, Tanga, Dar-es Salaam</t>
  </si>
  <si>
    <t>TZA002Landmass affected</t>
  </si>
  <si>
    <t>World Bank 23/02/2022</t>
  </si>
  <si>
    <t>https://data.worldbank.org/indicator/AG.LND.TOTL.K2?locations=MG</t>
  </si>
  <si>
    <t>The whole country is affected by the 2022 cyclone season</t>
  </si>
  <si>
    <t>MDG006Landmass affected</t>
  </si>
  <si>
    <t>The total population of Madagascar is exposed to the 2022 cyclone season</t>
  </si>
  <si>
    <t>MDG006People exposed</t>
  </si>
  <si>
    <t>Total landmass of Madagascar</t>
  </si>
  <si>
    <t>MDG001Landmass affected</t>
  </si>
  <si>
    <t>The total population are exposed to the 2022 cyclone season and drought</t>
  </si>
  <si>
    <t>MDG001People exposed</t>
  </si>
  <si>
    <t>OCHA 10/02/2022</t>
  </si>
  <si>
    <t>https://reliefweb.int/report/tonga/tonga-volcanic-eruption-situation-report-no-4-10-february-2022</t>
  </si>
  <si>
    <t>Houses damaged as of 4 February</t>
  </si>
  <si>
    <t>TON002Buildings damaged</t>
  </si>
  <si>
    <t>Displacement from Ukraine conflict in Poland</t>
  </si>
  <si>
    <t>POL002</t>
  </si>
  <si>
    <t>Poland</t>
  </si>
  <si>
    <t>Government of Poland accessed 28/02/2022</t>
  </si>
  <si>
    <t>https://www.paih.gov.pl/files/?id_plik=17063</t>
  </si>
  <si>
    <t>Displaced people crossed to border areas. Lunlin region surface area 147.5  sqkm.</t>
  </si>
  <si>
    <t>POL002Landmass affected</t>
  </si>
  <si>
    <t>ACLED 18/02/2022</t>
  </si>
  <si>
    <t>All crisis fatalities in Last 6 months (01/08/2021 to 31/01/2022).  Military casualties were not counted.</t>
  </si>
  <si>
    <t>POL002Fatalities reported</t>
  </si>
  <si>
    <t>POL002People in Need</t>
  </si>
  <si>
    <t>All fatalities in Last 6 months (01/08/2021 to 31/01/2022).  Military casualties were not counted.</t>
  </si>
  <si>
    <t>POL002Fatalities in all crises</t>
  </si>
  <si>
    <t>UNHCR 31/01/2022</t>
  </si>
  <si>
    <t>https://reliefweb.int/sites/reliefweb.int/files/resources/UNHCR%20Niger_Population%20of%20Concern_%20January%202022.pdf</t>
  </si>
  <si>
    <t>Nigerian refugees (130,023) + Returnees (35, 491) + IDPs (67, 817) Asylum seekers (3,612)</t>
  </si>
  <si>
    <t>NER002People displaced</t>
  </si>
  <si>
    <t>ACLED 21/02/2022</t>
  </si>
  <si>
    <t>Total Fatalities from 11/08/2021 to 11/02/2022</t>
  </si>
  <si>
    <t>NER002Fatalities reported</t>
  </si>
  <si>
    <t>Population of concern in Tahoua and Tillaberi + Nigerien refugees in Mali, as they have been displaced by the same crisis</t>
  </si>
  <si>
    <t>NER003People displaced</t>
  </si>
  <si>
    <t>NER003Fatalities reported</t>
  </si>
  <si>
    <t>https://reliefweb.int/sites/reliefweb.int/files/resources/BURKINA%20FASO_Rapport%20statisitique%2031012022.pdf</t>
  </si>
  <si>
    <t>IDPs+Refugees+Asylum seekers</t>
  </si>
  <si>
    <t>BFA002People displaced</t>
  </si>
  <si>
    <t>BFA002Fatalities reported</t>
  </si>
  <si>
    <t>Populationstat accessed 28/02/2022, Macrotrends accessed 28/02/2022, The Economic Times 27/02/2022</t>
  </si>
  <si>
    <t>https://populationstat.com/poland/lublin ; https://www.macrotrends.net/cities/22146/lublin/population ;  https://economictimes.indiatimes.com/news/international/world-news/at-least-370000-flee-ukraine-after-russian-invasion/articleshow/89872634.cms</t>
  </si>
  <si>
    <t>Population of Lublin region + Displaced people</t>
  </si>
  <si>
    <t>POL002Crisis affected groups</t>
  </si>
  <si>
    <t>Eastern Africa Regional Drought Crisis</t>
  </si>
  <si>
    <t>REG014</t>
  </si>
  <si>
    <t>Ethiopia,Somalia,Kenya</t>
  </si>
  <si>
    <t>REG014Illness cases reported</t>
  </si>
  <si>
    <t>REG014Injuries reported</t>
  </si>
  <si>
    <t>REG014Buildings damaged</t>
  </si>
  <si>
    <t>REG014Buildings destroyed</t>
  </si>
  <si>
    <t>REG014Economic Losses</t>
  </si>
  <si>
    <t>OCHA 03/01/2022 ; IOM 13/12/2021 x x</t>
  </si>
  <si>
    <t>https://dtm.iom.int/reports/ethiopia-%E2%80%94-national-displacement-report-10-august-september-2021 ; https://reliefweb.int/sites/reliefweb.int/files/resources/Ethiopia%20Humanitarian%20Bulletin%20-%203%20January%202022.pdf  x</t>
  </si>
  <si>
    <t>The sum of Level 5 figures for the drought crisis from ACAPS INFORM Severity Index of each country (Ethiopia, Kenya, and Somalia)</t>
  </si>
  <si>
    <t>REG014Extreme humanitarian conditions - Level 5</t>
  </si>
  <si>
    <t>REG014Crisis affected groups</t>
  </si>
  <si>
    <t>REG014People facing limited access constraints</t>
  </si>
  <si>
    <t>REG014People facing restricted access constraints</t>
  </si>
  <si>
    <t>https://reliefweb.int/report/uganda/uganda-refugee-statistics-january-2022-0</t>
  </si>
  <si>
    <t>This is the cumulative number of refugees in Uganda. The highest population of refugees originate from South Sudan and DRC. There are also refugees in smaller numbers from Rwanda, Burundi, Somalia, Eritrea, Ethiopia and Sudan</t>
  </si>
  <si>
    <t>UGA005People affected</t>
  </si>
  <si>
    <t>This is the cumulative number of refugees/asylum seekers in Uganda. The highest population of refugees originate from South Sudan and DRC. There are also refugees in smaller numbers from Rwanda, Burundi, Somalia, Eritrea, Ethiopia and Sudan</t>
  </si>
  <si>
    <t>UGA005People displaced</t>
  </si>
  <si>
    <t>UNHCR 15/09/2021; UNHCR 17/06/2021; UNHCR 31/01/2022</t>
  </si>
  <si>
    <t>https://data2.unhcr.org/en/documents/details/88608; https://www.unhcr.org/news/press/2021/6/60cb0dc14/covid-19-poses-major-threat-life-welfare-refugees-uganda-60cb0dc14.html;https://reliefweb.int/report/uganda/uganda-refugees-ipc-acute-malnutrition-analysis-november-2020-september-2021-issued; https://reliefweb.int/report/uganda/uganda-refugee-statistics-january-2022-0</t>
  </si>
  <si>
    <t xml:space="preserve">While there may be refugees living in Uganda that are experiencing level 4 humanitarian conditions, they were catergorised under level 3 as there was no clear evidence to stratify them differently. Level 1 and 2 were calculated according to ACAPS methodology. </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</si>
  <si>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</si>
  <si>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</si>
  <si>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</si>
  <si>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</si>
  <si>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</si>
  <si>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UGA005People in Need</t>
  </si>
  <si>
    <t>Displacement from Ukraine conflict in Slovakia</t>
  </si>
  <si>
    <t>SVK002</t>
  </si>
  <si>
    <t>Slovakia</t>
  </si>
  <si>
    <t>ASB 05/03/2022, Slovakiasite accessed 06/03/2022</t>
  </si>
  <si>
    <t>https://reliefweb.int/report/slovakia/initial-assessment-report-eastern-slovakia-3rd-march-2022 ; http://www.slovakiasite.com/regions.php</t>
  </si>
  <si>
    <t>Displaced people crossed to border areas, mainly to Camp Hummenne (Hummenne town in Zemplín region) and Camp Evo (Vojany is a village and municipality in Michalovce District in the Kosice Region of eastern Slovakia). Estimations might be less than the actual area. Surface area =  11+29= 40 sqkm. since the refugees are over 100,000 it is very likely to be in the 2 border regions (Kosice and Presov). Surface area =  8,974.5+6,751.9= 15,700 sqkm. Main crossing points from Ukraine to Slovakia: Velke Slemence and Vysne Nemecke.</t>
  </si>
  <si>
    <t>SVK002Landmass affected</t>
  </si>
  <si>
    <t>ACLED 25/02/2022</t>
  </si>
  <si>
    <t>All fatalities in Last 6 months (26/08/2021 to 25/02/2022).  Military casualties were not counted.</t>
  </si>
  <si>
    <t>SVK002Fatalities reported</t>
  </si>
  <si>
    <t>ASB 05/03/2022, Slovakiasite accessed 06/03/2022, UNHCR accessed 07/03/2022</t>
  </si>
  <si>
    <t>https://reliefweb.int/report/slovakia/initial-assessment-report-eastern-slovakia-3rd-march-2022 ; http://www.slovakiasite.com/regions.php ; https://data2.unhcr.org/en/situations/ukraine</t>
  </si>
  <si>
    <t xml:space="preserve">1. People in need is not available (There is enough response for now and no information that there is PiN.
2. Exposed people is the population of  Kosice and Presov + The number of displaced from Ukraine as at 06/03/2022.
3. Affected people is the displaced people from Ukraine.
Level 5: =0.
Level 4 =0.
Level 3 =0.
Level 2 = Affected - PiN = 128,169- 0 = 128,169
Level 1 - Exposed - affected = 1672072 - 128,169= 1,543,903
</t>
  </si>
  <si>
    <t>SVK002People in Need</t>
  </si>
  <si>
    <t>SVK002Minimal humanitarian conditions - Level 1</t>
  </si>
  <si>
    <t>SVK002Moderate humanitarian conditions - Level 3</t>
  </si>
  <si>
    <t>SVK002Severe humanitarian conditions - Level 4</t>
  </si>
  <si>
    <t>SVK002Extreme humanitarian conditions - Level 5</t>
  </si>
  <si>
    <t>SVK002Fatalities in all crises</t>
  </si>
  <si>
    <t>Host communities and Displaced from Ukraine.</t>
  </si>
  <si>
    <t>SVK002Crisis affected groups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</si>
  <si>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</si>
  <si>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</si>
  <si>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</si>
  <si>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</si>
  <si>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Displacement from Ukraine conflict in Romania</t>
  </si>
  <si>
    <t>ROU002</t>
  </si>
  <si>
    <t>Romania</t>
  </si>
  <si>
    <t>https://data.worldbank.org/indicator/SP.POP.TOTL?locations=SK&amp;page=2</t>
  </si>
  <si>
    <t>Population of Romania as idetntified in World Bank 2020</t>
  </si>
  <si>
    <t>ROU002Total population</t>
  </si>
  <si>
    <t>Save the children 28/02/2022, CARE 04/03/2022, UNICEF 04/03/2022, MVU accessed 09/03/2022, Wikipedia accessed 09/03/2022, CIRCABC accessed 09/03/2022,</t>
  </si>
  <si>
    <t xml:space="preserve">https://reliefweb.int/report/romania/unicef-romania-humanitarian-situation-report-ukraine-refugee-situation-2-3-march-2022 ; https://reliefweb.int/report/romania/ukraine-romanian-border-care-international-prepares-provide-assistance-alongside ; https://reliefweb.int/report/romania/ukraine-children-and-mothers-distressed-after-unsettling-journey-romania ; https://mvu.ro/union-of-bucovina-with-romania-2/ ; https://en.wikipedia.org/wiki/Western_Moldavia ; https://circabc.europa.eu/webdav/CircaBC/ESTAT/regportraits/Information/ro064_geo.htm </t>
  </si>
  <si>
    <t>Displaced people crossed to border areas, mainly to the North area of Romania: Moldavia, Maramures and Bucovina.  Estimations might be less than the actual area. Surface area =  46,173+6,304+10,441= 62,918 sqkm.</t>
  </si>
  <si>
    <t>ROU002Landmass affected</t>
  </si>
  <si>
    <t>UNHCR accessed 09/03/2022, Britannica accessed 09/03/2022, Worlddata accessed 09/03/2022, Wikipedia accessed 09/03/2022, Save the children 28/02/2022, CARE 04/03/2022, UNICEF 04/03/2022, MVU accessed 09/03/2022, Wikipedia accessed 09/03/2022, CIRCABC accessed 09/03/2022</t>
  </si>
  <si>
    <t>https://data2.unhcr.org/en/situations/ukraine ; https://www.britannica.com/place/Maramures ; https://www.worlddata.info/europe/romania/climate-bucovina.php ; https://en.wikipedia.org/wiki/Western_Moldavia ; https://reliefweb.int/report/romania/unicef-romania-humanitarian-situation-report-ukraine-refugee-situation-2-3-march-2022 ; https://reliefweb.int/report/romania/ukraine-romanian-border-care-international-prepares-provide-assistance-alongside ; https://reliefweb.int/report/romania/ukraine-children-and-mothers-distressed-after-unsettling-journey-romania ; https://mvu.ro/union-of-bucovina-with-romania-2/ ; https://en.wikipedia.org/wiki/Western_Moldavia ; https://circabc.europa.eu/webdav/CircaBC/ESTAT/regportraits/Information/ro064_geo.htm</t>
  </si>
  <si>
    <t>Population of the three border regions (Moldavia, Maramures and Bucovina.) + Displaced people from Ukraine as at 08/03/2022. 4,178,694 + 463,117 + 407,438= 5,049,249 + 85,444 = 5,134,693</t>
  </si>
  <si>
    <t>ROU002People exposed</t>
  </si>
  <si>
    <t>UNHCR 08/03/2022</t>
  </si>
  <si>
    <t>https://data2.unhcr.org/en/situations/ukraine</t>
  </si>
  <si>
    <t>Affected people are estimate to be the number of displaced people from Ukraine = 85,444 as at 08/03/2022. Very hard to estimate the number of affected people because of the ongoing fighting, the quick developments and no reports on the situation of displaced people in Romania.</t>
  </si>
  <si>
    <t>ROU002People affected</t>
  </si>
  <si>
    <t>The number of displaced people from Ukraine = 85,444 as at 08/03/2022.</t>
  </si>
  <si>
    <t>ROU002People displaced</t>
  </si>
  <si>
    <t>All crisis fatalities in Last 6 months (26/08/2021 to 25/02/2022).  Military casualties were not counted.</t>
  </si>
  <si>
    <t>ROU002Fatalities reported</t>
  </si>
  <si>
    <t>"1. People in need is not available (There is enough response for now and no information that there is PiN.
2. Exposed people is the population of Moldavia, Maramures and Bucovina + The number of displaced from Ukraine as at 08/03/2022.
3. Affected people is the displaced people from Ukraine.
Level 5: =0.
Level 4 =0.
Level 3 =0.
Level 2 = Affected - PiN = 85444 - 0 = 85444
Level 1 - Exposed - affected = 5134693 - 85444 = 5,049,249
"</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</si>
  <si>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</si>
  <si>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</si>
  <si>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</si>
  <si>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</si>
  <si>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</si>
  <si>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</si>
  <si>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ROU002Fatalities in all crises</t>
  </si>
  <si>
    <t>ROU002Crisis affected groups</t>
  </si>
  <si>
    <t>OCHA 05/2018; R4V 05/01/2021; The World Bank 12/2021; Data Commons 2021; OCHA HNO COLOMBIA 2021; OCHA, 2018; R4V Ecuador 16/09/2020; HDX 01/01/2021; World Bank 2019; HDX 2022</t>
  </si>
  <si>
    <t>https://r4v.info/es/situations/platform  https://datacommons.org/ranking/Count_Person/Country/southamerica?h=country%2FBRA&amp;hl=es  https://www.humanitarianresponse.info/sites/www.humanitarianresponse.info/files/documents/files/hno_colombia_2021_vf.pdf  https://data.humdata.org/dataset/ecuador-admin-level-2-boundaries#  https://data2.unhcr.org/en/situations/platform/location/7512  https://data.humdata.org/group/per?  . https://data.worldbank.org/country/trinidad-and-tobago  https://data.humdata.org/group/chl  https://data.humdata.org/group/pan  https://data.humdata.org/group/dom</t>
  </si>
  <si>
    <t>Total sum of population of countries with REG002: 27412335 (Ven); 208495000 (Bra); 50300000 (COL); 14846361 (EC); 33000000 (Per); 1454973 (TTO); 19100000 (CHL); 4300000 (PAN); 10800000 (DOM)</t>
  </si>
  <si>
    <t>REG002Total population</t>
  </si>
  <si>
    <t>World Bank 2019; ); mapfight 2021; embajada de Brasil 2021; Gifex 2022; World Bank 2018; Migracion Colombia 30/09/2020; INEC Ecuador, 2018; INEI 2021; INEI 2021; World Bank2019; INE 2020; BCN 2022; HDX 2022; HDX 2022</t>
  </si>
  <si>
    <t>https://data.worldbank.org/indicator/AG.LND.TOTL.K2?view=map https://mapfight.xyz/map/minas.gerais/  https://www.embajadadebrasil.org/brasil/estados/region-nordeste/bahia.php#.YdR8jWhBw2w  https://www.gifex.com/fullsize1/2018-12-21-15463/Mapa_politico_del_Estado_de_Rio_de_Janeiro.html   https://reliefweb.int/sites/reliefweb.int/files/resources/30122020_sitrepno6_afectaciones_por_lluvias_y_hiota_update_9_vf.pdf   https://databank.worldbank.org/data/views/reports/reportwidget.aspx?Report_Name=CountryProfile&amp;Id=b450fd57&amp;tbar=y&amp;dd=y&amp;inf=n&amp;zm=n&amp;country=COL; https://www.migracioncolombia.gov.co/infografias/distribucion-venezolanos-en-colombia-corte-a-30-de-septiembre https://www.ecuadorencifras.gob.ec/search/Poblaci%C3%B3n,+superficie+(km2),+densidad+poblacional+a+nivel+parroquial/   https://www.inei.gob.pe/  https://www.inei.gob.pe/media/MenuRecursivo/publicaciones_digitales/Est/Lib0018/ca322003.htm  https://databank.worldbank.org/data/reports.aspx?source=2&amp;country=TTO   https://www.ine.cl/prensa/2020/06/15/el-74-5-de-las-personas-extranjeras-que-viven-en-chile-se-concentra-en-42-comunas-las-principales-son-santiago-antofagasta-e-independencia  https://www.bcn.cl/siit/nuestropais/nuestropais/region13/  https://www.bcn.cl/siit/nuestropais/nuestropais/region5/  https://www.bcn.cl/siit/nuestropais/region2   https://data.humdata.org/group/pan  https://data.humdata.org/group/dom</t>
  </si>
  <si>
    <t xml:space="preserve">Sum ofLandmass affected in countries with REG002, discriminated as follows: 882050 (ven)
224274 (Bra) 
111093 (Col) 
3449 (EC) 
205094 (Per) 
5130 (TTO). 
46424 (CHL) 
74200 (PAN)
48300 (DOM): </t>
  </si>
  <si>
    <t>REG002Landmass affected</t>
  </si>
  <si>
    <t xml:space="preserve">OCHA 05/2018; R4V 05/01/2021; City Population 2022 ; OCHA (29/07/2020) | GIFMM &amp; R4V (06/2021); City Population 2022; City Population 2022  ; Worldometer 2020; HDX 2021; R4V 2022; HDX 2022 </t>
  </si>
  <si>
    <t>https://data.humdata.org/dataset/venezuela-administrative-level-0-1-2-and-3-population-statistics-and-gazeteer; https://r4v.info/es/situations/platform  https://www.citypopulation.de/en/brazil/cities/roraima/ https://data.humdata.org/dataset/colombia-population-estimates-and-projections  https://www.citypopulation.de/en/brazil/cities/roraima/   https://www.citypopulation.de/en/peru/cities/   https://www.worldometers.info/world-population/trinidad-and-tobago-population/  https://data.humdata.org/dataset/cod-ps-chl  https://www.r4v.info/es/document/r4v-america-latina-y-el-caribe-refugiados-y-migrantes-venezolanos-en-la-region-febrero-1  https://data.humdata.org/group/dom</t>
  </si>
  <si>
    <t xml:space="preserve">27412335 (ven):  OCHA figures based on government data (the latest census in 2011) using projections for 2018. Subtracted number of Venezuelans who left the country since 2015 when the crisis began.
652713 (Bra): Total number of population in Roraima (State with the highest flow of migrants in Brazil) 
22010957 (Col): Population living in the departments with over 100,000 Venezuelans migrants. The same data are kept, because they were provided by HNO (waiting for HNO 2022). 
7591550 (EC): Total number of population in Pichincha (2,576,287)+ Guayas (3,645,483) + Manabí (1,369,780) (States with the highest flow of migrants). The census of these areas has not been updated. 
10669294 (Per): Total number of population migrants in Callao (994.494) + Lima (9,674800) Peru (cities with the highest number of Venezuelan migrants) 
1406907 (TTO): Total population of Trinidad and Tobago (data not update) 
10975578 (CHL): Number calculated with migrant population and host community in Metropolitana, Antofagasta and Valparaiso 
121600. (PAN):Total # of venezuelan migrants in Panamá
10800000 (DOM): Total population of the country is exposed
</t>
  </si>
  <si>
    <t>REG002People exposed</t>
  </si>
  <si>
    <t>OCHA 05/2018; R4V 05/01/2021; R4V 2022; RMRP (05/2021); R4V 2022; R4V 12/2021; R4V 2022; R4V2022; R4V 15/02/2022; R4V 2022; R4V 02/2022; R4V 2022; R4V 02/2022; APNEWS 01/02/2022; R4V 2022; R4V 2022</t>
  </si>
  <si>
    <t>https://data.humdata.org/dataset/venezuela-administrative-level-0-1-2-and-3-population-statistics-and-gazeteer; https://r4v.info/es/situations/platform  https://data.humdata.org/dataset/rmrp-2022  https://www.r4v.info/es/document/rmrp-2021-es  https://www.r4v.info/sites/default/files/2021-12/2%20Pager%202022%20%28ENG%29%20ECUADOR_0.pdf  https://www.r4v.info/en/monitoring  https://www.r4v.info/sites/default/files/2021-12/2%20Pager%202022%20%28ENG%29%20ECUADOR_0.pdf https://www.r4v.info/en/monitoring  https://www.r4v.info/es/document/2022-rmrp-trinidad-y-tobago-hoja-informativa  https://www.r4v.info/en/monitoring https://app.powerbi.com/view?r=eyJrIjoiY2NiM2NiYmEtOWJkZS00ZmFlLWEyZDMtMjkyNGIyZGNhNWZjIiwidCI6ImU1YzM3OTgxLTY2NjQtNDEzNC04YTBjLTY1NDNkMmFmODBiZSIsImMiOjh9  https://www.r4v.info/es/document/r4v-america-latina-y-el-caribe-refugiados-y-migrantes-venezolanos-en-la-region-febrero-1   https://data.humdata.org/dataset/rmrp-2022 https://apnews.com/article/noticias-9412f9ff99ff5e89b36dcdec57802516 https://www.r4v.info/en/monitoring  https://www.r4v.info/es/caribe</t>
  </si>
  <si>
    <t>Sum of affected people from countries with open Reg002 crisis: 27412335 (ven): 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381000 (Bra): Number calculated with people in destination and host community. 5834000 (Col): It includes Venezuelans in Colombia (2080000) + Venezuelans in pendular situation (1870000) + Colombian returnees (980000) + transit population (162000) + host communities (742000). The same data are kept, because they were provided by HNO (waiting for HNO 2022). 1013000 (ECU): Migrant population with vocation to stay (551000) + migrant population in transit (252000) + host communities (210000). 2063000 (Per): Sum of Venezuelan migrants in permanence (1450000)+Venezuelans in transit (113000)+host community (500.000). 38700 (TTO): Sum of host community and Venezuelans in the destination. 616321 (CHL): Number calculated with people in destination and host community. 95940 (PAN): Number of people in need (migrants+refugees+host community+approximation of venezuelan migrants in transit through darien during january and february 2022). 95940 (PAN): Number of people in need (migrants+refugees+host community+approximation of venezuelan migrants in transit through darien during january and february 2022). 130520 (DOM): Host community: 9,520 + 121,000 (Venezuelans with permanence vocation)</t>
  </si>
  <si>
    <t>REG002People affected</t>
  </si>
  <si>
    <t>R4V 05/01/2021; R4V 14/01/2021; R4V 31/12/2021; Regional Response Plan 2021 10/12/2020; Migracion Colombia 18/12/2020; R4V Ecuador 27/01/2021 UNHCR 31/12/2020; UNICEF 2021; R4V 31/12/2021; IDMC 2020; UN 23/12/2021; IDMC 2020; R4V 2022</t>
  </si>
  <si>
    <t>https://www.r4v.info/pt/brazil  https://r4v.info/es/situations/platform; https://reliefweb.int/sites/reliefweb.int/files/resources/R4V_Stock_Jan21_Eng.pdf  https://rmrp.r4v.info/; https://www.migracioncolombia.gov.co/infografias/distribucion-venezolanos-en-colombia-corte-a-30-de-octubre  https://data2.unhcr.org/es/situations/platform/location/7512 https://reliefweb.int/sites/reliefweb.int/files/resources/Refugiados%20y%20migrantes%20en%20Ecuador%20-%20Reporte%20de%20situaci%C3%B3n%20%28Diciembre%202020%29.pdf  https://www.unicef.org/media/104551/file/Peru%20Migration%20&amp;%20COVID-19%20Situation%20Report%20No.1%20March%202021.pdf   https://www.r4v.info/es/caribe  https://www.internal-displacement.org/countries/chile  https://news.un.org/en/story/2021/12/1108682#:~:text=Venezuelan%20migrants,country%20through%20irregular%20border%20crossings  https://www.internal-displacement.org/countries/panama  https://www.r4v.info/es/caribe</t>
  </si>
  <si>
    <t>Sum of people displaced from countries with open Reg002 crisis
5442611 (ven): Number of Venezuelans who have left their country. 3.3m left after 2015 when the economic crisis started spiralling down. Out of the total 5.4m people displaced, 4.6m are in Latin American and Caribean countries (January 2021).
305076 (Bra): Total number of refugees and migrants in Brazil
2859352 (Col): It includes Venezuelans with intention to stay (1,717,352) + Transit population (162,000) + Colombian returnees (980,000)
415835 (EC): As of 27 January 2021, 415835 Venezuelans were estimated to be in Ecuador, many of whom needed food, health, and nutrition assistance. 
1050000 (Per): Total number of displaced persons, refugees, and asylum seekers in the country
34000 (TTO): Total number of refugees and migrants in Trinidad &amp; Tobago
451500 (CHL): Sum of IDP and number of Venezuelan migrants
3700 (PAN): Sum of IDP
121000 (DOM): Total number of Venezuelan migrants</t>
  </si>
  <si>
    <t>REG002People displaced</t>
  </si>
  <si>
    <t xml:space="preserve">It is difficult to establish and access this data
</t>
  </si>
  <si>
    <t>REG002Illness cases reported</t>
  </si>
  <si>
    <t>REG002Injuries reported</t>
  </si>
  <si>
    <t>El Pitazo 05/10/2021; R4V 09/2021 IOM Missing Migrants Project April - September 2020; ACLED 27/11/2020; IOM Missing Migrants Project December 2019 - May 2020; IOM Missing Migrants Project April - September 2020; Observatorio Venezolano de Violencia 27/12/2018</t>
  </si>
  <si>
    <t>https://elpitazo.net/migracion/panama-entierra-15-cadaveres-de-migrantes-que-murieron-en-la-selva-del-darien/#:~:text=AP%20rese%C3%B1a%20que%20Panam%C3%A1%20ha,incremente%20la%20cifra%20de%20fallecidos  https://www.r4v.info/sites/default/files/2022-02/R4V%20Regional%20SitRep%20July%20-%20Sept%202021%20FINAL.pdf  https://missingmigrants.iom.int/downloads; https://acleddata.com/data-export-tool/  https://missingmigrants.iom.int/downloads; https://missingmigrants.iom.int/downloads https://observatoriodeviolencia.org.ve/news/informe-anual-de-violencia-2019/</t>
  </si>
  <si>
    <t>82253 (ven): 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
0 (Bra):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X (Col): Infogap
1 (Ecu): 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x (Per): Infogap
60 (TTO): 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
3 (CHL): number of migrant deaths from January to September 2021 while crossing into chile through irregular crossing points (crisis-related deaths)
15 (PAN): The exact number is unknown and there are no reports. The crossing through the Darien jungle is a dangerous passage for Venezuelan migrants. At least 15 Venezuelan deaths were registered in 2021.
x (DOM): Infogap</t>
  </si>
  <si>
    <t>REG002Fatalities reported</t>
  </si>
  <si>
    <t>REG002Fatalities in all crises</t>
  </si>
  <si>
    <t>ENCOVI 2020; RMRP 2021; OCHA 23/07/2020; R4V 2022; OCHA HNO COLOMBIA 2021; R4V 2022; RV4 2022; R4V 2022; "R4V 2022; RV4 2022</t>
  </si>
  <si>
    <t>https://assets.website-files.com/5d14c6a5c4ad42a4e794d0f7/5f03875cac6fc11b6d67a8a5_Presentaci%C3%B3n%20%20ENCOVI%202019-Pobreza_compressed.pdf; https://rmrp.r4v.info/; https://data.humdata.org/dataset/venezuela-administrative-level-0-1-2-and-3-population-statistics-and-gazeteer  https://data.humdata.org/dataset/rmrp-2022  https://www.humanitarianresponse.info/sites/www.humanitarianresponse.info/files/documents/files/hno_colombia_2021_vf.pdf  https://data.humdata.org/dataset/rmrp-2022  https://data.humdata.org/dataset/rmrp-2022 https://data.humdata.org/dataset/rmrp-2022 https://data.humdata.org/dataset/rmrp-2022 https://data.humdata.org/dataset/rmrp-2022</t>
  </si>
  <si>
    <t>Sum of PIN in countries with REG002
14802661 (ven): 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
312010 (Bra): Number of people in need (migrants+refugees+host community).
4100000 (Col): Data taken from the latest HNO for Colombia. The same data are kept, because they were provided by HNO (waiting for HNO 2022).
872861 (Ecu): Number of people in need (migrants+refugees+host community).
1695243 (Per): Number of people in need  (migrants+refugees+host community).
35305 (TTO): Number of Venezuelan migrants in need.
481327 (CHL): Number of people in need (migrants+refugees+host community)
93940 (PAN): Number of people in need (migrants+refugees+host community)
99100 (DOM): Number of people in need (migrants+refugees+host community)</t>
  </si>
  <si>
    <t>REG002People in Need</t>
  </si>
  <si>
    <t>RV4 2022; RV4 2022; R4V 2022; RV4 2022; R4V 2022; OCHA HNO COLOMBIA 2021 | OCHA (29/07/2020); R4V 2022; ENCOVI 2020; RMRP 2021; OCHA 23/07/2020</t>
  </si>
  <si>
    <t xml:space="preserve">https://data.humdata.org/dataset/rmrp-2022  https://data.humdata.org/dataset/rmrp-2022  https://data.humdata.org/dataset/rmrp-2022  https://data.humdata.org/dataset/rmrp-2022  https://data.humdata.org/dataset/rmrp-2022  https://www.humanitarianresponse.info/sites/www.humanitarianresponse.info/files/documents/files/hno_colombia_2021_vf.pdf | https://data.humdata.org/dataset/colombia-population-estimates-and-projections https://data.humdata.org/dataset/rmrp-2022  https://assets.website-files.com/5d14c6a5c4ad42a4e794d0f7/5f03875cac6fc11b6d67a8a5_Presentaci%C3%B3n%20%20ENCOVI%202019-Pobreza_compressed.pdf; https://rmrp.r4v.info/; https://data.humdata.org/dataset/venezuela-administrative-level-0-1-2-and-3-population-statistics-and-gazeteer </t>
  </si>
  <si>
    <t xml:space="preserve">Sum of level 1 in all countries with open crisis REG002. </t>
  </si>
  <si>
    <t>REG002Minimal humanitarian conditions - Level 1</t>
  </si>
  <si>
    <t>ENCOVI 2020; RMRP 2021; OCHA 23/07/2020; OCHA HNO COLOMBIA 2021 | OCHA (29/07/2020); R4V 2022; RV4 2022; RV4 2022; R4V 2022</t>
  </si>
  <si>
    <t xml:space="preserve">https://assets.website-files.com/5d14c6a5c4ad42a4e794d0f7/5f03875cac6fc11b6d67a8a5_Presentaci%C3%B3n%20%20ENCOVI%202019-Pobreza_compressed.pdf; https://rmrp.r4v.info/; https://data.humdata.org/dataset/venezuela-administrative-level-0-1-2-and-3-population-statistics-and-gazeteer  https://www.humanitarianresponse.info/sites/www.humanitarianresponse.info/files/documents/files/hno_colombia_2021_vf.pdf | https://data.humdata.org/dataset/colombia-population-estimates-and-projections https://data.humdata.org/dataset/rmrp-2022 https://data.humdata.org/dataset/rmrp-2022 https://data.humdata.org/dataset/rmrp-2022 </t>
  </si>
  <si>
    <t>Sum of level 2 in all countries with open crisis REG002</t>
  </si>
  <si>
    <t>REG002Stressed humanitarian conditions - Level 2</t>
  </si>
  <si>
    <t>REG002Moderate humanitarian conditions - Level 3</t>
  </si>
  <si>
    <t xml:space="preserve">No data available
</t>
  </si>
  <si>
    <t>REG002Severe humanitarian conditions - Level 4</t>
  </si>
  <si>
    <t>REG002Extreme humanitarian conditions - Level 5</t>
  </si>
  <si>
    <t>Multiple Crises in Tanzania</t>
  </si>
  <si>
    <t>TZA001</t>
  </si>
  <si>
    <t>Statoids 23/02/2022 ;  IPC 11/02/2022 ; UNHCR 27/04/2021</t>
  </si>
  <si>
    <t>http://www.statoids.com/utz.html ; https://reliefweb.int/report/united-republic-tanzania/tanzania-consecutive-prolonged-dry-spells-pests-and-diseases-drive ;  https://data2.unhcr.org/en/documents/details/86371</t>
  </si>
  <si>
    <t>The landmass regions affected by food insecurity and refugees: Kigoma, Katavi, Tabora, Tanga, Dar-es Salaam, Dodoma, Arusha, Singida,  Singida, Simiyu, Mara, Kilimanjaro, and Tanga</t>
  </si>
  <si>
    <t>TZA001Landmass affected</t>
  </si>
  <si>
    <t>TZA001Illness cases reported</t>
  </si>
  <si>
    <t>TZA001Injuries reported</t>
  </si>
  <si>
    <t>TZA001Buildings damaged</t>
  </si>
  <si>
    <t>TZA001Buildings destroyed</t>
  </si>
  <si>
    <t>TZA001Economic Losses</t>
  </si>
  <si>
    <t>TZA001Crisis affected groups</t>
  </si>
  <si>
    <t>TZA001People facing limited access constraints</t>
  </si>
  <si>
    <t>TZA001People facing restricted access constraints</t>
  </si>
  <si>
    <t>Food Security Crisis in North-East Tanzania</t>
  </si>
  <si>
    <t>TZA003</t>
  </si>
  <si>
    <t>Statoids 23/02/2022 ; IPC 11/02/2022</t>
  </si>
  <si>
    <t>http://www.statoids.com/utz.html ; https://reliefweb.int/report/united-republic-tanzania/tanzania-consecutive-prolonged-dry-spells-pests-and-diseases-drive</t>
  </si>
  <si>
    <t>The landmass of regions affected: Dodoma, Arusha, Singida,  Singida, Simiyu, Mara, Kilimanjaro, and Tanga</t>
  </si>
  <si>
    <t>TZA003Landmass affected</t>
  </si>
  <si>
    <t>TZA003People displaced</t>
  </si>
  <si>
    <t>TZA003Illness cases reported</t>
  </si>
  <si>
    <t>TZA003Injuries reported</t>
  </si>
  <si>
    <t>TZA003Buildings damaged</t>
  </si>
  <si>
    <t>TZA003Buildings destroyed</t>
  </si>
  <si>
    <t>TZA003Economic Losses</t>
  </si>
  <si>
    <t>Host community and refugees</t>
  </si>
  <si>
    <t>TZA003Crisis affected groups</t>
  </si>
  <si>
    <t>TZA003People facing limited access constraints</t>
  </si>
  <si>
    <t>TZA003People facing restricted access constraints</t>
  </si>
  <si>
    <t>JRP 18/05/2021 ; UNHCR 28/02/2022</t>
  </si>
  <si>
    <t>https://reliefweb.int/sites/reliefweb.int/files/resources/2021_jrp_with_annexes.pdf ; https://reliefweb.int/map/bangladesh/rohingya-refugee-responsebangladesh-rohingya-population-location-28-feb-2022</t>
  </si>
  <si>
    <t>Level 2 = affected minus PIN</t>
  </si>
  <si>
    <t>BGD002Stressed humanitarian conditions - Level 2</t>
  </si>
  <si>
    <t>ACLED 11/03/2022</t>
  </si>
  <si>
    <t>The number of fatalities in the last 6 months in Kashmir region; in Pakistani Kashmir, and in Indian Kashmir.</t>
  </si>
  <si>
    <t>REG003Fatalities in all crises</t>
  </si>
  <si>
    <t>Total casualties in India and Pakistan in the last 6 months.</t>
  </si>
  <si>
    <t>REG003Fatalities reported</t>
  </si>
  <si>
    <t>IPC 03/01/2022 ; WFP 13/03/2022</t>
  </si>
  <si>
    <t>https://reliefweb.int/report/madagascar/madagascar-grand-south-grand-south-east-ipc-food-security-nutrition-snapshot ; https://reliefweb.int/report/madagascar/wfp-madagascar-cyclone-response-update-11-march-2022-1900-eat</t>
  </si>
  <si>
    <t>Number of people in IPC 2 and above in the districts affected by drought for January-April 2022 period (3549000) + People affected by 2022 cyclone season (960000) as at mid-March</t>
  </si>
  <si>
    <t>MDG001People affected</t>
  </si>
  <si>
    <t>OCHA 19/08/2021 ; IFRC 18/03/2022</t>
  </si>
  <si>
    <t>https://reliefweb.int/report/madagascar/madagascar-grand-sud-flash-appeal-january-2021-may-2022-revised-june-2021 ; https://reliefweb.int/sites/reliefweb.int/files/resources/MDRMG018OU1%20OPERATION%20UPDATE.pdf</t>
  </si>
  <si>
    <t>The number of people displaced because of floods and drought</t>
  </si>
  <si>
    <t>MDG001People displaced</t>
  </si>
  <si>
    <t>OCHA 24/01/2022 ; OCHA 22/02/2022 ; ECHO 11/02/2022 ; OCHA 02/03/2022 ; Midi Madagasikara 10/03/2022</t>
  </si>
  <si>
    <t>https://reliefweb.int/report/madagascar/madagascar-rainy-and-cyclone-season-flash-update-no1-24-january-2022 ; https://reliefweb.int/report/madagascar/southern-africa-cyclone-season-flash-update-no-8-22-february-2022 ; https://reliefweb.int/report/madagascar/madagascar-tropical-cyclone-batsirai-update-bngrc-meteo-madagascar-echo-daily ; https://reliefweb.int/sites/reliefweb.int/files/resources/ROSEA_20220302_Southern%20Africa%20-%20Cyclone%20Season_Flash%20Update%2010_def.pdf ; https://www.midi-madagasikara.mg/societe/2022/03/10/cyclone-gombe-un-mort-a-antsohihy-un-disparu-a-antalaha-et-935-sinistres/</t>
  </si>
  <si>
    <t>Dumako: 1,016 + Ana: 6809 + Batsirai: 2,700 + Gombe: 208 + Emnati: 17,287</t>
  </si>
  <si>
    <t>MDG001Buildings damaged</t>
  </si>
  <si>
    <t>Dumako: 186 + Ana: 57 + Batsirai: 8,200 + Gombe: 36 + Emnati: 6,118</t>
  </si>
  <si>
    <t>MDG001Buildings destroyed</t>
  </si>
  <si>
    <t>IPC 03/01/2022 ; IFRC 18/03/2022</t>
  </si>
  <si>
    <t>https://reliefweb.int/report/madagascar/madagascar-grand-south-grand-south-east-ipc-food-security-nutrition-snapshot ; https://reliefweb.int/sites/reliefweb.int/files/resources/MDRMG018OU1%20OPERATION%20UPDATE.pdf</t>
  </si>
  <si>
    <t>MDG001People in Need</t>
  </si>
  <si>
    <t>Level1= Exposed population - affected population.</t>
  </si>
  <si>
    <t>MDG001Minimal humanitarian conditions - Level 1</t>
  </si>
  <si>
    <t xml:space="preserve">Level 2 = Affected population - PIN </t>
  </si>
  <si>
    <t>MDG001Stressed humanitarian conditions - Level 2</t>
  </si>
  <si>
    <t>People in Crisis IPC 3 in the drought affected regions for January-April 2022 period (1303000) + people displaced by the floods as of 12 March (21,900)</t>
  </si>
  <si>
    <t>MDG001Moderate humanitarian conditions - Level 3</t>
  </si>
  <si>
    <t>People in Emergency IPC 4 for January-April 2022 period</t>
  </si>
  <si>
    <t>MDG001Severe humanitarian conditions - Level 4</t>
  </si>
  <si>
    <t xml:space="preserve">https://reliefweb.int/report/madagascar/madagascar-grand-south-grand-south-east-ipc-food-security-nutrition-snapshot ; </t>
  </si>
  <si>
    <t>People in Famine IPC 5 for January-April 2022 period</t>
  </si>
  <si>
    <t>MDG001Extreme humanitarian conditions - Level 5</t>
  </si>
  <si>
    <t>WFP 13/03/2022</t>
  </si>
  <si>
    <t>https://reliefweb.int/report/madagascar/wfp-madagascar-cyclone-response-update-11-march-2022-1900-eat</t>
  </si>
  <si>
    <t>The number of people affected by the 2022 cyclone season as at mid-March</t>
  </si>
  <si>
    <t>MDG006People affected</t>
  </si>
  <si>
    <t>IFRC 18/03/2022</t>
  </si>
  <si>
    <t>https://reliefweb.int/sites/reliefweb.int/files/resources/MDRMG018OU1%20OPERATION%20UPDATE.pdf</t>
  </si>
  <si>
    <t>The number of displaced people because of the 2022 cyclone season as of 12 March</t>
  </si>
  <si>
    <t>MDG006People displaced</t>
  </si>
  <si>
    <t>Madagascar Tribune 16/03/2022</t>
  </si>
  <si>
    <t>https://www.madagascar-tribune.com/Intemperies-Les-5-cyclones-et-tempetes-ont-fait-206-morts.html</t>
  </si>
  <si>
    <t>The total number of people who died because of the 2022 cyclone season</t>
  </si>
  <si>
    <t>MDG006Fatalities reported</t>
  </si>
  <si>
    <t>MDG006Buildings damaged</t>
  </si>
  <si>
    <t>MDG006Buildings destroyed</t>
  </si>
  <si>
    <t>MDG006People in Need</t>
  </si>
  <si>
    <t>IFRC 18/03/2022 ; WFP 13/03/2022</t>
  </si>
  <si>
    <t>https://reliefweb.int/sites/reliefweb.int/files/resources/MDRMG018OU1%20OPERATION%20UPDATE.pdf ; https://reliefweb.int/report/madagascar/wfp-madagascar-cyclone-response-update-11-march-2022-1900-eat</t>
  </si>
  <si>
    <t>MDG006Minimal humanitarian conditions - Level 1</t>
  </si>
  <si>
    <t>MDG006Stressed humanitarian conditions - Level 2</t>
  </si>
  <si>
    <t>People displaced as of 12 March</t>
  </si>
  <si>
    <t>MDG006Moderate humanitarian conditions - Level 3</t>
  </si>
  <si>
    <t xml:space="preserve">Information on the severity of needs is unavailable </t>
  </si>
  <si>
    <t>MDG006Severe humanitarian conditions - Level 4</t>
  </si>
  <si>
    <t>MDG006Extreme humanitarian conditions - Level 5</t>
  </si>
  <si>
    <t>BUCREP 2010</t>
  </si>
  <si>
    <t>Adamaoua (Djerem, Faro et Deo, Mbere, Vina divisions), Centre (Mfoundi), Est, Littoral (Wouri division) and Nord (Mayo Rey division) regions</t>
  </si>
  <si>
    <t>CMR004Landmass affected</t>
  </si>
  <si>
    <t>Total population of the affected regions or divisions</t>
  </si>
  <si>
    <t>CMR004People exposed</t>
  </si>
  <si>
    <t>The sum of PIN from level 2 to 5 according to ACAPS methodology</t>
  </si>
  <si>
    <t>CMR004People affected</t>
  </si>
  <si>
    <t>UNHCR 07/03/2022</t>
  </si>
  <si>
    <t>https://reliefweb.int/sites/reliefweb.int/files/resources/CMR-Stats_February_2022.pdf</t>
  </si>
  <si>
    <t xml:space="preserve">Total number of CAR refugees currently in Cameroon. </t>
  </si>
  <si>
    <t>CMR004People displaced</t>
  </si>
  <si>
    <t>CMR004People in Need</t>
  </si>
  <si>
    <t xml:space="preserve">"The number of all people exposed not in level 2+"
</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</si>
  <si>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</si>
  <si>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</si>
  <si>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</si>
  <si>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</si>
  <si>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</si>
  <si>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Adamaoua, Centre, Sud-Ouest, Nord-Ouest, Ouest, Centre and Littoral regions</t>
  </si>
  <si>
    <t>CMR003Landmass affected</t>
  </si>
  <si>
    <t>Sum of populations of Adamaoua, Centre, Sud-Ouest, Nord-Ouest, Ouest, Centre (Mefou et Afamba, Mfoundi) and Littoral regions</t>
  </si>
  <si>
    <t>CMR003People exposed</t>
  </si>
  <si>
    <t>Sum of PIN from level 2 to 5</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</si>
  <si>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</si>
  <si>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</si>
  <si>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</si>
  <si>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</si>
  <si>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</si>
  <si>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</si>
  <si>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</si>
  <si>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OCHA 16/03/2022; OCHA 02/03/2022</t>
  </si>
  <si>
    <t>https://reliefweb.int/report/mozambique/mozambique-tropical-cyclone-gombe-flash-update-no3-16-march-2022; https://reliefweb.int/report/mozambique/mozambique-tropical-storms-ana-and-dumako-flash-update-no10-2-march-2022</t>
  </si>
  <si>
    <t>Classrooms and homes destroyed by the cyclones</t>
  </si>
  <si>
    <t>MOZ001Buildings destroyed</t>
  </si>
  <si>
    <t>UNHCR 25/03/2022</t>
  </si>
  <si>
    <t>https://reliefweb.int/report/mozambique/unhcr-mozambique-cyclone-gombe-flash-update-2-23-march-2022</t>
  </si>
  <si>
    <t>IDPs, Returnees, Refugees, Host and non-host populations affected</t>
  </si>
  <si>
    <t>MOZ001Crisis affected groups</t>
  </si>
  <si>
    <t>MOZ004People in Need</t>
  </si>
  <si>
    <t>INE 2017;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</si>
  <si>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</si>
  <si>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Level 1 and 2 computed according to ACAPS Methodology. Level 4 are people facing IPC 4 food security outcomes and all other PIN are classified under Level 3. No information to indicate 5 needs.</t>
  </si>
  <si>
    <t>MOZ004Minimal humanitarian conditions - Level 1</t>
  </si>
  <si>
    <t>MOZ004Stressed humanitarian conditions - Level 2</t>
  </si>
  <si>
    <t>Protection Cluster 05/01/2022; IPC Accessed 01/02/2022</t>
  </si>
  <si>
    <t>https://reliefweb.int/report/mozambique/mozambique-overview-humanitarian-response-plan-2022; http://www.ipcinfo.org/ipc-country-analysis/details-map/en/c/1154889/</t>
  </si>
  <si>
    <t>MOZ004Moderate humanitarian conditions - Level 3</t>
  </si>
  <si>
    <t>MOZ004Severe humanitarian conditions - Level 4</t>
  </si>
  <si>
    <t>MOZ004Extreme humanitarian conditions - Level 5</t>
  </si>
  <si>
    <t>OCHA 16/03/2022; OCHA 02/03/2022; Mappr Accessed 31/01/2022</t>
  </si>
  <si>
    <t>https://reliefweb.int/report/mozambique/mozambique-tropical-cyclone-gombe-flash-update-no3-16-march-2022; https://reliefweb.int/report/mozambique/mozambique-tropical-storms-ana-and-dumako-flash-update-no10-2-march-2022; https://www.mappr.co/counties/mozambique/</t>
  </si>
  <si>
    <t>Landmass of Zambezia, Nampula, Tete, Niassa  and Sofala provinces, which are the most affected by Tropical Cyclones Ana, Dumako and Gombe</t>
  </si>
  <si>
    <t>MOZ008Landmass affected</t>
  </si>
  <si>
    <t>OCHA 16/03/2022; OCHA 02/03/2022; INE 2017</t>
  </si>
  <si>
    <t>https://reliefweb.int/report/mozambique/mozambique-tropical-cyclone-gombe-flash-update-no3-16-march-2022; https://reliefweb.int/report/mozambique/mozambique-tropical-storms-ana-and-dumako-flash-update-no10-2-march-2022; http://www.ine.gov.mz/operacoes-estatisticas/censos/censo-2007/censo-2017/mapa-dos-dados-preliminares-2017-2007-e-1997.pdf/view</t>
  </si>
  <si>
    <t>Population of Zambezia, Nampula, Tete, Niassa and Sofala provinces, which are the most affected by Tropical Cyclones Ana, Dumako and Gombe</t>
  </si>
  <si>
    <t>MOZ008People exposed</t>
  </si>
  <si>
    <t>Classrooms and homes destroyed by the storm</t>
  </si>
  <si>
    <t>MOZ008Buildings destroyed</t>
  </si>
  <si>
    <t>IDPs,refugees, host and non-host populations</t>
  </si>
  <si>
    <t>MOZ008Crisis affected groups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</si>
  <si>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</si>
  <si>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</si>
  <si>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</si>
  <si>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</si>
  <si>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OCHA 26/02/2022</t>
  </si>
  <si>
    <t>https://reliefweb.int/report/malawi/malawi-flash-appeal-tropical-storm-ana-february-2022-may-2022</t>
  </si>
  <si>
    <t xml:space="preserve">Over 990,000 people were affected by the Tropical Storm Ana, according to Government figures. </t>
  </si>
  <si>
    <t>MWI002People affected</t>
  </si>
  <si>
    <t>more than 190,400 people displaced across 178 informal camps because of tropical storm Ana</t>
  </si>
  <si>
    <t>MWI002People displaced</t>
  </si>
  <si>
    <t>UNFPA 12/2018 ; OCHA 26/02/2022</t>
  </si>
  <si>
    <t>https://malawi.unfpa.org/sites/default/files/resource-pdf/2018%20Census%20Preliminary%20Report.pdf ; https://reliefweb.int/report/malawi/malawi-flash-appeal-tropical-storm-ana-february-2022-may-2022</t>
  </si>
  <si>
    <t>MWI002Minimal humanitarian conditions - Level 1</t>
  </si>
  <si>
    <t>MWI002Severe humanitarian conditions - Level 4</t>
  </si>
  <si>
    <t>MWI002Extreme humanitarian conditions - Level 5</t>
  </si>
  <si>
    <t>FAO 23/02/2022</t>
  </si>
  <si>
    <t>https://reliefweb.int/report/tonga/hunga-tonga-hunga-ha-apai-volcano-eruption-data-emergencies-hazard-impact-assessment-0</t>
  </si>
  <si>
    <t>The number of people affected by the volcanic eruption and tsunami</t>
  </si>
  <si>
    <t>TON002People affected</t>
  </si>
  <si>
    <t>Plan International 15/03/2022</t>
  </si>
  <si>
    <t>https://reliefweb.int/report/tonga/plan-international-supports-children-young-people-and-communities-aftermath-tonga</t>
  </si>
  <si>
    <t>People displaced as of 10 Feb (2,390) by the volcanic eruption and tsunami</t>
  </si>
  <si>
    <t>TON002People displaced</t>
  </si>
  <si>
    <t>Plan International 15/03/2022 ; FAO 23/02/2022</t>
  </si>
  <si>
    <t>https://reliefweb.int/report/tonga/plan-international-supports-children-young-people-and-communities-aftermath-tonga ; https://reliefweb.int/report/tonga/hunga-tonga-hunga-ha-apai-volcano-eruption-data-emergencies-hazard-impact-assessment-0</t>
  </si>
  <si>
    <t>TON002People in Need</t>
  </si>
  <si>
    <t>TON002Minimal humanitarian conditions - Level 1</t>
  </si>
  <si>
    <t>TON002Stressed humanitarian conditions - Level 2</t>
  </si>
  <si>
    <t>People in need = Level3 + Level4 + Level5</t>
  </si>
  <si>
    <t>TON002Moderate humanitarian conditions - Level 3</t>
  </si>
  <si>
    <t>TON002Severe humanitarian conditions - Level 4</t>
  </si>
  <si>
    <t>TON002Extreme humanitarian conditions - Level 5</t>
  </si>
  <si>
    <t>OCHA 02/2021 World Bank Accessed 09/09/2021; UNHCR 31/07/2021 OCHA 24/10/2021</t>
  </si>
  <si>
    <t>https://reliefweb.int/sites/reliefweb.int/files/resources/ethiopia_2021_humanitarian_needs_overview_hno.pdf https://data.worldbank.org/indicator/SP.POP.TOTL?locations=KE&amp;name_desc=true&amp;page=2; https://data2.unhcr.org/en/country/ken https://reliefweb.int/sites/reliefweb.int/files/resources/2022%20Somalia%20HNO.pdf</t>
  </si>
  <si>
    <t>Total population of Ethiopia, Kenya, and Somalia</t>
  </si>
  <si>
    <t>REG014Total population</t>
  </si>
  <si>
    <t>Ethiovisit 2017 HDX 24/11/2015 World Bank Accessed 25/11/2021; FAO 27/01/2022</t>
  </si>
  <si>
    <t>http://www.ethiovisit.com/ethiopia/ethiopia-regions-and-cities.html https://data.humdata.org/dataset/kenya-surface-area-per-county https://data.worldbank.org/indicator/AG.LND.TOTL.K2?locations=SO; https://reliefweb.int/report/somalia/somalia-drought-update-27-january-2022</t>
  </si>
  <si>
    <t>Total area affected in Ethiopia, Kenya, and Somalia</t>
  </si>
  <si>
    <t>REG014Landmass affected</t>
  </si>
  <si>
    <t> OCHA HDX 24/05/2021 KNBS 04/11/2019; UNHCR 28/02/2022 OCHA 24/10/2021; FAO 27/01/2022</t>
  </si>
  <si>
    <t> https://data.humdata.org/dataset/ethiopia-population-data-_-admin-level-0-3 https://www.knbs.or.ke/?wpdmpro=2019-kenya-population-and-housing-census-volume-i-population-by-county-and-sub-county; https://reliefweb.int/report/kenya/kenya-registered-refugees-and-asylum-seekers-31-july-2021 https://reliefweb.int/sites/reliefweb.int/files/resources/2022%20Somalia%20HNO.pdf; https://reliefweb.int/report/somalia/somalia-drought-update-27-january-2022</t>
  </si>
  <si>
    <t>REG014People exposed</t>
  </si>
  <si>
    <t>OCHA 03/01/2022 KFSSG 08/03/2022; KNBS 04/11/2019 OCHA 07/02/2022; FEWS NET/FSNAU 10/02/2022; OCHA 24/10/2021</t>
  </si>
  <si>
    <t>https://reliefweb.int/sites/reliefweb.int/files/resources/Ethiopia%20Humanitarian%20Bulletin%20-%203%20January%202022.pdf https://reliefweb.int/sites/reliefweb.int/files/resources/SRA%202021%20National%20Assessment%20Report.pdf; https://www.knbs.or.ke/?wpdmpro=2019-kenya-population-and-housing-census-volume-i-population-by-county-and-sub-county https://reliefweb.int/report/somalia/somalia-drought-snapshot-7-february-2022-enso; https://reliefweb.int/report/somalia/more-41-million-people-somalia-face-acute-food-insecurity-crisis-ipc-phase-3-or-worse; https://reliefweb.int/sites/reliefweb.int/files/resources/2022%20Somalia%20HNO.pdf</t>
  </si>
  <si>
    <t>REG014People affected</t>
  </si>
  <si>
    <t>OCHA 22/03/2022 Infogap OCHA 09/03/2022</t>
  </si>
  <si>
    <t>https://reliefweb.int/sites/reliefweb.int/files/resources/20220323_RHPT_KeyMessages_HornOfAfricaDrought_Update.pdf  https://reliefweb.int/report/somalia/somalia-2022-drought-impact-snapshot-9-march-2022</t>
  </si>
  <si>
    <t>IPDs in Ethiopia and Somalia</t>
  </si>
  <si>
    <t>REG014People displaced</t>
  </si>
  <si>
    <t>ACLED accessed on 27/03/2022  x</t>
  </si>
  <si>
    <t>https://acleddata.com/data-export-tool/  x</t>
  </si>
  <si>
    <t>fatalities between 01 Oct 2021 and 27 March 2022, due to the regional drought crisis</t>
  </si>
  <si>
    <t>REG014Fatalities reported</t>
  </si>
  <si>
    <t>ACLED accessed on 27/03/2022  ACLED Accessed 27/01/2021</t>
  </si>
  <si>
    <t>https://acleddata.com/data-export-tool/  https://acleddata.com/data-export-tool/</t>
  </si>
  <si>
    <t>fatalities between 01 Oct 2021 and 27 March 2022</t>
  </si>
  <si>
    <t>REG014Fatalities in all crises</t>
  </si>
  <si>
    <t>REG014People in Need</t>
  </si>
  <si>
    <t>OCHA 03/01/2022 ; OCHA 22/03/2022 KNBS 04/11/2019; UNHCR 31/07/2021; KFSSG 08/03/2022 OCHA 20/01/2022; UNHCR 10/01/2022; OCHA 24/10/2021; OCHA 23/11/2021</t>
  </si>
  <si>
    <t>https://reliefweb.int/sites/reliefweb.int/files/resources/20220323_RHPT_KeyMessages_HornOfAfricaDrought_Update.pdf ; https://reliefweb.int/sites/reliefweb.int/files/resources/Ethiopia%20Humanitarian%20Bulletin%20-%203%20January%202022.pdf 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https://reliefweb.int/sites/reliefweb.int/files/resources/SRA%202021%20National%20Assessment%20Report.pdf https://reliefweb.int/report/somalia/somalia-drought-situation-report-no3-20-january-2022; https://reliefweb.int/report/somalia/somalia-internal-displacements-monitored-protection-return-monitoring-network-prmn-25; https://reliefweb.int/sites/reliefweb.int/files/resources/2022%20Somalia%20HNO.pdf; https://reliefweb.int/sites/reliefweb.int/files/resources/OCHA%20SOMALIA_Drought_SituationReport%231%20as%20of%2023%20November%202021.pdf</t>
  </si>
  <si>
    <t>The sum of Level 1 figures for the drought crisis from ACAPS INFORM Severity Index of each country (Ethiopia, Kenya, and Somalia)</t>
  </si>
  <si>
    <t>REG014Minimal humanitarian conditions - Level 1</t>
  </si>
  <si>
    <t>OCHA 03/01/2022 ; OCHA 22/03/2022 KFSSG 08/03/2022 OCHA 07/02/2022; FEWS NET/FSNAU 10/02/2022</t>
  </si>
  <si>
    <t>https://reliefweb.int/sites/reliefweb.int/files/resources/20220323_RHPT_KeyMessages_HornOfAfricaDrought_Update.pdf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</si>
  <si>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2 figures for the drought crisis from ACAPS INFORM Severity Index of each country (Ethiopia, Kenya, and Somalia)</t>
  </si>
  <si>
    <t>REG014Stressed humanitarian conditions - Level 2</t>
  </si>
  <si>
    <t>OCHA 22/03/2022 KFSSG 08/03/2022 OCHA 07/02/2022; FEWS NET/FSNAU 10/02/2022</t>
  </si>
  <si>
    <t>https://reliefweb.int/sites/reliefweb.int/files/resources/20220323_RHPT_KeyMessages_HornOfAfricaDrought_Update.pdf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</si>
  <si>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3 figures for the drought crisis from ACAPS INFORM Severity Index of each country (Ethiopia, Kenya, and Somalia)</t>
  </si>
  <si>
    <t>REG014Moderate humanitarian conditions - Level 3</t>
  </si>
  <si>
    <t>OCHA 03/01/2022 ; IOM 13/12/2021 KFSSG 08/03/2022 OCHA 07/02/2022; FEWS NET/FSNAU 10/02/2022</t>
  </si>
  <si>
    <t>https://dtm.iom.int/reports/ethiopia-%E2%80%94-national-displacement-report-10-august-september-2021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</si>
  <si>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4 figures for the drought crisis from ACAPS INFORM Severity Index of each country (Ethiopia, Kenya, and Somalia)</t>
  </si>
  <si>
    <t>REG014Severe humanitarian conditions - Level 4</t>
  </si>
  <si>
    <t>REG012Extreme humanitarian conditions - Level 5</t>
  </si>
  <si>
    <t>IPC 10/2020 City popualtion 01/06/2020 IPC 18/08/2021 IPC 20/09/2021 World Bank 2020 IPC 01/10/2020 IPC 30/07/2021 Encyclopedia Britannica 19/03/2021</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</si>
  <si>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https://reliefweb.int/report/eswatini/eswatini-ipc-acute-food-insecurity-analysis-july-2021-march-2022-issued-september https://data.worldbank.org/indicator/SP.POP.TOTL?locations=MW http://www.ipcinfo.org/ipc-country-analysis/details-map/en/c/1152879/?iso3=NAM https://reliefweb.int/report/lesotho/lesotho-ipc-acute-food-insecurity-analysis-july-september-2021-and-projection-october https://www.britannica.com/place/Tanzania</t>
  </si>
  <si>
    <t>Total population of Zimbabwe, Madagascar, Zambia, Eswatini, Malawi, Namibia, Lesotho, and Tanzania</t>
  </si>
  <si>
    <t>REG012Total population</t>
  </si>
  <si>
    <t>Britannica 07/07/2021 City popualtion 01/06/2020 UN Statistics 2004 UN Statistics 2004 World Bank 2020 UN Statistics 2004 UN Statistics 2004 Statoids 23/02/2022 ; IPC 11/02/2022</t>
  </si>
  <si>
    <t>https://www.britannica.com/place/Zimbabwe#ref44142 https://www.citypopulation.de/en/madagascar/admin/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 http://www.statoids.com/utz.html ; https://reliefweb.int/report/united-republic-tanzania/tanzania-consecutive-prolonged-dry-spells-pests-and-diseases-drive</t>
  </si>
  <si>
    <t>Total area affected in Zimbabwe, Madagascar, Zambia, Eswatini, Malawi, Namibia, Lesotho, and Tanzania</t>
  </si>
  <si>
    <t>REG012Landmass affected</t>
  </si>
  <si>
    <t>IPC 10/2020 City popualtion 01/06/2020 IPC 18/08/2021 IPC 25/01/2022 World Bank 2020 IPC 15/12/2021 IPC 30/07/2021 IPC 11/02/2022</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</si>
  <si>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https://reliefweb.int/report/eswatini/eswatini-ipc-acute-food-insecurity-analysis-december-2021-march-2022-projection https://data.worldbank.org/indicator/SP.POP.TOTL?locations=MW https://reliefweb.int/report/namibia/namibia-acute-food-insecurity-analysis-october-2021-march-2022-issued-december-2021 https://reliefweb.int/report/lesotho/lesotho-ipc-acute-food-insecurity-analysis-july-september-2021-and-projection-october https://reliefweb.int/report/united-republic-tanzania/tanzania-consecutive-prolonged-dry-spells-pests-and-diseases-drive</t>
  </si>
  <si>
    <t>REG012People exposed</t>
  </si>
  <si>
    <t>IPC 10/2020 IPC 03/01/2022 IPC 18/08/2021 IPC 25/01/2022 IPC 28/12/2021 ; OCHA 26/02/2022 IPC 15/12/2021 IPC 30/07/2021 IPC 11/02/2022</t>
  </si>
  <si>
    <t>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 https://reliefweb.int/report/malawi/malawi-flash-appeal-tropical-storm-ana-february-2022-may-2022 https://reliefweb.int/report/namibia/namibia-acute-food-insecurity-analysis-october-2021-march-2022-issued-december-2021 https://reliefweb.int/report/lesotho/lesotho-ipc-acute-food-insecurity-analysis-july-september-2021-and-projection-october https://reliefweb.int/report/united-republic-tanzania/tanzania-consecutive-prolonged-dry-spells-pests-and-diseases-drive</t>
  </si>
  <si>
    <t>REG012People affected</t>
  </si>
  <si>
    <t>OCHA HNO 29/02/2021 OCHA 19/08/2021   OCHA 26/02/2022   x</t>
  </si>
  <si>
    <t>https://reliefweb.int/report/zimbabwe/zimbabwe-humanitarian-needs-overview-2020-february-2020 https://reliefweb.int/report/madagascar/madagascar-grand-sud-flash-appeal-january-2021-may-2022-revised-june-2021   https://reliefweb.int/report/malawi/malawi-flash-appeal-tropical-storm-ana-february-2022-may-2022   x</t>
  </si>
  <si>
    <t xml:space="preserve">IPDs in Zimbabwe and Madagascar only as there is no information indicating that there IDPs in the other countries. </t>
  </si>
  <si>
    <t>REG012People displaced</t>
  </si>
  <si>
    <t>ACLED accessed on 27/03/2022</t>
  </si>
  <si>
    <t xml:space="preserve">https://acleddata.com/data-export-tool/ </t>
  </si>
  <si>
    <t>fatalities between 01 Oct 2021 and 27 March 2022, due to the regional food insecurity crisis</t>
  </si>
  <si>
    <t>REG012Fatalities reported</t>
  </si>
  <si>
    <t>REG012Fatalities in all crises</t>
  </si>
  <si>
    <t>OCHA HNO 29/02/2021 ; IPC 10/2020 IPC 03/01/2022 IPC 18/08/2021 IPC 25/01/2022 IPC 28/12/2021 ; OCHA 26/02/2022 IPC 15/12/2021 IPC 20/01/2022 IPC 11/02/2022</t>
  </si>
  <si>
    <t>https://reliefweb.int/report/zimbabwe/zimbabwe-humanitarian-needs-overview-2020-february-2020 ; 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 https://reliefweb.int/report/malawi/malawi-flash-appeal-tropical-storm-ana-february-2022-may-2022 https://reliefweb.int/report/namibia/namibia-acute-food-insecurity-analysis-october-2021-march-2022-issued-december-2021 https://reliefweb.int/report/lesotho/lesotho-ipc-acute-food-insecurity-analysis-november-2021-march-2022-issued-january https://reliefweb.int/report/united-republic-tanzania/tanzania-consecutive-prolonged-dry-spells-pests-and-diseases-drive</t>
  </si>
  <si>
    <t>REG012People in Need</t>
  </si>
  <si>
    <t>The sum of Level 1 figures for food/drought/complex crisis from ACAPS INFORM Severity Index of each country (Zimbabwe, Madagascar, Zambia, Eswatini, Malawi, Namibia, Lesotho, and Tanzania)</t>
  </si>
  <si>
    <t>REG012Minimal humanitarian conditions - Level 1</t>
  </si>
  <si>
    <t>The sum of Level 2 figures for food/drought/complex crisis from ACAPS INFORM Severity Index of each country (Zimbabwe, Madagascar, Zambia, Eswatini, Malawi, Namibia, Lesotho, and Tanzania)</t>
  </si>
  <si>
    <t>REG012Stressed humanitarian conditions - Level 2</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</si>
  <si>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</si>
  <si>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</si>
  <si>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</si>
  <si>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</si>
  <si>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UNHCR 24/03/2022</t>
  </si>
  <si>
    <t>https://reliefweb.int/sites/reliefweb.int/files/resources/Slovakia%20-%20Operational%20Update%20-%2024%20March%202022.pdf</t>
  </si>
  <si>
    <t>Refugees from Ukraine as of 23 March 2022</t>
  </si>
  <si>
    <t>SVK002People displaced</t>
  </si>
  <si>
    <t>OCHA 28/02/2022</t>
  </si>
  <si>
    <t>https://reliefweb.int/sites/reliefweb.int/files/resources/hno_ssd_2022_26feb2022.pdf</t>
  </si>
  <si>
    <t>Total population of South Sudan</t>
  </si>
  <si>
    <t>SSD001Total population</t>
  </si>
  <si>
    <t>https://reliefweb.int/report/south-sudan/south-sudan-humanitarian-needs-overview-2022-february-2022</t>
  </si>
  <si>
    <t>The entire population of South Sudan is exposed to the crisis</t>
  </si>
  <si>
    <t>SSD001People exposed</t>
  </si>
  <si>
    <t>The entire population of South Sudan is affected by the crisis</t>
  </si>
  <si>
    <t>SSD001People affected</t>
  </si>
  <si>
    <t>UNHCR 28/02/2022; UNHCR 28/02/2022</t>
  </si>
  <si>
    <t>https://data2.unhcr.org/en/situations/southsudan; https://data2.unhcr.org/en/country/ssd</t>
  </si>
  <si>
    <t>IDPs and refugees from South Sudan in neighbouring countries</t>
  </si>
  <si>
    <t>SSD001People displaced</t>
  </si>
  <si>
    <t>ACLED Accessed 30/03/2022</t>
  </si>
  <si>
    <t>The total fatalities in South Sudan from Sept 2021 to Feb 2022</t>
  </si>
  <si>
    <t>SSD001Fatalities reported</t>
  </si>
  <si>
    <t>SSD001Fatalities in all crises</t>
  </si>
  <si>
    <t>SSD001People in Need</t>
  </si>
  <si>
    <t>ACAPS methodology was applied to compute level 1 and 2. Level 3 includes minimal, stressed and severe from the HNO. Level 4 corresponds to the figure of extreme in the HNO while level 5 corresponds to catasrophic in the HNO.</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</si>
  <si>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</si>
  <si>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</si>
  <si>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</si>
  <si>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</si>
  <si>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</si>
  <si>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Host, Non-host, Refugees, IDPs, Returnees</t>
  </si>
  <si>
    <t>SSD001Crisis affected groups</t>
  </si>
  <si>
    <t>World Bank Accessed on 30/03/2022</t>
  </si>
  <si>
    <t>https://data.worldbank.org/indicator/SP.POP.TOTL?locations=RW</t>
  </si>
  <si>
    <t>Total population of Rwanda</t>
  </si>
  <si>
    <t>RWA002Total population</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</si>
  <si>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</si>
  <si>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</si>
  <si>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</si>
  <si>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</si>
  <si>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</si>
  <si>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</si>
  <si>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UNHCR 15/03/2022; Statoids Accessed 30/03/2022</t>
  </si>
  <si>
    <t>https://reliefweb.int/report/rwanda/unhcr-operational-update-rwanda-january-2022; http://www.statoids.com/yrw.html</t>
  </si>
  <si>
    <t>ACAPS Methodology was used to compute level 1 and 2. Level 3 is the total number of Refugees in Rwanda. Even though some of the refugees may have some of the level 4  and 5 needs, there is no information to indicate this.</t>
  </si>
  <si>
    <t>RWA002Minimal humanitarian conditions - Level 1</t>
  </si>
  <si>
    <t>UNHCR 15/03/2022</t>
  </si>
  <si>
    <t>https://reliefweb.int/report/rwanda/unhcr-operational-update-rwanda-january-2022</t>
  </si>
  <si>
    <t>RWA002Stressed humanitarian conditions - Level 2</t>
  </si>
  <si>
    <t>RWA002Severe humanitarian conditions - Level 4</t>
  </si>
  <si>
    <t>RWA002Extreme humanitarian conditions - Level 5</t>
  </si>
  <si>
    <t>Refugee &amp; Host population</t>
  </si>
  <si>
    <t>RWA002Crisis affected groups</t>
  </si>
  <si>
    <t>World Bank 2020; UNHCR 24/03/2022</t>
  </si>
  <si>
    <t>https://data.worldbank.org/indicator/SP.POP.TOTL?locations=SK&amp;page=2; https://reliefweb.int/sites/reliefweb.int/files/resources/Slovakia%20-%20Operational%20Update%20-%2024%20March%202022.pdf</t>
  </si>
  <si>
    <t>Total population + Ukrainian refugees</t>
  </si>
  <si>
    <t>SVK002Total population</t>
  </si>
  <si>
    <t>SVK002Stressed humanitarian conditions - Level 2</t>
  </si>
  <si>
    <t>Affected people are estimate to be the number of displaced people from Ukraine</t>
  </si>
  <si>
    <t>SVK002People affected</t>
  </si>
  <si>
    <t>ASB 05/03/2022, Slovakiasite accessed 06/03/2022, UNHCR 24/03/2022</t>
  </si>
  <si>
    <t>https://reliefweb.int/report/slovakia/initial-assessment-report-eastern-slovakia-3rd-march-2022 ; http://www.slovakiasite.com/regions.php ; https://reliefweb.int/sites/reliefweb.int/files/resources/Slovakia%20-%20Operational%20Update%20-%2024%20March%202022.pdf</t>
  </si>
  <si>
    <t>Population of the two border regions (Kosice and Presov) + Displaced people from Ukraine as at 23/03/2022.</t>
  </si>
  <si>
    <t>SVK002People exposed</t>
  </si>
  <si>
    <t>World Bank 2020 ; UNHCR accessed 30/03/2022</t>
  </si>
  <si>
    <t>https://data.worldbank.org/indicator/SP.POP.TOTL?locations=PL&amp;page=2 ; https://data2.unhcr.org/en/situations/ukraine</t>
  </si>
  <si>
    <t>Population of Poland as idetntified in World Bank 2020 + refugees from Ukraine as of 30 March 2,362,044</t>
  </si>
  <si>
    <t>POL002Total population</t>
  </si>
  <si>
    <t>Populationstat accessed 28/02/2022, UNHCR accessed 30/03/2022</t>
  </si>
  <si>
    <t>https://populationstat.com/poland/lublin ; https://www.macrotrends.net/cities/22146/lublin/population ;  https://data2.unhcr.org/en/situations/ukraine</t>
  </si>
  <si>
    <t>Population of Lublin region as at 2022 + The number of displaced from Ukraine as of 30 March
332,336+2,362,044= 2,694,380</t>
  </si>
  <si>
    <t>POL002People exposed</t>
  </si>
  <si>
    <t>UNHCR accessed 30/03/2022</t>
  </si>
  <si>
    <t>Affected people are estimate to be the number of displaced people from Ukraine = 2,362,044 as at 30/03/2022. Very hard to estimate the number of affected people because of the ongoing fighting, the quick developments and no reports on the situation of displaced people in Poland.</t>
  </si>
  <si>
    <t>POL002People affected</t>
  </si>
  <si>
    <t>The number of displaced people from Ukraine = 2,362,044 as at 30/03/2022</t>
  </si>
  <si>
    <t>POL002People displaced</t>
  </si>
  <si>
    <t xml:space="preserve">1. People in need is not available (There is enough response for now and no information that there is PiN.
2. Affected people is the number of Lublin residents + displaced from Ukraine 30/03/2022.
Level 5: =0.
Level 4 0.
Level 3 =0.
Level 2 = Affected - PiN
Level 1 - Exposed - affected 
</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</si>
  <si>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</si>
  <si>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</si>
  <si>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</si>
  <si>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</si>
  <si>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</si>
  <si>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HNO2022</t>
  </si>
  <si>
    <t>https://www.humanitarianresponse.info/es/operations/colombia/document/panorama-de-necesidades-humanitarias-2022</t>
  </si>
  <si>
    <t>Total population in the country</t>
  </si>
  <si>
    <t>COL001Total population</t>
  </si>
  <si>
    <t>World Bank 2022</t>
  </si>
  <si>
    <t>https://datos.bancomundial.org/indicator/AG.SRF.TOTL.K2?locations=CO</t>
  </si>
  <si>
    <t>All landmass  affected by this crisis.</t>
  </si>
  <si>
    <t>COL001Landmass affected</t>
  </si>
  <si>
    <t xml:space="preserve">All population is exposed to this crisis
</t>
  </si>
  <si>
    <t>COL001People exposed</t>
  </si>
  <si>
    <t xml:space="preserve">Number of people affected reported by HNO
</t>
  </si>
  <si>
    <t>COL001People affected</t>
  </si>
  <si>
    <t xml:space="preserve">Number of people displaced reported by HNO
</t>
  </si>
  <si>
    <t>COL001People displaced</t>
  </si>
  <si>
    <t>No numbers available</t>
  </si>
  <si>
    <t>COL001Illness cases reported</t>
  </si>
  <si>
    <t xml:space="preserve">Number of people injured due to natural disasters (HNO does not report injuries due to other causes)
</t>
  </si>
  <si>
    <t>COL001Injuries reported</t>
  </si>
  <si>
    <t xml:space="preserve">HNO2022; Indepaz 29/03/2022
</t>
  </si>
  <si>
    <t>https://www.humanitarianresponse.info/es/operations/colombia/document/panorama-de-necesidades-humanitarias-2022  https://indepaz.org.co/informe-de-masacres-en-colombia-durante-el-2020-2021/</t>
  </si>
  <si>
    <t>Number of people killed by natural disasters and armed violence</t>
  </si>
  <si>
    <t>COL001Fatalities reported</t>
  </si>
  <si>
    <t>HNO2022; Indepaz 29/03/2022; migra Venezuela 08/2021</t>
  </si>
  <si>
    <t>https://www.humanitarianresponse.info/es/operations/colombia/document/panorama-de-necesidades-humanitarias-2022  https://indepaz.org.co/informe-de-masacres-en-colombia-durante-el-2020-2021/  https://migravenezuela.com/web/articulo/mas-de-360-venezolanos-han-sido-asesinados-en-colombia-en-el-2021/2805</t>
  </si>
  <si>
    <t xml:space="preserve">Number of people killed by natural disasters and armed violence. It included number of venezuelans migrants death
</t>
  </si>
  <si>
    <t>COL001Fatalities in all crises</t>
  </si>
  <si>
    <t xml:space="preserve">X
</t>
  </si>
  <si>
    <t xml:space="preserve">It is complex to determinate number of buildings damaged
</t>
  </si>
  <si>
    <t>COL001Buildings damaged</t>
  </si>
  <si>
    <t xml:space="preserve">Number of buildings destroyed by natural disaster reported in HNO
</t>
  </si>
  <si>
    <t>COL001Buildings destroyed</t>
  </si>
  <si>
    <t xml:space="preserve">The calculaition was carried out with the intersectorial PIN given by HNO
</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</si>
  <si>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</si>
  <si>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</si>
  <si>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</si>
  <si>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</si>
  <si>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</si>
  <si>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</si>
  <si>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hosts, non-hosts, IDPs</t>
  </si>
  <si>
    <t>COL001Crisis affected groups</t>
  </si>
  <si>
    <t xml:space="preserve">Total population in the country
</t>
  </si>
  <si>
    <t>COL002Total population</t>
  </si>
  <si>
    <t>Orarbo 2021; EcuRed 2021; EnColombia 2021; Toda Colombia 2021; OECD 2021; Colombia Immap 2021</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</si>
  <si>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t>
  </si>
  <si>
    <t>Although Venezuelan migrants are spread throughout the country, the total number of km2 of cities with more than 100,000 Venezuelan migrants was taken.</t>
  </si>
  <si>
    <t>COL002Landmass affected</t>
  </si>
  <si>
    <t xml:space="preserve">Ministerio de Relaciones Exteriores 2021
</t>
  </si>
  <si>
    <t>https://www.migracioncolombia.gov.co/infografias/distribucion-de-venezolanos-en-colombia-corte-31-de-agosto-de-2021</t>
  </si>
  <si>
    <t xml:space="preserve">Total number of the population living in departments with more than 100,000 Venezuelans (Bogotá, Atlántico, la Guajira, Norte de Santander, Antioquia, Valle del Cauca)
</t>
  </si>
  <si>
    <t>COL002People exposed</t>
  </si>
  <si>
    <t xml:space="preserve">RMRP 07/12/2022
</t>
  </si>
  <si>
    <t>https://www.r4v.info/en/document/rmrp-2022</t>
  </si>
  <si>
    <t xml:space="preserve">Venezuelan in destination, Venezuelan pendular, Colombian returnees, In Transit. 
</t>
  </si>
  <si>
    <t>COL002People affected</t>
  </si>
  <si>
    <t xml:space="preserve">Ministerio de Relaciones Exteriores, 2021
</t>
  </si>
  <si>
    <t>Total number of displaced Venezuelan migrants living in Colombia</t>
  </si>
  <si>
    <t>COL002People displaced</t>
  </si>
  <si>
    <t>COL002Illness cases reported</t>
  </si>
  <si>
    <t>COL002Injuries reported</t>
  </si>
  <si>
    <t xml:space="preserve">Migra Venezuela 08/2021
</t>
  </si>
  <si>
    <t>https://migravenezuela.com/web/articulo/mas-de-360-venezolanos-han-sido-asesinados-en-colombia-en-el-2021/2805</t>
  </si>
  <si>
    <t>Number of Venezuelan migrants killed during 2021</t>
  </si>
  <si>
    <t>COL002Fatalities reported</t>
  </si>
  <si>
    <t xml:space="preserve">HNO2022; Indepaz 29/03/2022; migra Venezuela 08/2021
</t>
  </si>
  <si>
    <t>https://www.humanitarianresponse.info/es/operations/colombia/document/panorama-de-necesidades-humanitarias-2022 
  https://indepaz.org.co/informe-de-masacres-en-colombia-durante-el-2020-2021/ 
  https://migravenezuela.com/web/articulo/mas-de-360-venezolanos-han-sido-asesinados-en-colombia-en-el-2021/2805</t>
  </si>
  <si>
    <t>COL002Fatalities in all crises</t>
  </si>
  <si>
    <t>RMRP 2022</t>
  </si>
  <si>
    <t>https://eur02.safelinks.protection.outlook.com/GetUrlReputation</t>
  </si>
  <si>
    <t>COL002People in Need</t>
  </si>
  <si>
    <t>Calculated by people exposed minus people affected</t>
  </si>
  <si>
    <t>COL002Minimal humanitarian conditions - Level 1</t>
  </si>
  <si>
    <t xml:space="preserve">People affected minus people in need
</t>
  </si>
  <si>
    <t>COL002Stressed humanitarian conditions - Level 2</t>
  </si>
  <si>
    <t>Number of people in need</t>
  </si>
  <si>
    <t>COL002Moderate humanitarian conditions - Level 3</t>
  </si>
  <si>
    <t>COL002Severe humanitarian conditions - Level 4</t>
  </si>
  <si>
    <t>COL002Extreme humanitarian conditions - Level 5</t>
  </si>
  <si>
    <t xml:space="preserve">Refugees, returnees, host
</t>
  </si>
  <si>
    <t>COL002Crisis affected groups</t>
  </si>
  <si>
    <t>Ministry of Planning - Iraq 03/01/2022</t>
  </si>
  <si>
    <t>https://mop.gov.iq/news/view/details?id=841</t>
  </si>
  <si>
    <t>The ministry of planning estimation for the whole population in 2021</t>
  </si>
  <si>
    <t>IRQ001Total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</si>
  <si>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</si>
  <si>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</si>
  <si>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</si>
  <si>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</si>
  <si>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</si>
  <si>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</si>
  <si>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</si>
  <si>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</si>
  <si>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(28/02/2022)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</si>
  <si>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</si>
  <si>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</si>
  <si>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</si>
  <si>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IRQ002Total population</t>
  </si>
  <si>
    <t>IRQ002Landmass affected</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</si>
  <si>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</si>
  <si>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</si>
  <si>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</si>
  <si>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</si>
  <si>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</si>
  <si>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</si>
  <si>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(31/12/2021);IOM (31/12/2021);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</si>
  <si>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</si>
  <si>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</si>
  <si>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</si>
  <si>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IRQ002People in Need</t>
  </si>
  <si>
    <t>Level 1 = Exposed population – Affected population – PiN.</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</si>
  <si>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</si>
  <si>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</si>
  <si>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</si>
  <si>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</si>
  <si>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</si>
  <si>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</si>
  <si>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</si>
  <si>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</si>
  <si>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</si>
  <si>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</si>
  <si>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</si>
  <si>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</si>
  <si>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</si>
  <si>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</si>
  <si>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</si>
  <si>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</si>
  <si>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(28/02/2022)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</si>
  <si>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</si>
  <si>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</si>
  <si>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</si>
  <si>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IRQ003Fatalities reported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</si>
  <si>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</si>
  <si>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</si>
  <si>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</si>
  <si>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</si>
  <si>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</si>
  <si>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</si>
  <si>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</si>
  <si>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</si>
  <si>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</si>
  <si>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UNHCR 31/12/2021; UNHCR 18/11/2021; Amnesty International 20/06/2019</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</si>
  <si>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</si>
  <si>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</si>
  <si>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IRN004Stressed humanitarian conditions - Level 2</t>
  </si>
  <si>
    <t>IRN004Extreme humanitarian conditions - Level 5</t>
  </si>
  <si>
    <t xml:space="preserve">Total PIN according to the new 2022 HNO is 24,4  million. 
Based on the 2022 HNO, the severity was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t>
  </si>
  <si>
    <t>AFG001People in Need</t>
  </si>
  <si>
    <t>AFG001Stressed humanitarian conditions - Level 2</t>
  </si>
  <si>
    <t>AFG001Moderate humanitarian conditions - Level 3</t>
  </si>
  <si>
    <t>AFG001Severe humanitarian conditions - Level 4</t>
  </si>
  <si>
    <t>ACLED (01/10/2021 - 31/03/2022)</t>
  </si>
  <si>
    <t>All conflict-related fatalities in Azad Jammu and Kashmir in the last six months as counted by ACLED. Information gaps and access constraints make it very likely that not all casualties are being counted</t>
  </si>
  <si>
    <t>PAK004Fatalities reported</t>
  </si>
  <si>
    <t>Displacement from Ukraine conflict in Hungary</t>
  </si>
  <si>
    <t>HUN002</t>
  </si>
  <si>
    <t>Hungary</t>
  </si>
  <si>
    <t>World Bank 2020, UNHCR accessed 08/04/2022</t>
  </si>
  <si>
    <t>https://data.worldbank.org/indicator/SP.POP.TOTL?locations=HU&amp;page=2 ; https://data2.unhcr.org/en/situations/ukraine</t>
  </si>
  <si>
    <t>Population of Hungary as identified in World Bank 2020 + Displaced people from Ukraine as at 06/04/2022 = 9749763+404,021 = 10,153,784</t>
  </si>
  <si>
    <t>HUN002Total population</t>
  </si>
  <si>
    <t>UNHCR 31/03/2022;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</si>
  <si>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</si>
  <si>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</si>
  <si>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</si>
  <si>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</si>
  <si>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</si>
  <si>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</si>
  <si>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</si>
  <si>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</si>
  <si>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</si>
  <si>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</si>
  <si>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</si>
  <si>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</si>
  <si>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</si>
  <si>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</si>
  <si>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</si>
  <si>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</si>
  <si>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Government of Jordan &amp; Governement of Germany 14/02/2021; UNHCR 02/2022; RNO 2021 11/2020; UNHCR 31/12/2021; UNHCR 18/03/2021, BBC 18/09/2018, Pew Research Center 29/01/2018; OCHA 07/02/2022</t>
  </si>
  <si>
    <t>https://reliefweb.int/sites/reliefweb.int/files/resources/2021_Influx%20of%20Syrian%20Refugees%20in%20Jordan%20-%20Effects%20on%20the%20Water%20Sector.pdf; https://www.3rpsyriacrisis.org/wp-content/uploads/2022/02/RSO2022.pdf; http://www.3rpsyriacrisis.org/wp-content/uploads/2021/02/RNO_3RP.pdf; https://data2.unhcr.org/en/situations/syria; https://www.unhcr.org/cy/2021/03/18/syria-refugee-crisis-globally-in-europe-and-in-cyprus-meet-some-syrian-refugees-in-cyprus/
https://www.bbc.com/news/world-europe-44660699
https://www.pewresearch.org/fact-tank/2018/01/29/where-displaced-syrians-have-resettled/; https://data.humdata.org/dataset/syrian-arab-republic-idp-movements-and-idp-spontaneous-return-movements-data</t>
  </si>
  <si>
    <t xml:space="preserve">The figure is the total IDPs (about 10.6 million) and returnees (about 3.2 million) in Syria + refugees outside of Syria (about 8.9 million) in Jordan, Lebanon, Turkey, Iraq, Egypt, other countries in North Africa, and Europe + Palestinian refugees from Syria are included in this count. 
The figures for Syrian refugees in Lebanon, Jordan and Egypt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As the figure includes the total number of Syrian refugees (about 8.9 million) in Jordan, Lebanon, Turkey, Egypt and Iraq - these people are not part of people affected or in need as they are outside the country and considered in other crisis. 
The displaced people follows the severity collection guideline to include:
• Total number of IDPs
• Incoming refugees
• Incoming asylum seekers 
• Incoming migrants 
• Returnees
• Outgoing refugees and asylum seekers
</t>
  </si>
  <si>
    <t>SYR001People displaced</t>
  </si>
  <si>
    <t>OCHA 22/02/2022</t>
  </si>
  <si>
    <t>https://reliefweb.int/sites/reliefweb.int/files/resources/hno_2022_final_version_210222-2.pdf</t>
  </si>
  <si>
    <t>SYR001People in Need</t>
  </si>
  <si>
    <t>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</si>
  <si>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</si>
  <si>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</si>
  <si>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</si>
  <si>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</si>
  <si>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</si>
  <si>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 xml:space="preserve">IOM 15/07/2021
</t>
  </si>
  <si>
    <t>https://displacement.iom.int/sites/default/files/public/reports/ZWE_Baseline%20Round%207.pdf</t>
  </si>
  <si>
    <t xml:space="preserve">
The number of IDPs in Zimbabwe as of May 2021
</t>
  </si>
  <si>
    <t>ZWE001People displaced</t>
  </si>
  <si>
    <t>Hungarian central statistical office accessed 08/04/2022</t>
  </si>
  <si>
    <t>https://www.ksh.hu/apps/hntr.telepules?p_lang=EN&amp;p_id=17206</t>
  </si>
  <si>
    <t>Displaced people crossed to border areas. Nyíregyháza region surface area 27,454 hectare = 247.5  sqkm.</t>
  </si>
  <si>
    <t>HUN002Landmass affected</t>
  </si>
  <si>
    <t>britannica accessed 28/02/2022, Worldpopulationreview accessed 28/02/2022, The Economic Times 27/02/2022, UNHCR accessed 08/04/2022</t>
  </si>
  <si>
    <t>https://www.britannica.com/place/Nyiregyhaza ; https://worldpopulationreview.com/countries/hungary-population ;  https://economictimes.indiatimes.com/news/international/world-news/at-least-370000-flee-ukraine-after-russian-invasion/articleshow/89872634.cms, https://data2.unhcr.org/en/situations/ukraine</t>
  </si>
  <si>
    <t>Population of Nyíregyháza region as at 2022 + The number of displaced from Ukraine to Hungary as at 06/04/2022.
116,298+404,021= 520,319</t>
  </si>
  <si>
    <t>HUN002People exposed</t>
  </si>
  <si>
    <t>UNHCR accessed 08/04/2022</t>
  </si>
  <si>
    <t>The number of displaced from Ukraine to Hungary as at 06/04/2022.</t>
  </si>
  <si>
    <t>HUN002People affected</t>
  </si>
  <si>
    <t>HUN002People displaced</t>
  </si>
  <si>
    <t>ACLED 01/04/2022</t>
  </si>
  <si>
    <t>All crisis fatalities in Last 6 months (01/10/2021 to 10/04/2022).  Military casualties were not counted.</t>
  </si>
  <si>
    <t>HUN002Fatalities reported</t>
  </si>
  <si>
    <t>HUN002Fatalities in all crises</t>
  </si>
  <si>
    <t>Britannica accessed 28/02/2022, Worldpopulationreview accessed 28/02/2022, The Economic Times 27/02/2022, OCHA 27/02/2022, UNHCR accessed 08/04/2022</t>
  </si>
  <si>
    <t xml:space="preserve">https://www.britannica.com/place/Nyiregyhaza ; https://worldpopulationreview.com/countries/hungary-population ;  https://economictimes.indiatimes.com/news/international/world-news/at-least-370000-flee-ukraine-after-russian-invasion/articleshow/89872634.cms; https://reliefweb.int/report/ukraine/ukraine-humanitarian-impact-situation-report-500-pm-eet-27-february-2022 ; https://data2.unhcr.org/en/situations/ukraine </t>
  </si>
  <si>
    <t>1. People in need is not available.
2. Affected people is the number of Nyíregyháza residents + displaced from Ukraine as at 06/04/2022.
3. There is enough response for now and no information that there is PiN.Level 5: =0.
Level 5 = 0.
Level 4 = 0.
Level 3 =0.
Level 2 = Affected - PiN = 404021-0 = 404021
Level 1 - Exposed - affected = 520319- 404021=116,298</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</si>
  <si>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</si>
  <si>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</si>
  <si>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</si>
  <si>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</si>
  <si>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</si>
  <si>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</si>
  <si>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population.</t>
  </si>
  <si>
    <t>HUN002Crisis affected groups</t>
  </si>
  <si>
    <t>DIsplacement from Ukraine conflict in Moldova</t>
  </si>
  <si>
    <t>MDA002</t>
  </si>
  <si>
    <t>Moldova</t>
  </si>
  <si>
    <t>World Bank 2020, UNHCR accessed 08/04/2022, UNHCR 02/04/2022</t>
  </si>
  <si>
    <t xml:space="preserve">https://data.worldbank.org/indicator/SP.POP.TOTL?locations=MD&amp;page=2 ; https://data2.unhcr.org/en/situations/ukraine ; https://reliefweb.int/report/moldova/moldova-refugee-response-inter-agency-update-29th-march-1st-april-2022 </t>
  </si>
  <si>
    <t>Population of Moldova as idetntified in World Bank 2020 + Displaced people from Ukraine as at 06/04/2022 (401,704) However, Many have transited to other countries, with around 95,731 refugees present in Moldova as at 1 April = 2620495 + 95,731 = 2,716,226</t>
  </si>
  <si>
    <t>MDA002Total population</t>
  </si>
  <si>
    <t>National bureau of statistics of the republic of moldova 2014, UNECE 04/10/2021, UNICEF 01/03/2022; RFERL 25/02/2022</t>
  </si>
  <si>
    <t>https://statistica.gov.md/pageview.php?l=en&amp;idc=479&amp; ; https://wiki.unece.org/display/CTRBSBC/Moldova ; https://www.unicef.org/stories/displaced-conflict-ukraine ; https://www.rferl.org/a/moldova-state-of-emergency-ukraine/31720351.html</t>
  </si>
  <si>
    <t>Displaced people crossed to border areas, mainly to Ştefan Vodă (District Level includes: Palanca+ Tudora - Starokazacie), Ocnita. Estimations might be over than the actual area. Surface area =  998+597= 1,595 sqkm. Four main crossing points from Ukraine to Moldova Otaci (MD) - Moghilev-Podolsk (UA)
Giurgiuleşti (MD) - Reni (UA)
Palanca(MD) - Maiaki-Udobnoe (UA)
Tudora (MD) - Starokazacie (UA)</t>
  </si>
  <si>
    <t>MDA002Landmass affected</t>
  </si>
  <si>
    <t>National bureau of statistics of the republic of Moldova 2014, UNECE 04/10/2021, UNICEF 01/03/2022; RFERL 25/02/2022; UN 01/03/2022, UNHCR accessed 08/04/2022, UNHCR 02/04/2022</t>
  </si>
  <si>
    <t>https://statistica.gov.md/pageview.php?l=en&amp;idc=479&amp; ; https://wiki.unece.org/display/CTRBSBC/Moldova ; https://www.unicef.org/stories/displaced-conflict-ukraine ; https://www.rferl.org/a/moldova-state-of-emergency-ukraine/31720351.html, https://www.unmultimedia.org/avlibrary/asset/2714/2714718/ ;  https://data2.unhcr.org/en/situations/ukraine ; https://reliefweb.int/report/moldova/moldova-refugee-response-inter-agency-update-29th-march-1st-april-2022</t>
  </si>
  <si>
    <t>Population of  Ştefan Vodă (District Level includes: Palanca+ Tudora - Starokazacie), Ocnitaas + The number of displaced from Ukraine as at 06/04/2022 (401,704). However, Many have transited to other countries, with around 95,731 refugees present in Moldova as at 1 April 
62,072 + 47,425 + 95,731 = 205,228</t>
  </si>
  <si>
    <t>MDA002People exposed</t>
  </si>
  <si>
    <t>UNHCR accessed 08/04/2022, UNHCR 02/04/2022</t>
  </si>
  <si>
    <t>https://data2.unhcr.org/en/situations/ukraine ; https://reliefweb.int/report/moldova/moldova-refugee-response-inter-agency-update-29th-march-1st-april-2022</t>
  </si>
  <si>
    <t>Affected people are estimate to be the number of displaced people from Ukraine as at 06/04/2022= 401,704 However, Many have transited to other countries, with around 95,731 refugees present in Moldova as at 1 April . Very hard to estimate the number of affected people because of the ongoing fighting, the quick developments and no reports on the situation of displaced people in Moldova.</t>
  </si>
  <si>
    <t>MDA002People affected</t>
  </si>
  <si>
    <t>The number of displaced people from Ukraine = 401,704 as at 06/04/2022. Many have transited to other countries, with around 95,731 refugees present in Moldova as at 1 April.</t>
  </si>
  <si>
    <t>MDA002People displaced</t>
  </si>
  <si>
    <t>All crisis fatalities in Last 6 months (01/10/2021 to 01/04/2022).  Military casualties were not counted.</t>
  </si>
  <si>
    <t>MDA002Fatalities reported</t>
  </si>
  <si>
    <t>MDA002Fatalities in all crises</t>
  </si>
  <si>
    <t>National bureau of statistics of the republic of moldova 2014, UNECE 04/10/2021, UNICEF 01/03/2022; RFERL 25/02/2022; UN 01/03/2022, UNHCR accessed 08/04/2022, UNHCR 02/04/2022</t>
  </si>
  <si>
    <t xml:space="preserve">https://statistica.gov.md/pageview.php?l=en&amp;idc=479&amp; ; https://wiki.unece.org/display/CTRBSBC/Moldova ; https://www.unicef.org/stories/displaced-conflict-ukraine ; https://www.rferl.org/a/moldova-state-of-emergency-ukraine/31720351.html, https://www.unmultimedia.org/avlibrary/asset/2714/2714718/ ; https://data2.unhcr.org/en/situations/ukraine ; https://reliefweb.int/report/moldova/moldova-refugee-response-inter-agency-update-29th-march-1st-april-2022 </t>
  </si>
  <si>
    <t>1. People in need is not available (There is enough response for now and no information that there is PiN.
2. Exposed people is the population of  Ştefan Vodă (District Level includes: Palanca+ Tudora - Starokazacie), Ocnitaas + The number of displaced from Ukraine as at 06/04/2022. However, Many have transited to other countries, with around 95,731 refugees present in Moldova as at 1 April
62,072 + 47,425 + 95,731 = 205,228
3. Affected people is the displaced people from Ukraine.
Level 5: =0.
Level 4 = 0.
Level 3 =0.
Level 2 = Affected - PiN = 95,731 -0 = 95,731 
Level 1 = Exposed - affected =205,228-95,731 = 109,497</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</si>
  <si>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</si>
  <si>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</si>
  <si>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</si>
  <si>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</si>
  <si>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</si>
  <si>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</si>
  <si>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Host community and displaced people.</t>
  </si>
  <si>
    <t>MDA002Crisis affected groups</t>
  </si>
  <si>
    <t>Host-community, IDPs, refugees , returnees</t>
  </si>
  <si>
    <t>ZWE001Crisis affected groups</t>
  </si>
  <si>
    <t>World Bank 2020, UNFPA 2021</t>
  </si>
  <si>
    <t>https://data.worldbank.org/indicator/SP.POP.TOTL?locations=LB; 
https://www.unfpa.org/data/world-population/LB</t>
  </si>
  <si>
    <t>The socio-economic crisis is affecting the whole of Lebanon and thus the whole population of Lebanon is reported.Worldbank population data includes the adjustments for people who have come into and gone out of Lebanon. Reliability is medium as the figure does not take into account the migratory dinamycs in 2021 and 2022.</t>
  </si>
  <si>
    <t>LBN004People exposed</t>
  </si>
  <si>
    <t>The Government of Lebanon and the United Nations 15/02/2022; ESCWA 03/09/2021; UNHCR, UNICEF, and WFP 25/01/2022</t>
  </si>
  <si>
    <t>https://data2.unhcr.org/en/documents/details/90915; https://www.unescwa.org/sites/default/files/news/docs/21-00634-_multidimentional_poverty_in_lebanon_-policy_brief_-_en.pdf; https://reliefweb.int/sites/reliefweb.int/files/resources/VASyR%202021.pdf</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</si>
  <si>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</si>
  <si>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</si>
  <si>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</si>
  <si>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</si>
  <si>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</si>
  <si>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</si>
  <si>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</si>
  <si>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</si>
  <si>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</si>
  <si>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</si>
  <si>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</si>
  <si>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The Government of Lebanon and the United Nations 15/02/2022, ESCWA 03/09/2021; UNHCR, UNICEF, and WFP 25/01/2022</t>
  </si>
  <si>
    <t>https://data2.unhcr.org/en/documents/details/90915; http://data2.unhcr.org/en/situations/syria/location/71; https://data2.unhcr.org/en/documents/details/90915</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</si>
  <si>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</si>
  <si>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</si>
  <si>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The Government of Lebanon and the United Nations 15/02/2022; UNHCR (31/01/2022)</t>
  </si>
  <si>
    <t>https://data2.unhcr.org/en/documents/details/90915; http://data2.unhcr.org/en/situations/syria/location/71</t>
  </si>
  <si>
    <t xml:space="preserve">The figure includes registered and unregistered Syrian refugees + Palestinian refugees from syria </t>
  </si>
  <si>
    <t>LBN002People displaced</t>
  </si>
  <si>
    <t>LBN002Fatalities reported</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</si>
  <si>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</si>
  <si>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</si>
  <si>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</si>
  <si>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</si>
  <si>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</si>
  <si>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</si>
  <si>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</si>
  <si>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</si>
  <si>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</si>
  <si>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</si>
  <si>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</si>
  <si>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</si>
  <si>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</si>
  <si>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</si>
  <si>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</si>
  <si>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</si>
  <si>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</si>
  <si>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 xml:space="preserve">UNHCR accessed on 12/04/2022
</t>
  </si>
  <si>
    <t>https://data2.unhcr.org/en/country/tza</t>
  </si>
  <si>
    <t xml:space="preserve">The severity of needs is not identified for refugees
</t>
  </si>
  <si>
    <t>TZA002Extreme humanitarian conditions - Level 5</t>
  </si>
  <si>
    <t>UNICEF 16/04/2022</t>
  </si>
  <si>
    <t>https://reliefweb.int/report/somalia/unicef-somalia-humanitarian-situation-report-3-march-2022</t>
  </si>
  <si>
    <t>Number of acutely malnourished children under 5 years</t>
  </si>
  <si>
    <t>SOM001Illness cases reported</t>
  </si>
  <si>
    <t>UNHCR 23/03/2022; UNHCR 10/04/2022</t>
  </si>
  <si>
    <t>https://data2.unhcr.org/en/documents/details/91556; https://data2.unhcr.org/en/situations/mediterranean/location/5179</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</si>
  <si>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</si>
  <si>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</si>
  <si>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</si>
  <si>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</si>
  <si>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migrants in Greece according to UNHCR. </t>
  </si>
  <si>
    <t>GRC002People displaced</t>
  </si>
  <si>
    <t>IOM (01/10/2021-31/03/2022)</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</si>
  <si>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</si>
  <si>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</si>
  <si>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</si>
  <si>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UNHCR 23/03/2022; UNHCR 10/04/2022; UNHCR 09/03/2021; UNHCR 12/09/2021; UNHCR 01/04/2021; UNHCR 27/07/2021</t>
  </si>
  <si>
    <t>https://data2.unhcr.org/en/documents/details/91556; https://data2.unhcr.org/en/situations/mediterranean/location/5179;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</si>
  <si>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</si>
  <si>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</si>
  <si>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</si>
  <si>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</si>
  <si>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</si>
  <si>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</si>
  <si>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</si>
  <si>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TUR002Fatalities reported</t>
  </si>
  <si>
    <t>IOM (01/10/2021 - 31/03/2022)</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</si>
  <si>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</si>
  <si>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</si>
  <si>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</si>
  <si>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</si>
  <si>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</si>
  <si>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</si>
  <si>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</si>
  <si>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</si>
  <si>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</si>
  <si>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</si>
  <si>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</si>
  <si>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</si>
  <si>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</si>
  <si>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</si>
  <si>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</si>
  <si>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</si>
  <si>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</si>
  <si>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</si>
  <si>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</si>
  <si>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</si>
  <si>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</si>
  <si>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</si>
  <si>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</si>
  <si>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IOM 26/03/2022</t>
  </si>
  <si>
    <t>https://reliefweb.int/report/mozambique/iom-mozambique-cabo-delgado-nampula-niassa-sofala-zambezia-and-inhambane-provinces</t>
  </si>
  <si>
    <t xml:space="preserve">784,319 IDPs mapped across displacement sites and host communities in 208 localities. </t>
  </si>
  <si>
    <t>MOZ004People displaced</t>
  </si>
  <si>
    <t>ACLED Accessed on 04/04/2022</t>
  </si>
  <si>
    <t>Fatalities reported  as from 25/09/2021 - 25/03/2022 on ACLED data dashboard in Cabo Delgado, Niassa and Nampula provinces.</t>
  </si>
  <si>
    <t>MOZ004Fatalities reported</t>
  </si>
  <si>
    <t>https://acleddata.com/dashboard/#/dashboard; https://reliefweb.int/sites/reliefweb.int/files/resources/Flash%20Update%20No.%209%20Gombe%20Response%2020220413.pdf</t>
  </si>
  <si>
    <t>The sum of fatalities due to cyclones and the insurgency</t>
  </si>
  <si>
    <t>MOZ004Fatalities in all crises</t>
  </si>
  <si>
    <t>OCHA 13/04/2022</t>
  </si>
  <si>
    <t>https://reliefweb.int/report/mozambique/mozambique-tropical-cyclone-gombe-flash-update-no9-13-april-2022</t>
  </si>
  <si>
    <t>Number of people affected by Tropical Cyclones Ana, Dumako and Gombe; Some of the areas affected by different cyclones overlap,but it is difficult to verify how many people were affected by multiple cyclones. More detailed assessments are ongoing</t>
  </si>
  <si>
    <t>MOZ008People affected</t>
  </si>
  <si>
    <t>Number of people displaced by Tropical Cyclones Ana, Dumako and Gombe in Mozambique; UN household size for Mozambique(4.4) used to convert households displaced to number of people displaced. This figure may be an underestimation, since assessments are ongoing</t>
  </si>
  <si>
    <t>MOZ008People displaced</t>
  </si>
  <si>
    <t>Number of people injured since the start of tropical cyclones</t>
  </si>
  <si>
    <t>MOZ008Injuries reported</t>
  </si>
  <si>
    <t>Number of people who died as a result of tropical cyclones</t>
  </si>
  <si>
    <t>MOZ008Fatalities reported</t>
  </si>
  <si>
    <t>ACLED Accessed 18/03/2022; OCHA 13/04/2022</t>
  </si>
  <si>
    <t>https://acleddata.com/data-export-tool/; https://reliefweb.int/sites/reliefweb.int/files/resources/Flash%20Update%20No.%209%20Gombe%20Response%2020220413.pdf</t>
  </si>
  <si>
    <t>Fatalities from the cyclones and the Cabo Delgado insurgency</t>
  </si>
  <si>
    <t>MOZ008Fatalities in all crises</t>
  </si>
  <si>
    <t>MOZ008People in Need</t>
  </si>
  <si>
    <t>OCHA 28/01/2022; INE 2017; OCHA 08/02/2022; OCHA 29/03/2022</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</si>
  <si>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</si>
  <si>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Level 1 and 2 are computed according to ACAPS methodology. All people in need have Level 3 needs. There is no information to indicate Level 4 or 5 needs</t>
  </si>
  <si>
    <t>MOZ008Minimal humanitarian conditions - Level 1</t>
  </si>
  <si>
    <t>OCHA 16/03/2022; OCHA 02/03/2022; OCHA 29/03/2022</t>
  </si>
  <si>
    <t>https://reliefweb.int/report/mozambique/mozambique-tropical-cyclone-gombe-flash-update-no3-16-march-2022; https://reliefweb.int/report/mozambique/mozambique-tropical-storms-ana-and-dumako-flash-update-no10-2-march-2022; https://reliefweb.int/report/mozambique/mozambique-tropical-cyclone-gombe-flash-update-no7-29-march-2022</t>
  </si>
  <si>
    <t>MOZ008Stressed humanitarian conditions - Level 2</t>
  </si>
  <si>
    <t>MOZ008Moderate humanitarian conditions - Level 3</t>
  </si>
  <si>
    <t>MOZ008Severe humanitarian conditions - Level 4</t>
  </si>
  <si>
    <t>MOZ008Extreme humanitarian conditions - Level 5</t>
  </si>
  <si>
    <t>OCHA 22/03/2022; OCHA 02/03/2022; WFP 23/03/2022</t>
  </si>
  <si>
    <t>https://reliefweb.int/report/mozambique/mozambique-tropical-cyclone-gombe-flash-update-no5-22-march-2022; https://reliefweb.int/report/mozambique/mozambique-tropical-storms-ana-and-dumako-flash-update-no10-2-march-2022; https://reliefweb.int/report/mozambique/wfp-mozambique-situation-report-3-cyclone-gombe-22-march-2022</t>
  </si>
  <si>
    <t>The cyclones damaged health centers, classrooms and homes</t>
  </si>
  <si>
    <t>MOZ008Buildings damaged</t>
  </si>
  <si>
    <t>INE 2017; OCHA 01/09/2021; OCHA 13/04/2022</t>
  </si>
  <si>
    <t>http://www.ine.gov.mz/operacoes-estatisticas/censos/censo-2007/censo-2017/divulgacao-de-resultados-preliminares-do-iv-rgph-2017.pdf/view; https://reports.unocha.org/en/country/mozambique; https://reliefweb.int/report/mozambique/mozambique-tropical-cyclone-gombe-flash-update-no9-13-april-2022</t>
  </si>
  <si>
    <t xml:space="preserve">Number of people affected by Tropical Cyclones and the Cabo Delgado insurgency </t>
  </si>
  <si>
    <t>MOZ001People affected</t>
  </si>
  <si>
    <t>IOM 26/03/2022; OCHA 13/04/2022</t>
  </si>
  <si>
    <t>https://reliefweb.int/report/mozambique/iom-mozambique-cabo-delgado-nampula-niassa-sofala-zambezia-and-inhambane-provinces; https://reliefweb.int/report/mozambique/mozambique-tropical-cyclone-gombe-flash-update-no9-13-april-2022</t>
  </si>
  <si>
    <t xml:space="preserve">Number of people displaced by Tropical Cyclones and the Cabo Delgado insurgency </t>
  </si>
  <si>
    <t>MOZ001People displaced</t>
  </si>
  <si>
    <t>Number of people injured since the start of tropical cyclones. There is no cumulative figure on the number of people injured by insurgents.</t>
  </si>
  <si>
    <t>MOZ001Injuries reported</t>
  </si>
  <si>
    <t>ACLED Accessed on 04/04/2022; OCHA 13/04/2022</t>
  </si>
  <si>
    <t>MOZ001Fatalities reported</t>
  </si>
  <si>
    <t>MOZ001Fatalities in all crises</t>
  </si>
  <si>
    <t>MOZ001People in Need</t>
  </si>
  <si>
    <t>OCHA 13/04/2022; INE 2017; OCHA 01/09/2021</t>
  </si>
  <si>
    <t>https://reliefweb.int/report/mozambique/mozambique-tropical-cyclone-gombe-flash-update-no9-13-april-2022; http://www.ine.gov.mz/operacoes-estatisticas/censos/censo-2007/censo-2017/divulgacao-de-resultados-preliminares-do-iv-rgph-2017.pdf/view; https://reports.unocha.org/en/country/mozambique</t>
  </si>
  <si>
    <t>ACAPS Methodology applied; Aggregation of figures from cyclone and insurgency crises; No information to indicate Level 5 needs</t>
  </si>
  <si>
    <t>MOZ001Minimal humanitarian conditions - Level 1</t>
  </si>
  <si>
    <t>MOZ001Stressed humanitarian conditions - Level 2</t>
  </si>
  <si>
    <t>IPC Accessed 01/02/2022; OCHA 13/04/2022;Protection Cluster 05/01/2022</t>
  </si>
  <si>
    <t>http://www.ipcinfo.org/ipc-country-analysis/details-map/en/c/1154889/; https://reliefweb.int/report/mozambique/mozambique-tropical-cyclone-gombe-flash-update-no9-13-april-2022; https://reliefweb.int/report/mozambique/mozambique-overview-humanitarian-response-plan-2022</t>
  </si>
  <si>
    <t>MOZ001Moderate humanitarian conditions - Level 3</t>
  </si>
  <si>
    <t>MOZ001Severe humanitarian conditions - Level 4</t>
  </si>
  <si>
    <t>MOZ001Extreme humanitarian conditions - Level 5</t>
  </si>
  <si>
    <t>MOZ001Buildings damaged</t>
  </si>
  <si>
    <t>Denial of existence of humanitarian needs or entitlements to assistance</t>
  </si>
  <si>
    <t>ACAPS Access Methodology</t>
  </si>
  <si>
    <t>BFA002Denial of existence of humanitarian needs or entitlements to assistance</t>
  </si>
  <si>
    <t>Impediments to entry into country (bureaucratic and administrative)</t>
  </si>
  <si>
    <t>BFA002Impediments to entry into country (bureaucratic and administrative)</t>
  </si>
  <si>
    <t>Interference into implementation of humanitarian activities</t>
  </si>
  <si>
    <t>BFA002Interference into implementation of humanitarian activities</t>
  </si>
  <si>
    <t>Ongoing insecurity/hostilities affecting humanitarian assistance</t>
  </si>
  <si>
    <t>BFA002Ongoing insecurity/hostilities affecting humanitarian assistance</t>
  </si>
  <si>
    <t>Physical constraints in the environment (obstacles related to terrain, climate, lack of infrastructure, etc.)</t>
  </si>
  <si>
    <t>BFA002Physical constraints in the environment (obstacles related to terrain, climate, lack of infrastructure, etc.)</t>
  </si>
  <si>
    <t>Presence of mines and improvised explosive devices</t>
  </si>
  <si>
    <t>BFA002Presence of mines and improvised explosive devices</t>
  </si>
  <si>
    <t>Restriction and obstruction of access to services and assistance</t>
  </si>
  <si>
    <t>BFA002Restriction and obstruction of access to services and assistance</t>
  </si>
  <si>
    <t>Restriction of movement (impediments to freedom of movement and/or administrative restrictions)</t>
  </si>
  <si>
    <t>BFA002Restriction of movement (impediments to freedom of movement and/or administrative restrictions)</t>
  </si>
  <si>
    <t>Violence against personnel, facilities and assets</t>
  </si>
  <si>
    <t>BFA002Violence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</si>
  <si>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</si>
  <si>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</si>
  <si>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</si>
  <si>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</si>
  <si>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</si>
  <si>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</si>
  <si>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</si>
  <si>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</si>
  <si>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</si>
  <si>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</si>
  <si>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</si>
  <si>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</si>
  <si>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</si>
  <si>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</si>
  <si>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</si>
  <si>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</si>
  <si>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</si>
  <si>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</si>
  <si>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</si>
  <si>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</si>
  <si>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</si>
  <si>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</si>
  <si>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</si>
  <si>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</si>
  <si>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</si>
  <si>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</si>
  <si>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</si>
  <si>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</si>
  <si>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</si>
  <si>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</si>
  <si>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</si>
  <si>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</si>
  <si>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</si>
  <si>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</si>
  <si>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</si>
  <si>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</si>
  <si>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</si>
  <si>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</si>
  <si>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</si>
  <si>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</si>
  <si>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</si>
  <si>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</si>
  <si>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</si>
  <si>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</si>
  <si>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</si>
  <si>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</si>
  <si>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</si>
  <si>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</si>
  <si>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</si>
  <si>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</si>
  <si>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</si>
  <si>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</si>
  <si>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</si>
  <si>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</si>
  <si>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OCHA 2022, UNHCR accessed 27/04/2022</t>
  </si>
  <si>
    <t>https://reliefweb.int/sites/reliefweb.int/files/resources/ukraine_2022_hno_eng_2022-02-10.pdf ; https://data2.unhcr.org/en/situations/ukraine</t>
  </si>
  <si>
    <t>Population as idetntified in the HNO 2022 - People displaced out of the country as at 25 April = 41400000 - 5,264,767 = 36,135,233</t>
  </si>
  <si>
    <t>UKR002Total population</t>
  </si>
  <si>
    <t>https://data.worldbank.org/indicator/AG.SRF.TOTL.K2?locations=UA&amp;page=2</t>
  </si>
  <si>
    <t>All the country is considered affected by the crisis. Ukraine TOTAL surface area at 603,628  sqkm.</t>
  </si>
  <si>
    <t>UKR002Landmass affected</t>
  </si>
  <si>
    <t>All the country is affected. Population as identified in the HNO 2022 - People displaced out of the country as at 25 April = 41400000 - 5,264,767 = 36,135,233</t>
  </si>
  <si>
    <t>UKR002People exposed</t>
  </si>
  <si>
    <t>OCHA 01/03/2022</t>
  </si>
  <si>
    <t>https://reliefweb.int/report/ukraine/ukraine-flash-appeal-humanitarian-programme-cycle-march-may-2022</t>
  </si>
  <si>
    <t>Very hard to estimate the number of affected people because of the ongoing fighting. OCHA Ukraine Flash Appeal 2022 suggest 18 M.</t>
  </si>
  <si>
    <t>UKR002People affected</t>
  </si>
  <si>
    <t>(UNHCR 05/03/2021, Russian Federal Migration Services 19/02/2016, UNHCR accessed 27/05/2022, IOM 1/04/2022).</t>
  </si>
  <si>
    <t>https://app.powerbi.com/view?r=eyJrIjoiY2RhMmExMjgtZWRlMS00YjcwLWI0MzktNmEwNDkwYzdmYTM0IiwidCI6ImU1YzM3OTgxLTY2NjQtNDEzNC04YTBjLTY1NDNkMmFmODBiZSIsImMiOjh9 ; https://xn--b1agjhrfhd.xn--b1ab2a0a.xn--b1aew.xn--p1ai/upload/site1/document_file/Itogovyy_doklad_na_19.02.16.pdf ; https://data2.unhcr.org/en/situations/ukraine ; https://reliefweb.int/report/ukraine/ukraine-internal-displacement-report-general-population-survey-round-2-1-april-2022</t>
  </si>
  <si>
    <t>Displaced people in the Ukrainian conflict = 1,100,000+7,707,000+5,264,767+105,000=14,176,767
Between 2014–2015, 1.1 million people moved to Russia, with the majority receiving some sort of legal status. +
New IDPs as at 17 April 2022. +
Ukranian Refugees as at 25 April. +
New evacuated to Russia, moved to the Russian Federation from the Donetsk and Luhansk regions between 21 and 23 February.
Registered IDPs before escalation in Feb 2022 were not counted as they combined in latest report from IOM.</t>
  </si>
  <si>
    <t>UKR002People displaced</t>
  </si>
  <si>
    <t>OHCHR 26/04/2022</t>
  </si>
  <si>
    <t>https://reliefweb.int/report/ukraine/ukraine-civilian-casualties-2400-25-april-2022-enruuk</t>
  </si>
  <si>
    <t>All conflict fatalities in Last 6 months (01/10/2021 to 25/04/2022).  Military casualties were not counted.</t>
  </si>
  <si>
    <t>UKR002Fatalities reported</t>
  </si>
  <si>
    <t>UKR002Fatalities in all crises</t>
  </si>
  <si>
    <t xml:space="preserve">https://reliefweb.int/sites/reliefweb.int/files/resources/ukraine_2022_hno_eng_2022-02-10.pdf ; https://reliefweb.int/report/ukraine/ukraine-flash-appeal-humanitarian-programme-cycle-march-may-2022 </t>
  </si>
  <si>
    <t xml:space="preserve">1. People in need is taken from OCHA Ukraine Flash Appeal 2022.
2. People affected is taken OCHA Ukraine Flash Appeal 2022.
3. Total population is taken from HNO 2022- People displaced out of the country as at 25 April = 41400000 - 5,264,767 = 36,135,233.
4. Since the appeal 2022 doesn’t have levels of severity for the needs, we put PiN 12M + 700,000 in stress needs in level 3 - 2.2M (PiN in HNO 2022 (2.9M as follow: 2m in extreme needs, 200,000 in severe needs, 700,000 in stress needs)) 
Level 5: = Extreme severity from HNO 2022 = 2,000,000.
Level 4 = Severe severity from HNO 2022 = 200,000.
Level 3 = PiN from appeal 2022 -PiN FROM hno 2022 = 9,800,000.
Level 2 = Affected - PiN = 18-12 = 6 M
Level 1 - Exposed - affected – 36,135,233 -18 = 18,135,233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</si>
  <si>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</si>
  <si>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</si>
  <si>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</si>
  <si>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</si>
  <si>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</si>
  <si>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</si>
  <si>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Non-host
IDPs
host community</t>
  </si>
  <si>
    <t>UKR002Crisis affected groups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</si>
  <si>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</si>
  <si>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</si>
  <si>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</si>
  <si>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</si>
  <si>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</si>
  <si>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</si>
  <si>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</si>
  <si>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</si>
  <si>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</si>
  <si>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Country level Brazil</t>
  </si>
  <si>
    <t>BRA001</t>
  </si>
  <si>
    <t>Brazil</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</si>
  <si>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</si>
  <si>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</si>
  <si>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</si>
  <si>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</si>
  <si>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</si>
  <si>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</si>
  <si>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</si>
  <si>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</si>
  <si>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</si>
  <si>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Venezuela displacement in Brazil</t>
  </si>
  <si>
    <t>BRA002</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</si>
  <si>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</si>
  <si>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</si>
  <si>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</si>
  <si>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</si>
  <si>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</si>
  <si>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</si>
  <si>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</si>
  <si>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</si>
  <si>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</si>
  <si>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</si>
  <si>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</si>
  <si>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</si>
  <si>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</si>
  <si>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</si>
  <si>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</si>
  <si>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</si>
  <si>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</si>
  <si>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</si>
  <si>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</si>
  <si>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</si>
  <si>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</si>
  <si>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</si>
  <si>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</si>
  <si>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</si>
  <si>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</si>
  <si>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</si>
  <si>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</si>
  <si>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</si>
  <si>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</si>
  <si>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</si>
  <si>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</si>
  <si>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</si>
  <si>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</si>
  <si>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</si>
  <si>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</si>
  <si>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</si>
  <si>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</si>
  <si>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</si>
  <si>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</si>
  <si>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</si>
  <si>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</si>
  <si>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</si>
  <si>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</si>
  <si>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</si>
  <si>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</si>
  <si>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</si>
  <si>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</si>
  <si>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</si>
  <si>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</si>
  <si>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</si>
  <si>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Nicaraguan refugees in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</si>
  <si>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</si>
  <si>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</si>
  <si>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</si>
  <si>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</si>
  <si>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</si>
  <si>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</si>
  <si>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</si>
  <si>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</si>
  <si>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</si>
  <si>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</si>
  <si>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</si>
  <si>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</si>
  <si>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</si>
  <si>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</si>
  <si>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</si>
  <si>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</si>
  <si>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</si>
  <si>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</si>
  <si>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</si>
  <si>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</si>
  <si>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</si>
  <si>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</si>
  <si>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</si>
  <si>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</si>
  <si>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</si>
  <si>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</si>
  <si>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</si>
  <si>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</si>
  <si>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</si>
  <si>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</si>
  <si>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</si>
  <si>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</si>
  <si>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Socioeconomic crisis in Nicaragua</t>
  </si>
  <si>
    <t>NIC001</t>
  </si>
  <si>
    <t>Nicaragua</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</si>
  <si>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</si>
  <si>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</si>
  <si>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</si>
  <si>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</si>
  <si>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</si>
  <si>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</si>
  <si>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</si>
  <si>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</si>
  <si>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</si>
  <si>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</si>
  <si>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</si>
  <si>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</si>
  <si>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</si>
  <si>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</si>
  <si>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</si>
  <si>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</si>
  <si>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</si>
  <si>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</si>
  <si>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</si>
  <si>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</si>
  <si>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</si>
  <si>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</si>
  <si>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</si>
  <si>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</si>
  <si>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</si>
  <si>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</si>
  <si>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</si>
  <si>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</si>
  <si>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</si>
  <si>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</si>
  <si>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ACLED accessed 28/04/2022 ; Madagascar Tribune 16/03/2022</t>
  </si>
  <si>
    <t>https://acleddata.com/data-export-tool/ ; https://www.madagascar-tribune.com/Intemperies-Les-5-cyclones-et-tempetes-ont-fait-206-morts.html</t>
  </si>
  <si>
    <t>fatalities between 01 Nov 2021 and 28 April 2022  including fatalities due to dahalo militias (53) and the 2022 cyclone season (206)</t>
  </si>
  <si>
    <t>MDG001Fatalities reported</t>
  </si>
  <si>
    <t>MDG001Fatalities in all crises</t>
  </si>
  <si>
    <t>ACLED accessed 28/04/2022</t>
  </si>
  <si>
    <t xml:space="preserve">Fatalities between 01 Nov 2021 and 28 April 2022, as a result of drought (cattle theft related inciddencts by Dahalo militia) </t>
  </si>
  <si>
    <t>MDG002Fatalities reported</t>
  </si>
  <si>
    <t>MDG002Fatalities in all crises</t>
  </si>
  <si>
    <t>MDG006Fatalities in all crises</t>
  </si>
  <si>
    <t>ACLED accessed 28/04/2022 ; FAO 23/02/2022</t>
  </si>
  <si>
    <t>https://acleddata.com/data-export-tool/ ; https://reliefweb.int/report/tonga/hunga-tonga-hunga-ha-apai-volcano-eruption-data-emergencies-hazard-impact-assessment-0</t>
  </si>
  <si>
    <t>fatalities between 01 Jan and 28 April 2022 according to ACLED + Fatalities because of the volcanic eruption</t>
  </si>
  <si>
    <t>TON002Fatalities in all crises</t>
  </si>
  <si>
    <t>The total population of Sudan according to OCHA's HNO (48 million including 1,16 million refugees)</t>
  </si>
  <si>
    <t>SDN001Total population</t>
  </si>
  <si>
    <t>SDN005Total population</t>
  </si>
  <si>
    <t>SDN008Total population</t>
  </si>
  <si>
    <t>City Population (based on Thailand Census 2010, accessed at 27/04/2022)</t>
  </si>
  <si>
    <t>Total population in country (the census include all thai and non thai residing in the country at least 3 months prior to the census)</t>
  </si>
  <si>
    <t>THA001Total population</t>
  </si>
  <si>
    <t>UNHCR 10/04/2022; City Population (based on Thailand Census 2010, accessed at 27/04/2022)</t>
  </si>
  <si>
    <t>https://data2.unhcr.org/en/situations/thailand; https://citypopulation.de/en (for various districts)</t>
  </si>
  <si>
    <t>This group of people comprise the people who are exposed excluding the refugees. They are considered to be minimally affected by the refugee crisis.</t>
  </si>
  <si>
    <t>THA001Minimal humanitarian conditions - Level 1</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</si>
  <si>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</si>
  <si>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</si>
  <si>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</si>
  <si>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</si>
  <si>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</si>
  <si>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</si>
  <si>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</si>
  <si>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</si>
  <si>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</si>
  <si>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</si>
  <si>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</si>
  <si>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</si>
  <si>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</si>
  <si>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THA003Minimal humanitarian conditions - Level 1</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</si>
  <si>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</si>
  <si>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</si>
  <si>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</si>
  <si>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</si>
  <si>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Bangladesh Buereau of Statistics, 2013 (census data, 2011)</t>
  </si>
  <si>
    <t>Teknaf - 388.66
Ukhia  - 261.8
Bhasan Char - 80
Total area - 730.46</t>
  </si>
  <si>
    <t>BGD002Landmass affected</t>
  </si>
  <si>
    <t>BGD002Injuries reported</t>
  </si>
  <si>
    <t>JRP 2022; UNHCR (n.d.; last updated figure: 28 Feb 2022)</t>
  </si>
  <si>
    <t>https://reliefweb.int/report/bangladesh/2022-joint-response-plan-rohingya-humanitarian-crisis-january-december-2021; https://data2.unhcr.org/en/situations/myanmar_refugees</t>
  </si>
  <si>
    <t>total exposed - total affected</t>
  </si>
  <si>
    <t>BGD002Minimal humanitarian conditions - Level 1</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</si>
  <si>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</si>
  <si>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</si>
  <si>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</si>
  <si>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</si>
  <si>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</si>
  <si>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</si>
  <si>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</si>
  <si>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</si>
  <si>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</si>
  <si>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</si>
  <si>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</si>
  <si>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</si>
  <si>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</si>
  <si>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</si>
  <si>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</si>
  <si>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</si>
  <si>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</si>
  <si>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</si>
  <si>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</si>
  <si>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</si>
  <si>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</si>
  <si>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</si>
  <si>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</si>
  <si>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</si>
  <si>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</si>
  <si>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</si>
  <si>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</si>
  <si>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</si>
  <si>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</si>
  <si>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</si>
  <si>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</si>
  <si>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</si>
  <si>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</si>
  <si>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</si>
  <si>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</si>
  <si>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</si>
  <si>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</si>
  <si>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</si>
  <si>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</si>
  <si>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</si>
  <si>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</si>
  <si>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</si>
  <si>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</si>
  <si>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</si>
  <si>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</si>
  <si>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</si>
  <si>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</si>
  <si>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</si>
  <si>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</si>
  <si>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</si>
  <si>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</si>
  <si>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</si>
  <si>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</si>
  <si>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</si>
  <si>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</si>
  <si>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</si>
  <si>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</si>
  <si>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</si>
  <si>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</si>
  <si>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</si>
  <si>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</si>
  <si>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</si>
  <si>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</si>
  <si>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</si>
  <si>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</si>
  <si>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</si>
  <si>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</si>
  <si>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</si>
  <si>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</si>
  <si>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</si>
  <si>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</si>
  <si>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</si>
  <si>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</si>
  <si>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</si>
  <si>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</si>
  <si>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</si>
  <si>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</si>
  <si>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</si>
  <si>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</si>
  <si>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</si>
  <si>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</si>
  <si>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</si>
  <si>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</si>
  <si>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</si>
  <si>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</si>
  <si>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 xml:space="preserve">2014 census reports for Rakhine and Myanmar; HNO 2022
</t>
  </si>
  <si>
    <t>http://themimu.info/census-data; https://reliefweb.int/sites/reliefweb.int/files/resources/mmr_humanitarian_needs_overview_2022.pdf</t>
  </si>
  <si>
    <t>According to HNO 2022, Rakhine, Kachin, and Shan states is excluded from the affected areas for post coup conflict. So, the affected area = total landmass area of Myanmar - total landmass area of Rakhine, Kachin, and Shan states</t>
  </si>
  <si>
    <t>MMR004Landmass affected</t>
  </si>
  <si>
    <t>HNO 2022</t>
  </si>
  <si>
    <t>The total number of affected people under all severity phases (except for minimal) according to the HNO 2022 for the affected landmasses.</t>
  </si>
  <si>
    <t>MMR004People affected</t>
  </si>
  <si>
    <t>MMR004People in Need</t>
  </si>
  <si>
    <t>Number of people in need under stressed phase severity (according to HNO 2022).</t>
  </si>
  <si>
    <t>MMR004Stressed humanitarian conditions - Level 2</t>
  </si>
  <si>
    <t>Number of people in need under severe phase severity (according to HNO 2022).</t>
  </si>
  <si>
    <t>MMR004Moderate humanitarian conditions - Level 3</t>
  </si>
  <si>
    <t>Number of people in need under extreme phase severity (according to HNO 2022).</t>
  </si>
  <si>
    <t>MMR004Severe humanitarian conditions - Level 4</t>
  </si>
  <si>
    <t>Number of people in need under catastrophic phase severity (according to HNO 2022).</t>
  </si>
  <si>
    <t>MMR004Extreme humanitarian conditions - Level 5</t>
  </si>
  <si>
    <t>UNFPA 2015;  2014 Myanmar Population and Housing Census: Paletwa Township Report; OCHA 16/03/2022 [affected areas]</t>
  </si>
  <si>
    <t>https://myanmar.unfpa.org/sites/default/files/pub-pdf/Rakhine%20State%20Census%20Report%20-%20ENGLISH-3.pdf; https://reliefweb.int/map/myanmar/myanmar-displacement-due-myanmar-armed-forces-arakan-army-conflict-rakhine-and-chin-20;
https://dop.gov.mm/sites/dop.gov.mm/files/publication_docs/paletwa_0.pdf</t>
  </si>
  <si>
    <t>Sum of the areas of the Rakhine state and Paletwa town of the Chin state is the affected area (36,778+ 3,977).</t>
  </si>
  <si>
    <t>MMR002Landmass affected</t>
  </si>
  <si>
    <t>2014 Myanmar Census</t>
  </si>
  <si>
    <t>http://themimu.info/census-data</t>
  </si>
  <si>
    <t>Total area of the country.</t>
  </si>
  <si>
    <t>MMR001Landmass affected</t>
  </si>
  <si>
    <t>HNO 2023</t>
  </si>
  <si>
    <t>The Total number of people in stressed humanitarian conditions-level 2 in the MMR002, MMR003, and MMR004 crises in Myanmar.
(MMR002 + MMR003 + MMR004).</t>
  </si>
  <si>
    <t>MMR001Stressed humanitarian conditions - Level 2</t>
  </si>
  <si>
    <t>The Total number of people in moderate humanitarian conditions-level 3 in the MMR002, MMR003, and MMR004 crises in Myanmar.
(MMR002 + MMR003 + MMR004).</t>
  </si>
  <si>
    <t>MMR001Moderate humanitarian conditions - Level 3</t>
  </si>
  <si>
    <t>The Total number of people in extreme humanitarian conditions-level 5 in the MMR002, MMR003, and MMR004 crises in Myanmar.
(MMR002 + MMR003 + MMR004)</t>
  </si>
  <si>
    <t>MMR001Extreme humanitarian conditions - Level 5</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</si>
  <si>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</si>
  <si>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</si>
  <si>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</si>
  <si>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</si>
  <si>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</si>
  <si>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</si>
  <si>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</si>
  <si>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</si>
  <si>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</si>
  <si>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</si>
  <si>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</si>
  <si>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</si>
  <si>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</si>
  <si>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</si>
  <si>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</si>
  <si>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</si>
  <si>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</si>
  <si>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</si>
  <si>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</si>
  <si>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</si>
  <si>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</si>
  <si>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</si>
  <si>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</si>
  <si>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</si>
  <si>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</si>
  <si>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</si>
  <si>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</si>
  <si>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</si>
  <si>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</si>
  <si>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</si>
  <si>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</si>
  <si>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</si>
  <si>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</si>
  <si>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</si>
  <si>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</si>
  <si>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</si>
  <si>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</si>
  <si>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</si>
  <si>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</si>
  <si>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</si>
  <si>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</si>
  <si>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</si>
  <si>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</si>
  <si>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</si>
  <si>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</si>
  <si>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</si>
  <si>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</si>
  <si>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</si>
  <si>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</si>
  <si>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</si>
  <si>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</si>
  <si>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</si>
  <si>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</si>
  <si>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</si>
  <si>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</si>
  <si>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</si>
  <si>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</si>
  <si>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</si>
  <si>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</si>
  <si>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</si>
  <si>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</si>
  <si>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</si>
  <si>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</si>
  <si>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</si>
  <si>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</si>
  <si>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</si>
  <si>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</si>
  <si>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</si>
  <si>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</si>
  <si>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</si>
  <si>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</si>
  <si>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</si>
  <si>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</si>
  <si>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</si>
  <si>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</si>
  <si>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</si>
  <si>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</si>
  <si>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</si>
  <si>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</si>
  <si>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</si>
  <si>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</si>
  <si>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</si>
  <si>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</si>
  <si>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</si>
  <si>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</si>
  <si>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</si>
  <si>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</si>
  <si>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</si>
  <si>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</si>
  <si>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</si>
  <si>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</si>
  <si>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</si>
  <si>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</si>
  <si>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</si>
  <si>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</si>
  <si>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</si>
  <si>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</si>
  <si>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</si>
  <si>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</si>
  <si>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</si>
  <si>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</si>
  <si>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</si>
  <si>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</si>
  <si>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</si>
  <si>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</si>
  <si>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</si>
  <si>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</si>
  <si>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</si>
  <si>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</si>
  <si>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</si>
  <si>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</si>
  <si>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</si>
  <si>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</si>
  <si>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</si>
  <si>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</si>
  <si>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</si>
  <si>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</si>
  <si>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</si>
  <si>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</si>
  <si>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</si>
  <si>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</si>
  <si>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</si>
  <si>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</si>
  <si>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</si>
  <si>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</si>
  <si>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</si>
  <si>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</si>
  <si>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</si>
  <si>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</si>
  <si>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 xml:space="preserve">Nippes Earthquake </t>
  </si>
  <si>
    <t>HTI002</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</si>
  <si>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</si>
  <si>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</si>
  <si>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</si>
  <si>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</si>
  <si>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</si>
  <si>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</si>
  <si>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</si>
  <si>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</si>
  <si>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</si>
  <si>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</si>
  <si>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</si>
  <si>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</si>
  <si>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</si>
  <si>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</si>
  <si>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</si>
  <si>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</si>
  <si>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</si>
  <si>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</si>
  <si>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</si>
  <si>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</si>
  <si>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</si>
  <si>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</si>
  <si>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</si>
  <si>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</si>
  <si>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</si>
  <si>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</si>
  <si>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</si>
  <si>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</si>
  <si>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</si>
  <si>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</si>
  <si>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</si>
  <si>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</si>
  <si>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</si>
  <si>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</si>
  <si>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</si>
  <si>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</si>
  <si>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</si>
  <si>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</si>
  <si>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</si>
  <si>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</si>
  <si>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</si>
  <si>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</si>
  <si>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</si>
  <si>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</si>
  <si>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</si>
  <si>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</si>
  <si>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</si>
  <si>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</si>
  <si>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</si>
  <si>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</si>
  <si>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</si>
  <si>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</si>
  <si>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</si>
  <si>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</si>
  <si>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</si>
  <si>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</si>
  <si>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</si>
  <si>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</si>
  <si>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</si>
  <si>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</si>
  <si>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</si>
  <si>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</si>
  <si>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</si>
  <si>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</si>
  <si>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</si>
  <si>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</si>
  <si>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</si>
  <si>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</si>
  <si>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</si>
  <si>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</si>
  <si>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</si>
  <si>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</si>
  <si>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</si>
  <si>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</si>
  <si>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</si>
  <si>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</si>
  <si>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</si>
  <si>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</si>
  <si>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</si>
  <si>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</si>
  <si>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</si>
  <si>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</si>
  <si>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</si>
  <si>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</si>
  <si>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</si>
  <si>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</si>
  <si>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</si>
  <si>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</si>
  <si>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</si>
  <si>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</si>
  <si>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</si>
  <si>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</si>
  <si>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</si>
  <si>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</si>
  <si>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</si>
  <si>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</si>
  <si>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</si>
  <si>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</si>
  <si>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</si>
  <si>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</si>
  <si>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</si>
  <si>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</si>
  <si>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</si>
  <si>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</si>
  <si>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</si>
  <si>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</si>
  <si>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</si>
  <si>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</si>
  <si>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</si>
  <si>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</si>
  <si>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</si>
  <si>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</si>
  <si>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</si>
  <si>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</si>
  <si>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</si>
  <si>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</si>
  <si>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</si>
  <si>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</si>
  <si>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</si>
  <si>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</si>
  <si>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</si>
  <si>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</si>
  <si>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</si>
  <si>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</si>
  <si>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</si>
  <si>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</si>
  <si>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</si>
  <si>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</si>
  <si>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</si>
  <si>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</si>
  <si>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</si>
  <si>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</si>
  <si>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</si>
  <si>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</si>
  <si>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</si>
  <si>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</si>
  <si>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</si>
  <si>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</si>
  <si>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</si>
  <si>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</si>
  <si>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</si>
  <si>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</si>
  <si>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</si>
  <si>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</si>
  <si>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</si>
  <si>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</si>
  <si>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</si>
  <si>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</si>
  <si>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</si>
  <si>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</si>
  <si>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</si>
  <si>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</si>
  <si>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</si>
  <si>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</si>
  <si>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</si>
  <si>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</si>
  <si>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</si>
  <si>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</si>
  <si>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</si>
  <si>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</si>
  <si>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</si>
  <si>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</si>
  <si>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</si>
  <si>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</si>
  <si>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</si>
  <si>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</si>
  <si>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</si>
  <si>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</si>
  <si>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</si>
  <si>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</si>
  <si>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</si>
  <si>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</si>
  <si>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</si>
  <si>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</si>
  <si>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</si>
  <si>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</si>
  <si>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</si>
  <si>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</si>
  <si>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</si>
  <si>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</si>
  <si>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</si>
  <si>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</si>
  <si>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</si>
  <si>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</si>
  <si>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</si>
  <si>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</si>
  <si>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</si>
  <si>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</si>
  <si>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</si>
  <si>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</si>
  <si>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</si>
  <si>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</si>
  <si>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</si>
  <si>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</si>
  <si>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</si>
  <si>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</si>
  <si>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</si>
  <si>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</si>
  <si>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</si>
  <si>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</si>
  <si>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</si>
  <si>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</si>
  <si>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</si>
  <si>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</si>
  <si>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</si>
  <si>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</si>
  <si>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</si>
  <si>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</si>
  <si>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</si>
  <si>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</si>
  <si>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</si>
  <si>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</si>
  <si>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</si>
  <si>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</si>
  <si>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</si>
  <si>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</si>
  <si>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</si>
  <si>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</si>
  <si>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</si>
  <si>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</si>
  <si>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</si>
  <si>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</si>
  <si>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</si>
  <si>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</si>
  <si>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</si>
  <si>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</si>
  <si>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</si>
  <si>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</si>
  <si>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</si>
  <si>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</si>
  <si>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</si>
  <si>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</si>
  <si>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</si>
  <si>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</si>
  <si>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Multiple crisis in Mexico</t>
  </si>
  <si>
    <t>MEX001</t>
  </si>
  <si>
    <t>Mexico</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</si>
  <si>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</si>
  <si>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</si>
  <si>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</si>
  <si>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</si>
  <si>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</si>
  <si>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</si>
  <si>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</si>
  <si>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</si>
  <si>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</si>
  <si>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Criminal Violence in Mexico</t>
  </si>
  <si>
    <t>MEX002</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</si>
  <si>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</si>
  <si>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</si>
  <si>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</si>
  <si>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</si>
  <si>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</si>
  <si>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</si>
  <si>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</si>
  <si>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</si>
  <si>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</si>
  <si>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Mixed Migration in Mexico</t>
  </si>
  <si>
    <t>MEX003</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</si>
  <si>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</si>
  <si>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</si>
  <si>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</si>
  <si>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</si>
  <si>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</si>
  <si>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</si>
  <si>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</si>
  <si>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</si>
  <si>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</si>
  <si>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</si>
  <si>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</si>
  <si>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</si>
  <si>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</si>
  <si>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</si>
  <si>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</si>
  <si>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</si>
  <si>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</si>
  <si>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</si>
  <si>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</si>
  <si>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</si>
  <si>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</si>
  <si>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</si>
  <si>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</si>
  <si>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</si>
  <si>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</si>
  <si>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</si>
  <si>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</si>
  <si>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</si>
  <si>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</si>
  <si>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</si>
  <si>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</si>
  <si>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</si>
  <si>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</si>
  <si>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</si>
  <si>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</si>
  <si>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</si>
  <si>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</si>
  <si>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</si>
  <si>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</si>
  <si>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</si>
  <si>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</si>
  <si>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</si>
  <si>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</si>
  <si>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</si>
  <si>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</si>
  <si>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</si>
  <si>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</si>
  <si>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</si>
  <si>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</si>
  <si>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</si>
  <si>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</si>
  <si>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</si>
  <si>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</si>
  <si>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</si>
  <si>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</si>
  <si>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</si>
  <si>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</si>
  <si>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</si>
  <si>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</si>
  <si>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</si>
  <si>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</si>
  <si>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</si>
  <si>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</si>
  <si>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</si>
  <si>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</si>
  <si>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</si>
  <si>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</si>
  <si>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</si>
  <si>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</si>
  <si>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</si>
  <si>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</si>
  <si>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</si>
  <si>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</si>
  <si>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</si>
  <si>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</si>
  <si>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</si>
  <si>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</si>
  <si>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</si>
  <si>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</si>
  <si>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</si>
  <si>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</si>
  <si>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</si>
  <si>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</si>
  <si>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</si>
  <si>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</si>
  <si>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</si>
  <si>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</si>
  <si>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</si>
  <si>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</si>
  <si>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</si>
  <si>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</si>
  <si>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</si>
  <si>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</si>
  <si>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</si>
  <si>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</si>
  <si>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</si>
  <si>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</si>
  <si>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</si>
  <si>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</si>
  <si>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</si>
  <si>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</si>
  <si>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</si>
  <si>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</si>
  <si>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</si>
  <si>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</si>
  <si>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</si>
  <si>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</si>
  <si>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</si>
  <si>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</si>
  <si>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</si>
  <si>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</si>
  <si>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</si>
  <si>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</si>
  <si>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</si>
  <si>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</si>
  <si>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</si>
  <si>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</si>
  <si>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</si>
  <si>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</si>
  <si>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</si>
  <si>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</si>
  <si>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</si>
  <si>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</si>
  <si>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</si>
  <si>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</si>
  <si>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</si>
  <si>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</si>
  <si>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</si>
  <si>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</si>
  <si>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</si>
  <si>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</si>
  <si>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</si>
  <si>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</si>
  <si>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</si>
  <si>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</si>
  <si>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</si>
  <si>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</si>
  <si>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</si>
  <si>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</si>
  <si>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</si>
  <si>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</si>
  <si>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</si>
  <si>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</si>
  <si>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</si>
  <si>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</si>
  <si>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</si>
  <si>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</si>
  <si>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</si>
  <si>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</si>
  <si>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</si>
  <si>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</si>
  <si>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</si>
  <si>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</si>
  <si>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</si>
  <si>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</si>
  <si>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</si>
  <si>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</si>
  <si>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</si>
  <si>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</si>
  <si>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</si>
  <si>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</si>
  <si>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</si>
  <si>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</si>
  <si>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</si>
  <si>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</si>
  <si>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</si>
  <si>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</si>
  <si>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</si>
  <si>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</si>
  <si>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</si>
  <si>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</si>
  <si>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</si>
  <si>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</si>
  <si>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</si>
  <si>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</si>
  <si>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</si>
  <si>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</si>
  <si>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</si>
  <si>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</si>
  <si>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</si>
  <si>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</si>
  <si>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</si>
  <si>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</si>
  <si>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</si>
  <si>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</si>
  <si>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</si>
  <si>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</si>
  <si>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</si>
  <si>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</si>
  <si>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</si>
  <si>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</si>
  <si>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</si>
  <si>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</si>
  <si>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</si>
  <si>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</si>
  <si>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</si>
  <si>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</si>
  <si>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</si>
  <si>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</si>
  <si>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</si>
  <si>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</si>
  <si>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</si>
  <si>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</si>
  <si>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</si>
  <si>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</si>
  <si>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</si>
  <si>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</si>
  <si>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</si>
  <si>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</si>
  <si>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</si>
  <si>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</si>
  <si>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</si>
  <si>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</si>
  <si>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</si>
  <si>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</si>
  <si>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</si>
  <si>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</si>
  <si>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</si>
  <si>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</si>
  <si>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</si>
  <si>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</si>
  <si>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</si>
  <si>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</si>
  <si>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</si>
  <si>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</si>
  <si>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</si>
  <si>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</si>
  <si>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</si>
  <si>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</si>
  <si>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</si>
  <si>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</si>
  <si>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</si>
  <si>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</si>
  <si>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</si>
  <si>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</si>
  <si>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</si>
  <si>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</si>
  <si>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</si>
  <si>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</si>
  <si>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</si>
  <si>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</si>
  <si>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</si>
  <si>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</si>
  <si>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</si>
  <si>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</si>
  <si>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</si>
  <si>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</si>
  <si>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</si>
  <si>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</si>
  <si>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</si>
  <si>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</si>
  <si>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</si>
  <si>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</si>
  <si>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</si>
  <si>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</si>
  <si>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</si>
  <si>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</si>
  <si>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</si>
  <si>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</si>
  <si>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</si>
  <si>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</si>
  <si>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</si>
  <si>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</si>
  <si>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</si>
  <si>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</si>
  <si>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</si>
  <si>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</si>
  <si>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</si>
  <si>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</si>
  <si>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</si>
  <si>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</si>
  <si>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</si>
  <si>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</si>
  <si>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</si>
  <si>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</si>
  <si>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</si>
  <si>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</si>
  <si>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</si>
  <si>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</si>
  <si>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</si>
  <si>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</si>
  <si>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</si>
  <si>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</si>
  <si>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</si>
  <si>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</si>
  <si>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</si>
  <si>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</si>
  <si>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</si>
  <si>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</si>
  <si>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</si>
  <si>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</si>
  <si>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</si>
  <si>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</si>
  <si>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</si>
  <si>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</si>
  <si>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</si>
  <si>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</si>
  <si>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</si>
  <si>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</si>
  <si>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</si>
  <si>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</si>
  <si>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</si>
  <si>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</si>
  <si>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</si>
  <si>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</si>
  <si>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</si>
  <si>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</si>
  <si>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</si>
  <si>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</si>
  <si>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</si>
  <si>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</si>
  <si>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</si>
  <si>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</si>
  <si>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</si>
  <si>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</si>
  <si>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</si>
  <si>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</si>
  <si>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</si>
  <si>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</si>
  <si>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</si>
  <si>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</si>
  <si>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</si>
  <si>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</si>
  <si>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</si>
  <si>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</si>
  <si>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</si>
  <si>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</si>
  <si>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</si>
  <si>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</si>
  <si>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</si>
  <si>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</si>
  <si>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</si>
  <si>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</si>
  <si>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</si>
  <si>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</si>
  <si>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</si>
  <si>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</si>
  <si>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</si>
  <si>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</si>
  <si>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</si>
  <si>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</si>
  <si>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</si>
  <si>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</si>
  <si>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</si>
  <si>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</si>
  <si>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</si>
  <si>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</si>
  <si>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</si>
  <si>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</si>
  <si>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</si>
  <si>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</si>
  <si>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</si>
  <si>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</si>
  <si>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</si>
  <si>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</si>
  <si>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</si>
  <si>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</si>
  <si>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</si>
  <si>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</si>
  <si>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</si>
  <si>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World Bank 2020, UNHCR 28/02/2022, UNHCR 2018</t>
  </si>
  <si>
    <t>https://data.worldbank.org/indicator/SP.POP.TOTL?locations=DZ&amp;page=2 ; https://reporting.unhcr.org/document/1845 ; http://www.usc.es/export9/sites/webinstitucional/gl/institutos/ceso/descargas/UNHCR_Tindouf-Total-In-Camp-Population_March-2018.pdf</t>
  </si>
  <si>
    <t>43,851,043 population of the country for 2020. It is not clear whether the 173,600 Sahrawi refugees living in the south west of the country (http://www.usc.es/export9/sites/webinstitucional/gl/institutos/ceso/descargas/UNHCR_Tindouf-Total-In-Camp-Population_March-2018.pdf) are included in the figure. An updated number of Sahrawi refugees is not available.
Total population = population of the country + Sahrawi refugees + Other Refugees as the end of Feb 2022 + Asylum seekers as the end of Feb =  43,851,043 + 173,600 + 8,227 + 2,776 = 44,035,646</t>
  </si>
  <si>
    <t>DZA003Total population</t>
  </si>
  <si>
    <t>Algerian Ministry of Transport 2019</t>
  </si>
  <si>
    <t>http://aaca.mtpt.gov.dz/mtpt2019/index.php/w37/</t>
  </si>
  <si>
    <t>Total surface of the Tindouf province where the camps are located</t>
  </si>
  <si>
    <t>DZA003Landmass affected</t>
  </si>
  <si>
    <t>Government of Algeria 2008, UNHCR 03/2018</t>
  </si>
  <si>
    <t>http://www.ons.dz/IMG/pdf/pop3_national.pdf ;  http://www.usc.es/export9/sites/webinstitucional/gl/institutos/ceso/descargas/UNHCR_Tindouf-Total-In-Camp-Population_March-2018.pdf</t>
  </si>
  <si>
    <t>Population of the region of Tindouf (49,149) + sahrawi refugees population (173,600)</t>
  </si>
  <si>
    <t>DZA003People exposed</t>
  </si>
  <si>
    <t>UNHCR 03/2018</t>
  </si>
  <si>
    <t>http://www.usc.es/export9/sites/webinstitucional/gl/institutos/ceso/descargas/UNHCR_Tindouf-Total-In-Camp-Population_March-2018.pdf</t>
  </si>
  <si>
    <t>Sahrawi refugees in camps in Tindouf. Data hasn’t been updated since 31/12 2017.</t>
  </si>
  <si>
    <t>DZA003People affected</t>
  </si>
  <si>
    <t>DZA003People displaced</t>
  </si>
  <si>
    <t>(ACLED 15/04/2022)</t>
  </si>
  <si>
    <t>Crises related fatalities reported between (15 Oct 2021 - 15 Apr 2022) from ACLED.</t>
  </si>
  <si>
    <t>DZA003Fatalities reported</t>
  </si>
  <si>
    <t>(IOM 20/04/2022) ; (ACLED 15/04/2022)</t>
  </si>
  <si>
    <t xml:space="preserve">https://acleddata.com/data-export-tool/ ; https://missingmigrants.iom.int/region/mediterranean?migrant_route%5B%5D=1376 </t>
  </si>
  <si>
    <t>"Country overall fatalities from all crisis taken from ACLED + Missing Migrants in the Western Mediterranean route = 1+151=152.
IOM Missing Migrants 01/10/2021 to 16/04/2022. ACLED 15/10/2021 to 15/04/2022.
No Information about the number of missing migrants in both Central and Western Mediterranean routes departed from Algeria, consequently we calculated only missing migrant in the Western Mediterranean route."</t>
  </si>
  <si>
    <t>DZA003Fatalities in all crises</t>
  </si>
  <si>
    <t>UNHCR 28/02/2022, UNHCR 03/2018, Government of Algeria 2008</t>
  </si>
  <si>
    <t>https://reporting.unhcr.org/document/1845 ; http://www.usc.es/export9/sites/webinstitucional/gl/institutos/ceso/descargas/UNHCR_Tindouf-Total-In-Camp-Population_March-2018.pdf ; https://www.ons.dz/IMG/pdf/pop3_national.pdf</t>
  </si>
  <si>
    <t>1. PIN: UNHCR considers that 90,000 of the 173,600 total refugees are the most vulnerable. 
2. Exposed people is the Population of the region of Tindouf (49,149) + Sahrawi refugees population (173,600) = 222,749
3. Affected people is the Sahrawi refugees in camps in Tindouf. Data hasn’t been updated since 31/12 2017. = 173,600
Level 5: =0.
Level 4 =0.
Level 3 =90,000.
Level 2 = Affected - PiN = 173,600 - 90,000 = 83,600
Level 1 - Exposed - affected = 222,749 - 173,600 = 49,149</t>
  </si>
  <si>
    <t>DZA003People in Need</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</si>
  <si>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</si>
  <si>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</si>
  <si>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</si>
  <si>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</si>
  <si>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</si>
  <si>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Sahrawi Refugees</t>
  </si>
  <si>
    <t>DZA003Crisis affected groups</t>
  </si>
  <si>
    <t>DZA002Total population</t>
  </si>
  <si>
    <t>World Bank 2017</t>
  </si>
  <si>
    <t>https://databank.worldbank.org/data/views/reports/reportwidget.aspx?Report_Name=CountryProfile&amp;Id=b450fd57&amp;tbar=y&amp;dd=y&amp;inf=n&amp;zm=n&amp;country=DZA</t>
  </si>
  <si>
    <t xml:space="preserve">Most of the migrants arriving in Algeria are looking for work and have settled in different areas of the country, while a minority are in transit on their way to Europe.  The specific locations are unclear so we considered the whole country as affected. </t>
  </si>
  <si>
    <t>DZA002Landmass affected</t>
  </si>
  <si>
    <t xml:space="preserve">Most of the migrants arriving in Algeria are looking for work and have settled in different areas of the country, while a minority are in transit on their way to Europe.  The specific locations are unclear so availability and quality of data is insufficient to report on this  </t>
  </si>
  <si>
    <t>DZA002People exposed</t>
  </si>
  <si>
    <t>UNHCR 28/02/2022, UNHCR 05/2020; Al Safir al Arabiy 30/12/2019; UN DESA 2019</t>
  </si>
  <si>
    <t>https://reporting.unhcr.org/document/1845 ; 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</si>
  <si>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</si>
  <si>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</si>
  <si>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</si>
  <si>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DZA002Fatalities reported</t>
  </si>
  <si>
    <t>Crisis fatalities taken from ACLED + Missing Migrants in the Western Mediterranean route = 0+151=151.
IOM Missing Migrants 01/10/2021 to 16/04/2022. ACLED 15/10/2021 to 15/04/2022.
No Information about the number of missing migrants in both Central and Western Mediterranean routes departed from Algeria, consequently we calculated only missing migrant in the Western Mediterranean route.</t>
  </si>
  <si>
    <t>DZA002Fatalities in all crises</t>
  </si>
  <si>
    <t xml:space="preserve">Availability and quality of data is insufficient </t>
  </si>
  <si>
    <t>DZA002People in Need</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</si>
  <si>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</si>
  <si>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</si>
  <si>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</si>
  <si>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</si>
  <si>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</si>
  <si>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UNHCR 28/02/2022</t>
  </si>
  <si>
    <t>https://reporting.unhcr.org/document/1845</t>
  </si>
  <si>
    <t>Host population, migrants</t>
  </si>
  <si>
    <t>DZA002Crisis affected groups</t>
  </si>
  <si>
    <t>DZA004Total population</t>
  </si>
  <si>
    <t xml:space="preserve">The whole country as affected. </t>
  </si>
  <si>
    <t>DZA004Landmass affected</t>
  </si>
  <si>
    <t>DZA004People exposed</t>
  </si>
  <si>
    <t>UNHCR 03/2018, UNHCR 28/02/2022</t>
  </si>
  <si>
    <t xml:space="preserve"> https://reporting.unhcr.org/document/1845 ; http://www.usc.es/export9/sites/webinstitucional/gl/institutos/ceso/descargas/UNHCR_Tindouf-Total-In-Camp-Population_March-2018.pdf</t>
  </si>
  <si>
    <t>There  is no data concerning the mixed migration crisis. There are an estimated 173,600 Sahrawi refugees in refugee camps. The indicator was xed. Availability and quality of data is insufficient to report on this</t>
  </si>
  <si>
    <t>DZA004People affected</t>
  </si>
  <si>
    <t>DZA004People displaced</t>
  </si>
  <si>
    <t>Country overall fatalities from all crisis taken from ACLED + Missing Migrants in the Western Mediterranean route = 1+151=152.
IOM Missing Migrants 01/10/2021 to 16/04/2022. ACLED 15/10/2021 to 15/04/2022.
No Information about the number of missing migrants in both Central and Western Mediterranean routes departed from Algeria, consequently we calculated only missing migrant in the Western Mediterranean route.</t>
  </si>
  <si>
    <t>DZA004Fatalities reported</t>
  </si>
  <si>
    <t>DZA004Fatalities in all crises</t>
  </si>
  <si>
    <t xml:space="preserve">https://data.worldbank.org/indicator/SP.POP.TOTL?locations=DZ&amp;page=2 ; https://reporting.unhcr.org/document/1845 ; http://www.usc.es/export9/sites/webinstitucional/gl/institutos/ceso/descargas/UNHCR_Tindouf-Total-In-Camp-Population_March-2018.pdf
</t>
  </si>
  <si>
    <t xml:space="preserve">As PIN numbers are available only for the Sahrawi refugee crisis, but not for the mixed migration crisis, the indicator was xed.
Availability and quality of data is insufficient to report on this </t>
  </si>
  <si>
    <t>DZA004People in Need</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</si>
  <si>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</si>
  <si>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</si>
  <si>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</si>
  <si>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</si>
  <si>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</si>
  <si>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Refugees,  migrants and host population</t>
  </si>
  <si>
    <t>DZA004Crisis affected groups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</si>
  <si>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</si>
  <si>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</si>
  <si>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</si>
  <si>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</si>
  <si>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</si>
  <si>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</si>
  <si>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</si>
  <si>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</si>
  <si>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</si>
  <si>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</si>
  <si>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</si>
  <si>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</si>
  <si>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</si>
  <si>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</si>
  <si>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</si>
  <si>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</si>
  <si>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</si>
  <si>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</si>
  <si>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</si>
  <si>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</si>
  <si>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</si>
  <si>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</si>
  <si>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</si>
  <si>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</si>
  <si>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</si>
  <si>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</si>
  <si>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</si>
  <si>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</si>
  <si>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</si>
  <si>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</si>
  <si>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</si>
  <si>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</si>
  <si>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</si>
  <si>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</si>
  <si>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</si>
  <si>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</si>
  <si>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</si>
  <si>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</si>
  <si>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</si>
  <si>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</si>
  <si>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</si>
  <si>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</si>
  <si>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</si>
  <si>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</si>
  <si>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</si>
  <si>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</si>
  <si>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</si>
  <si>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</si>
  <si>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</si>
  <si>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</si>
  <si>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</si>
  <si>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</si>
  <si>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</si>
  <si>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</si>
  <si>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</si>
  <si>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</si>
  <si>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</si>
  <si>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</si>
  <si>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</si>
  <si>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</si>
  <si>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</si>
  <si>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</si>
  <si>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</si>
  <si>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</si>
  <si>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</si>
  <si>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</si>
  <si>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</si>
  <si>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</si>
  <si>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</si>
  <si>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</si>
  <si>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</si>
  <si>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</si>
  <si>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</si>
  <si>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</si>
  <si>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</si>
  <si>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</si>
  <si>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</si>
  <si>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</si>
  <si>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</si>
  <si>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</si>
  <si>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</si>
  <si>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</si>
  <si>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</si>
  <si>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</si>
  <si>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</si>
  <si>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</si>
  <si>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</si>
  <si>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</si>
  <si>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</si>
  <si>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</si>
  <si>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</si>
  <si>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</si>
  <si>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</si>
  <si>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</si>
  <si>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</si>
  <si>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</si>
  <si>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</si>
  <si>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</si>
  <si>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</si>
  <si>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</si>
  <si>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</si>
  <si>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</si>
  <si>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</si>
  <si>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</si>
  <si>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</si>
  <si>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</si>
  <si>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</si>
  <si>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</si>
  <si>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</si>
  <si>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</si>
  <si>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</si>
  <si>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</si>
  <si>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</si>
  <si>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</si>
  <si>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</si>
  <si>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</si>
  <si>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</si>
  <si>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</si>
  <si>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</si>
  <si>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</si>
  <si>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</si>
  <si>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</si>
  <si>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</si>
  <si>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</si>
  <si>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</si>
  <si>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</si>
  <si>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</si>
  <si>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</si>
  <si>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</si>
  <si>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</si>
  <si>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</si>
  <si>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</si>
  <si>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</si>
  <si>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</si>
  <si>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</si>
  <si>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</si>
  <si>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</si>
  <si>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</si>
  <si>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</si>
  <si>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</si>
  <si>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</si>
  <si>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</si>
  <si>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</si>
  <si>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</si>
  <si>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</si>
  <si>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</si>
  <si>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</si>
  <si>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</si>
  <si>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</si>
  <si>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</si>
  <si>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</si>
  <si>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</si>
  <si>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</si>
  <si>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WorldBank accessed 16/05/2022</t>
  </si>
  <si>
    <t>https://data.worldbank.org/indicator/SP.POP.TOTL?locations=EG&amp;page=2</t>
  </si>
  <si>
    <t>World Bank Egypt population as of 2020.</t>
  </si>
  <si>
    <t>EGY002Total population</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</si>
  <si>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</si>
  <si>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</si>
  <si>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21,000 syrian refugees are counted. Therefore: 3,085 km2 (Cairo) + 85,153 km2 (Giza)+ 2,834 km2 (Alexandria)</t>
  </si>
  <si>
    <t>EGY002Landmass affected</t>
  </si>
  <si>
    <t>UNFPA (03/2017)</t>
  </si>
  <si>
    <t>https://egypt.unfpa.org/sites/default/files/pub-pdf/Egypt%20DDI%20%28edited%29%20-%205_Low.pdf</t>
  </si>
  <si>
    <t>Host population at admin level 1: Cairo+ Giza +Alexandria are exposed to the displacement. Exposed people = total population in Cairo, Giza and Alexandria + Total # of Syrian refugees = 23,300,000 + 500,000</t>
  </si>
  <si>
    <t>EGY002People exposed</t>
  </si>
  <si>
    <t>UNHCR 31/03/2022; RSO 2021-2022 (28/01/2021); RNO (28/02/2021); UNHCR 31/03/2022 ;Regional Refugee &amp; Resilience Plan Regional Strategic Overview 2022 (08/05/2022)</t>
  </si>
  <si>
    <t>https://www.unhcr.org/eg/wp-content/uploads/sites/36/2022/04/Monthly-statistical-Report_March_2022.pdf ; http://www.3rpsyriacrisis.org/wp-content/uploads/2021/01/28jan.pdf; http://www.3rpsyriacrisis.org/wp-content/uploads/2021/02/RNO_3RP.pdf ; https://www.3rpsyriacrisis.org/wp-content/uploads/2022/05/RSO_8thMay2022.pdf ; https://data2.unhcr.org/en/documents/details/69672</t>
  </si>
  <si>
    <t xml:space="preserve">The figure of pepole who are affected includes Affected People = Syrian refugees + Host Egyptian in need. </t>
  </si>
  <si>
    <t>EGY002People affected</t>
  </si>
  <si>
    <t>UNHCR 31/03/2022; RSO 2021-2022 (28/01/2021); RNO (28/02/2021); UNHCR 31/03/2022; Regional Refugee &amp; Resilience Plan 2019-2020 (26/05/2020)</t>
  </si>
  <si>
    <t xml:space="preserve">People displaced = registered Syrian refigees + unregistered Syrian refigees.
The unregistered Syrian refugees is calculated based on govermental estimatation which could be inaccurate. 
</t>
  </si>
  <si>
    <t>EGY002People displaced</t>
  </si>
  <si>
    <t>ACLED 16/05/2022</t>
  </si>
  <si>
    <t xml:space="preserve">Total number of crisis related fatalities in the last six months (1 Nov 2021 to 30 April 2022). </t>
  </si>
  <si>
    <t>EGY002Fatalities reported</t>
  </si>
  <si>
    <t>UNHCR 31/03/2022; RSO 2021-2022 (28/01/2021); RNO (28/02/2021); UNHCR 31/03/2022; Regional Refugee &amp; Resilience Plan Regional Strategic Overview 2022 (08/05/2022)</t>
  </si>
  <si>
    <t xml:space="preserve">Displaced People = registered Syrian refigees + unregistered Syrian refigees.
Affected People = Syrian refugees + Host egyption in need. 
Exposed people = total population in Cairo, Giza and Alexandria + Total # of Syrian refugees = 23,300,000 + 500,000
The unregistered Syrian refugees is calculated based o govermental estimatation which could be inaccurate.
1. People in need is the Syrian refugees and (host Egyptian in need) from UNHCR, RNO and RSO.
2. People affected is Syrian refugees + Host egyption in need.
Level 5: = Extreme severity = 0.
Level 4 = Severe severity = 0.
Level 3 = PiN.
Level 2 = Affected – PiN. 
Level 1 - Exposed – affected.
</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</si>
  <si>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</si>
  <si>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</si>
  <si>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</si>
  <si>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</si>
  <si>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</si>
  <si>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</si>
  <si>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 xml:space="preserve">Refugees + host </t>
  </si>
  <si>
    <t>EGY002Crisis affected groups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</si>
  <si>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</si>
  <si>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</si>
  <si>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</si>
  <si>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</si>
  <si>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</si>
  <si>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</si>
  <si>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</si>
  <si>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</si>
  <si>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</si>
  <si>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</si>
  <si>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</si>
  <si>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</si>
  <si>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</si>
  <si>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</si>
  <si>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</si>
  <si>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</si>
  <si>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</si>
  <si>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</si>
  <si>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BGD002Denial of existence of humanitarian needs or entitlements to assistance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</si>
  <si>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</si>
  <si>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</si>
  <si>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</si>
  <si>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</si>
  <si>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</si>
  <si>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</si>
  <si>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</si>
  <si>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</si>
  <si>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</si>
  <si>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</si>
  <si>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</si>
  <si>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</si>
  <si>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</si>
  <si>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</si>
  <si>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</si>
  <si>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</si>
  <si>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</si>
  <si>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</si>
  <si>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</si>
  <si>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</si>
  <si>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</si>
  <si>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</si>
  <si>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</si>
  <si>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</si>
  <si>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</si>
  <si>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</si>
  <si>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</si>
  <si>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</si>
  <si>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</si>
  <si>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</si>
  <si>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</si>
  <si>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</si>
  <si>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</si>
  <si>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</si>
  <si>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</si>
  <si>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</si>
  <si>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</si>
  <si>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</si>
  <si>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</si>
  <si>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</si>
  <si>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</si>
  <si>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</si>
  <si>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</si>
  <si>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</si>
  <si>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</si>
  <si>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</si>
  <si>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</si>
  <si>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</si>
  <si>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</si>
  <si>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</si>
  <si>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</si>
  <si>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</si>
  <si>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</si>
  <si>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</si>
  <si>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</si>
  <si>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</si>
  <si>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</si>
  <si>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</si>
  <si>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</si>
  <si>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</si>
  <si>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</si>
  <si>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</si>
  <si>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</si>
  <si>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</si>
  <si>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</si>
  <si>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</si>
  <si>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</si>
  <si>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</si>
  <si>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</si>
  <si>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</si>
  <si>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</si>
  <si>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</si>
  <si>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</si>
  <si>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</si>
  <si>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</si>
  <si>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</si>
  <si>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</si>
  <si>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</si>
  <si>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</si>
  <si>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</si>
  <si>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</si>
  <si>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</si>
  <si>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</si>
  <si>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</si>
  <si>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</si>
  <si>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</si>
  <si>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</si>
  <si>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</si>
  <si>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</si>
  <si>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</si>
  <si>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</si>
  <si>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</si>
  <si>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</si>
  <si>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</si>
  <si>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</si>
  <si>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</si>
  <si>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</si>
  <si>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</si>
  <si>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</si>
  <si>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</si>
  <si>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</si>
  <si>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</si>
  <si>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</si>
  <si>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</si>
  <si>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</si>
  <si>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</si>
  <si>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</si>
  <si>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</si>
  <si>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</si>
  <si>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</si>
  <si>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</si>
  <si>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</si>
  <si>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</si>
  <si>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</si>
  <si>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</si>
  <si>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</si>
  <si>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</si>
  <si>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</si>
  <si>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</si>
  <si>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</si>
  <si>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</si>
  <si>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</si>
  <si>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</si>
  <si>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</si>
  <si>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</si>
  <si>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</si>
  <si>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</si>
  <si>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</si>
  <si>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</si>
  <si>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</si>
  <si>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</si>
  <si>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</si>
  <si>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</si>
  <si>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</si>
  <si>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</si>
  <si>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</si>
  <si>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</si>
  <si>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</si>
  <si>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</si>
  <si>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</si>
  <si>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</si>
  <si>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</si>
  <si>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</si>
  <si>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</si>
  <si>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</si>
  <si>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</si>
  <si>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</si>
  <si>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</si>
  <si>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</si>
  <si>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</si>
  <si>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</si>
  <si>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</si>
  <si>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</si>
  <si>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</si>
  <si>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</si>
  <si>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</si>
  <si>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</si>
  <si>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</si>
  <si>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</si>
  <si>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</si>
  <si>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</si>
  <si>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</si>
  <si>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</si>
  <si>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</si>
  <si>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</si>
  <si>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</si>
  <si>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</si>
  <si>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</si>
  <si>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</si>
  <si>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</si>
  <si>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</si>
  <si>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</si>
  <si>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</si>
  <si>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</si>
  <si>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</si>
  <si>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</si>
  <si>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</si>
  <si>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</si>
  <si>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</si>
  <si>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</si>
  <si>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</si>
  <si>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</si>
  <si>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</si>
  <si>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</si>
  <si>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</si>
  <si>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</si>
  <si>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</si>
  <si>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</si>
  <si>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</si>
  <si>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</si>
  <si>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</si>
  <si>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</si>
  <si>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</si>
  <si>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</si>
  <si>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</si>
  <si>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</si>
  <si>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CIA.GOV 11/03/2022</t>
  </si>
  <si>
    <t>https://www.cia.gov/the-world-factbook/countries/eritrea/#people-and-society</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</si>
  <si>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</si>
  <si>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</si>
  <si>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</si>
  <si>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</si>
  <si>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</si>
  <si>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</si>
  <si>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</si>
  <si>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</si>
  <si>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7/12/2021</t>
  </si>
  <si>
    <t>https://reliefweb.int/report/eritrea/humanitarian-action-children-2022-eritrea</t>
  </si>
  <si>
    <t>According to the ltest report by UNICEF approximately 1.2M are in dire need but due to humanitarian constraints and limiting of humanitarian organizations in the country, this number might be low than the actual number of people affected.</t>
  </si>
  <si>
    <t>ERI001People affected</t>
  </si>
  <si>
    <t>UNHCR 30/04/2022; UNHCR 31/03/2022; UNHCR 30/04/2022; UNHCR 30/04/2022; UNHCR 31/03/2022; UNHCR 1/5/2022; UNHCR 3/4/2022; UNHCR 31/03/2022; UNHCR 3/03/2022; UNHCR 30/04/2022; UNHCR 30/04/2022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</si>
  <si>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</si>
  <si>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Total number of Eritrean refugees in other countries. Up to date data on the IDPs in Eritrea is unavailable.</t>
  </si>
  <si>
    <t>ERI001People displaced</t>
  </si>
  <si>
    <t>No reliable information giving a cumulative figure for this incident</t>
  </si>
  <si>
    <t>ERI001Injuries reported</t>
  </si>
  <si>
    <t>ERI001Fatalities reported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</si>
  <si>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</si>
  <si>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</si>
  <si>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</si>
  <si>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</si>
  <si>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</si>
  <si>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Host, non host, IDPs, Refugees, Asylum seekers</t>
  </si>
  <si>
    <t>ERI001Crisis affected groups</t>
  </si>
  <si>
    <t>ERI001Illness cases reported</t>
  </si>
  <si>
    <t>ERI001People in Need</t>
  </si>
  <si>
    <t>ERI001Economic Losses</t>
  </si>
  <si>
    <t>BGD002Impediments to entry into country (bureaucratic and administrative)</t>
  </si>
  <si>
    <t xml:space="preserve"> UNHCR 30/04/2022; UNHCR 17/05/2022 </t>
  </si>
  <si>
    <t>https://data2.unhcr.org/en/situations/horn; https://data2.unhcr.org/en/documents/details/92775</t>
  </si>
  <si>
    <t>Total displaced population includes IDPs, Somali refugees in neighboring countries, refugees/asylum seekers in Somalia and returnees. Cumulative number of IDPs does not seem to reflect the rise in drought related displacement in 2022.</t>
  </si>
  <si>
    <t>SOM001People displaced</t>
  </si>
  <si>
    <t>ACLED Accessed 20/05/2022</t>
  </si>
  <si>
    <t>Fatalities in Somalia from 13 Nov 2021 to 13 May 2022</t>
  </si>
  <si>
    <t>SOM001Fatalities reported</t>
  </si>
  <si>
    <t>SOM001Fatalities in all crises</t>
  </si>
  <si>
    <t>Level 1 and 2 are computed according to ACAPS Methodology. Levels 3 to 5 add up to the cumulative PIN figure from the HNO. Level 4 and 5 correspond with IPC Phase 4 and 5 figures for the period April-June 2022</t>
  </si>
  <si>
    <t>SOM001Minimal humanitarian conditions - Level 1</t>
  </si>
  <si>
    <t>SOM001Stressed humanitarian conditions - Level 2</t>
  </si>
  <si>
    <t>OCHA 24/10/2021; IPC 08/04/2022</t>
  </si>
  <si>
    <t>https://reliefweb.int/sites/reliefweb.int/files/resources/2022%20Somalia%20HNO.pdf; https://www.ipcinfo.org/fileadmin/user_upload/ipcinfo/docs/Somalia-Updated-IPC-and-Famine-Risk-Analysis-Technical-Release-(March-June-2022)-8-Apr-2022.pdf</t>
  </si>
  <si>
    <t>SOM001Moderate humanitarian conditions - Level 3</t>
  </si>
  <si>
    <t>IPC 08/04/2022</t>
  </si>
  <si>
    <t>https://www.ipcinfo.org/fileadmin/user_upload/ipcinfo/docs/Somalia-Updated-IPC-and-Famine-Risk-Analysis-Technical-Release-(March-June-2022)-8-Apr-2022.pdf</t>
  </si>
  <si>
    <t>SOM001Severe humanitarian conditions - Level 4</t>
  </si>
  <si>
    <t>SOM001Extreme humanitarian conditions - Level 5</t>
  </si>
  <si>
    <t>OCHA HNO 2022</t>
  </si>
  <si>
    <t>https://www.acaps.org/sites/acaps/files/key-documents/files/libya_hno_2022_6dec21.pdf</t>
  </si>
  <si>
    <t>Population of Libya as identified by OCHA HNO 2022</t>
  </si>
  <si>
    <t>LBY001Total population</t>
  </si>
  <si>
    <t>https://data.worldbank.org/indicator/AG.SRF.TOTL.K2?locations=LY</t>
  </si>
  <si>
    <t>The whole country is affected by the crisis.</t>
  </si>
  <si>
    <t>LBY001Landmass affected</t>
  </si>
  <si>
    <t xml:space="preserve">The whole country is affected by the crisis: total population </t>
  </si>
  <si>
    <t>LBY001People exposed</t>
  </si>
  <si>
    <t>Affected people since it is not in the HNO 2022, calculated as it is considered to be = to the projected PiN.</t>
  </si>
  <si>
    <t>LBY001People affected</t>
  </si>
  <si>
    <t>(IOM accessed 23/05/2022) (UNHCR accessed 23/05/2022) (UNHCR accessed 23/05/2022)</t>
  </si>
  <si>
    <t>https://dtm.iom.int/libya, https://data2.unhcr.org/en/country/lby , https://www.unhcr.org/refugee-statistics/download/?url=Cq8p5C</t>
  </si>
  <si>
    <t xml:space="preserve">Displaced People= # people displaced by the conflict + # people displaced by the MMF crisis. 
Total # displaced by the conflict = # IDPs according to IOM DTM round + # Returnees in Libya according to IOM DTM +  # Libyan nationals who have left Libya and are counted as refugees or asylum seekers  by UNHCR.
Total # displaced in the MMF crisis = # of Migrants in Libya as counted by IOM DTM + # of Refugees and asylum seekers in Libya
Categories of migrants and refugees already accounted for in the Central Mediterranean Route (e.g. arrivals to Italy, arrivals to Malta) are not taken into account in the Complex Crisis displacement indicator.
</t>
  </si>
  <si>
    <t>LBY001People displaced</t>
  </si>
  <si>
    <t>IOM accessed 23/05/2022, ACLED accessed 23/05/2022</t>
  </si>
  <si>
    <t xml:space="preserve">https://missingmigrants.iom.int/region/mediterranean?region_incident=All&amp;route=3861&amp;year%5B%5D=10121&amp;month=All&amp;incident_date%5Bmin%5D=&amp;incident_date%5Bmax%5D= ; https://www.acleddata.com/data/ </t>
  </si>
  <si>
    <t>This is the total number of fatalities related to both the conflict and the MMF crisis during Nov 2021 to Apr 2022. Missing migrants in sea + fatalities from ACLED (Only civilians)  = 892 + 33 = 925</t>
  </si>
  <si>
    <t>LBY001Fatalities reported</t>
  </si>
  <si>
    <t>LBY001Fatalities in all crises</t>
  </si>
  <si>
    <t xml:space="preserve">1. People in need is taken from HNO 2022.
2. Projected people in need is taken from HNO 2022.
3. Affected people since it is not in the HNO 2022, calculated as it is considered to be = to the projected PiN.
4. Total population is taken from HNO 2022.
5. Since the HNO 2022 has five levels of severity for the needs, we used scenario B methodology in calculating the severity index values.
Level 5: corresponds to catastrophic humanitarian conditions as identified on page 5 of the 2022 HNO (0% of PiN=0).
Level 4: corresponds to extreme humanitarian conditions, as identified on page 5 of the 2022 HNO (1% of PiN=8,000).
Level 3: corresponds to minimal, stress and severe humanitarian conditions identified on page 5 of the 2022 HNO (99% of PiN = 792,000).
Level 2: Affected – PiN = 700,000
Level 1: people exposed-people affected = 6,700,000.
</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</si>
  <si>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</si>
  <si>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</si>
  <si>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</si>
  <si>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</si>
  <si>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</si>
  <si>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</si>
  <si>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All groups are affected by the complex crisis: Host, Non-Host, Migrants/Refugees, IDPs and Returnees.</t>
  </si>
  <si>
    <t>LBY001Crisis affected groups</t>
  </si>
  <si>
    <t>LBY002Total population</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</si>
  <si>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</si>
  <si>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</si>
  <si>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</si>
  <si>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</si>
  <si>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LBY002People exposed</t>
  </si>
  <si>
    <t>(IOM accessed 23/05/2022) (UNHCR accessed 23/05/2022)</t>
  </si>
  <si>
    <t>https://dtm.iom.int/libya,  https://data2.unhcr.org/en/country/lby</t>
  </si>
  <si>
    <t>Affected people since it is not in the HNO 2022, calculated as it is considered to be = to the  migrants and refugees.</t>
  </si>
  <si>
    <t>LBY002People affected</t>
  </si>
  <si>
    <t>Total # displaced in the MMF crisis = # of Migrants in Libya as counted by IOM DTM + # of Refugees and asylum seekers in Libya.</t>
  </si>
  <si>
    <t>LBY002People displaced</t>
  </si>
  <si>
    <t>IOM accessed 23/05/2022</t>
  </si>
  <si>
    <t>https://missingmigrants.iom.int/region/mediterranean?region_incident=All&amp;route=3861&amp;year%5B%5D=10121&amp;month=All&amp;incident_date%5Bmin%5D=&amp;incident_date%5Bmax%5D=</t>
  </si>
  <si>
    <t>Number of people who died and are missing in the central and western Meditarranean route in front of the Libyan coast and within Libya. IOM data is intended to be "a minimum estimate of the number of migrant deaths." Deaths happening in detention centres or due to labour exploitation are not included. Data gaps regarding migration routes within North Africa have also been highlighted. IOM Missing Migrants Nov 2021-Apr 2022
Central Mediterranean route = 640 + 61 = 701</t>
  </si>
  <si>
    <t>LBY002Fatalities reported</t>
  </si>
  <si>
    <t>LBY002Fatalities in all crises</t>
  </si>
  <si>
    <t>(IOM accessed 23/05/2022) (UNHCR accessed 23/05/2022) (OCHA HNO 2022)</t>
  </si>
  <si>
    <t>https://dtm.iom.int/libya,  https://data2.unhcr.org/en/country/lby ; https://www.acaps.org/sites/acaps/files/key-documents/files/libya_hno_2022_6dec21.pdf</t>
  </si>
  <si>
    <t xml:space="preserve">1. People in need is taken from HNO 2022.
2. Affected people since it is not in the HNO 2022, calculated as it is considered to be = to the number of migrants and refugees.
3. Total population is taken from HNO 2022 (All population in Libya is considered affected by the mixed migration crisis).
4. Since the HNO 2022 has five levels of severity for the needs, we used scenario B methodology in calculating the severity index values (Page 36 - The HNO disaggregated migrants and refugees level of severity so we will calculate each one separately then combine them).
PiN = 275,000 Migrants and refugees
Level 5: corresponds to catastrophic humanitarian conditions, as identified on page 36 of the 2022 HNO (0% of PiN = 0).
Level 4: corresponds to extreme humanitarian conditions, as identified on Page 36 of the 2022 HNO (9% of PiN= 3870).
Level 3: corresponds to minimal, stress and severe humanitarian conditions, as identified on page 36 of the 2022 HNO (100% of migrants + 91% of refugees = 232,000+39,130 = 271,130).
Level 2: Population affected –PIN = 679,254 – 275,000 = 404,254
Level 1: population exposed-population affected= 8,200,000-679,254 = 7,520,746
</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</si>
  <si>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</si>
  <si>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</si>
  <si>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</si>
  <si>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</si>
  <si>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</si>
  <si>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</si>
  <si>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LBY002Crisis affected groups</t>
  </si>
  <si>
    <t>World Population Prospects 2020</t>
  </si>
  <si>
    <t>https://data.worldbank.org/indicator/SP.POP.TOTL?locations=MA&amp;page=2 ;</t>
  </si>
  <si>
    <t>Retrieving data. Wait a few seconds and try to cut or copy again.</t>
  </si>
  <si>
    <t>MAR002Total population</t>
  </si>
  <si>
    <t>World Bank 2021</t>
  </si>
  <si>
    <t>https://data.worldbank.org/indicator/AG.LND.TOTL.K2?locations=MA</t>
  </si>
  <si>
    <t>Refugees and asylum seekers are located in 52 locations throughout the country. Therefore the entire area of the country was considered. This is an overestimation.</t>
  </si>
  <si>
    <t>MAR002Landmass affected</t>
  </si>
  <si>
    <t xml:space="preserve">Estimated population of Morocco as of 2020. </t>
  </si>
  <si>
    <t>MAR002People exposed</t>
  </si>
  <si>
    <t>IOM 17/05/2022</t>
  </si>
  <si>
    <t>https://missingmigrants.iom.int/region/mediterranean?region_incident=All&amp;route=3956&amp;year%5B%5D=10121&amp;month=All&amp;incident_date%5Bmin%5D=&amp;incident_date%5Bmax%5D=</t>
  </si>
  <si>
    <t>Fatalities + missing migrants within Morocco and along the Western Mediterranean Route (off the Moroccan coast or involving migrants departing from Morocco if the incident happened off the coast of Spain).
Fatailities between (IOM 01/11/2021 - 30/04/2022)</t>
  </si>
  <si>
    <t>MAR002Fatalities reported</t>
  </si>
  <si>
    <t>IOM 17/05/2022, ACLED 17/05/2022</t>
  </si>
  <si>
    <t>https://missingmigrants.iom.int/region/mediterranean?region_incident=All&amp;route=3956&amp;year%5B%5D=10121&amp;month=All&amp;incident_date%5Bmin%5D=&amp;incident_date%5Bmax%5D= ; https://acleddata.com/data-export-tool/</t>
  </si>
  <si>
    <t>"Fatalities + missing migrants within Morocco and along the Western Mediterranean Route (off the Moroccan coast or involving migrants departing from Morocco if the incident happened off the coast of Spain). + ACLED fatailities from all crisis. 
89+33= 122.
between  01/11/2021 - 30/04/2022"</t>
  </si>
  <si>
    <t>MAR002Fatalities in all crises</t>
  </si>
  <si>
    <t xml:space="preserve">https://reporting.unhcr.org/document/1856 </t>
  </si>
  <si>
    <t>Host and Refugees</t>
  </si>
  <si>
    <t>MAR002Crisis affected groups</t>
  </si>
  <si>
    <t>IPC 01/03/2022 ; UNHCR accessed on 25/05/2022</t>
  </si>
  <si>
    <t>https://reliefweb.int/report/united-republic-tanzania/tanzania-ipc-acute-food-insecurity-analysis-november-2021-september ; https://data2.unhcr.org/en/country/tza</t>
  </si>
  <si>
    <t>Exposed people= Levels 1 to 5, and it also includes people exposed to the food insecurity crisis and the refugees crisis.</t>
  </si>
  <si>
    <t>TZA001People exposed</t>
  </si>
  <si>
    <t>World Bank 07/07/2021 ; UNHCR 06/05/2022 ; IOM 20/05/2022</t>
  </si>
  <si>
    <t>https://data.worldbank.org/indicator/SP.POP.TOTL?locations=DJ ; https://data2.unhcr.org/en/documents/details/92638 ; https://reliefweb.int/report/djibouti/iom-djibouti-dtm-migration-trends-dashboard-april-2022</t>
  </si>
  <si>
    <t>988,002 is the total population of Djibouti in 2020 according to World Bank data + refugees and asylum seekers (35,357) as of 30 April + Stranded migrants (679) as of 30 April 2022.</t>
  </si>
  <si>
    <t>DJI001Total population</t>
  </si>
  <si>
    <t>DJI001People exposed</t>
  </si>
  <si>
    <t>UNHCR 06/05/2022 ; IOM 20/05/2022 ; IPC 05/05/2022</t>
  </si>
  <si>
    <t>https://data2.unhcr.org/en/documents/details/92638 ; https://reliefweb.int/report/djibouti/iom-djibouti-dtm-migration-trends-dashboard-april-2022 ; https://www.ipcinfo.org/ipc-country-analysis/details-map/en/c/1155581/</t>
  </si>
  <si>
    <t>refugees and asylum seekers (35,357) as of 30 April + Stranded migrants (679) as of 30 April 2022 + People in IPC level 2 and above (554582) between March to June. This figure accounts for people affected both by the drought and mixed migration crisis.</t>
  </si>
  <si>
    <t>DJI001People affected</t>
  </si>
  <si>
    <t>UNHCR 06/05/2022 ; IOM 20/05/2022</t>
  </si>
  <si>
    <t>https://data2.unhcr.org/en/documents/details/92638 ; https://reliefweb.int/report/djibouti/iom-djibouti-dtm-migration-trends-dashboard-january-2022</t>
  </si>
  <si>
    <t>Refugees and asylum seekers (35,357) as of 30 April + Stranded migrants (679) as of 30 April 2022.</t>
  </si>
  <si>
    <t>DJI001People displaced</t>
  </si>
  <si>
    <t>ACLED accessed on 22/05/2022</t>
  </si>
  <si>
    <t>fatalities between 01 December and 22 May</t>
  </si>
  <si>
    <t>DJI001Fatalities reported</t>
  </si>
  <si>
    <t>DJI001Fatalities in all crises</t>
  </si>
  <si>
    <t>DJI001People in Need</t>
  </si>
  <si>
    <t>DJI001Minimal humanitarian conditions - Level 1</t>
  </si>
  <si>
    <t xml:space="preserve">ACAPS methodology: Level 2 = Affected population - PIN 
</t>
  </si>
  <si>
    <t>DJI001Stressed humanitarian conditions - Level 2</t>
  </si>
  <si>
    <t>People in Ciris IPC-3 (127073) between March to June + Refugees and asylum seekers (35,357) as of 30 April + Stranded migrants (679) as of 30 April 2022.</t>
  </si>
  <si>
    <t>DJI001Moderate humanitarian conditions - Level 3</t>
  </si>
  <si>
    <t xml:space="preserve"> IPC 05/05/2022</t>
  </si>
  <si>
    <t>https://www.ipcinfo.org/ipc-country-analysis/details-map/en/c/1155581/</t>
  </si>
  <si>
    <t>People in Emergency IPC-4 between March to June</t>
  </si>
  <si>
    <t>DJI001Severe humanitarian conditions - Level 4</t>
  </si>
  <si>
    <t>There is no data available of extreme needs in Djibouti and no one is in Catastrophe (IPC-5)</t>
  </si>
  <si>
    <t>DJI001Extreme humanitarian conditions - Level 5</t>
  </si>
  <si>
    <t>DJI002Total population</t>
  </si>
  <si>
    <t>The whole population is exposed to the mixed migration crisis in Djibouti</t>
  </si>
  <si>
    <t>DJI002People exposed</t>
  </si>
  <si>
    <t>https://data2.unhcr.org/en/documents/details/92638 ; https://reliefweb.int/report/djibouti/iom-djibouti-dtm-migration-trends-dashboard-april-2022</t>
  </si>
  <si>
    <t>DJI002People affected</t>
  </si>
  <si>
    <t>DJI002People displaced</t>
  </si>
  <si>
    <t>DJI002Fatalities reported</t>
  </si>
  <si>
    <t>DJI002Fatalities in all crises</t>
  </si>
  <si>
    <t>DJI002People in Need</t>
  </si>
  <si>
    <t>DJI002Minimal humanitarian conditions - Level 1</t>
  </si>
  <si>
    <t>DJI002Stressed humanitarian conditions - Level 2</t>
  </si>
  <si>
    <t>DJI002Moderate humanitarian conditions - Level 3</t>
  </si>
  <si>
    <t>Theres is lack of information on the severity of needs.</t>
  </si>
  <si>
    <t>DJI002Severe humanitarian conditions - Level 4</t>
  </si>
  <si>
    <t>DJI002Extreme humanitarian conditions - Level 5</t>
  </si>
  <si>
    <t>DJI003Total population</t>
  </si>
  <si>
    <t>The whole population is exposed to the drought crisis</t>
  </si>
  <si>
    <t>DJI003People exposed</t>
  </si>
  <si>
    <t>IPC 05/05/2022</t>
  </si>
  <si>
    <t>People in IPC level 2 and above (554582) as between March to June</t>
  </si>
  <si>
    <t>DJI003People affected</t>
  </si>
  <si>
    <t>DJI003Fatalities reported</t>
  </si>
  <si>
    <t>DJI003Fatalities in all crises</t>
  </si>
  <si>
    <t>DJI003People in Need</t>
  </si>
  <si>
    <t>IPC 05/05/2022 ; UNHCR 06/05/2022 ; IOM 20/05/2022</t>
  </si>
  <si>
    <t>https://www.ipcinfo.org/ipc-country-analysis/details-map/en/c/1155581/ ; https://data2.unhcr.org/en/documents/details/92638 ; https://reliefweb.int/report/djibouti/iom-djibouti-dtm-migration-trends-dashboard-april-2022</t>
  </si>
  <si>
    <t>DJI003Minimal humanitarian conditions - Level 1</t>
  </si>
  <si>
    <t>DJI003Stressed humanitarian conditions - Level 2</t>
  </si>
  <si>
    <t>People in Ciris IPC-3 between March to June</t>
  </si>
  <si>
    <t>DJI003Moderate humanitarian conditions - Level 3</t>
  </si>
  <si>
    <t>DJI003Severe humanitarian conditions - Level 4</t>
  </si>
  <si>
    <t>DJI003Extreme humanitarian conditions - Level 5</t>
  </si>
  <si>
    <t>https://data.worldbank.org/indicator/SP.POP.TOTL?locations=TN&amp;page=2</t>
  </si>
  <si>
    <t xml:space="preserve">Estimated population of Tunisia as of 2020. </t>
  </si>
  <si>
    <t>TUN002Total population</t>
  </si>
  <si>
    <t xml:space="preserve">https://data.worldbank.org/indicator/AG.SRF.TOTL.K2?locations=TN&amp;page=2 </t>
  </si>
  <si>
    <t>All the country is affected.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</si>
  <si>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</si>
  <si>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TUN002People exposed</t>
  </si>
  <si>
    <t>IOM accessed 18/05/2022</t>
  </si>
  <si>
    <t>Figure represents the number of dead and missing migrants who perished in or off the coast of Tunisia in the last 6 months (Only near Tunisia filtered and counted).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 IOM Missing migrants 01/11/2021 - 30/04/2022</t>
  </si>
  <si>
    <t>TUN002Fatalities reported</t>
  </si>
  <si>
    <t>IOM accessed 18/05/2022; ACLED 18/05/2022</t>
  </si>
  <si>
    <t xml:space="preserve">https://missingmigrants.iom.int/downloads ; https://acleddata.com/data-export-tool/ </t>
  </si>
  <si>
    <t>Fatalities in all crises (for the country overall) IOM Missing migrants 01/11/2021 - 30/04/2022, ACLED 01/11/2021 - 30/04/2022,. 34+0 =34</t>
  </si>
  <si>
    <t>TUN002Fatalities in all crises</t>
  </si>
  <si>
    <t>UNHCR 30/04/2022, UNHCR accessed 18/05/2022</t>
  </si>
  <si>
    <t>https://reporting.unhcr.org/document/2396 ; https://data2.unhcr.org/en/country/tun</t>
  </si>
  <si>
    <t>Refugees/migrants</t>
  </si>
  <si>
    <t>TUN002Crisis affected groups</t>
  </si>
  <si>
    <t>ACLED accessed on 25/05/2022</t>
  </si>
  <si>
    <t>fatalities between 27 Dec 2021 and 17 May 2022</t>
  </si>
  <si>
    <t>LSO002Fatalities reported</t>
  </si>
  <si>
    <t>LSO002Fatalities in all crises</t>
  </si>
  <si>
    <t>HNO 28/02/2022</t>
  </si>
  <si>
    <t>https://reliefweb.int/report/burundi/burundi-aper-u-des-besoins-humanitaires-2022-f-vrier-2022</t>
  </si>
  <si>
    <t>Total population of Burundi, which has taken into account migration flows and Burundian refugees in other countries</t>
  </si>
  <si>
    <t>BDI001Total population</t>
  </si>
  <si>
    <t>CIA 02/03/2022</t>
  </si>
  <si>
    <t>https://www.cia.gov/the-world-factbook/countries/burundi/</t>
  </si>
  <si>
    <t>Total landmass excluding the area occupied by water bodies.</t>
  </si>
  <si>
    <t>BDI001Landmass affected</t>
  </si>
  <si>
    <t>This being a complex crisis the entire country is involved therefore we take the whole population</t>
  </si>
  <si>
    <t>BDI001People exposed</t>
  </si>
  <si>
    <t>BDI001People affected</t>
  </si>
  <si>
    <t>OCHA 27/05/2022</t>
  </si>
  <si>
    <t>https://reliefweb.int/report/burundi/burundi-humanitarian-overview-key-figures-17-may-2022</t>
  </si>
  <si>
    <t>The sum of Refugees, Asylum seekers and IDPs.</t>
  </si>
  <si>
    <t>BDI001People displaced</t>
  </si>
  <si>
    <t>There were mentions of diseases in the HNO but there was no cumulative figure for this.</t>
  </si>
  <si>
    <t>BDI001Injuries reported</t>
  </si>
  <si>
    <t>ACLED 30/05/2022</t>
  </si>
  <si>
    <t>https://api.acleddata.com/acled/read.exportcsv</t>
  </si>
  <si>
    <t>Total fatalities reported in the entire region from 30/11/2021 to 30/05/2022</t>
  </si>
  <si>
    <t>BDI001Fatalities reported</t>
  </si>
  <si>
    <t>BDI001Fatalities in all crises</t>
  </si>
  <si>
    <t>BDI001People in Need</t>
  </si>
  <si>
    <t xml:space="preserve">Level 1 and 2 were calculated using ACAPS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</si>
  <si>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</si>
  <si>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</si>
  <si>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</si>
  <si>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</si>
  <si>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</si>
  <si>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https://reliefweb.int/report/burundi/burundi-aper-u-des-besoins-humanitaires-2022-f-vrier-2027</t>
  </si>
  <si>
    <t>Refugees, IDPs, Host, Non-host, Returnees</t>
  </si>
  <si>
    <t>BDI001Crisis affected groups</t>
  </si>
  <si>
    <t>Illness was mentioned in the HNO but no exact figures were cumulated.</t>
  </si>
  <si>
    <t>BDI001Illness cases reported</t>
  </si>
  <si>
    <t>ACAPS methodology: Affected people= Levels 2 to 5</t>
  </si>
  <si>
    <t>TZA001People affected</t>
  </si>
  <si>
    <t>UNHCR accessed on 25/5/2022</t>
  </si>
  <si>
    <t>is the number of refugees in Tanzania as of 30 April ( 249000)</t>
  </si>
  <si>
    <t>TZA001People displaced</t>
  </si>
  <si>
    <t>TZA001People in Need</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</si>
  <si>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</si>
  <si>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</si>
  <si>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</si>
  <si>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</si>
  <si>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(497,000) + the refugees crisis ( 249,000 )</t>
  </si>
  <si>
    <t>TZA001Moderate humanitarian conditions - Level 3</t>
  </si>
  <si>
    <t>The sum of people in Level 4 in the food insecurity crisis</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</si>
  <si>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</si>
  <si>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</si>
  <si>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</si>
  <si>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</si>
  <si>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IPC 01/03/2022</t>
  </si>
  <si>
    <t>https://reliefweb.int/report/united-republic-tanzania/tanzania-ipc-acute-food-insecurity-analysis-november-2021-september</t>
  </si>
  <si>
    <t>ACAPS methodology: Exposed people= Levels 1 to 5 (it also equals the population of the areas affected: Bahi DC, Handeni DC, Handeni TC, Korogwe DC, Korogwe TC, Longido, Manyoni, Meatu, Mkinga, Monduli, Musoma DC, Mwanga, Rorya, and Same).</t>
  </si>
  <si>
    <t>TZA003People exposed</t>
  </si>
  <si>
    <t>TZA003People affected</t>
  </si>
  <si>
    <t>TZA003People in Need</t>
  </si>
  <si>
    <t>People in Minimal food insecurity level (IPC Phase 1) between May  2022 -Septemper 2022</t>
  </si>
  <si>
    <t>TZA003Minimal humanitarian conditions - Level 1</t>
  </si>
  <si>
    <t>People in Stressed food insecurity level (IPC Phase 2) between May  2022 -Septemper 2022</t>
  </si>
  <si>
    <t>TZA003Stressed humanitarian conditions - Level 2</t>
  </si>
  <si>
    <t>People in Crisis food insecurity level (IPC Phase 3) between May  2022 -Septemper 2022</t>
  </si>
  <si>
    <t>TZA003Moderate humanitarian conditions - Level 3</t>
  </si>
  <si>
    <t>People in Emergency food insecurity level (IPC Phase 4) between May  2022 -Septemper 2022</t>
  </si>
  <si>
    <t>TZA003Severe humanitarian conditions - Level 4</t>
  </si>
  <si>
    <t>People in Emergency food insecurity level (IPC Phase 5) between May  2022 -Septemper 2022</t>
  </si>
  <si>
    <t>TZA003Extreme humanitarian conditions - Level 5</t>
  </si>
  <si>
    <t>UNHCR accessed on 25/05/2022</t>
  </si>
  <si>
    <t>is the number of refugees in Tanzania as of 30 April (249,000)</t>
  </si>
  <si>
    <t>TZA002People displaced</t>
  </si>
  <si>
    <t>TZA002People in Need</t>
  </si>
  <si>
    <t>TZA002Minimal humanitarian conditions - Level 1</t>
  </si>
  <si>
    <t>TZA002Stressed humanitarian conditions - Level 2</t>
  </si>
  <si>
    <t>is the number of refugees in Tanzania as of 30 April 2022</t>
  </si>
  <si>
    <t>TZA002Moderate humanitarian conditions - Level 3</t>
  </si>
  <si>
    <t>The severity of needs is not identified for refugees</t>
  </si>
  <si>
    <t>TZA002Severe humanitarian conditions - Level 4</t>
  </si>
  <si>
    <t>AFG001Minimal humanitarian conditions - Level 1</t>
  </si>
  <si>
    <t>FAO 9/05/22</t>
  </si>
  <si>
    <t>https://reliefweb.int/report/afghanistan/record-levels-hunger-persist-afghanistan-people-require-humanitarian-assistance</t>
  </si>
  <si>
    <t>Afghanistan in 2011 - a small pocket of “catastrophic” levels of food insecurity - or IPC Phase 5 - has been detected in the country. More than 20,000 people in the north-eastern province of Ghor are facing catastrophic levels of hunger because of a long period of harsh winter and disastrous agricultural conditions.</t>
  </si>
  <si>
    <t>AFG001Extreme humanitarian conditions - Level 5</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</si>
  <si>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</si>
  <si>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</si>
  <si>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</si>
  <si>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</si>
  <si>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</si>
  <si>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</si>
  <si>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</si>
  <si>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</si>
  <si>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</si>
  <si>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</si>
  <si>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</si>
  <si>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</si>
  <si>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</si>
  <si>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</si>
  <si>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</si>
  <si>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</si>
  <si>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</si>
  <si>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</si>
  <si>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IDN002Stressed humanitarian conditions - Level 2</t>
  </si>
  <si>
    <t>OCHA HNO 15/12/2021</t>
  </si>
  <si>
    <t>https://reliefweb.int/report/central-african-republic/central-african-republic-humanitarian-needs-overview-2022-english</t>
  </si>
  <si>
    <t>OCHA number of 4,9 million people for total population includes IDPs (722,000), returnees (256,000), host population (2,100,000) &amp; refugees (9,500)</t>
  </si>
  <si>
    <t>CAF001Total population</t>
  </si>
  <si>
    <t>UNHCR 11/03/2021; OCHA 20/05/2022</t>
  </si>
  <si>
    <t xml:space="preserve">Figure represents sum of IDPs (658,000 OCHA) as of 20 May 2022 + Asylum Seekers (1048) as of 30 April 2022 + Returnees (496,224) as of 31 Dec 2021 </t>
  </si>
  <si>
    <t>CAF001People displaced</t>
  </si>
  <si>
    <t>ACLED accessed on 27/05/2022</t>
  </si>
  <si>
    <t>Figure crisis-related fatalaties (armed clashes, attacks, mob violence, airdrone strikes)  from 27 Dec 2021 to 15 May 2022</t>
  </si>
  <si>
    <t>CAF001Fatalities reported</t>
  </si>
  <si>
    <t>Figure of all crises fatalaties from 27 Dec 2021 to 15 May 2022</t>
  </si>
  <si>
    <t>CAF001Fatalities in all crises</t>
  </si>
  <si>
    <t>Number of Refugees/Asylum seekers in Rwanda</t>
  </si>
  <si>
    <t>RWA002People affected</t>
  </si>
  <si>
    <t>RWA002People displaced</t>
  </si>
  <si>
    <t>RWA002People in Need</t>
  </si>
  <si>
    <t>RWA002Moderate humanitarian conditions - Level 3</t>
  </si>
  <si>
    <t>There are no approximate or exact figures about people in need facing restricted access constraints</t>
  </si>
  <si>
    <t>MEX001People facing restricted access constraints</t>
  </si>
  <si>
    <t>There are no approximate or exact figures about people illness cases reported</t>
  </si>
  <si>
    <t>HTI002Illness cases reported</t>
  </si>
  <si>
    <t>The number of people in minimal humanitarian conditions and there is no specific information.</t>
  </si>
  <si>
    <t>IDN002Minimal humanitarian conditions - Level 1</t>
  </si>
  <si>
    <t xml:space="preserve">OCHA 2022
</t>
  </si>
  <si>
    <t>https://hum-insight.info/</t>
  </si>
  <si>
    <t>Total population taken from OCHA dataset</t>
  </si>
  <si>
    <t>VEN001Total population</t>
  </si>
  <si>
    <t>https://data.worldbank.org/indicator/AG.LND.TOTL.K2?locations=VE</t>
  </si>
  <si>
    <t>Landmass affected equivalent to countrywide landmass according world bank figures</t>
  </si>
  <si>
    <t>VEN001Landmass affected</t>
  </si>
  <si>
    <t xml:space="preserve">R4V 2022
</t>
  </si>
  <si>
    <t>r4v.info/en/refugeeandmigrants</t>
  </si>
  <si>
    <t>According R4V: These figures represent the sum of Venezuelan refugees, migrants and asylum-seekers reported by host governments. They do not necessarily imply individual identification, nor registration of each individual, and may include a degree of estimation, as per each government’s statistical data processing methodology. As numerous government sources do not account for Venezuelans without a regular status, the total number of Venezuelans is likely to be higher</t>
  </si>
  <si>
    <t>VEN001People displaced</t>
  </si>
  <si>
    <t xml:space="preserve">There is not any figure of injuries reported available
</t>
  </si>
  <si>
    <t>VEN001Injuries reported</t>
  </si>
  <si>
    <t xml:space="preserve">ACLED
</t>
  </si>
  <si>
    <t>There were 64 fatalities reported by Acled between December the 7th 2021 to June the 3rd 2022</t>
  </si>
  <si>
    <t>VEN001Fatalities reported</t>
  </si>
  <si>
    <t>MMR002Stressed humanitarian conditions - Level 2</t>
  </si>
  <si>
    <t xml:space="preserve">Worldometer (30/05/2022); UNHCR(11/02/2022) </t>
  </si>
  <si>
    <t>https://www.worldometers.info/world-population/myanmar-population/; https://www.unhcr.org/news/briefing/2022/2/6206288c4/unhcr-steps-aid-displaced-myanmar-conflict-intensifies.html</t>
  </si>
  <si>
    <t>Total population mentioned in Worldometer (55,100,000) + 600,000 stateless Rohingya population</t>
  </si>
  <si>
    <t>MMR001Total population</t>
  </si>
  <si>
    <t xml:space="preserve">UNFPA 2015;  2014 Myanmar Population and Housing Census:
Paletwa Township Report; HNO 2022; Worldometer (30/05/2022). </t>
  </si>
  <si>
    <t>https://myanmar.unfpa.org/sites/default/files/pub-pdf/Rakhine%20State%20Census%20Report%20-%20ENGLISH-3.pdf;
https://dop.gov.mm/sites/dop.gov.mm/files/publication_docs/paletwa_0.pdf
https://reliefweb.int/sites/reliefweb.int/files/resources/mmr_humanitarian_needs_overview_2022.pdf;
https://www.worldometers.info/world-population/myanmar-population/</t>
  </si>
  <si>
    <t>People exposed (MMR002 + MMR003 + MMR004)</t>
  </si>
  <si>
    <t>MMR001People exposed</t>
  </si>
  <si>
    <t>People affected (MMR002 + MMR003 + MMR004)</t>
  </si>
  <si>
    <t>MMR001People affected</t>
  </si>
  <si>
    <t>HNO 2022; OCHA 16/03/2022</t>
  </si>
  <si>
    <t>https://reliefweb.int/sites/reliefweb.int/files/resources/mmr_humanitarian_needs_overview_2022.pdf;
https://reliefweb.int/sites/reliefweb.int/files/resources/2022_0314_MMR_Rakhine_and_Chin_Recent_Displacement%20map.pdf</t>
  </si>
  <si>
    <t>MMR001People in Need</t>
  </si>
  <si>
    <t>MMR002 + MMR003 + MMR004</t>
  </si>
  <si>
    <t>MMR001Minimal humanitarian conditions - Level 1</t>
  </si>
  <si>
    <t>MMR001Severe humanitarian conditions - Level 4</t>
  </si>
  <si>
    <t>MMR002Total population</t>
  </si>
  <si>
    <t>UNFPA 2015;  2014 Myanmar Population and Housing Census:
Paletwa Township Report; HNO 2022</t>
  </si>
  <si>
    <t>https://myanmar.unfpa.org/sites/default/files/pub-pdf/Rakhine%20State%20Census%20Report%20-%20ENGLISH-3.pdf;
https://dop.gov.mm/sites/dop.gov.mm/files/publication_docs/paletwa_0.pdf
https://reliefweb.int/sites/reliefweb.int/files/resources/mmr_humanitarian_needs_overview_2022.pdf</t>
  </si>
  <si>
    <t>Rakhine population:
3,188,807
Paletwa population:
64,971
Stateless Rohingya population:
600,000</t>
  </si>
  <si>
    <t>MMR002People exposed</t>
  </si>
  <si>
    <t>People in need (excluding people facing minimal severity) as per HNO 2022 for Rakhine state:
1,547,000
The corresponding population for Paletwa is considered to be the ones displaced due to the Rakhine conflict:
6,300.
Total: 1,553,300</t>
  </si>
  <si>
    <t>MMR002People affected</t>
  </si>
  <si>
    <t>MMR002People in Need</t>
  </si>
  <si>
    <t>Number of people under minimal phase severity (according to HNO 2022) + the rest of exposed.</t>
  </si>
  <si>
    <t>MMR002Minimal humanitarian conditions - Level 1</t>
  </si>
  <si>
    <t>Number of people in need under extreme phase severity (according to HNO 2022+ displacement in Paletwa).</t>
  </si>
  <si>
    <t>MMR002Severe humanitarian conditions - Level 4</t>
  </si>
  <si>
    <t>MMR003Total population</t>
  </si>
  <si>
    <t>MMR004Total population</t>
  </si>
  <si>
    <t>The total number of people living in the affected areas = total population of the country - total population in Rakhine, Kachin, and Shan states, Paletwa town (Chin state).</t>
  </si>
  <si>
    <t>MMR004People exposed</t>
  </si>
  <si>
    <t>MMR004Minimal humanitarian conditions - Level 1</t>
  </si>
  <si>
    <t>JRP 2022; HNO 2022</t>
  </si>
  <si>
    <t>https://reliefweb.int/report/bangladesh/2022-joint-response-plan-rohingya-humanitarian-crisis-january-december-2022; https://reliefweb.int/sites/reliefweb.int/files/resources/mmr_humanitarian_needs_overview_2022.pdf</t>
  </si>
  <si>
    <t xml:space="preserve">BGD002 + MMR002. </t>
  </si>
  <si>
    <t>REG011Minimal humanitarian conditions - Level 1</t>
  </si>
  <si>
    <t>JRP 2022; HNO 2022; OCHA 16/03/2022</t>
  </si>
  <si>
    <t>https://reliefweb.int/report/bangladesh/2022-joint-response-plan-rohingya-humanitarian-crisis-january-december-2022 https://reliefweb.int/sites/reliefweb.int/files/resources/mmr_humanitarian_needs_overview_2022.pdf;
https://reliefweb.int/sites/reliefweb.int/files/resources/2022_0314_MMR_Rakhine_and_Chin_Recent_Displacement%20map.pdf</t>
  </si>
  <si>
    <t>REG011Severe humanitarian conditions - Level 4</t>
  </si>
  <si>
    <t>VEN001Fatalities in all crises</t>
  </si>
  <si>
    <t>IDPs, Refugees, returnees, hosts, non-host</t>
  </si>
  <si>
    <t>VEN001Crisis affected groups</t>
  </si>
  <si>
    <t>World Bank, 2020</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</si>
  <si>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</si>
  <si>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</si>
  <si>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</si>
  <si>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</si>
  <si>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</si>
  <si>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</si>
  <si>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</si>
  <si>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</si>
  <si>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</si>
  <si>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</si>
  <si>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</si>
  <si>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</si>
  <si>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</si>
  <si>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</si>
  <si>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</si>
  <si>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</si>
  <si>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</si>
  <si>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</si>
  <si>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</si>
  <si>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</si>
  <si>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</si>
  <si>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</si>
  <si>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</si>
  <si>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</si>
  <si>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</si>
  <si>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</si>
  <si>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</si>
  <si>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</si>
  <si>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</si>
  <si>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</si>
  <si>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</si>
  <si>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 xml:space="preserve">City Population (based on Thailand Census 2010, accessed at 27/04/2022); UNHCR 3/06/2022 </t>
  </si>
  <si>
    <t>https://citypopulation.de/en ; https://data2.unhcr.org/en/situations/thailand</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</si>
  <si>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</si>
  <si>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</si>
  <si>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UNHCR 03/06/2022</t>
  </si>
  <si>
    <t>https://data2.unhcr.org/en/situations/thailand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</si>
  <si>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</si>
  <si>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</si>
  <si>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</si>
  <si>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</si>
  <si>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Number of fatalities reported in the areas affected by the soutern insurgency.</t>
  </si>
  <si>
    <t>THA001Fatalities reported</t>
  </si>
  <si>
    <t>THA001Fatalities in all crises</t>
  </si>
  <si>
    <t>THA001Moderate humanitarian conditions - Level 3</t>
  </si>
  <si>
    <t>Number of fatalities reported in the affected areas.</t>
  </si>
  <si>
    <t>THA002Fatalities reported</t>
  </si>
  <si>
    <t>THA002Fatalities in all crises</t>
  </si>
  <si>
    <t>City Population (based on Thailand Census 2010, accessed at 27/04/2022); UNHCR 3 June 2022</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</si>
  <si>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</si>
  <si>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</si>
  <si>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</si>
  <si>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</si>
  <si>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</si>
  <si>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</si>
  <si>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THA003Fatalities in all crises</t>
  </si>
  <si>
    <t>THA003People in Need</t>
  </si>
  <si>
    <t xml:space="preserve">ACLED accessed on 15/06/2022 ; IFRC 18/02/2022
</t>
  </si>
  <si>
    <t>https://acleddata.com/dashboard/#/dashboard ; https://reliefweb.int/report/malawi/malawi-africa-tropical-storm-ana-emergency-appeal-n-mdrmw015-operational-strategy-24</t>
  </si>
  <si>
    <t>fatalities between 01 December 2021 and 10 June in the complex crisis and Tropical Cyclone Ana crisis</t>
  </si>
  <si>
    <t>MWI002Fatalities reported</t>
  </si>
  <si>
    <t>ACLED accessed on 15/06/2022 ; IFRC 18/02/2022</t>
  </si>
  <si>
    <t>https://acleddata.com/dashboard/#/dashboard / ; https://reliefweb.int/report/malawi/malawi-africa-tropical-storm-ana-emergency-appeal-n-mdrmw015-operational-strategy-24</t>
  </si>
  <si>
    <t>fatalities between 01 December 2021 and 10 June 2022 in the complex crisis and Tropical Cyclone Ana crisis</t>
  </si>
  <si>
    <t>MWI002Fatalities in all crises</t>
  </si>
  <si>
    <t>IPC 28/12/2021 ; OCHA 24/05/2022</t>
  </si>
  <si>
    <t>https://reliefweb.int/report/malawi/malawi-ipc-acute-food-insecurity-analysis-november-2021-march-2022-issued-december ; https://reliefweb.int/report/malawi/malawi-humanitarian-response-dashboard-april-2022</t>
  </si>
  <si>
    <t>MWI002People in Need</t>
  </si>
  <si>
    <t xml:space="preserve">According to ACAPS methodology, Level 2 = Affected population - PIN </t>
  </si>
  <si>
    <t>MWI002Stressed humanitarian conditions - Level 2</t>
  </si>
  <si>
    <t>Includes the people in IPC-3 (Crisis) severity for JANUARY - MARCH 2022 period (1,653,000) + People in need by storm Ana (680,000)</t>
  </si>
  <si>
    <t>MWI002Moderate humanitarian conditions - Level 3</t>
  </si>
  <si>
    <t>MWI004Fatalities in all crises</t>
  </si>
  <si>
    <t>https://reliefweb.int/report/malawi/malawi-humanitarian-response-dashboard-april-2022</t>
  </si>
  <si>
    <t>MWI004People in Need</t>
  </si>
  <si>
    <t>UNFPA 12/2018 ; OCHA 24/05/2022</t>
  </si>
  <si>
    <t>https://malawi.unfpa.org/sites/default/files/resource-pdf/2018%20Census%20Preliminary%20Report.pdf ; https://reliefweb.int/report/malawi/malawi-humanitarian-response-dashboard-april-2022</t>
  </si>
  <si>
    <t>MWI004Stressed humanitarian conditions - Level 2</t>
  </si>
  <si>
    <t>OCHA 24/05/2022</t>
  </si>
  <si>
    <t>MWI004Moderate humanitarian conditions - Level 3</t>
  </si>
  <si>
    <t>world population review accessed on 17/06/2022</t>
  </si>
  <si>
    <t>https://worldpopulationreview.com/countries/tanzania-population</t>
  </si>
  <si>
    <t>Total population of Tanzania in 2022</t>
  </si>
  <si>
    <t>TZA001Total population</t>
  </si>
  <si>
    <t>ACLED accessed on 18\06\2022</t>
  </si>
  <si>
    <t>fatalities between 01 December 2021 and 10 June 2022 in Multiple crisis</t>
  </si>
  <si>
    <t>TZA001Fatalities reported</t>
  </si>
  <si>
    <t>fatalities between 01 December 2021 and 10 June 2022</t>
  </si>
  <si>
    <t>TZA001Fatalities in all crises</t>
  </si>
  <si>
    <t>TZA003Total population</t>
  </si>
  <si>
    <t>ACLED accessed on 13\6\2022</t>
  </si>
  <si>
    <t>fatalities between 01 December 2021 and 13 June 2022 because of food insecurity</t>
  </si>
  <si>
    <t>TZA003Fatalities reported</t>
  </si>
  <si>
    <t>ACLED accessed on 18\6\2022</t>
  </si>
  <si>
    <t>TZA003Fatalities in all crises</t>
  </si>
  <si>
    <t>TZA002Total population</t>
  </si>
  <si>
    <t>ACLED accessed on 13\06\2022</t>
  </si>
  <si>
    <t>fatalities between 01 December and 13 June 2022 related to refugees</t>
  </si>
  <si>
    <t>TZA002Fatalities reported</t>
  </si>
  <si>
    <t>fatalities between 01 December  2022 and 10 June  2022</t>
  </si>
  <si>
    <t>TZA002Fatalities in all crises</t>
  </si>
  <si>
    <t>world population review accessed on 16/06/2022</t>
  </si>
  <si>
    <t>https://worldpopulationreview.com/countries/namibia-population</t>
  </si>
  <si>
    <t>Total population of Namibia</t>
  </si>
  <si>
    <t>NAM002Total population</t>
  </si>
  <si>
    <t>ACLED accessed on 16/06/2022</t>
  </si>
  <si>
    <t>fatalities between 01 December 2021 and 10 June 2022 because of food insecurity</t>
  </si>
  <si>
    <t>NAM002Fatalities reported</t>
  </si>
  <si>
    <t>fatalities between 01 December  2021 and 10 June 2022</t>
  </si>
  <si>
    <t>NAM002Fatalities in all crises</t>
  </si>
  <si>
    <t>https://worldpopulationreview.com/countries/zimbabwe-population</t>
  </si>
  <si>
    <t>total population in Zimbabwe</t>
  </si>
  <si>
    <t>ZWE001Total population</t>
  </si>
  <si>
    <t>All of Zimbabwe is affected by multiple crises</t>
  </si>
  <si>
    <t>ZWE001People exposed</t>
  </si>
  <si>
    <t>ACLED accessed on 17\06\2022</t>
  </si>
  <si>
    <t>fatalities between 01 December 2021 and 10 June 2022 for the complex crisis</t>
  </si>
  <si>
    <t>ZWE001Fatalities reported</t>
  </si>
  <si>
    <t>ZWE001Fatalities in all crises</t>
  </si>
  <si>
    <t>OCHA HNO 29/02/2021 ; world population review accessed on 17/06/2022</t>
  </si>
  <si>
    <t>https://reliefweb.int/report/zimbabwe/zimbabwe-humanitarian-needs-overview-2020-february-2020 ; https://worldpopulationreview.com/countries/zimbabwe-population</t>
  </si>
  <si>
    <t>ZWE001Minimal humanitarian conditions - Level 1</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</si>
  <si>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</si>
  <si>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</si>
  <si>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</si>
  <si>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</si>
  <si>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</si>
  <si>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</si>
  <si>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</si>
  <si>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</si>
  <si>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</si>
  <si>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</si>
  <si>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</si>
  <si>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</si>
  <si>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</si>
  <si>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</si>
  <si>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</si>
  <si>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</si>
  <si>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</si>
  <si>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</si>
  <si>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</si>
  <si>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ACLED accessed 15/06/2022</t>
  </si>
  <si>
    <t>Total number of crisis-related injuries in the last 6 months</t>
  </si>
  <si>
    <t>LKA002Injuries reported</t>
  </si>
  <si>
    <t>Total number of crisis-related fatalities in the last 6 months</t>
  </si>
  <si>
    <t>LKA002Fatalities reported</t>
  </si>
  <si>
    <t>LKA002Fatalities in all crises</t>
  </si>
  <si>
    <t>OCHA 09/06/2022 (HNP 2022)</t>
  </si>
  <si>
    <t>https://reliefweb.int/report/sri-lanka/sri-lanka-food-security-crisis-humanitarian-needs-and-priorities-2022-june-sept-2022-ensita</t>
  </si>
  <si>
    <t>LKA002People in Need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</si>
  <si>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</si>
  <si>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</si>
  <si>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</si>
  <si>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</si>
  <si>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Level 2 = Stressed = Affected population – PiN. 
Considering the situation mentioned above in L1, L2 = the number of people affected - PIN = 22,156,000 - 5,700,000 = 16,456,000</t>
  </si>
  <si>
    <t>LKA002Stressed humanitarian conditions - Level 2</t>
  </si>
  <si>
    <t>There is no clear figure/percentage about the severity of needs in Sri Lanka based on the HNP. Therefore, the number of people who are vulnerable and malnourished children were used to estimate the PIN's severity levels. 
L3 = PIN - L4 - L5 = 5,700,000 (total number of PIN) - 1,700,000 (the ones who are most vulnerable according to HNP 2022) - 0 = 4,000,000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</si>
  <si>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</si>
  <si>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1,700,000 (the ones who are most vulnerable according to HNP 2022) - 56,000 (children suffering from severe acute malnutrition according to HNP 2022) =  1,644,000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</si>
  <si>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</si>
  <si>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</si>
  <si>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</si>
  <si>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 xml:space="preserve">It is the number of affected groups which includes only the hosts/citizens population  
</t>
  </si>
  <si>
    <t>LKA002Crisis affected groups</t>
  </si>
  <si>
    <t>https://worldpopulationreview.com/countries/eswatini-population</t>
  </si>
  <si>
    <t>Total population of Eswatini</t>
  </si>
  <si>
    <t>SWZ001Total population</t>
  </si>
  <si>
    <t xml:space="preserve">ACLED accessed on 16/06/2022
</t>
  </si>
  <si>
    <t>SWZ001Fatalities reported</t>
  </si>
  <si>
    <t>SWZ001Fatalities in all crises</t>
  </si>
  <si>
    <t>World population Review 21/06/22</t>
  </si>
  <si>
    <t>https://worldpopulationreview.com/countries</t>
  </si>
  <si>
    <t>2022 Population of Iran</t>
  </si>
  <si>
    <t>IRN004Total population</t>
  </si>
  <si>
    <t>UNHCR 31/05/2022; UNHCR 31/05/2022;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</si>
  <si>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</si>
  <si>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</si>
  <si>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</si>
  <si>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2.1 million undocumented Afghans live in the country.</t>
  </si>
  <si>
    <t>IRN004People displaced</t>
  </si>
  <si>
    <t>ACLED 31/5/22</t>
  </si>
  <si>
    <t>Fatalities of the country of past six month</t>
  </si>
  <si>
    <t>IRN004Fatalities in all crises</t>
  </si>
  <si>
    <t>IRN004People in Need</t>
  </si>
  <si>
    <t>IRN004Minimal humanitarian conditions - Level 1</t>
  </si>
  <si>
    <t>IRN004Moderate humanitarian conditions - Level 3</t>
  </si>
  <si>
    <t>IRN004Severe humanitarian conditions - Level 4</t>
  </si>
  <si>
    <t>ACLED (01/12/2021 - 31/05/2022)</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</si>
  <si>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</si>
  <si>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</si>
  <si>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</si>
  <si>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</si>
  <si>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</si>
  <si>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</si>
  <si>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</si>
  <si>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</si>
  <si>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</si>
  <si>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</si>
  <si>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</si>
  <si>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</si>
  <si>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PAK001Fatalities in all crises</t>
  </si>
  <si>
    <t>PAK004Fatalities in all crises</t>
  </si>
  <si>
    <t>OCHA accessed on 22/06/2022; IOM accessed on 26/05/2022; UNHCR 31/03/2022</t>
  </si>
  <si>
    <t>https://www.humanitarianresponse.info/en/operations/afghanistan/idps; https://data.humdata.org/dataset/afghanistan-displacement-data-baseline-assessment-iom-dtm; https://reliefweb.int/sites/reliefweb.int/files/resources/Afghanistan%20Situation%20Regional%20RRP%202021%20Final%20Report.pdf</t>
  </si>
  <si>
    <t xml:space="preserve">IDPs (natural disaster and conflict) + Returnees + Refugees who went outside Afghanistan, including Iran, Pakistan, Uzbekistan, and Tajikistan
Displacement is difficult to track given that it is often recurring (multiple displacements) and especially along border regions with Pakistan and Iran, there is incoming and outgoing refugee movement and many people might use unoffical border crossing. Insecurity makes it difficult to gather accurate data. </t>
  </si>
  <si>
    <t>AFG001People displaced</t>
  </si>
  <si>
    <t>ACLED 31/05/22</t>
  </si>
  <si>
    <t>From 1/11/21 to 30/4/22 cases are recorded in the country</t>
  </si>
  <si>
    <t>All crisis related casualities in the last 6 months.</t>
  </si>
  <si>
    <t>ARM002Fatalities reported</t>
  </si>
  <si>
    <t>ARM002Fatalities in all crises</t>
  </si>
  <si>
    <t>ACLED 31/05/2022</t>
  </si>
  <si>
    <t>All crisis related civilian casualities between December 2021 and May 2022 were counted in the country.</t>
  </si>
  <si>
    <t>AZE002Fatalities reported</t>
  </si>
  <si>
    <t>ACLED 31/05/2023</t>
  </si>
  <si>
    <t>AZE002Fatalities in all crises</t>
  </si>
  <si>
    <t>https://acleddata.com/#/dashboard</t>
  </si>
  <si>
    <t xml:space="preserve">The total number of recorded fatalities in the past 6 months </t>
  </si>
  <si>
    <t>PRK001Fatalities reported</t>
  </si>
  <si>
    <t>PRK001Fatalities in all crises</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</si>
  <si>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</si>
  <si>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</si>
  <si>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</si>
  <si>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</si>
  <si>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https://worldpopulationreview.com/countries/zambia-population</t>
  </si>
  <si>
    <t>Total population in Zambia</t>
  </si>
  <si>
    <t>ZMB002Total population</t>
  </si>
  <si>
    <t>WPR Accessed 17/6/2022</t>
  </si>
  <si>
    <t>https://worldpopulationreview.com/countries/kenya-population</t>
  </si>
  <si>
    <t>Total population of the country including refugees in the country and the migration flow in the country</t>
  </si>
  <si>
    <t>KEN001Total population</t>
  </si>
  <si>
    <t xml:space="preserve">NDMA10/06/2022; HDX 24/11/2015 </t>
  </si>
  <si>
    <t>https://reliefweb.int/report/kenya/national-drought-early-warning-bulletin-june-2022;  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</si>
  <si>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</si>
  <si>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</si>
  <si>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KNBS 04/11/2019; UNHCR 28/02/2022; UN Habitat 06/2021a; UN Habitat 06/2021b; 13/06/2022</t>
  </si>
  <si>
    <t xml:space="preserve">https://reliefweb.int/report/kenya/kenya-registered-refugees-and-asylum-seekers-31-may-2022;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
</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</si>
  <si>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</si>
  <si>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KEN001People exposed</t>
  </si>
  <si>
    <t>KNBS 04/11/2019; UNHCR 31/05/2022; GOVT KENYA 10/06/2022; UNHCR 13/06/2022; UNHCR 13/06/2022</t>
  </si>
  <si>
    <t>https://www.knbs.or.ke/?wpdmpro=2019-kenya-population-and-housing-census-volume-i-population-by-county-and-sub-county ; https://data.unhcr.org/en/country/ken; https://reliefweb.int/report/kenya/national-drought-early-warning-bulletin-june-2022; https://reliefweb.int/report/kenya/kenya-registered-refugees-and-asylum-seekers-31-may-2022</t>
  </si>
  <si>
    <t>The population of all ASAL counties, except Baringo, Narok, Lamu and Makueni are affected by drought.</t>
  </si>
  <si>
    <t>KEN001People affected</t>
  </si>
  <si>
    <t>UNHCR 13/06/2022</t>
  </si>
  <si>
    <t>https://reliefweb.int/report/kenya/kenya-registered-refugees-and-asylum-seekers-31-may-2023</t>
  </si>
  <si>
    <t>Total number of registered refugees in Kenya according to UNHCR</t>
  </si>
  <si>
    <t>KEN001People displaced</t>
  </si>
  <si>
    <t>No cumulative figure for this event</t>
  </si>
  <si>
    <t>KEN001Injuries reported</t>
  </si>
  <si>
    <t>NDMA 03/2022</t>
  </si>
  <si>
    <t>http://www.ndma.go.ke/index.php/resource-center/early-warning-reports/send/27-wajir/6450-wajir-march-2022</t>
  </si>
  <si>
    <t>While there are reports of fatalities due to drought, there are no reliable cumulative figures. 3 children in Wajir county died due to malnutrition in March 2022</t>
  </si>
  <si>
    <t>KEN001Fatalities reported</t>
  </si>
  <si>
    <t>KEN001Fatalities in all crises</t>
  </si>
  <si>
    <t>KEN001People in Need</t>
  </si>
  <si>
    <t>KNBS 04/11/2019; UNHCR 31/05/2022; GOVT KENYA 10/06/2022; KNBS 04/11/2019; UNHCR 28/02/2022; UN Habitat 06/2021a; UN Habitat 06/2021b; 13/06/2022</t>
  </si>
  <si>
    <t>https://www.knbs.or.ke/?wpdmpro=2019-kenya-population-and-housing-census-volume-i-population-by-county-and-sub-county ; https://data.unhcr.org/en/country/ken; https://reliefweb.int/report/kenya/national-drought-early-warning-bulletin-june-2022;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</si>
  <si>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</si>
  <si>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</si>
  <si>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</si>
  <si>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IPC 10/06/2022; GOVT KENYA 10/06/2022; UNHCR 13/06/2022</t>
  </si>
  <si>
    <t>https://reliefweb.int/report/kenya/kenya-ipc-acute-food-insecurity-and-acute-malnutrition-analysis-march-june-2022-published-june-10-2022; https://reliefweb.int/report/kenya/national-drought-early-warning-bulletin-june-2022; https://reliefweb.int/report/kenya/kenya-registered-refugees-and-asylum-seekers-31-may-2022</t>
  </si>
  <si>
    <t>KEN001Moderate humanitarian conditions - Level 3</t>
  </si>
  <si>
    <t>KEN001Severe humanitarian conditions - Level 4</t>
  </si>
  <si>
    <t>NDMA 10/06/2022</t>
  </si>
  <si>
    <t>https://reliefweb.int/report/kenya/national-drought-early-warning-bulletin-june-2022</t>
  </si>
  <si>
    <t>KEN001Extreme humanitarian conditions - Level 5</t>
  </si>
  <si>
    <t>https://reliefweb.int/report/kenya/kenya-ipc-acute-food-insecurity-and-acute-malnutrition-analysis-march-june-2022-published-june-10-2022</t>
  </si>
  <si>
    <t>Acute malnutrition reported cases in child age under the age 5 years</t>
  </si>
  <si>
    <t>KEN001Crisis affected groups</t>
  </si>
  <si>
    <t>IPC 10/06/2022</t>
  </si>
  <si>
    <t>KEN001Illness cases reported</t>
  </si>
  <si>
    <t>KEN003Total population</t>
  </si>
  <si>
    <t xml:space="preserve">NDMA 10/06/2022; HDX 24/11/2015 </t>
  </si>
  <si>
    <t>https://reliefweb.int/report/kenya/national-drought-early-warning-bulletin-june-2022;  https://data.humdata.org/dataset/kenya-surface-area-per-county; https://reliefweb.int/report/kenya/national-drought-early-warning-bulletin-june-2022</t>
  </si>
  <si>
    <t>KEN003Landmass affected</t>
  </si>
  <si>
    <t>KNBS 04/11/2019; UNHCR 31/05/2022; GOVT KENYA 10/06/2022</t>
  </si>
  <si>
    <t>https://www.knbs.or.ke/?wpdmpro=2019-kenya-population-and-housing-census-volume-i-population-by-county-and-sub-county ; https://data.unhcr.org/en/country/ken; https://reliefweb.int/report/kenya/national-drought-early-warning-bulletin-june-2022</t>
  </si>
  <si>
    <t>KEN003People exposed</t>
  </si>
  <si>
    <t>KNBS 04/11/2019; UNHCR 31/05/2022; NDMA 10/06/2022</t>
  </si>
  <si>
    <t>KEN003People affected</t>
  </si>
  <si>
    <t>KEN003People displaced</t>
  </si>
  <si>
    <t>KEN003Injuries reported</t>
  </si>
  <si>
    <t>KEN003Fatalities reported</t>
  </si>
  <si>
    <t>KEN003Fatalities in all crises</t>
  </si>
  <si>
    <t>IPC 10/06/2022; GOVT KENYA 10/06/2022</t>
  </si>
  <si>
    <t>https://reliefweb.int/report/kenya/kenya-ipc-acute-food-insecurity-and-acute-malnutrition-analysis-march-june-2022-published-june-10-2022; https://reliefweb.int/report/kenya/national-drought-early-warning-bulletin-june-2022</t>
  </si>
  <si>
    <t>KEN003People in Need</t>
  </si>
  <si>
    <t>https://www.knbs.or.ke/?wpdmpro=2019-kenya-population-and-housing-census-volume-i-population-by-county-and-sub-county
  ; https://data.unhcr.org/en/country/ken;
  https://reliefweb.int/report/kenya/national-drought-early-warning-bulletin-june-2022</t>
  </si>
  <si>
    <t>ACAPS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</si>
  <si>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</si>
  <si>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</si>
  <si>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</si>
  <si>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</si>
  <si>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</si>
  <si>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Host population and refugees</t>
  </si>
  <si>
    <t>KEN003Crisis affected groups</t>
  </si>
  <si>
    <t>KEN003Illness cases reported</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</si>
  <si>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</si>
  <si>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</si>
  <si>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</si>
  <si>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</si>
  <si>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</si>
  <si>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</si>
  <si>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Total population of Dadaab, Fafi and Turkana west and kamkunji sub-counties, which host Kakuma and Daadab refugee camps as well as Urban refugees</t>
  </si>
  <si>
    <t>KEN002People exposed</t>
  </si>
  <si>
    <t>https://reliefweb.int/report/kenya/kenya-registered-refugees-and-asylum-seekers-31-may-2022</t>
  </si>
  <si>
    <t>KEN002People affected</t>
  </si>
  <si>
    <t>KEN002People displaced</t>
  </si>
  <si>
    <t>No Information regarding this incident</t>
  </si>
  <si>
    <t>KEN002Injuries reported</t>
  </si>
  <si>
    <t>KEN002Fatalities reported</t>
  </si>
  <si>
    <t>KEN002Fatalities in all crises</t>
  </si>
  <si>
    <t>KEN002People in Need</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</si>
  <si>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</si>
  <si>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</si>
  <si>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</si>
  <si>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KEN002Stressed humanitarian conditions - Level 2</t>
  </si>
  <si>
    <t>KEN002Moderate humanitarian conditions - Level 3</t>
  </si>
  <si>
    <t>KEN002Severe humanitarian conditions - Level 4</t>
  </si>
  <si>
    <t>KEN002Extreme humanitarian conditions - Level 5</t>
  </si>
  <si>
    <t>Refugees, Host population</t>
  </si>
  <si>
    <t>KEN002Crisis affected groups</t>
  </si>
  <si>
    <t>WPR 24/06/2022</t>
  </si>
  <si>
    <t>https://worldpopulationreview.com/countries/ethiopia-population</t>
  </si>
  <si>
    <t>Population figure based on "world population review" live figure</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</si>
  <si>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</si>
  <si>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</si>
  <si>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</si>
  <si>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</si>
  <si>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</si>
  <si>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OCHA 02/2021</t>
  </si>
  <si>
    <t>https://reliefweb.int/sites/reliefweb.int/files/resources/ethiopia_2021_humanitarian_needs_overview_hno.pdf</t>
  </si>
  <si>
    <t>The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</si>
  <si>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</si>
  <si>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</si>
  <si>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</si>
  <si>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UNHCR 16/06/2022 ; UNHCR accessed on 16/06/2022; UNHCR accessed on 16/06/2022 ; OCHA 19/05/2021</t>
  </si>
  <si>
    <t>https://reliefweb.int/report/ethiopia/regional-bureau-east-and-horn-africa-and-great-lakes-region-internally-displaced ; https://data.unhcr.org/en/country/eth;  https://data2.unhcr.org/en/country/sdn; https://reliefweb.int/sites/reliefweb.int/files/resources/Situation%20Report%20-%20Ethiopia%20-%20Tigray%20Region%20Humanitarian%20Update%20-%2014%20May%202021.pdf</t>
  </si>
  <si>
    <t>Includes number of IDPs in Ethiopia 4,51 Million + Refugees in Ethiopia (864,958) as of 30 May 2022 + Ethiopian refugees in Sudan (72,555) as of 30 May 2022 + Returnees (1.3M) as of May 2021</t>
  </si>
  <si>
    <t>ETH001People displaced</t>
  </si>
  <si>
    <t>fatalities between 16 Dec 2021 and 10 June 2022</t>
  </si>
  <si>
    <t>ETH001Fatalities reported</t>
  </si>
  <si>
    <t>ETH001Fatalities in all crises</t>
  </si>
  <si>
    <t>OCHA 2021 HNO Ethiopia (05/03/2021)</t>
  </si>
  <si>
    <t>ETH001People in Need</t>
  </si>
  <si>
    <t>Levels 1 = Exposed population - affected population - PIN.</t>
  </si>
  <si>
    <t>ETH001Minimal humanitarian conditions - Level 1</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</si>
  <si>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</si>
  <si>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</si>
  <si>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</si>
  <si>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</si>
  <si>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</si>
  <si>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</si>
  <si>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</si>
  <si>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</si>
  <si>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</si>
  <si>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</si>
  <si>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</si>
  <si>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</si>
  <si>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</si>
  <si>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</si>
  <si>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</si>
  <si>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30/04/2022</t>
  </si>
  <si>
    <t>http://www.ethiovisit.com/ethiopia/ethiopia-regions-and-cities.html ; https://data2.unhcr.org/en/country/eth</t>
  </si>
  <si>
    <t xml:space="preserve">Figure represents the total population of the states that has more than 40K refugees: Gambela, Somali, Tigray, Benishangul-Gumuz, Afar, and Addis Ababa (according to UNHCR data portal of Ethiopia). </t>
  </si>
  <si>
    <t>ETH003People affected</t>
  </si>
  <si>
    <t>UNHCR accessed on 16/06/2022</t>
  </si>
  <si>
    <t>https://data.unhcr.org/en/country/eth</t>
  </si>
  <si>
    <t>Refugees in Ethiopia (864,958) as of 30 May 2022</t>
  </si>
  <si>
    <t>ETH003People displaced</t>
  </si>
  <si>
    <t>ETH003Fatalities reported</t>
  </si>
  <si>
    <t>ETH003Fatalities in all crises</t>
  </si>
  <si>
    <t>https://data2.unhcr.org/en/country/eth</t>
  </si>
  <si>
    <t>ETH003People in Need</t>
  </si>
  <si>
    <t>Ethiovisit 2017; UNHCR accessed on 16/06/2022</t>
  </si>
  <si>
    <t>Levels 1 = the number of people exposed - affected population</t>
  </si>
  <si>
    <t>ETH003Minimal humanitarian conditions - Level 1</t>
  </si>
  <si>
    <t>ETH003Stressed humanitarian conditions - Level 2</t>
  </si>
  <si>
    <t xml:space="preserve">Refugees in Ethiopia (854,471) as of 30 April 2022. Level 3 is assumed to be the number of people directly affected by the crisis. </t>
  </si>
  <si>
    <t>ETH003Moderate humanitarian conditions - Level 3</t>
  </si>
  <si>
    <t>UNHCR 16/09/2021</t>
  </si>
  <si>
    <t>Because Ethiopia has a series of well established refugee camps, no one was considered on level 4 or 5 (Eritrean refugees in Tigray are excluded)</t>
  </si>
  <si>
    <t>ETH003Severe humanitarian conditions - Level 4</t>
  </si>
  <si>
    <t>ETH003Extreme humanitarian conditions - Level 5</t>
  </si>
  <si>
    <t>ETH004Total population</t>
  </si>
  <si>
    <t>The total area of Tigray, Afar, and Amhara as of 2017</t>
  </si>
  <si>
    <t>ETH004Landmass affected</t>
  </si>
  <si>
    <t> OCHA HDX 24/05/2021</t>
  </si>
  <si>
    <t> https://data.humdata.org/dataset/ethiopia-population-data-_-admin-level-0-3</t>
  </si>
  <si>
    <t xml:space="preserve">Number of people living in Tigray (5,7 million), Afar (2 million), and Amhara (22,8 million) including refugees. </t>
  </si>
  <si>
    <t>ETH004People exposed</t>
  </si>
  <si>
    <t>OCHA 02/2021; UNHCR 11/11/2020</t>
  </si>
  <si>
    <t>https://reliefweb.int/sites/reliefweb.int/files/resources/ethiopia_2021_humanitarian_needs_overview_hno.pdf  ; https://data2.unhcr.org/en/documents/details/83745</t>
  </si>
  <si>
    <t xml:space="preserve">All population of Tigray, Afar, and Amhara are affected by Northern Ethiopia crisis. </t>
  </si>
  <si>
    <t>ETH004People affected</t>
  </si>
  <si>
    <t>IOM 15/04/2022 ; UNHCR accessed on 16/06/2022</t>
  </si>
  <si>
    <t>https://dtm.iom.int/reports/ethiopia-%E2%80%94-national-displacement-report-11-december-2021-%E2%80%94-february-2022-1 ; https://data2.unhcr.org/en/country/sdn</t>
  </si>
  <si>
    <t>Over 2,437,000 million people were displaced in northern Ethiopia. This includes more than 1.8 million people in Tigray as at Sep 2021, over 462,529 in Amhara as at Feb 2022, and more than 175,264 people in Afar as at Feb 2022 + Ethiopian refugees in Sudan (72,555) as of 31 May 2022</t>
  </si>
  <si>
    <t>ETH004People displaced</t>
  </si>
  <si>
    <t>fatalities between 16 Dec 2021 and 7 June 2022 in Afar, Amhara, and Tigray</t>
  </si>
  <si>
    <t>ETH004Fatalities reported</t>
  </si>
  <si>
    <t>ETH004Fatalities in all crises</t>
  </si>
  <si>
    <t>ETH004People in Need</t>
  </si>
  <si>
    <t>WFP 26/11/2021 ; OCHA 23/12/2021 ; IPC 10/06/2021 ; OCHA 14/12/2021 ; IOM 15/02/2022</t>
  </si>
  <si>
    <t xml:space="preserve">https://reliefweb.int/report/ethiopia/millions-more-need-food-assistance-direct-result-conflict-northern-ethiopia-says-wfp ; https://reliefweb.int/sites/reliefweb.int/files/resources/Ethiopia%20-%20Northern%20Ethiopia%20Humanitarian%20Update%20Situation%20Report%2C%2023%20Dec%202021.pdf ; https://reliefweb.int/report/ethiopia/ethiopia-ipc-acute-food-insecurity-analysis-may-september-2021-issued-june-2021 ; https://www.unocha.org/story/daily-noon-briefing-highlights-ethiopia-33 ; https://reliefweb.int/report/ethiopia/ethiopia-national-displacement-report-10-site-assessment-round-27-village-assessment </t>
  </si>
  <si>
    <t>ETH004Minimal humanitarian conditions - Level 1</t>
  </si>
  <si>
    <t>OCHA 02/2021; UNHCR 11/11/2020 ; OCHA 17/06/2022 ; IOM 15/02/2022</t>
  </si>
  <si>
    <t xml:space="preserve">https://reliefweb.int/sites/reliefweb.int/files/resources/ethiopia_2021_humanitarian_needs_overview_hno.pdf  ; https://data2.unhcr.org/en/documents/details/83745 ; https://reliefweb.int/report/ethiopia/ethiopia-northern-ethiopia-humanitarian-update-situation-report-16-june-2022 ; https://reliefweb.int/report/ethiopia/ethiopia-national-displacement-report-10-site-assessment-round-27-village-assessment </t>
  </si>
  <si>
    <t>ETH004Stressed humanitarian conditions - Level 2</t>
  </si>
  <si>
    <t>IOM 15/04/2022 ; UNHCR accessed on 16/06/2022 ; IPC 10/06/2021</t>
  </si>
  <si>
    <t>https://dtm.iom.int/reports/ethiopia-%E2%80%94-national-displacement-report-11-december-2021-%E2%80%94-february-2022-1 ; https://data2.unhcr.org/en/country/sdn ; https://reliefweb.int/report/ethiopia/ethiopia-ipc-acute-food-insecurity-analysis-may-september-2021-issued-june-2021\</t>
  </si>
  <si>
    <t xml:space="preserve">ACAPS methodology: Level 3 = People in Need - Level 4 - Level 5. There is limited evidence on the severity of needs because of limited access to the areas. </t>
  </si>
  <si>
    <t>ETH004Moderate humanitarian conditions - Level 3</t>
  </si>
  <si>
    <t xml:space="preserve">There is limited evidence on the severity of needs because of limited access to the area.  However, the number inculdes IDPs in Tigray and IDPs in Amhara and Afar who were displaced due to Northern Ethiopia conflict (2,5 million)  = 1.8 million people in Tigray, over 542,000 in Amhara, and more than 175,264 people in Afar as at Feb 2022 </t>
  </si>
  <si>
    <t>ETH004Severe humanitarian conditions - Level 4</t>
  </si>
  <si>
    <t>IPC 10/06/2021</t>
  </si>
  <si>
    <t>https://reliefweb.int/report/ethiopia/ethiopia-ipc-acute-food-insecurity-analysis-may-september-2021-issued-june-2021\</t>
  </si>
  <si>
    <t>There are 401000 peope in Catastrophe food security conditions (IPC-5)</t>
  </si>
  <si>
    <t>ETH004Extreme humanitarian conditions - Level 5</t>
  </si>
  <si>
    <t>World Bank 2020 ; Government Institute of Mexicans Living Abroad 2018</t>
  </si>
  <si>
    <t>https://data.worldbank.org/country/mexico?view=chart ; http://ime.gob.mx/historico/estadisticas/mundo/estadistica_poblacion_pruebas.html</t>
  </si>
  <si>
    <t>Total population figure from World Bank (2020) - # of Mexicans living abroad (2017)</t>
  </si>
  <si>
    <t>MEX001Total population</t>
  </si>
  <si>
    <t>World Bank 2020;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</si>
  <si>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</si>
  <si>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</si>
  <si>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</si>
  <si>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https://datos.bancomundial.org/indicador/SP.POP.TOTL?locations=MX ; https://www.visionofhumanity.org/wp-content/uploads/2021/05/ESP-MPI-2021-web-1.pdf</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</si>
  <si>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</si>
  <si>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</si>
  <si>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2018</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</si>
  <si>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</si>
  <si>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</si>
  <si>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</si>
  <si>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</si>
  <si>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There are no approximate or exact figures about injuries reported</t>
  </si>
  <si>
    <t>MEX001Injuries reported</t>
  </si>
  <si>
    <t>ACLED 22/6/2022; IOM 2022</t>
  </si>
  <si>
    <t>https://acleddata.com/dashboard/#/dashboard ; https://missingmigrants.iom.int/region/americas?region_incident=4041&amp;route=3936&amp;incident_date%5Bmin%5D=&amp;incident_date%5Bmax%5D=</t>
  </si>
  <si>
    <t>Fatalities reported by ACLED within battles, riots, explosions/remote violence, and violence against civilians between 17/06/2021 and 17/06/2022 + Missing migrants in the US-Mexican border since 2014</t>
  </si>
  <si>
    <t>MEX001Fatalities reported</t>
  </si>
  <si>
    <t>MEX001Fatalities in all crises</t>
  </si>
  <si>
    <t>COMAR 2022</t>
  </si>
  <si>
    <t>https://www.gob.mx/cms/uploads/attachment/file/706715/Cierre_Febrero-2022__1-Marzo_.pdf</t>
  </si>
  <si>
    <t>MEX001People in Need</t>
  </si>
  <si>
    <t>World Bank 2020; Instituto para la Economía y la Paz (IEP) 2021; Internal Displacement Monitoring Centre (IMDC) 2021; UNHCR 2018</t>
  </si>
  <si>
    <t>https://www.internal-displacement.org/sites/default/files/publications/documents/grid2021_idmc.pdf</t>
  </si>
  <si>
    <t>People exposed - people affected</t>
  </si>
  <si>
    <t>MEX001Minimal humanitarian conditions - Level 1</t>
  </si>
  <si>
    <t>People affected - people in need</t>
  </si>
  <si>
    <t>MEX001Stressed humanitarian conditions - Level 2</t>
  </si>
  <si>
    <t>Migrants recognized as refugees or in complementary protection by the Mexican Commission for Refugee Assistance (COMAR) from 2013 to 2022. However, there are no exact figures about the total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</si>
  <si>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</si>
  <si>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</si>
  <si>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</si>
  <si>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MEX001Extreme humanitarian conditions - Level 5</t>
  </si>
  <si>
    <t>IDPs, Refugees/asylum-seekers/migrants, Returnees, Host, Non-Host</t>
  </si>
  <si>
    <t>MEX001Crisis affected groups</t>
  </si>
  <si>
    <t>MEX001People facing limited access constraints</t>
  </si>
  <si>
    <t>There are no approximate or exact figures about illness cases reported</t>
  </si>
  <si>
    <t>MEX001Illness cases reported</t>
  </si>
  <si>
    <t>There are no approximate or exact figures about buildings damaged</t>
  </si>
  <si>
    <t>MEX001Buildings damaged</t>
  </si>
  <si>
    <t>There are no approximate or exact figures about buildings destroyed</t>
  </si>
  <si>
    <t>MEX001Buildings destroyed</t>
  </si>
  <si>
    <t>There are no approximate or exact figures about economic losses</t>
  </si>
  <si>
    <t>MEX001Economic Losses</t>
  </si>
  <si>
    <t>MEX002Total population</t>
  </si>
  <si>
    <t>According to the IEP the entire mexican territory is affected by the criminal violence. Therefore, the landmass affected is all the mexican states .</t>
  </si>
  <si>
    <t>MEX002Landmass affected</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</si>
  <si>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</si>
  <si>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</si>
  <si>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</si>
  <si>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</si>
  <si>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</si>
  <si>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</si>
  <si>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</si>
  <si>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</si>
  <si>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ACLED 22/6/2022</t>
  </si>
  <si>
    <t>Fatalities reported by ACLED within battles, riots, explosions/remote violence, and violence against civilians between 17/06/2021 and 17/06/2022.</t>
  </si>
  <si>
    <t>MEX002Fatalities reported</t>
  </si>
  <si>
    <t>MEX002Fatalities in all crises</t>
  </si>
  <si>
    <t>MEX002People in Need</t>
  </si>
  <si>
    <t>World Bank 2020; Instituto para la Economía y la Paz (IEP) 2021; Internal Displacement Monitoring Centre (IMDC) 2022</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</si>
  <si>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</si>
  <si>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</si>
  <si>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</si>
  <si>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</si>
  <si>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</si>
  <si>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</si>
  <si>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</si>
  <si>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</si>
  <si>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MEX002Crisis affected groups</t>
  </si>
  <si>
    <t>There are no approximate or exact figures about people in need facing limited access constraints</t>
  </si>
  <si>
    <t>MEX002People facing limited access constraints</t>
  </si>
  <si>
    <t>MEX002People facing restricted access constraints</t>
  </si>
  <si>
    <t>ACLED accessed on 13/06/2022</t>
  </si>
  <si>
    <t>fatalities between 01 December 2021 and 13 June 2022 because of drought</t>
  </si>
  <si>
    <t>ZMB002Fatalities reported</t>
  </si>
  <si>
    <t xml:space="preserve">fatalities between 01 December 2021 and 13 June 2022 </t>
  </si>
  <si>
    <t>ZMB002Fatalities in all crises</t>
  </si>
  <si>
    <t>ETH005Total population</t>
  </si>
  <si>
    <t>The total area of Oromia, Somali, and SNNP regions</t>
  </si>
  <si>
    <t>ETH005Landmass affected</t>
  </si>
  <si>
    <t> OCHA HDX 05/01/2022</t>
  </si>
  <si>
    <t xml:space="preserve">Number of people living in Oromia (39,3 million), Somali (6,3 million), SNNP (13,2 million) , and South West (3,4 million) regions. </t>
  </si>
  <si>
    <t>ETH005People exposed</t>
  </si>
  <si>
    <t>OCHA 03/06/2022</t>
  </si>
  <si>
    <t>https://reliefweb.int/report/ethiopia/ethiopia-drought-update-no-4-june-2022</t>
  </si>
  <si>
    <t>An estimated 8 million people in Oromia, Somali, and Southern Nations, Nationalities, and Peoples' (SNNP), and South West regions are affected by drought and require food assistance</t>
  </si>
  <si>
    <t>ETH005People affected</t>
  </si>
  <si>
    <t>ACLED accessed on 16/05/2022</t>
  </si>
  <si>
    <t>fatalities between 16 Dec 2021 and 10 June 2022 in Oromia, Somali, SNNP, and South West regions because of drought</t>
  </si>
  <si>
    <t>ETH005Fatalities reported</t>
  </si>
  <si>
    <t>ETH005Fatalities in all crises</t>
  </si>
  <si>
    <t>ETH005People in Need</t>
  </si>
  <si>
    <t> OCHA HDX 05/01/2022 ; OCHA 03/06/2022</t>
  </si>
  <si>
    <t> https://data.humdata.org/dataset/ethiopia-population-data-_-admin-level-0-3 ; https://reliefweb.int/report/ethiopia/ethiopia-drought-update-no-4-june-2022</t>
  </si>
  <si>
    <t>ETH005Minimal humanitarian conditions - Level 1</t>
  </si>
  <si>
    <t>ETH005Stressed humanitarian conditions - Level 2</t>
  </si>
  <si>
    <t>There is limited evidence on the severity of needs.</t>
  </si>
  <si>
    <t>ETH005Moderate humanitarian conditions - Level 3</t>
  </si>
  <si>
    <t>ETH005Severe humanitarian conditions - Level 4</t>
  </si>
  <si>
    <t>ETH005Extreme humanitarian conditions - Level 5</t>
  </si>
  <si>
    <t>IOM 15/04/2022</t>
  </si>
  <si>
    <t>https://dtm.iom.int/reports/ethiopia-%E2%80%94-national-displacement-report-11-december-2021-%E2%80%94-february-2022-1; https://reliefweb.int/report/ethiopia/ethiopia-drought-update-no-4-june-2022</t>
  </si>
  <si>
    <t xml:space="preserve">According to IOM, people displaced due to drought as of Feb 2022 in Oromia are 88,305 and in Somali 325,505. No figures for SNNP region were reported. </t>
  </si>
  <si>
    <t>ETH005People displaced</t>
  </si>
  <si>
    <t xml:space="preserve">UNHCR accessed on  23/06/2022 ; UNHCR Sudan accessed on  23/06/2022 ; UNHCR South Sudan accesed on  23/06/2022   ; UNHCR Chad accessed on 23/06/2022  </t>
  </si>
  <si>
    <t>https://reliefweb.int/report/ethiopia/regional-bureau-east-and-horn-africa-and-great-lakes-region-internally-displaced ; https://data2.unhcr.org/en/country/sdn; https://data2.unhcr.org/en/country/ssd ; https://data2.unhcr.org/en/country/tcd</t>
  </si>
  <si>
    <t>The number includes IDPs in Sudan (3,040,000) as of 31 March 2022, Refugees in Sudan(1,139,000) as of 31 May 2022, Refugee returnees (2,060) as of 31 Dec. 2019, Sudanese refugees in South Sudan (312,000) as of 30 April 2022 and Chad (392,000) as of 31 May 2022.</t>
  </si>
  <si>
    <t>SDN001People displaced</t>
  </si>
  <si>
    <t>ACLED accessed on 23/06/2022</t>
  </si>
  <si>
    <t>fatalities between 01 December 2021 and 17 June 2022 for the complex crisis</t>
  </si>
  <si>
    <t>SDN001Fatalities reported</t>
  </si>
  <si>
    <t>fatalities between 01 December 2021 and 17 June 2022</t>
  </si>
  <si>
    <t>SDN001Fatalities in all crises</t>
  </si>
  <si>
    <t>UNHCR accessed on 23/06/2022</t>
  </si>
  <si>
    <t>https://data2.unhcr.org/en/country/sdn</t>
  </si>
  <si>
    <t>The number represents refugees in Sudan,  as of 31 May 2022</t>
  </si>
  <si>
    <t>SDN005People displaced</t>
  </si>
  <si>
    <t xml:space="preserve">fatalities between 01 December 2021 and 13 June 2022 related to refugees </t>
  </si>
  <si>
    <t>SDN005Fatalities reported</t>
  </si>
  <si>
    <t>SDN005Fatalities in all crises</t>
  </si>
  <si>
    <t>SDN005People in Need</t>
  </si>
  <si>
    <t>Level1= Exposed population - affected population (ACAPS methodology)</t>
  </si>
  <si>
    <t>SDN005Minimal humanitarian conditions - Level 1</t>
  </si>
  <si>
    <t>Level 2 = Affected population - PIN (ACAPS methodology)</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</si>
  <si>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</si>
  <si>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</si>
  <si>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</si>
  <si>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</si>
  <si>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</si>
  <si>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Areas of West-Darfur , West Kordofan , South Darfur , South Kordofan , North Darfur , North Kordofan , East Darfur and Central Darfur</t>
  </si>
  <si>
    <t>SDN008Landmass affected</t>
  </si>
  <si>
    <t xml:space="preserve">ACAPS methodology: Exposed= Levels 1+2+3+4+5
</t>
  </si>
  <si>
    <t>SDN008People exposed</t>
  </si>
  <si>
    <t>ACAPS methodology: Affected= Levels 2+3+4+5</t>
  </si>
  <si>
    <t>SDN008People affected</t>
  </si>
  <si>
    <t>OCHA 19/06/2022</t>
  </si>
  <si>
    <t>https://reliefweb.int/report/sudan/sudan-humanitarian-snapshot-may-2022</t>
  </si>
  <si>
    <t xml:space="preserve">Number of IDPs in Darfur and kordofan regions from Jan to May 2022 </t>
  </si>
  <si>
    <t>SDN008People displaced</t>
  </si>
  <si>
    <t xml:space="preserve">fatalities between 01 December 2021 and 13 June 2022 in Kordofan and Darfur regions . </t>
  </si>
  <si>
    <t>SDN008Fatalities reported</t>
  </si>
  <si>
    <t>SDN008Fatalities in all crises</t>
  </si>
  <si>
    <t>SDN008People in Need</t>
  </si>
  <si>
    <t>number of minimal humanitarian needs in Kordofan and Darfur regions (HNO p. 46)</t>
  </si>
  <si>
    <t>SDN008Minimal humanitarian conditions - Level 1</t>
  </si>
  <si>
    <t>People facing stressed humanitarian needs as a result of violence in Kordofan and Darfur regions including host community, IDPs, Returnees, refugees (HNO p.46)</t>
  </si>
  <si>
    <t>SDN008Stressed humanitarian conditions - Level 2</t>
  </si>
  <si>
    <t>People facing moderate humanitarian needs as a result of violence in Kordofan and Darfur regions including host community, IDPs, Returnees, refugees (HNO p.35)</t>
  </si>
  <si>
    <t>SDN008Moderate humanitarian conditions - Level 3</t>
  </si>
  <si>
    <t>People facing severe humanitarian needs as a result of violence in Kordofan and Darfur regions including host community, IDPs,  refugees and Returnees. (HNO p.35)</t>
  </si>
  <si>
    <t>SDN008Severe humanitarian conditions - Level 4</t>
  </si>
  <si>
    <t>people facing extreme humanitarian needs as a result of violence in Kordofan and Darfur regions including host community, IDPs, refugees and Returnees.</t>
  </si>
  <si>
    <t>SDN008Extreme humanitarian conditions - Level 5</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</si>
  <si>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</si>
  <si>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</si>
  <si>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</si>
  <si>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</si>
  <si>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</si>
  <si>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</si>
  <si>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</si>
  <si>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</si>
  <si>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</si>
  <si>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</si>
  <si>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</si>
  <si>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</si>
  <si>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Total people displaced from Azerbaijan because of the conflict</t>
  </si>
  <si>
    <t>REG013People displaced</t>
  </si>
  <si>
    <t>ACLED Accessed 31/05/2022</t>
  </si>
  <si>
    <t>Total fatalities in last 6 months</t>
  </si>
  <si>
    <t>REG013Fatalities reported</t>
  </si>
  <si>
    <t>ACLED Accessed 31/05/2023</t>
  </si>
  <si>
    <t>REG013Fatalities in all crises</t>
  </si>
  <si>
    <t>REG013People in Need</t>
  </si>
  <si>
    <t>Statistical committee of Armenia 01/01/22</t>
  </si>
  <si>
    <t xml:space="preserve">https://armstat.am/en/?nid=111;  https://data2.unhcr.org/en/country/arm?secret=unhcrrestricted; https://reliefweb.int/sites/reliefweb.int/files/resources/Armenia%20Inter-Agency%20Response%20Plan.pdf; </t>
  </si>
  <si>
    <t>Level 1 in ARM002 + Level 1 in AZE002</t>
  </si>
  <si>
    <t>REG013Minimal humanitarian conditions - Level 1</t>
  </si>
  <si>
    <t>UNCT Armenia  (Inter-Agency Response Plan OCT 2020-JUNE 2021) 22 Jan 2021; State Statistical Committee of the Republic of Azerbaijan 5.11.2021</t>
  </si>
  <si>
    <t>https://reliefweb.int/sites/reliefweb.int/files/resources/Armenia%20Inter-Agency%20Response%20Plan.pdf; https://www.stat.gov.az/source/demoqraphy/ap/?lang=en</t>
  </si>
  <si>
    <t>Level 2 in ARM002 + Level 2 in AZE002</t>
  </si>
  <si>
    <t>REG013Stressed humanitarian conditions - Level 2</t>
  </si>
  <si>
    <t>UNHCR accessed 29/5/2022</t>
  </si>
  <si>
    <t xml:space="preserve">https://data2.unhcr.org/en/country/arm?secret=unhcrrestricted; </t>
  </si>
  <si>
    <t>Level 3 in ARM002 + Level 3 in AZE002</t>
  </si>
  <si>
    <t>REG013Moderate humanitarian conditions - Level 3</t>
  </si>
  <si>
    <t>Refugee-like people and the Host community</t>
  </si>
  <si>
    <t>REG013Crisis affected groups</t>
  </si>
  <si>
    <t>JRP 2022; UNHCR 9/06/2022</t>
  </si>
  <si>
    <t>https://data.unhcr.org/en/documents/details/93467; https://www.humanitarianresponse.info/en/operations/bangladesh/document/bangladesh-2022-joint-response-plan-rohingya-humanitarian-crisis</t>
  </si>
  <si>
    <t>Population Exposed = total no. of Rohingya population + host community population= 926,486+ 541,021= 1,467,507</t>
  </si>
  <si>
    <t>BGD002People exposed</t>
  </si>
  <si>
    <t>Affected population = affected refugee population + affected host population=926,486+ 541,021= 1,467,507</t>
  </si>
  <si>
    <t>BGD002People affected</t>
  </si>
  <si>
    <t>UNHCR 9/06/2022</t>
  </si>
  <si>
    <t>https://data.unhcr.org/en/documents/details/93467</t>
  </si>
  <si>
    <t>Total number of Rohingya refugees</t>
  </si>
  <si>
    <t>BGD002People displaced</t>
  </si>
  <si>
    <t>Total fatalities in the affected areas--Teknaf and Ukhiya.</t>
  </si>
  <si>
    <t>BGD002Fatalities reported</t>
  </si>
  <si>
    <t>The Business Standard 28/06/2022; The Dhaka Tribune 28/06/2023; ACLED accessed 31/05/2022</t>
  </si>
  <si>
    <t>https://www.tbsnews.net/bangladesh/flood-death-toll-reaches-87-448886; https://www.dhakatribune.com/bangladesh/2022/06/28/death-toll-from-bangladesh-floods-reaches-87; https://acleddata.com/data-export-tool/</t>
  </si>
  <si>
    <t>The total number of fatalities in all the crises in the last 6 months.</t>
  </si>
  <si>
    <t>BGD002Fatalities in all crises</t>
  </si>
  <si>
    <t>BGD002People in Need</t>
  </si>
  <si>
    <t>The number of people in need.</t>
  </si>
  <si>
    <t>BGD002Moderate humanitarian conditions - Level 3</t>
  </si>
  <si>
    <t>ACLED (01/01/2022-127/06/2022)</t>
  </si>
  <si>
    <t>The fatalities figure in the past six months. This figure includes people who killed in protests, riots, violence against civilians, explosions/remote violence and battles.</t>
  </si>
  <si>
    <t>IRQ001Fatalities reported</t>
  </si>
  <si>
    <t>Total fatalities figure in the past six months. This figure includes people who killed in protests, riots, violence against civilians, explosions/remote violence and battles.</t>
  </si>
  <si>
    <t>IRQ001Fatalities in all crises</t>
  </si>
  <si>
    <t>IRQ002Fatalities reported</t>
  </si>
  <si>
    <t>IRQ002Fatalities in all crises</t>
  </si>
  <si>
    <t>IRQ003Fatalities in all crises</t>
  </si>
  <si>
    <t>Total number of fatalities in the last 6 months in the Papua and West Papua provinces.</t>
  </si>
  <si>
    <t>IDN002Fatalities reported</t>
  </si>
  <si>
    <t>IDN002Fatalities in all crises</t>
  </si>
  <si>
    <t>UNHCR 31/05/2022</t>
  </si>
  <si>
    <t>https://www.unhcr.org/en-us/figures-at-a-glance-in-malaysia.html</t>
  </si>
  <si>
    <t>Total number of refugees in Malaysia</t>
  </si>
  <si>
    <t>MYS001People displaced</t>
  </si>
  <si>
    <t>UNHCR 21/4/2022</t>
  </si>
  <si>
    <t>https://reliefweb.int/report/malaysia/unhcr-shocked-reported-deaths-asylum-seekers-after-riot-immigration-depot-malaysia</t>
  </si>
  <si>
    <t>The number of fatality related to the crisis for the last 6 months.</t>
  </si>
  <si>
    <t>MYS001Fatalities reported</t>
  </si>
  <si>
    <t>The number of fatalities of all the crises for the last 6 months.</t>
  </si>
  <si>
    <t>MYS001Fatalities in all crises</t>
  </si>
  <si>
    <t>MYS001People in Need</t>
  </si>
  <si>
    <t>MYS001Stressed humanitarian conditions - Level 2</t>
  </si>
  <si>
    <t xml:space="preserve"> Level 3, is all those seeking asylum and registered as a refugee in Malaysia. Due to information gaps, it is unclear whether those in need are facing different levels of severity. </t>
  </si>
  <si>
    <t>MYS001Moderate humanitarian conditions - Level 3</t>
  </si>
  <si>
    <t>UNHCR Protection Cluster 13/06/2022 ; DSWD 10/06/2022</t>
  </si>
  <si>
    <t>https://reliefweb.int/report/philippines/philippines-mindanao-displacement-dashboard-may-2022-issue-no-92 ; https://reliefweb.int/report/philippines/dswd-dromic-report-148-typhoon-odette-10-june-2022-6pm</t>
  </si>
  <si>
    <t>Total people affected by the crises in Philippines</t>
  </si>
  <si>
    <t>PHL001People affected</t>
  </si>
  <si>
    <t xml:space="preserve">The total number of displaced people because of crises in the Philippines. </t>
  </si>
  <si>
    <t>PHL001People displaced</t>
  </si>
  <si>
    <t>ACLED 31/05/2022 ; NY Post 31/12/2021</t>
  </si>
  <si>
    <t>https://acleddata.com/dashboard/#/dashboard ; https://nypost.com/2021/12/31/typhoon-rai-death-toll-in-philippines-tops-400/</t>
  </si>
  <si>
    <t>Number of fatalities in the last 6 months.</t>
  </si>
  <si>
    <t>PHL001Fatalities reported</t>
  </si>
  <si>
    <t>ACLED 31/05/2022, NY Post 31/12/2021 ; ACLED 31/05/2022, NY Post 31/12/2021</t>
  </si>
  <si>
    <t>https://acleddata.com/dashboard/#/dashboard; https://nypost.com/2021/12/31/typhoon-rai-death-toll-in-philippines-tops-400/ ; https://acleddata.com/dashboard/#/dashboard; https://nypost.com/2021/12/31/typhoon-rai-death-toll-in-philippines-tops-400/</t>
  </si>
  <si>
    <t>PHL001Fatalities in all crises</t>
  </si>
  <si>
    <t>UNHCR Protection Cluster 13/06/2022 ; OCHA 2/2/2022</t>
  </si>
  <si>
    <t>https://reliefweb.int/report/philippines/philippines-mindanao-displacement-dashboard-may-2022-issue-no-92 ; https://reliefweb.int/report/philippines/philippines-super-typhoon-rai-odette-humanitarian-needs-and-priorities-revision</t>
  </si>
  <si>
    <t>PHL001People in Need</t>
  </si>
  <si>
    <t>Population Census Data 2020 ; UNHCR Protection Cluster 13/06/2022 ; Population Census Data 2020, DSWD 10/06/2022</t>
  </si>
  <si>
    <t>https://psa.gov.ph/population-and-housing/node/164857 ;https://reliefweb.int/report/philippines/philippines-mindanao-displacement-dashboard-may-2022-issue-no-92 ; https://psa.gov.ph/population-and-housing; https://reliefweb.int/report/philippines/dswd-dromic-report-148-typhoon-odette-10-june-2022-6pm</t>
  </si>
  <si>
    <t>Level 1 = Total number of people exposed minus total people affected</t>
  </si>
  <si>
    <t>PHL001Minimal humanitarian conditions - Level 1</t>
  </si>
  <si>
    <t>UNHCR Protection Cluster 13/06/2022; Govt of Philippines 2015 ; Population Census Data 2020, DSWD 10/06/2022</t>
  </si>
  <si>
    <t>https://reliefweb.int/report/philippines/philippines-mindanao-displacement-dashboard-may-2022-issue-no-92; https://data.humdata.org/dataset/philippines-2015-census-population-administrative-level-1-to-4  ; https://psa.gov.ph/population-and-housing; https://reliefweb.int/report/philippines/dswd-dromic-report-148-typhoon-odette-10-june-2022-6pm</t>
  </si>
  <si>
    <t>Level 2 = Total number fo people affceted minus total number of people in need</t>
  </si>
  <si>
    <t>PHL001Stressed humanitarian conditions - Level 2</t>
  </si>
  <si>
    <t>The total number of people in need, all people in need are considered at level 3</t>
  </si>
  <si>
    <t>PHL001Moderate humanitarian conditions - Level 3</t>
  </si>
  <si>
    <t>DSWD 10/06/2022</t>
  </si>
  <si>
    <t>https://reliefweb.int/report/philippines/dswd-dromic-report-148-typhoon-odette-10-june-2022-6pm</t>
  </si>
  <si>
    <t>Total # of buildings damaged because of typhoon RAI.</t>
  </si>
  <si>
    <t>PHL001Buildings damaged</t>
  </si>
  <si>
    <t xml:space="preserve">Total # of buildings destroyed because of typhoon RAI. </t>
  </si>
  <si>
    <t>PHL001Buildings destroyed</t>
  </si>
  <si>
    <t>UNHCR Protection Cluster 13/06/2022</t>
  </si>
  <si>
    <t>https://reliefweb.int/report/philippines/philippines-mindanao-displacement-dashboard-may-2022-issue-no-92</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</si>
  <si>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</si>
  <si>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</si>
  <si>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</si>
  <si>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</si>
  <si>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Number of fatalities in Mindanao in the last 6 months.</t>
  </si>
  <si>
    <t>PHL003Fatalities reported</t>
  </si>
  <si>
    <t>ACLED 31/05/2022, NY Post 31/12/2021</t>
  </si>
  <si>
    <t>https://acleddata.com/dashboard/#/dashboard; https://nypost.com/2021/12/31/typhoon-rai-death-toll-in-philippines-tops-400/</t>
  </si>
  <si>
    <t>PHL003Fatalities in all crises</t>
  </si>
  <si>
    <t>PHL003People in Need</t>
  </si>
  <si>
    <t>Population Census Data 2020 ; UNHCR Protection Cluster 13/06/2022</t>
  </si>
  <si>
    <t>https://psa.gov.ph/population-and-housing/node/164857 ;https://reliefweb.int/report/philippines/philippines-mindanao-displacement-dashboard-may-2022-issue-no-92</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</si>
  <si>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</si>
  <si>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</si>
  <si>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</si>
  <si>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</si>
  <si>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Total number of people affected by typhoon RAI crisis according to the government</t>
  </si>
  <si>
    <t>PHL010People affected</t>
  </si>
  <si>
    <t xml:space="preserve">The total number of people displaced because of typhoon RAI according to the government of Philippines. </t>
  </si>
  <si>
    <t>PHL010People displaced</t>
  </si>
  <si>
    <t>The number of fatalities of all crises in the last 6 months.</t>
  </si>
  <si>
    <t>PHL010Fatalities in all crises</t>
  </si>
  <si>
    <t>Population Census Data 2020, DSWD 10/06/2022</t>
  </si>
  <si>
    <t>https://psa.gov.ph/population-and-housing; https://reliefweb.int/report/philippines/dswd-dromic-report-148-typhoon-odette-10-june-2022-6pm</t>
  </si>
  <si>
    <t>Level 1 = number of people exposed minus people affected</t>
  </si>
  <si>
    <t>PHL010Minimal humanitarian conditions - Level 1</t>
  </si>
  <si>
    <t>Level 2 = People affected minus people in need</t>
  </si>
  <si>
    <t>PHL010Stressed humanitarian conditions - Level 2</t>
  </si>
  <si>
    <t>UNHCR (31/05/2022)</t>
  </si>
  <si>
    <t>http://data2.unhcr.org/en/situations/syria/location/5</t>
  </si>
  <si>
    <t>Total number of Syrian refugees registered in UNHCR Iraq and consider persons of concern</t>
  </si>
  <si>
    <t>IRQ003People displaced</t>
  </si>
  <si>
    <t>IRQ003People in Need</t>
  </si>
  <si>
    <t>UNHCR (31/05/2022);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</si>
  <si>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</si>
  <si>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</si>
  <si>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</si>
  <si>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</si>
  <si>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</si>
  <si>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</si>
  <si>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</si>
  <si>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</si>
  <si>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</si>
  <si>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IOM (31/03/2022); UNHCR (31/05/2022);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</si>
  <si>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</si>
  <si>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</si>
  <si>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</si>
  <si>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OCHA 27/03/2022; UNHCR 02/2022; UNHCR (31/05/2022)</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</si>
  <si>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</si>
  <si>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</si>
  <si>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</si>
  <si>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</si>
  <si>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</si>
  <si>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</si>
  <si>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</si>
  <si>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</si>
  <si>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</si>
  <si>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</si>
  <si>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PHL010Buildings damaged</t>
  </si>
  <si>
    <t>PHL010Buildings destroyed</t>
  </si>
  <si>
    <t>https://acleddata.com/dashboard#/dashboard</t>
  </si>
  <si>
    <t>The number of crisis related fatalities in the last 6 months</t>
  </si>
  <si>
    <t>IND002Fatalities reported</t>
  </si>
  <si>
    <t>IND002Fatalities in all crises</t>
  </si>
  <si>
    <t>JRP 2022; UNHCR 9/06/2022; UNFPA 2015;  2014 Myanmar Population and Housing Census:
Paletwa Township Report; OCHA 2022</t>
  </si>
  <si>
    <t>https://data.unhcr.org/en/documents/details/93467; https://www.humanitarianresponse.info/en/operations/bangladesh/document/bangladesh-2022-joint-response-plan-rohingya-humanitarian-crisis; https://myanmar.unfpa.org/sites/default/files/pub-pdf/Rakhine%20State%20Census%20Report%20-%20ENGLISH-3.pdf;
https://dop.gov.mm/sites/dop.gov.mm/files/publication_docs/paletwa_0.pdf
https://reliefweb.int/sites/reliefweb.int/files/resources/mmr_humanitarian_needs_overview_2022.pdf</t>
  </si>
  <si>
    <t xml:space="preserve">Sum of the exposed people in the individual crises BGD002 and MMR002. </t>
  </si>
  <si>
    <t>REG011People exposed</t>
  </si>
  <si>
    <t>JRP 2022; UNHCR 9/06/2022; OCHA 2022; OCHA 16/03/2022</t>
  </si>
  <si>
    <t>https://data.unhcr.org/en/documents/details/93467; https://www.humanitarianresponse.info/en/operations/bangladesh/document/bangladesh-2022-joint-response-plan-rohingya-humanitarian-crisis; https://reliefweb.int/sites/reliefweb.int/files/resources/mmr_humanitarian_needs_overview_2022.pdf;
https://reliefweb.int/sites/reliefweb.int/files/resources/2022_0314_MMR_Rakhine_and_Chin_Recent_Displacement%20map.pdf</t>
  </si>
  <si>
    <t xml:space="preserve">Sum of the people affected in the individual crises BGD002 and MMR002. </t>
  </si>
  <si>
    <t>REG011People affected</t>
  </si>
  <si>
    <t>UNHCR accessed 30/05/2022 (for Bangladesh and Malaysia)
UNCHR 31/05/2022
OCHA 16/03/2022</t>
  </si>
  <si>
    <t>https://data.unhcr.org/en/situations/myanmar_refugees
https://www.unhcr.org/figures-at-a-glance-in-malaysia.html;
https://reliefweb.int/map/myanmar/myanmar-emergency-overview-map-number-people-displaced-feb-2021-and-remain-displaced-30-may-2022
https://reliefweb.int/map/myanmar/myanmar-displacement-due-myanmar-armed-forces-arakan-army-conflict-rakhine-and-chin-20;</t>
  </si>
  <si>
    <t xml:space="preserve">The total number of displaced people in MMR002. </t>
  </si>
  <si>
    <t>REG011People displaced</t>
  </si>
  <si>
    <t>ACLED 31/05/2022; ACLED 31/05/2022</t>
  </si>
  <si>
    <t>https://acleddata.com/data-export-tool/; https://acleddata.com/dashboard/#/dashboard</t>
  </si>
  <si>
    <t xml:space="preserve">The civilian deaths recorded in Bangladesh and Myanmar were caused by the conflict in the last six months which is the fatalities reported in BGD002 and MMR002. </t>
  </si>
  <si>
    <t>REG011Fatalities reported</t>
  </si>
  <si>
    <t>https://acleddata.com/data-export-tool/https://acleddata.com/dashboard/#/dashboard</t>
  </si>
  <si>
    <t>The civilian deaths recorded in all crises in Bangladesh and Myanmar as part of the Rohingya Regional Crisis in the last six months.</t>
  </si>
  <si>
    <t>REG011Fatalities in all crises</t>
  </si>
  <si>
    <t>REG011People in Need</t>
  </si>
  <si>
    <t>JRP 2022; UNHCR 9/06/2022; OCHA 2022</t>
  </si>
  <si>
    <t>https://data.unhcr.org/en/documents/details/93467; https://www.humanitarianresponse.info/en/operations/bangladesh/document/bangladesh-2022-joint-response-plan-rohingya-humanitarian-crisis; https://reliefweb.int/sites/reliefweb.int/files/resources/mmr_humanitarian_needs_overview_2022.pdf</t>
  </si>
  <si>
    <t xml:space="preserve">Sum of the individual crises BGD002 and MMR002. </t>
  </si>
  <si>
    <t>REG011Moderate humanitarian conditions - Level 3</t>
  </si>
  <si>
    <t>ACLED (01/01/2022-17/06/2022)</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</si>
  <si>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</si>
  <si>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</si>
  <si>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</si>
  <si>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LBN002Fatalities in all crises</t>
  </si>
  <si>
    <t>UNHCR accessed 19/06/2022 (for Bangladesh and Malaysia)
UNCHR 14/06/2022; UNHCR 31/05/2022
OCHA 16/03/2022</t>
  </si>
  <si>
    <t>https://data.unhcr.org/en/documents/details/93467;
https://www.unhcr.org/figures-at-a-glance-in-malaysia.html;
https://reliefweb.int/map/myanmar/myanmar-emergency-overview-map-number-people-displaced-feb-2021-and-remain-displaced-13-jun-2022
https://reliefweb.int/map/myanmar/myanmar-displacement-due-myanmar-armed-forces-arakan-army-conflict-rakhine-and-chin-20; https://reliefweb.int/map/myanmar/myanmar-emergency-overview-map-number-people-displaced-feb-2021-and-remain-displaced-30-may-2022</t>
  </si>
  <si>
    <t>People displaced (MMR002 + MMR003 + MMR004)</t>
  </si>
  <si>
    <t>MMR001People displaced</t>
  </si>
  <si>
    <t>Total number of fatalities for all the crises for the last 6 months.</t>
  </si>
  <si>
    <t>MMR001Fatalities reported</t>
  </si>
  <si>
    <t>MMR001Fatalities in all crises</t>
  </si>
  <si>
    <t>UNHCR accessed 19/06/2022 (for Bangladesh and Malaysia)
UNCHR 14/06/2022
OCHA 16/03/2022</t>
  </si>
  <si>
    <t>https://data.unhcr.org/en/documents/details/93467;
https://www.unhcr.org/figures-at-a-glance-in-malaysia.html;
https://reliefweb.int/map/myanmar/myanmar-emergency-overview-map-number-people-displaced-feb-2021-and-remain-displaced-13-jun-2022
https://reliefweb.int/map/myanmar/myanmar-displacement-due-myanmar-armed-forces-arakan-army-conflict-rakhine-and-chin-20;</t>
  </si>
  <si>
    <t>Number of Rohingya refugees in Bangladesh and Malaysia (0 in Thailand): 926,486‬ + 104,330 = 1,030,816.
Protracted IDPs in Rakhine (Central): 188,400
Protracted  IDPs in Rakhine (North): 34,700
IDPs in Paletwa, Chin due to Myanmar Armed Forces &amp; Arakan Army conflict: 6,300
Total: 1,260,216</t>
  </si>
  <si>
    <t>MMR002People displaced</t>
  </si>
  <si>
    <t>Total number of Rakhine crisis related fatalities in the last 6 months.</t>
  </si>
  <si>
    <t>MMR002Fatalities reported</t>
  </si>
  <si>
    <t>MMR002Fatalities in all crises</t>
  </si>
  <si>
    <t>UNHCR 6/06/2022</t>
  </si>
  <si>
    <t>https://reliefweb.int/map/myanmar/myanmar-emergency-overview-map-number-people-displaced-feb-2021-and-remain-displaced-06-jun-2022</t>
  </si>
  <si>
    <t>Total number of IDPs in the Kachin (92,500) and norther Shan (9,500) states (prior to Feb 2021 coup)</t>
  </si>
  <si>
    <t>MMR003People displaced</t>
  </si>
  <si>
    <t>Total number of fatalities for the crisis for the last 6 months.</t>
  </si>
  <si>
    <t>MMR003Fatalities reported</t>
  </si>
  <si>
    <t>MMR003Fatalities in all crises</t>
  </si>
  <si>
    <t>UNHCR 14/06/2022</t>
  </si>
  <si>
    <t>https://reliefweb.int/map/myanmar/myanmar-emergency-overview-map-number-people-displaced-feb-2021-and-remain-displaced-13-jun-2022</t>
  </si>
  <si>
    <t>People displaced by military clashes with armed groups in new areas in Myanmar since 1 Feb coup. (including displaced people to India and Thailand)</t>
  </si>
  <si>
    <t>MMR004People displaced</t>
  </si>
  <si>
    <t>MMR004Fatalities reported</t>
  </si>
  <si>
    <t>MMR004Fatalities in all crises</t>
  </si>
  <si>
    <t>OCHA (03/01/2022-30/05/2022)</t>
  </si>
  <si>
    <t>https://www.ochaopt.org/data/casualties</t>
  </si>
  <si>
    <t>Total number of injuries resulting directly from conflict (Palestinians), reported for the past six months</t>
  </si>
  <si>
    <t>PSE002Injuries reported</t>
  </si>
  <si>
    <t>Total number of fatalities resulting directly from conflict (Palestinians), reported for the past six months</t>
  </si>
  <si>
    <t>PSE002Fatalities reported</t>
  </si>
  <si>
    <t>PSE002Fatalities in all crises</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</si>
  <si>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</si>
  <si>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</si>
  <si>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</si>
  <si>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ACLED (01/01/2022 - 17/06/2022)</t>
  </si>
  <si>
    <t>The number of fatalities in the last 6 months</t>
  </si>
  <si>
    <t>TUR001Fatalities reported</t>
  </si>
  <si>
    <t>The number of total fatalities in the last 6 months</t>
  </si>
  <si>
    <t>TUR001Fatalities in all crises</t>
  </si>
  <si>
    <t>TUR004Fatalities reported</t>
  </si>
  <si>
    <t>TUR004Fatalities in all crises</t>
  </si>
  <si>
    <t>TUR003Fatalities in all crises</t>
  </si>
  <si>
    <t>TUR002Fatalities in all crises</t>
  </si>
  <si>
    <t>THA001People in Need</t>
  </si>
  <si>
    <t>UNHCR 03 June 2022</t>
  </si>
  <si>
    <t>THA003Moderate humanitarian conditions - Level 3</t>
  </si>
  <si>
    <t>NBS Accessed 21/06/2022</t>
  </si>
  <si>
    <t>https://nigeria.opendataforafrica.org/xspplpb/nigeria-census</t>
  </si>
  <si>
    <t>Total population of Cross River, Akwa Ibom, Anambra, Enugu,Taraba and Benue states, which host 98% of Cameroonian refugees</t>
  </si>
  <si>
    <t>NGA008People exposed</t>
  </si>
  <si>
    <t>UNHCR 20/05/2022</t>
  </si>
  <si>
    <t>https://reliefweb.int/report/nigeria/cameroonian-refugees-nigeria-operational-update-april-2022</t>
  </si>
  <si>
    <t>NGA008People affected</t>
  </si>
  <si>
    <t>NGA008People displaced</t>
  </si>
  <si>
    <t>ACLED Accessed 7/06/2022</t>
  </si>
  <si>
    <t>Number of fatalities in Nigeria from Aug 2021 to Jan 2022</t>
  </si>
  <si>
    <t>NGA008Fatalities in all crises</t>
  </si>
  <si>
    <t>NGA008People in Need</t>
  </si>
  <si>
    <t>UNHCR 22/02/2022</t>
  </si>
  <si>
    <t>ACAPS Methodology was used to compute level one &amp; 2 Level 3 is the total number of Cameroonian Refugees in Nigeria Even though some of the refugees may have some of the level 4&amp;5 needs there is no information to indicate</t>
  </si>
  <si>
    <t>NGA008Minimal humanitarian conditions - Level 1</t>
  </si>
  <si>
    <t>OCHA 01/01/2022; UNHCR 31/05/2022; UNHCR 31/05/2022</t>
  </si>
  <si>
    <t>https://www.humanitarianresponse.info/sites/www.humanitarianresponse.info/files/documents/files/hno_2021_drc_finalv2.pdf; https://data.unhcr.org/en/country/cod#idp; https://data.unhcr.org/en/country/cod#idp</t>
  </si>
  <si>
    <t>106,700,000 OCHA population projection from Jan 2022 HNO. There hasn't been a census since 1984. + refugees and Asylum seekers from neighboring countries +Repatriated From neighboring countries to DRC - Congolese Refugee in Africa. Returnees are assumed to be included in the projections from the census and are therefore not taken into account in these calculations</t>
  </si>
  <si>
    <t>COD001Total population</t>
  </si>
  <si>
    <t>OCHA 01/01/2021; UNHCR 31/05/2022; UNHCR 31/05/2022</t>
  </si>
  <si>
    <t>https://www.humanitarianresponse.info/sites/www.humanitarianresponse.info/files/documents/files/drc_hno_2020_final_web.pdf; https://data.unhcr.org/en/country/cod#idp; https://data.unhcr.org/en/country/cod#idp</t>
  </si>
  <si>
    <t>refugees and asylum seekers in DRC + refugees and asylum seekers from DRC + IDPs  + returnees+ Repatriated from DRC to neighboring countries+Repatriated from neighboring countries to DRC+ Congolese Refugees in Africa</t>
  </si>
  <si>
    <t>COD001People displaced</t>
  </si>
  <si>
    <t>ACLED 01/12/2021-31/05/2022</t>
  </si>
  <si>
    <t xml:space="preserve">All deaths  as counted by ACLED. </t>
  </si>
  <si>
    <t>COD001Fatalities reported</t>
  </si>
  <si>
    <t>COD001Fatalities in all crises</t>
  </si>
  <si>
    <t>NGA008Stressed humanitarian conditions - Level 2</t>
  </si>
  <si>
    <t>NGA008Moderate humanitarian conditions - Level 3</t>
  </si>
  <si>
    <t>NGA008Severe humanitarian conditions - Level 4</t>
  </si>
  <si>
    <t>NGA008Extreme humanitarian conditions - Level 5</t>
  </si>
  <si>
    <t>ACLED Accessed 23/02/2022</t>
  </si>
  <si>
    <t xml:space="preserve">Number of fatalities from Dec 2021 to Jun 2022 in Sokoto, Kebbi, Niger, Kaduna, Katsina and Zamfara states, which are most affected by north west banditry. Some of these fatalities may actually be related to the Middle Belt crisis. </t>
  </si>
  <si>
    <t>NGA007Fatalities reported</t>
  </si>
  <si>
    <t>NGA007Fatalities in all crises</t>
  </si>
  <si>
    <t>Nigerial Portal Data Accessed 27/07/2022</t>
  </si>
  <si>
    <t>Total population of Zamfara, Kaduna, Niger, Sokoto, Kebbi and Katsina </t>
  </si>
  <si>
    <t>NGA007People exposed</t>
  </si>
  <si>
    <t>Cadre Harmonise 23/11/2021</t>
  </si>
  <si>
    <t>https://reliefweb.int/sites/reliefweb.int/files/resources/fiche-nigeria_oct_2021_final.pdf</t>
  </si>
  <si>
    <t>People affected=People in Need(Food insecure in Zamfara, Kaduna, Niger, Sokoto, Kebbi and Katsina states for the period June to August 2022)</t>
  </si>
  <si>
    <t>NGA007People affected</t>
  </si>
  <si>
    <t>UNHCR 23/11/2021; UNHCR Accessed 26/11/2021; IOM 06/10/2021</t>
  </si>
  <si>
    <t>https://data2.unhcr.org/en/documents/details/89777; https://data2.unhcr.org/en/situations/nigeriasituation;https://reliefweb.int/report/nigeria/iom-nigeria-displacement-tracking-matrix-north-central-and-north-west-zones-2; https://dtm.iom.int/reports/nigeria-%E2%80%94-north-central-and-north-west-zones-list-wards-assessed-9-march-2022</t>
  </si>
  <si>
    <t>Total number of IDPs in NW Nigeria, and refugees from NW Nigeria in Maradi (Niger); Assessments by IOM to establish the number of IDPs did not include Niger and Kebbi states, which are also affected by this crisis</t>
  </si>
  <si>
    <t>NGA007People displaced</t>
  </si>
  <si>
    <t>The total PIN for the crisis is from the number of food insecure people in NW Nigeria. Level 1 and 2 are calculated based on ACAPS Methodology. Level 3 are number of people in IPC 3 food crisis. No information to indicate Level 4 and 5 needs.</t>
  </si>
  <si>
    <t>NGA007Minimal humanitarian conditions - Level 1</t>
  </si>
  <si>
    <t>NGA007Stressed humanitarian conditions - Level 2</t>
  </si>
  <si>
    <t>NGA007People in Need</t>
  </si>
  <si>
    <t>NGA007Moderate humanitarian conditions - Level 3</t>
  </si>
  <si>
    <t>NGA007Severe humanitarian conditions - Level 4</t>
  </si>
  <si>
    <t>NGA007Extreme humanitarian conditions - Level 5</t>
  </si>
  <si>
    <t>REG013Severe humanitarian conditions - Level 4</t>
  </si>
  <si>
    <t>REG013Extreme humanitarian conditions - Level 5</t>
  </si>
  <si>
    <t>OCHA (01/12/2021-31/05/2022); ACLED (01/01/2022-24/06/2022)</t>
  </si>
  <si>
    <t>https://www.humanitarianresponse.info/en/operations/afghanistan/natural-disasters-0; https://www.acleddata.com/data/</t>
  </si>
  <si>
    <t>Total number of casualties in the last 6 months in the complex crisis without the earthquake-related casualties.</t>
  </si>
  <si>
    <t>AFG001Fatalities reported</t>
  </si>
  <si>
    <t>ECHO 27/06/2022; OCHA (01/12/2021-31/05/2022); ACLED (01/01/2022-24/06/2022)</t>
  </si>
  <si>
    <t>Total number of casualties in the last 6 months due to violence, conflict and natural disasters</t>
  </si>
  <si>
    <t>AFG001Fatalities in all crises</t>
  </si>
  <si>
    <t>MEX002Illness cases reported</t>
  </si>
  <si>
    <t>MEX002Buildings damaged</t>
  </si>
  <si>
    <t>MEX002Buildings destroyed</t>
  </si>
  <si>
    <t>MEX002Economic Losses</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</si>
  <si>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</si>
  <si>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</si>
  <si>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</si>
  <si>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</si>
  <si>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</si>
  <si>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Amnesty International 2010 ; Imagen Poblana 2019 ; Strauss Center 2022</t>
  </si>
  <si>
    <t>https://www.amnesty.org/es/documents/amr41/014/2010/es/ ; https://imagenpoblana.com/19/06/10/deportaciones-de-mexicanos-son-menos-con-trump-que-con-obama ; https://www.strausscenter.org/wp-content/uploads/Feb_2022_Metering.pdf</t>
  </si>
  <si>
    <t>Total # of people living in the affected area + Mexicans forcefully returned from the USA in 2019 + Asylum-seekers on metering waitlists</t>
  </si>
  <si>
    <t>MEX003People exposed</t>
  </si>
  <si>
    <t>https://www.unhcr.org/refugee-statistics-uat/download/?url=JZ3p8k</t>
  </si>
  <si>
    <t>Others of concern + Venezueleans displaced abroad from the Refugees in Mexico</t>
  </si>
  <si>
    <t>MEX003People affected</t>
  </si>
  <si>
    <t>MEX003People displaced</t>
  </si>
  <si>
    <t>MEX003Injuries reported</t>
  </si>
  <si>
    <t>IOM 2022</t>
  </si>
  <si>
    <t>https://missingmigrants.iom.int/region/americas?region_incident=4041&amp;route=3936&amp;incident_date%5Bmin%5D=&amp;incident_date%5Bmax%5D=</t>
  </si>
  <si>
    <t>Missing migrants in the US-Mexican border since 2014. The figures were last updated on 18 June 2022</t>
  </si>
  <si>
    <t>MEX003Fatalities reported</t>
  </si>
  <si>
    <t>ACLED 22/06/2022; IOM 2022</t>
  </si>
  <si>
    <t xml:space="preserve">Fatalities reported by ACLED within battles, riots, explosions/remote violence, and violence against civilians + Missing migrants in the US-Mexican border since 2014 </t>
  </si>
  <si>
    <t>MEX003Fatalities in all crises</t>
  </si>
  <si>
    <t>MEX003People in Need</t>
  </si>
  <si>
    <t>Médicos Sin Fronteras 2020; UNHCR 2018</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</si>
  <si>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</si>
  <si>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</si>
  <si>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</si>
  <si>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</si>
  <si>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</si>
  <si>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UNCHR2018</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</si>
  <si>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</si>
  <si>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</si>
  <si>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</si>
  <si>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</si>
  <si>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</si>
  <si>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</si>
  <si>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</si>
  <si>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MEX003Economic Losses</t>
  </si>
  <si>
    <t>OCHA 2022</t>
  </si>
  <si>
    <t>https://www.humanitarianresponse.info/sites/www.humanitarianresponse.info/files/documents/files/hti_hpc_2022-hno_fr_final.pdf</t>
  </si>
  <si>
    <t>Total population of the country according to OCHA</t>
  </si>
  <si>
    <t>HTI001Total population</t>
  </si>
  <si>
    <t>https://data.worldbank.org/indicator/AG.LND.TOTL.K2?locations=HT</t>
  </si>
  <si>
    <t>Total landmass of the country according to WB</t>
  </si>
  <si>
    <t>HTI001Landmass affected</t>
  </si>
  <si>
    <t>HTI001People exposed</t>
  </si>
  <si>
    <t>Sum of Levels 2, 3, 4 and 5 of humanitarian conditions</t>
  </si>
  <si>
    <t>HTI001People affected</t>
  </si>
  <si>
    <t>People displaced according to OCHA</t>
  </si>
  <si>
    <t>HTI001People displaced</t>
  </si>
  <si>
    <t>Injuries reported according to OCHA</t>
  </si>
  <si>
    <t>HTI001Injuries reported</t>
  </si>
  <si>
    <t>Fatalities reported according to OCHA</t>
  </si>
  <si>
    <t>HTI001Fatalities reported</t>
  </si>
  <si>
    <t>OCHA 2022; OCHA 2021</t>
  </si>
  <si>
    <t xml:space="preserve">https://reliefweb.int/sites/reliefweb.int/files/resources/2021-08-26_OCHA_Haiti%20Earthquake_SitRep%232%20PDF.pdf ; https://www.humanitarianresponse.info/sites/www.humanitarianresponse.info/files/documents/files/hti_hpc_2022-hno_fr_final.pdf ; </t>
  </si>
  <si>
    <t>Fatalities reported for both crises according to OCHA</t>
  </si>
  <si>
    <t>HTI001Fatalities in all crises</t>
  </si>
  <si>
    <t>OCHA 2021</t>
  </si>
  <si>
    <t>People in need according to OCHA</t>
  </si>
  <si>
    <t>HTI001People in Need</t>
  </si>
  <si>
    <t>People in minimal humanitarian conditions according to OCHA</t>
  </si>
  <si>
    <t>HTI001Minimal humanitarian conditions - Level 1</t>
  </si>
  <si>
    <t>People in stressed humanitarian conditions according to OCHA</t>
  </si>
  <si>
    <t>HTI001Stressed humanitarian conditions - Level 2</t>
  </si>
  <si>
    <t>People in severe humanitarian conditions according to OCHA</t>
  </si>
  <si>
    <t>HTI001Moderate humanitarian conditions - Level 3</t>
  </si>
  <si>
    <t>People in extreme humanitarian conditions according to OCHA</t>
  </si>
  <si>
    <t>HTI001Severe humanitarian conditions - Level 4</t>
  </si>
  <si>
    <t>People in catastrophique humanitarian conditions according to OCHA</t>
  </si>
  <si>
    <t>HTI001Extreme humanitarian conditions - Level 5</t>
  </si>
  <si>
    <t>All the population is affected</t>
  </si>
  <si>
    <t>HTI001Crisis affected groups</t>
  </si>
  <si>
    <t>HTI001People facing limited access constraints</t>
  </si>
  <si>
    <t>HTI001People facing restricted access constraints</t>
  </si>
  <si>
    <t>HTI001Illness cases reported</t>
  </si>
  <si>
    <t>https://reliefweb.int/sites/reliefweb.int/files/resources/2021-08-26_OCHA_Haiti%20Earthquake_SitRep%232%20PDF.pdf</t>
  </si>
  <si>
    <t>Buildings damages by the earthquake according to the Haitian Civil Protection General Directorate (DGPC).</t>
  </si>
  <si>
    <t>HTI001Buildings damaged</t>
  </si>
  <si>
    <t>Buildings destroyed by the earthquake according to the Haitian Civil Protection General Directorate (DGPC)</t>
  </si>
  <si>
    <t>HTI001Buildings destroyed</t>
  </si>
  <si>
    <t>https://reliefweb.int/report/haiti/haiti-earthquake-situation-report-no-4-7-september-2021#:~:text=Preliminary%20estimates%20of%20damages%20and,the%20country's%20gross%20domestic%20product.</t>
  </si>
  <si>
    <t>Preliminary estimates of damages and economic losses are at least US$1.5 billion, about 10 per cent of the country’s gross domestic product.</t>
  </si>
  <si>
    <t>HTI001Economic Losses</t>
  </si>
  <si>
    <t>HTI002Total population</t>
  </si>
  <si>
    <t>OCHA 2021 ; OCHA 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</si>
  <si>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</si>
  <si>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</si>
  <si>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</si>
  <si>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 xml:space="preserve">USAID 2021; USAID 2021
</t>
  </si>
  <si>
    <t>https://reliefweb.int/sites/reliefweb.int/files/resources/2021_08_30%20USAID-BHA%20Haiti%20Earthquake%20Fact%20Sheet%20%239.pdf</t>
  </si>
  <si>
    <t>Number of people exposed according to USAID (30/08/2021).</t>
  </si>
  <si>
    <t>HTI002People exposed</t>
  </si>
  <si>
    <t>https://reliefweb.int/report/haiti/haiti-earthquake-situation-report-no-5-14-september-2021</t>
  </si>
  <si>
    <t>People affected according to OCHA</t>
  </si>
  <si>
    <t>HTI002People affected</t>
  </si>
  <si>
    <t>OCHA 16/08/2021 ; UN DESA 2019</t>
  </si>
  <si>
    <t>https://reliefweb.int/report/haiti/haiti-earthquake-flash-update-no-2-16-august-2021 ; https://population.un.org/Household/#/countries/332</t>
  </si>
  <si>
    <t>This is an estimate of the number of displaced people because of the earthquake. The number was calculated by using the available information as at 17/08/2021 on number of houses destroyed *Haiti household size.</t>
  </si>
  <si>
    <t>HTI002People displaced</t>
  </si>
  <si>
    <t>HTI002Injuries reported</t>
  </si>
  <si>
    <t>Displacement Tracking Matrix (DTM) 2021</t>
  </si>
  <si>
    <t>https://dtm.iom.int/taxonomy/term/17?page=4</t>
  </si>
  <si>
    <t>Reported on August by the the Haitian Civil Protection General Directorate (DGPC)</t>
  </si>
  <si>
    <t>HTI002Fatalities reported</t>
  </si>
  <si>
    <t xml:space="preserve">https://dtm.iom.int/taxonomy/term/17?page=4 ; https://www.humanitarianresponse.info/sites/www.humanitarianresponse.info/files/documents/files/hti_hpc_2022-hno_fr_final.pdf ; </t>
  </si>
  <si>
    <t>Fatalities reported for both crises according to OCHA and DTM</t>
  </si>
  <si>
    <t>HTI002Fatalities in all crises</t>
  </si>
  <si>
    <t>HTI002People in Need</t>
  </si>
  <si>
    <t>HTI002Minimal humanitarian conditions - Level 1</t>
  </si>
  <si>
    <t>HTI002Stressed humanitarian conditions - Level 2</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</si>
  <si>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</si>
  <si>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</si>
  <si>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</si>
  <si>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</si>
  <si>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</si>
  <si>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</si>
  <si>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</si>
  <si>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According to the Haitian Civil Protection General Directorate (DGPC)</t>
  </si>
  <si>
    <t>HTI002Buildings damaged</t>
  </si>
  <si>
    <t>HTI002Buildings destroyed</t>
  </si>
  <si>
    <t>HTI002Economic Losses</t>
  </si>
  <si>
    <t>https://reliefweb.int/sites/reliefweb.int/files/resources/El%20Salvador%2C%20Guatemala%20y%20Honduras%20-%20Panorama%20de%20Necesidades%20Humanitarias%20%28Ciclo%20del%20Programa%20Humanitario%202021%2C%20Julio%202021%29.pdf</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</si>
  <si>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</si>
  <si>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</si>
  <si>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</si>
  <si>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</si>
  <si>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</si>
  <si>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</si>
  <si>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Total number of affected people according to OCHA</t>
  </si>
  <si>
    <t>SLV001People affected</t>
  </si>
  <si>
    <t>Internal Displacement Monitoring Center (IDMC) 2021</t>
  </si>
  <si>
    <t>https://www.internal-displacement.org/sites/default/files/publications/documents/grid2021_idmc.pdf#page=34?v=2</t>
  </si>
  <si>
    <t>New displacements in 2020 (conflict and violence) and new displacements in 2020 (disasters) according to Internal Displacement Monitoring Center. However there are no other figures about the rest of affected people.</t>
  </si>
  <si>
    <t>SLV001People displaced</t>
  </si>
  <si>
    <t>SLV001Injuries reported</t>
  </si>
  <si>
    <t>ACLED 22/06/2022</t>
  </si>
  <si>
    <t>Fatalities reported by ACLED within battles, riots and violence against civilians. Time period: 17/06/2021-17/06/2022</t>
  </si>
  <si>
    <t>SLV001Fatalities reported</t>
  </si>
  <si>
    <t>SLV001Fatalities in all crises</t>
  </si>
  <si>
    <t>SLV001People in Need</t>
  </si>
  <si>
    <t>SLV001Minimal humanitarian conditions - Level 1</t>
  </si>
  <si>
    <t>SLV001Stressed humanitarian conditions - Level 2</t>
  </si>
  <si>
    <t>HDX 18/06/2021; OCHA 09/02/2022</t>
  </si>
  <si>
    <t>https://data.humdata.org/dataset/cod-ps-nga; https://reliefweb.int/report/nigeria/nigeria-humanitarian-needs-overview-2022-february-2022</t>
  </si>
  <si>
    <t>Total population of Borno, Adamawa and Yobe states, which have been most affected by Boko Haram crisis</t>
  </si>
  <si>
    <t>NGA004People exposed</t>
  </si>
  <si>
    <t>NGA004People affected</t>
  </si>
  <si>
    <t>IOM 10/11/2021; UNHCR Accessed 23/02/2022; UNHCR 15/02/2022</t>
  </si>
  <si>
    <t>https://reliefweb.int/report/nigeria/northeast-nigeria-displacement-report-38-october-2021; https://data2.unhcr.org/en/situations/nigeriasituation; https://data2.unhcr.org/en/documents/details/90922</t>
  </si>
  <si>
    <t>The sum of number of people internally displaced by Boko Haram, total number of returnees to the northeast, Nigerian refugees in Niger, Chad, and Cameroon.</t>
  </si>
  <si>
    <t>NGA004People displaced</t>
  </si>
  <si>
    <t>Number of fatalities related to the insurgency from Aug 2021 to Jan 2022 in Borno, Adamawa and Yobe states</t>
  </si>
  <si>
    <t>NGA004Fatalities reported</t>
  </si>
  <si>
    <t>NGA004Fatalities in all crises</t>
  </si>
  <si>
    <t>OCHA 09/02/2022</t>
  </si>
  <si>
    <t>https://reliefweb.int/report/nigeria/nigeria-humanitarian-needs-overview-2022-february-2022</t>
  </si>
  <si>
    <t>The total PIN for the crisis is from the 2022 HNO. Level 1 and 2 are calculated according to ACAPS methodology. Level 3 includes (minimal+stress+severe) from HNO. Level 4 includes people in extreme conditions from HNO. Level 5 includes people in catastrophic conditions from HNO</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</si>
  <si>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</si>
  <si>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</si>
  <si>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</si>
  <si>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</si>
  <si>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</si>
  <si>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</si>
  <si>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Cadre Harmonise 23/11/2021; UNHCR 22/02/2022;HDX 18/06/2021; OCHA 09/02/2022</t>
  </si>
  <si>
    <t>https://reliefweb.int/sites/reliefweb.int/files/resources/fiche-nigeria_oct_2021_final.pdf; https://data2.unhcr.org/en/documents/details/91026; https://data.humdata.org/dataset/cod-ps-nga; https://reliefweb.int/report/nigeria/nigeria-humanitarian-needs-overview-2022-february-2022</t>
  </si>
  <si>
    <t>Total number of people affected by the Boko Haram crisis, the middle belt crisis, the northwest banditry and the Cameroonian refugee crisis.</t>
  </si>
  <si>
    <t>NGA001People affected</t>
  </si>
  <si>
    <t>UNHCR 22/02/2022; UNHCR Accessed 23/02/2022; IOM 06/10/2021; IOM 10/11/2021</t>
  </si>
  <si>
    <t>Total number of people displaced by the Boko Haram crisis, the middle belt crisis, the northwest banditry and the Cameroonian refugee crisis.</t>
  </si>
  <si>
    <t>NGA001People displaced</t>
  </si>
  <si>
    <t>NGA001Fatalities in all crises</t>
  </si>
  <si>
    <t>NGA001Fatalities reported</t>
  </si>
  <si>
    <t>Cadre Harmonise 23/11/2021; UNHCR 22/02/2022; OCHA 09/02/2022</t>
  </si>
  <si>
    <t>https://reliefweb.int/sites/reliefweb.int/files/resources/fiche-nigeria_oct_2021_final.pdf; https://data2.unhcr.org/en/documents/details/91026; https://reliefweb.int/report/nigeria/nigeria-humanitarian-needs-overview-2022-february-2022</t>
  </si>
  <si>
    <t>The PIN and levels 1-5 are the aggregated figures from the Boko Haram crisis, the middle belt crisis, the northwest banditry and the Cameroonian refugee crisis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</si>
  <si>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</si>
  <si>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</si>
  <si>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</si>
  <si>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</si>
  <si>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</si>
  <si>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</si>
  <si>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NBS Accessed 09/08/2021</t>
  </si>
  <si>
    <t>https://nigerianstat.gov.ng/elibrary</t>
  </si>
  <si>
    <t>Total population of Taraba, Benue, Plateau, Nasarawa(most affected by Middle Belt crisis)</t>
  </si>
  <si>
    <t>NGA003People exposed</t>
  </si>
  <si>
    <t>People affected=People in Need(Food insecure in Taraba, Benue, Plateau, Nasarawa)</t>
  </si>
  <si>
    <t>NGA003People affected</t>
  </si>
  <si>
    <t>IOM 06/10/2021</t>
  </si>
  <si>
    <t>https://reliefweb.int/report/nigeria/iom-nigeria-displacement-tracking-matrix-north-central-and-north-west-zones-3</t>
  </si>
  <si>
    <t>Total number of IDPs in Benue, Plateau and Nasarawa states; Assessments by IOM to establish</t>
  </si>
  <si>
    <t>NGA003People displaced</t>
  </si>
  <si>
    <t>Number of fatalities from Aug 2021 to Jan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</si>
  <si>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</si>
  <si>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</si>
  <si>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The total PIN for the crisis is from the number of food insecure people in Taraba, Benue, Plateau, Nasarawa states. Level 1 and 2 are calculated based on ACAPS Methodology. Level 3 are number of people in IPC 3. No information to indicate Level 4 and 5 needs.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</si>
  <si>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</si>
  <si>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</si>
  <si>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</si>
  <si>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</si>
  <si>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</si>
  <si>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</si>
  <si>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Earthquake in Khost and Paktika</t>
  </si>
  <si>
    <t>AFG005</t>
  </si>
  <si>
    <t>AFG005Total population</t>
  </si>
  <si>
    <t>OCHA 26/06/2022; Central Statistics Organization of the Islamic Republic of Afghanistan 2017</t>
  </si>
  <si>
    <t>https://reliefweb.int/report/afghanistan/afghanistan-flash-update-4-earthquake-paktika-and-khost-provinces-afghanistan-26-june-2022 ; http://cso.gov.af/en/page/1500/4722/1396</t>
  </si>
  <si>
    <t>The total landmass of the Paktika and Khost provinces that have been affected by the earthquake.</t>
  </si>
  <si>
    <t>AFG005Landmass affected</t>
  </si>
  <si>
    <t>https://reliefweb.int/report/afghanistan/afghanistan-humanitarian-needs-overview-2022-january-2022</t>
  </si>
  <si>
    <t>Total population of Khost and Paktika provinces according to HNO 2022, all people in these two peovince can be considered exposed to the earthquake.</t>
  </si>
  <si>
    <t>AFG005People exposed</t>
  </si>
  <si>
    <t>OCHA 26/06/2022</t>
  </si>
  <si>
    <t>https://reliefweb.int/report/afghanistan/afghanistan-flash-update-4-earthquake-paktika-and-khost-provinces-afghanistan-26-june-2022</t>
  </si>
  <si>
    <t xml:space="preserve">362,000 people in Paktika and Khost provinces have been affected by the 21 June earthquake. Note: The number of people affected = PIN, and it is less than the number of HNO 2022 PIN in the Khost and Paktika province (891,000 PIN/HNO2022), therefore it will not be added to the number of people affected in the complex crisis severity index calculations to avoid duplication. </t>
  </si>
  <si>
    <t>AFG005People affected</t>
  </si>
  <si>
    <t>When the number is available it will be updated.</t>
  </si>
  <si>
    <t>AFG005People displaced</t>
  </si>
  <si>
    <t>WHO 28/10/2022</t>
  </si>
  <si>
    <t>https://reliefweb.int/report/afghanistan/earthquake-paktika-and-khost-provinces-afghanistan-situation-report-7-issued-28-june-2022</t>
  </si>
  <si>
    <t>Number of injuries reported as at 28 June</t>
  </si>
  <si>
    <t>AFG005Injuries reported</t>
  </si>
  <si>
    <t>AFG005Illness cases reported</t>
  </si>
  <si>
    <t>ECHO 27/06/2022</t>
  </si>
  <si>
    <t>https://reliefweb.int/report/afghanistan/afghanistan-earthquake-update-gdacs-usgs-who-copernicus-ems-echo-daily-flash-27-june-2022</t>
  </si>
  <si>
    <t>The total number of deaths because of the earthquake according to ECHO</t>
  </si>
  <si>
    <t>AFG005Fatalities reported</t>
  </si>
  <si>
    <t>https://acleddata.com/dashboard/#/dashboard ; https://reliefweb.int/report/afghanistan/afghanistan-earthquake-update-gdacs-usgs-who-copernicus-ems-echo-daily-flash-27-june-2022</t>
  </si>
  <si>
    <t xml:space="preserve">The total number of deaths because of the earthquake according to ECHO and the total </t>
  </si>
  <si>
    <t>AFG005Fatalities in all crises</t>
  </si>
  <si>
    <t>To be updated when there is a clear breakdown of damaged versus destroyed buildings</t>
  </si>
  <si>
    <t>AFG005Buildings damaged</t>
  </si>
  <si>
    <t>AFG005Buildings destroyed</t>
  </si>
  <si>
    <t>AFG005Economic Losses</t>
  </si>
  <si>
    <t>OCHA 27/06/2022</t>
  </si>
  <si>
    <t>https://reliefweb.int/report/afghanistan/afghanistan-emergency-earthquake-response-plan-july-september-2022-27-june-2022-summary-emergency-needs-planned-reach-and-funding-requirements</t>
  </si>
  <si>
    <t>AFG005People in Need</t>
  </si>
  <si>
    <t>HNO 2022 and 27/06/2022</t>
  </si>
  <si>
    <t>https://reliefweb.int/report/afghanistan/afghanistan-humanitarian-needs-overview-2022-january-2022 ; https://reliefweb.int/report/afghanistan/afghanistan-emergency-earthquake-response-plan-july-september-2022-27-june-2022-summary-emergency-needs-planned-reach-and-funding-requirements</t>
  </si>
  <si>
    <t>Level 1= People exposed - People Affected</t>
  </si>
  <si>
    <t>AFG005Minimal humanitarian conditions - Level 1</t>
  </si>
  <si>
    <t>AFG005Stressed humanitarian conditions - Level 2</t>
  </si>
  <si>
    <t xml:space="preserve">The response plan does not provide a clear breakdown of the severity of needs as at 27 June, therefore all the people in need are in Level 3 as per ACAPS methodology. Note: The number of PIN is less than the number of HNO 2022 PIN in the Khost and Paktika province (891,000 PIN/HNO2022), therefore it will not be added to the number of PIN in the complex crisis severity index calculations to avoid duplication. </t>
  </si>
  <si>
    <t>AFG005Moderate humanitarian conditions - Level 3</t>
  </si>
  <si>
    <t>AFG005Severe humanitarian conditions - Level 4</t>
  </si>
  <si>
    <t>AFG005Extreme humanitarian conditions - Level 5</t>
  </si>
  <si>
    <t>HNO 07/01/2022</t>
  </si>
  <si>
    <t>Khost and Paktika areas include refugees from Pakistan in addition to the local population</t>
  </si>
  <si>
    <t>AFG005Crisis affected groups</t>
  </si>
  <si>
    <t>Number of injuries reported in Khost and Paktika because of the earthquake, as at 28 June</t>
  </si>
  <si>
    <t>AFG001Injuries reported</t>
  </si>
  <si>
    <t>UNHCR 16/06/2022; UNHCR 02/2022; UNHCR 25/11/2021</t>
  </si>
  <si>
    <t>https://data2.unhcr.org/en/situations/syria/location/113; https://www.3rpsyriacrisis.org/wp-content/uploads/2022/02/RSO2022.pdf; https://www.3rpsyriacrisis.org/wp-content/uploads/2022/02/RSO2022.pdf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</si>
  <si>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</si>
  <si>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</si>
  <si>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UNHCR 16/06/2022; UNHCR 02/2022</t>
  </si>
  <si>
    <t>https://data2.unhcr.org/en/situations/syria/location/113; https://www.3rpsyriacrisis.org/wp-content/uploads/2022/02/RSO2022.pdf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</si>
  <si>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</si>
  <si>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</si>
  <si>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</si>
  <si>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</si>
  <si>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</si>
  <si>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</si>
  <si>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UNHCR 16/06/2022</t>
  </si>
  <si>
    <t>https://data2.unhcr.org/en/situations/syria/location/113</t>
  </si>
  <si>
    <t xml:space="preserve">Figure represents registered Syrian refugees in Turkey. Data comes from the most recent operational update for UNHCR Turkey </t>
  </si>
  <si>
    <t>TUR002People displaced</t>
  </si>
  <si>
    <t xml:space="preserve">Figure represents the total number of refugees and asylum seekers in Turkey of all nationalities.  </t>
  </si>
  <si>
    <t>TUR003People displaced</t>
  </si>
  <si>
    <t>UNHCR 16/06/2022; UNHCR 02/2022; WFP 04/2020</t>
  </si>
  <si>
    <t>https://data2.unhcr.org/en/situations/syria/location/113; https://www.3rpsyriacrisis.org/wp-content/uploads/2022/02/RSO2022.pdf; https://reliefweb.int/sites/reliefweb.int/files/resources/WFP-0000129382.pdf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</si>
  <si>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</si>
  <si>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</si>
  <si>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WFP 04/2020; UNHCR 16/06/2022;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</si>
  <si>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</si>
  <si>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</si>
  <si>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</si>
  <si>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</si>
  <si>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</si>
  <si>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TUR001Minimal humanitarian conditions - Level 1</t>
  </si>
  <si>
    <t>TUR002Minimal humanitarian conditions - Level 1</t>
  </si>
  <si>
    <t>TUR003Minimal humanitarian conditions - Level 1</t>
  </si>
  <si>
    <t>TUR001Stressed humanitarian conditions - Level 2</t>
  </si>
  <si>
    <t>TUR002Stressed humanitarian conditions - Level 2</t>
  </si>
  <si>
    <t>TUR003Stressed humanitarian conditions - Level 2</t>
  </si>
  <si>
    <t>TUR001Moderate humanitarian conditions - Level 3</t>
  </si>
  <si>
    <t>TUR002Moderate humanitarian conditions - Level 3</t>
  </si>
  <si>
    <t>TUR003Moderate humanitarian conditions - Level 3</t>
  </si>
  <si>
    <t>TUR001Severe humanitarian conditions - Level 4</t>
  </si>
  <si>
    <t>TUR002Severe humanitarian conditions - Level 4</t>
  </si>
  <si>
    <t>TUR003Severe humanitarian conditions - Level 4</t>
  </si>
  <si>
    <t>TUR001Extreme humanitarian conditions - Level 5</t>
  </si>
  <si>
    <t>TUR002Extreme humanitarian conditions - Level 5</t>
  </si>
  <si>
    <t>TUR003Extreme humanitarian conditions - Level 5</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</si>
  <si>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</si>
  <si>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</si>
  <si>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</si>
  <si>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</si>
  <si>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</si>
  <si>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</si>
  <si>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</si>
  <si>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</si>
  <si>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</si>
  <si>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</si>
  <si>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</si>
  <si>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</si>
  <si>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</si>
  <si>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</si>
  <si>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</si>
  <si>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</si>
  <si>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</si>
  <si>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</si>
  <si>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</si>
  <si>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</si>
  <si>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</si>
  <si>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</si>
  <si>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People in need</t>
  </si>
  <si>
    <t>SLV001Moderate humanitarian conditions - Level 3</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</si>
  <si>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</si>
  <si>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</si>
  <si>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</si>
  <si>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</si>
  <si>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</si>
  <si>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</si>
  <si>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</si>
  <si>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</si>
  <si>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</si>
  <si>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</si>
  <si>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</si>
  <si>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</si>
  <si>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Institute for Economics &amp; Peace (IEP) 2021</t>
  </si>
  <si>
    <t>https://www.economicsandpeace.org/wp-content/uploads/2021/01/EVP-2021-web-1.pdf</t>
  </si>
  <si>
    <t>Economic cost of violence in millions of dollars</t>
  </si>
  <si>
    <t>SLV001Economic Losses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</si>
  <si>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</si>
  <si>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</si>
  <si>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</si>
  <si>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</si>
  <si>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</si>
  <si>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</si>
  <si>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</si>
  <si>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</si>
  <si>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</si>
  <si>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</si>
  <si>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</si>
  <si>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UNHCR 2022</t>
  </si>
  <si>
    <t>https://www.unhcr.org/news/briefing/2022/3/623d894c4/number-displaced-nicaraguans-costa-rica-doubles-year.html#:~:text=The%20number%20of%20Nicaraguan%20refugees,total%20population%20of%20five%20million.</t>
  </si>
  <si>
    <t>The number of Nicaraguan refugees and asylum seekers in Costa Rica</t>
  </si>
  <si>
    <t>CRI002People affected</t>
  </si>
  <si>
    <t>CRI002People displaced</t>
  </si>
  <si>
    <t>CRI002Injuries reported</t>
  </si>
  <si>
    <t>There are no approximate or exact figures about fatalities reported because of this crisis</t>
  </si>
  <si>
    <t>CRI002Fatalities reported</t>
  </si>
  <si>
    <t>CRI002Fatalities in all crises</t>
  </si>
  <si>
    <t>CRI002People in Need</t>
  </si>
  <si>
    <t>CRI002Minimal humanitarian conditions - Level 1</t>
  </si>
  <si>
    <t>CRI002Stressed humanitarian conditions - Level 2</t>
  </si>
  <si>
    <t>There are no approximate or exact figures about moderate humanitarian conditions reported because of this crisis</t>
  </si>
  <si>
    <t>CRI002Moderate humanitarian conditions - Level 3</t>
  </si>
  <si>
    <t>CRI002Severe humanitarian conditions - Level 4</t>
  </si>
  <si>
    <t>CRI002Extreme humanitarian conditions - Level 5</t>
  </si>
  <si>
    <t>Refugees and host community is affected</t>
  </si>
  <si>
    <t>CRI002Crisis affected groups</t>
  </si>
  <si>
    <t>CRI002People facing limited access constraints</t>
  </si>
  <si>
    <t>CRI002People facing restricted access constraints</t>
  </si>
  <si>
    <t>CRI002Illness cases reported</t>
  </si>
  <si>
    <t>CRI002Buildings damaged</t>
  </si>
  <si>
    <t>CRI002Buildings destroyed</t>
  </si>
  <si>
    <t>CRI002Economic Losses</t>
  </si>
  <si>
    <t>Total population of the country according to OCHA (2021)</t>
  </si>
  <si>
    <t>GTM001Total population</t>
  </si>
  <si>
    <t>https://data.worldbank.org/indicator/AG.LND.TOTL.K2?locations=GT</t>
  </si>
  <si>
    <t>Total landmass of the country as the whole country is exposed</t>
  </si>
  <si>
    <t>GTM001Landmass affected</t>
  </si>
  <si>
    <t>GTM001People exposed</t>
  </si>
  <si>
    <t>United Nations Office for the Coordination of Humanitarian Affairs - April 2022</t>
  </si>
  <si>
    <t>https://www.humanitarianresponse.info/en/operations/mali/document/mali-aper%C3%A7u-des-besoins-humanitaires-2022-0</t>
  </si>
  <si>
    <t>Total population adjusted</t>
  </si>
  <si>
    <t>MLI001Total population</t>
  </si>
  <si>
    <t>GTM001People affected</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</si>
  <si>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</si>
  <si>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</si>
  <si>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</si>
  <si>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</si>
  <si>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Fatalities reported in battles, riots, explosions/remote violence and violence against civilians. Time period: 17/06/2021-17/06/2022</t>
  </si>
  <si>
    <t>GTM001Fatalities reported</t>
  </si>
  <si>
    <t>GTM001Fatalities in all crises</t>
  </si>
  <si>
    <t>GTM001People in Need</t>
  </si>
  <si>
    <t>GTM001Minimal humanitarian conditions - Level 1</t>
  </si>
  <si>
    <t>GTM001Stressed humanitarian conditions - Level 2</t>
  </si>
  <si>
    <t>GTM001Moderate humanitarian conditions - Level 3</t>
  </si>
  <si>
    <t>Bangladesh Bureau of Statistics 11/2015</t>
  </si>
  <si>
    <t>http://203.112.218.65:8008/WebTestApplication/userfiles/Image/PopMonographs/PopulationProjection.pdf</t>
  </si>
  <si>
    <t>Total projected population for 2021</t>
  </si>
  <si>
    <t>BGD002Total population</t>
  </si>
  <si>
    <t>GTM001Severe humanitarian conditions - Level 4</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</si>
  <si>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</si>
  <si>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</si>
  <si>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</si>
  <si>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</si>
  <si>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</si>
  <si>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2022 Floods in Bangladesh</t>
  </si>
  <si>
    <t>BGD008</t>
  </si>
  <si>
    <t>BGD008Total population</t>
  </si>
  <si>
    <t>Bangladesh Bureau of Statistics 06/2022</t>
  </si>
  <si>
    <t>http://bbs.portal.gov.bd/sites/default/files/files/bbs.portal.gov.bd/page/b2db8758_8497_412c_a9ec_6bb299f8b3ab/2022-06-15-10-49-3cf641425dd693f9e954de5ae9470775.pdf</t>
  </si>
  <si>
    <t xml:space="preserve">Total landmass of the zilas (admin level 2) affected (in sq. km2). 
Affected zilas: Sylhet, Sunamganj, Maulvibazar, Habiganj, Lalmonirhat, Nilphamari, Kurigram, Rangour, Gaibandha, Sirajganj, Bogura, Sherpur, Netrokona, Mymensingh, Jamalpur, Feni, Brahmanbaria, </t>
  </si>
  <si>
    <t>BGD008Landmass affected</t>
  </si>
  <si>
    <t>Total number of people living in the affected areas.</t>
  </si>
  <si>
    <t>BGD008People exposed</t>
  </si>
  <si>
    <t>UNCT Bangladesh 27/06/2022</t>
  </si>
  <si>
    <t>https://reliefweb.int/report/bangladesh/united-nations-bangladesh-coordinated-appeal-hctt-response-plan-severe-flash-floods-july-december-2022</t>
  </si>
  <si>
    <t>Total number of people affected according to UNCT Bangladesh Response Plan for floods in Bangladesh.</t>
  </si>
  <si>
    <t>BGD008People affected</t>
  </si>
  <si>
    <t>Ministry of Disaster Management and Relief, Bangladesh accessed 29/06/2022</t>
  </si>
  <si>
    <t>https://modmr.gov.bd/site/view/situationreport/%E0%A6%A6%E0%A7%88%E0%A6%A8%E0%A6%BF%E0%A6%95-%E0%A6%A6%E0%A7%81%E0%A6%B0%E0%A7%8D%E0%A6%AF%E0%A7%8B%E0%A6%97-%E0%A6%AA%E0%A7%8D%E0%A6%B0%E0%A6%A4%E0%A6%BF%E0%A6%AC%E0%A7%87%E0%A6%A6%E0%A6%A8</t>
  </si>
  <si>
    <t>Total number of people displaced as of 28 June 2022.</t>
  </si>
  <si>
    <t>BGD008People displaced</t>
  </si>
  <si>
    <t>Total numbe rof crisis-related injuries in the last 6 months.</t>
  </si>
  <si>
    <t>BGD008Injuries reported</t>
  </si>
  <si>
    <t>The Business Standard 28/06/2022; The Dhaka Tribune 28/06/2022</t>
  </si>
  <si>
    <t>https://www.tbsnews.net/bangladesh/flood-death-toll-reaches-87-448886; https://www.dhakatribune.com/bangladesh/2022/06/28/death-toll-from-bangladesh-floods-reaches-87</t>
  </si>
  <si>
    <t>BGD008Fatalities reported</t>
  </si>
  <si>
    <t>Health management information system (SIGSA in spanish) of the government of Guatemala 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</si>
  <si>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</si>
  <si>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</si>
  <si>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</si>
  <si>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The total number of fatalities in all the crisis.</t>
  </si>
  <si>
    <t>BGD008Fatalities in all crises</t>
  </si>
  <si>
    <t>BGD008People in Need</t>
  </si>
  <si>
    <t>Bangladesh Bureau of Statistics 11/2015; UNCT Bangladesh 27/06/2022</t>
  </si>
  <si>
    <t>https://reliefweb.int/report/bangladesh/united-nations-bangladesh-coordinated-appeal-hctt-response-plan-severe-flash-floods-july-december-2022; http://203.112.218.65:8008/WebTestApplication/userfiles/Image/PopMonographs/PopulationProjection.pdf</t>
  </si>
  <si>
    <t>Level 1 = Exposed population (51,483,000) - Affected population (7,200,000)</t>
  </si>
  <si>
    <t>BGD008Minimal humanitarian conditions - Level 1</t>
  </si>
  <si>
    <t>Level 2 = Affected population (7,200,000) - number of PIN (3,400,000)</t>
  </si>
  <si>
    <t>BGD008Stressed humanitarian conditions - Level 2</t>
  </si>
  <si>
    <t>Level 3 = Number of PIN (3,400,000) - population under increased vulnerability due to coping capacity, existing gaps, and existing capacities to deliver assistance (1,522,000).</t>
  </si>
  <si>
    <t>BGD008Moderate humanitarian conditions - Level 3</t>
  </si>
  <si>
    <t>Level 4 = Population under increased vulnerability due to coping capacity, existing gaps, and existing capacities to deliver assistance (1,522,000).</t>
  </si>
  <si>
    <t>BGD008Severe humanitarian conditions - Level 4</t>
  </si>
  <si>
    <t>The UNCT response plan does not provide any information based on which a figure could be assigned to Level 5.</t>
  </si>
  <si>
    <t>BGD008Extreme humanitarian conditions - Level 5</t>
  </si>
  <si>
    <t>Affected groups:
Host
Non-host
IDPs</t>
  </si>
  <si>
    <t>BGD008Crisis affected groups</t>
  </si>
  <si>
    <t>Total number of crisis-related illnesses in the last 6 months.</t>
  </si>
  <si>
    <t>BGD008Illness cases reported</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</si>
  <si>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</si>
  <si>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</si>
  <si>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</si>
  <si>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</si>
  <si>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</si>
  <si>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</si>
  <si>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BGD001Total population</t>
  </si>
  <si>
    <t>Bangladesh Buereau of Statistics, 2013 (census data, 2011); Bangladesh Bureau of Statistics 06/2022</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</si>
  <si>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http://bbs.portal.gov.bd/sites/default/files/files/bbs.portal.gov.bd/page/b2db8758_8497_412c_a9ec_6bb299f8b3ab/2022-06-15-10-49-3cf641425dd693f9e954de5ae9470775.pdf</t>
  </si>
  <si>
    <t xml:space="preserve">Total landmass of the flood-affected zilas (admin level 2) affected + the areas affected due to the Rohingya crisis (Teknaf Upazila, Ukhia Upazila, and the Bhashan Char area) in sq. km
Flood-affected zilas: Sylhet, Sunamganj, Maulvibazar, Habiganj, Lalmonirhat, Nilphamari, Kurigram, Rangour, Gaibandha, Sirajganj, Bogura, Sherpur, Netrokona, Mymensingh, Jamalpur, Feni, Brahmanbaria, </t>
  </si>
  <si>
    <t>BGD001Landmass affected</t>
  </si>
  <si>
    <t>JRP 2022; UNHCR 9/06/2022; Bangladesh Bureau of Statistics 11/2015</t>
  </si>
  <si>
    <t>https://data.unhcr.org/en/documents/details/93467; 
https://www.humanitarianresponse.info/en/operations/bangladesh/document/bangladesh-2022-joint-response-plan-rohingya-humanitarian-crisis; 
http://203.112.218.65:8008/WebTestApplication/userfiles/Image/PopMonographs/PopulationProjection.pdf</t>
  </si>
  <si>
    <t>BGD001People exposed</t>
  </si>
  <si>
    <t>JRP 2022; UNHCR 9/06/2022; UNCT Bangladesh 27/06/2022</t>
  </si>
  <si>
    <t>https://data.unhcr.org/en/documents/details/93467;
https://www.humanitarianresponse.info/en/operations/bangladesh/document/bangladesh-2022-joint-response-plan-rohingya-humanitarian-crisis; 
https://reliefweb.int/report/bangladesh/united-nations-bangladesh-coordinated-appeal-hctt-response-plan-severe-flash-floods-july-december-2022</t>
  </si>
  <si>
    <t>Total number of people affected according to UNCT Bangladesh Response Plan for floods in Bangladesh and JRP 2022 for the Rohingya crisis.</t>
  </si>
  <si>
    <t>BGD001People affected</t>
  </si>
  <si>
    <t>UNHCR 9/06/2022; Ministry of Disaster Management and Relief, Bangladesh accessed 29/06/2022</t>
  </si>
  <si>
    <t>https://data.unhcr.org/en/documents/details/93467; 
https://modmr.gov.bd/site/view/situationreport/%E0%A6%A6%E0%A7%88%E0%A6%A8%E0%A6%BF%E0%A6%95-%E0%A6%A6%E0%A7%81%E0%A6%B0%E0%A7%8D%E0%A6%AF%E0%A7%8B%E0%A6%97-%E0%A6%AA%E0%A7%8D%E0%A6%B0%E0%A6%A4%E0%A6%BF%E0%A6%AC%E0%A7%87%E0%A6%A6%E0%A6%A8</t>
  </si>
  <si>
    <t>Total number of Rohingya refugees + total number of people displaced as of 28 June 2022 due to floods.</t>
  </si>
  <si>
    <t>BGD001People displaced</t>
  </si>
  <si>
    <t>x; https://reliefweb.int/report/bangladesh/united-nations-bangladesh-coordinated-appeal-hctt-response-plan-severe-flash-floods-july-december-2022</t>
  </si>
  <si>
    <t>Total number of flood-related injuries in the last 6 months.</t>
  </si>
  <si>
    <t>BGD001Injuries reported</t>
  </si>
  <si>
    <t>ACLED accessed 31/05/2022; The Business Standard 28/06/2022; The Dhaka Tribune 28/06/2022</t>
  </si>
  <si>
    <t>https://acleddata.com/data-export-tool/; https://www.tbsnews.net/bangladesh/flood-death-toll-reaches-87-448886;
 https://www.dhakatribune.com/bangladesh/2022/06/28/death-toll-from-bangladesh-floods-reaches-87</t>
  </si>
  <si>
    <t>The total number of fatalities in all the crisescrisis in the last 6 months.</t>
  </si>
  <si>
    <t>BGD001Fatalities reported</t>
  </si>
  <si>
    <t>ACLED accessed 31/05/2022; The Business Standard 28/06/2022; The Dhaka Tribune 28/06/2023</t>
  </si>
  <si>
    <t>https://acleddata.com/data-export-tool/; https://www.tbsnews.net/bangladesh/flood-death-toll-reaches-87-448886;
 https://www.dhakatribune.com/bangladesh/2022/06/28/death-toll-from-bangladesh-floods-reaches-88</t>
  </si>
  <si>
    <t>BGD001Fatalities in all crises</t>
  </si>
  <si>
    <t>BGD001People in Need</t>
  </si>
  <si>
    <t>JRP 2022; UNCT Bangladesh 27/06/2022</t>
  </si>
  <si>
    <t>https://reliefweb.int/report/bangladesh/2022-joint-response-plan-rohingya-humanitarian-crisis-january-december-2022; https://reliefweb.int/report/bangladesh/united-nations-bangladesh-coordinated-appeal-hctt-response-plan-severe-flash-floods-july-december-2022</t>
  </si>
  <si>
    <t>Level 1 population in the Rohingya and flood crises (according to UNCT Bangladesh Response Plan and JRP 2022).</t>
  </si>
  <si>
    <t>BGD001Minimal humanitarian conditions - Level 1</t>
  </si>
  <si>
    <t>Level 2 population in the Rohingya and flood crises (according to UNCT Bangladesh Response Plan and JRP 2022).</t>
  </si>
  <si>
    <t>BGD001Stressed humanitarian conditions - Level 2</t>
  </si>
  <si>
    <t>https://data.unhcr.org/en/documents/details/93467;
 https://www.humanitarianresponse.info/en/operations/bangladesh/document/bangladesh-2022-joint-response-plan-rohingya-humanitarian-crisis;
 https://reliefweb.int/report/bangladesh/united-nations-bangladesh-coordinated-appeal-hctt-response-plan-severe-flash-floods-july-december-2022</t>
  </si>
  <si>
    <t>Total number of level 3 population in the Rohingya and flood crises (according to UNCT Bangladesh Response Plan and JRP 2022).</t>
  </si>
  <si>
    <t>BGD001Moderate humanitarian conditions - Level 3</t>
  </si>
  <si>
    <t>https://reliefweb.int/report/bangladesh/2022-joint-response-plan-rohingya-humanitarian-crisis-january-december-2022; 
https://reliefweb.int/report/bangladesh/united-nations-bangladesh-coordinated-appeal-hctt-response-plan-severe-flash-floods-july-december-2022</t>
  </si>
  <si>
    <t>Level 4 population in the Rohingya and flood crises. (according to UNCT Bangladesh Response Plan and JRP 2022)</t>
  </si>
  <si>
    <t>BGD001Severe humanitarian conditions - Level 4</t>
  </si>
  <si>
    <t>Level 5 population in the Rohingya and flood crises (according to UNCT Bangladesh Response Plan and JRP 2022).</t>
  </si>
  <si>
    <t>BGD001Extreme humanitarian conditions - Level 5</t>
  </si>
  <si>
    <t>Affected groups:
Host
Non-host
IDPs
Rohingya refugees</t>
  </si>
  <si>
    <t>BGD001Crisis affected groups</t>
  </si>
  <si>
    <t>BGD001Illness cases reported</t>
  </si>
  <si>
    <t>https://data.worldbank.org/indicator/AG.SRF.TOTL.K2?locations=ML</t>
  </si>
  <si>
    <t>Total square kilometers of affected area</t>
  </si>
  <si>
    <t>MLI001Landmass affected</t>
  </si>
  <si>
    <t>OCHA February 2022</t>
  </si>
  <si>
    <t>People exposed in the current crisis</t>
  </si>
  <si>
    <t>MLI001People exposed</t>
  </si>
  <si>
    <t>OCHA 10/11/2019</t>
  </si>
  <si>
    <t>https://data.humdata.org/dataset/nicaragua-administrative-level-0</t>
  </si>
  <si>
    <t>New figures for Nicaraguan refugees</t>
  </si>
  <si>
    <t>NIC001Total population</t>
  </si>
  <si>
    <t>https://data.worldbank.org/indicator/AG.LND.TOTL.K2?locations=NI</t>
  </si>
  <si>
    <t>NIC001Landmass affected</t>
  </si>
  <si>
    <t>People affected in the following Mali regions - Taoudenit, Tombouctou, Gao, Meneka, Kidal, Mopti, Segou, Kayes, Koulikoro and Sikasso</t>
  </si>
  <si>
    <t>MLI001People affected</t>
  </si>
  <si>
    <t>NIC001People exposed</t>
  </si>
  <si>
    <t>The number of Nicaraguan refugees and asylum seekers in Costa Rica. Figures about refugees and asylum seekers in other countries are not clear.</t>
  </si>
  <si>
    <t>NIC001People affected</t>
  </si>
  <si>
    <t>Data UNHCR - 30 April 2022</t>
  </si>
  <si>
    <t>https://data.unhcr.org/en/documents/details/93012 https://reliefweb.int/report/mali/mali-rapport-sur-le-suivi-des-flux-de-populations-76-mai-2022</t>
  </si>
  <si>
    <t>Displaced persons in Mali from areas of conflicts are heading to Bamako (73%) and Sikasso (23%) with several displaced categories which include; Refugees, Repatriated, IDPs, Returnees, and Others (non-displaced people)</t>
  </si>
  <si>
    <t>MLI001People displaced</t>
  </si>
  <si>
    <t>NIC001People displaced</t>
  </si>
  <si>
    <t>NIC001Injuries reported</t>
  </si>
  <si>
    <t>ACLED 22/6/22</t>
  </si>
  <si>
    <t>Fatalities reported in battles, riots, and violence against civilians. Time period: 17/06/2021-17/06/2022</t>
  </si>
  <si>
    <t>NIC001Fatalities reported</t>
  </si>
  <si>
    <t>NIC001Fatalities in all crises</t>
  </si>
  <si>
    <t>ACLED - 03 June 2022</t>
  </si>
  <si>
    <t>Fatalities incurred in Mali</t>
  </si>
  <si>
    <t>MLI001Fatalities reported</t>
  </si>
  <si>
    <t>NIC001People in Need</t>
  </si>
  <si>
    <t>https://data.worldbank.org/indicator/SP.POP.TOTL?locations=NI ; https://data.worldbank.org/indicator/SM.POP.TOTL ; https://datosmacro.expansion.com/demografia/migracion/emigracion/nicaragua</t>
  </si>
  <si>
    <t>NIC001Minimal humanitarian conditions - Level 1</t>
  </si>
  <si>
    <t>MLI001People in Need</t>
  </si>
  <si>
    <t>There are no approximate or exact figures about stressed humanitarian conditions reported because of this crisis</t>
  </si>
  <si>
    <t>NIC001Stressed humanitarian conditions - Level 2</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</si>
  <si>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</si>
  <si>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</si>
  <si>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</si>
  <si>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</si>
  <si>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</si>
  <si>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NIC001People facing limited access constraints</t>
  </si>
  <si>
    <t>NIC001People facing restricted access constraints</t>
  </si>
  <si>
    <t>NIC001Illness cases reported</t>
  </si>
  <si>
    <t>NIC001Buildings damaged</t>
  </si>
  <si>
    <t>NIC001Buildings destroyed</t>
  </si>
  <si>
    <t>NIC001Economic Losses</t>
  </si>
  <si>
    <t>Minimal humanitarian condition witnessed in Mali precisely in the 10 regions</t>
  </si>
  <si>
    <t>MLI001Minimal humanitarian conditions - Level 1</t>
  </si>
  <si>
    <t>Stressed humanitarian condition witnessed in several regions of Mali</t>
  </si>
  <si>
    <t>MLI001Stressed humanitarian conditions - Level 2</t>
  </si>
  <si>
    <t xml:space="preserve">Moderate humanitarian conditions witnesseded in several regions of Mali
</t>
  </si>
  <si>
    <t>MLI001Moderate humanitarian conditions - Level 3</t>
  </si>
  <si>
    <t>Severe humanitarian condition witnessed in several regions of Mali</t>
  </si>
  <si>
    <t>MLI001Severe humanitarian conditions - Level 4</t>
  </si>
  <si>
    <t>Extreme humanitarian conditions experience in Taoudenit, Tombouctou, Gao, Meneka, Kidal, Mopti, Segou, Kayes, Koulikoro and Sikasso</t>
  </si>
  <si>
    <t>MLI001Extreme humanitarian conditions - Level 5</t>
  </si>
  <si>
    <t>The affected groups include: internally displaced persons, returnees, repatriated women, refugees and immigrants</t>
  </si>
  <si>
    <t>MLI001Crisis affected groups</t>
  </si>
  <si>
    <t>Agence Nationale de la statistique et de la demographique - January 2022</t>
  </si>
  <si>
    <t>http://www.ansd.sn/</t>
  </si>
  <si>
    <t>SEN002Total population</t>
  </si>
  <si>
    <t xml:space="preserve">Bangladesh Bureau of Statistics 11/2015; Worldometer (30/05/2022); UNHCR(11/02/2022) </t>
  </si>
  <si>
    <t>http://203.112.218.65:8008/WebTestApplication/userfiles/Image/PopMonographs/PopulationProjection.pdf https://www.worldometers.info/world-population/myanmar-population/; https://www.unhcr.org/news/briefing/2022/2/6206288c4/unhcr-steps-aid-displaced-myanmar-conflict-intensifies.html</t>
  </si>
  <si>
    <t>Sum of the population of the individual crises BGD002 and MMR002.</t>
  </si>
  <si>
    <t>REG011Total population</t>
  </si>
  <si>
    <t>Cadre Harmonise (CH) and Integrated Food Security Phase Classification (IPC) data - 15 May 2022</t>
  </si>
  <si>
    <t>Number of people exposed in Senegal</t>
  </si>
  <si>
    <t>SEN002People exposed</t>
  </si>
  <si>
    <t>People affected in Senegal.</t>
  </si>
  <si>
    <t>SEN002Landmass affected</t>
  </si>
  <si>
    <t>SEN002People in Need</t>
  </si>
  <si>
    <t>Minimal humanitarian conditions of people in Senegal</t>
  </si>
  <si>
    <t>SEN002Minimal humanitarian conditions - Level 1</t>
  </si>
  <si>
    <t>Stressed humanitarian conditions of people in Senegal.</t>
  </si>
  <si>
    <t>SEN002Stressed humanitarian conditions - Level 2</t>
  </si>
  <si>
    <t xml:space="preserve">Moderate humanitarian conditions of people in Senegal. </t>
  </si>
  <si>
    <t>SEN002Moderate humanitarian conditions - Level 3</t>
  </si>
  <si>
    <t>Severe humanitarian conditions in Senegal</t>
  </si>
  <si>
    <t>SEN002Severe humanitarian conditions - Level 4</t>
  </si>
  <si>
    <t>Data UNHCR - 31 May 2022</t>
  </si>
  <si>
    <t>https://data.unhcr.org/en/country/sen</t>
  </si>
  <si>
    <t>Affected groups inlcude; refugees and asylum seekers</t>
  </si>
  <si>
    <t>SEN002Crisis affected groups</t>
  </si>
  <si>
    <t>World bank 2020</t>
  </si>
  <si>
    <t>https://data.worldbank.org/indicator/SP.POP.TOTL?locations=CG</t>
  </si>
  <si>
    <t>COG001Total population</t>
  </si>
  <si>
    <t>World bank 2018</t>
  </si>
  <si>
    <t>https://data.worldbank.org/indicator/AG.SRF.TOTL.K2?locations=CG</t>
  </si>
  <si>
    <t>COG001Landmass affected</t>
  </si>
  <si>
    <t xml:space="preserve">UN Children Fund - 03 February 2022 </t>
  </si>
  <si>
    <t>https://reliefweb.int/report/congo/unicef-congo-humanitarian-situation-report-reporting-period-1st-january-31st-december-0</t>
  </si>
  <si>
    <t>Number of people exposed in the 7 regions of Congo</t>
  </si>
  <si>
    <t>COG001People exposed</t>
  </si>
  <si>
    <t>People affected in Congo Republic</t>
  </si>
  <si>
    <t>COG001People affected</t>
  </si>
  <si>
    <t>Number of people displaced in Congo</t>
  </si>
  <si>
    <t>COG001People displaced</t>
  </si>
  <si>
    <t>COG001People in Need</t>
  </si>
  <si>
    <t>Minimal humanitarian conditions of people living in Congo.</t>
  </si>
  <si>
    <t>COG001Minimal humanitarian conditions - Level 1</t>
  </si>
  <si>
    <t>Stressed humanitarian conditions of people living in Congo.</t>
  </si>
  <si>
    <t>COG001Stressed humanitarian conditions - Level 2</t>
  </si>
  <si>
    <t>Moderate humanitarian conditions of people living in Congo.</t>
  </si>
  <si>
    <t>COG001Moderate humanitarian conditions - Level 3</t>
  </si>
  <si>
    <t xml:space="preserve">Severe humanitarian conditions of people living in Congo. </t>
  </si>
  <si>
    <t>COG001Severe humanitarian conditions - Level 4</t>
  </si>
  <si>
    <t>Groups affected include; refugees, asylum seekers and internally displaced persons.</t>
  </si>
  <si>
    <t>COG001Crisis affected groups</t>
  </si>
  <si>
    <t>https://data.worldbank.org/indicator/SP.POP.TOTL?locations=AO</t>
  </si>
  <si>
    <t>AGO002Total population</t>
  </si>
  <si>
    <t>World Bank 2020 ; R4V 2022</t>
  </si>
  <si>
    <t>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</si>
  <si>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Total migrants from other countries (2019) - # of Dominicans living abroad (2019)</t>
  </si>
  <si>
    <t>DOM002Total population</t>
  </si>
  <si>
    <t>https://data.worldbank.org/indicator/AG.LND.TOTL.K2?locations=DO</t>
  </si>
  <si>
    <t>DOM002Landmass affected</t>
  </si>
  <si>
    <t>DOM002People exposed</t>
  </si>
  <si>
    <t>Total population of the country according to the World Bank + Total venezuelans refugees and migrants (2022) - # of Dominicans living abroad (2019)</t>
  </si>
  <si>
    <t>DOM002People affected</t>
  </si>
  <si>
    <t>https://www.r4v.info/es/document/r4v-america-latina-y-el-caribe-refugiados-y-migrantes-venezolanos-en-la-region-mayo-2022</t>
  </si>
  <si>
    <t>Total venezuelans refugees and migrants (2022)</t>
  </si>
  <si>
    <t>DOM002People displaced</t>
  </si>
  <si>
    <t>DOM002Injuries reported</t>
  </si>
  <si>
    <t>There are no approximate or exact figures about fatalities reported</t>
  </si>
  <si>
    <t>DOM002Fatalities reported</t>
  </si>
  <si>
    <t>DOM002Fatalities in all crises</t>
  </si>
  <si>
    <t>DOM002People in Need</t>
  </si>
  <si>
    <t>DOM002Minimal humanitarian conditions - Level 1</t>
  </si>
  <si>
    <t>DOM002Stressed humanitarian conditions - Level 2</t>
  </si>
  <si>
    <t xml:space="preserve">People in need according to R4V </t>
  </si>
  <si>
    <t>DOM002Moderate humanitarian conditions - Level 3</t>
  </si>
  <si>
    <t>DOM002Severe humanitarian conditions - Level 4</t>
  </si>
  <si>
    <t>DOM002Extreme humanitarian conditions - Level 5</t>
  </si>
  <si>
    <t>Host and migrants</t>
  </si>
  <si>
    <t>DOM002Crisis affected groups</t>
  </si>
  <si>
    <t>DOM002People facing limited access constraints</t>
  </si>
  <si>
    <t>DOM002People facing restricted access constraints</t>
  </si>
  <si>
    <t>DOM002Illness cases reported</t>
  </si>
  <si>
    <t>DOM002Buildings damaged</t>
  </si>
  <si>
    <t>DOM002Buildings destroyed</t>
  </si>
  <si>
    <t>DOM002Economic Losses</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</si>
  <si>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</si>
  <si>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</si>
  <si>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</si>
  <si>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</si>
  <si>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</si>
  <si>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PAN002People exposed</t>
  </si>
  <si>
    <t>R4V 2022; R4V 02/2022; APNEWS 01/02/2022</t>
  </si>
  <si>
    <t>https://www.r4v.info/es/document/r4v-america-latina-y-el-caribe-refugiados-y-migrantes-venezolanos-en-la-region-febrero-1   https://data.humdata.org/dataset/rmrp-2022 https://apnews.com/article/noticias-9412f9ff99ff5e89b36dcdec57802516</t>
  </si>
  <si>
    <t>Number of people in need (migrants+refugees+host community+approximation of venezuelan migrants in transit through darien during january and february 2022)</t>
  </si>
  <si>
    <t>PAN002People affected</t>
  </si>
  <si>
    <t>PAN002People displaced</t>
  </si>
  <si>
    <t>PAN002Injuries reported</t>
  </si>
  <si>
    <t>BBC 2021</t>
  </si>
  <si>
    <t>https://www.bbc.com/mundo/noticias-america-latina-58800345</t>
  </si>
  <si>
    <t>About 50 lifeless bodies have been found in the jungle of the territory known as the Darién Gap, between Colombia and Panama, so far in 2021 (october)</t>
  </si>
  <si>
    <t>PAN002Fatalities reported</t>
  </si>
  <si>
    <t>PAN002Fatalities in all crises</t>
  </si>
  <si>
    <t>PAN002People in Need</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</si>
  <si>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</si>
  <si>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</si>
  <si>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</si>
  <si>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</si>
  <si>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</si>
  <si>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</si>
  <si>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</si>
  <si>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</si>
  <si>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</si>
  <si>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</si>
  <si>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</si>
  <si>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PAN002Economic Losses</t>
  </si>
  <si>
    <t>AFG005Denial of existence of humanitarian needs or entitlements to assistance</t>
  </si>
  <si>
    <t>AFG005Impediments to entry into country (bureaucratic and administrative)</t>
  </si>
  <si>
    <t>AFG005Interference into implementation of humanitarian activities</t>
  </si>
  <si>
    <t>AFG005Ongoing insecurity/hostilities affecting humanitarian assistance</t>
  </si>
  <si>
    <t>AFG005Physical constraints in the environment (obstacles related to terrain, climate, lack of infrastructure, etc.)</t>
  </si>
  <si>
    <t>AFG005Presence of mines and improvised explosive devices</t>
  </si>
  <si>
    <t>AFG005Restriction and obstruction of access to services and assistance</t>
  </si>
  <si>
    <t>AFG005Restriction of movement (impediments to freedom of movement and/or administrative restrictions)</t>
  </si>
  <si>
    <t>AFG005Violence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</si>
  <si>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</si>
  <si>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</si>
  <si>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</si>
  <si>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</si>
  <si>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</si>
  <si>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</si>
  <si>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</si>
  <si>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</si>
  <si>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</si>
  <si>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BGD008Denial of existence of humanitarian needs or entitlements to assistance</t>
  </si>
  <si>
    <t>BGD008Impediments to entry into country (bureaucratic and administrative)</t>
  </si>
  <si>
    <t>BGD008Interference into implementation of humanitarian activities</t>
  </si>
  <si>
    <t>BGD008Ongoing insecurity/hostilities affecting humanitarian assistance</t>
  </si>
  <si>
    <t>BGD008Physical constraints in the environment (obstacles related to terrain, climate, lack of infrastructure, etc.)</t>
  </si>
  <si>
    <t>BGD008Presence of mines and improvised explosive devices</t>
  </si>
  <si>
    <t>BGD008Restriction and obstruction of access to services and assistance</t>
  </si>
  <si>
    <t>BGD008Restriction of movement (impediments to freedom of movement and/or administrative restrictions)</t>
  </si>
  <si>
    <t>BGD008Violence against personnel, facilities and assets</t>
  </si>
  <si>
    <t>https://data.worldbank.org/indicator/AG.LND.TOTL.K2?locations=BR</t>
  </si>
  <si>
    <t>Landmass figure taken from World Bank</t>
  </si>
  <si>
    <t>BRA001Landmass affected</t>
  </si>
  <si>
    <t xml:space="preserve">R4V, 2022; UNHCR 2022
Floolist, 2022
</t>
  </si>
  <si>
    <t xml:space="preserve">https://floodlist.com/america/brazil-floods-amazonas-may-2022   </t>
  </si>
  <si>
    <t>Figure calculated adding people affected by floods and rainy season with people affected in venezuelan migration crisis</t>
  </si>
  <si>
    <t>BRA001People affected</t>
  </si>
  <si>
    <t>ACLED, 2022</t>
  </si>
  <si>
    <t>Number taken from ACLED fatalities reported from December the 10th 2021, to June the 3rd 2022</t>
  </si>
  <si>
    <t>BRA001Fatalities reported</t>
  </si>
  <si>
    <t>BRA001People in Need</t>
  </si>
  <si>
    <t>BRA001Extreme humanitarian conditions - Level 5</t>
  </si>
  <si>
    <t>BRA001People facing limited access constraints</t>
  </si>
  <si>
    <t>No data avilable</t>
  </si>
  <si>
    <t>BRA001Buildings destroyed</t>
  </si>
  <si>
    <t>BRA002Total population</t>
  </si>
  <si>
    <t>IBGE, 2021</t>
  </si>
  <si>
    <t>https://www.ibge.gov.br/</t>
  </si>
  <si>
    <t>People exposed to crisis is the total country population in the States with higher concentration of venezuelan migrants (Paraná, Santa Catarina, Rio Grande do Sul and Amazonas)</t>
  </si>
  <si>
    <t>BRA002People exposed</t>
  </si>
  <si>
    <t>UNHCR, 2022; Humdata, 2021</t>
  </si>
  <si>
    <t>https://reporting.unhcr.org/brazil#toc-populations</t>
  </si>
  <si>
    <t>People displaced figure is equal to the number of venezuelan displaced abroad  according UNHCR figures</t>
  </si>
  <si>
    <t>BRA002People displaced</t>
  </si>
  <si>
    <t>No injuries data avaliable</t>
  </si>
  <si>
    <t>BRA002Injuries reported</t>
  </si>
  <si>
    <t>No migrant fatalities reported</t>
  </si>
  <si>
    <t>BRA002Fatalities reported</t>
  </si>
  <si>
    <t>BRA002Fatalities in all crises</t>
  </si>
  <si>
    <t>BRA002People in Need</t>
  </si>
  <si>
    <t>Approximation calculated following Acaps methodology</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</si>
  <si>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</si>
  <si>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</si>
  <si>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</si>
  <si>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</si>
  <si>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</si>
  <si>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IDPs, Hotsts, Non-Hosts, Returnees</t>
  </si>
  <si>
    <t>BRA002Crisis affected groups</t>
  </si>
  <si>
    <t>BRA002People facing limited access constraints</t>
  </si>
  <si>
    <t>BRA002People facing restricted access constraints</t>
  </si>
  <si>
    <t>BRA002Illness cases reported</t>
  </si>
  <si>
    <t>BRA002Buildings damaged</t>
  </si>
  <si>
    <t>BRA002Buildings destroyed</t>
  </si>
  <si>
    <t>BRA002Economic Losses</t>
  </si>
  <si>
    <t xml:space="preserve">World Bank, 2020
</t>
  </si>
  <si>
    <t>BRA003Total population</t>
  </si>
  <si>
    <t>CEMADEM, 2022; Reuters, 2022; DW, 2022</t>
  </si>
  <si>
    <t>https://www.gov.br/cemaden/pt-br/assuntos/riscos-geo-hidrologicos/12-06-2022-previsao-de-risco-geo-hidrologicos https://www.reuters.com/world/americas/heavy-rains-brazils-northeast-kill-least-35-2022-05-28/</t>
  </si>
  <si>
    <t>Landmass affected is calculated according the area of the most affected states by rain season events during 2021-2022 and also the area of those states wit high hydrological risk forecast, such states are: Rio de Janeiro, Pernambuco, Alagoas, Bahía, Sao Paulo, Amazonas, Roraima and Pará</t>
  </si>
  <si>
    <t>BRA003Landmass affected</t>
  </si>
  <si>
    <t>People exposed is taken by population figures of the most affected states during 2021-2022 rainy season, taking also into account the CEMADEM high hydrology risks</t>
  </si>
  <si>
    <t>BRA003People exposed</t>
  </si>
  <si>
    <t xml:space="preserve">Floolist, 2022
</t>
  </si>
  <si>
    <t>https://floodlist.com/america/brazil-floods-amazonas-may-2022</t>
  </si>
  <si>
    <t>From those States affected by rain during last six months, amazonas and Rio de Janeire state affected people is taken as people affected</t>
  </si>
  <si>
    <t>BRA003People affected</t>
  </si>
  <si>
    <t>CDP,2022</t>
  </si>
  <si>
    <t>https://disasterphilanthropy.org/disasters/2022-northeastern-brazil-floods/</t>
  </si>
  <si>
    <t>As june 2 2022, 70000 people were displaced becouse floods in B</t>
  </si>
  <si>
    <t>BRA003People displaced</t>
  </si>
  <si>
    <t>BRA003Injuries reported</t>
  </si>
  <si>
    <t>CDP, June 08 2022</t>
  </si>
  <si>
    <t>As of June 2,  at least 126 people have died in Northeastern Brazil floods. Causes of death include floods and landslides.</t>
  </si>
  <si>
    <t>BRA003Fatalities reported</t>
  </si>
  <si>
    <t>BRA003Fatalities in all crises</t>
  </si>
  <si>
    <t>BRA003People in Need</t>
  </si>
  <si>
    <t>BRA003Minimal humanitarian conditions - Level 1</t>
  </si>
  <si>
    <t>BRA003Stressed humanitarian conditions - Level 2</t>
  </si>
  <si>
    <t>BRA003Moderate humanitarian conditions - Level 3</t>
  </si>
  <si>
    <t>No numbers avaliable</t>
  </si>
  <si>
    <t>BRA003Severe humanitarian conditions - Level 4</t>
  </si>
  <si>
    <t>BRA003Extreme humanitarian conditions - Level 5</t>
  </si>
  <si>
    <t>IDPs, Hotsts, Returnees</t>
  </si>
  <si>
    <t>BRA003Crisis affected groups</t>
  </si>
  <si>
    <t>BRA003People facing limited access constraints</t>
  </si>
  <si>
    <t>BRA003People facing restricted access constraints</t>
  </si>
  <si>
    <t>BRA003Illness cases reported</t>
  </si>
  <si>
    <t>BRA003Buildings damaged</t>
  </si>
  <si>
    <t>BRA003Buildings destroyed</t>
  </si>
  <si>
    <t>BRA003Economic Losses</t>
  </si>
  <si>
    <t>https://data.worldbank.org/indicator/SP.POP.TOTL?locations=CL</t>
  </si>
  <si>
    <t>Population figure from World Bank most recent data</t>
  </si>
  <si>
    <t>CHL002Total population</t>
  </si>
  <si>
    <t>figure from World Bank most recent data</t>
  </si>
  <si>
    <t>CHL002Landmass affected</t>
  </si>
  <si>
    <t>All the population of the country is exposed to this crisis</t>
  </si>
  <si>
    <t>CHL002People exposed</t>
  </si>
  <si>
    <t>INE, 2017; R4V,2021</t>
  </si>
  <si>
    <t>http://resultados.censo2017.cl/  https://www.r4v.info/es/document/chile-two-pager</t>
  </si>
  <si>
    <t>According R4V, the most important host regions for venezeualan migrants are: Arica, Tarapacá, Antofagasta, Valparaíso, Región Metropolitana and Bíobío. People affected figure is the result of the whole population of such regions according 2017 INE census</t>
  </si>
  <si>
    <t>CHL002People affected</t>
  </si>
  <si>
    <t>R4V,  December 9th, 2021</t>
  </si>
  <si>
    <t>https://www.r4v.info/es/document/chile-two-pager</t>
  </si>
  <si>
    <t>Figures taken from R4V projections about migrant poulation in Chile</t>
  </si>
  <si>
    <t>CHL002People displaced</t>
  </si>
  <si>
    <t>CHL002Injuries reported</t>
  </si>
  <si>
    <t xml:space="preserve">ACLED, 2022
</t>
  </si>
  <si>
    <t>Fatallities reported by ACLED between december 28th 2021 to june 24th 2022</t>
  </si>
  <si>
    <t>CHL002Fatalities reported</t>
  </si>
  <si>
    <t>CHL002Fatalities in all crises</t>
  </si>
  <si>
    <t>CHL002People in Need</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</si>
  <si>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</si>
  <si>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</si>
  <si>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</si>
  <si>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</si>
  <si>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</si>
  <si>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</si>
  <si>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</si>
  <si>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</si>
  <si>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</si>
  <si>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</si>
  <si>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</si>
  <si>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</si>
  <si>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CHL002Economic Losses</t>
  </si>
  <si>
    <t>IBGE, 2021; CEMADEM, 2022; Reuters, 2022; DW, 2022</t>
  </si>
  <si>
    <t>https://www.ibge.gov.br/  https://www.gov.br/cemaden/pt-br/assuntos/riscos-geo-hidrologicos/12-06-2022-previsao-de-risco-geo-hidrologicos https://www.reuters.com/world/americas/heavy-rains-brazils-northeast-kill-least-35-2022-05-28/</t>
  </si>
  <si>
    <t>People exposed is calculated according people living in both: highest host states and most affected states by floods and rainy season during 2021-2022</t>
  </si>
  <si>
    <t>BRA001People exposed</t>
  </si>
  <si>
    <t>https://reporting.unhcr.org/brazil    https://data.humdata.org/dataset/idmc-idp-data-for-brazil</t>
  </si>
  <si>
    <t xml:space="preserve">People displaced figure is the result of following figures : Natural Disaster IDPs (449000), plus conflict IDPs (21000), plus venezuelan displaced abroad (178598); plus refugees (73630) plus asylum seekers (231196) </t>
  </si>
  <si>
    <t>BRA001People displaced</t>
  </si>
  <si>
    <t>BRA001Injuries reported</t>
  </si>
  <si>
    <t>BRA001Fatalities in all crises</t>
  </si>
  <si>
    <t>Approximation calculated according Acaps methodology</t>
  </si>
  <si>
    <t>BRA001Minimal humanitarian conditions - Level 1</t>
  </si>
  <si>
    <t>BRA001Stressed humanitarian conditions - Level 2</t>
  </si>
  <si>
    <t>BRA001Moderate humanitarian conditions - Level 3</t>
  </si>
  <si>
    <t>BRA001Severe humanitarian conditions - Level 4</t>
  </si>
  <si>
    <t>IDPs, Hotsts, Non-Hosts , Returnees</t>
  </si>
  <si>
    <t>BRA001Crisis affected groups</t>
  </si>
  <si>
    <t>BRA001Illness cases reported</t>
  </si>
  <si>
    <t>BRA001Buildings damaged</t>
  </si>
  <si>
    <t>BRA001Economic Losses</t>
  </si>
  <si>
    <t>Brazilian Government, 2022</t>
  </si>
  <si>
    <t>https://www.gov.br/casacivil/pt-br/acolhida/noticias/em-quatro-anos-mais-de-70-mil-refugiados-e-migrantes-venezuelanos-foram-interiorizados-no-brasil-1  https://www.embajadadebrasil.org/</t>
  </si>
  <si>
    <t xml:space="preserve">Altought Venezuelan migrants are spread over the country, the landmass affected is taken as the area of most important host States: Paraná, Santa Catarina, Rio Grande do Sul and Amazonas
</t>
  </si>
  <si>
    <t>BRA002Landmass affected</t>
  </si>
  <si>
    <t xml:space="preserve">R4V, 2022; UNHCR 2022
</t>
  </si>
  <si>
    <t>Figure calculated adding people in need and people displaced</t>
  </si>
  <si>
    <t>BRA002People affected</t>
  </si>
  <si>
    <t>https://www.humanitarianresponse.info/sites/www.humanitarianresponse.info/files/documents/files/hno_2022_drc_20211224vf.pdf</t>
  </si>
  <si>
    <t>COD001People exposed</t>
  </si>
  <si>
    <t>https://www.humanitarianresponse.info/sites/www.humanitarianresponse.info/files/documents/files/hno_car_2022_final.pdf</t>
  </si>
  <si>
    <t>The whole population is considered affected by the complex crisis and faces humanitarian needs as a result.</t>
  </si>
  <si>
    <t>CAF001Extreme humanitarian conditions - Level 5</t>
  </si>
  <si>
    <t>CAF001Severe humanitarian conditions - Level 4</t>
  </si>
  <si>
    <t>CAF001Moderate humanitarian conditions - Level 3</t>
  </si>
  <si>
    <t>CAF001Stressed humanitarian conditions - Level 2</t>
  </si>
  <si>
    <t>CAF001Minimal humanitarian conditions - Level 1</t>
  </si>
  <si>
    <t>The entire population is affected by this complex crisis.</t>
  </si>
  <si>
    <t>CAF001People affected</t>
  </si>
  <si>
    <t>CAF001People exposed</t>
  </si>
  <si>
    <t>CAF001People in Need</t>
  </si>
  <si>
    <t>https://data.worldbank.org/indicator/AG.SRF.TOTL.K2?locations=AO</t>
  </si>
  <si>
    <t>AGO002Landmass affected</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</si>
  <si>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</si>
  <si>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</si>
  <si>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</si>
  <si>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</si>
  <si>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</si>
  <si>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</si>
  <si>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https://data.unhcr.org/en/country/ago</t>
  </si>
  <si>
    <t>People displaced in Angola precisely in the 10 municipalities of Southern Angola.</t>
  </si>
  <si>
    <t>AGO002People displaced</t>
  </si>
  <si>
    <t>AGO002People in Need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</si>
  <si>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</si>
  <si>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</si>
  <si>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</si>
  <si>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</si>
  <si>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JRP 2022; OCHA 2022</t>
  </si>
  <si>
    <t>REG011Stressed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</si>
  <si>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</si>
  <si>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</si>
  <si>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</si>
  <si>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</si>
  <si>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</si>
  <si>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</si>
  <si>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Groups affected incude; refugees and asylum seekers</t>
  </si>
  <si>
    <t>AGO002Crisis affected groups</t>
  </si>
  <si>
    <t>https://www.humanitarianresponse.info/en/operations/niger/document/niger-aper%C3%A7u-des-besoins-humanitaires-2022</t>
  </si>
  <si>
    <t xml:space="preserve">The total population of Niger was gotten from the Humanitarian Needs Overview. </t>
  </si>
  <si>
    <t>NER001Total population</t>
  </si>
  <si>
    <t>https://data.worldbank.org/indicator/AG.SRF.TOTL.K2?locations=NE</t>
  </si>
  <si>
    <t>NER001Landmass affected</t>
  </si>
  <si>
    <t>The whole country is exposed.</t>
  </si>
  <si>
    <t>NER001People exposed</t>
  </si>
  <si>
    <t>NER001People affected</t>
  </si>
  <si>
    <t>UNHCR - 21/06/2022</t>
  </si>
  <si>
    <t>https://reliefweb.int/report/niger/niger-mise-jour-operationnelle-mai-2022</t>
  </si>
  <si>
    <t xml:space="preserve">People displaced in the various Niger regions - Agadez, Diffa, Dosso, Maradi, Niamey, Tahoua, Tillaberi, Zinder. </t>
  </si>
  <si>
    <t>NER001People displaced</t>
  </si>
  <si>
    <t>ACLED - 17/06/2022</t>
  </si>
  <si>
    <t>Fatalities incured in Niger from 01/01/2022 - 17/06/2022</t>
  </si>
  <si>
    <t>NER001Fatalities reported</t>
  </si>
  <si>
    <t>NER001People in Need</t>
  </si>
  <si>
    <t>Persons lioving in the various Niger regions - Agadez, Diffa, Dosso, Maradi, Niamey, Tahoua, Tillaberi, Zinder; are facing minimal humanitarian conditions</t>
  </si>
  <si>
    <t>NER001Minimal humanitarian conditions - Level 1</t>
  </si>
  <si>
    <t xml:space="preserve">Stressed humanitarian conditions of people living in the various Niger regions - Agadez, Diffa, Dosso, Maradi, Niamey, Tahoua, Tillaberi, Zinder. </t>
  </si>
  <si>
    <t>NER001Stressed humanitarian conditions - Level 2</t>
  </si>
  <si>
    <t xml:space="preserve">Moderate humanitarian conditions of people living in the various Niger regions - Agadez, Diffa, Dosso, Maradi, Niamey, Tahoua, Tillaberi, Zinder. </t>
  </si>
  <si>
    <t>NER001Moderate humanitarian conditions - Level 3</t>
  </si>
  <si>
    <t xml:space="preserve">Severe humanitarian conditions of people living in the various Niger regions - Agadez, Diffa, Dosso, Maradi, Niamey, Tahoua, Tillaberi, Zinder. </t>
  </si>
  <si>
    <t>NER001Severe humanitarian conditions - Level 4</t>
  </si>
  <si>
    <t xml:space="preserve"> Extreme humanitarian conditions of people living in the various Niger regions - Agadez, Diffa, Dosso, Maradi, Niamey, Tahoua, Tillaberi, Zinder. </t>
  </si>
  <si>
    <t>NER001Extreme humanitarian conditions - Level 5</t>
  </si>
  <si>
    <t>UN High Commissioner for Refugees - 21/06/2022</t>
  </si>
  <si>
    <t>Groups affected incude; refugees, internal displaced persons and asylum seekers</t>
  </si>
  <si>
    <t>NER001Crisis affected groups</t>
  </si>
  <si>
    <t>https://www.humanitarianresponse.info/en/operations/cameroon/document/humanitarian-needs-overview-cameroon-issue-april-2022</t>
  </si>
  <si>
    <t>Total population from the Humanitarian Needs Overview of Cameroon</t>
  </si>
  <si>
    <t>CMR001Total population</t>
  </si>
  <si>
    <t>HND001Total population</t>
  </si>
  <si>
    <t>https://data.worldbank.org/indicator/AG.LND.TOTL.K2?locations=HN</t>
  </si>
  <si>
    <t>HND001Landmass affected</t>
  </si>
  <si>
    <t>HND001People exposed</t>
  </si>
  <si>
    <t>People affected according to OCHA 2021</t>
  </si>
  <si>
    <t>HND001People affected</t>
  </si>
  <si>
    <t>https://reliefweb.int/report/honduras/honduras-humanitarian-response-plan-august-2021-december-2022</t>
  </si>
  <si>
    <t>Internally displaced people according to OCHA</t>
  </si>
  <si>
    <t>HND001People displaced</t>
  </si>
  <si>
    <t>HND001Injuries reported</t>
  </si>
  <si>
    <t>Fatalities reported in battles, riots, explosions/remote violence and violence against civilians Time period: 17/06/2021-17/06/2022</t>
  </si>
  <si>
    <t>HND001Fatalities reported</t>
  </si>
  <si>
    <t>HND001Fatalities in all crises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</si>
  <si>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</si>
  <si>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</si>
  <si>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</si>
  <si>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</si>
  <si>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</si>
  <si>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</si>
  <si>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</si>
  <si>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</si>
  <si>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</si>
  <si>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</si>
  <si>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</si>
  <si>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</si>
  <si>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</si>
  <si>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</si>
  <si>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</si>
  <si>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</si>
  <si>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</si>
  <si>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The economic losses produced by COVID-19 lockdowns, added to those incurred following the passage of Eta and Iota, exceed 55 billion lempiras (US$2.258 billion)</t>
  </si>
  <si>
    <t>HND001Economic Losses</t>
  </si>
  <si>
    <t>Humanitarian Data - 10 May 2022</t>
  </si>
  <si>
    <t>https://data.humdata.org/dataset/cameroon-humanitarian-needs-overview</t>
  </si>
  <si>
    <t>People exposed living in the 10 regions of Cameroon</t>
  </si>
  <si>
    <t>CMR001People exposed</t>
  </si>
  <si>
    <t>People affected in the various regions as presented in the HNO for Cameroon.</t>
  </si>
  <si>
    <t>CMR001People affected</t>
  </si>
  <si>
    <t>https://data.unhcr.org/en/country/cmr https://data.unhcr.org/en/documents/details/93647</t>
  </si>
  <si>
    <t>People displaced living in Cameroon and Nigeria</t>
  </si>
  <si>
    <t>CMR001People displaced</t>
  </si>
  <si>
    <t>Fatalities incured in the 10 regions of Cameroon from 01/01/2022 - 17/06/2022</t>
  </si>
  <si>
    <t>CMR001Fatalities reported</t>
  </si>
  <si>
    <t>CMR001People in Need</t>
  </si>
  <si>
    <t>Persons living within the 10 regions as presented in the HNO DATASET for Cameroon</t>
  </si>
  <si>
    <t>CMR001Minimal humanitarian conditions - Level 1</t>
  </si>
  <si>
    <t>Stressed humanitarian conditions of Persons living within the 10 regions as presented in the HNO DATASET for Cameroon</t>
  </si>
  <si>
    <t>CMR001Stressed humanitarian conditions - Level 2</t>
  </si>
  <si>
    <t>Moderate humanitarian conditions of Persons living within the 10 regions as presented in the HNO DATASET for Cameroon</t>
  </si>
  <si>
    <t>CMR001Moderate humanitarian conditions - Level 3</t>
  </si>
  <si>
    <t>Severe humanitarian conditions of Persons living within the 10 regions as presented in the HNO DATASET for Cameroon</t>
  </si>
  <si>
    <t>CMR001Severe humanitarian conditions - Level 4</t>
  </si>
  <si>
    <t>Affected groups include; refugees, internal displaced persons and asylum seekers</t>
  </si>
  <si>
    <t>CMR001Crisis affected groups</t>
  </si>
  <si>
    <t>State Statistical Committee of the Republic of Azerbaijan 5.11.2021</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</si>
  <si>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</si>
  <si>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</si>
  <si>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release:</t>
  </si>
  <si>
    <t>30/06/2022</t>
  </si>
  <si>
    <t>INFORM SEVERITY INDEX</t>
  </si>
  <si>
    <t>June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</si>
  <si>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</si>
  <si>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</si>
  <si>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</si>
  <si>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</si>
  <si>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</si>
  <si>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</si>
  <si>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</si>
  <si>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</si>
  <si>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</si>
  <si>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</si>
  <si>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</si>
  <si>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</si>
  <si>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</si>
  <si>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</si>
  <si>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</si>
  <si>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</si>
  <si>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</si>
  <si>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</si>
  <si>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</si>
  <si>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</si>
  <si>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</si>
  <si>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</si>
  <si>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</si>
  <si>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</si>
  <si>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</si>
  <si>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</si>
  <si>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</si>
  <si>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</si>
  <si>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</si>
  <si>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</si>
  <si>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</si>
  <si>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</si>
  <si>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</si>
  <si>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</si>
  <si>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</si>
  <si>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</si>
  <si>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</si>
  <si>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</si>
  <si>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</si>
  <si>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</si>
  <si>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</si>
  <si>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</si>
  <si>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</si>
  <si>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</si>
  <si>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</si>
  <si>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</si>
  <si>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</si>
  <si>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</si>
  <si>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</si>
  <si>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</si>
  <si>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</si>
  <si>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</si>
  <si>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</si>
  <si>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</si>
  <si>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</si>
  <si>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</si>
  <si>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</si>
  <si>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</si>
  <si>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</si>
  <si>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</si>
  <si>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</si>
  <si>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</si>
  <si>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</si>
  <si>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</si>
  <si>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</si>
  <si>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</si>
  <si>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</si>
  <si>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</si>
  <si>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</si>
  <si>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</si>
  <si>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</si>
  <si>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</si>
  <si>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</si>
  <si>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</si>
  <si>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</si>
  <si>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</si>
  <si>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</si>
  <si>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</si>
  <si>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</si>
  <si>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</si>
  <si>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</si>
  <si>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</si>
  <si>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</si>
  <si>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</si>
  <si>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</si>
  <si>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</si>
  <si>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</si>
  <si>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</si>
  <si>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</si>
  <si>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</si>
  <si>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</si>
  <si>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</si>
  <si>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</si>
  <si>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</si>
  <si>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</si>
  <si>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</si>
  <si>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</si>
  <si>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</si>
  <si>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</si>
  <si>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</si>
  <si>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</si>
  <si>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</si>
  <si>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</si>
  <si>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</si>
  <si>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</si>
  <si>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</si>
  <si>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</si>
  <si>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</si>
  <si>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</si>
  <si>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</si>
  <si>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</si>
  <si>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</si>
  <si>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</si>
  <si>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</si>
  <si>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</si>
  <si>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</si>
  <si>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</si>
  <si>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</si>
  <si>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</si>
  <si>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</si>
  <si>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</si>
  <si>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</si>
  <si>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</si>
  <si>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</si>
  <si>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</si>
  <si>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</si>
  <si>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</si>
  <si>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</si>
  <si>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</si>
  <si>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</si>
  <si>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</si>
  <si>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</si>
  <si>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</si>
  <si>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</si>
  <si>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</si>
  <si>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</si>
  <si>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</si>
  <si>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</si>
  <si>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</si>
  <si>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</si>
  <si>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</si>
  <si>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</si>
  <si>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</si>
  <si>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</si>
  <si>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</si>
  <si>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</si>
  <si>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</si>
  <si>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</si>
  <si>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</si>
  <si>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</si>
  <si>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</si>
  <si>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</si>
  <si>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</si>
  <si>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</si>
  <si>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</si>
  <si>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</si>
  <si>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</si>
  <si>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</si>
  <si>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</si>
  <si>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</si>
  <si>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</si>
  <si>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</si>
  <si>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</si>
  <si>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</si>
  <si>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</si>
  <si>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</si>
  <si>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</si>
  <si>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</si>
  <si>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</si>
  <si>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</si>
  <si>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</si>
  <si>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</si>
  <si>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</si>
  <si>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</si>
  <si>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</si>
  <si>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</si>
  <si>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</si>
  <si>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</si>
  <si>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</si>
  <si>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</si>
  <si>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</si>
  <si>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</si>
  <si>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</si>
  <si>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</si>
  <si>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</si>
  <si>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</si>
  <si>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</si>
  <si>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</si>
  <si>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</si>
  <si>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</si>
  <si>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</si>
  <si>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</si>
  <si>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</si>
  <si>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</si>
  <si>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</si>
  <si>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</si>
  <si>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</si>
  <si>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</si>
  <si>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</si>
  <si>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</si>
  <si>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</si>
  <si>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</si>
  <si>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</si>
  <si>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</si>
  <si>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</si>
  <si>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</si>
  <si>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</si>
  <si>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</si>
  <si>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</si>
  <si>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</si>
  <si>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</si>
  <si>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</si>
  <si>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</si>
  <si>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</si>
  <si>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</si>
  <si>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</si>
  <si>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</si>
  <si>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</si>
  <si>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</si>
  <si>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</si>
  <si>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</si>
  <si>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</si>
  <si>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</si>
  <si>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</si>
  <si>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</si>
  <si>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</si>
  <si>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</si>
  <si>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</si>
  <si>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</si>
  <si>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</si>
  <si>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</si>
  <si>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</si>
  <si>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</si>
  <si>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</si>
  <si>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</si>
  <si>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</si>
  <si>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</si>
  <si>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</si>
  <si>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</si>
  <si>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</si>
  <si>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</si>
  <si>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</si>
  <si>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</si>
  <si>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</si>
  <si>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</si>
  <si>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</si>
  <si>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</si>
  <si>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</si>
  <si>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</si>
  <si>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</si>
  <si>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</si>
  <si>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</si>
  <si>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</si>
  <si>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</si>
  <si>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</si>
  <si>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</si>
  <si>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</si>
  <si>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</si>
  <si>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</si>
  <si>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</si>
  <si>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</si>
  <si>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</si>
  <si>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</si>
  <si>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</si>
  <si>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</si>
  <si>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</si>
  <si>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</si>
  <si>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</si>
  <si>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</si>
  <si>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</si>
  <si>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</si>
  <si>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</si>
  <si>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</si>
  <si>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</si>
  <si>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</si>
  <si>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</si>
  <si>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</si>
  <si>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</si>
  <si>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</si>
  <si>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</si>
  <si>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</si>
  <si>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</si>
  <si>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</si>
  <si>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</si>
  <si>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</si>
  <si>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</si>
  <si>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</si>
  <si>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</si>
  <si>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</si>
  <si>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</si>
  <si>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</si>
  <si>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</si>
  <si>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</si>
  <si>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</si>
  <si>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</si>
  <si>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</si>
  <si>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</si>
  <si>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</si>
  <si>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</si>
  <si>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</si>
  <si>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</si>
  <si>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</si>
  <si>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</si>
  <si>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</si>
  <si>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</si>
  <si>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</si>
  <si>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</si>
  <si>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</si>
  <si>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</si>
  <si>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</si>
  <si>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</si>
  <si>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</si>
  <si>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</si>
  <si>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</si>
  <si>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</si>
  <si>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</si>
  <si>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</si>
  <si>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</si>
  <si>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</si>
  <si>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</si>
  <si>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</si>
  <si>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</si>
  <si>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</si>
  <si>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</si>
  <si>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</si>
  <si>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</si>
  <si>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</si>
  <si>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</si>
  <si>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</si>
  <si>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</si>
  <si>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</si>
  <si>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</si>
  <si>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</si>
  <si>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</si>
  <si>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</si>
  <si>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</si>
  <si>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</si>
  <si>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</si>
  <si>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</si>
  <si>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</si>
  <si>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</si>
  <si>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</si>
  <si>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</si>
  <si>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</si>
  <si>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</si>
  <si>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</si>
  <si>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</si>
  <si>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</si>
  <si>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</si>
  <si>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</si>
  <si>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</si>
  <si>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</si>
  <si>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</si>
  <si>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</si>
  <si>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</si>
  <si>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</si>
  <si>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</si>
  <si>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</si>
  <si>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</si>
  <si>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</si>
  <si>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</si>
  <si>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</si>
  <si>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</si>
  <si>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</si>
  <si>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</si>
  <si>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</si>
  <si>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</si>
  <si>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</si>
  <si>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</si>
  <si>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</si>
  <si>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</si>
  <si>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</si>
  <si>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</si>
  <si>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</si>
  <si>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</si>
  <si>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</si>
  <si>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</si>
  <si>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</si>
  <si>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</si>
  <si>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</si>
  <si>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</si>
  <si>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</si>
  <si>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</si>
  <si>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</si>
  <si>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</si>
  <si>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</si>
  <si>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</si>
  <si>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</si>
  <si>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</si>
  <si>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</si>
  <si>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</si>
  <si>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</si>
  <si>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</si>
  <si>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</si>
  <si>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</si>
  <si>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</si>
  <si>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</si>
  <si>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</si>
  <si>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</si>
  <si>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</si>
  <si>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</si>
  <si>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</si>
  <si>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</si>
  <si>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</si>
  <si>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</si>
  <si>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</si>
  <si>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</si>
  <si>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</si>
  <si>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</si>
  <si>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</si>
  <si>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</si>
  <si>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</si>
  <si>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</si>
  <si>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</si>
  <si>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</si>
  <si>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</si>
  <si>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</si>
  <si>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</si>
  <si>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</si>
  <si>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</si>
  <si>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</si>
  <si>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</si>
  <si>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</si>
  <si>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</si>
  <si>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</si>
  <si>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</si>
  <si>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</si>
  <si>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</si>
  <si>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</si>
  <si>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</si>
  <si>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</si>
  <si>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</si>
  <si>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</si>
  <si>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</si>
  <si>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</si>
  <si>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</si>
  <si>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</si>
  <si>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</si>
  <si>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</si>
  <si>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</si>
  <si>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</si>
  <si>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</si>
  <si>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</si>
  <si>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</si>
  <si>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</si>
  <si>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</si>
  <si>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</si>
  <si>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</si>
  <si>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</si>
  <si>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</si>
  <si>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</si>
  <si>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</si>
  <si>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</si>
  <si>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</si>
  <si>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</si>
  <si>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</si>
  <si>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</si>
  <si>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</si>
  <si>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</si>
  <si>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</si>
  <si>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</si>
  <si>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</si>
  <si>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</si>
  <si>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</si>
  <si>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</si>
  <si>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</si>
  <si>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</si>
  <si>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</si>
  <si>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</si>
  <si>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</si>
  <si>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</si>
  <si>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</si>
  <si>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</si>
  <si>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</si>
  <si>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</si>
  <si>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</si>
  <si>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</si>
  <si>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</si>
  <si>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</si>
  <si>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</si>
  <si>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</si>
  <si>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</si>
  <si>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</si>
  <si>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</si>
  <si>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</si>
  <si>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</si>
  <si>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</si>
  <si>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</si>
  <si>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</si>
  <si>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</si>
  <si>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</si>
  <si>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</si>
  <si>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</si>
  <si>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</si>
  <si>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</si>
  <si>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</si>
  <si>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</si>
  <si>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</si>
  <si>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</si>
  <si>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</si>
  <si>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</si>
  <si>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</si>
  <si>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</si>
  <si>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</si>
  <si>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</si>
  <si>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</si>
  <si>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</si>
  <si>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</si>
  <si>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</si>
  <si>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</si>
  <si>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</si>
  <si>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</si>
  <si>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</si>
  <si>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</si>
  <si>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</si>
  <si>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</si>
  <si>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</si>
  <si>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</si>
  <si>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</si>
  <si>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</si>
  <si>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</si>
  <si>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</si>
  <si>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</si>
  <si>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</si>
  <si>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</si>
  <si>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</si>
  <si>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</si>
  <si>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</si>
  <si>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</si>
  <si>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</si>
  <si>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</si>
  <si>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</si>
  <si>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</si>
  <si>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</si>
  <si>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</si>
  <si>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</si>
  <si>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</si>
  <si>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</si>
  <si>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</si>
  <si>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</si>
  <si>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</si>
  <si>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</si>
  <si>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</si>
  <si>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</si>
  <si>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</si>
  <si>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</si>
  <si>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</si>
  <si>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</si>
  <si>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</si>
  <si>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</si>
  <si>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</si>
  <si>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</si>
  <si>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</si>
  <si>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</si>
  <si>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</si>
  <si>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</si>
  <si>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</si>
  <si>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</si>
  <si>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</si>
  <si>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</si>
  <si>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</si>
  <si>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</si>
  <si>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</si>
  <si>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</si>
  <si>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</si>
  <si>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</si>
  <si>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</si>
  <si>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</si>
  <si>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</si>
  <si>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</si>
  <si>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</si>
  <si>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</si>
  <si>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</si>
  <si>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</si>
  <si>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</si>
  <si>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</si>
  <si>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</si>
  <si>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</si>
  <si>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</si>
  <si>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</si>
  <si>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</si>
  <si>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</si>
  <si>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</si>
  <si>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</si>
  <si>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</si>
  <si>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</si>
  <si>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</si>
  <si>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</si>
  <si>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</si>
  <si>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</si>
  <si>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</si>
  <si>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</si>
  <si>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</si>
  <si>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</si>
  <si>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</si>
  <si>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</si>
  <si>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</si>
  <si>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</si>
  <si>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</si>
  <si>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</si>
  <si>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</si>
  <si>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</si>
  <si>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</si>
  <si>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</si>
  <si>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</si>
  <si>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</si>
  <si>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</si>
  <si>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</si>
  <si>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</si>
  <si>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</si>
  <si>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</si>
  <si>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</si>
  <si>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</si>
  <si>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</si>
  <si>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</si>
  <si>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</si>
  <si>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</si>
  <si>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</si>
  <si>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</si>
  <si>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</si>
  <si>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</si>
  <si>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</si>
  <si>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</si>
  <si>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</si>
  <si>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</si>
  <si>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</si>
  <si>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</si>
  <si>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</si>
  <si>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</si>
  <si>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</si>
  <si>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</si>
  <si>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</si>
  <si>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</si>
  <si>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</si>
  <si>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</si>
  <si>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</si>
  <si>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</si>
  <si>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</si>
  <si>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</si>
  <si>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</si>
  <si>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</si>
  <si>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</si>
  <si>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</si>
  <si>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</si>
  <si>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</si>
  <si>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</si>
  <si>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</si>
  <si>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</si>
  <si>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</si>
  <si>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</si>
  <si>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</si>
  <si>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</si>
  <si>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</si>
  <si>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</si>
  <si>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</si>
  <si>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</si>
  <si>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</si>
  <si>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</si>
  <si>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</si>
  <si>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</si>
  <si>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</si>
  <si>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</si>
  <si>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</si>
  <si>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</si>
  <si>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</si>
  <si>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</si>
  <si>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</si>
  <si>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</si>
  <si>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</si>
  <si>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</si>
  <si>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</si>
  <si>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</si>
  <si>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</si>
  <si>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</si>
  <si>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</si>
  <si>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</si>
  <si>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</si>
  <si>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</si>
  <si>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</si>
  <si>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</si>
  <si>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</si>
  <si>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</si>
  <si>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</si>
  <si>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</si>
  <si>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</si>
  <si>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</si>
  <si>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</si>
  <si>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</si>
  <si>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</si>
  <si>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</si>
  <si>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</si>
  <si>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</si>
  <si>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</si>
  <si>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</si>
  <si>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PHL004</t>
  </si>
  <si>
    <t>PHL005</t>
  </si>
  <si>
    <t>PHL006</t>
  </si>
  <si>
    <t>PHL007</t>
  </si>
  <si>
    <t>PHL008</t>
  </si>
  <si>
    <t>PHL009</t>
  </si>
  <si>
    <t>PNG002</t>
  </si>
  <si>
    <t>SDN002</t>
  </si>
  <si>
    <t>SDN003</t>
  </si>
  <si>
    <t>SDN004</t>
  </si>
  <si>
    <t>SDN006</t>
  </si>
  <si>
    <t>SDN007</t>
  </si>
  <si>
    <t>SOM004</t>
  </si>
  <si>
    <t>SSD002</t>
  </si>
  <si>
    <t>TCD002</t>
  </si>
  <si>
    <t>TCD008</t>
  </si>
  <si>
    <t>TLS002</t>
  </si>
  <si>
    <t>UGA001</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</si>
  <si>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</si>
  <si>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</si>
  <si>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</si>
  <si>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</si>
  <si>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</si>
  <si>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</si>
  <si>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</si>
  <si>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</si>
  <si>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</si>
  <si>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</si>
  <si>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</si>
  <si>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</si>
  <si>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</si>
  <si>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</si>
  <si>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</si>
  <si>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</si>
  <si>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</si>
  <si>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</si>
  <si>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</si>
  <si>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</si>
  <si>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</si>
  <si>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</si>
  <si>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</si>
  <si>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</si>
  <si>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Complex crisis</t>
  </si>
  <si>
    <t>https://www.acaps.org/country/Afghanistan/crisis/Complex-crisis</t>
  </si>
  <si>
    <t>Before 2019</t>
  </si>
  <si>
    <t>More than 2 years</t>
  </si>
  <si>
    <t>National</t>
  </si>
  <si>
    <t>Earthquake</t>
  </si>
  <si>
    <t>https://www.acaps.org/country/Afghanistan/crisis/Earthquake-in-Khost-and-Paktika</t>
  </si>
  <si>
    <t>29/06/2022</t>
  </si>
  <si>
    <t>Subnational</t>
  </si>
  <si>
    <t>AFG.17_1,AFG.25_1</t>
  </si>
  <si>
    <t>Khost,Paktika</t>
  </si>
  <si>
    <t>Africa</t>
  </si>
  <si>
    <t>Food Security</t>
  </si>
  <si>
    <t>Drought in South-West</t>
  </si>
  <si>
    <t>https://www.acaps.org/country/Angola/crisis/Drought-in-South-West</t>
  </si>
  <si>
    <t>14/12/2021</t>
  </si>
  <si>
    <t>AGO.8_1,AGO.10_1,AGO.16_1</t>
  </si>
  <si>
    <t>Cunene,Huíla,Namibe</t>
  </si>
  <si>
    <t>Middle east</t>
  </si>
  <si>
    <t>Conflict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</si>
  <si>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</si>
  <si>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</si>
  <si>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</si>
  <si>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</si>
  <si>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</si>
  <si>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</si>
  <si>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</si>
  <si>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 xml:space="preserve">Complex crisis </t>
  </si>
  <si>
    <t>https://www.acaps.org/country/Burundi/crisis/Complex-crisis</t>
  </si>
  <si>
    <t>RWA002,TZA002</t>
  </si>
  <si>
    <t>https://www.acaps.org/country/Burkina Faso/crisis/Conflict</t>
  </si>
  <si>
    <t>Multiple crises country</t>
  </si>
  <si>
    <t>Country Level</t>
  </si>
  <si>
    <t>https://www.acaps.org/country/Bangladesh/crisis/Country-Level</t>
  </si>
  <si>
    <t>BGD002,BGD008</t>
  </si>
  <si>
    <t>01/05/2020</t>
  </si>
  <si>
    <t>BGD.7_1,BGD.6_1,BGD.5_1,BGD.3_1,BGD.2_1</t>
  </si>
  <si>
    <t>Sylhet,Rangpur,Rajshahi,Dhaka,Chittagong</t>
  </si>
  <si>
    <t>International displacement</t>
  </si>
  <si>
    <t>Rohingya Refugees</t>
  </si>
  <si>
    <t>https://www.acaps.org/country/Bangladesh/crisis/Rohingya-Refugees</t>
  </si>
  <si>
    <t>MMR002,BGD001</t>
  </si>
  <si>
    <t>BGD.2_1</t>
  </si>
  <si>
    <t>Chittagong</t>
  </si>
  <si>
    <t>Flood</t>
  </si>
  <si>
    <t>2022 floods</t>
  </si>
  <si>
    <t>https://www.acaps.org/country/Bangladesh/crisis/2022-floods</t>
  </si>
  <si>
    <t>Americas</t>
  </si>
  <si>
    <t>Country level</t>
  </si>
  <si>
    <t>https://www.acaps.org/country/Brazil/crisis/Country-level</t>
  </si>
  <si>
    <t>BRA002,BRA003</t>
  </si>
  <si>
    <t>04/01/2022</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</si>
  <si>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</si>
  <si>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</si>
  <si>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</si>
  <si>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</si>
  <si>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</si>
  <si>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</si>
  <si>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</si>
  <si>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</si>
  <si>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</si>
  <si>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</si>
  <si>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</si>
  <si>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</si>
  <si>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</si>
  <si>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</si>
  <si>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</si>
  <si>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</si>
  <si>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</si>
  <si>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</si>
  <si>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</si>
  <si>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</si>
  <si>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</si>
  <si>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</si>
  <si>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</si>
  <si>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</si>
  <si>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</si>
  <si>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</si>
  <si>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</si>
  <si>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</si>
  <si>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</si>
  <si>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</si>
  <si>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</si>
  <si>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</si>
  <si>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</si>
  <si>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</si>
  <si>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</si>
  <si>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</si>
  <si>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</si>
  <si>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</si>
  <si>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</si>
  <si>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</si>
  <si>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</si>
  <si>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</si>
  <si>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</si>
  <si>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</si>
  <si>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</si>
  <si>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</si>
  <si>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</si>
  <si>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 crisis</t>
  </si>
  <si>
    <t>https://www.acaps.org/country/Egypt/crisis/Refugee-crisis</t>
  </si>
  <si>
    <t>EGY.8_1,EGY.12_1,EGY.6_1</t>
  </si>
  <si>
    <t>Al Jizah,Al Qalyubiyah,Al Iskandariyah</t>
  </si>
  <si>
    <t>https://www.acaps.org/country/Eritrea/crisis/Complex-crisis</t>
  </si>
  <si>
    <t>ETH004,ETH003</t>
  </si>
  <si>
    <t>Europe</t>
  </si>
  <si>
    <t>https://www.acaps.org/country/Spain/crisis/Mixed-Migration</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</si>
  <si>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</si>
  <si>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</si>
  <si>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</si>
  <si>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</si>
  <si>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</si>
  <si>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</si>
  <si>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</si>
  <si>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</si>
  <si>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</si>
  <si>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</si>
  <si>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</si>
  <si>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</si>
  <si>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</si>
  <si>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</si>
  <si>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https://www.acaps.org/country/Guatemala/crisis/Complex-crisis</t>
  </si>
  <si>
    <t>https://www.acaps.org/country/Honduras/crisis/Complex-crisis</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</si>
  <si>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</si>
  <si>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</si>
  <si>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</si>
  <si>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</si>
  <si>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</si>
  <si>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</si>
  <si>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</si>
  <si>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</si>
  <si>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</si>
  <si>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</si>
  <si>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</si>
  <si>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https://www.acaps.org/country/Indonesia/crisis/Papua-Conflict</t>
  </si>
  <si>
    <t>01/07/2019</t>
  </si>
  <si>
    <t>IDN.23_1</t>
  </si>
  <si>
    <t>Papua</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</si>
  <si>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</si>
  <si>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</si>
  <si>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</si>
  <si>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</si>
  <si>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</si>
  <si>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</si>
  <si>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</si>
  <si>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</si>
  <si>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</si>
  <si>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</si>
  <si>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</si>
  <si>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</si>
  <si>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</si>
  <si>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https://www.acaps.org/country/Iraq/crisis/Conflict</t>
  </si>
  <si>
    <t>Syrian Refugees</t>
  </si>
  <si>
    <t>https://www.acaps.org/country/Iraq/crisis/Syrian-Refugees</t>
  </si>
  <si>
    <t>IRQ.6_1,IRQ.7_1,IRQ.12_1</t>
  </si>
  <si>
    <t>Arbil,As-Sulaymaniyah,Dihok</t>
  </si>
  <si>
    <t>https://www.acaps.org/country/Italy/crisis/Mixed-Migration</t>
  </si>
  <si>
    <t>Syrian refugees</t>
  </si>
  <si>
    <t>https://www.acaps.org/country/Jordan/crisis/Syrian-refugees</t>
  </si>
  <si>
    <t>JOR.2_1,JOR.5_1,JOR.10_1,JOR.12_1</t>
  </si>
  <si>
    <t>Amman,Irbid,Mafraq,Zarqa</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</si>
  <si>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</si>
  <si>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</si>
  <si>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</si>
  <si>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</si>
  <si>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</si>
  <si>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</si>
  <si>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</si>
  <si>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</si>
  <si>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</si>
  <si>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</si>
  <si>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</si>
  <si>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</si>
  <si>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</si>
  <si>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</si>
  <si>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</si>
  <si>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</si>
  <si>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</si>
  <si>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</si>
  <si>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Socio-economic crisis</t>
  </si>
  <si>
    <t>https://www.acaps.org/country/Sri Lanka/crisis/Socio-economic-crisis</t>
  </si>
  <si>
    <t>20/06/2022</t>
  </si>
  <si>
    <t>https://www.acaps.org/country/Lesotho/crisis/Drought</t>
  </si>
  <si>
    <t>https://www.acaps.org/country/Morocco/crisis/Mixed-Migration</t>
  </si>
  <si>
    <t>https://www.acaps.org/country/Moldova/crisis/Displacement-from-Ukraine-conflict</t>
  </si>
  <si>
    <t>HUN002,POL002,UKR002,ROU002,SVK002</t>
  </si>
  <si>
    <t>03/03/2022</t>
  </si>
  <si>
    <t>MDA.25_1,MDA.32_1</t>
  </si>
  <si>
    <t>Ocniţa,Ştefan Voda</t>
  </si>
  <si>
    <t>https://www.acaps.org/country/Madagascar/crisis/Country-level</t>
  </si>
  <si>
    <t>https://www.acaps.org/country/Madagascar/crisis/Drought</t>
  </si>
  <si>
    <t>MDG.3_1,MDG.6_1</t>
  </si>
  <si>
    <t>Fianarantsoa,Toliary</t>
  </si>
  <si>
    <t>Tropical cyclone</t>
  </si>
  <si>
    <t>Tropical Cyclones Season in 2022</t>
  </si>
  <si>
    <t>https://www.acaps.org/country/Madagascar/crisis/Tropical-Cyclones-Season-in-2022</t>
  </si>
  <si>
    <t>25/01/2022</t>
  </si>
  <si>
    <t>https://www.acaps.org/country/Mexico/crisis/Country-Level</t>
  </si>
  <si>
    <t>01/11/2019</t>
  </si>
  <si>
    <t>Other type of violence</t>
  </si>
  <si>
    <t>Criminal Violence</t>
  </si>
  <si>
    <t>https://www.acaps.org/country/Mexico/crisis/Criminal-Violence</t>
  </si>
  <si>
    <t>https://www.acaps.org/country/Mexico/crisis/Mixed-Migration</t>
  </si>
  <si>
    <t>GTM003,SLV001,HND001</t>
  </si>
  <si>
    <t>https://www.acaps.org/country/Mali/crisis/Complex-crisis</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</si>
  <si>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</si>
  <si>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</si>
  <si>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</si>
  <si>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</si>
  <si>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</si>
  <si>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</si>
  <si>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</si>
  <si>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</si>
  <si>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</si>
  <si>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Post-coup conflict</t>
  </si>
  <si>
    <t>https://www.acaps.org/country/Myanmar/crisis/Post-coup-conflict</t>
  </si>
  <si>
    <t>17/06/2021</t>
  </si>
  <si>
    <t>MMR.2_1,MMR.3_1,MMR.5_1,MMR.7_1,MMR.6_1,MMR.9_1,MMR.10_1,MMR.12_1,MMR.14_1,MMR.15_1</t>
  </si>
  <si>
    <t>Bago,Chin,Kayah,Magway,Kayin,Mon,Naypyitaw,Sagaing,Tanintharyi,Yangon</t>
  </si>
  <si>
    <t>Multiple Crises</t>
  </si>
  <si>
    <t>https://www.acaps.org/country/Mozambique/crisis/Multiple-Crises</t>
  </si>
  <si>
    <t>MOZ004,MOZ008</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</si>
  <si>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</si>
  <si>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</si>
  <si>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</si>
  <si>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</si>
  <si>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</si>
  <si>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</si>
  <si>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Cyclones Season</t>
  </si>
  <si>
    <t>https://www.acaps.org/country/Mozambique/crisis/Tropical-Cyclones-Season</t>
  </si>
  <si>
    <t>MWI004,MDG006</t>
  </si>
  <si>
    <t>31/01/2022</t>
  </si>
  <si>
    <t>MOZ.7_1,MOZ.11_1,MOZ.9_1,MOZ.10_1</t>
  </si>
  <si>
    <t>Nampula,Zambezia,Sofala,Tete</t>
  </si>
  <si>
    <t>Malian refugees</t>
  </si>
  <si>
    <t>https://www.acaps.org/country/Mauritania/crisis/Malian-refugees</t>
  </si>
  <si>
    <t>MRT.7_1</t>
  </si>
  <si>
    <t>Hodh ech Chargui</t>
  </si>
  <si>
    <t>Food security</t>
  </si>
  <si>
    <t>https://www.acaps.org/country/Mauritania/crisis/Food-security</t>
  </si>
  <si>
    <t>Complex</t>
  </si>
  <si>
    <t>https://www.acaps.org/country/Malawi/crisis/Complex</t>
  </si>
  <si>
    <t>Tropical Cyclone Ana</t>
  </si>
  <si>
    <t>https://www.acaps.org/country/Malawi/crisis/Tropical-Cyclone-Ana</t>
  </si>
  <si>
    <t>MWI.1_1,MWI.2_1,MWI.3_1,MWI.4_1,MWI.6_1,MWI.12_1,MWI.13_1,MWI.14_1,MWI.15_1</t>
  </si>
  <si>
    <t>Balaka,Blantyre,Chikwawa,Chiradzulu,Dedza,Machinga,Mangochi,Mchinji,Mulanje</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</si>
  <si>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</si>
  <si>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</si>
  <si>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</si>
  <si>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</si>
  <si>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</si>
  <si>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</si>
  <si>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</si>
  <si>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</si>
  <si>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</si>
  <si>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</si>
  <si>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</si>
  <si>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</si>
  <si>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</si>
  <si>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</si>
  <si>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</si>
  <si>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</si>
  <si>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</si>
  <si>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</si>
  <si>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</si>
  <si>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</si>
  <si>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</si>
  <si>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</si>
  <si>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</si>
  <si>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</si>
  <si>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</si>
  <si>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</si>
  <si>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</si>
  <si>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</si>
  <si>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</si>
  <si>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</si>
  <si>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</si>
  <si>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</si>
  <si>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</si>
  <si>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</si>
  <si>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</si>
  <si>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</si>
  <si>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</si>
  <si>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</si>
  <si>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</si>
  <si>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</si>
  <si>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</si>
  <si>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https://www.acaps.org/country/Panama/crisis/Venezuelan-refugees</t>
  </si>
  <si>
    <t>https://www.acaps.org/country/Peru/crisis/Venezuelan-refugees</t>
  </si>
  <si>
    <t>https://www.acaps.org/country/Philippines/crisis/Country-level</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</si>
  <si>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</si>
  <si>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</si>
  <si>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</si>
  <si>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</si>
  <si>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Typhoon RAI (Odette)</t>
  </si>
  <si>
    <t>https://www.acaps.org/country/Philippines/crisis/Typhoon-RAI-(Odette)</t>
  </si>
  <si>
    <t>19/12/2021</t>
  </si>
  <si>
    <t>PHL.2_1,PHL.3_1,PHL.30_1,PHL.74_1,PHL.75_1,PHL.45_1,PHL.57_1,PHL.58_1,PHL.65_1,PHL.59_1</t>
  </si>
  <si>
    <t>Agusan del Norte,Agusan del Sur,Dinagat Islands,Surigao del Norte,Surigao del Sur,Marinduque,Occidental Mindoro,Oriental Mindoro,Romblon,Palawan</t>
  </si>
  <si>
    <t>https://www.acaps.org/country/Poland/crisis/Displacement-from-Ukraine-conflict</t>
  </si>
  <si>
    <t>UKR002,HUN002,SVK002,ROU002,MDA002</t>
  </si>
  <si>
    <t>POL.4_1</t>
  </si>
  <si>
    <t>Lubelskie</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</si>
  <si>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</si>
  <si>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</si>
  <si>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</si>
  <si>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</si>
  <si>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</si>
  <si>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</si>
  <si>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</si>
  <si>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</si>
  <si>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</si>
  <si>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</si>
  <si>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</si>
  <si>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</si>
  <si>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</si>
  <si>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</si>
  <si>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</si>
  <si>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</si>
  <si>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</si>
  <si>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</si>
  <si>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</si>
  <si>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</si>
  <si>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</si>
  <si>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</si>
  <si>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</si>
  <si>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</si>
  <si>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</si>
  <si>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https://www.acaps.org/country/Turkey/crisis/Eastern-Mediterranean-Route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</si>
  <si>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</si>
  <si>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</si>
  <si>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</si>
  <si>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</si>
  <si>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</si>
  <si>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</si>
  <si>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</si>
  <si>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</si>
  <si>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</si>
  <si>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</si>
  <si>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</si>
  <si>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</si>
  <si>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</si>
  <si>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</si>
  <si>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</si>
  <si>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</si>
  <si>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</si>
  <si>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</si>
  <si>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</si>
  <si>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</si>
  <si>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</si>
  <si>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</si>
  <si>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</si>
  <si>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</si>
  <si>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</si>
  <si>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</si>
  <si>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</si>
  <si>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</si>
  <si>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</si>
  <si>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</si>
  <si>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</si>
  <si>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</si>
  <si>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</si>
  <si>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</si>
  <si>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</si>
  <si>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</si>
  <si>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</si>
  <si>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</si>
  <si>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</si>
  <si>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</si>
  <si>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</si>
  <si>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</si>
  <si>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</si>
  <si>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t>
  </si>
  <si>
    <t>West Darfur</t>
  </si>
  <si>
    <t>https://www.acaps.org/country/Senegal/crisis/Drought</t>
  </si>
  <si>
    <t>https://www.acaps.org/country/El Salvador/crisis/Complex-crisis</t>
  </si>
  <si>
    <t>https://www.acaps.org/country/Somalia/crisis/Complex-crisis</t>
  </si>
  <si>
    <t>KEN002,ETH003,YEM002,UGA005</t>
  </si>
  <si>
    <t>https://www.acaps.org/country/Somalia/crisis/Mixed-Migration</t>
  </si>
  <si>
    <t>YEM001,ETH001</t>
  </si>
  <si>
    <t>SOM.18_1</t>
  </si>
  <si>
    <t>Woqooyi Galbeed</t>
  </si>
  <si>
    <t>https://www.acaps.org/country/South Sudan/crisis/Complex-crisis</t>
  </si>
  <si>
    <t>KEN002,UGA005,SDN005,ETH003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</si>
  <si>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</si>
  <si>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</si>
  <si>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</si>
  <si>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</si>
  <si>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</si>
  <si>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</si>
  <si>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</si>
  <si>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</si>
  <si>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</si>
  <si>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</si>
  <si>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</si>
  <si>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</si>
  <si>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</si>
  <si>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</si>
  <si>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</si>
  <si>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</si>
  <si>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</si>
  <si>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</si>
  <si>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</si>
  <si>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</si>
  <si>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</si>
  <si>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</si>
  <si>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</si>
  <si>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</si>
  <si>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</si>
  <si>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</si>
  <si>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</si>
  <si>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</si>
  <si>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</si>
  <si>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</si>
  <si>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</si>
  <si>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Pacific</t>
  </si>
  <si>
    <t>Volcano</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</si>
  <si>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</si>
  <si>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</si>
  <si>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</si>
  <si>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</si>
  <si>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</si>
  <si>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</si>
  <si>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</si>
  <si>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TUR.1_1,TUR.2_1,TUR.33_1,TUR.37_1,TUR.40_1,TUR.42_1,TUR.64_1,TUR.48_1,TUR.68_1</t>
  </si>
  <si>
    <t>Adana,Adiyaman,Gaziantep,Hatay,Istanbul,K. Maras,Osmaniye,Kilis,Sanliurfa</t>
  </si>
  <si>
    <t>https://www.acaps.org/country/Turkey/crisis/Mixed-Migration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</si>
  <si>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</si>
  <si>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</si>
  <si>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</si>
  <si>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https://www.acaps.org/country/Turkey/crisis/Kurdish-conflict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</si>
  <si>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</si>
  <si>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</si>
  <si>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</si>
  <si>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</si>
  <si>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</si>
  <si>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</si>
  <si>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</si>
  <si>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</si>
  <si>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</si>
  <si>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</si>
  <si>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</si>
  <si>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</si>
  <si>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</si>
  <si>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</si>
  <si>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t>
  </si>
  <si>
    <t>UGA.1_1,UGA.3_1,UGA.16_1,UGA.18_1,UGA.58_1,UGA.41_1,UGA.9_1,UGA.51_1,UGA.36_1</t>
  </si>
  <si>
    <t>Adjumani,Arua,Kampala,Kamwenge,Yumbe,Moyo,Hoima,Rakai,Masindi</t>
  </si>
  <si>
    <t>https://www.acaps.org/country/Ukraine/crisis/Conflict</t>
  </si>
  <si>
    <t>HUN002,MDA002,ROU002,POL002,SVK002</t>
  </si>
  <si>
    <t>https://www.acaps.org/country/Venezuela/crisis/Complex-crisis</t>
  </si>
  <si>
    <t>PER002,BRA002,TTO002,COL002,ECU002</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</si>
  <si>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</si>
  <si>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</si>
  <si>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</si>
  <si>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</si>
  <si>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</si>
  <si>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</si>
  <si>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</si>
  <si>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</si>
  <si>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</si>
  <si>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</si>
  <si>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</si>
  <si>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</si>
  <si>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</si>
  <si>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</si>
  <si>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</si>
  <si>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</si>
  <si>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</si>
  <si>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</si>
  <si>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</si>
  <si>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</si>
  <si>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</si>
  <si>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</si>
  <si>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</si>
  <si>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</si>
  <si>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</si>
  <si>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</si>
  <si>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</si>
  <si>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</si>
  <si>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</si>
  <si>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</si>
  <si>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</si>
  <si>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</si>
  <si>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</si>
  <si>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</si>
  <si>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</si>
  <si>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</si>
  <si>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</si>
  <si>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</si>
  <si>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</si>
  <si>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</si>
  <si>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</si>
  <si>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</si>
  <si>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</si>
  <si>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</si>
  <si>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</si>
  <si>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</si>
  <si>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</si>
  <si>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</si>
  <si>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</si>
  <si>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</si>
  <si>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</si>
  <si>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</si>
  <si>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</si>
  <si>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</si>
  <si>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</si>
  <si>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</si>
  <si>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</si>
  <si>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</si>
  <si>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</si>
  <si>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</si>
  <si>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</si>
  <si>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</si>
  <si>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</si>
  <si>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</si>
  <si>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</si>
  <si>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</si>
  <si>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</si>
  <si>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</si>
  <si>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</si>
  <si>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</si>
  <si>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</si>
  <si>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</si>
  <si>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</si>
  <si>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</si>
  <si>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</si>
  <si>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</si>
  <si>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</si>
  <si>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</si>
  <si>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</si>
  <si>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</si>
  <si>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</si>
  <si>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Citation
INFORM. 2022. INFORM Severity Index July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</si>
  <si>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</si>
  <si>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AFG005Buildings in the affected area</t>
  </si>
  <si>
    <t>AFG005People facing limited access constraints</t>
  </si>
  <si>
    <t>AFG005People facing restricted access constraints</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</si>
  <si>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</si>
  <si>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</si>
  <si>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</si>
  <si>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</si>
  <si>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</si>
  <si>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</si>
  <si>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</si>
  <si>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</si>
  <si>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</si>
  <si>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</si>
  <si>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</si>
  <si>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</si>
  <si>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BGD001Buildings in the affected area</t>
  </si>
  <si>
    <t>BGD002Buildings in the affected area</t>
  </si>
  <si>
    <t>BGD008Buildings damaged</t>
  </si>
  <si>
    <t>BGD008Buildings destroyed</t>
  </si>
  <si>
    <t>BGD008Buildings in the affected area</t>
  </si>
  <si>
    <t>BGD008Economic Losses</t>
  </si>
  <si>
    <t>BGD008People facing limited access constraints</t>
  </si>
  <si>
    <t>BGD008People facing restricted access constraints</t>
  </si>
  <si>
    <t>BRA001Buildings in the affected area</t>
  </si>
  <si>
    <t>BRA001People facing restricted access constraints</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</si>
  <si>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</si>
  <si>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</si>
  <si>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</si>
  <si>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</si>
  <si>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</si>
  <si>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</si>
  <si>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</si>
  <si>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</si>
  <si>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</si>
  <si>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</si>
  <si>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</si>
  <si>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</si>
  <si>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</si>
  <si>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</si>
  <si>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</si>
  <si>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</si>
  <si>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</si>
  <si>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</si>
  <si>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</si>
  <si>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</si>
  <si>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</si>
  <si>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</si>
  <si>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</si>
  <si>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</si>
  <si>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</si>
  <si>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</si>
  <si>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</si>
  <si>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</si>
  <si>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</si>
  <si>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</si>
  <si>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</si>
  <si>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</si>
  <si>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</si>
  <si>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</si>
  <si>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</si>
  <si>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</si>
  <si>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</si>
  <si>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</si>
  <si>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</si>
  <si>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</si>
  <si>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</si>
  <si>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</si>
  <si>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</si>
  <si>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</si>
  <si>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</si>
  <si>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</si>
  <si>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</si>
  <si>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</si>
  <si>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</si>
  <si>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</si>
  <si>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</si>
  <si>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</si>
  <si>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</si>
  <si>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</si>
  <si>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</si>
  <si>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</si>
  <si>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</si>
  <si>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</si>
  <si>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</si>
  <si>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</si>
  <si>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</si>
  <si>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</si>
  <si>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</si>
  <si>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</si>
  <si>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</si>
  <si>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</si>
  <si>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LSO002Buildings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</si>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</sst>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43" fontId="96" fillId="0" borderId="0"/>
    <xf numFmtId="0" fontId="96" fillId="0" borderId="0"/>
    <xf numFmtId="0" fontId="83" fillId="7" borderId="0"/>
    <xf numFmtId="43" fontId="105" fillId="0" borderId="0"/>
    <xf numFmtId="4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4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43" fontId="105" fillId="0" borderId="0"/>
    <xf numFmtId="43" fontId="105" fillId="0" borderId="0"/>
    <xf numFmtId="43" fontId="12" fillId="0" borderId="0"/>
    <xf numFmtId="43" fontId="12" fillId="0" borderId="0"/>
    <xf numFmtId="43" fontId="96" fillId="0" borderId="0"/>
    <xf numFmtId="43" fontId="96" fillId="0" borderId="0"/>
    <xf numFmtId="0" fontId="23" fillId="32" borderId="64"/>
    <xf numFmtId="0" fontId="29" fillId="26" borderId="64">
      <protection locked="0"/>
    </xf>
  </cellStyleXfs>
  <cellXfs count="320">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7" fontId="100" fillId="23" borderId="68" xfId="52" applyNumberFormat="1" applyFont="1" applyFill="1" applyBorder="1" applyAlignment="1">
      <alignment horizontal="center" vertical="center"/>
    </xf>
    <xf numFmtId="167" fontId="104"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94" borderId="0" xfId="0" applyFont="1" applyFill="1" applyAlignment="1">
      <alignment horizontal="center" wrapText="1"/>
    </xf>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5"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5" fontId="0" fillId="0" borderId="0" xfId="0" applyNumberFormat="1"/>
    <xf numFmtId="0" fontId="0" fillId="0" borderId="0" xfId="0"/>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631">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topLeftCell="A3" zoomScale="80" zoomScaleNormal="80" workbookViewId="0">
      <selection activeCell="A18" sqref="A18"/>
    </sheetView>
  </sheetViews>
  <sheetFormatPr defaultColWidth="9.453125" defaultRowHeight="14.5" x14ac:dyDescent="0.35"/>
  <cols>
    <col min="1" max="1" width="115.54296875" style="51" customWidth="1"/>
    <col min="2" max="2" width="9.453125" style="51" customWidth="1"/>
    <col min="3" max="16384" width="9.453125" style="51"/>
  </cols>
  <sheetData>
    <row r="1" spans="1:1" ht="122.15" customHeight="1" x14ac:dyDescent="0.35"/>
    <row r="2" spans="1:1" ht="20.9" customHeight="1" x14ac:dyDescent="0.35">
      <c r="A2" s="58" t="s">
        <v>7868</v>
      </c>
    </row>
    <row r="3" spans="1:1" ht="18.649999999999999" customHeight="1" x14ac:dyDescent="0.35">
      <c r="A3" s="70" t="s">
        <v>7869</v>
      </c>
    </row>
    <row r="4" spans="1:1" ht="60" customHeight="1" x14ac:dyDescent="0.35">
      <c r="A4" s="119" t="s">
        <v>7870</v>
      </c>
    </row>
    <row r="5" spans="1:1" ht="81" customHeight="1" x14ac:dyDescent="0.35">
      <c r="A5" s="210" t="s">
        <v>7871</v>
      </c>
    </row>
    <row r="6" spans="1:1" ht="21.75" customHeight="1" x14ac:dyDescent="0.35">
      <c r="A6" s="225" t="s">
        <v>7872</v>
      </c>
    </row>
    <row r="7" spans="1:1" s="120" customFormat="1" ht="168" customHeight="1" x14ac:dyDescent="0.35">
      <c r="A7" s="156" t="s">
        <v>7873</v>
      </c>
    </row>
    <row r="8" spans="1:1" s="120" customFormat="1" ht="22.4" customHeight="1" x14ac:dyDescent="0.35">
      <c r="A8" s="225" t="s">
        <v>7874</v>
      </c>
    </row>
    <row r="9" spans="1:1" s="120" customFormat="1" ht="232.4" customHeight="1" x14ac:dyDescent="0.35">
      <c r="A9" s="156" t="s">
        <v>7875</v>
      </c>
    </row>
    <row r="10" spans="1:1" ht="344.9" customHeight="1" x14ac:dyDescent="0.35">
      <c r="A10" s="121"/>
    </row>
    <row r="11" spans="1:1" ht="22.75" customHeight="1" x14ac:dyDescent="0.35">
      <c r="A11" s="225" t="s">
        <v>7876</v>
      </c>
    </row>
    <row r="12" spans="1:1" ht="213.65" customHeight="1" x14ac:dyDescent="0.35">
      <c r="A12" s="156" t="s">
        <v>7877</v>
      </c>
    </row>
    <row r="13" spans="1:1" ht="21" customHeight="1" x14ac:dyDescent="0.35">
      <c r="A13" s="225" t="s">
        <v>7878</v>
      </c>
    </row>
    <row r="14" spans="1:1" ht="145.4" customHeight="1" x14ac:dyDescent="0.35">
      <c r="A14" s="226" t="s">
        <v>7879</v>
      </c>
    </row>
    <row r="15" spans="1:1" ht="30" customHeight="1" x14ac:dyDescent="0.35">
      <c r="A15" s="157" t="s">
        <v>7880</v>
      </c>
    </row>
    <row r="16" spans="1:1" ht="80.150000000000006" customHeight="1" x14ac:dyDescent="0.35">
      <c r="A16" s="157" t="s">
        <v>7881</v>
      </c>
    </row>
    <row r="17" spans="1:1" ht="46.4" customHeight="1" x14ac:dyDescent="0.35">
      <c r="A17" s="59" t="s">
        <v>7882</v>
      </c>
    </row>
    <row r="18" spans="1:1" ht="65.900000000000006" customHeight="1" x14ac:dyDescent="0.35">
      <c r="A18" s="59" t="s">
        <v>9141</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55"/>
  <sheetViews>
    <sheetView zoomScale="80" zoomScaleNormal="80" workbookViewId="0">
      <selection activeCell="J2" sqref="J2"/>
    </sheetView>
  </sheetViews>
  <sheetFormatPr defaultColWidth="8.453125" defaultRowHeight="14.5" x14ac:dyDescent="0.35"/>
  <cols>
    <col min="1" max="1" width="8.453125" style="216" customWidth="1"/>
    <col min="2" max="5" width="9.453125" style="216" customWidth="1"/>
    <col min="6" max="6" width="7" style="216" customWidth="1"/>
    <col min="7" max="7" width="6.453125" style="216" customWidth="1"/>
  </cols>
  <sheetData>
    <row r="1" spans="1:9" x14ac:dyDescent="0.35">
      <c r="A1" s="314"/>
      <c r="B1" s="297"/>
      <c r="C1" s="297"/>
      <c r="D1" s="297"/>
      <c r="E1" s="297"/>
      <c r="F1" s="297"/>
      <c r="G1" s="297"/>
      <c r="H1" s="297"/>
    </row>
    <row r="2" spans="1:9" ht="147" customHeight="1" x14ac:dyDescent="0.35">
      <c r="A2" s="227" t="s">
        <v>1</v>
      </c>
      <c r="B2" s="161" t="s">
        <v>8025</v>
      </c>
      <c r="C2" s="161" t="s">
        <v>8026</v>
      </c>
      <c r="D2" s="161" t="s">
        <v>8027</v>
      </c>
      <c r="E2" s="161" t="s">
        <v>8028</v>
      </c>
      <c r="F2" s="162" t="s">
        <v>8026</v>
      </c>
      <c r="G2" s="162" t="s">
        <v>8029</v>
      </c>
      <c r="H2" s="163" t="s">
        <v>8030</v>
      </c>
      <c r="I2" s="73" t="s">
        <v>5</v>
      </c>
    </row>
    <row r="3" spans="1:9" x14ac:dyDescent="0.35">
      <c r="A3" s="164" t="str">
        <f>Lists!C:C</f>
        <v>AFG001</v>
      </c>
      <c r="B3" s="251">
        <f t="shared" ref="B3:B34" si="0">ROUND(AVERAGE(C3:E3),1)</f>
        <v>1.3</v>
      </c>
      <c r="C3" s="251">
        <f t="shared" ref="C3:C34" si="1">IF(F3="x","x",ROUND((5-(3-F3)/2*5),1))</f>
        <v>2.5</v>
      </c>
      <c r="D3" s="251">
        <f t="shared" ref="D3:D34" si="2">IF(G3&gt;365,5,ROUND((5-(365-G3)/364*5),1))</f>
        <v>1.5</v>
      </c>
      <c r="E3" s="251">
        <f t="shared" ref="E3:E34" si="3">IF(H3&gt;3,5,ROUND((5-(3-H3)/3*5),1))</f>
        <v>0</v>
      </c>
      <c r="F3" s="251">
        <f>'Data Reliability'!B3</f>
        <v>2</v>
      </c>
      <c r="G3" s="165">
        <f>Reliability_updated!V3</f>
        <v>112</v>
      </c>
      <c r="H3" s="165">
        <f>'Data Reliability'!C3</f>
        <v>0</v>
      </c>
      <c r="I3" t="str">
        <f>IF(Reliability!B3="x","x",(IF(ROUNDUP(Reliability!B3,0)=1,"Very High",IF(ROUNDUP(Reliability!B3,0)=2,"High",IF(ROUNDUP(Reliability!B3,0)=3,"Medium",IF(ROUNDUP(Reliability!B3,0)=4,"Low","Very Low"))))))</f>
        <v>High</v>
      </c>
    </row>
    <row r="4" spans="1:9" x14ac:dyDescent="0.35">
      <c r="A4" s="164" t="str">
        <f>Lists!C:C</f>
        <v>AFG005</v>
      </c>
      <c r="B4" s="251">
        <f t="shared" si="0"/>
        <v>0.8</v>
      </c>
      <c r="C4" s="251">
        <f t="shared" si="1"/>
        <v>0.8</v>
      </c>
      <c r="D4" s="251">
        <f t="shared" si="2"/>
        <v>0</v>
      </c>
      <c r="E4" s="251">
        <f t="shared" si="3"/>
        <v>1.7</v>
      </c>
      <c r="F4" s="251">
        <f>'Data Reliability'!B4</f>
        <v>1.3</v>
      </c>
      <c r="G4" s="165">
        <f>Reliability_updated!V4</f>
        <v>1</v>
      </c>
      <c r="H4" s="165">
        <f>'Data Reliability'!C4</f>
        <v>1</v>
      </c>
      <c r="I4" t="str">
        <f>IF(Reliability!B4="x","x",(IF(ROUNDUP(Reliability!B4,0)=1,"Very High",IF(ROUNDUP(Reliability!B4,0)=2,"High",IF(ROUNDUP(Reliability!B4,0)=3,"Medium",IF(ROUNDUP(Reliability!B4,0)=4,"Low","Very Low"))))))</f>
        <v>Very High</v>
      </c>
    </row>
    <row r="5" spans="1:9" x14ac:dyDescent="0.35">
      <c r="A5" s="164" t="str">
        <f>Lists!C:C</f>
        <v>AGO002</v>
      </c>
      <c r="B5" s="251">
        <f t="shared" si="0"/>
        <v>0.9</v>
      </c>
      <c r="C5" s="251">
        <f t="shared" si="1"/>
        <v>2.2999999999999998</v>
      </c>
      <c r="D5" s="251">
        <f t="shared" si="2"/>
        <v>0.3</v>
      </c>
      <c r="E5" s="251">
        <f t="shared" si="3"/>
        <v>0</v>
      </c>
      <c r="F5" s="251">
        <f>'Data Reliability'!B5</f>
        <v>1.9</v>
      </c>
      <c r="G5" s="165">
        <f>Reliability_updated!V5</f>
        <v>24.5</v>
      </c>
      <c r="H5" s="165">
        <f>'Data Reliability'!C5</f>
        <v>0</v>
      </c>
      <c r="I5" t="str">
        <f>IF(Reliability!B5="x","x",(IF(ROUNDUP(Reliability!B5,0)=1,"Very High",IF(ROUNDUP(Reliability!B5,0)=2,"High",IF(ROUNDUP(Reliability!B5,0)=3,"Medium",IF(ROUNDUP(Reliability!B5,0)=4,"Low","Very Low"))))))</f>
        <v>Very High</v>
      </c>
    </row>
    <row r="6" spans="1:9" x14ac:dyDescent="0.35">
      <c r="A6" s="164" t="str">
        <f>Lists!C:C</f>
        <v>ARM002</v>
      </c>
      <c r="B6" s="251">
        <f t="shared" si="0"/>
        <v>1.5</v>
      </c>
      <c r="C6" s="251">
        <f t="shared" si="1"/>
        <v>2.2999999999999998</v>
      </c>
      <c r="D6" s="251">
        <f t="shared" si="2"/>
        <v>2.2999999999999998</v>
      </c>
      <c r="E6" s="251">
        <f t="shared" si="3"/>
        <v>0</v>
      </c>
      <c r="F6" s="251">
        <f>'Data Reliability'!B6</f>
        <v>1.9</v>
      </c>
      <c r="G6" s="165">
        <f>Reliability_updated!V6</f>
        <v>171.9</v>
      </c>
      <c r="H6" s="165">
        <f>'Data Reliability'!C6</f>
        <v>0</v>
      </c>
      <c r="I6" t="str">
        <f>IF(Reliability!B6="x","x",(IF(ROUNDUP(Reliability!B6,0)=1,"Very High",IF(ROUNDUP(Reliability!B6,0)=2,"High",IF(ROUNDUP(Reliability!B6,0)=3,"Medium",IF(ROUNDUP(Reliability!B6,0)=4,"Low","Very Low"))))))</f>
        <v>High</v>
      </c>
    </row>
    <row r="7" spans="1:9" x14ac:dyDescent="0.35">
      <c r="A7" s="164" t="str">
        <f>Lists!C:C</f>
        <v>AZE002</v>
      </c>
      <c r="B7" s="251">
        <f t="shared" si="0"/>
        <v>4.2</v>
      </c>
      <c r="C7" s="251" t="str">
        <f t="shared" si="1"/>
        <v>x</v>
      </c>
      <c r="D7" s="251">
        <f t="shared" si="2"/>
        <v>5</v>
      </c>
      <c r="E7" s="251">
        <f t="shared" si="3"/>
        <v>3.3</v>
      </c>
      <c r="F7" s="251" t="str">
        <f>'Data Reliability'!B7</f>
        <v>x</v>
      </c>
      <c r="G7" s="165">
        <f>Reliability_updated!V7</f>
        <v>410</v>
      </c>
      <c r="H7" s="165">
        <f>'Data Reliability'!C7</f>
        <v>2</v>
      </c>
      <c r="I7" t="str">
        <f>IF(Reliability!B7="x","x",(IF(ROUNDUP(Reliability!B7,0)=1,"Very High",IF(ROUNDUP(Reliability!B7,0)=2,"High",IF(ROUNDUP(Reliability!B7,0)=3,"Medium",IF(ROUNDUP(Reliability!B7,0)=4,"Low","Very Low"))))))</f>
        <v>Very Low</v>
      </c>
    </row>
    <row r="8" spans="1:9" x14ac:dyDescent="0.35">
      <c r="A8" s="164" t="str">
        <f>Lists!C:C</f>
        <v>BDI001</v>
      </c>
      <c r="B8" s="251">
        <f t="shared" si="0"/>
        <v>0.8</v>
      </c>
      <c r="C8" s="251">
        <f t="shared" si="1"/>
        <v>2</v>
      </c>
      <c r="D8" s="251">
        <f t="shared" si="2"/>
        <v>0.4</v>
      </c>
      <c r="E8" s="251">
        <f t="shared" si="3"/>
        <v>0</v>
      </c>
      <c r="F8" s="251">
        <f>'Data Reliability'!B8</f>
        <v>1.8</v>
      </c>
      <c r="G8" s="165">
        <f>Reliability_updated!V8</f>
        <v>32.799999999999997</v>
      </c>
      <c r="H8" s="165">
        <f>'Data Reliability'!C8</f>
        <v>0</v>
      </c>
      <c r="I8" t="str">
        <f>IF(Reliability!B8="x","x",(IF(ROUNDUP(Reliability!B8,0)=1,"Very High",IF(ROUNDUP(Reliability!B8,0)=2,"High",IF(ROUNDUP(Reliability!B8,0)=3,"Medium",IF(ROUNDUP(Reliability!B8,0)=4,"Low","Very Low"))))))</f>
        <v>Very High</v>
      </c>
    </row>
    <row r="9" spans="1:9" x14ac:dyDescent="0.35">
      <c r="A9" s="164" t="str">
        <f>Lists!C:C</f>
        <v>BFA002</v>
      </c>
      <c r="B9" s="251">
        <f t="shared" si="0"/>
        <v>1.8</v>
      </c>
      <c r="C9" s="251">
        <f t="shared" si="1"/>
        <v>0.5</v>
      </c>
      <c r="D9" s="251">
        <f t="shared" si="2"/>
        <v>5</v>
      </c>
      <c r="E9" s="251">
        <f t="shared" si="3"/>
        <v>0</v>
      </c>
      <c r="F9" s="251">
        <f>'Data Reliability'!B9</f>
        <v>1.2</v>
      </c>
      <c r="G9" s="165">
        <f>Reliability_updated!V9</f>
        <v>373.1</v>
      </c>
      <c r="H9" s="165">
        <f>'Data Reliability'!C9</f>
        <v>0</v>
      </c>
      <c r="I9" t="str">
        <f>IF(Reliability!B9="x","x",(IF(ROUNDUP(Reliability!B9,0)=1,"Very High",IF(ROUNDUP(Reliability!B9,0)=2,"High",IF(ROUNDUP(Reliability!B9,0)=3,"Medium",IF(ROUNDUP(Reliability!B9,0)=4,"Low","Very Low"))))))</f>
        <v>High</v>
      </c>
    </row>
    <row r="10" spans="1:9" x14ac:dyDescent="0.35">
      <c r="A10" s="164" t="str">
        <f>Lists!C:C</f>
        <v>BGD001</v>
      </c>
      <c r="B10" s="251">
        <f t="shared" si="0"/>
        <v>0.6</v>
      </c>
      <c r="C10" s="251">
        <f t="shared" si="1"/>
        <v>1.8</v>
      </c>
      <c r="D10" s="251">
        <f t="shared" si="2"/>
        <v>0</v>
      </c>
      <c r="E10" s="251">
        <f t="shared" si="3"/>
        <v>0</v>
      </c>
      <c r="F10" s="251">
        <f>'Data Reliability'!B10</f>
        <v>1.7</v>
      </c>
      <c r="G10" s="165">
        <f>Reliability_updated!V10</f>
        <v>1</v>
      </c>
      <c r="H10" s="165">
        <f>'Data Reliability'!C10</f>
        <v>0</v>
      </c>
      <c r="I10" t="str">
        <f>IF(Reliability!B10="x","x",(IF(ROUNDUP(Reliability!B10,0)=1,"Very High",IF(ROUNDUP(Reliability!B10,0)=2,"High",IF(ROUNDUP(Reliability!B10,0)=3,"Medium",IF(ROUNDUP(Reliability!B10,0)=4,"Low","Very Low"))))))</f>
        <v>Very High</v>
      </c>
    </row>
    <row r="11" spans="1:9" x14ac:dyDescent="0.35">
      <c r="A11" s="164" t="str">
        <f>Lists!C:C</f>
        <v>BGD002</v>
      </c>
      <c r="B11" s="251">
        <f t="shared" si="0"/>
        <v>1.3</v>
      </c>
      <c r="C11" s="251">
        <f t="shared" si="1"/>
        <v>1.8</v>
      </c>
      <c r="D11" s="251">
        <f t="shared" si="2"/>
        <v>2.2000000000000002</v>
      </c>
      <c r="E11" s="251">
        <f t="shared" si="3"/>
        <v>0</v>
      </c>
      <c r="F11" s="251">
        <f>'Data Reliability'!B11</f>
        <v>1.7</v>
      </c>
      <c r="G11" s="165">
        <f>Reliability_updated!V11</f>
        <v>159.4</v>
      </c>
      <c r="H11" s="165">
        <f>'Data Reliability'!C11</f>
        <v>0</v>
      </c>
      <c r="I11" t="str">
        <f>IF(Reliability!B11="x","x",(IF(ROUNDUP(Reliability!B11,0)=1,"Very High",IF(ROUNDUP(Reliability!B11,0)=2,"High",IF(ROUNDUP(Reliability!B11,0)=3,"Medium",IF(ROUNDUP(Reliability!B11,0)=4,"Low","Very Low"))))))</f>
        <v>High</v>
      </c>
    </row>
    <row r="12" spans="1:9" x14ac:dyDescent="0.35">
      <c r="A12" s="164" t="str">
        <f>Lists!C:C</f>
        <v>BGD008</v>
      </c>
      <c r="B12" s="251">
        <f t="shared" si="0"/>
        <v>0.6</v>
      </c>
      <c r="C12" s="251">
        <f t="shared" si="1"/>
        <v>1.8</v>
      </c>
      <c r="D12" s="251">
        <f t="shared" si="2"/>
        <v>0</v>
      </c>
      <c r="E12" s="251">
        <f t="shared" si="3"/>
        <v>0</v>
      </c>
      <c r="F12" s="251">
        <f>'Data Reliability'!B12</f>
        <v>1.7</v>
      </c>
      <c r="G12" s="165">
        <f>Reliability_updated!V12</f>
        <v>1</v>
      </c>
      <c r="H12" s="165">
        <f>'Data Reliability'!C12</f>
        <v>0</v>
      </c>
      <c r="I12" t="str">
        <f>IF(Reliability!B12="x","x",(IF(ROUNDUP(Reliability!B12,0)=1,"Very High",IF(ROUNDUP(Reliability!B12,0)=2,"High",IF(ROUNDUP(Reliability!B12,0)=3,"Medium",IF(ROUNDUP(Reliability!B12,0)=4,"Low","Very Low"))))))</f>
        <v>Very High</v>
      </c>
    </row>
    <row r="13" spans="1:9" x14ac:dyDescent="0.35">
      <c r="A13" s="164" t="str">
        <f>Lists!C:C</f>
        <v>BRA001</v>
      </c>
      <c r="B13" s="251">
        <f t="shared" si="0"/>
        <v>0.6</v>
      </c>
      <c r="C13" s="251">
        <f t="shared" si="1"/>
        <v>1.8</v>
      </c>
      <c r="D13" s="251">
        <f t="shared" si="2"/>
        <v>0.1</v>
      </c>
      <c r="E13" s="251">
        <f t="shared" si="3"/>
        <v>0</v>
      </c>
      <c r="F13" s="251">
        <f>'Data Reliability'!B13</f>
        <v>1.7</v>
      </c>
      <c r="G13" s="165">
        <f>Reliability_updated!V13</f>
        <v>6.4</v>
      </c>
      <c r="H13" s="165">
        <f>'Data Reliability'!C13</f>
        <v>0</v>
      </c>
      <c r="I13" t="str">
        <f>IF(Reliability!B13="x","x",(IF(ROUNDUP(Reliability!B13,0)=1,"Very High",IF(ROUNDUP(Reliability!B13,0)=2,"High",IF(ROUNDUP(Reliability!B13,0)=3,"Medium",IF(ROUNDUP(Reliability!B13,0)=4,"Low","Very Low"))))))</f>
        <v>Very High</v>
      </c>
    </row>
    <row r="14" spans="1:9" x14ac:dyDescent="0.35">
      <c r="A14" s="164" t="str">
        <f>Lists!C:C</f>
        <v>BRA002</v>
      </c>
      <c r="B14" s="251">
        <f t="shared" si="0"/>
        <v>1.2</v>
      </c>
      <c r="C14" s="251">
        <f t="shared" si="1"/>
        <v>1.8</v>
      </c>
      <c r="D14" s="251">
        <f t="shared" si="2"/>
        <v>0.1</v>
      </c>
      <c r="E14" s="251">
        <f t="shared" si="3"/>
        <v>1.7</v>
      </c>
      <c r="F14" s="251">
        <f>'Data Reliability'!B14</f>
        <v>1.7</v>
      </c>
      <c r="G14" s="165">
        <f>Reliability_updated!V14</f>
        <v>6.4</v>
      </c>
      <c r="H14" s="165">
        <f>'Data Reliability'!C14</f>
        <v>1</v>
      </c>
      <c r="I14" t="str">
        <f>IF(Reliability!B14="x","x",(IF(ROUNDUP(Reliability!B14,0)=1,"Very High",IF(ROUNDUP(Reliability!B14,0)=2,"High",IF(ROUNDUP(Reliability!B14,0)=3,"Medium",IF(ROUNDUP(Reliability!B14,0)=4,"Low","Very Low"))))))</f>
        <v>High</v>
      </c>
    </row>
    <row r="15" spans="1:9" x14ac:dyDescent="0.35">
      <c r="A15" s="164" t="str">
        <f>Lists!C:C</f>
        <v>BRA003</v>
      </c>
      <c r="B15" s="251">
        <f t="shared" si="0"/>
        <v>0.6</v>
      </c>
      <c r="C15" s="251">
        <f t="shared" si="1"/>
        <v>1.8</v>
      </c>
      <c r="D15" s="251">
        <f t="shared" si="2"/>
        <v>0.1</v>
      </c>
      <c r="E15" s="251">
        <f t="shared" si="3"/>
        <v>0</v>
      </c>
      <c r="F15" s="251">
        <f>'Data Reliability'!B15</f>
        <v>1.7</v>
      </c>
      <c r="G15" s="165">
        <f>Reliability_updated!V15</f>
        <v>6.4</v>
      </c>
      <c r="H15" s="165">
        <f>'Data Reliability'!C15</f>
        <v>0</v>
      </c>
      <c r="I15" t="str">
        <f>IF(Reliability!B15="x","x",(IF(ROUNDUP(Reliability!B15,0)=1,"Very High",IF(ROUNDUP(Reliability!B15,0)=2,"High",IF(ROUNDUP(Reliability!B15,0)=3,"Medium",IF(ROUNDUP(Reliability!B15,0)=4,"Low","Very Low"))))))</f>
        <v>Very High</v>
      </c>
    </row>
    <row r="16" spans="1:9" x14ac:dyDescent="0.35">
      <c r="A16" s="164" t="str">
        <f>Lists!C:C</f>
        <v>CAF001</v>
      </c>
      <c r="B16" s="251">
        <f t="shared" si="0"/>
        <v>0.7</v>
      </c>
      <c r="C16" s="251">
        <f t="shared" si="1"/>
        <v>0.8</v>
      </c>
      <c r="D16" s="251">
        <f t="shared" si="2"/>
        <v>1.3</v>
      </c>
      <c r="E16" s="251">
        <f t="shared" si="3"/>
        <v>0</v>
      </c>
      <c r="F16" s="251">
        <f>'Data Reliability'!B16</f>
        <v>1.3</v>
      </c>
      <c r="G16" s="165">
        <f>Reliability_updated!V16</f>
        <v>94.6</v>
      </c>
      <c r="H16" s="165">
        <f>'Data Reliability'!C16</f>
        <v>0</v>
      </c>
      <c r="I16" t="str">
        <f>IF(Reliability!B16="x","x",(IF(ROUNDUP(Reliability!B16,0)=1,"Very High",IF(ROUNDUP(Reliability!B16,0)=2,"High",IF(ROUNDUP(Reliability!B16,0)=3,"Medium",IF(ROUNDUP(Reliability!B16,0)=4,"Low","Very Low"))))))</f>
        <v>Very High</v>
      </c>
    </row>
    <row r="17" spans="1:9" x14ac:dyDescent="0.35">
      <c r="A17" s="164" t="str">
        <f>Lists!C:C</f>
        <v>CHL002</v>
      </c>
      <c r="B17" s="251">
        <f t="shared" si="0"/>
        <v>0.6</v>
      </c>
      <c r="C17" s="251">
        <f t="shared" si="1"/>
        <v>1.8</v>
      </c>
      <c r="D17" s="251">
        <f t="shared" si="2"/>
        <v>0.1</v>
      </c>
      <c r="E17" s="251">
        <f t="shared" si="3"/>
        <v>0</v>
      </c>
      <c r="F17" s="251">
        <f>'Data Reliability'!B17</f>
        <v>1.7</v>
      </c>
      <c r="G17" s="165">
        <f>Reliability_updated!V17</f>
        <v>6.4</v>
      </c>
      <c r="H17" s="165">
        <f>'Data Reliability'!C17</f>
        <v>0</v>
      </c>
      <c r="I17" t="str">
        <f>IF(Reliability!B17="x","x",(IF(ROUNDUP(Reliability!B17,0)=1,"Very High",IF(ROUNDUP(Reliability!B17,0)=2,"High",IF(ROUNDUP(Reliability!B17,0)=3,"Medium",IF(ROUNDUP(Reliability!B17,0)=4,"Low","Very Low"))))))</f>
        <v>Very High</v>
      </c>
    </row>
    <row r="18" spans="1:9" x14ac:dyDescent="0.35">
      <c r="A18" s="164" t="str">
        <f>Lists!C:C</f>
        <v>CMR001</v>
      </c>
      <c r="B18" s="251">
        <f t="shared" si="0"/>
        <v>0.8</v>
      </c>
      <c r="C18" s="251">
        <f t="shared" si="1"/>
        <v>1.8</v>
      </c>
      <c r="D18" s="251">
        <f t="shared" si="2"/>
        <v>0.6</v>
      </c>
      <c r="E18" s="251">
        <f t="shared" si="3"/>
        <v>0</v>
      </c>
      <c r="F18" s="251">
        <f>'Data Reliability'!B18</f>
        <v>1.7</v>
      </c>
      <c r="G18" s="165">
        <f>Reliability_updated!V18</f>
        <v>44.6</v>
      </c>
      <c r="H18" s="165">
        <f>'Data Reliability'!C18</f>
        <v>0</v>
      </c>
      <c r="I18" t="str">
        <f>IF(Reliability!B18="x","x",(IF(ROUNDUP(Reliability!B18,0)=1,"Very High",IF(ROUNDUP(Reliability!B18,0)=2,"High",IF(ROUNDUP(Reliability!B18,0)=3,"Medium",IF(ROUNDUP(Reliability!B18,0)=4,"Low","Very Low"))))))</f>
        <v>Very High</v>
      </c>
    </row>
    <row r="19" spans="1:9" x14ac:dyDescent="0.35">
      <c r="A19" s="164" t="str">
        <f>Lists!C:C</f>
        <v>CMR002</v>
      </c>
      <c r="B19" s="251">
        <f t="shared" si="0"/>
        <v>1.6</v>
      </c>
      <c r="C19" s="251">
        <f t="shared" si="1"/>
        <v>0.3</v>
      </c>
      <c r="D19" s="251">
        <f t="shared" si="2"/>
        <v>4.5</v>
      </c>
      <c r="E19" s="251">
        <f t="shared" si="3"/>
        <v>0</v>
      </c>
      <c r="F19" s="251">
        <f>'Data Reliability'!B19</f>
        <v>1.1000000000000001</v>
      </c>
      <c r="G19" s="165">
        <f>Reliability_updated!V19</f>
        <v>328.4</v>
      </c>
      <c r="H19" s="165">
        <f>'Data Reliability'!C19</f>
        <v>0</v>
      </c>
      <c r="I19" t="str">
        <f>IF(Reliability!B19="x","x",(IF(ROUNDUP(Reliability!B19,0)=1,"Very High",IF(ROUNDUP(Reliability!B19,0)=2,"High",IF(ROUNDUP(Reliability!B19,0)=3,"Medium",IF(ROUNDUP(Reliability!B19,0)=4,"Low","Very Low"))))))</f>
        <v>High</v>
      </c>
    </row>
    <row r="20" spans="1:9" x14ac:dyDescent="0.35">
      <c r="A20" s="164" t="str">
        <f>Lists!C:C</f>
        <v>CMR003</v>
      </c>
      <c r="B20" s="251">
        <f t="shared" si="0"/>
        <v>1.5</v>
      </c>
      <c r="C20" s="251">
        <f t="shared" si="1"/>
        <v>1</v>
      </c>
      <c r="D20" s="251">
        <f t="shared" si="2"/>
        <v>3.6</v>
      </c>
      <c r="E20" s="251">
        <f t="shared" si="3"/>
        <v>0</v>
      </c>
      <c r="F20" s="251">
        <f>'Data Reliability'!B20</f>
        <v>1.4</v>
      </c>
      <c r="G20" s="165">
        <f>Reliability_updated!V20</f>
        <v>262.39999999999998</v>
      </c>
      <c r="H20" s="165">
        <f>'Data Reliability'!C20</f>
        <v>0</v>
      </c>
      <c r="I20" t="str">
        <f>IF(Reliability!B20="x","x",(IF(ROUNDUP(Reliability!B20,0)=1,"Very High",IF(ROUNDUP(Reliability!B20,0)=2,"High",IF(ROUNDUP(Reliability!B20,0)=3,"Medium",IF(ROUNDUP(Reliability!B20,0)=4,"Low","Very Low"))))))</f>
        <v>High</v>
      </c>
    </row>
    <row r="21" spans="1:9" x14ac:dyDescent="0.35">
      <c r="A21" s="164" t="str">
        <f>Lists!C:C</f>
        <v>CMR004</v>
      </c>
      <c r="B21" s="251">
        <f t="shared" si="0"/>
        <v>1.9</v>
      </c>
      <c r="C21" s="251">
        <f t="shared" si="1"/>
        <v>0.5</v>
      </c>
      <c r="D21" s="251">
        <f t="shared" si="2"/>
        <v>3.4</v>
      </c>
      <c r="E21" s="251">
        <f t="shared" si="3"/>
        <v>1.7</v>
      </c>
      <c r="F21" s="251">
        <f>'Data Reliability'!B21</f>
        <v>1.2</v>
      </c>
      <c r="G21" s="165">
        <f>Reliability_updated!V21</f>
        <v>250.8</v>
      </c>
      <c r="H21" s="165">
        <f>'Data Reliability'!C21</f>
        <v>1</v>
      </c>
      <c r="I21" t="str">
        <f>IF(Reliability!B21="x","x",(IF(ROUNDUP(Reliability!B21,0)=1,"Very High",IF(ROUNDUP(Reliability!B21,0)=2,"High",IF(ROUNDUP(Reliability!B21,0)=3,"Medium",IF(ROUNDUP(Reliability!B21,0)=4,"Low","Very Low"))))))</f>
        <v>High</v>
      </c>
    </row>
    <row r="22" spans="1:9" x14ac:dyDescent="0.35">
      <c r="A22" s="164" t="str">
        <f>Lists!C:C</f>
        <v>COD001</v>
      </c>
      <c r="B22" s="251">
        <f t="shared" si="0"/>
        <v>1.2</v>
      </c>
      <c r="C22" s="251">
        <f t="shared" si="1"/>
        <v>0.5</v>
      </c>
      <c r="D22" s="251">
        <f t="shared" si="2"/>
        <v>3.2</v>
      </c>
      <c r="E22" s="251">
        <f t="shared" si="3"/>
        <v>0</v>
      </c>
      <c r="F22" s="251">
        <f>'Data Reliability'!B22</f>
        <v>1.2</v>
      </c>
      <c r="G22" s="165">
        <f>Reliability_updated!V22</f>
        <v>235.3</v>
      </c>
      <c r="H22" s="165">
        <f>'Data Reliability'!C22</f>
        <v>0</v>
      </c>
      <c r="I22" t="str">
        <f>IF(Reliability!B22="x","x",(IF(ROUNDUP(Reliability!B22,0)=1,"Very High",IF(ROUNDUP(Reliability!B22,0)=2,"High",IF(ROUNDUP(Reliability!B22,0)=3,"Medium",IF(ROUNDUP(Reliability!B22,0)=4,"Low","Very Low"))))))</f>
        <v>High</v>
      </c>
    </row>
    <row r="23" spans="1:9" x14ac:dyDescent="0.35">
      <c r="A23" s="164" t="str">
        <f>Lists!C:C</f>
        <v>COG001</v>
      </c>
      <c r="B23" s="251">
        <f t="shared" si="0"/>
        <v>2.4</v>
      </c>
      <c r="C23" s="251">
        <f t="shared" si="1"/>
        <v>2.5</v>
      </c>
      <c r="D23" s="251">
        <f t="shared" si="2"/>
        <v>1.5</v>
      </c>
      <c r="E23" s="251">
        <f t="shared" si="3"/>
        <v>3.3</v>
      </c>
      <c r="F23" s="251">
        <f>'Data Reliability'!B23</f>
        <v>2</v>
      </c>
      <c r="G23" s="165">
        <f>Reliability_updated!V23</f>
        <v>113.4</v>
      </c>
      <c r="H23" s="165">
        <f>'Data Reliability'!C23</f>
        <v>2</v>
      </c>
      <c r="I23" t="str">
        <f>IF(Reliability!B23="x","x",(IF(ROUNDUP(Reliability!B23,0)=1,"Very High",IF(ROUNDUP(Reliability!B23,0)=2,"High",IF(ROUNDUP(Reliability!B23,0)=3,"Medium",IF(ROUNDUP(Reliability!B23,0)=4,"Low","Very Low"))))))</f>
        <v>Medium</v>
      </c>
    </row>
    <row r="24" spans="1:9" x14ac:dyDescent="0.35">
      <c r="A24" s="164" t="str">
        <f>Lists!C:C</f>
        <v>COL001</v>
      </c>
      <c r="B24" s="251">
        <f t="shared" si="0"/>
        <v>0.6</v>
      </c>
      <c r="C24" s="251">
        <f t="shared" si="1"/>
        <v>0.5</v>
      </c>
      <c r="D24" s="251">
        <f t="shared" si="2"/>
        <v>1.2</v>
      </c>
      <c r="E24" s="251">
        <f t="shared" si="3"/>
        <v>0</v>
      </c>
      <c r="F24" s="251">
        <f>'Data Reliability'!B24</f>
        <v>1.2</v>
      </c>
      <c r="G24" s="165">
        <f>Reliability_updated!V24</f>
        <v>87</v>
      </c>
      <c r="H24" s="165">
        <f>'Data Reliability'!C24</f>
        <v>0</v>
      </c>
      <c r="I24" t="str">
        <f>IF(Reliability!B24="x","x",(IF(ROUNDUP(Reliability!B24,0)=1,"Very High",IF(ROUNDUP(Reliability!B24,0)=2,"High",IF(ROUNDUP(Reliability!B24,0)=3,"Medium",IF(ROUNDUP(Reliability!B24,0)=4,"Low","Very Low"))))))</f>
        <v>Very High</v>
      </c>
    </row>
    <row r="25" spans="1:9" x14ac:dyDescent="0.35">
      <c r="A25" s="164" t="str">
        <f>Lists!C:C</f>
        <v>COL002</v>
      </c>
      <c r="B25" s="251">
        <f t="shared" si="0"/>
        <v>1.3</v>
      </c>
      <c r="C25" s="251">
        <f t="shared" si="1"/>
        <v>2.8</v>
      </c>
      <c r="D25" s="251">
        <f t="shared" si="2"/>
        <v>1.2</v>
      </c>
      <c r="E25" s="251">
        <f t="shared" si="3"/>
        <v>0</v>
      </c>
      <c r="F25" s="251">
        <f>'Data Reliability'!B25</f>
        <v>2.1</v>
      </c>
      <c r="G25" s="165">
        <f>Reliability_updated!V25</f>
        <v>87</v>
      </c>
      <c r="H25" s="165">
        <f>'Data Reliability'!C25</f>
        <v>0</v>
      </c>
      <c r="I25" t="str">
        <f>IF(Reliability!B25="x","x",(IF(ROUNDUP(Reliability!B25,0)=1,"Very High",IF(ROUNDUP(Reliability!B25,0)=2,"High",IF(ROUNDUP(Reliability!B25,0)=3,"Medium",IF(ROUNDUP(Reliability!B25,0)=4,"Low","Very Low"))))))</f>
        <v>High</v>
      </c>
    </row>
    <row r="26" spans="1:9" x14ac:dyDescent="0.35">
      <c r="A26" s="164" t="str">
        <f>Lists!C:C</f>
        <v>CRI002</v>
      </c>
      <c r="B26" s="251">
        <f t="shared" si="0"/>
        <v>2.5</v>
      </c>
      <c r="C26" s="251">
        <f t="shared" si="1"/>
        <v>2.2999999999999998</v>
      </c>
      <c r="D26" s="251">
        <f t="shared" si="2"/>
        <v>0.1</v>
      </c>
      <c r="E26" s="251">
        <f t="shared" si="3"/>
        <v>5</v>
      </c>
      <c r="F26" s="251">
        <f>'Data Reliability'!B26</f>
        <v>1.9</v>
      </c>
      <c r="G26" s="165">
        <f>Reliability_updated!V26</f>
        <v>7.3</v>
      </c>
      <c r="H26" s="165">
        <f>'Data Reliability'!C26</f>
        <v>3</v>
      </c>
      <c r="I26" t="str">
        <f>IF(Reliability!B26="x","x",(IF(ROUNDUP(Reliability!B26,0)=1,"Very High",IF(ROUNDUP(Reliability!B26,0)=2,"High",IF(ROUNDUP(Reliability!B26,0)=3,"Medium",IF(ROUNDUP(Reliability!B26,0)=4,"Low","Very Low"))))))</f>
        <v>Medium</v>
      </c>
    </row>
    <row r="27" spans="1:9" x14ac:dyDescent="0.35">
      <c r="A27" s="164" t="str">
        <f>Lists!C:C</f>
        <v>DJI001</v>
      </c>
      <c r="B27" s="251">
        <f t="shared" si="0"/>
        <v>1</v>
      </c>
      <c r="C27" s="251">
        <f t="shared" si="1"/>
        <v>2.2999999999999998</v>
      </c>
      <c r="D27" s="251">
        <f t="shared" si="2"/>
        <v>0.8</v>
      </c>
      <c r="E27" s="251">
        <f t="shared" si="3"/>
        <v>0</v>
      </c>
      <c r="F27" s="251">
        <f>'Data Reliability'!B27</f>
        <v>1.9</v>
      </c>
      <c r="G27" s="165">
        <f>Reliability_updated!V27</f>
        <v>62.6</v>
      </c>
      <c r="H27" s="165">
        <f>'Data Reliability'!C27</f>
        <v>0</v>
      </c>
      <c r="I27" t="str">
        <f>IF(Reliability!B27="x","x",(IF(ROUNDUP(Reliability!B27,0)=1,"Very High",IF(ROUNDUP(Reliability!B27,0)=2,"High",IF(ROUNDUP(Reliability!B27,0)=3,"Medium",IF(ROUNDUP(Reliability!B27,0)=4,"Low","Very Low"))))))</f>
        <v>Very High</v>
      </c>
    </row>
    <row r="28" spans="1:9" x14ac:dyDescent="0.35">
      <c r="A28" s="164" t="str">
        <f>Lists!C:C</f>
        <v>DJI002</v>
      </c>
      <c r="B28" s="251">
        <f t="shared" si="0"/>
        <v>1.1000000000000001</v>
      </c>
      <c r="C28" s="251">
        <f t="shared" si="1"/>
        <v>2.2999999999999998</v>
      </c>
      <c r="D28" s="251">
        <f t="shared" si="2"/>
        <v>0.9</v>
      </c>
      <c r="E28" s="251">
        <f t="shared" si="3"/>
        <v>0</v>
      </c>
      <c r="F28" s="251">
        <f>'Data Reliability'!B28</f>
        <v>1.9</v>
      </c>
      <c r="G28" s="165">
        <f>Reliability_updated!V28</f>
        <v>69.3</v>
      </c>
      <c r="H28" s="165">
        <f>'Data Reliability'!C28</f>
        <v>0</v>
      </c>
      <c r="I28" t="str">
        <f>IF(Reliability!B28="x","x",(IF(ROUNDUP(Reliability!B28,0)=1,"Very High",IF(ROUNDUP(Reliability!B28,0)=2,"High",IF(ROUNDUP(Reliability!B28,0)=3,"Medium",IF(ROUNDUP(Reliability!B28,0)=4,"Low","Very Low"))))))</f>
        <v>High</v>
      </c>
    </row>
    <row r="29" spans="1:9" x14ac:dyDescent="0.35">
      <c r="A29" s="164" t="str">
        <f>Lists!C:C</f>
        <v>DJI003</v>
      </c>
      <c r="B29" s="251">
        <f t="shared" si="0"/>
        <v>1.7</v>
      </c>
      <c r="C29" s="251">
        <f t="shared" si="1"/>
        <v>2.2999999999999998</v>
      </c>
      <c r="D29" s="251">
        <f t="shared" si="2"/>
        <v>1.2</v>
      </c>
      <c r="E29" s="251">
        <f t="shared" si="3"/>
        <v>1.7</v>
      </c>
      <c r="F29" s="251">
        <f>'Data Reliability'!B29</f>
        <v>1.9</v>
      </c>
      <c r="G29" s="165">
        <f>Reliability_updated!V29</f>
        <v>88.1</v>
      </c>
      <c r="H29" s="165">
        <f>'Data Reliability'!C29</f>
        <v>1</v>
      </c>
      <c r="I29" t="str">
        <f>IF(Reliability!B29="x","x",(IF(ROUNDUP(Reliability!B29,0)=1,"Very High",IF(ROUNDUP(Reliability!B29,0)=2,"High",IF(ROUNDUP(Reliability!B29,0)=3,"Medium",IF(ROUNDUP(Reliability!B29,0)=4,"Low","Very Low"))))))</f>
        <v>High</v>
      </c>
    </row>
    <row r="30" spans="1:9" x14ac:dyDescent="0.35">
      <c r="A30" s="164" t="str">
        <f>Lists!C:C</f>
        <v>DOM002</v>
      </c>
      <c r="B30" s="251">
        <f t="shared" si="0"/>
        <v>1.9</v>
      </c>
      <c r="C30" s="251">
        <f t="shared" si="1"/>
        <v>2.2999999999999998</v>
      </c>
      <c r="D30" s="251">
        <f t="shared" si="2"/>
        <v>0.1</v>
      </c>
      <c r="E30" s="251">
        <f t="shared" si="3"/>
        <v>3.3</v>
      </c>
      <c r="F30" s="251">
        <f>'Data Reliability'!B30</f>
        <v>1.9</v>
      </c>
      <c r="G30" s="165">
        <f>Reliability_updated!V30</f>
        <v>7.3</v>
      </c>
      <c r="H30" s="165">
        <f>'Data Reliability'!C30</f>
        <v>2</v>
      </c>
      <c r="I30" t="str">
        <f>IF(Reliability!B30="x","x",(IF(ROUNDUP(Reliability!B30,0)=1,"Very High",IF(ROUNDUP(Reliability!B30,0)=2,"High",IF(ROUNDUP(Reliability!B30,0)=3,"Medium",IF(ROUNDUP(Reliability!B30,0)=4,"Low","Very Low"))))))</f>
        <v>High</v>
      </c>
    </row>
    <row r="31" spans="1:9" x14ac:dyDescent="0.35">
      <c r="A31" s="164" t="str">
        <f>Lists!C:C</f>
        <v>DZA002</v>
      </c>
      <c r="B31" s="251">
        <f t="shared" si="0"/>
        <v>2.8</v>
      </c>
      <c r="C31" s="251" t="str">
        <f t="shared" si="1"/>
        <v>x</v>
      </c>
      <c r="D31" s="251">
        <f t="shared" si="2"/>
        <v>0.6</v>
      </c>
      <c r="E31" s="251">
        <f t="shared" si="3"/>
        <v>5</v>
      </c>
      <c r="F31" s="251" t="str">
        <f>'Data Reliability'!B31</f>
        <v>x</v>
      </c>
      <c r="G31" s="165">
        <f>Reliability_updated!V31</f>
        <v>46.5</v>
      </c>
      <c r="H31" s="165">
        <f>'Data Reliability'!C31</f>
        <v>3</v>
      </c>
      <c r="I31" t="str">
        <f>IF(Reliability!B31="x","x",(IF(ROUNDUP(Reliability!B31,0)=1,"Very High",IF(ROUNDUP(Reliability!B31,0)=2,"High",IF(ROUNDUP(Reliability!B31,0)=3,"Medium",IF(ROUNDUP(Reliability!B31,0)=4,"Low","Very Low"))))))</f>
        <v>Medium</v>
      </c>
    </row>
    <row r="32" spans="1:9" x14ac:dyDescent="0.35">
      <c r="A32" s="164" t="str">
        <f>Lists!C:C</f>
        <v>DZA003</v>
      </c>
      <c r="B32" s="251">
        <f t="shared" si="0"/>
        <v>1.5</v>
      </c>
      <c r="C32" s="251">
        <f t="shared" si="1"/>
        <v>3.8</v>
      </c>
      <c r="D32" s="251">
        <f t="shared" si="2"/>
        <v>0.6</v>
      </c>
      <c r="E32" s="251">
        <f t="shared" si="3"/>
        <v>0</v>
      </c>
      <c r="F32" s="251">
        <f>'Data Reliability'!B32</f>
        <v>2.5</v>
      </c>
      <c r="G32" s="165">
        <f>Reliability_updated!V32</f>
        <v>46.5</v>
      </c>
      <c r="H32" s="165">
        <f>'Data Reliability'!C32</f>
        <v>0</v>
      </c>
      <c r="I32" t="str">
        <f>IF(Reliability!B32="x","x",(IF(ROUNDUP(Reliability!B32,0)=1,"Very High",IF(ROUNDUP(Reliability!B32,0)=2,"High",IF(ROUNDUP(Reliability!B32,0)=3,"Medium",IF(ROUNDUP(Reliability!B32,0)=4,"Low","Very Low"))))))</f>
        <v>High</v>
      </c>
    </row>
    <row r="33" spans="1:9" x14ac:dyDescent="0.35">
      <c r="A33" s="164" t="str">
        <f>Lists!C:C</f>
        <v>DZA004</v>
      </c>
      <c r="B33" s="251">
        <f t="shared" si="0"/>
        <v>2.8</v>
      </c>
      <c r="C33" s="251" t="str">
        <f t="shared" si="1"/>
        <v>x</v>
      </c>
      <c r="D33" s="251">
        <f t="shared" si="2"/>
        <v>0.6</v>
      </c>
      <c r="E33" s="251">
        <f t="shared" si="3"/>
        <v>5</v>
      </c>
      <c r="F33" s="251" t="str">
        <f>'Data Reliability'!B33</f>
        <v>x</v>
      </c>
      <c r="G33" s="165">
        <f>Reliability_updated!V33</f>
        <v>46.5</v>
      </c>
      <c r="H33" s="165">
        <f>'Data Reliability'!C33</f>
        <v>3</v>
      </c>
      <c r="I33" t="str">
        <f>IF(Reliability!B33="x","x",(IF(ROUNDUP(Reliability!B33,0)=1,"Very High",IF(ROUNDUP(Reliability!B33,0)=2,"High",IF(ROUNDUP(Reliability!B33,0)=3,"Medium",IF(ROUNDUP(Reliability!B33,0)=4,"Low","Very Low"))))))</f>
        <v>Medium</v>
      </c>
    </row>
    <row r="34" spans="1:9" x14ac:dyDescent="0.35">
      <c r="A34" s="164" t="str">
        <f>Lists!C:C</f>
        <v>ECU002</v>
      </c>
      <c r="B34" s="251">
        <f t="shared" si="0"/>
        <v>2.7</v>
      </c>
      <c r="C34" s="251">
        <f t="shared" si="1"/>
        <v>3.5</v>
      </c>
      <c r="D34" s="251">
        <f t="shared" si="2"/>
        <v>4.5999999999999996</v>
      </c>
      <c r="E34" s="251">
        <f t="shared" si="3"/>
        <v>0</v>
      </c>
      <c r="F34" s="251">
        <f>'Data Reliability'!B34</f>
        <v>2.4</v>
      </c>
      <c r="G34" s="165">
        <f>Reliability_updated!V34</f>
        <v>334.1</v>
      </c>
      <c r="H34" s="165">
        <f>'Data Reliability'!C34</f>
        <v>0</v>
      </c>
      <c r="I34" t="str">
        <f>IF(Reliability!B34="x","x",(IF(ROUNDUP(Reliability!B34,0)=1,"Very High",IF(ROUNDUP(Reliability!B34,0)=2,"High",IF(ROUNDUP(Reliability!B34,0)=3,"Medium",IF(ROUNDUP(Reliability!B34,0)=4,"Low","Very Low"))))))</f>
        <v>Medium</v>
      </c>
    </row>
    <row r="35" spans="1:9" x14ac:dyDescent="0.35">
      <c r="A35" s="164" t="str">
        <f>Lists!C:C</f>
        <v>EGY002</v>
      </c>
      <c r="B35" s="251">
        <f t="shared" ref="B35:B66" si="4">ROUND(AVERAGE(C35:E35),1)</f>
        <v>1</v>
      </c>
      <c r="C35" s="251">
        <f t="shared" ref="C35:C66" si="5">IF(F35="x","x",ROUND((5-(3-F35)/2*5),1))</f>
        <v>2.5</v>
      </c>
      <c r="D35" s="251">
        <f t="shared" ref="D35:D66" si="6">IF(G35&gt;365,5,ROUND((5-(365-G35)/364*5),1))</f>
        <v>0.6</v>
      </c>
      <c r="E35" s="251">
        <f t="shared" ref="E35:E66" si="7">IF(H35&gt;3,5,ROUND((5-(3-H35)/3*5),1))</f>
        <v>0</v>
      </c>
      <c r="F35" s="251">
        <f>'Data Reliability'!B35</f>
        <v>2</v>
      </c>
      <c r="G35" s="165">
        <f>Reliability_updated!V35</f>
        <v>45.6</v>
      </c>
      <c r="H35" s="165">
        <f>'Data Reliability'!C35</f>
        <v>0</v>
      </c>
      <c r="I35" t="str">
        <f>IF(Reliability!B35="x","x",(IF(ROUNDUP(Reliability!B35,0)=1,"Very High",IF(ROUNDUP(Reliability!B35,0)=2,"High",IF(ROUNDUP(Reliability!B35,0)=3,"Medium",IF(ROUNDUP(Reliability!B35,0)=4,"Low","Very Low"))))))</f>
        <v>Very High</v>
      </c>
    </row>
    <row r="36" spans="1:9" x14ac:dyDescent="0.35">
      <c r="A36" s="164" t="str">
        <f>Lists!C:C</f>
        <v>ERI001</v>
      </c>
      <c r="B36" s="251">
        <f t="shared" si="4"/>
        <v>1.8</v>
      </c>
      <c r="C36" s="251">
        <f t="shared" si="5"/>
        <v>3</v>
      </c>
      <c r="D36" s="251">
        <f t="shared" si="6"/>
        <v>0.6</v>
      </c>
      <c r="E36" s="251">
        <f t="shared" si="7"/>
        <v>1.7</v>
      </c>
      <c r="F36" s="251">
        <f>'Data Reliability'!B36</f>
        <v>2.2000000000000002</v>
      </c>
      <c r="G36" s="165">
        <f>Reliability_updated!V36</f>
        <v>43.5</v>
      </c>
      <c r="H36" s="165">
        <f>'Data Reliability'!C36</f>
        <v>1</v>
      </c>
      <c r="I36" t="str">
        <f>IF(Reliability!B36="x","x",(IF(ROUNDUP(Reliability!B36,0)=1,"Very High",IF(ROUNDUP(Reliability!B36,0)=2,"High",IF(ROUNDUP(Reliability!B36,0)=3,"Medium",IF(ROUNDUP(Reliability!B36,0)=4,"Low","Very Low"))))))</f>
        <v>High</v>
      </c>
    </row>
    <row r="37" spans="1:9" x14ac:dyDescent="0.35">
      <c r="A37" s="164" t="str">
        <f>Lists!C:C</f>
        <v>ESP002</v>
      </c>
      <c r="B37" s="251">
        <f t="shared" si="4"/>
        <v>2.4</v>
      </c>
      <c r="C37" s="251">
        <f t="shared" si="5"/>
        <v>2.2999999999999998</v>
      </c>
      <c r="D37" s="251">
        <f t="shared" si="6"/>
        <v>5</v>
      </c>
      <c r="E37" s="251">
        <f t="shared" si="7"/>
        <v>0</v>
      </c>
      <c r="F37" s="251">
        <f>'Data Reliability'!B37</f>
        <v>1.9</v>
      </c>
      <c r="G37" s="165">
        <f>Reliability_updated!V37</f>
        <v>421</v>
      </c>
      <c r="H37" s="165">
        <f>'Data Reliability'!C37</f>
        <v>0</v>
      </c>
      <c r="I37" t="str">
        <f>IF(Reliability!B37="x","x",(IF(ROUNDUP(Reliability!B37,0)=1,"Very High",IF(ROUNDUP(Reliability!B37,0)=2,"High",IF(ROUNDUP(Reliability!B37,0)=3,"Medium",IF(ROUNDUP(Reliability!B37,0)=4,"Low","Very Low"))))))</f>
        <v>Medium</v>
      </c>
    </row>
    <row r="38" spans="1:9" x14ac:dyDescent="0.35">
      <c r="A38" s="164" t="str">
        <f>Lists!C:C</f>
        <v>ETH001</v>
      </c>
      <c r="B38" s="251">
        <f t="shared" si="4"/>
        <v>0.7</v>
      </c>
      <c r="C38" s="251">
        <f t="shared" si="5"/>
        <v>2</v>
      </c>
      <c r="D38" s="251">
        <f t="shared" si="6"/>
        <v>0.1</v>
      </c>
      <c r="E38" s="251">
        <f t="shared" si="7"/>
        <v>0</v>
      </c>
      <c r="F38" s="251">
        <f>'Data Reliability'!B38</f>
        <v>1.8</v>
      </c>
      <c r="G38" s="165">
        <f>Reliability_updated!V38</f>
        <v>10.1</v>
      </c>
      <c r="H38" s="165">
        <f>'Data Reliability'!C38</f>
        <v>0</v>
      </c>
      <c r="I38" t="str">
        <f>IF(Reliability!B38="x","x",(IF(ROUNDUP(Reliability!B38,0)=1,"Very High",IF(ROUNDUP(Reliability!B38,0)=2,"High",IF(ROUNDUP(Reliability!B38,0)=3,"Medium",IF(ROUNDUP(Reliability!B38,0)=4,"Low","Very Low"))))))</f>
        <v>Very High</v>
      </c>
    </row>
    <row r="39" spans="1:9" x14ac:dyDescent="0.35">
      <c r="A39" s="164" t="str">
        <f>Lists!C:C</f>
        <v>ETH003</v>
      </c>
      <c r="B39" s="251">
        <f t="shared" si="4"/>
        <v>0.9</v>
      </c>
      <c r="C39" s="251">
        <f t="shared" si="5"/>
        <v>2</v>
      </c>
      <c r="D39" s="251">
        <f t="shared" si="6"/>
        <v>0.6</v>
      </c>
      <c r="E39" s="251">
        <f t="shared" si="7"/>
        <v>0</v>
      </c>
      <c r="F39" s="251">
        <f>'Data Reliability'!B39</f>
        <v>1.8</v>
      </c>
      <c r="G39" s="165">
        <f>Reliability_updated!V39</f>
        <v>47.4</v>
      </c>
      <c r="H39" s="165">
        <f>'Data Reliability'!C39</f>
        <v>0</v>
      </c>
      <c r="I39" t="str">
        <f>IF(Reliability!B39="x","x",(IF(ROUNDUP(Reliability!B39,0)=1,"Very High",IF(ROUNDUP(Reliability!B39,0)=2,"High",IF(ROUNDUP(Reliability!B39,0)=3,"Medium",IF(ROUNDUP(Reliability!B39,0)=4,"Low","Very Low"))))))</f>
        <v>Very High</v>
      </c>
    </row>
    <row r="40" spans="1:9" x14ac:dyDescent="0.35">
      <c r="A40" s="164" t="str">
        <f>Lists!C:C</f>
        <v>ETH004</v>
      </c>
      <c r="B40" s="251">
        <f t="shared" si="4"/>
        <v>1.2</v>
      </c>
      <c r="C40" s="251">
        <f t="shared" si="5"/>
        <v>3.3</v>
      </c>
      <c r="D40" s="251">
        <f t="shared" si="6"/>
        <v>0.4</v>
      </c>
      <c r="E40" s="251">
        <f t="shared" si="7"/>
        <v>0</v>
      </c>
      <c r="F40" s="251">
        <f>'Data Reliability'!B40</f>
        <v>2.2999999999999998</v>
      </c>
      <c r="G40" s="165">
        <f>Reliability_updated!V40</f>
        <v>32.299999999999997</v>
      </c>
      <c r="H40" s="165">
        <f>'Data Reliability'!C40</f>
        <v>0</v>
      </c>
      <c r="I40" t="str">
        <f>IF(Reliability!B40="x","x",(IF(ROUNDUP(Reliability!B40,0)=1,"Very High",IF(ROUNDUP(Reliability!B40,0)=2,"High",IF(ROUNDUP(Reliability!B40,0)=3,"Medium",IF(ROUNDUP(Reliability!B40,0)=4,"Low","Very Low"))))))</f>
        <v>High</v>
      </c>
    </row>
    <row r="41" spans="1:9" x14ac:dyDescent="0.35">
      <c r="A41" s="164" t="str">
        <f>Lists!C:C</f>
        <v>ETH005</v>
      </c>
      <c r="B41" s="251">
        <f t="shared" si="4"/>
        <v>1.1000000000000001</v>
      </c>
      <c r="C41" s="251">
        <f t="shared" si="5"/>
        <v>3</v>
      </c>
      <c r="D41" s="251">
        <f t="shared" si="6"/>
        <v>0.3</v>
      </c>
      <c r="E41" s="251">
        <f t="shared" si="7"/>
        <v>0</v>
      </c>
      <c r="F41" s="251">
        <f>'Data Reliability'!B41</f>
        <v>2.2000000000000002</v>
      </c>
      <c r="G41" s="165">
        <f>Reliability_updated!V41</f>
        <v>22.1</v>
      </c>
      <c r="H41" s="165">
        <f>'Data Reliability'!C41</f>
        <v>0</v>
      </c>
      <c r="I41" t="str">
        <f>IF(Reliability!B41="x","x",(IF(ROUNDUP(Reliability!B41,0)=1,"Very High",IF(ROUNDUP(Reliability!B41,0)=2,"High",IF(ROUNDUP(Reliability!B41,0)=3,"Medium",IF(ROUNDUP(Reliability!B41,0)=4,"Low","Very Low"))))))</f>
        <v>High</v>
      </c>
    </row>
    <row r="42" spans="1:9" x14ac:dyDescent="0.35">
      <c r="A42" s="164" t="str">
        <f>Lists!C:C</f>
        <v>GRC002</v>
      </c>
      <c r="B42" s="251">
        <f t="shared" si="4"/>
        <v>2</v>
      </c>
      <c r="C42" s="251">
        <f t="shared" si="5"/>
        <v>3.5</v>
      </c>
      <c r="D42" s="251">
        <f t="shared" si="6"/>
        <v>2.6</v>
      </c>
      <c r="E42" s="251">
        <f t="shared" si="7"/>
        <v>0</v>
      </c>
      <c r="F42" s="251">
        <f>'Data Reliability'!B42</f>
        <v>2.4</v>
      </c>
      <c r="G42" s="165">
        <f>Reliability_updated!V42</f>
        <v>187.4</v>
      </c>
      <c r="H42" s="165">
        <f>'Data Reliability'!C42</f>
        <v>0</v>
      </c>
      <c r="I42" t="str">
        <f>IF(Reliability!B42="x","x",(IF(ROUNDUP(Reliability!B42,0)=1,"Very High",IF(ROUNDUP(Reliability!B42,0)=2,"High",IF(ROUNDUP(Reliability!B42,0)=3,"Medium",IF(ROUNDUP(Reliability!B42,0)=4,"Low","Very Low"))))))</f>
        <v>High</v>
      </c>
    </row>
    <row r="43" spans="1:9" x14ac:dyDescent="0.35">
      <c r="A43" s="164" t="str">
        <f>Lists!C:C</f>
        <v>GTM001</v>
      </c>
      <c r="B43" s="251">
        <f t="shared" si="4"/>
        <v>0.8</v>
      </c>
      <c r="C43" s="251">
        <f t="shared" si="5"/>
        <v>2.2999999999999998</v>
      </c>
      <c r="D43" s="251">
        <f t="shared" si="6"/>
        <v>0.1</v>
      </c>
      <c r="E43" s="251">
        <f t="shared" si="7"/>
        <v>0</v>
      </c>
      <c r="F43" s="251">
        <f>'Data Reliability'!B43</f>
        <v>1.9</v>
      </c>
      <c r="G43" s="165">
        <f>Reliability_updated!V43</f>
        <v>6.5</v>
      </c>
      <c r="H43" s="165">
        <f>'Data Reliability'!C43</f>
        <v>0</v>
      </c>
      <c r="I43" t="str">
        <f>IF(Reliability!B43="x","x",(IF(ROUNDUP(Reliability!B43,0)=1,"Very High",IF(ROUNDUP(Reliability!B43,0)=2,"High",IF(ROUNDUP(Reliability!B43,0)=3,"Medium",IF(ROUNDUP(Reliability!B43,0)=4,"Low","Very Low"))))))</f>
        <v>Very High</v>
      </c>
    </row>
    <row r="44" spans="1:9" x14ac:dyDescent="0.35">
      <c r="A44" s="164" t="str">
        <f>Lists!C:C</f>
        <v>HND001</v>
      </c>
      <c r="B44" s="251">
        <f t="shared" si="4"/>
        <v>0.8</v>
      </c>
      <c r="C44" s="251">
        <f t="shared" si="5"/>
        <v>2.2999999999999998</v>
      </c>
      <c r="D44" s="251">
        <f t="shared" si="6"/>
        <v>0.1</v>
      </c>
      <c r="E44" s="251">
        <f t="shared" si="7"/>
        <v>0</v>
      </c>
      <c r="F44" s="251">
        <f>'Data Reliability'!B44</f>
        <v>1.9</v>
      </c>
      <c r="G44" s="165">
        <f>Reliability_updated!V44</f>
        <v>5.6</v>
      </c>
      <c r="H44" s="165">
        <f>'Data Reliability'!C44</f>
        <v>0</v>
      </c>
      <c r="I44" t="str">
        <f>IF(Reliability!B44="x","x",(IF(ROUNDUP(Reliability!B44,0)=1,"Very High",IF(ROUNDUP(Reliability!B44,0)=2,"High",IF(ROUNDUP(Reliability!B44,0)=3,"Medium",IF(ROUNDUP(Reliability!B44,0)=4,"Low","Very Low"))))))</f>
        <v>Very High</v>
      </c>
    </row>
    <row r="45" spans="1:9" x14ac:dyDescent="0.35">
      <c r="A45" s="164" t="str">
        <f>Lists!C:C</f>
        <v>HTI001</v>
      </c>
      <c r="B45" s="251">
        <f t="shared" si="4"/>
        <v>1.4</v>
      </c>
      <c r="C45" s="251">
        <f t="shared" si="5"/>
        <v>2.2999999999999998</v>
      </c>
      <c r="D45" s="251">
        <f t="shared" si="6"/>
        <v>0.1</v>
      </c>
      <c r="E45" s="251">
        <f t="shared" si="7"/>
        <v>1.7</v>
      </c>
      <c r="F45" s="251">
        <f>'Data Reliability'!B45</f>
        <v>1.9</v>
      </c>
      <c r="G45" s="165">
        <f>Reliability_updated!V45</f>
        <v>6.9</v>
      </c>
      <c r="H45" s="165">
        <f>'Data Reliability'!C45</f>
        <v>1</v>
      </c>
      <c r="I45" t="str">
        <f>IF(Reliability!B45="x","x",(IF(ROUNDUP(Reliability!B45,0)=1,"Very High",IF(ROUNDUP(Reliability!B45,0)=2,"High",IF(ROUNDUP(Reliability!B45,0)=3,"Medium",IF(ROUNDUP(Reliability!B45,0)=4,"Low","Very Low"))))))</f>
        <v>High</v>
      </c>
    </row>
    <row r="46" spans="1:9" x14ac:dyDescent="0.35">
      <c r="A46" s="164" t="str">
        <f>Lists!C:C</f>
        <v>HTI002</v>
      </c>
      <c r="B46" s="251">
        <f t="shared" si="4"/>
        <v>1.4</v>
      </c>
      <c r="C46" s="251">
        <f t="shared" si="5"/>
        <v>2.2999999999999998</v>
      </c>
      <c r="D46" s="251">
        <f t="shared" si="6"/>
        <v>0.1</v>
      </c>
      <c r="E46" s="251">
        <f t="shared" si="7"/>
        <v>1.7</v>
      </c>
      <c r="F46" s="251">
        <f>'Data Reliability'!B46</f>
        <v>1.9</v>
      </c>
      <c r="G46" s="165">
        <f>Reliability_updated!V46</f>
        <v>6.9</v>
      </c>
      <c r="H46" s="165">
        <f>'Data Reliability'!C46</f>
        <v>1</v>
      </c>
      <c r="I46" t="str">
        <f>IF(Reliability!B46="x","x",(IF(ROUNDUP(Reliability!B46,0)=1,"Very High",IF(ROUNDUP(Reliability!B46,0)=2,"High",IF(ROUNDUP(Reliability!B46,0)=3,"Medium",IF(ROUNDUP(Reliability!B46,0)=4,"Low","Very Low"))))))</f>
        <v>High</v>
      </c>
    </row>
    <row r="47" spans="1:9" x14ac:dyDescent="0.35">
      <c r="A47" s="164" t="str">
        <f>Lists!C:C</f>
        <v>HUN002</v>
      </c>
      <c r="B47" s="251">
        <f t="shared" si="4"/>
        <v>1.1000000000000001</v>
      </c>
      <c r="C47" s="251">
        <f t="shared" si="5"/>
        <v>2.2999999999999998</v>
      </c>
      <c r="D47" s="251">
        <f t="shared" si="6"/>
        <v>1.1000000000000001</v>
      </c>
      <c r="E47" s="251">
        <f t="shared" si="7"/>
        <v>0</v>
      </c>
      <c r="F47" s="251">
        <f>'Data Reliability'!B47</f>
        <v>1.9</v>
      </c>
      <c r="G47" s="165">
        <f>Reliability_updated!V47</f>
        <v>80.5</v>
      </c>
      <c r="H47" s="165">
        <f>'Data Reliability'!C47</f>
        <v>0</v>
      </c>
      <c r="I47" t="str">
        <f>IF(Reliability!B47="x","x",(IF(ROUNDUP(Reliability!B47,0)=1,"Very High",IF(ROUNDUP(Reliability!B47,0)=2,"High",IF(ROUNDUP(Reliability!B47,0)=3,"Medium",IF(ROUNDUP(Reliability!B47,0)=4,"Low","Very Low"))))))</f>
        <v>High</v>
      </c>
    </row>
    <row r="48" spans="1:9" x14ac:dyDescent="0.35">
      <c r="A48" s="164" t="str">
        <f>Lists!C:C</f>
        <v>IDN002</v>
      </c>
      <c r="B48" s="251">
        <f t="shared" si="4"/>
        <v>1.7</v>
      </c>
      <c r="C48" s="251">
        <f t="shared" si="5"/>
        <v>3</v>
      </c>
      <c r="D48" s="251">
        <f t="shared" si="6"/>
        <v>2.1</v>
      </c>
      <c r="E48" s="251">
        <f t="shared" si="7"/>
        <v>0</v>
      </c>
      <c r="F48" s="251">
        <f>'Data Reliability'!B48</f>
        <v>2.2000000000000002</v>
      </c>
      <c r="G48" s="165">
        <f>Reliability_updated!V48</f>
        <v>151.80000000000001</v>
      </c>
      <c r="H48" s="165">
        <f>'Data Reliability'!C48</f>
        <v>0</v>
      </c>
      <c r="I48" t="str">
        <f>IF(Reliability!B48="x","x",(IF(ROUNDUP(Reliability!B48,0)=1,"Very High",IF(ROUNDUP(Reliability!B48,0)=2,"High",IF(ROUNDUP(Reliability!B48,0)=3,"Medium",IF(ROUNDUP(Reliability!B48,0)=4,"Low","Very Low"))))))</f>
        <v>High</v>
      </c>
    </row>
    <row r="49" spans="1:9" x14ac:dyDescent="0.35">
      <c r="A49" s="164" t="str">
        <f>Lists!C:C</f>
        <v>IND002</v>
      </c>
      <c r="B49" s="251">
        <f t="shared" si="4"/>
        <v>4.3</v>
      </c>
      <c r="C49" s="251">
        <f t="shared" si="5"/>
        <v>2.8</v>
      </c>
      <c r="D49" s="251">
        <f t="shared" si="6"/>
        <v>5</v>
      </c>
      <c r="E49" s="251">
        <f t="shared" si="7"/>
        <v>5</v>
      </c>
      <c r="F49" s="251">
        <f>'Data Reliability'!B49</f>
        <v>2.1</v>
      </c>
      <c r="G49" s="165">
        <f>Reliability_updated!V49</f>
        <v>462.7</v>
      </c>
      <c r="H49" s="165">
        <f>'Data Reliability'!C49</f>
        <v>3</v>
      </c>
      <c r="I49" t="str">
        <f>IF(Reliability!B49="x","x",(IF(ROUNDUP(Reliability!B49,0)=1,"Very High",IF(ROUNDUP(Reliability!B49,0)=2,"High",IF(ROUNDUP(Reliability!B49,0)=3,"Medium",IF(ROUNDUP(Reliability!B49,0)=4,"Low","Very Low"))))))</f>
        <v>Very Low</v>
      </c>
    </row>
    <row r="50" spans="1:9" x14ac:dyDescent="0.35">
      <c r="A50" s="164" t="str">
        <f>Lists!C:C</f>
        <v>IRN004</v>
      </c>
      <c r="B50" s="251">
        <f t="shared" si="4"/>
        <v>2.4</v>
      </c>
      <c r="C50" s="251">
        <f t="shared" si="5"/>
        <v>4.3</v>
      </c>
      <c r="D50" s="251">
        <f t="shared" si="6"/>
        <v>1.1000000000000001</v>
      </c>
      <c r="E50" s="251">
        <f t="shared" si="7"/>
        <v>1.7</v>
      </c>
      <c r="F50" s="251">
        <f>'Data Reliability'!B50</f>
        <v>2.7</v>
      </c>
      <c r="G50" s="165">
        <f>Reliability_updated!V50</f>
        <v>82.5</v>
      </c>
      <c r="H50" s="165">
        <f>'Data Reliability'!C50</f>
        <v>1</v>
      </c>
      <c r="I50" t="str">
        <f>IF(Reliability!B50="x","x",(IF(ROUNDUP(Reliability!B50,0)=1,"Very High",IF(ROUNDUP(Reliability!B50,0)=2,"High",IF(ROUNDUP(Reliability!B50,0)=3,"Medium",IF(ROUNDUP(Reliability!B50,0)=4,"Low","Very Low"))))))</f>
        <v>Medium</v>
      </c>
    </row>
    <row r="51" spans="1:9" x14ac:dyDescent="0.35">
      <c r="A51" s="164" t="str">
        <f>Lists!C:C</f>
        <v>IRQ001</v>
      </c>
      <c r="B51" s="251">
        <f t="shared" si="4"/>
        <v>1.6</v>
      </c>
      <c r="C51" s="251">
        <f t="shared" si="5"/>
        <v>3.5</v>
      </c>
      <c r="D51" s="251">
        <f t="shared" si="6"/>
        <v>1.3</v>
      </c>
      <c r="E51" s="251">
        <f t="shared" si="7"/>
        <v>0</v>
      </c>
      <c r="F51" s="251">
        <f>'Data Reliability'!B51</f>
        <v>2.4</v>
      </c>
      <c r="G51" s="165">
        <f>Reliability_updated!V51</f>
        <v>94.8</v>
      </c>
      <c r="H51" s="165">
        <f>'Data Reliability'!C51</f>
        <v>0</v>
      </c>
      <c r="I51" t="str">
        <f>IF(Reliability!B51="x","x",(IF(ROUNDUP(Reliability!B51,0)=1,"Very High",IF(ROUNDUP(Reliability!B51,0)=2,"High",IF(ROUNDUP(Reliability!B51,0)=3,"Medium",IF(ROUNDUP(Reliability!B51,0)=4,"Low","Very Low"))))))</f>
        <v>High</v>
      </c>
    </row>
    <row r="52" spans="1:9" x14ac:dyDescent="0.35">
      <c r="A52" s="164" t="str">
        <f>Lists!C:C</f>
        <v>IRQ002</v>
      </c>
      <c r="B52" s="251">
        <f t="shared" si="4"/>
        <v>1.1000000000000001</v>
      </c>
      <c r="C52" s="251">
        <f t="shared" si="5"/>
        <v>1.3</v>
      </c>
      <c r="D52" s="251">
        <f t="shared" si="6"/>
        <v>2.1</v>
      </c>
      <c r="E52" s="251">
        <f t="shared" si="7"/>
        <v>0</v>
      </c>
      <c r="F52" s="251">
        <f>'Data Reliability'!B52</f>
        <v>1.5</v>
      </c>
      <c r="G52" s="165">
        <f>Reliability_updated!V52</f>
        <v>152.9</v>
      </c>
      <c r="H52" s="165">
        <f>'Data Reliability'!C52</f>
        <v>0</v>
      </c>
      <c r="I52" t="str">
        <f>IF(Reliability!B52="x","x",(IF(ROUNDUP(Reliability!B52,0)=1,"Very High",IF(ROUNDUP(Reliability!B52,0)=2,"High",IF(ROUNDUP(Reliability!B52,0)=3,"Medium",IF(ROUNDUP(Reliability!B52,0)=4,"Low","Very Low"))))))</f>
        <v>High</v>
      </c>
    </row>
    <row r="53" spans="1:9" x14ac:dyDescent="0.35">
      <c r="A53" s="164" t="str">
        <f>Lists!C:C</f>
        <v>IRQ003</v>
      </c>
      <c r="B53" s="251">
        <f t="shared" si="4"/>
        <v>2.4</v>
      </c>
      <c r="C53" s="251">
        <f t="shared" si="5"/>
        <v>3.5</v>
      </c>
      <c r="D53" s="251">
        <f t="shared" si="6"/>
        <v>2</v>
      </c>
      <c r="E53" s="251">
        <f t="shared" si="7"/>
        <v>1.7</v>
      </c>
      <c r="F53" s="251">
        <f>'Data Reliability'!B53</f>
        <v>2.4</v>
      </c>
      <c r="G53" s="165">
        <f>Reliability_updated!V53</f>
        <v>147</v>
      </c>
      <c r="H53" s="165">
        <f>'Data Reliability'!C53</f>
        <v>1</v>
      </c>
      <c r="I53" t="str">
        <f>IF(Reliability!B53="x","x",(IF(ROUNDUP(Reliability!B53,0)=1,"Very High",IF(ROUNDUP(Reliability!B53,0)=2,"High",IF(ROUNDUP(Reliability!B53,0)=3,"Medium",IF(ROUNDUP(Reliability!B53,0)=4,"Low","Very Low"))))))</f>
        <v>Medium</v>
      </c>
    </row>
    <row r="54" spans="1:9" x14ac:dyDescent="0.35">
      <c r="A54" s="164" t="str">
        <f>Lists!C:C</f>
        <v>ITA002</v>
      </c>
      <c r="B54" s="251">
        <f t="shared" si="4"/>
        <v>2.4</v>
      </c>
      <c r="C54" s="251">
        <f t="shared" si="5"/>
        <v>2.2999999999999998</v>
      </c>
      <c r="D54" s="251">
        <f t="shared" si="6"/>
        <v>5</v>
      </c>
      <c r="E54" s="251">
        <f t="shared" si="7"/>
        <v>0</v>
      </c>
      <c r="F54" s="251">
        <f>'Data Reliability'!B54</f>
        <v>1.9</v>
      </c>
      <c r="G54" s="165">
        <f>Reliability_updated!V54</f>
        <v>420.9</v>
      </c>
      <c r="H54" s="165">
        <f>'Data Reliability'!C54</f>
        <v>0</v>
      </c>
      <c r="I54" t="str">
        <f>IF(Reliability!B54="x","x",(IF(ROUNDUP(Reliability!B54,0)=1,"Very High",IF(ROUNDUP(Reliability!B54,0)=2,"High",IF(ROUNDUP(Reliability!B54,0)=3,"Medium",IF(ROUNDUP(Reliability!B54,0)=4,"Low","Very Low"))))))</f>
        <v>Medium</v>
      </c>
    </row>
    <row r="55" spans="1:9" x14ac:dyDescent="0.35">
      <c r="A55" s="164" t="str">
        <f>Lists!C:C</f>
        <v>JOR002</v>
      </c>
      <c r="B55" s="251">
        <f t="shared" si="4"/>
        <v>2.2000000000000002</v>
      </c>
      <c r="C55" s="251">
        <f t="shared" si="5"/>
        <v>3.8</v>
      </c>
      <c r="D55" s="251">
        <f t="shared" si="6"/>
        <v>2.7</v>
      </c>
      <c r="E55" s="251">
        <f t="shared" si="7"/>
        <v>0</v>
      </c>
      <c r="F55" s="251">
        <f>'Data Reliability'!B55</f>
        <v>2.5</v>
      </c>
      <c r="G55" s="165">
        <f>Reliability_updated!V55</f>
        <v>194.4</v>
      </c>
      <c r="H55" s="165">
        <f>'Data Reliability'!C55</f>
        <v>0</v>
      </c>
      <c r="I55" t="str">
        <f>IF(Reliability!B55="x","x",(IF(ROUNDUP(Reliability!B55,0)=1,"Very High",IF(ROUNDUP(Reliability!B55,0)=2,"High",IF(ROUNDUP(Reliability!B55,0)=3,"Medium",IF(ROUNDUP(Reliability!B55,0)=4,"Low","Very Low"))))))</f>
        <v>Medium</v>
      </c>
    </row>
    <row r="56" spans="1:9" x14ac:dyDescent="0.35">
      <c r="A56" s="164" t="str">
        <f>Lists!C:C</f>
        <v>KEN001</v>
      </c>
      <c r="B56" s="251">
        <f t="shared" si="4"/>
        <v>1</v>
      </c>
      <c r="C56" s="251">
        <f t="shared" si="5"/>
        <v>2.8</v>
      </c>
      <c r="D56" s="251">
        <f t="shared" si="6"/>
        <v>0.1</v>
      </c>
      <c r="E56" s="251">
        <f t="shared" si="7"/>
        <v>0</v>
      </c>
      <c r="F56" s="251">
        <f>'Data Reliability'!B56</f>
        <v>2.1</v>
      </c>
      <c r="G56" s="165">
        <f>Reliability_updated!V56</f>
        <v>10.3</v>
      </c>
      <c r="H56" s="165">
        <f>'Data Reliability'!C56</f>
        <v>0</v>
      </c>
      <c r="I56" t="str">
        <f>IF(Reliability!B56="x","x",(IF(ROUNDUP(Reliability!B56,0)=1,"Very High",IF(ROUNDUP(Reliability!B56,0)=2,"High",IF(ROUNDUP(Reliability!B56,0)=3,"Medium",IF(ROUNDUP(Reliability!B56,0)=4,"Low","Very Low"))))))</f>
        <v>Very High</v>
      </c>
    </row>
    <row r="57" spans="1:9" x14ac:dyDescent="0.35">
      <c r="A57" s="164" t="str">
        <f>Lists!C:C</f>
        <v>KEN002</v>
      </c>
      <c r="B57" s="251">
        <f t="shared" si="4"/>
        <v>1.8</v>
      </c>
      <c r="C57" s="251">
        <f t="shared" si="5"/>
        <v>2</v>
      </c>
      <c r="D57" s="251">
        <f t="shared" si="6"/>
        <v>0.1</v>
      </c>
      <c r="E57" s="251">
        <f t="shared" si="7"/>
        <v>3.3</v>
      </c>
      <c r="F57" s="251">
        <f>'Data Reliability'!B57</f>
        <v>1.8</v>
      </c>
      <c r="G57" s="165">
        <f>Reliability_updated!V57</f>
        <v>10.3</v>
      </c>
      <c r="H57" s="165">
        <f>'Data Reliability'!C57</f>
        <v>2</v>
      </c>
      <c r="I57" t="str">
        <f>IF(Reliability!B57="x","x",(IF(ROUNDUP(Reliability!B57,0)=1,"Very High",IF(ROUNDUP(Reliability!B57,0)=2,"High",IF(ROUNDUP(Reliability!B57,0)=3,"Medium",IF(ROUNDUP(Reliability!B57,0)=4,"Low","Very Low"))))))</f>
        <v>High</v>
      </c>
    </row>
    <row r="58" spans="1:9" x14ac:dyDescent="0.35">
      <c r="A58" s="164" t="str">
        <f>Lists!C:C</f>
        <v>KEN003</v>
      </c>
      <c r="B58" s="251">
        <f t="shared" si="4"/>
        <v>1.5</v>
      </c>
      <c r="C58" s="251">
        <f t="shared" si="5"/>
        <v>2.8</v>
      </c>
      <c r="D58" s="251">
        <f t="shared" si="6"/>
        <v>0.1</v>
      </c>
      <c r="E58" s="251">
        <f t="shared" si="7"/>
        <v>1.7</v>
      </c>
      <c r="F58" s="251">
        <f>'Data Reliability'!B58</f>
        <v>2.1</v>
      </c>
      <c r="G58" s="165">
        <f>Reliability_updated!V58</f>
        <v>10.3</v>
      </c>
      <c r="H58" s="165">
        <f>'Data Reliability'!C58</f>
        <v>1</v>
      </c>
      <c r="I58" t="str">
        <f>IF(Reliability!B58="x","x",(IF(ROUNDUP(Reliability!B58,0)=1,"Very High",IF(ROUNDUP(Reliability!B58,0)=2,"High",IF(ROUNDUP(Reliability!B58,0)=3,"Medium",IF(ROUNDUP(Reliability!B58,0)=4,"Low","Very Low"))))))</f>
        <v>High</v>
      </c>
    </row>
    <row r="59" spans="1:9" x14ac:dyDescent="0.35">
      <c r="A59" s="164" t="str">
        <f>Lists!C:C</f>
        <v>LBN002</v>
      </c>
      <c r="B59" s="251">
        <f t="shared" si="4"/>
        <v>2.4</v>
      </c>
      <c r="C59" s="251">
        <f t="shared" si="5"/>
        <v>3.5</v>
      </c>
      <c r="D59" s="251">
        <f t="shared" si="6"/>
        <v>1.9</v>
      </c>
      <c r="E59" s="251">
        <f t="shared" si="7"/>
        <v>1.7</v>
      </c>
      <c r="F59" s="251">
        <f>'Data Reliability'!B59</f>
        <v>2.4</v>
      </c>
      <c r="G59" s="165">
        <f>Reliability_updated!V59</f>
        <v>142.5</v>
      </c>
      <c r="H59" s="165">
        <f>'Data Reliability'!C59</f>
        <v>1</v>
      </c>
      <c r="I59" t="str">
        <f>IF(Reliability!B59="x","x",(IF(ROUNDUP(Reliability!B59,0)=1,"Very High",IF(ROUNDUP(Reliability!B59,0)=2,"High",IF(ROUNDUP(Reliability!B59,0)=3,"Medium",IF(ROUNDUP(Reliability!B59,0)=4,"Low","Very Low"))))))</f>
        <v>Medium</v>
      </c>
    </row>
    <row r="60" spans="1:9" x14ac:dyDescent="0.35">
      <c r="A60" s="164" t="str">
        <f>Lists!C:C</f>
        <v>LBN004</v>
      </c>
      <c r="B60" s="251">
        <f t="shared" si="4"/>
        <v>2.4</v>
      </c>
      <c r="C60" s="251">
        <f t="shared" si="5"/>
        <v>3.5</v>
      </c>
      <c r="D60" s="251">
        <f t="shared" si="6"/>
        <v>1.9</v>
      </c>
      <c r="E60" s="251">
        <f t="shared" si="7"/>
        <v>1.7</v>
      </c>
      <c r="F60" s="251">
        <f>'Data Reliability'!B60</f>
        <v>2.4</v>
      </c>
      <c r="G60" s="165">
        <f>Reliability_updated!V60</f>
        <v>138.69999999999999</v>
      </c>
      <c r="H60" s="165">
        <f>'Data Reliability'!C60</f>
        <v>1</v>
      </c>
      <c r="I60" t="str">
        <f>IF(Reliability!B60="x","x",(IF(ROUNDUP(Reliability!B60,0)=1,"Very High",IF(ROUNDUP(Reliability!B60,0)=2,"High",IF(ROUNDUP(Reliability!B60,0)=3,"Medium",IF(ROUNDUP(Reliability!B60,0)=4,"Low","Very Low"))))))</f>
        <v>Medium</v>
      </c>
    </row>
    <row r="61" spans="1:9" x14ac:dyDescent="0.35">
      <c r="A61" s="164" t="str">
        <f>Lists!C:C</f>
        <v>LBY001</v>
      </c>
      <c r="B61" s="251">
        <f t="shared" si="4"/>
        <v>0.8</v>
      </c>
      <c r="C61" s="251">
        <f t="shared" si="5"/>
        <v>2</v>
      </c>
      <c r="D61" s="251">
        <f t="shared" si="6"/>
        <v>0.5</v>
      </c>
      <c r="E61" s="251">
        <f t="shared" si="7"/>
        <v>0</v>
      </c>
      <c r="F61" s="251">
        <f>'Data Reliability'!B61</f>
        <v>1.8</v>
      </c>
      <c r="G61" s="165">
        <f>Reliability_updated!V61</f>
        <v>37.9</v>
      </c>
      <c r="H61" s="165">
        <f>'Data Reliability'!C61</f>
        <v>0</v>
      </c>
      <c r="I61" t="str">
        <f>IF(Reliability!B61="x","x",(IF(ROUNDUP(Reliability!B61,0)=1,"Very High",IF(ROUNDUP(Reliability!B61,0)=2,"High",IF(ROUNDUP(Reliability!B61,0)=3,"Medium",IF(ROUNDUP(Reliability!B61,0)=4,"Low","Very Low"))))))</f>
        <v>Very High</v>
      </c>
    </row>
    <row r="62" spans="1:9" x14ac:dyDescent="0.35">
      <c r="A62" s="164" t="str">
        <f>Lists!C:C</f>
        <v>LBY002</v>
      </c>
      <c r="B62" s="251">
        <f t="shared" si="4"/>
        <v>0.9</v>
      </c>
      <c r="C62" s="251">
        <f t="shared" si="5"/>
        <v>2.2999999999999998</v>
      </c>
      <c r="D62" s="251">
        <f t="shared" si="6"/>
        <v>0.5</v>
      </c>
      <c r="E62" s="251">
        <f t="shared" si="7"/>
        <v>0</v>
      </c>
      <c r="F62" s="251">
        <f>'Data Reliability'!B62</f>
        <v>1.9</v>
      </c>
      <c r="G62" s="165">
        <f>Reliability_updated!V62</f>
        <v>37.9</v>
      </c>
      <c r="H62" s="165">
        <f>'Data Reliability'!C62</f>
        <v>0</v>
      </c>
      <c r="I62" t="str">
        <f>IF(Reliability!B62="x","x",(IF(ROUNDUP(Reliability!B62,0)=1,"Very High",IF(ROUNDUP(Reliability!B62,0)=2,"High",IF(ROUNDUP(Reliability!B62,0)=3,"Medium",IF(ROUNDUP(Reliability!B62,0)=4,"Low","Very Low"))))))</f>
        <v>Very High</v>
      </c>
    </row>
    <row r="63" spans="1:9" x14ac:dyDescent="0.35">
      <c r="A63" s="164" t="str">
        <f>Lists!C:C</f>
        <v>LKA002</v>
      </c>
      <c r="B63" s="251">
        <f t="shared" si="4"/>
        <v>0.6</v>
      </c>
      <c r="C63" s="251">
        <f t="shared" si="5"/>
        <v>1.8</v>
      </c>
      <c r="D63" s="251">
        <f t="shared" si="6"/>
        <v>0.1</v>
      </c>
      <c r="E63" s="251">
        <f t="shared" si="7"/>
        <v>0</v>
      </c>
      <c r="F63" s="251">
        <f>'Data Reliability'!B63</f>
        <v>1.7</v>
      </c>
      <c r="G63" s="165">
        <f>Reliability_updated!V63</f>
        <v>9.9</v>
      </c>
      <c r="H63" s="165">
        <f>'Data Reliability'!C63</f>
        <v>0</v>
      </c>
      <c r="I63" t="str">
        <f>IF(Reliability!B63="x","x",(IF(ROUNDUP(Reliability!B63,0)=1,"Very High",IF(ROUNDUP(Reliability!B63,0)=2,"High",IF(ROUNDUP(Reliability!B63,0)=3,"Medium",IF(ROUNDUP(Reliability!B63,0)=4,"Low","Very Low"))))))</f>
        <v>Very High</v>
      </c>
    </row>
    <row r="64" spans="1:9" x14ac:dyDescent="0.35">
      <c r="A64" s="164" t="str">
        <f>Lists!C:C</f>
        <v>LSO002</v>
      </c>
      <c r="B64" s="251">
        <f t="shared" si="4"/>
        <v>1.5</v>
      </c>
      <c r="C64" s="251">
        <f t="shared" si="5"/>
        <v>2</v>
      </c>
      <c r="D64" s="251">
        <f t="shared" si="6"/>
        <v>2.6</v>
      </c>
      <c r="E64" s="251">
        <f t="shared" si="7"/>
        <v>0</v>
      </c>
      <c r="F64" s="251">
        <f>'Data Reliability'!B64</f>
        <v>1.8</v>
      </c>
      <c r="G64" s="165">
        <f>Reliability_updated!V64</f>
        <v>190.6</v>
      </c>
      <c r="H64" s="165">
        <f>'Data Reliability'!C64</f>
        <v>0</v>
      </c>
      <c r="I64" t="str">
        <f>IF(Reliability!B64="x","x",(IF(ROUNDUP(Reliability!B64,0)=1,"Very High",IF(ROUNDUP(Reliability!B64,0)=2,"High",IF(ROUNDUP(Reliability!B64,0)=3,"Medium",IF(ROUNDUP(Reliability!B64,0)=4,"Low","Very Low"))))))</f>
        <v>High</v>
      </c>
    </row>
    <row r="65" spans="1:9" x14ac:dyDescent="0.35">
      <c r="A65" s="164" t="str">
        <f>Lists!C:C</f>
        <v>MAR002</v>
      </c>
      <c r="B65" s="251">
        <f t="shared" si="4"/>
        <v>5</v>
      </c>
      <c r="C65" s="251" t="str">
        <f t="shared" si="5"/>
        <v>x</v>
      </c>
      <c r="D65" s="251">
        <f t="shared" si="6"/>
        <v>5</v>
      </c>
      <c r="E65" s="251">
        <f t="shared" si="7"/>
        <v>5</v>
      </c>
      <c r="F65" s="251" t="str">
        <f>'Data Reliability'!B65</f>
        <v>x</v>
      </c>
      <c r="G65" s="165">
        <f>Reliability_updated!V65</f>
        <v>634.29999999999995</v>
      </c>
      <c r="H65" s="165">
        <f>'Data Reliability'!C65</f>
        <v>3</v>
      </c>
      <c r="I65" t="str">
        <f>IF(Reliability!B65="x","x",(IF(ROUNDUP(Reliability!B65,0)=1,"Very High",IF(ROUNDUP(Reliability!B65,0)=2,"High",IF(ROUNDUP(Reliability!B65,0)=3,"Medium",IF(ROUNDUP(Reliability!B65,0)=4,"Low","Very Low"))))))</f>
        <v>Very Low</v>
      </c>
    </row>
    <row r="66" spans="1:9" x14ac:dyDescent="0.35">
      <c r="A66" s="164" t="str">
        <f>Lists!C:C</f>
        <v>MDA002</v>
      </c>
      <c r="B66" s="251">
        <f t="shared" si="4"/>
        <v>1.1000000000000001</v>
      </c>
      <c r="C66" s="251">
        <f t="shared" si="5"/>
        <v>2.2999999999999998</v>
      </c>
      <c r="D66" s="251">
        <f t="shared" si="6"/>
        <v>1.1000000000000001</v>
      </c>
      <c r="E66" s="251">
        <f t="shared" si="7"/>
        <v>0</v>
      </c>
      <c r="F66" s="251">
        <f>'Data Reliability'!B66</f>
        <v>1.9</v>
      </c>
      <c r="G66" s="165">
        <f>Reliability_updated!V66</f>
        <v>79.599999999999994</v>
      </c>
      <c r="H66" s="165">
        <f>'Data Reliability'!C66</f>
        <v>0</v>
      </c>
      <c r="I66" t="str">
        <f>IF(Reliability!B66="x","x",(IF(ROUNDUP(Reliability!B66,0)=1,"Very High",IF(ROUNDUP(Reliability!B66,0)=2,"High",IF(ROUNDUP(Reliability!B66,0)=3,"Medium",IF(ROUNDUP(Reliability!B66,0)=4,"Low","Very Low"))))))</f>
        <v>High</v>
      </c>
    </row>
    <row r="67" spans="1:9" x14ac:dyDescent="0.35">
      <c r="A67" s="164" t="str">
        <f>Lists!C:C</f>
        <v>MDG001</v>
      </c>
      <c r="B67" s="251">
        <f t="shared" ref="B67:B98" si="8">ROUND(AVERAGE(C67:E67),1)</f>
        <v>0.8</v>
      </c>
      <c r="C67" s="251">
        <f t="shared" ref="C67:C98" si="9">IF(F67="x","x",ROUND((5-(3-F67)/2*5),1))</f>
        <v>1</v>
      </c>
      <c r="D67" s="251">
        <f t="shared" ref="D67:D98" si="10">IF(G67&gt;365,5,ROUND((5-(365-G67)/364*5),1))</f>
        <v>1.3</v>
      </c>
      <c r="E67" s="251">
        <f t="shared" ref="E67:E98" si="11">IF(H67&gt;3,5,ROUND((5-(3-H67)/3*5),1))</f>
        <v>0</v>
      </c>
      <c r="F67" s="251">
        <f>'Data Reliability'!B67</f>
        <v>1.4</v>
      </c>
      <c r="G67" s="165">
        <f>Reliability_updated!V67</f>
        <v>97.3</v>
      </c>
      <c r="H67" s="165">
        <f>'Data Reliability'!C67</f>
        <v>0</v>
      </c>
      <c r="I67" t="str">
        <f>IF(Reliability!B67="x","x",(IF(ROUNDUP(Reliability!B67,0)=1,"Very High",IF(ROUNDUP(Reliability!B67,0)=2,"High",IF(ROUNDUP(Reliability!B67,0)=3,"Medium",IF(ROUNDUP(Reliability!B67,0)=4,"Low","Very Low"))))))</f>
        <v>Very High</v>
      </c>
    </row>
    <row r="68" spans="1:9" x14ac:dyDescent="0.35">
      <c r="A68" s="164" t="str">
        <f>Lists!C:C</f>
        <v>MDG002</v>
      </c>
      <c r="B68" s="251">
        <f t="shared" si="8"/>
        <v>1</v>
      </c>
      <c r="C68" s="251">
        <f t="shared" si="9"/>
        <v>1</v>
      </c>
      <c r="D68" s="251">
        <f t="shared" si="10"/>
        <v>1.9</v>
      </c>
      <c r="E68" s="251">
        <f t="shared" si="11"/>
        <v>0</v>
      </c>
      <c r="F68" s="251">
        <f>'Data Reliability'!B68</f>
        <v>1.4</v>
      </c>
      <c r="G68" s="165">
        <f>Reliability_updated!V68</f>
        <v>135.80000000000001</v>
      </c>
      <c r="H68" s="165">
        <f>'Data Reliability'!C68</f>
        <v>0</v>
      </c>
      <c r="I68" t="str">
        <f>IF(Reliability!B68="x","x",(IF(ROUNDUP(Reliability!B68,0)=1,"Very High",IF(ROUNDUP(Reliability!B68,0)=2,"High",IF(ROUNDUP(Reliability!B68,0)=3,"Medium",IF(ROUNDUP(Reliability!B68,0)=4,"Low","Very Low"))))))</f>
        <v>Very High</v>
      </c>
    </row>
    <row r="69" spans="1:9" x14ac:dyDescent="0.35">
      <c r="A69" s="164" t="str">
        <f>Lists!C:C</f>
        <v>MDG006</v>
      </c>
      <c r="B69" s="251">
        <f t="shared" si="8"/>
        <v>1</v>
      </c>
      <c r="C69" s="251">
        <f t="shared" si="9"/>
        <v>1.5</v>
      </c>
      <c r="D69" s="251">
        <f t="shared" si="10"/>
        <v>1.4</v>
      </c>
      <c r="E69" s="251">
        <f t="shared" si="11"/>
        <v>0</v>
      </c>
      <c r="F69" s="251">
        <f>'Data Reliability'!B69</f>
        <v>1.6</v>
      </c>
      <c r="G69" s="165">
        <f>Reliability_updated!V69</f>
        <v>101.1</v>
      </c>
      <c r="H69" s="165">
        <f>'Data Reliability'!C69</f>
        <v>0</v>
      </c>
      <c r="I69" t="str">
        <f>IF(Reliability!B69="x","x",(IF(ROUNDUP(Reliability!B69,0)=1,"Very High",IF(ROUNDUP(Reliability!B69,0)=2,"High",IF(ROUNDUP(Reliability!B69,0)=3,"Medium",IF(ROUNDUP(Reliability!B69,0)=4,"Low","Very Low"))))))</f>
        <v>Very High</v>
      </c>
    </row>
    <row r="70" spans="1:9" x14ac:dyDescent="0.35">
      <c r="A70" s="164" t="str">
        <f>Lists!C:C</f>
        <v>MEX001</v>
      </c>
      <c r="B70" s="251">
        <f t="shared" si="8"/>
        <v>1.9</v>
      </c>
      <c r="C70" s="251">
        <f t="shared" si="9"/>
        <v>4</v>
      </c>
      <c r="D70" s="251">
        <f t="shared" si="10"/>
        <v>0.1</v>
      </c>
      <c r="E70" s="251">
        <f t="shared" si="11"/>
        <v>1.7</v>
      </c>
      <c r="F70" s="251">
        <f>'Data Reliability'!B70</f>
        <v>2.6</v>
      </c>
      <c r="G70" s="165">
        <f>Reliability_updated!V70</f>
        <v>10.3</v>
      </c>
      <c r="H70" s="165">
        <f>'Data Reliability'!C70</f>
        <v>1</v>
      </c>
      <c r="I70" t="str">
        <f>IF(Reliability!B70="x","x",(IF(ROUNDUP(Reliability!B70,0)=1,"Very High",IF(ROUNDUP(Reliability!B70,0)=2,"High",IF(ROUNDUP(Reliability!B70,0)=3,"Medium",IF(ROUNDUP(Reliability!B70,0)=4,"Low","Very Low"))))))</f>
        <v>High</v>
      </c>
    </row>
    <row r="71" spans="1:9" x14ac:dyDescent="0.35">
      <c r="A71" s="164" t="str">
        <f>Lists!C:C</f>
        <v>MEX002</v>
      </c>
      <c r="B71" s="251">
        <f t="shared" si="8"/>
        <v>1.9</v>
      </c>
      <c r="C71" s="251">
        <f t="shared" si="9"/>
        <v>3.8</v>
      </c>
      <c r="D71" s="251">
        <f t="shared" si="10"/>
        <v>0.1</v>
      </c>
      <c r="E71" s="251">
        <f t="shared" si="11"/>
        <v>1.7</v>
      </c>
      <c r="F71" s="251">
        <f>'Data Reliability'!B71</f>
        <v>2.5</v>
      </c>
      <c r="G71" s="165">
        <f>Reliability_updated!V71</f>
        <v>10.3</v>
      </c>
      <c r="H71" s="165">
        <f>'Data Reliability'!C71</f>
        <v>1</v>
      </c>
      <c r="I71" t="str">
        <f>IF(Reliability!B71="x","x",(IF(ROUNDUP(Reliability!B71,0)=1,"Very High",IF(ROUNDUP(Reliability!B71,0)=2,"High",IF(ROUNDUP(Reliability!B71,0)=3,"Medium",IF(ROUNDUP(Reliability!B71,0)=4,"Low","Very Low"))))))</f>
        <v>High</v>
      </c>
    </row>
    <row r="72" spans="1:9" x14ac:dyDescent="0.35">
      <c r="A72" s="164" t="str">
        <f>Lists!C:C</f>
        <v>MEX003</v>
      </c>
      <c r="B72" s="251">
        <f t="shared" si="8"/>
        <v>1.3</v>
      </c>
      <c r="C72" s="251">
        <f t="shared" si="9"/>
        <v>3.8</v>
      </c>
      <c r="D72" s="251">
        <f t="shared" si="10"/>
        <v>0.1</v>
      </c>
      <c r="E72" s="251">
        <f t="shared" si="11"/>
        <v>0</v>
      </c>
      <c r="F72" s="251">
        <f>'Data Reliability'!B72</f>
        <v>2.5</v>
      </c>
      <c r="G72" s="165">
        <f>Reliability_updated!V72</f>
        <v>6.7</v>
      </c>
      <c r="H72" s="165">
        <f>'Data Reliability'!C72</f>
        <v>0</v>
      </c>
      <c r="I72" t="str">
        <f>IF(Reliability!B72="x","x",(IF(ROUNDUP(Reliability!B72,0)=1,"Very High",IF(ROUNDUP(Reliability!B72,0)=2,"High",IF(ROUNDUP(Reliability!B72,0)=3,"Medium",IF(ROUNDUP(Reliability!B72,0)=4,"Low","Very Low"))))))</f>
        <v>High</v>
      </c>
    </row>
    <row r="73" spans="1:9" x14ac:dyDescent="0.35">
      <c r="A73" s="164" t="str">
        <f>Lists!C:C</f>
        <v>MLI001</v>
      </c>
      <c r="B73" s="251">
        <f t="shared" si="8"/>
        <v>0.8</v>
      </c>
      <c r="C73" s="251">
        <f t="shared" si="9"/>
        <v>2.2999999999999998</v>
      </c>
      <c r="D73" s="251">
        <f t="shared" si="10"/>
        <v>0.1</v>
      </c>
      <c r="E73" s="251">
        <f t="shared" si="11"/>
        <v>0</v>
      </c>
      <c r="F73" s="251">
        <f>'Data Reliability'!B73</f>
        <v>1.9</v>
      </c>
      <c r="G73" s="165">
        <f>Reliability_updated!V73</f>
        <v>7.5</v>
      </c>
      <c r="H73" s="165">
        <f>'Data Reliability'!C73</f>
        <v>0</v>
      </c>
      <c r="I73" t="str">
        <f>IF(Reliability!B73="x","x",(IF(ROUNDUP(Reliability!B73,0)=1,"Very High",IF(ROUNDUP(Reliability!B73,0)=2,"High",IF(ROUNDUP(Reliability!B73,0)=3,"Medium",IF(ROUNDUP(Reliability!B73,0)=4,"Low","Very Low"))))))</f>
        <v>Very High</v>
      </c>
    </row>
    <row r="74" spans="1:9" x14ac:dyDescent="0.35">
      <c r="A74" s="164" t="str">
        <f>Lists!C:C</f>
        <v>MMR001</v>
      </c>
      <c r="B74" s="251">
        <f t="shared" si="8"/>
        <v>1.1000000000000001</v>
      </c>
      <c r="C74" s="251">
        <f t="shared" si="9"/>
        <v>2.2999999999999998</v>
      </c>
      <c r="D74" s="251">
        <f t="shared" si="10"/>
        <v>1.1000000000000001</v>
      </c>
      <c r="E74" s="251">
        <f t="shared" si="11"/>
        <v>0</v>
      </c>
      <c r="F74" s="251">
        <f>'Data Reliability'!B74</f>
        <v>1.9</v>
      </c>
      <c r="G74" s="165">
        <f>Reliability_updated!V74</f>
        <v>79</v>
      </c>
      <c r="H74" s="165">
        <f>'Data Reliability'!C74</f>
        <v>0</v>
      </c>
      <c r="I74" t="str">
        <f>IF(Reliability!B74="x","x",(IF(ROUNDUP(Reliability!B74,0)=1,"Very High",IF(ROUNDUP(Reliability!B74,0)=2,"High",IF(ROUNDUP(Reliability!B74,0)=3,"Medium",IF(ROUNDUP(Reliability!B74,0)=4,"Low","Very Low"))))))</f>
        <v>High</v>
      </c>
    </row>
    <row r="75" spans="1:9" x14ac:dyDescent="0.35">
      <c r="A75" s="164" t="str">
        <f>Lists!C:C</f>
        <v>MMR002</v>
      </c>
      <c r="B75" s="251">
        <f t="shared" si="8"/>
        <v>1.2</v>
      </c>
      <c r="C75" s="251">
        <f t="shared" si="9"/>
        <v>2.2999999999999998</v>
      </c>
      <c r="D75" s="251">
        <f t="shared" si="10"/>
        <v>1.3</v>
      </c>
      <c r="E75" s="251">
        <f t="shared" si="11"/>
        <v>0</v>
      </c>
      <c r="F75" s="251">
        <f>'Data Reliability'!B75</f>
        <v>1.9</v>
      </c>
      <c r="G75" s="165">
        <f>Reliability_updated!V75</f>
        <v>97.3</v>
      </c>
      <c r="H75" s="165">
        <f>'Data Reliability'!C75</f>
        <v>0</v>
      </c>
      <c r="I75" t="str">
        <f>IF(Reliability!B75="x","x",(IF(ROUNDUP(Reliability!B75,0)=1,"Very High",IF(ROUNDUP(Reliability!B75,0)=2,"High",IF(ROUNDUP(Reliability!B75,0)=3,"Medium",IF(ROUNDUP(Reliability!B75,0)=4,"Low","Very Low"))))))</f>
        <v>High</v>
      </c>
    </row>
    <row r="76" spans="1:9" x14ac:dyDescent="0.35">
      <c r="A76" s="164" t="str">
        <f>Lists!C:C</f>
        <v>MMR003</v>
      </c>
      <c r="B76" s="251">
        <f t="shared" si="8"/>
        <v>1.5</v>
      </c>
      <c r="C76" s="251">
        <f t="shared" si="9"/>
        <v>2.2999999999999998</v>
      </c>
      <c r="D76" s="251">
        <f t="shared" si="10"/>
        <v>2.1</v>
      </c>
      <c r="E76" s="251">
        <f t="shared" si="11"/>
        <v>0</v>
      </c>
      <c r="F76" s="251">
        <f>'Data Reliability'!B76</f>
        <v>1.9</v>
      </c>
      <c r="G76" s="165">
        <f>Reliability_updated!V76</f>
        <v>150.69999999999999</v>
      </c>
      <c r="H76" s="165">
        <f>'Data Reliability'!C76</f>
        <v>0</v>
      </c>
      <c r="I76" t="str">
        <f>IF(Reliability!B76="x","x",(IF(ROUNDUP(Reliability!B76,0)=1,"Very High",IF(ROUNDUP(Reliability!B76,0)=2,"High",IF(ROUNDUP(Reliability!B76,0)=3,"Medium",IF(ROUNDUP(Reliability!B76,0)=4,"Low","Very Low"))))))</f>
        <v>High</v>
      </c>
    </row>
    <row r="77" spans="1:9" x14ac:dyDescent="0.35">
      <c r="A77" s="164" t="str">
        <f>Lists!C:C</f>
        <v>MMR004</v>
      </c>
      <c r="B77" s="251">
        <f t="shared" si="8"/>
        <v>1</v>
      </c>
      <c r="C77" s="251">
        <f t="shared" si="9"/>
        <v>2</v>
      </c>
      <c r="D77" s="251">
        <f t="shared" si="10"/>
        <v>1</v>
      </c>
      <c r="E77" s="251">
        <f t="shared" si="11"/>
        <v>0</v>
      </c>
      <c r="F77" s="251">
        <f>'Data Reliability'!B77</f>
        <v>1.8</v>
      </c>
      <c r="G77" s="165">
        <f>Reliability_updated!V77</f>
        <v>70.599999999999994</v>
      </c>
      <c r="H77" s="165">
        <f>'Data Reliability'!C77</f>
        <v>0</v>
      </c>
      <c r="I77" t="str">
        <f>IF(Reliability!B77="x","x",(IF(ROUNDUP(Reliability!B77,0)=1,"Very High",IF(ROUNDUP(Reliability!B77,0)=2,"High",IF(ROUNDUP(Reliability!B77,0)=3,"Medium",IF(ROUNDUP(Reliability!B77,0)=4,"Low","Very Low"))))))</f>
        <v>Very High</v>
      </c>
    </row>
    <row r="78" spans="1:9" x14ac:dyDescent="0.35">
      <c r="A78" s="164" t="str">
        <f>Lists!C:C</f>
        <v>MOZ001</v>
      </c>
      <c r="B78" s="251">
        <f t="shared" si="8"/>
        <v>1.1000000000000001</v>
      </c>
      <c r="C78" s="251">
        <f t="shared" si="9"/>
        <v>2.5</v>
      </c>
      <c r="D78" s="251">
        <f t="shared" si="10"/>
        <v>0.9</v>
      </c>
      <c r="E78" s="251">
        <f t="shared" si="11"/>
        <v>0</v>
      </c>
      <c r="F78" s="251">
        <f>'Data Reliability'!B78</f>
        <v>2</v>
      </c>
      <c r="G78" s="165">
        <f>Reliability_updated!V78</f>
        <v>69.7</v>
      </c>
      <c r="H78" s="165">
        <f>'Data Reliability'!C78</f>
        <v>0</v>
      </c>
      <c r="I78" t="str">
        <f>IF(Reliability!B78="x","x",(IF(ROUNDUP(Reliability!B78,0)=1,"Very High",IF(ROUNDUP(Reliability!B78,0)=2,"High",IF(ROUNDUP(Reliability!B78,0)=3,"Medium",IF(ROUNDUP(Reliability!B78,0)=4,"Low","Very Low"))))))</f>
        <v>High</v>
      </c>
    </row>
    <row r="79" spans="1:9" x14ac:dyDescent="0.35">
      <c r="A79" s="164" t="str">
        <f>Lists!C:C</f>
        <v>MOZ004</v>
      </c>
      <c r="B79" s="251">
        <f t="shared" si="8"/>
        <v>1.5</v>
      </c>
      <c r="C79" s="251">
        <f t="shared" si="9"/>
        <v>3</v>
      </c>
      <c r="D79" s="251">
        <f t="shared" si="10"/>
        <v>1.6</v>
      </c>
      <c r="E79" s="251">
        <f t="shared" si="11"/>
        <v>0</v>
      </c>
      <c r="F79" s="251">
        <f>'Data Reliability'!B79</f>
        <v>2.2000000000000002</v>
      </c>
      <c r="G79" s="165">
        <f>Reliability_updated!V79</f>
        <v>117.1</v>
      </c>
      <c r="H79" s="165">
        <f>'Data Reliability'!C79</f>
        <v>0</v>
      </c>
      <c r="I79" t="str">
        <f>IF(Reliability!B79="x","x",(IF(ROUNDUP(Reliability!B79,0)=1,"Very High",IF(ROUNDUP(Reliability!B79,0)=2,"High",IF(ROUNDUP(Reliability!B79,0)=3,"Medium",IF(ROUNDUP(Reliability!B79,0)=4,"Low","Very Low"))))))</f>
        <v>High</v>
      </c>
    </row>
    <row r="80" spans="1:9" x14ac:dyDescent="0.35">
      <c r="A80" s="164" t="str">
        <f>Lists!C:C</f>
        <v>MOZ008</v>
      </c>
      <c r="B80" s="251">
        <f t="shared" si="8"/>
        <v>1.2</v>
      </c>
      <c r="C80" s="251">
        <f t="shared" si="9"/>
        <v>2.8</v>
      </c>
      <c r="D80" s="251">
        <f t="shared" si="10"/>
        <v>0.9</v>
      </c>
      <c r="E80" s="251">
        <f t="shared" si="11"/>
        <v>0</v>
      </c>
      <c r="F80" s="251">
        <f>'Data Reliability'!B80</f>
        <v>2.1</v>
      </c>
      <c r="G80" s="165">
        <f>Reliability_updated!V80</f>
        <v>69.7</v>
      </c>
      <c r="H80" s="165">
        <f>'Data Reliability'!C80</f>
        <v>0</v>
      </c>
      <c r="I80" t="str">
        <f>IF(Reliability!B80="x","x",(IF(ROUNDUP(Reliability!B80,0)=1,"Very High",IF(ROUNDUP(Reliability!B80,0)=2,"High",IF(ROUNDUP(Reliability!B80,0)=3,"Medium",IF(ROUNDUP(Reliability!B80,0)=4,"Low","Very Low"))))))</f>
        <v>High</v>
      </c>
    </row>
    <row r="81" spans="1:9" x14ac:dyDescent="0.35">
      <c r="A81" s="164" t="str">
        <f>Lists!C:C</f>
        <v>MRT002</v>
      </c>
      <c r="B81" s="251">
        <f t="shared" si="8"/>
        <v>2.4</v>
      </c>
      <c r="C81" s="251">
        <f t="shared" si="9"/>
        <v>2.2999999999999998</v>
      </c>
      <c r="D81" s="251">
        <f t="shared" si="10"/>
        <v>5</v>
      </c>
      <c r="E81" s="251">
        <f t="shared" si="11"/>
        <v>0</v>
      </c>
      <c r="F81" s="251">
        <f>'Data Reliability'!B81</f>
        <v>1.9</v>
      </c>
      <c r="G81" s="165">
        <f>Reliability_updated!V81</f>
        <v>386.2</v>
      </c>
      <c r="H81" s="165">
        <f>'Data Reliability'!C81</f>
        <v>0</v>
      </c>
      <c r="I81" t="str">
        <f>IF(Reliability!B81="x","x",(IF(ROUNDUP(Reliability!B81,0)=1,"Very High",IF(ROUNDUP(Reliability!B81,0)=2,"High",IF(ROUNDUP(Reliability!B81,0)=3,"Medium",IF(ROUNDUP(Reliability!B81,0)=4,"Low","Very Low"))))))</f>
        <v>Medium</v>
      </c>
    </row>
    <row r="82" spans="1:9" x14ac:dyDescent="0.35">
      <c r="A82" s="164" t="str">
        <f>Lists!C:C</f>
        <v>MRT003</v>
      </c>
      <c r="B82" s="251">
        <f t="shared" si="8"/>
        <v>3.5</v>
      </c>
      <c r="C82" s="251">
        <f t="shared" si="9"/>
        <v>2.2999999999999998</v>
      </c>
      <c r="D82" s="251">
        <f t="shared" si="10"/>
        <v>5</v>
      </c>
      <c r="E82" s="251">
        <f t="shared" si="11"/>
        <v>3.3</v>
      </c>
      <c r="F82" s="251">
        <f>'Data Reliability'!B82</f>
        <v>1.9</v>
      </c>
      <c r="G82" s="165">
        <f>Reliability_updated!V82</f>
        <v>383.4</v>
      </c>
      <c r="H82" s="165">
        <f>'Data Reliability'!C82</f>
        <v>2</v>
      </c>
      <c r="I82" t="str">
        <f>IF(Reliability!B82="x","x",(IF(ROUNDUP(Reliability!B82,0)=1,"Very High",IF(ROUNDUP(Reliability!B82,0)=2,"High",IF(ROUNDUP(Reliability!B82,0)=3,"Medium",IF(ROUNDUP(Reliability!B82,0)=4,"Low","Very Low"))))))</f>
        <v>Low</v>
      </c>
    </row>
    <row r="83" spans="1:9" x14ac:dyDescent="0.35">
      <c r="A83" s="164" t="str">
        <f>Lists!C:C</f>
        <v>MWI002</v>
      </c>
      <c r="B83" s="251">
        <f t="shared" si="8"/>
        <v>0.8</v>
      </c>
      <c r="C83" s="251">
        <f t="shared" si="9"/>
        <v>1.5</v>
      </c>
      <c r="D83" s="251">
        <f t="shared" si="10"/>
        <v>0.9</v>
      </c>
      <c r="E83" s="251">
        <f t="shared" si="11"/>
        <v>0</v>
      </c>
      <c r="F83" s="251">
        <f>'Data Reliability'!B83</f>
        <v>1.6</v>
      </c>
      <c r="G83" s="165">
        <f>Reliability_updated!V83</f>
        <v>67.7</v>
      </c>
      <c r="H83" s="165">
        <f>'Data Reliability'!C83</f>
        <v>0</v>
      </c>
      <c r="I83" t="str">
        <f>IF(Reliability!B83="x","x",(IF(ROUNDUP(Reliability!B83,0)=1,"Very High",IF(ROUNDUP(Reliability!B83,0)=2,"High",IF(ROUNDUP(Reliability!B83,0)=3,"Medium",IF(ROUNDUP(Reliability!B83,0)=4,"Low","Very Low"))))))</f>
        <v>Very High</v>
      </c>
    </row>
    <row r="84" spans="1:9" x14ac:dyDescent="0.35">
      <c r="A84" s="164" t="str">
        <f>Lists!C:C</f>
        <v>MWI004</v>
      </c>
      <c r="B84" s="251">
        <f t="shared" si="8"/>
        <v>1.1000000000000001</v>
      </c>
      <c r="C84" s="251">
        <f t="shared" si="9"/>
        <v>1.8</v>
      </c>
      <c r="D84" s="251">
        <f t="shared" si="10"/>
        <v>1.5</v>
      </c>
      <c r="E84" s="251">
        <f t="shared" si="11"/>
        <v>0</v>
      </c>
      <c r="F84" s="251">
        <f>'Data Reliability'!B84</f>
        <v>1.7</v>
      </c>
      <c r="G84" s="165">
        <f>Reliability_updated!V84</f>
        <v>111.9</v>
      </c>
      <c r="H84" s="165">
        <f>'Data Reliability'!C84</f>
        <v>0</v>
      </c>
      <c r="I84" t="str">
        <f>IF(Reliability!B84="x","x",(IF(ROUNDUP(Reliability!B84,0)=1,"Very High",IF(ROUNDUP(Reliability!B84,0)=2,"High",IF(ROUNDUP(Reliability!B84,0)=3,"Medium",IF(ROUNDUP(Reliability!B84,0)=4,"Low","Very Low"))))))</f>
        <v>High</v>
      </c>
    </row>
    <row r="85" spans="1:9" x14ac:dyDescent="0.35">
      <c r="A85" s="164" t="str">
        <f>Lists!C:C</f>
        <v>MYS001</v>
      </c>
      <c r="B85" s="251">
        <f t="shared" si="8"/>
        <v>1.3</v>
      </c>
      <c r="C85" s="251">
        <f t="shared" si="9"/>
        <v>2.8</v>
      </c>
      <c r="D85" s="251">
        <f t="shared" si="10"/>
        <v>1.1000000000000001</v>
      </c>
      <c r="E85" s="251">
        <f t="shared" si="11"/>
        <v>0</v>
      </c>
      <c r="F85" s="251">
        <f>'Data Reliability'!B85</f>
        <v>2.1</v>
      </c>
      <c r="G85" s="165">
        <f>Reliability_updated!V85</f>
        <v>77.900000000000006</v>
      </c>
      <c r="H85" s="165">
        <f>'Data Reliability'!C85</f>
        <v>0</v>
      </c>
      <c r="I85" t="str">
        <f>IF(Reliability!B85="x","x",(IF(ROUNDUP(Reliability!B85,0)=1,"Very High",IF(ROUNDUP(Reliability!B85,0)=2,"High",IF(ROUNDUP(Reliability!B85,0)=3,"Medium",IF(ROUNDUP(Reliability!B85,0)=4,"Low","Very Low"))))))</f>
        <v>High</v>
      </c>
    </row>
    <row r="86" spans="1:9" x14ac:dyDescent="0.35">
      <c r="A86" s="164" t="str">
        <f>Lists!C:C</f>
        <v>NAM002</v>
      </c>
      <c r="B86" s="251">
        <f t="shared" si="8"/>
        <v>2.2999999999999998</v>
      </c>
      <c r="C86" s="251">
        <f t="shared" si="9"/>
        <v>2</v>
      </c>
      <c r="D86" s="251">
        <f t="shared" si="10"/>
        <v>3.3</v>
      </c>
      <c r="E86" s="251">
        <f t="shared" si="11"/>
        <v>1.7</v>
      </c>
      <c r="F86" s="251">
        <f>'Data Reliability'!B86</f>
        <v>1.8</v>
      </c>
      <c r="G86" s="165">
        <f>Reliability_updated!V86</f>
        <v>239.6</v>
      </c>
      <c r="H86" s="165">
        <f>'Data Reliability'!C86</f>
        <v>1</v>
      </c>
      <c r="I86" t="str">
        <f>IF(Reliability!B86="x","x",(IF(ROUNDUP(Reliability!B86,0)=1,"Very High",IF(ROUNDUP(Reliability!B86,0)=2,"High",IF(ROUNDUP(Reliability!B86,0)=3,"Medium",IF(ROUNDUP(Reliability!B86,0)=4,"Low","Very Low"))))))</f>
        <v>Medium</v>
      </c>
    </row>
    <row r="87" spans="1:9" x14ac:dyDescent="0.35">
      <c r="A87" s="164" t="str">
        <f>Lists!C:C</f>
        <v>NER001</v>
      </c>
      <c r="B87" s="251">
        <f t="shared" si="8"/>
        <v>0.7</v>
      </c>
      <c r="C87" s="251">
        <f t="shared" si="9"/>
        <v>2</v>
      </c>
      <c r="D87" s="251">
        <f t="shared" si="10"/>
        <v>0.1</v>
      </c>
      <c r="E87" s="251">
        <f t="shared" si="11"/>
        <v>0</v>
      </c>
      <c r="F87" s="251">
        <f>'Data Reliability'!B87</f>
        <v>1.8</v>
      </c>
      <c r="G87" s="165">
        <f>Reliability_updated!V87</f>
        <v>6.6</v>
      </c>
      <c r="H87" s="165">
        <f>'Data Reliability'!C87</f>
        <v>0</v>
      </c>
      <c r="I87" t="str">
        <f>IF(Reliability!B87="x","x",(IF(ROUNDUP(Reliability!B87,0)=1,"Very High",IF(ROUNDUP(Reliability!B87,0)=2,"High",IF(ROUNDUP(Reliability!B87,0)=3,"Medium",IF(ROUNDUP(Reliability!B87,0)=4,"Low","Very Low"))))))</f>
        <v>Very High</v>
      </c>
    </row>
    <row r="88" spans="1:9" x14ac:dyDescent="0.35">
      <c r="A88" s="164" t="str">
        <f>Lists!C:C</f>
        <v>NER002</v>
      </c>
      <c r="B88" s="251">
        <f t="shared" si="8"/>
        <v>2.7</v>
      </c>
      <c r="C88" s="251">
        <f t="shared" si="9"/>
        <v>3</v>
      </c>
      <c r="D88" s="251">
        <f t="shared" si="10"/>
        <v>5</v>
      </c>
      <c r="E88" s="251">
        <f t="shared" si="11"/>
        <v>0</v>
      </c>
      <c r="F88" s="251">
        <f>'Data Reliability'!B88</f>
        <v>2.2000000000000002</v>
      </c>
      <c r="G88" s="165">
        <f>Reliability_updated!V88</f>
        <v>464.6</v>
      </c>
      <c r="H88" s="165">
        <f>'Data Reliability'!C88</f>
        <v>0</v>
      </c>
      <c r="I88" t="str">
        <f>IF(Reliability!B88="x","x",(IF(ROUNDUP(Reliability!B88,0)=1,"Very High",IF(ROUNDUP(Reliability!B88,0)=2,"High",IF(ROUNDUP(Reliability!B88,0)=3,"Medium",IF(ROUNDUP(Reliability!B88,0)=4,"Low","Very Low"))))))</f>
        <v>Medium</v>
      </c>
    </row>
    <row r="89" spans="1:9" x14ac:dyDescent="0.35">
      <c r="A89" s="164" t="str">
        <f>Lists!C:C</f>
        <v>NER003</v>
      </c>
      <c r="B89" s="251">
        <f t="shared" si="8"/>
        <v>2.8</v>
      </c>
      <c r="C89" s="251">
        <f t="shared" si="9"/>
        <v>3.3</v>
      </c>
      <c r="D89" s="251">
        <f t="shared" si="10"/>
        <v>5</v>
      </c>
      <c r="E89" s="251">
        <f t="shared" si="11"/>
        <v>0</v>
      </c>
      <c r="F89" s="251">
        <f>'Data Reliability'!B89</f>
        <v>2.2999999999999998</v>
      </c>
      <c r="G89" s="165">
        <f>Reliability_updated!V89</f>
        <v>464.6</v>
      </c>
      <c r="H89" s="165">
        <f>'Data Reliability'!C89</f>
        <v>0</v>
      </c>
      <c r="I89" t="str">
        <f>IF(Reliability!B89="x","x",(IF(ROUNDUP(Reliability!B89,0)=1,"Very High",IF(ROUNDUP(Reliability!B89,0)=2,"High",IF(ROUNDUP(Reliability!B89,0)=3,"Medium",IF(ROUNDUP(Reliability!B89,0)=4,"Low","Very Low"))))))</f>
        <v>Medium</v>
      </c>
    </row>
    <row r="90" spans="1:9" x14ac:dyDescent="0.35">
      <c r="A90" s="164" t="str">
        <f>Lists!C:C</f>
        <v>NER004</v>
      </c>
      <c r="B90" s="251">
        <f t="shared" si="8"/>
        <v>2.8</v>
      </c>
      <c r="C90" s="251">
        <f t="shared" si="9"/>
        <v>3.3</v>
      </c>
      <c r="D90" s="251">
        <f t="shared" si="10"/>
        <v>5</v>
      </c>
      <c r="E90" s="251">
        <f t="shared" si="11"/>
        <v>0</v>
      </c>
      <c r="F90" s="251">
        <f>'Data Reliability'!B90</f>
        <v>2.2999999999999998</v>
      </c>
      <c r="G90" s="165">
        <f>Reliability_updated!V90</f>
        <v>464.3</v>
      </c>
      <c r="H90" s="165">
        <f>'Data Reliability'!C90</f>
        <v>0</v>
      </c>
      <c r="I90" t="str">
        <f>IF(Reliability!B90="x","x",(IF(ROUNDUP(Reliability!B90,0)=1,"Very High",IF(ROUNDUP(Reliability!B90,0)=2,"High",IF(ROUNDUP(Reliability!B90,0)=3,"Medium",IF(ROUNDUP(Reliability!B90,0)=4,"Low","Very Low"))))))</f>
        <v>Medium</v>
      </c>
    </row>
    <row r="91" spans="1:9" x14ac:dyDescent="0.35">
      <c r="A91" s="164" t="str">
        <f>Lists!C:C</f>
        <v>NGA001</v>
      </c>
      <c r="B91" s="251">
        <f t="shared" si="8"/>
        <v>1.8</v>
      </c>
      <c r="C91" s="251">
        <f t="shared" si="9"/>
        <v>3.8</v>
      </c>
      <c r="D91" s="251">
        <f t="shared" si="10"/>
        <v>1.6</v>
      </c>
      <c r="E91" s="251">
        <f t="shared" si="11"/>
        <v>0</v>
      </c>
      <c r="F91" s="251">
        <f>'Data Reliability'!B91</f>
        <v>2.5</v>
      </c>
      <c r="G91" s="165">
        <f>Reliability_updated!V91</f>
        <v>114.7</v>
      </c>
      <c r="H91" s="165">
        <f>'Data Reliability'!C91</f>
        <v>0</v>
      </c>
      <c r="I91" t="str">
        <f>IF(Reliability!B91="x","x",(IF(ROUNDUP(Reliability!B91,0)=1,"Very High",IF(ROUNDUP(Reliability!B91,0)=2,"High",IF(ROUNDUP(Reliability!B91,0)=3,"Medium",IF(ROUNDUP(Reliability!B91,0)=4,"Low","Very Low"))))))</f>
        <v>High</v>
      </c>
    </row>
    <row r="92" spans="1:9" x14ac:dyDescent="0.35">
      <c r="A92" s="164" t="str">
        <f>Lists!C:C</f>
        <v>NGA003</v>
      </c>
      <c r="B92" s="251">
        <f t="shared" si="8"/>
        <v>1.2</v>
      </c>
      <c r="C92" s="251">
        <f t="shared" si="9"/>
        <v>2</v>
      </c>
      <c r="D92" s="251">
        <f t="shared" si="10"/>
        <v>1.6</v>
      </c>
      <c r="E92" s="251">
        <f t="shared" si="11"/>
        <v>0</v>
      </c>
      <c r="F92" s="251">
        <f>'Data Reliability'!B92</f>
        <v>1.8</v>
      </c>
      <c r="G92" s="165">
        <f>Reliability_updated!V92</f>
        <v>114.8</v>
      </c>
      <c r="H92" s="165">
        <f>'Data Reliability'!C92</f>
        <v>0</v>
      </c>
      <c r="I92" t="str">
        <f>IF(Reliability!B92="x","x",(IF(ROUNDUP(Reliability!B92,0)=1,"Very High",IF(ROUNDUP(Reliability!B92,0)=2,"High",IF(ROUNDUP(Reliability!B92,0)=3,"Medium",IF(ROUNDUP(Reliability!B92,0)=4,"Low","Very Low"))))))</f>
        <v>High</v>
      </c>
    </row>
    <row r="93" spans="1:9" x14ac:dyDescent="0.35">
      <c r="A93" s="164" t="str">
        <f>Lists!C:C</f>
        <v>NGA004</v>
      </c>
      <c r="B93" s="251">
        <f t="shared" si="8"/>
        <v>1.8</v>
      </c>
      <c r="C93" s="251">
        <f t="shared" si="9"/>
        <v>2</v>
      </c>
      <c r="D93" s="251">
        <f t="shared" si="10"/>
        <v>1.6</v>
      </c>
      <c r="E93" s="251">
        <f t="shared" si="11"/>
        <v>1.7</v>
      </c>
      <c r="F93" s="251">
        <f>'Data Reliability'!B93</f>
        <v>1.8</v>
      </c>
      <c r="G93" s="165">
        <f>Reliability_updated!V93</f>
        <v>115.2</v>
      </c>
      <c r="H93" s="165">
        <f>'Data Reliability'!C93</f>
        <v>1</v>
      </c>
      <c r="I93" t="str">
        <f>IF(Reliability!B93="x","x",(IF(ROUNDUP(Reliability!B93,0)=1,"Very High",IF(ROUNDUP(Reliability!B93,0)=2,"High",IF(ROUNDUP(Reliability!B93,0)=3,"Medium",IF(ROUNDUP(Reliability!B93,0)=4,"Low","Very Low"))))))</f>
        <v>High</v>
      </c>
    </row>
    <row r="94" spans="1:9" x14ac:dyDescent="0.35">
      <c r="A94" s="164" t="str">
        <f>Lists!C:C</f>
        <v>NGA007</v>
      </c>
      <c r="B94" s="251">
        <f t="shared" si="8"/>
        <v>1.1000000000000001</v>
      </c>
      <c r="C94" s="251">
        <f t="shared" si="9"/>
        <v>2</v>
      </c>
      <c r="D94" s="251">
        <f t="shared" si="10"/>
        <v>1.4</v>
      </c>
      <c r="E94" s="251">
        <f t="shared" si="11"/>
        <v>0</v>
      </c>
      <c r="F94" s="251">
        <f>'Data Reliability'!B94</f>
        <v>1.8</v>
      </c>
      <c r="G94" s="165">
        <f>Reliability_updated!V94</f>
        <v>99.9</v>
      </c>
      <c r="H94" s="165">
        <f>'Data Reliability'!C94</f>
        <v>0</v>
      </c>
      <c r="I94" t="str">
        <f>IF(Reliability!B94="x","x",(IF(ROUNDUP(Reliability!B94,0)=1,"Very High",IF(ROUNDUP(Reliability!B94,0)=2,"High",IF(ROUNDUP(Reliability!B94,0)=3,"Medium",IF(ROUNDUP(Reliability!B94,0)=4,"Low","Very Low"))))))</f>
        <v>High</v>
      </c>
    </row>
    <row r="95" spans="1:9" x14ac:dyDescent="0.35">
      <c r="A95" s="164" t="str">
        <f>Lists!C:C</f>
        <v>NGA008</v>
      </c>
      <c r="B95" s="251">
        <f t="shared" si="8"/>
        <v>1.9</v>
      </c>
      <c r="C95" s="251">
        <f t="shared" si="9"/>
        <v>2.2999999999999998</v>
      </c>
      <c r="D95" s="251">
        <f t="shared" si="10"/>
        <v>1.8</v>
      </c>
      <c r="E95" s="251">
        <f t="shared" si="11"/>
        <v>1.7</v>
      </c>
      <c r="F95" s="251">
        <f>'Data Reliability'!B95</f>
        <v>1.9</v>
      </c>
      <c r="G95" s="165">
        <f>Reliability_updated!V95</f>
        <v>131.80000000000001</v>
      </c>
      <c r="H95" s="165">
        <f>'Data Reliability'!C95</f>
        <v>1</v>
      </c>
      <c r="I95" t="str">
        <f>IF(Reliability!B95="x","x",(IF(ROUNDUP(Reliability!B95,0)=1,"Very High",IF(ROUNDUP(Reliability!B95,0)=2,"High",IF(ROUNDUP(Reliability!B95,0)=3,"Medium",IF(ROUNDUP(Reliability!B95,0)=4,"Low","Very Low"))))))</f>
        <v>High</v>
      </c>
    </row>
    <row r="96" spans="1:9" x14ac:dyDescent="0.35">
      <c r="A96" s="164" t="str">
        <f>Lists!C:C</f>
        <v>NIC001</v>
      </c>
      <c r="B96" s="251">
        <f t="shared" si="8"/>
        <v>1.4</v>
      </c>
      <c r="C96" s="251">
        <f t="shared" si="9"/>
        <v>2.2999999999999998</v>
      </c>
      <c r="D96" s="251">
        <f t="shared" si="10"/>
        <v>0.1</v>
      </c>
      <c r="E96" s="251">
        <f t="shared" si="11"/>
        <v>1.7</v>
      </c>
      <c r="F96" s="251">
        <f>'Data Reliability'!B96</f>
        <v>1.9</v>
      </c>
      <c r="G96" s="165">
        <f>Reliability_updated!V96</f>
        <v>7.3</v>
      </c>
      <c r="H96" s="165">
        <f>'Data Reliability'!C96</f>
        <v>1</v>
      </c>
      <c r="I96" t="str">
        <f>IF(Reliability!B96="x","x",(IF(ROUNDUP(Reliability!B96,0)=1,"Very High",IF(ROUNDUP(Reliability!B96,0)=2,"High",IF(ROUNDUP(Reliability!B96,0)=3,"Medium",IF(ROUNDUP(Reliability!B96,0)=4,"Low","Very Low"))))))</f>
        <v>High</v>
      </c>
    </row>
    <row r="97" spans="1:9" x14ac:dyDescent="0.35">
      <c r="A97" s="164" t="str">
        <f>Lists!C:C</f>
        <v>PAK001</v>
      </c>
      <c r="B97" s="251">
        <f t="shared" si="8"/>
        <v>1.9</v>
      </c>
      <c r="C97" s="251">
        <f t="shared" si="9"/>
        <v>2.2999999999999998</v>
      </c>
      <c r="D97" s="251">
        <f t="shared" si="10"/>
        <v>3.4</v>
      </c>
      <c r="E97" s="251">
        <f t="shared" si="11"/>
        <v>0</v>
      </c>
      <c r="F97" s="251">
        <f>'Data Reliability'!B97</f>
        <v>1.9</v>
      </c>
      <c r="G97" s="165">
        <f>Reliability_updated!V97</f>
        <v>251</v>
      </c>
      <c r="H97" s="165">
        <f>'Data Reliability'!C97</f>
        <v>0</v>
      </c>
      <c r="I97" t="str">
        <f>IF(Reliability!B97="x","x",(IF(ROUNDUP(Reliability!B97,0)=1,"Very High",IF(ROUNDUP(Reliability!B97,0)=2,"High",IF(ROUNDUP(Reliability!B97,0)=3,"Medium",IF(ROUNDUP(Reliability!B97,0)=4,"Low","Very Low"))))))</f>
        <v>High</v>
      </c>
    </row>
    <row r="98" spans="1:9" x14ac:dyDescent="0.35">
      <c r="A98" s="164" t="str">
        <f>Lists!C:C</f>
        <v>PAK004</v>
      </c>
      <c r="B98" s="251">
        <f t="shared" si="8"/>
        <v>4.3</v>
      </c>
      <c r="C98" s="251" t="str">
        <f t="shared" si="9"/>
        <v>x</v>
      </c>
      <c r="D98" s="251">
        <f t="shared" si="10"/>
        <v>3.6</v>
      </c>
      <c r="E98" s="251">
        <f t="shared" si="11"/>
        <v>5</v>
      </c>
      <c r="F98" s="251" t="str">
        <f>'Data Reliability'!B98</f>
        <v>x</v>
      </c>
      <c r="G98" s="165">
        <f>Reliability_updated!V98</f>
        <v>263.7</v>
      </c>
      <c r="H98" s="165">
        <f>'Data Reliability'!C98</f>
        <v>3</v>
      </c>
      <c r="I98" t="str">
        <f>IF(Reliability!B98="x","x",(IF(ROUNDUP(Reliability!B98,0)=1,"Very High",IF(ROUNDUP(Reliability!B98,0)=2,"High",IF(ROUNDUP(Reliability!B98,0)=3,"Medium",IF(ROUNDUP(Reliability!B98,0)=4,"Low","Very Low"))))))</f>
        <v>Very Low</v>
      </c>
    </row>
    <row r="99" spans="1:9" x14ac:dyDescent="0.35">
      <c r="A99" s="164" t="str">
        <f>Lists!C:C</f>
        <v>PAN002</v>
      </c>
      <c r="B99" s="251">
        <f t="shared" ref="B99:B130" si="12">ROUND(AVERAGE(C99:E99),1)</f>
        <v>1</v>
      </c>
      <c r="C99" s="251">
        <f t="shared" ref="C99:C130" si="13">IF(F99="x","x",ROUND((5-(3-F99)/2*5),1))</f>
        <v>2.8</v>
      </c>
      <c r="D99" s="251">
        <f t="shared" ref="D99:D130" si="14">IF(G99&gt;365,5,ROUND((5-(365-G99)/364*5),1))</f>
        <v>0.1</v>
      </c>
      <c r="E99" s="251">
        <f t="shared" ref="E99:E130" si="15">IF(H99&gt;3,5,ROUND((5-(3-H99)/3*5),1))</f>
        <v>0</v>
      </c>
      <c r="F99" s="251">
        <f>'Data Reliability'!B99</f>
        <v>2.1</v>
      </c>
      <c r="G99" s="165">
        <f>Reliability_updated!V99</f>
        <v>7.3</v>
      </c>
      <c r="H99" s="165">
        <f>'Data Reliability'!C99</f>
        <v>0</v>
      </c>
      <c r="I99" t="str">
        <f>IF(Reliability!B99="x","x",(IF(ROUNDUP(Reliability!B99,0)=1,"Very High",IF(ROUNDUP(Reliability!B99,0)=2,"High",IF(ROUNDUP(Reliability!B99,0)=3,"Medium",IF(ROUNDUP(Reliability!B99,0)=4,"Low","Very Low"))))))</f>
        <v>Very High</v>
      </c>
    </row>
    <row r="100" spans="1:9" x14ac:dyDescent="0.35">
      <c r="A100" s="164" t="str">
        <f>Lists!C:C</f>
        <v>PER002</v>
      </c>
      <c r="B100" s="251">
        <f t="shared" si="12"/>
        <v>2.8</v>
      </c>
      <c r="C100" s="251">
        <f t="shared" si="13"/>
        <v>3</v>
      </c>
      <c r="D100" s="251">
        <f t="shared" si="14"/>
        <v>2.1</v>
      </c>
      <c r="E100" s="251">
        <f t="shared" si="15"/>
        <v>3.3</v>
      </c>
      <c r="F100" s="251">
        <f>'Data Reliability'!B100</f>
        <v>2.2000000000000002</v>
      </c>
      <c r="G100" s="165">
        <f>Reliability_updated!V100</f>
        <v>151.69999999999999</v>
      </c>
      <c r="H100" s="165">
        <f>'Data Reliability'!C100</f>
        <v>2</v>
      </c>
      <c r="I100" t="str">
        <f>IF(Reliability!B100="x","x",(IF(ROUNDUP(Reliability!B100,0)=1,"Very High",IF(ROUNDUP(Reliability!B100,0)=2,"High",IF(ROUNDUP(Reliability!B100,0)=3,"Medium",IF(ROUNDUP(Reliability!B100,0)=4,"Low","Very Low"))))))</f>
        <v>Medium</v>
      </c>
    </row>
    <row r="101" spans="1:9" x14ac:dyDescent="0.35">
      <c r="A101" s="164" t="str">
        <f>Lists!C:C</f>
        <v>PHL001</v>
      </c>
      <c r="B101" s="251">
        <f t="shared" si="12"/>
        <v>2</v>
      </c>
      <c r="C101" s="251">
        <f t="shared" si="13"/>
        <v>3.5</v>
      </c>
      <c r="D101" s="251">
        <f t="shared" si="14"/>
        <v>0.9</v>
      </c>
      <c r="E101" s="251">
        <f t="shared" si="15"/>
        <v>1.7</v>
      </c>
      <c r="F101" s="251">
        <f>'Data Reliability'!B101</f>
        <v>2.4</v>
      </c>
      <c r="G101" s="165">
        <f>Reliability_updated!V101</f>
        <v>64.2</v>
      </c>
      <c r="H101" s="165">
        <f>'Data Reliability'!C101</f>
        <v>1</v>
      </c>
      <c r="I101" t="str">
        <f>IF(Reliability!B101="x","x",(IF(ROUNDUP(Reliability!B101,0)=1,"Very High",IF(ROUNDUP(Reliability!B101,0)=2,"High",IF(ROUNDUP(Reliability!B101,0)=3,"Medium",IF(ROUNDUP(Reliability!B101,0)=4,"Low","Very Low"))))))</f>
        <v>High</v>
      </c>
    </row>
    <row r="102" spans="1:9" x14ac:dyDescent="0.35">
      <c r="A102" s="164" t="str">
        <f>Lists!C:C</f>
        <v>PHL003</v>
      </c>
      <c r="B102" s="251">
        <f t="shared" si="12"/>
        <v>2.1</v>
      </c>
      <c r="C102" s="251">
        <f t="shared" si="13"/>
        <v>3</v>
      </c>
      <c r="D102" s="251">
        <f t="shared" si="14"/>
        <v>3.4</v>
      </c>
      <c r="E102" s="251">
        <f t="shared" si="15"/>
        <v>0</v>
      </c>
      <c r="F102" s="251">
        <f>'Data Reliability'!B102</f>
        <v>2.2000000000000002</v>
      </c>
      <c r="G102" s="165">
        <f>Reliability_updated!V102</f>
        <v>245.6</v>
      </c>
      <c r="H102" s="165">
        <f>'Data Reliability'!C102</f>
        <v>0</v>
      </c>
      <c r="I102" t="str">
        <f>IF(Reliability!B102="x","x",(IF(ROUNDUP(Reliability!B102,0)=1,"Very High",IF(ROUNDUP(Reliability!B102,0)=2,"High",IF(ROUNDUP(Reliability!B102,0)=3,"Medium",IF(ROUNDUP(Reliability!B102,0)=4,"Low","Very Low"))))))</f>
        <v>Medium</v>
      </c>
    </row>
    <row r="103" spans="1:9" x14ac:dyDescent="0.35">
      <c r="A103" s="164" t="str">
        <f>Lists!C:C</f>
        <v>PHL010</v>
      </c>
      <c r="B103" s="251">
        <f t="shared" si="12"/>
        <v>2</v>
      </c>
      <c r="C103" s="251">
        <f t="shared" si="13"/>
        <v>3</v>
      </c>
      <c r="D103" s="251">
        <f t="shared" si="14"/>
        <v>1.3</v>
      </c>
      <c r="E103" s="251">
        <f t="shared" si="15"/>
        <v>1.7</v>
      </c>
      <c r="F103" s="251">
        <f>'Data Reliability'!B103</f>
        <v>2.2000000000000002</v>
      </c>
      <c r="G103" s="165">
        <f>Reliability_updated!V103</f>
        <v>98.7</v>
      </c>
      <c r="H103" s="165">
        <f>'Data Reliability'!C103</f>
        <v>1</v>
      </c>
      <c r="I103" t="str">
        <f>IF(Reliability!B103="x","x",(IF(ROUNDUP(Reliability!B103,0)=1,"Very High",IF(ROUNDUP(Reliability!B103,0)=2,"High",IF(ROUNDUP(Reliability!B103,0)=3,"Medium",IF(ROUNDUP(Reliability!B103,0)=4,"Low","Very Low"))))))</f>
        <v>High</v>
      </c>
    </row>
    <row r="104" spans="1:9" x14ac:dyDescent="0.35">
      <c r="A104" s="164" t="str">
        <f>Lists!C:C</f>
        <v>POL002</v>
      </c>
      <c r="B104" s="251">
        <f t="shared" si="12"/>
        <v>1.1000000000000001</v>
      </c>
      <c r="C104" s="251">
        <f t="shared" si="13"/>
        <v>2</v>
      </c>
      <c r="D104" s="251">
        <f t="shared" si="14"/>
        <v>1.3</v>
      </c>
      <c r="E104" s="251">
        <f t="shared" si="15"/>
        <v>0</v>
      </c>
      <c r="F104" s="251">
        <f>'Data Reliability'!B104</f>
        <v>1.8</v>
      </c>
      <c r="G104" s="165">
        <f>Reliability_updated!V104</f>
        <v>93</v>
      </c>
      <c r="H104" s="165">
        <f>'Data Reliability'!C104</f>
        <v>0</v>
      </c>
      <c r="I104" t="str">
        <f>IF(Reliability!B104="x","x",(IF(ROUNDUP(Reliability!B104,0)=1,"Very High",IF(ROUNDUP(Reliability!B104,0)=2,"High",IF(ROUNDUP(Reliability!B104,0)=3,"Medium",IF(ROUNDUP(Reliability!B104,0)=4,"Low","Very Low"))))))</f>
        <v>High</v>
      </c>
    </row>
    <row r="105" spans="1:9" x14ac:dyDescent="0.35">
      <c r="A105" s="164" t="str">
        <f>Lists!C:C</f>
        <v>PRK001</v>
      </c>
      <c r="B105" s="251">
        <f t="shared" si="12"/>
        <v>2.5</v>
      </c>
      <c r="C105" s="251">
        <f t="shared" si="13"/>
        <v>2.5</v>
      </c>
      <c r="D105" s="251">
        <f t="shared" si="14"/>
        <v>5</v>
      </c>
      <c r="E105" s="251">
        <f t="shared" si="15"/>
        <v>0</v>
      </c>
      <c r="F105" s="251">
        <f>'Data Reliability'!B105</f>
        <v>2</v>
      </c>
      <c r="G105" s="165">
        <f>Reliability_updated!V105</f>
        <v>625.29999999999995</v>
      </c>
      <c r="H105" s="165">
        <f>'Data Reliability'!C105</f>
        <v>0</v>
      </c>
      <c r="I105" t="str">
        <f>IF(Reliability!B105="x","x",(IF(ROUNDUP(Reliability!B105,0)=1,"Very High",IF(ROUNDUP(Reliability!B105,0)=2,"High",IF(ROUNDUP(Reliability!B105,0)=3,"Medium",IF(ROUNDUP(Reliability!B105,0)=4,"Low","Very Low"))))))</f>
        <v>Medium</v>
      </c>
    </row>
    <row r="106" spans="1:9" x14ac:dyDescent="0.35">
      <c r="A106" s="164" t="str">
        <f>Lists!C:C</f>
        <v>PSE002</v>
      </c>
      <c r="B106" s="251">
        <f t="shared" si="12"/>
        <v>1.2</v>
      </c>
      <c r="C106" s="251">
        <f t="shared" si="13"/>
        <v>0.8</v>
      </c>
      <c r="D106" s="251">
        <f t="shared" si="14"/>
        <v>2.8</v>
      </c>
      <c r="E106" s="251">
        <f t="shared" si="15"/>
        <v>0</v>
      </c>
      <c r="F106" s="251">
        <f>'Data Reliability'!B106</f>
        <v>1.3</v>
      </c>
      <c r="G106" s="165">
        <f>Reliability_updated!V106</f>
        <v>204.8</v>
      </c>
      <c r="H106" s="165">
        <f>'Data Reliability'!C106</f>
        <v>0</v>
      </c>
      <c r="I106" t="str">
        <f>IF(Reliability!B106="x","x",(IF(ROUNDUP(Reliability!B106,0)=1,"Very High",IF(ROUNDUP(Reliability!B106,0)=2,"High",IF(ROUNDUP(Reliability!B106,0)=3,"Medium",IF(ROUNDUP(Reliability!B106,0)=4,"Low","Very Low"))))))</f>
        <v>High</v>
      </c>
    </row>
    <row r="107" spans="1:9" x14ac:dyDescent="0.35">
      <c r="A107" s="164" t="str">
        <f>Lists!C:C</f>
        <v>REG001</v>
      </c>
      <c r="B107" s="251">
        <f t="shared" si="12"/>
        <v>2.2999999999999998</v>
      </c>
      <c r="C107" s="251">
        <f t="shared" si="13"/>
        <v>2</v>
      </c>
      <c r="D107" s="251">
        <f t="shared" si="14"/>
        <v>5</v>
      </c>
      <c r="E107" s="251">
        <f t="shared" si="15"/>
        <v>0</v>
      </c>
      <c r="F107" s="251">
        <f>'Data Reliability'!B107</f>
        <v>1.8</v>
      </c>
      <c r="G107" s="165">
        <f>Reliability_updated!V107</f>
        <v>491</v>
      </c>
      <c r="H107" s="165">
        <f>'Data Reliability'!C107</f>
        <v>0</v>
      </c>
      <c r="I107" t="str">
        <f>IF(Reliability!B107="x","x",(IF(ROUNDUP(Reliability!B107,0)=1,"Very High",IF(ROUNDUP(Reliability!B107,0)=2,"High",IF(ROUNDUP(Reliability!B107,0)=3,"Medium",IF(ROUNDUP(Reliability!B107,0)=4,"Low","Very Low"))))))</f>
        <v>Medium</v>
      </c>
    </row>
    <row r="108" spans="1:9" x14ac:dyDescent="0.35">
      <c r="A108" s="164" t="str">
        <f>Lists!C:C</f>
        <v>REG002</v>
      </c>
      <c r="B108" s="251">
        <f t="shared" si="12"/>
        <v>2</v>
      </c>
      <c r="C108" s="251">
        <f t="shared" si="13"/>
        <v>3.3</v>
      </c>
      <c r="D108" s="251">
        <f t="shared" si="14"/>
        <v>2.8</v>
      </c>
      <c r="E108" s="251">
        <f t="shared" si="15"/>
        <v>0</v>
      </c>
      <c r="F108" s="251">
        <f>'Data Reliability'!B108</f>
        <v>2.2999999999999998</v>
      </c>
      <c r="G108" s="165">
        <f>Reliability_updated!V108</f>
        <v>206.9</v>
      </c>
      <c r="H108" s="165">
        <f>'Data Reliability'!C108</f>
        <v>0</v>
      </c>
      <c r="I108" t="str">
        <f>IF(Reliability!B108="x","x",(IF(ROUNDUP(Reliability!B108,0)=1,"Very High",IF(ROUNDUP(Reliability!B108,0)=2,"High",IF(ROUNDUP(Reliability!B108,0)=3,"Medium",IF(ROUNDUP(Reliability!B108,0)=4,"Low","Very Low"))))))</f>
        <v>High</v>
      </c>
    </row>
    <row r="109" spans="1:9" x14ac:dyDescent="0.35">
      <c r="A109" s="164" t="str">
        <f>Lists!C:C</f>
        <v>REG003</v>
      </c>
      <c r="B109" s="251">
        <f t="shared" si="12"/>
        <v>4.2</v>
      </c>
      <c r="C109" s="251" t="str">
        <f t="shared" si="13"/>
        <v>x</v>
      </c>
      <c r="D109" s="251">
        <f t="shared" si="14"/>
        <v>5</v>
      </c>
      <c r="E109" s="251">
        <f t="shared" si="15"/>
        <v>3.3</v>
      </c>
      <c r="F109" s="251" t="str">
        <f>'Data Reliability'!B109</f>
        <v>x</v>
      </c>
      <c r="G109" s="165">
        <f>Reliability_updated!V109</f>
        <v>850.3</v>
      </c>
      <c r="H109" s="165">
        <f>'Data Reliability'!C109</f>
        <v>2</v>
      </c>
      <c r="I109" t="str">
        <f>IF(Reliability!B109="x","x",(IF(ROUNDUP(Reliability!B109,0)=1,"Very High",IF(ROUNDUP(Reliability!B109,0)=2,"High",IF(ROUNDUP(Reliability!B109,0)=3,"Medium",IF(ROUNDUP(Reliability!B109,0)=4,"Low","Very Low"))))))</f>
        <v>Very Low</v>
      </c>
    </row>
    <row r="110" spans="1:9" x14ac:dyDescent="0.35">
      <c r="A110" s="164" t="str">
        <f>Lists!C:C</f>
        <v>REG004</v>
      </c>
      <c r="B110" s="251">
        <f t="shared" si="12"/>
        <v>1.4</v>
      </c>
      <c r="C110" s="251">
        <f t="shared" si="13"/>
        <v>2.5</v>
      </c>
      <c r="D110" s="251">
        <f t="shared" si="14"/>
        <v>1.6</v>
      </c>
      <c r="E110" s="251">
        <f t="shared" si="15"/>
        <v>0</v>
      </c>
      <c r="F110" s="251">
        <f>'Data Reliability'!B110</f>
        <v>2</v>
      </c>
      <c r="G110" s="165">
        <f>Reliability_updated!V110</f>
        <v>119</v>
      </c>
      <c r="H110" s="165">
        <f>'Data Reliability'!C110</f>
        <v>0</v>
      </c>
      <c r="I110" t="str">
        <f>IF(Reliability!B110="x","x",(IF(ROUNDUP(Reliability!B110,0)=1,"Very High",IF(ROUNDUP(Reliability!B110,0)=2,"High",IF(ROUNDUP(Reliability!B110,0)=3,"Medium",IF(ROUNDUP(Reliability!B110,0)=4,"Low","Very Low"))))))</f>
        <v>High</v>
      </c>
    </row>
    <row r="111" spans="1:9" x14ac:dyDescent="0.35">
      <c r="A111" s="164" t="str">
        <f>Lists!C:C</f>
        <v>REG006</v>
      </c>
      <c r="B111" s="251">
        <f t="shared" si="12"/>
        <v>2.5</v>
      </c>
      <c r="C111" s="251">
        <f t="shared" si="13"/>
        <v>3.5</v>
      </c>
      <c r="D111" s="251">
        <f t="shared" si="14"/>
        <v>2.4</v>
      </c>
      <c r="E111" s="251">
        <f t="shared" si="15"/>
        <v>1.7</v>
      </c>
      <c r="F111" s="251">
        <f>'Data Reliability'!B111</f>
        <v>2.4</v>
      </c>
      <c r="G111" s="165">
        <f>Reliability_updated!V111</f>
        <v>174.5</v>
      </c>
      <c r="H111" s="165">
        <f>'Data Reliability'!C111</f>
        <v>1</v>
      </c>
      <c r="I111" t="str">
        <f>IF(Reliability!B111="x","x",(IF(ROUNDUP(Reliability!B111,0)=1,"Very High",IF(ROUNDUP(Reliability!B111,0)=2,"High",IF(ROUNDUP(Reliability!B111,0)=3,"Medium",IF(ROUNDUP(Reliability!B111,0)=4,"Low","Very Low"))))))</f>
        <v>Medium</v>
      </c>
    </row>
    <row r="112" spans="1:9" x14ac:dyDescent="0.35">
      <c r="A112" s="164" t="str">
        <f>Lists!C:C</f>
        <v>REG007</v>
      </c>
      <c r="B112" s="251">
        <f t="shared" si="12"/>
        <v>5</v>
      </c>
      <c r="C112" s="251" t="str">
        <f t="shared" si="13"/>
        <v>x</v>
      </c>
      <c r="D112" s="251">
        <f t="shared" si="14"/>
        <v>5</v>
      </c>
      <c r="E112" s="251">
        <f t="shared" si="15"/>
        <v>5</v>
      </c>
      <c r="F112" s="251" t="str">
        <f>'Data Reliability'!B112</f>
        <v>x</v>
      </c>
      <c r="G112" s="165">
        <f>Reliability_updated!V112</f>
        <v>979</v>
      </c>
      <c r="H112" s="165">
        <f>'Data Reliability'!C112</f>
        <v>5</v>
      </c>
      <c r="I112" t="str">
        <f>IF(Reliability!B112="x","x",(IF(ROUNDUP(Reliability!B112,0)=1,"Very High",IF(ROUNDUP(Reliability!B112,0)=2,"High",IF(ROUNDUP(Reliability!B112,0)=3,"Medium",IF(ROUNDUP(Reliability!B112,0)=4,"Low","Very Low"))))))</f>
        <v>Very Low</v>
      </c>
    </row>
    <row r="113" spans="1:9" x14ac:dyDescent="0.35">
      <c r="A113" s="164" t="str">
        <f>Lists!C:C</f>
        <v>REG008</v>
      </c>
      <c r="B113" s="251">
        <f t="shared" si="12"/>
        <v>5</v>
      </c>
      <c r="C113" s="251" t="str">
        <f t="shared" si="13"/>
        <v>x</v>
      </c>
      <c r="D113" s="251">
        <f t="shared" si="14"/>
        <v>5</v>
      </c>
      <c r="E113" s="251">
        <f t="shared" si="15"/>
        <v>5</v>
      </c>
      <c r="F113" s="251" t="str">
        <f>'Data Reliability'!B113</f>
        <v>x</v>
      </c>
      <c r="G113" s="165">
        <f>Reliability_updated!V113</f>
        <v>979</v>
      </c>
      <c r="H113" s="165">
        <f>'Data Reliability'!C113</f>
        <v>5</v>
      </c>
      <c r="I113" t="str">
        <f>IF(Reliability!B113="x","x",(IF(ROUNDUP(Reliability!B113,0)=1,"Very High",IF(ROUNDUP(Reliability!B113,0)=2,"High",IF(ROUNDUP(Reliability!B113,0)=3,"Medium",IF(ROUNDUP(Reliability!B113,0)=4,"Low","Very Low"))))))</f>
        <v>Very Low</v>
      </c>
    </row>
    <row r="114" spans="1:9" x14ac:dyDescent="0.35">
      <c r="A114" s="164" t="str">
        <f>Lists!C:C</f>
        <v>REG011</v>
      </c>
      <c r="B114" s="251">
        <f t="shared" si="12"/>
        <v>1.1000000000000001</v>
      </c>
      <c r="C114" s="251">
        <f t="shared" si="13"/>
        <v>2.2999999999999998</v>
      </c>
      <c r="D114" s="251">
        <f t="shared" si="14"/>
        <v>1</v>
      </c>
      <c r="E114" s="251">
        <f t="shared" si="15"/>
        <v>0</v>
      </c>
      <c r="F114" s="251">
        <f>'Data Reliability'!B114</f>
        <v>1.9</v>
      </c>
      <c r="G114" s="165">
        <f>Reliability_updated!V114</f>
        <v>73.2</v>
      </c>
      <c r="H114" s="165">
        <f>'Data Reliability'!C114</f>
        <v>0</v>
      </c>
      <c r="I114" t="str">
        <f>IF(Reliability!B114="x","x",(IF(ROUNDUP(Reliability!B114,0)=1,"Very High",IF(ROUNDUP(Reliability!B114,0)=2,"High",IF(ROUNDUP(Reliability!B114,0)=3,"Medium",IF(ROUNDUP(Reliability!B114,0)=4,"Low","Very Low"))))))</f>
        <v>High</v>
      </c>
    </row>
    <row r="115" spans="1:9" x14ac:dyDescent="0.35">
      <c r="A115" s="164" t="str">
        <f>Lists!C:C</f>
        <v>REG012</v>
      </c>
      <c r="B115" s="251">
        <f t="shared" si="12"/>
        <v>1.2</v>
      </c>
      <c r="C115" s="251">
        <f t="shared" si="13"/>
        <v>2.2999999999999998</v>
      </c>
      <c r="D115" s="251">
        <f t="shared" si="14"/>
        <v>1.3</v>
      </c>
      <c r="E115" s="251">
        <f t="shared" si="15"/>
        <v>0</v>
      </c>
      <c r="F115" s="251">
        <f>'Data Reliability'!B115</f>
        <v>1.9</v>
      </c>
      <c r="G115" s="165">
        <f>Reliability_updated!V115</f>
        <v>95</v>
      </c>
      <c r="H115" s="165">
        <f>'Data Reliability'!C115</f>
        <v>0</v>
      </c>
      <c r="I115" t="str">
        <f>IF(Reliability!B115="x","x",(IF(ROUNDUP(Reliability!B115,0)=1,"Very High",IF(ROUNDUP(Reliability!B115,0)=2,"High",IF(ROUNDUP(Reliability!B115,0)=3,"Medium",IF(ROUNDUP(Reliability!B115,0)=4,"Low","Very Low"))))))</f>
        <v>High</v>
      </c>
    </row>
    <row r="116" spans="1:9" x14ac:dyDescent="0.35">
      <c r="A116" s="164" t="str">
        <f>Lists!C:C</f>
        <v>REG013</v>
      </c>
      <c r="B116" s="251">
        <f t="shared" si="12"/>
        <v>1.1000000000000001</v>
      </c>
      <c r="C116" s="251">
        <f t="shared" si="13"/>
        <v>3.3</v>
      </c>
      <c r="D116" s="251">
        <f t="shared" si="14"/>
        <v>0.1</v>
      </c>
      <c r="E116" s="251">
        <f t="shared" si="15"/>
        <v>0</v>
      </c>
      <c r="F116" s="251">
        <f>'Data Reliability'!B116</f>
        <v>2.2999999999999998</v>
      </c>
      <c r="G116" s="165">
        <f>Reliability_updated!V116</f>
        <v>7.2</v>
      </c>
      <c r="H116" s="165">
        <f>'Data Reliability'!C116</f>
        <v>0</v>
      </c>
      <c r="I116" t="str">
        <f>IF(Reliability!B116="x","x",(IF(ROUNDUP(Reliability!B116,0)=1,"Very High",IF(ROUNDUP(Reliability!B116,0)=2,"High",IF(ROUNDUP(Reliability!B116,0)=3,"Medium",IF(ROUNDUP(Reliability!B116,0)=4,"Low","Very Low"))))))</f>
        <v>High</v>
      </c>
    </row>
    <row r="117" spans="1:9" x14ac:dyDescent="0.35">
      <c r="A117" s="164" t="str">
        <f>Lists!C:C</f>
        <v>REG014</v>
      </c>
      <c r="B117" s="251">
        <f t="shared" si="12"/>
        <v>1.2</v>
      </c>
      <c r="C117" s="251">
        <f t="shared" si="13"/>
        <v>2.2999999999999998</v>
      </c>
      <c r="D117" s="251">
        <f t="shared" si="14"/>
        <v>1.3</v>
      </c>
      <c r="E117" s="251">
        <f t="shared" si="15"/>
        <v>0</v>
      </c>
      <c r="F117" s="251">
        <f>'Data Reliability'!B117</f>
        <v>1.9</v>
      </c>
      <c r="G117" s="165">
        <f>Reliability_updated!V117</f>
        <v>94.5</v>
      </c>
      <c r="H117" s="165">
        <f>'Data Reliability'!C117</f>
        <v>0</v>
      </c>
      <c r="I117" t="str">
        <f>IF(Reliability!B117="x","x",(IF(ROUNDUP(Reliability!B117,0)=1,"Very High",IF(ROUNDUP(Reliability!B117,0)=2,"High",IF(ROUNDUP(Reliability!B117,0)=3,"Medium",IF(ROUNDUP(Reliability!B117,0)=4,"Low","Very Low"))))))</f>
        <v>High</v>
      </c>
    </row>
    <row r="118" spans="1:9" x14ac:dyDescent="0.35">
      <c r="A118" s="164" t="str">
        <f>Lists!C:C</f>
        <v>ROU002</v>
      </c>
      <c r="B118" s="251">
        <f t="shared" si="12"/>
        <v>1.2</v>
      </c>
      <c r="C118" s="251">
        <f t="shared" si="13"/>
        <v>2.2999999999999998</v>
      </c>
      <c r="D118" s="251">
        <f t="shared" si="14"/>
        <v>1.4</v>
      </c>
      <c r="E118" s="251">
        <f t="shared" si="15"/>
        <v>0</v>
      </c>
      <c r="F118" s="251">
        <f>'Data Reliability'!B118</f>
        <v>1.9</v>
      </c>
      <c r="G118" s="165">
        <f>Reliability_updated!V118</f>
        <v>105.7</v>
      </c>
      <c r="H118" s="165">
        <f>'Data Reliability'!C118</f>
        <v>0</v>
      </c>
      <c r="I118" t="str">
        <f>IF(Reliability!B118="x","x",(IF(ROUNDUP(Reliability!B118,0)=1,"Very High",IF(ROUNDUP(Reliability!B118,0)=2,"High",IF(ROUNDUP(Reliability!B118,0)=3,"Medium",IF(ROUNDUP(Reliability!B118,0)=4,"Low","Very Low"))))))</f>
        <v>High</v>
      </c>
    </row>
    <row r="119" spans="1:9" x14ac:dyDescent="0.35">
      <c r="A119" s="164" t="str">
        <f>Lists!C:C</f>
        <v>RWA002</v>
      </c>
      <c r="B119" s="251">
        <f t="shared" si="12"/>
        <v>2.5</v>
      </c>
      <c r="C119" s="251">
        <f t="shared" si="13"/>
        <v>2.5</v>
      </c>
      <c r="D119" s="251">
        <f t="shared" si="14"/>
        <v>1.6</v>
      </c>
      <c r="E119" s="251">
        <f t="shared" si="15"/>
        <v>3.3</v>
      </c>
      <c r="F119" s="251">
        <f>'Data Reliability'!B119</f>
        <v>2</v>
      </c>
      <c r="G119" s="165">
        <f>Reliability_updated!V119</f>
        <v>120.6</v>
      </c>
      <c r="H119" s="165">
        <f>'Data Reliability'!C119</f>
        <v>2</v>
      </c>
      <c r="I119" t="str">
        <f>IF(Reliability!B119="x","x",(IF(ROUNDUP(Reliability!B119,0)=1,"Very High",IF(ROUNDUP(Reliability!B119,0)=2,"High",IF(ROUNDUP(Reliability!B119,0)=3,"Medium",IF(ROUNDUP(Reliability!B119,0)=4,"Low","Very Low"))))))</f>
        <v>Medium</v>
      </c>
    </row>
    <row r="120" spans="1:9" x14ac:dyDescent="0.35">
      <c r="A120" s="164" t="str">
        <f>Lists!C:C</f>
        <v>SDN001</v>
      </c>
      <c r="B120" s="251">
        <f t="shared" si="12"/>
        <v>1</v>
      </c>
      <c r="C120" s="251">
        <f t="shared" si="13"/>
        <v>0.8</v>
      </c>
      <c r="D120" s="251">
        <f t="shared" si="14"/>
        <v>2.1</v>
      </c>
      <c r="E120" s="251">
        <f t="shared" si="15"/>
        <v>0</v>
      </c>
      <c r="F120" s="251">
        <f>'Data Reliability'!B120</f>
        <v>1.3</v>
      </c>
      <c r="G120" s="165">
        <f>Reliability_updated!V120</f>
        <v>153.19999999999999</v>
      </c>
      <c r="H120" s="165">
        <f>'Data Reliability'!C120</f>
        <v>0</v>
      </c>
      <c r="I120" t="str">
        <f>IF(Reliability!B120="x","x",(IF(ROUNDUP(Reliability!B120,0)=1,"Very High",IF(ROUNDUP(Reliability!B120,0)=2,"High",IF(ROUNDUP(Reliability!B120,0)=3,"Medium",IF(ROUNDUP(Reliability!B120,0)=4,"Low","Very Low"))))))</f>
        <v>Very High</v>
      </c>
    </row>
    <row r="121" spans="1:9" x14ac:dyDescent="0.35">
      <c r="A121" s="164" t="str">
        <f>Lists!C:C</f>
        <v>SDN005</v>
      </c>
      <c r="B121" s="251">
        <f t="shared" si="12"/>
        <v>1.1000000000000001</v>
      </c>
      <c r="C121" s="251">
        <f t="shared" si="13"/>
        <v>2.2999999999999998</v>
      </c>
      <c r="D121" s="251">
        <f t="shared" si="14"/>
        <v>1</v>
      </c>
      <c r="E121" s="251">
        <f t="shared" si="15"/>
        <v>0</v>
      </c>
      <c r="F121" s="251">
        <f>'Data Reliability'!B121</f>
        <v>1.9</v>
      </c>
      <c r="G121" s="165">
        <f>Reliability_updated!V121</f>
        <v>73.2</v>
      </c>
      <c r="H121" s="165">
        <f>'Data Reliability'!C121</f>
        <v>0</v>
      </c>
      <c r="I121" t="str">
        <f>IF(Reliability!B121="x","x",(IF(ROUNDUP(Reliability!B121,0)=1,"Very High",IF(ROUNDUP(Reliability!B121,0)=2,"High",IF(ROUNDUP(Reliability!B121,0)=3,"Medium",IF(ROUNDUP(Reliability!B121,0)=4,"Low","Very Low"))))))</f>
        <v>High</v>
      </c>
    </row>
    <row r="122" spans="1:9" x14ac:dyDescent="0.35">
      <c r="A122" s="164" t="str">
        <f>Lists!C:C</f>
        <v>SDN008</v>
      </c>
      <c r="B122" s="251">
        <f t="shared" si="12"/>
        <v>0.5</v>
      </c>
      <c r="C122" s="251">
        <f t="shared" si="13"/>
        <v>0.8</v>
      </c>
      <c r="D122" s="251">
        <f t="shared" si="14"/>
        <v>0.7</v>
      </c>
      <c r="E122" s="251">
        <f t="shared" si="15"/>
        <v>0</v>
      </c>
      <c r="F122" s="251">
        <f>'Data Reliability'!B122</f>
        <v>1.3</v>
      </c>
      <c r="G122" s="165">
        <f>Reliability_updated!V122</f>
        <v>50.5</v>
      </c>
      <c r="H122" s="165">
        <f>'Data Reliability'!C122</f>
        <v>0</v>
      </c>
      <c r="I122" t="str">
        <f>IF(Reliability!B122="x","x",(IF(ROUNDUP(Reliability!B122,0)=1,"Very High",IF(ROUNDUP(Reliability!B122,0)=2,"High",IF(ROUNDUP(Reliability!B122,0)=3,"Medium",IF(ROUNDUP(Reliability!B122,0)=4,"Low","Very Low"))))))</f>
        <v>Very High</v>
      </c>
    </row>
    <row r="123" spans="1:9" x14ac:dyDescent="0.35">
      <c r="A123" s="164" t="str">
        <f>Lists!C:C</f>
        <v>SEN002</v>
      </c>
      <c r="B123" s="251">
        <f t="shared" si="12"/>
        <v>2.8</v>
      </c>
      <c r="C123" s="251">
        <f t="shared" si="13"/>
        <v>2.2999999999999998</v>
      </c>
      <c r="D123" s="251">
        <f t="shared" si="14"/>
        <v>4.5</v>
      </c>
      <c r="E123" s="251">
        <f t="shared" si="15"/>
        <v>1.7</v>
      </c>
      <c r="F123" s="251">
        <f>'Data Reliability'!B123</f>
        <v>1.9</v>
      </c>
      <c r="G123" s="165">
        <f>Reliability_updated!V123</f>
        <v>327.2</v>
      </c>
      <c r="H123" s="165">
        <f>'Data Reliability'!C123</f>
        <v>1</v>
      </c>
      <c r="I123" t="str">
        <f>IF(Reliability!B123="x","x",(IF(ROUNDUP(Reliability!B123,0)=1,"Very High",IF(ROUNDUP(Reliability!B123,0)=2,"High",IF(ROUNDUP(Reliability!B123,0)=3,"Medium",IF(ROUNDUP(Reliability!B123,0)=4,"Low","Very Low"))))))</f>
        <v>Medium</v>
      </c>
    </row>
    <row r="124" spans="1:9" x14ac:dyDescent="0.35">
      <c r="A124" s="164" t="str">
        <f>Lists!C:C</f>
        <v>SLV001</v>
      </c>
      <c r="B124" s="251">
        <f t="shared" si="12"/>
        <v>1.4</v>
      </c>
      <c r="C124" s="251">
        <f t="shared" si="13"/>
        <v>2.2999999999999998</v>
      </c>
      <c r="D124" s="251">
        <f t="shared" si="14"/>
        <v>0.1</v>
      </c>
      <c r="E124" s="251">
        <f t="shared" si="15"/>
        <v>1.7</v>
      </c>
      <c r="F124" s="251">
        <f>'Data Reliability'!B124</f>
        <v>1.9</v>
      </c>
      <c r="G124" s="165">
        <f>Reliability_updated!V124</f>
        <v>7</v>
      </c>
      <c r="H124" s="165">
        <f>'Data Reliability'!C124</f>
        <v>1</v>
      </c>
      <c r="I124" t="str">
        <f>IF(Reliability!B124="x","x",(IF(ROUNDUP(Reliability!B124,0)=1,"Very High",IF(ROUNDUP(Reliability!B124,0)=2,"High",IF(ROUNDUP(Reliability!B124,0)=3,"Medium",IF(ROUNDUP(Reliability!B124,0)=4,"Low","Very Low"))))))</f>
        <v>High</v>
      </c>
    </row>
    <row r="125" spans="1:9" x14ac:dyDescent="0.35">
      <c r="A125" s="164" t="str">
        <f>Lists!C:C</f>
        <v>SOM001</v>
      </c>
      <c r="B125" s="251">
        <f t="shared" si="12"/>
        <v>1.5</v>
      </c>
      <c r="C125" s="251">
        <f t="shared" si="13"/>
        <v>2</v>
      </c>
      <c r="D125" s="251">
        <f t="shared" si="14"/>
        <v>2.4</v>
      </c>
      <c r="E125" s="251">
        <f t="shared" si="15"/>
        <v>0</v>
      </c>
      <c r="F125" s="251">
        <f>'Data Reliability'!B125</f>
        <v>1.8</v>
      </c>
      <c r="G125" s="165">
        <f>Reliability_updated!V125</f>
        <v>178.6</v>
      </c>
      <c r="H125" s="165">
        <f>'Data Reliability'!C125</f>
        <v>0</v>
      </c>
      <c r="I125" t="str">
        <f>IF(Reliability!B125="x","x",(IF(ROUNDUP(Reliability!B125,0)=1,"Very High",IF(ROUNDUP(Reliability!B125,0)=2,"High",IF(ROUNDUP(Reliability!B125,0)=3,"Medium",IF(ROUNDUP(Reliability!B125,0)=4,"Low","Very Low"))))))</f>
        <v>High</v>
      </c>
    </row>
    <row r="126" spans="1:9" x14ac:dyDescent="0.35">
      <c r="A126" s="164" t="str">
        <f>Lists!C:C</f>
        <v>SOM002</v>
      </c>
      <c r="B126" s="251">
        <f t="shared" si="12"/>
        <v>2.2999999999999998</v>
      </c>
      <c r="C126" s="251">
        <f t="shared" si="13"/>
        <v>2.2999999999999998</v>
      </c>
      <c r="D126" s="251">
        <f t="shared" si="14"/>
        <v>4.7</v>
      </c>
      <c r="E126" s="251">
        <f t="shared" si="15"/>
        <v>0</v>
      </c>
      <c r="F126" s="251">
        <f>'Data Reliability'!B126</f>
        <v>1.9</v>
      </c>
      <c r="G126" s="165">
        <f>Reliability_updated!V126</f>
        <v>341.9</v>
      </c>
      <c r="H126" s="165">
        <f>'Data Reliability'!C126</f>
        <v>0</v>
      </c>
      <c r="I126" t="str">
        <f>IF(Reliability!B126="x","x",(IF(ROUNDUP(Reliability!B126,0)=1,"Very High",IF(ROUNDUP(Reliability!B126,0)=2,"High",IF(ROUNDUP(Reliability!B126,0)=3,"Medium",IF(ROUNDUP(Reliability!B126,0)=4,"Low","Very Low"))))))</f>
        <v>Medium</v>
      </c>
    </row>
    <row r="127" spans="1:9" x14ac:dyDescent="0.35">
      <c r="A127" s="164" t="str">
        <f>Lists!C:C</f>
        <v>SSD001</v>
      </c>
      <c r="B127" s="251">
        <f t="shared" si="12"/>
        <v>1.1000000000000001</v>
      </c>
      <c r="C127" s="251">
        <f t="shared" si="13"/>
        <v>2</v>
      </c>
      <c r="D127" s="251">
        <f t="shared" si="14"/>
        <v>1.2</v>
      </c>
      <c r="E127" s="251">
        <f t="shared" si="15"/>
        <v>0</v>
      </c>
      <c r="F127" s="251">
        <f>'Data Reliability'!B127</f>
        <v>1.8</v>
      </c>
      <c r="G127" s="165">
        <f>Reliability_updated!V127</f>
        <v>87.9</v>
      </c>
      <c r="H127" s="165">
        <f>'Data Reliability'!C127</f>
        <v>0</v>
      </c>
      <c r="I127" t="str">
        <f>IF(Reliability!B127="x","x",(IF(ROUNDUP(Reliability!B127,0)=1,"Very High",IF(ROUNDUP(Reliability!B127,0)=2,"High",IF(ROUNDUP(Reliability!B127,0)=3,"Medium",IF(ROUNDUP(Reliability!B127,0)=4,"Low","Very Low"))))))</f>
        <v>High</v>
      </c>
    </row>
    <row r="128" spans="1:9" x14ac:dyDescent="0.35">
      <c r="A128" s="164" t="str">
        <f>Lists!C:C</f>
        <v>SVK002</v>
      </c>
      <c r="B128" s="251">
        <f t="shared" si="12"/>
        <v>1.1000000000000001</v>
      </c>
      <c r="C128" s="251">
        <f t="shared" si="13"/>
        <v>1.8</v>
      </c>
      <c r="D128" s="251">
        <f t="shared" si="14"/>
        <v>1.4</v>
      </c>
      <c r="E128" s="251">
        <f t="shared" si="15"/>
        <v>0</v>
      </c>
      <c r="F128" s="251">
        <f>'Data Reliability'!B128</f>
        <v>1.7</v>
      </c>
      <c r="G128" s="165">
        <f>Reliability_updated!V128</f>
        <v>101.4</v>
      </c>
      <c r="H128" s="165">
        <f>'Data Reliability'!C128</f>
        <v>0</v>
      </c>
      <c r="I128" t="str">
        <f>IF(Reliability!B128="x","x",(IF(ROUNDUP(Reliability!B128,0)=1,"Very High",IF(ROUNDUP(Reliability!B128,0)=2,"High",IF(ROUNDUP(Reliability!B128,0)=3,"Medium",IF(ROUNDUP(Reliability!B128,0)=4,"Low","Very Low"))))))</f>
        <v>High</v>
      </c>
    </row>
    <row r="129" spans="1:9" x14ac:dyDescent="0.35">
      <c r="A129" s="164" t="str">
        <f>Lists!C:C</f>
        <v>SWZ001</v>
      </c>
      <c r="B129" s="251">
        <f t="shared" si="12"/>
        <v>1.8</v>
      </c>
      <c r="C129" s="251">
        <f t="shared" si="13"/>
        <v>0.8</v>
      </c>
      <c r="D129" s="251">
        <f t="shared" si="14"/>
        <v>3</v>
      </c>
      <c r="E129" s="251">
        <f t="shared" si="15"/>
        <v>1.7</v>
      </c>
      <c r="F129" s="251">
        <f>'Data Reliability'!B129</f>
        <v>1.3</v>
      </c>
      <c r="G129" s="165">
        <f>Reliability_updated!V129</f>
        <v>218.5</v>
      </c>
      <c r="H129" s="165">
        <f>'Data Reliability'!C129</f>
        <v>1</v>
      </c>
      <c r="I129" t="str">
        <f>IF(Reliability!B129="x","x",(IF(ROUNDUP(Reliability!B129,0)=1,"Very High",IF(ROUNDUP(Reliability!B129,0)=2,"High",IF(ROUNDUP(Reliability!B129,0)=3,"Medium",IF(ROUNDUP(Reliability!B129,0)=4,"Low","Very Low"))))))</f>
        <v>High</v>
      </c>
    </row>
    <row r="130" spans="1:9" x14ac:dyDescent="0.35">
      <c r="A130" s="164" t="str">
        <f>Lists!C:C</f>
        <v>SYR001</v>
      </c>
      <c r="B130" s="251">
        <f t="shared" si="12"/>
        <v>1.1000000000000001</v>
      </c>
      <c r="C130" s="251">
        <f t="shared" si="13"/>
        <v>0.8</v>
      </c>
      <c r="D130" s="251">
        <f t="shared" si="14"/>
        <v>2.6</v>
      </c>
      <c r="E130" s="251">
        <f t="shared" si="15"/>
        <v>0</v>
      </c>
      <c r="F130" s="251">
        <f>'Data Reliability'!B130</f>
        <v>1.3</v>
      </c>
      <c r="G130" s="165">
        <f>Reliability_updated!V130</f>
        <v>192.7</v>
      </c>
      <c r="H130" s="165">
        <f>'Data Reliability'!C130</f>
        <v>0</v>
      </c>
      <c r="I130" t="str">
        <f>IF(Reliability!B130="x","x",(IF(ROUNDUP(Reliability!B130,0)=1,"Very High",IF(ROUNDUP(Reliability!B130,0)=2,"High",IF(ROUNDUP(Reliability!B130,0)=3,"Medium",IF(ROUNDUP(Reliability!B130,0)=4,"Low","Very Low"))))))</f>
        <v>High</v>
      </c>
    </row>
    <row r="131" spans="1:9" x14ac:dyDescent="0.35">
      <c r="A131" s="164" t="str">
        <f>Lists!C:C</f>
        <v>TCD001</v>
      </c>
      <c r="B131" s="251">
        <f t="shared" ref="B131:B155" si="16">ROUND(AVERAGE(C131:E131),1)</f>
        <v>2.8</v>
      </c>
      <c r="C131" s="251">
        <f t="shared" ref="C131:C155" si="17">IF(F131="x","x",ROUND((5-(3-F131)/2*5),1))</f>
        <v>3.3</v>
      </c>
      <c r="D131" s="251">
        <f t="shared" ref="D131:D155" si="18">IF(G131&gt;365,5,ROUND((5-(365-G131)/364*5),1))</f>
        <v>5</v>
      </c>
      <c r="E131" s="251">
        <f t="shared" ref="E131:E155" si="19">IF(H131&gt;3,5,ROUND((5-(3-H131)/3*5),1))</f>
        <v>0</v>
      </c>
      <c r="F131" s="251">
        <f>'Data Reliability'!B131</f>
        <v>2.2999999999999998</v>
      </c>
      <c r="G131" s="165">
        <f>Reliability_updated!V131</f>
        <v>437.5</v>
      </c>
      <c r="H131" s="165">
        <f>'Data Reliability'!C131</f>
        <v>0</v>
      </c>
      <c r="I131" t="str">
        <f>IF(Reliability!B131="x","x",(IF(ROUNDUP(Reliability!B131,0)=1,"Very High",IF(ROUNDUP(Reliability!B131,0)=2,"High",IF(ROUNDUP(Reliability!B131,0)=3,"Medium",IF(ROUNDUP(Reliability!B131,0)=4,"Low","Very Low"))))))</f>
        <v>Medium</v>
      </c>
    </row>
    <row r="132" spans="1:9" x14ac:dyDescent="0.35">
      <c r="A132" s="164" t="str">
        <f>Lists!C:C</f>
        <v>TCD003</v>
      </c>
      <c r="B132" s="251">
        <f t="shared" si="16"/>
        <v>3</v>
      </c>
      <c r="C132" s="251">
        <f t="shared" si="17"/>
        <v>4</v>
      </c>
      <c r="D132" s="251">
        <f t="shared" si="18"/>
        <v>5</v>
      </c>
      <c r="E132" s="251">
        <f t="shared" si="19"/>
        <v>0</v>
      </c>
      <c r="F132" s="251">
        <f>'Data Reliability'!B132</f>
        <v>2.6</v>
      </c>
      <c r="G132" s="165">
        <f>Reliability_updated!V132</f>
        <v>577.9</v>
      </c>
      <c r="H132" s="165">
        <f>'Data Reliability'!C132</f>
        <v>0</v>
      </c>
      <c r="I132" t="str">
        <f>IF(Reliability!B132="x","x",(IF(ROUNDUP(Reliability!B132,0)=1,"Very High",IF(ROUNDUP(Reliability!B132,0)=2,"High",IF(ROUNDUP(Reliability!B132,0)=3,"Medium",IF(ROUNDUP(Reliability!B132,0)=4,"Low","Very Low"))))))</f>
        <v>Medium</v>
      </c>
    </row>
    <row r="133" spans="1:9" x14ac:dyDescent="0.35">
      <c r="A133" s="164" t="str">
        <f>Lists!C:C</f>
        <v>TCD004</v>
      </c>
      <c r="B133" s="251">
        <f t="shared" si="16"/>
        <v>2.4</v>
      </c>
      <c r="C133" s="251">
        <f t="shared" si="17"/>
        <v>2.2999999999999998</v>
      </c>
      <c r="D133" s="251">
        <f t="shared" si="18"/>
        <v>5</v>
      </c>
      <c r="E133" s="251">
        <f t="shared" si="19"/>
        <v>0</v>
      </c>
      <c r="F133" s="251">
        <f>'Data Reliability'!B133</f>
        <v>1.9</v>
      </c>
      <c r="G133" s="165">
        <f>Reliability_updated!V133</f>
        <v>794.1</v>
      </c>
      <c r="H133" s="165">
        <f>'Data Reliability'!C133</f>
        <v>0</v>
      </c>
      <c r="I133" t="str">
        <f>IF(Reliability!B133="x","x",(IF(ROUNDUP(Reliability!B133,0)=1,"Very High",IF(ROUNDUP(Reliability!B133,0)=2,"High",IF(ROUNDUP(Reliability!B133,0)=3,"Medium",IF(ROUNDUP(Reliability!B133,0)=4,"Low","Very Low"))))))</f>
        <v>Medium</v>
      </c>
    </row>
    <row r="134" spans="1:9" x14ac:dyDescent="0.35">
      <c r="A134" s="164" t="str">
        <f>Lists!C:C</f>
        <v>TCD005</v>
      </c>
      <c r="B134" s="251">
        <f t="shared" si="16"/>
        <v>2.5</v>
      </c>
      <c r="C134" s="251">
        <f t="shared" si="17"/>
        <v>2.5</v>
      </c>
      <c r="D134" s="251">
        <f t="shared" si="18"/>
        <v>5</v>
      </c>
      <c r="E134" s="251">
        <f t="shared" si="19"/>
        <v>0</v>
      </c>
      <c r="F134" s="251">
        <f>'Data Reliability'!B134</f>
        <v>2</v>
      </c>
      <c r="G134" s="165">
        <f>Reliability_updated!V134</f>
        <v>717.1</v>
      </c>
      <c r="H134" s="165">
        <f>'Data Reliability'!C134</f>
        <v>0</v>
      </c>
      <c r="I134" t="str">
        <f>IF(Reliability!B134="x","x",(IF(ROUNDUP(Reliability!B134,0)=1,"Very High",IF(ROUNDUP(Reliability!B134,0)=2,"High",IF(ROUNDUP(Reliability!B134,0)=3,"Medium",IF(ROUNDUP(Reliability!B134,0)=4,"Low","Very Low"))))))</f>
        <v>Medium</v>
      </c>
    </row>
    <row r="135" spans="1:9" x14ac:dyDescent="0.35">
      <c r="A135" s="164" t="str">
        <f>Lists!C:C</f>
        <v>TCD006</v>
      </c>
      <c r="B135" s="251">
        <f t="shared" si="16"/>
        <v>2.9</v>
      </c>
      <c r="C135" s="251">
        <f t="shared" si="17"/>
        <v>3.8</v>
      </c>
      <c r="D135" s="251">
        <f t="shared" si="18"/>
        <v>5</v>
      </c>
      <c r="E135" s="251">
        <f t="shared" si="19"/>
        <v>0</v>
      </c>
      <c r="F135" s="251">
        <f>'Data Reliability'!B135</f>
        <v>2.5</v>
      </c>
      <c r="G135" s="165">
        <f>Reliability_updated!V135</f>
        <v>704.8</v>
      </c>
      <c r="H135" s="165">
        <f>'Data Reliability'!C135</f>
        <v>0</v>
      </c>
      <c r="I135" t="str">
        <f>IF(Reliability!B135="x","x",(IF(ROUNDUP(Reliability!B135,0)=1,"Very High",IF(ROUNDUP(Reliability!B135,0)=2,"High",IF(ROUNDUP(Reliability!B135,0)=3,"Medium",IF(ROUNDUP(Reliability!B135,0)=4,"Low","Very Low"))))))</f>
        <v>Medium</v>
      </c>
    </row>
    <row r="136" spans="1:9" x14ac:dyDescent="0.35">
      <c r="A136" s="164" t="str">
        <f>Lists!C:C</f>
        <v>THA001</v>
      </c>
      <c r="B136" s="251">
        <f t="shared" si="16"/>
        <v>1.6</v>
      </c>
      <c r="C136" s="251">
        <f t="shared" si="17"/>
        <v>2.5</v>
      </c>
      <c r="D136" s="251">
        <f t="shared" si="18"/>
        <v>2.2000000000000002</v>
      </c>
      <c r="E136" s="251">
        <f t="shared" si="19"/>
        <v>0</v>
      </c>
      <c r="F136" s="251">
        <f>'Data Reliability'!B136</f>
        <v>2</v>
      </c>
      <c r="G136" s="165">
        <f>Reliability_updated!V136</f>
        <v>160.19999999999999</v>
      </c>
      <c r="H136" s="165">
        <f>'Data Reliability'!C136</f>
        <v>0</v>
      </c>
      <c r="I136" t="str">
        <f>IF(Reliability!B136="x","x",(IF(ROUNDUP(Reliability!B136,0)=1,"Very High",IF(ROUNDUP(Reliability!B136,0)=2,"High",IF(ROUNDUP(Reliability!B136,0)=3,"Medium",IF(ROUNDUP(Reliability!B136,0)=4,"Low","Very Low"))))))</f>
        <v>High</v>
      </c>
    </row>
    <row r="137" spans="1:9" x14ac:dyDescent="0.35">
      <c r="A137" s="164" t="str">
        <f>Lists!C:C</f>
        <v>THA002</v>
      </c>
      <c r="B137" s="251">
        <f t="shared" si="16"/>
        <v>3.5</v>
      </c>
      <c r="C137" s="251">
        <f t="shared" si="17"/>
        <v>2.2999999999999998</v>
      </c>
      <c r="D137" s="251">
        <f t="shared" si="18"/>
        <v>5</v>
      </c>
      <c r="E137" s="251">
        <f t="shared" si="19"/>
        <v>3.3</v>
      </c>
      <c r="F137" s="251">
        <f>'Data Reliability'!B137</f>
        <v>1.9</v>
      </c>
      <c r="G137" s="165">
        <f>Reliability_updated!V137</f>
        <v>595.79999999999995</v>
      </c>
      <c r="H137" s="165">
        <f>'Data Reliability'!C137</f>
        <v>2</v>
      </c>
      <c r="I137" t="str">
        <f>IF(Reliability!B137="x","x",(IF(ROUNDUP(Reliability!B137,0)=1,"Very High",IF(ROUNDUP(Reliability!B137,0)=2,"High",IF(ROUNDUP(Reliability!B137,0)=3,"Medium",IF(ROUNDUP(Reliability!B137,0)=4,"Low","Very Low"))))))</f>
        <v>Low</v>
      </c>
    </row>
    <row r="138" spans="1:9" x14ac:dyDescent="0.35">
      <c r="A138" s="164" t="str">
        <f>Lists!C:C</f>
        <v>THA003</v>
      </c>
      <c r="B138" s="251">
        <f t="shared" si="16"/>
        <v>2.2999999999999998</v>
      </c>
      <c r="C138" s="251">
        <f t="shared" si="17"/>
        <v>2.2999999999999998</v>
      </c>
      <c r="D138" s="251">
        <f t="shared" si="18"/>
        <v>2.8</v>
      </c>
      <c r="E138" s="251">
        <f t="shared" si="19"/>
        <v>1.7</v>
      </c>
      <c r="F138" s="251">
        <f>'Data Reliability'!B138</f>
        <v>1.9</v>
      </c>
      <c r="G138" s="165">
        <f>Reliability_updated!V138</f>
        <v>207.7</v>
      </c>
      <c r="H138" s="165">
        <f>'Data Reliability'!C138</f>
        <v>1</v>
      </c>
      <c r="I138" t="str">
        <f>IF(Reliability!B138="x","x",(IF(ROUNDUP(Reliability!B138,0)=1,"Very High",IF(ROUNDUP(Reliability!B138,0)=2,"High",IF(ROUNDUP(Reliability!B138,0)=3,"Medium",IF(ROUNDUP(Reliability!B138,0)=4,"Low","Very Low"))))))</f>
        <v>Medium</v>
      </c>
    </row>
    <row r="139" spans="1:9" x14ac:dyDescent="0.35">
      <c r="A139" s="164" t="str">
        <f>Lists!C:C</f>
        <v>TON002</v>
      </c>
      <c r="B139" s="251">
        <f t="shared" si="16"/>
        <v>0.7</v>
      </c>
      <c r="C139" s="251">
        <f t="shared" si="17"/>
        <v>0.8</v>
      </c>
      <c r="D139" s="251">
        <f t="shared" si="18"/>
        <v>1.4</v>
      </c>
      <c r="E139" s="251">
        <f t="shared" si="19"/>
        <v>0</v>
      </c>
      <c r="F139" s="251">
        <f>'Data Reliability'!B139</f>
        <v>1.3</v>
      </c>
      <c r="G139" s="165">
        <f>Reliability_updated!V139</f>
        <v>102.7</v>
      </c>
      <c r="H139" s="165">
        <f>'Data Reliability'!C139</f>
        <v>0</v>
      </c>
      <c r="I139" t="str">
        <f>IF(Reliability!B139="x","x",(IF(ROUNDUP(Reliability!B139,0)=1,"Very High",IF(ROUNDUP(Reliability!B139,0)=2,"High",IF(ROUNDUP(Reliability!B139,0)=3,"Medium",IF(ROUNDUP(Reliability!B139,0)=4,"Low","Very Low"))))))</f>
        <v>Very High</v>
      </c>
    </row>
    <row r="140" spans="1:9" x14ac:dyDescent="0.35">
      <c r="A140" s="164" t="str">
        <f>Lists!C:C</f>
        <v>TTO002</v>
      </c>
      <c r="B140" s="251">
        <f t="shared" si="16"/>
        <v>2.1</v>
      </c>
      <c r="C140" s="251">
        <f t="shared" si="17"/>
        <v>2.8</v>
      </c>
      <c r="D140" s="251">
        <f t="shared" si="18"/>
        <v>3.4</v>
      </c>
      <c r="E140" s="251">
        <f t="shared" si="19"/>
        <v>0</v>
      </c>
      <c r="F140" s="251">
        <f>'Data Reliability'!B140</f>
        <v>2.1</v>
      </c>
      <c r="G140" s="165">
        <f>Reliability_updated!V140</f>
        <v>250.3</v>
      </c>
      <c r="H140" s="165">
        <f>'Data Reliability'!C140</f>
        <v>0</v>
      </c>
      <c r="I140" t="str">
        <f>IF(Reliability!B140="x","x",(IF(ROUNDUP(Reliability!B140,0)=1,"Very High",IF(ROUNDUP(Reliability!B140,0)=2,"High",IF(ROUNDUP(Reliability!B140,0)=3,"Medium",IF(ROUNDUP(Reliability!B140,0)=4,"Low","Very Low"))))))</f>
        <v>Medium</v>
      </c>
    </row>
    <row r="141" spans="1:9" x14ac:dyDescent="0.35">
      <c r="A141" s="164" t="str">
        <f>Lists!C:C</f>
        <v>TUN002</v>
      </c>
      <c r="B141" s="251">
        <f t="shared" si="16"/>
        <v>3.7</v>
      </c>
      <c r="C141" s="251">
        <f t="shared" si="17"/>
        <v>2.8</v>
      </c>
      <c r="D141" s="251">
        <f t="shared" si="18"/>
        <v>5</v>
      </c>
      <c r="E141" s="251">
        <f t="shared" si="19"/>
        <v>3.3</v>
      </c>
      <c r="F141" s="251">
        <f>'Data Reliability'!B141</f>
        <v>2.1</v>
      </c>
      <c r="G141" s="165">
        <f>Reliability_updated!V141</f>
        <v>777.4</v>
      </c>
      <c r="H141" s="165">
        <f>'Data Reliability'!C141</f>
        <v>2</v>
      </c>
      <c r="I141" t="str">
        <f>IF(Reliability!B141="x","x",(IF(ROUNDUP(Reliability!B141,0)=1,"Very High",IF(ROUNDUP(Reliability!B141,0)=2,"High",IF(ROUNDUP(Reliability!B141,0)=3,"Medium",IF(ROUNDUP(Reliability!B141,0)=4,"Low","Very Low"))))))</f>
        <v>Low</v>
      </c>
    </row>
    <row r="142" spans="1:9" x14ac:dyDescent="0.35">
      <c r="A142" s="164" t="str">
        <f>Lists!C:C</f>
        <v>TUR001</v>
      </c>
      <c r="B142" s="251">
        <f t="shared" si="16"/>
        <v>1.4</v>
      </c>
      <c r="C142" s="251">
        <f t="shared" si="17"/>
        <v>2.5</v>
      </c>
      <c r="D142" s="251">
        <f t="shared" si="18"/>
        <v>1.8</v>
      </c>
      <c r="E142" s="251">
        <f t="shared" si="19"/>
        <v>0</v>
      </c>
      <c r="F142" s="251">
        <f>'Data Reliability'!B142</f>
        <v>2</v>
      </c>
      <c r="G142" s="165">
        <f>Reliability_updated!V142</f>
        <v>128.69999999999999</v>
      </c>
      <c r="H142" s="165">
        <f>'Data Reliability'!C142</f>
        <v>0</v>
      </c>
      <c r="I142" t="str">
        <f>IF(Reliability!B142="x","x",(IF(ROUNDUP(Reliability!B142,0)=1,"Very High",IF(ROUNDUP(Reliability!B142,0)=2,"High",IF(ROUNDUP(Reliability!B142,0)=3,"Medium",IF(ROUNDUP(Reliability!B142,0)=4,"Low","Very Low"))))))</f>
        <v>High</v>
      </c>
    </row>
    <row r="143" spans="1:9" x14ac:dyDescent="0.35">
      <c r="A143" s="164" t="str">
        <f>Lists!C:C</f>
        <v>TUR002</v>
      </c>
      <c r="B143" s="251">
        <f t="shared" si="16"/>
        <v>1.9</v>
      </c>
      <c r="C143" s="251">
        <f t="shared" si="17"/>
        <v>2.2999999999999998</v>
      </c>
      <c r="D143" s="251">
        <f t="shared" si="18"/>
        <v>1.8</v>
      </c>
      <c r="E143" s="251">
        <f t="shared" si="19"/>
        <v>1.7</v>
      </c>
      <c r="F143" s="251">
        <f>'Data Reliability'!B143</f>
        <v>1.9</v>
      </c>
      <c r="G143" s="165">
        <f>Reliability_updated!V143</f>
        <v>135.5</v>
      </c>
      <c r="H143" s="165">
        <f>'Data Reliability'!C143</f>
        <v>1</v>
      </c>
      <c r="I143" t="str">
        <f>IF(Reliability!B143="x","x",(IF(ROUNDUP(Reliability!B143,0)=1,"Very High",IF(ROUNDUP(Reliability!B143,0)=2,"High",IF(ROUNDUP(Reliability!B143,0)=3,"Medium",IF(ROUNDUP(Reliability!B143,0)=4,"Low","Very Low"))))))</f>
        <v>High</v>
      </c>
    </row>
    <row r="144" spans="1:9" x14ac:dyDescent="0.35">
      <c r="A144" s="164" t="str">
        <f>Lists!C:C</f>
        <v>TUR003</v>
      </c>
      <c r="B144" s="251">
        <f t="shared" si="16"/>
        <v>1.4</v>
      </c>
      <c r="C144" s="251">
        <f t="shared" si="17"/>
        <v>2.5</v>
      </c>
      <c r="D144" s="251">
        <f t="shared" si="18"/>
        <v>1.8</v>
      </c>
      <c r="E144" s="251">
        <f t="shared" si="19"/>
        <v>0</v>
      </c>
      <c r="F144" s="251">
        <f>'Data Reliability'!B144</f>
        <v>2</v>
      </c>
      <c r="G144" s="165">
        <f>Reliability_updated!V144</f>
        <v>135.5</v>
      </c>
      <c r="H144" s="165">
        <f>'Data Reliability'!C144</f>
        <v>0</v>
      </c>
      <c r="I144" t="str">
        <f>IF(Reliability!B144="x","x",(IF(ROUNDUP(Reliability!B144,0)=1,"Very High",IF(ROUNDUP(Reliability!B144,0)=2,"High",IF(ROUNDUP(Reliability!B144,0)=3,"Medium",IF(ROUNDUP(Reliability!B144,0)=4,"Low","Very Low"))))))</f>
        <v>High</v>
      </c>
    </row>
    <row r="145" spans="1:9" x14ac:dyDescent="0.35">
      <c r="A145" s="164" t="str">
        <f>Lists!C:C</f>
        <v>TUR004</v>
      </c>
      <c r="B145" s="251">
        <f t="shared" si="16"/>
        <v>2.5</v>
      </c>
      <c r="C145" s="251">
        <f t="shared" si="17"/>
        <v>2.5</v>
      </c>
      <c r="D145" s="251">
        <f t="shared" si="18"/>
        <v>5</v>
      </c>
      <c r="E145" s="251">
        <f t="shared" si="19"/>
        <v>0</v>
      </c>
      <c r="F145" s="251">
        <f>'Data Reliability'!B145</f>
        <v>2</v>
      </c>
      <c r="G145" s="165">
        <f>Reliability_updated!V145</f>
        <v>989.7</v>
      </c>
      <c r="H145" s="165">
        <f>'Data Reliability'!C145</f>
        <v>0</v>
      </c>
      <c r="I145" t="str">
        <f>IF(Reliability!B145="x","x",(IF(ROUNDUP(Reliability!B145,0)=1,"Very High",IF(ROUNDUP(Reliability!B145,0)=2,"High",IF(ROUNDUP(Reliability!B145,0)=3,"Medium",IF(ROUNDUP(Reliability!B145,0)=4,"Low","Very Low"))))))</f>
        <v>Medium</v>
      </c>
    </row>
    <row r="146" spans="1:9" x14ac:dyDescent="0.35">
      <c r="A146" s="164" t="str">
        <f>Lists!C:C</f>
        <v>TZA001</v>
      </c>
      <c r="B146" s="251">
        <f t="shared" si="16"/>
        <v>0.9</v>
      </c>
      <c r="C146" s="251">
        <f t="shared" si="17"/>
        <v>2.2999999999999998</v>
      </c>
      <c r="D146" s="251">
        <f t="shared" si="18"/>
        <v>0.5</v>
      </c>
      <c r="E146" s="251">
        <f t="shared" si="19"/>
        <v>0</v>
      </c>
      <c r="F146" s="251">
        <f>'Data Reliability'!B146</f>
        <v>1.9</v>
      </c>
      <c r="G146" s="165">
        <f>Reliability_updated!V146</f>
        <v>38.200000000000003</v>
      </c>
      <c r="H146" s="165">
        <f>'Data Reliability'!C146</f>
        <v>0</v>
      </c>
      <c r="I146" t="str">
        <f>IF(Reliability!B146="x","x",(IF(ROUNDUP(Reliability!B146,0)=1,"Very High",IF(ROUNDUP(Reliability!B146,0)=2,"High",IF(ROUNDUP(Reliability!B146,0)=3,"Medium",IF(ROUNDUP(Reliability!B146,0)=4,"Low","Very Low"))))))</f>
        <v>Very High</v>
      </c>
    </row>
    <row r="147" spans="1:9" x14ac:dyDescent="0.35">
      <c r="A147" s="164" t="str">
        <f>Lists!C:C</f>
        <v>TZA002</v>
      </c>
      <c r="B147" s="251">
        <f t="shared" si="16"/>
        <v>0.6</v>
      </c>
      <c r="C147" s="251">
        <f t="shared" si="17"/>
        <v>0.5</v>
      </c>
      <c r="D147" s="251">
        <f t="shared" si="18"/>
        <v>1.4</v>
      </c>
      <c r="E147" s="251">
        <f t="shared" si="19"/>
        <v>0</v>
      </c>
      <c r="F147" s="251">
        <f>'Data Reliability'!B147</f>
        <v>1.2</v>
      </c>
      <c r="G147" s="165">
        <f>Reliability_updated!V147</f>
        <v>99.4</v>
      </c>
      <c r="H147" s="165">
        <f>'Data Reliability'!C147</f>
        <v>0</v>
      </c>
      <c r="I147" t="str">
        <f>IF(Reliability!B147="x","x",(IF(ROUNDUP(Reliability!B147,0)=1,"Very High",IF(ROUNDUP(Reliability!B147,0)=2,"High",IF(ROUNDUP(Reliability!B147,0)=3,"Medium",IF(ROUNDUP(Reliability!B147,0)=4,"Low","Very Low"))))))</f>
        <v>Very High</v>
      </c>
    </row>
    <row r="148" spans="1:9" x14ac:dyDescent="0.35">
      <c r="A148" s="164" t="str">
        <f>Lists!C:C</f>
        <v>TZA003</v>
      </c>
      <c r="B148" s="251">
        <f t="shared" si="16"/>
        <v>0.5</v>
      </c>
      <c r="C148" s="251">
        <f t="shared" si="17"/>
        <v>1</v>
      </c>
      <c r="D148" s="251">
        <f t="shared" si="18"/>
        <v>0.6</v>
      </c>
      <c r="E148" s="251">
        <f t="shared" si="19"/>
        <v>0</v>
      </c>
      <c r="F148" s="251">
        <f>'Data Reliability'!B148</f>
        <v>1.4</v>
      </c>
      <c r="G148" s="165">
        <f>Reliability_updated!V148</f>
        <v>45.8</v>
      </c>
      <c r="H148" s="165">
        <f>'Data Reliability'!C148</f>
        <v>0</v>
      </c>
      <c r="I148" t="str">
        <f>IF(Reliability!B148="x","x",(IF(ROUNDUP(Reliability!B148,0)=1,"Very High",IF(ROUNDUP(Reliability!B148,0)=2,"High",IF(ROUNDUP(Reliability!B148,0)=3,"Medium",IF(ROUNDUP(Reliability!B148,0)=4,"Low","Very Low"))))))</f>
        <v>Very High</v>
      </c>
    </row>
    <row r="149" spans="1:9" x14ac:dyDescent="0.35">
      <c r="A149" s="164" t="str">
        <f>Lists!C:C</f>
        <v>UGA005</v>
      </c>
      <c r="B149" s="251">
        <f t="shared" si="16"/>
        <v>2.6</v>
      </c>
      <c r="C149" s="251">
        <f t="shared" si="17"/>
        <v>2.8</v>
      </c>
      <c r="D149" s="251">
        <f t="shared" si="18"/>
        <v>3.2</v>
      </c>
      <c r="E149" s="251">
        <f t="shared" si="19"/>
        <v>1.7</v>
      </c>
      <c r="F149" s="251">
        <f>'Data Reliability'!B149</f>
        <v>2.1</v>
      </c>
      <c r="G149" s="165">
        <f>Reliability_updated!V149</f>
        <v>234.6</v>
      </c>
      <c r="H149" s="165">
        <f>'Data Reliability'!C149</f>
        <v>1</v>
      </c>
      <c r="I149" t="str">
        <f>IF(Reliability!B149="x","x",(IF(ROUNDUP(Reliability!B149,0)=1,"Very High",IF(ROUNDUP(Reliability!B149,0)=2,"High",IF(ROUNDUP(Reliability!B149,0)=3,"Medium",IF(ROUNDUP(Reliability!B149,0)=4,"Low","Very Low"))))))</f>
        <v>Medium</v>
      </c>
    </row>
    <row r="150" spans="1:9" x14ac:dyDescent="0.35">
      <c r="A150" s="164" t="str">
        <f>Lists!C:C</f>
        <v>UKR002</v>
      </c>
      <c r="B150" s="251">
        <f t="shared" si="16"/>
        <v>1</v>
      </c>
      <c r="C150" s="251">
        <f t="shared" si="17"/>
        <v>2</v>
      </c>
      <c r="D150" s="251">
        <f t="shared" si="18"/>
        <v>0.9</v>
      </c>
      <c r="E150" s="251">
        <f t="shared" si="19"/>
        <v>0</v>
      </c>
      <c r="F150" s="251">
        <f>'Data Reliability'!B150</f>
        <v>1.8</v>
      </c>
      <c r="G150" s="165">
        <f>Reliability_updated!V150</f>
        <v>63.5</v>
      </c>
      <c r="H150" s="165">
        <f>'Data Reliability'!C150</f>
        <v>0</v>
      </c>
      <c r="I150" t="str">
        <f>IF(Reliability!B150="x","x",(IF(ROUNDUP(Reliability!B150,0)=1,"Very High",IF(ROUNDUP(Reliability!B150,0)=2,"High",IF(ROUNDUP(Reliability!B150,0)=3,"Medium",IF(ROUNDUP(Reliability!B150,0)=4,"Low","Very Low"))))))</f>
        <v>Very High</v>
      </c>
    </row>
    <row r="151" spans="1:9" x14ac:dyDescent="0.35">
      <c r="A151" s="164" t="str">
        <f>Lists!C:C</f>
        <v>VEN001</v>
      </c>
      <c r="B151" s="251">
        <f t="shared" si="16"/>
        <v>2.2999999999999998</v>
      </c>
      <c r="C151" s="251">
        <f t="shared" si="17"/>
        <v>2.2999999999999998</v>
      </c>
      <c r="D151" s="251">
        <f t="shared" si="18"/>
        <v>4.7</v>
      </c>
      <c r="E151" s="251">
        <f t="shared" si="19"/>
        <v>0</v>
      </c>
      <c r="F151" s="251">
        <f>'Data Reliability'!B151</f>
        <v>1.9</v>
      </c>
      <c r="G151" s="165">
        <f>Reliability_updated!V151</f>
        <v>340.9</v>
      </c>
      <c r="H151" s="165">
        <f>'Data Reliability'!C151</f>
        <v>0</v>
      </c>
      <c r="I151" t="str">
        <f>IF(Reliability!B151="x","x",(IF(ROUNDUP(Reliability!B151,0)=1,"Very High",IF(ROUNDUP(Reliability!B151,0)=2,"High",IF(ROUNDUP(Reliability!B151,0)=3,"Medium",IF(ROUNDUP(Reliability!B151,0)=4,"Low","Very Low"))))))</f>
        <v>Medium</v>
      </c>
    </row>
    <row r="152" spans="1:9" x14ac:dyDescent="0.35">
      <c r="A152" s="164" t="str">
        <f>Lists!C:C</f>
        <v>YEM001</v>
      </c>
      <c r="B152" s="251">
        <f t="shared" si="16"/>
        <v>1.8</v>
      </c>
      <c r="C152" s="251">
        <f t="shared" si="17"/>
        <v>2</v>
      </c>
      <c r="D152" s="251">
        <f t="shared" si="18"/>
        <v>3.5</v>
      </c>
      <c r="E152" s="251">
        <f t="shared" si="19"/>
        <v>0</v>
      </c>
      <c r="F152" s="251">
        <f>'Data Reliability'!B152</f>
        <v>1.8</v>
      </c>
      <c r="G152" s="165">
        <f>Reliability_updated!V152</f>
        <v>255</v>
      </c>
      <c r="H152" s="165">
        <f>'Data Reliability'!C152</f>
        <v>0</v>
      </c>
      <c r="I152" t="str">
        <f>IF(Reliability!B152="x","x",(IF(ROUNDUP(Reliability!B152,0)=1,"Very High",IF(ROUNDUP(Reliability!B152,0)=2,"High",IF(ROUNDUP(Reliability!B152,0)=3,"Medium",IF(ROUNDUP(Reliability!B152,0)=4,"Low","Very Low"))))))</f>
        <v>High</v>
      </c>
    </row>
    <row r="153" spans="1:9" x14ac:dyDescent="0.35">
      <c r="A153" s="164" t="str">
        <f>Lists!C:C</f>
        <v>YEM002</v>
      </c>
      <c r="B153" s="251">
        <f t="shared" si="16"/>
        <v>0.8</v>
      </c>
      <c r="C153" s="251">
        <f t="shared" si="17"/>
        <v>2.2999999999999998</v>
      </c>
      <c r="D153" s="251">
        <f t="shared" si="18"/>
        <v>0</v>
      </c>
      <c r="E153" s="251">
        <f t="shared" si="19"/>
        <v>0</v>
      </c>
      <c r="F153" s="251">
        <f>'Data Reliability'!B153</f>
        <v>1.9</v>
      </c>
      <c r="G153" s="165">
        <f>Reliability_updated!X254</f>
        <v>0</v>
      </c>
      <c r="H153" s="165">
        <f>'Data Reliability'!C153</f>
        <v>0</v>
      </c>
      <c r="I153" t="str">
        <f>IF(Reliability!B153="x","x",(IF(ROUNDUP(Reliability!B153,0)=1,"Very High",IF(ROUNDUP(Reliability!B153,0)=2,"High",IF(ROUNDUP(Reliability!B153,0)=3,"Medium",IF(ROUNDUP(Reliability!B153,0)=4,"Low","Very Low"))))))</f>
        <v>Very High</v>
      </c>
    </row>
    <row r="154" spans="1:9" x14ac:dyDescent="0.35">
      <c r="A154" s="164" t="str">
        <f>Lists!C:C</f>
        <v>ZMB002</v>
      </c>
      <c r="B154" s="251">
        <f t="shared" si="16"/>
        <v>0.2</v>
      </c>
      <c r="C154" s="251">
        <f t="shared" si="17"/>
        <v>0.5</v>
      </c>
      <c r="D154" s="251">
        <f t="shared" si="18"/>
        <v>0</v>
      </c>
      <c r="E154" s="251">
        <f t="shared" si="19"/>
        <v>0</v>
      </c>
      <c r="F154" s="251">
        <f>'Data Reliability'!B154</f>
        <v>1.2</v>
      </c>
      <c r="G154" s="165">
        <f>Reliability_updated!X255</f>
        <v>0</v>
      </c>
      <c r="H154" s="165">
        <f>'Data Reliability'!C154</f>
        <v>0</v>
      </c>
      <c r="I154" t="str">
        <f>IF(Reliability!B154="x","x",(IF(ROUNDUP(Reliability!B154,0)=1,"Very High",IF(ROUNDUP(Reliability!B154,0)=2,"High",IF(ROUNDUP(Reliability!B154,0)=3,"Medium",IF(ROUNDUP(Reliability!B154,0)=4,"Low","Very Low"))))))</f>
        <v>Very High</v>
      </c>
    </row>
    <row r="155" spans="1:9" x14ac:dyDescent="0.35">
      <c r="A155" s="164" t="str">
        <f>Lists!C:C</f>
        <v>ZWE001</v>
      </c>
      <c r="B155" s="251">
        <f t="shared" si="16"/>
        <v>1.3</v>
      </c>
      <c r="C155" s="251">
        <f t="shared" si="17"/>
        <v>2.2999999999999998</v>
      </c>
      <c r="D155" s="251">
        <f t="shared" si="18"/>
        <v>1.6</v>
      </c>
      <c r="E155" s="251">
        <f t="shared" si="19"/>
        <v>0</v>
      </c>
      <c r="F155" s="251">
        <f>'Data Reliability'!B155</f>
        <v>1.9</v>
      </c>
      <c r="G155" s="165">
        <f>Reliability_updated!V155</f>
        <v>115.9</v>
      </c>
      <c r="H155" s="165">
        <f>'Data Reliability'!C155</f>
        <v>0</v>
      </c>
      <c r="I155" t="str">
        <f>IF(Reliability!B155="x","x",(IF(ROUNDUP(Reliability!B155,0)=1,"Very High",IF(ROUNDUP(Reliability!B155,0)=2,"High",IF(ROUNDUP(Reliability!B155,0)=3,"Medium",IF(ROUNDUP(Reliability!B155,0)=4,"Low","Very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zoomScale="80" zoomScaleNormal="80" workbookViewId="0"/>
  </sheetViews>
  <sheetFormatPr defaultRowHeight="14.5" x14ac:dyDescent="0.35"/>
  <cols>
    <col min="1" max="1" width="48" style="216" customWidth="1"/>
    <col min="2" max="2" width="6.453125" style="216" customWidth="1"/>
    <col min="3" max="9" width="6" style="216" customWidth="1"/>
    <col min="10" max="10" width="9" style="216" customWidth="1"/>
    <col min="11" max="14" width="6" style="216" customWidth="1"/>
    <col min="15" max="16" width="9" style="216" customWidth="1"/>
  </cols>
  <sheetData>
    <row r="1" spans="1:116" ht="125.15" customHeight="1" x14ac:dyDescent="0.35">
      <c r="A1" s="252" t="s">
        <v>2</v>
      </c>
      <c r="B1" s="253" t="s">
        <v>7887</v>
      </c>
      <c r="C1" s="254" t="s">
        <v>8031</v>
      </c>
      <c r="D1" s="254" t="s">
        <v>8032</v>
      </c>
      <c r="E1" s="254" t="s">
        <v>7945</v>
      </c>
      <c r="F1" s="254" t="s">
        <v>7942</v>
      </c>
      <c r="G1" s="254" t="s">
        <v>8033</v>
      </c>
      <c r="H1" s="254" t="s">
        <v>7948</v>
      </c>
      <c r="I1" s="254" t="s">
        <v>8034</v>
      </c>
      <c r="J1" s="254" t="s">
        <v>8035</v>
      </c>
      <c r="K1" s="254" t="s">
        <v>7955</v>
      </c>
      <c r="L1" s="254" t="s">
        <v>7956</v>
      </c>
      <c r="M1" s="254" t="s">
        <v>8036</v>
      </c>
      <c r="N1" s="254" t="s">
        <v>8037</v>
      </c>
      <c r="O1" s="254" t="s">
        <v>8038</v>
      </c>
      <c r="P1" s="254" t="s">
        <v>8039</v>
      </c>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row>
    <row r="2" spans="1:116" ht="30" customHeight="1" x14ac:dyDescent="0.35">
      <c r="A2" s="256" t="s">
        <v>8040</v>
      </c>
      <c r="B2" s="257"/>
      <c r="C2" s="258" t="s">
        <v>8041</v>
      </c>
      <c r="D2" s="258" t="s">
        <v>8042</v>
      </c>
      <c r="E2" s="258" t="s">
        <v>8043</v>
      </c>
      <c r="F2" s="258" t="s">
        <v>8044</v>
      </c>
      <c r="G2" s="258" t="s">
        <v>8045</v>
      </c>
      <c r="H2" s="258" t="s">
        <v>8046</v>
      </c>
      <c r="I2" s="258" t="s">
        <v>8047</v>
      </c>
      <c r="J2" s="258" t="s">
        <v>8044</v>
      </c>
      <c r="K2" s="258" t="s">
        <v>8047</v>
      </c>
      <c r="L2" s="258" t="s">
        <v>8044</v>
      </c>
      <c r="M2" s="258" t="s">
        <v>8044</v>
      </c>
      <c r="N2" s="258" t="s">
        <v>8047</v>
      </c>
      <c r="O2" s="258" t="s">
        <v>8044</v>
      </c>
      <c r="P2" s="258"/>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row>
    <row r="3" spans="1:116" x14ac:dyDescent="0.35">
      <c r="A3" s="256" t="s">
        <v>8048</v>
      </c>
      <c r="B3" s="257"/>
      <c r="C3" s="259" t="s">
        <v>8049</v>
      </c>
      <c r="D3" s="259" t="s">
        <v>8049</v>
      </c>
      <c r="E3" s="259" t="s">
        <v>8050</v>
      </c>
      <c r="F3" s="259" t="s">
        <v>8049</v>
      </c>
      <c r="G3" s="259" t="s">
        <v>8049</v>
      </c>
      <c r="H3" s="259" t="s">
        <v>8049</v>
      </c>
      <c r="I3" s="259" t="s">
        <v>8049</v>
      </c>
      <c r="J3" s="259" t="s">
        <v>8023</v>
      </c>
      <c r="K3" s="259" t="s">
        <v>8049</v>
      </c>
      <c r="L3" s="259" t="s">
        <v>8049</v>
      </c>
      <c r="M3" s="259" t="s">
        <v>8049</v>
      </c>
      <c r="N3" s="259" t="s">
        <v>8049</v>
      </c>
      <c r="O3" s="259" t="s">
        <v>8023</v>
      </c>
      <c r="P3" s="259" t="s">
        <v>8022</v>
      </c>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row>
    <row r="4" spans="1:116" x14ac:dyDescent="0.35">
      <c r="A4" s="256" t="s">
        <v>80</v>
      </c>
      <c r="B4" s="257" t="s">
        <v>8051</v>
      </c>
      <c r="C4" s="260">
        <v>0.74978600340000001</v>
      </c>
      <c r="D4" s="261">
        <v>4</v>
      </c>
      <c r="E4" s="260">
        <v>0</v>
      </c>
      <c r="F4" s="260">
        <v>3.2833333332999999</v>
      </c>
      <c r="G4" s="260">
        <v>0.57474170609999997</v>
      </c>
      <c r="H4" s="260" t="s">
        <v>14</v>
      </c>
      <c r="I4" s="261">
        <v>5</v>
      </c>
      <c r="J4" s="261">
        <f>IFERROR(VLOOKUP($B4,'Core Indicators'!$E$3:$EU$906,147,FALSE),"x")</f>
        <v>2939</v>
      </c>
      <c r="K4" s="262">
        <v>-1.7135269641999999</v>
      </c>
      <c r="L4" s="260">
        <v>3</v>
      </c>
      <c r="M4" s="261">
        <v>27</v>
      </c>
      <c r="N4" s="261">
        <v>16</v>
      </c>
      <c r="O4" s="261">
        <f>IFERROR(VLOOKUP(B4,'Core Indicators'!$E$3:$G$9906,3,FALSE),"x")</f>
        <v>41800000</v>
      </c>
      <c r="P4" s="261">
        <v>652860</v>
      </c>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55"/>
      <c r="CZ4" s="255"/>
      <c r="DA4" s="255"/>
      <c r="DB4" s="255"/>
      <c r="DC4" s="255"/>
      <c r="DD4" s="255"/>
      <c r="DE4" s="255"/>
      <c r="DF4" s="255"/>
      <c r="DG4" s="255"/>
      <c r="DH4" s="255"/>
      <c r="DI4" s="255"/>
      <c r="DJ4" s="255"/>
      <c r="DK4" s="255"/>
      <c r="DL4" s="255"/>
    </row>
    <row r="5" spans="1:116" x14ac:dyDescent="0.35">
      <c r="A5" s="256" t="s">
        <v>2503</v>
      </c>
      <c r="B5" s="257" t="s">
        <v>8052</v>
      </c>
      <c r="C5" s="260">
        <v>0.76260000920000004</v>
      </c>
      <c r="D5" s="261">
        <v>4</v>
      </c>
      <c r="E5" s="260">
        <v>0.62</v>
      </c>
      <c r="F5" s="260">
        <v>4.6500000000000004</v>
      </c>
      <c r="G5" s="260">
        <v>0.57799890379999996</v>
      </c>
      <c r="H5" s="260">
        <v>51.3</v>
      </c>
      <c r="I5" s="261">
        <v>3</v>
      </c>
      <c r="J5" s="261">
        <f>IFERROR(VLOOKUP($B5,'Core Indicators'!$E$3:$EU$906,147,FALSE),"x")</f>
        <v>4</v>
      </c>
      <c r="K5" s="262">
        <v>-1.0543431044</v>
      </c>
      <c r="L5" s="260">
        <v>3.75</v>
      </c>
      <c r="M5" s="261">
        <v>32</v>
      </c>
      <c r="N5" s="261">
        <v>26</v>
      </c>
      <c r="O5" s="261">
        <f>IFERROR(VLOOKUP(B5,'Core Indicators'!$E$3:$G$9906,3,FALSE),"x")</f>
        <v>32866000</v>
      </c>
      <c r="P5" s="261">
        <v>1246700</v>
      </c>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CY5" s="255"/>
      <c r="CZ5" s="255"/>
      <c r="DA5" s="255"/>
      <c r="DB5" s="255"/>
      <c r="DC5" s="255"/>
      <c r="DD5" s="255"/>
      <c r="DE5" s="255"/>
      <c r="DF5" s="255"/>
      <c r="DG5" s="255"/>
      <c r="DH5" s="255"/>
      <c r="DI5" s="255"/>
      <c r="DJ5" s="255"/>
      <c r="DK5" s="255"/>
      <c r="DL5" s="255"/>
    </row>
    <row r="6" spans="1:116" x14ac:dyDescent="0.35">
      <c r="A6" s="256" t="s">
        <v>8053</v>
      </c>
      <c r="B6" s="257" t="s">
        <v>8054</v>
      </c>
      <c r="C6" s="260">
        <v>0.32080001200000002</v>
      </c>
      <c r="D6" s="261">
        <v>9</v>
      </c>
      <c r="E6" s="260">
        <v>0.04</v>
      </c>
      <c r="F6" s="260">
        <v>7.15</v>
      </c>
      <c r="G6" s="260">
        <v>0.2340778537</v>
      </c>
      <c r="H6" s="260">
        <v>33.200000000000003</v>
      </c>
      <c r="I6" s="261">
        <v>3</v>
      </c>
      <c r="J6" s="261" t="str">
        <f>IFERROR(VLOOKUP($B6,'Core Indicators'!$E$3:$EU$906,147,FALSE),"x")</f>
        <v>x</v>
      </c>
      <c r="K6" s="262">
        <v>-0.41117939349999999</v>
      </c>
      <c r="L6" s="260">
        <v>5.5</v>
      </c>
      <c r="M6" s="261">
        <v>67</v>
      </c>
      <c r="N6" s="261">
        <v>35</v>
      </c>
      <c r="O6" s="261" t="str">
        <f>IFERROR(VLOOKUP(B6,'Core Indicators'!$E$3:$G$9906,3,FALSE),"x")</f>
        <v>x</v>
      </c>
      <c r="P6" s="261">
        <v>27400</v>
      </c>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CC6" s="255"/>
      <c r="CD6" s="255"/>
      <c r="CE6" s="255"/>
      <c r="CF6" s="255"/>
      <c r="CG6" s="255"/>
      <c r="CH6" s="255"/>
      <c r="CI6" s="255"/>
      <c r="CJ6" s="255"/>
      <c r="CK6" s="255"/>
      <c r="CL6" s="255"/>
      <c r="CM6" s="255"/>
      <c r="CN6" s="255"/>
      <c r="CO6" s="255"/>
      <c r="CP6" s="255"/>
      <c r="CQ6" s="255"/>
      <c r="CR6" s="255"/>
      <c r="CS6" s="255"/>
      <c r="CT6" s="255"/>
      <c r="CU6" s="255"/>
      <c r="CV6" s="255"/>
      <c r="CW6" s="255"/>
      <c r="CX6" s="255"/>
      <c r="CY6" s="255"/>
      <c r="CZ6" s="255"/>
      <c r="DA6" s="255"/>
      <c r="DB6" s="255"/>
      <c r="DC6" s="255"/>
      <c r="DD6" s="255"/>
      <c r="DE6" s="255"/>
      <c r="DF6" s="255"/>
      <c r="DG6" s="255"/>
      <c r="DH6" s="255"/>
      <c r="DI6" s="255"/>
      <c r="DJ6" s="255"/>
      <c r="DK6" s="255"/>
      <c r="DL6" s="255"/>
    </row>
    <row r="7" spans="1:116" x14ac:dyDescent="0.35">
      <c r="A7" s="256" t="s">
        <v>8055</v>
      </c>
      <c r="B7" s="257" t="s">
        <v>8056</v>
      </c>
      <c r="C7" s="260">
        <v>0.98560000059999997</v>
      </c>
      <c r="D7" s="261">
        <v>1</v>
      </c>
      <c r="E7" s="260">
        <v>0</v>
      </c>
      <c r="F7" s="260">
        <v>3.9</v>
      </c>
      <c r="G7" s="260">
        <v>0.1130989843</v>
      </c>
      <c r="H7" s="260">
        <v>26</v>
      </c>
      <c r="I7" s="261">
        <v>0</v>
      </c>
      <c r="J7" s="261" t="str">
        <f>IFERROR(VLOOKUP($B7,'Core Indicators'!$E$3:$EU$906,147,FALSE),"x")</f>
        <v>x</v>
      </c>
      <c r="K7" s="262">
        <v>0.84021884200000008</v>
      </c>
      <c r="L7" s="260">
        <v>4.25</v>
      </c>
      <c r="M7" s="261">
        <v>17</v>
      </c>
      <c r="N7" s="261">
        <v>71</v>
      </c>
      <c r="O7" s="261" t="str">
        <f>IFERROR(VLOOKUP(B7,'Core Indicators'!$E$3:$G$9906,3,FALSE),"x")</f>
        <v>x</v>
      </c>
      <c r="P7" s="261">
        <v>83600</v>
      </c>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row>
    <row r="8" spans="1:116" x14ac:dyDescent="0.35">
      <c r="A8" s="256" t="s">
        <v>8057</v>
      </c>
      <c r="B8" s="257" t="s">
        <v>8058</v>
      </c>
      <c r="C8" s="260">
        <v>5.8874944500000012E-2</v>
      </c>
      <c r="D8" s="261">
        <v>12</v>
      </c>
      <c r="E8" s="260">
        <v>0.01</v>
      </c>
      <c r="F8" s="260">
        <v>8.15</v>
      </c>
      <c r="G8" s="260">
        <v>0.35376096779999999</v>
      </c>
      <c r="H8" s="260">
        <v>42.9</v>
      </c>
      <c r="I8" s="261">
        <v>0</v>
      </c>
      <c r="J8" s="261" t="str">
        <f>IFERROR(VLOOKUP($B8,'Core Indicators'!$E$3:$EU$906,147,FALSE),"x")</f>
        <v>x</v>
      </c>
      <c r="K8" s="262">
        <v>-0.43072563409999998</v>
      </c>
      <c r="L8" s="260">
        <v>7.5</v>
      </c>
      <c r="M8" s="261">
        <v>85</v>
      </c>
      <c r="N8" s="261">
        <v>45</v>
      </c>
      <c r="O8" s="261" t="str">
        <f>IFERROR(VLOOKUP(B8,'Core Indicators'!$E$3:$G$9906,3,FALSE),"x")</f>
        <v>x</v>
      </c>
      <c r="P8" s="261">
        <v>2736690</v>
      </c>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row>
    <row r="9" spans="1:116" x14ac:dyDescent="0.35">
      <c r="A9" s="256" t="s">
        <v>1668</v>
      </c>
      <c r="B9" s="257" t="s">
        <v>8059</v>
      </c>
      <c r="C9" s="260">
        <v>4.13892441E-2</v>
      </c>
      <c r="D9" s="261">
        <v>6</v>
      </c>
      <c r="E9" s="260">
        <v>1.7999999999999999E-2</v>
      </c>
      <c r="F9" s="260">
        <v>7.1</v>
      </c>
      <c r="G9" s="260">
        <v>0.25869431790000003</v>
      </c>
      <c r="H9" s="260">
        <v>29.9</v>
      </c>
      <c r="I9" s="261">
        <v>3</v>
      </c>
      <c r="J9" s="261">
        <f>IFERROR(VLOOKUP($B9,'Core Indicators'!$E$3:$EU$906,147,FALSE),"x")</f>
        <v>8</v>
      </c>
      <c r="K9" s="262">
        <v>-0.1312757581</v>
      </c>
      <c r="L9" s="260">
        <v>6</v>
      </c>
      <c r="M9" s="261">
        <v>53</v>
      </c>
      <c r="N9" s="261">
        <v>42</v>
      </c>
      <c r="O9" s="261">
        <f>IFERROR(VLOOKUP(B9,'Core Indicators'!$E$3:$G$9906,3,FALSE),"x")</f>
        <v>2988000</v>
      </c>
      <c r="P9" s="261">
        <v>28470</v>
      </c>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c r="CH9" s="255"/>
      <c r="CI9" s="255"/>
      <c r="CJ9" s="255"/>
      <c r="CK9" s="255"/>
      <c r="CL9" s="255"/>
      <c r="CM9" s="255"/>
      <c r="CN9" s="255"/>
      <c r="CO9" s="255"/>
      <c r="CP9" s="255"/>
      <c r="CQ9" s="255"/>
      <c r="CR9" s="255"/>
      <c r="CS9" s="255"/>
      <c r="CT9" s="255"/>
      <c r="CU9" s="255"/>
      <c r="CV9" s="255"/>
      <c r="CW9" s="255"/>
      <c r="CX9" s="255"/>
      <c r="CY9" s="255"/>
      <c r="CZ9" s="255"/>
      <c r="DA9" s="255"/>
      <c r="DB9" s="255"/>
      <c r="DC9" s="255"/>
      <c r="DD9" s="255"/>
      <c r="DE9" s="255"/>
      <c r="DF9" s="255"/>
      <c r="DG9" s="255"/>
      <c r="DH9" s="255"/>
      <c r="DI9" s="255"/>
      <c r="DJ9" s="255"/>
      <c r="DK9" s="255"/>
      <c r="DL9" s="255"/>
    </row>
    <row r="10" spans="1:116" x14ac:dyDescent="0.35">
      <c r="A10" s="256" t="s">
        <v>8060</v>
      </c>
      <c r="B10" s="257" t="s">
        <v>8061</v>
      </c>
      <c r="C10" s="260">
        <v>0</v>
      </c>
      <c r="D10" s="261">
        <v>13</v>
      </c>
      <c r="E10" s="260">
        <v>0</v>
      </c>
      <c r="F10" s="260" t="s">
        <v>14</v>
      </c>
      <c r="G10" s="260" t="s">
        <v>14</v>
      </c>
      <c r="H10" s="260" t="s">
        <v>14</v>
      </c>
      <c r="I10" s="261">
        <v>0</v>
      </c>
      <c r="J10" s="261" t="str">
        <f>IFERROR(VLOOKUP($B10,'Core Indicators'!$E$3:$EU$906,147,FALSE),"x")</f>
        <v>x</v>
      </c>
      <c r="K10" s="262">
        <v>0.40520465369999997</v>
      </c>
      <c r="L10" s="260" t="s">
        <v>14</v>
      </c>
      <c r="M10" s="261">
        <v>85</v>
      </c>
      <c r="N10" s="261" t="s">
        <v>14</v>
      </c>
      <c r="O10" s="261" t="str">
        <f>IFERROR(VLOOKUP(B10,'Core Indicators'!$E$3:$G$9906,3,FALSE),"x")</f>
        <v>x</v>
      </c>
      <c r="P10" s="261">
        <v>440</v>
      </c>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CH10" s="255"/>
      <c r="CI10" s="255"/>
      <c r="CJ10" s="255"/>
      <c r="CK10" s="255"/>
      <c r="CL10" s="255"/>
      <c r="CM10" s="255"/>
      <c r="CN10" s="255"/>
      <c r="CO10" s="255"/>
      <c r="CP10" s="255"/>
      <c r="CQ10" s="255"/>
      <c r="CR10" s="255"/>
      <c r="CS10" s="255"/>
      <c r="CT10" s="255"/>
      <c r="CU10" s="255"/>
      <c r="CV10" s="255"/>
      <c r="CW10" s="255"/>
      <c r="CX10" s="255"/>
      <c r="CY10" s="255"/>
      <c r="CZ10" s="255"/>
      <c r="DA10" s="255"/>
      <c r="DB10" s="255"/>
      <c r="DC10" s="255"/>
      <c r="DD10" s="255"/>
      <c r="DE10" s="255"/>
      <c r="DF10" s="255"/>
      <c r="DG10" s="255"/>
      <c r="DH10" s="255"/>
      <c r="DI10" s="255"/>
      <c r="DJ10" s="255"/>
      <c r="DK10" s="255"/>
      <c r="DL10" s="255"/>
    </row>
    <row r="11" spans="1:116" x14ac:dyDescent="0.35">
      <c r="A11" s="256" t="s">
        <v>8062</v>
      </c>
      <c r="B11" s="257" t="s">
        <v>8063</v>
      </c>
      <c r="C11" s="260">
        <v>0.29240004409999998</v>
      </c>
      <c r="D11" s="261">
        <v>14</v>
      </c>
      <c r="E11" s="260">
        <v>0.02</v>
      </c>
      <c r="F11" s="260" t="s">
        <v>14</v>
      </c>
      <c r="G11" s="260">
        <v>0.1028773082</v>
      </c>
      <c r="H11" s="260">
        <v>34.4</v>
      </c>
      <c r="I11" s="261">
        <v>0</v>
      </c>
      <c r="J11" s="261" t="str">
        <f>IFERROR(VLOOKUP($B11,'Core Indicators'!$E$3:$EU$906,147,FALSE),"x")</f>
        <v>x</v>
      </c>
      <c r="K11" s="262">
        <v>1.7341445684000001</v>
      </c>
      <c r="L11" s="260" t="s">
        <v>14</v>
      </c>
      <c r="M11" s="261">
        <v>97</v>
      </c>
      <c r="N11" s="261">
        <v>77</v>
      </c>
      <c r="O11" s="261" t="str">
        <f>IFERROR(VLOOKUP(B11,'Core Indicators'!$E$3:$G$9906,3,FALSE),"x")</f>
        <v>x</v>
      </c>
      <c r="P11" s="261">
        <v>7682300</v>
      </c>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c r="CE11" s="255"/>
      <c r="CF11" s="255"/>
      <c r="CG11" s="255"/>
      <c r="CH11" s="255"/>
      <c r="CI11" s="255"/>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c r="DG11" s="255"/>
      <c r="DH11" s="255"/>
      <c r="DI11" s="255"/>
      <c r="DJ11" s="255"/>
      <c r="DK11" s="255"/>
      <c r="DL11" s="255"/>
    </row>
    <row r="12" spans="1:116" x14ac:dyDescent="0.35">
      <c r="A12" s="256" t="s">
        <v>8064</v>
      </c>
      <c r="B12" s="257" t="s">
        <v>8065</v>
      </c>
      <c r="C12" s="260">
        <v>0.1350639867</v>
      </c>
      <c r="D12" s="261">
        <v>12</v>
      </c>
      <c r="E12" s="260">
        <v>7.7999999999999996E-3</v>
      </c>
      <c r="F12" s="260" t="s">
        <v>14</v>
      </c>
      <c r="G12" s="260">
        <v>7.3148202199999998E-2</v>
      </c>
      <c r="H12" s="260">
        <v>30.8</v>
      </c>
      <c r="I12" s="261">
        <v>0</v>
      </c>
      <c r="J12" s="261" t="str">
        <f>IFERROR(VLOOKUP($B12,'Core Indicators'!$E$3:$EU$906,147,FALSE),"x")</f>
        <v>x</v>
      </c>
      <c r="K12" s="262">
        <v>1.8830512762</v>
      </c>
      <c r="L12" s="260" t="s">
        <v>14</v>
      </c>
      <c r="M12" s="261">
        <v>93</v>
      </c>
      <c r="N12" s="261">
        <v>77</v>
      </c>
      <c r="O12" s="261" t="str">
        <f>IFERROR(VLOOKUP(B12,'Core Indicators'!$E$3:$G$9906,3,FALSE),"x")</f>
        <v>x</v>
      </c>
      <c r="P12" s="261">
        <v>82523</v>
      </c>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c r="CE12" s="255"/>
      <c r="CF12" s="255"/>
      <c r="CG12" s="255"/>
      <c r="CH12" s="255"/>
      <c r="CI12" s="255"/>
      <c r="CJ12" s="255"/>
      <c r="CK12" s="255"/>
      <c r="CL12" s="255"/>
      <c r="CM12" s="255"/>
      <c r="CN12" s="255"/>
      <c r="CO12" s="255"/>
      <c r="CP12" s="255"/>
      <c r="CQ12" s="255"/>
      <c r="CR12" s="255"/>
      <c r="CS12" s="255"/>
      <c r="CT12" s="255"/>
      <c r="CU12" s="255"/>
      <c r="CV12" s="255"/>
      <c r="CW12" s="255"/>
      <c r="CX12" s="255"/>
      <c r="CY12" s="255"/>
      <c r="CZ12" s="255"/>
      <c r="DA12" s="255"/>
      <c r="DB12" s="255"/>
      <c r="DC12" s="255"/>
      <c r="DD12" s="255"/>
      <c r="DE12" s="255"/>
      <c r="DF12" s="255"/>
      <c r="DG12" s="255"/>
      <c r="DH12" s="255"/>
      <c r="DI12" s="255"/>
      <c r="DJ12" s="255"/>
      <c r="DK12" s="255"/>
      <c r="DL12" s="255"/>
    </row>
    <row r="13" spans="1:116" x14ac:dyDescent="0.35">
      <c r="A13" s="256" t="s">
        <v>1678</v>
      </c>
      <c r="B13" s="257" t="s">
        <v>8066</v>
      </c>
      <c r="C13" s="260">
        <v>0.15286196930000001</v>
      </c>
      <c r="D13" s="261">
        <v>4</v>
      </c>
      <c r="E13" s="260">
        <v>5.5E-2</v>
      </c>
      <c r="F13" s="260">
        <v>3.4333333332999998</v>
      </c>
      <c r="G13" s="260">
        <v>0.32076538339999999</v>
      </c>
      <c r="H13" s="260">
        <v>26.6</v>
      </c>
      <c r="I13" s="261">
        <v>3</v>
      </c>
      <c r="J13" s="261">
        <f>IFERROR(VLOOKUP($B13,'Core Indicators'!$E$3:$EU$906,147,FALSE),"x")</f>
        <v>10</v>
      </c>
      <c r="K13" s="262">
        <v>-0.57727032899999997</v>
      </c>
      <c r="L13" s="260">
        <v>3</v>
      </c>
      <c r="M13" s="261">
        <v>10</v>
      </c>
      <c r="N13" s="261">
        <v>30</v>
      </c>
      <c r="O13" s="261">
        <f>IFERROR(VLOOKUP(B13,'Core Indicators'!$E$3:$G$9906,3,FALSE),"x")</f>
        <v>10040000</v>
      </c>
      <c r="P13" s="261">
        <v>82663</v>
      </c>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5"/>
      <c r="BZ13" s="255"/>
      <c r="CA13" s="255"/>
      <c r="CB13" s="255"/>
      <c r="CC13" s="255"/>
      <c r="CD13" s="255"/>
      <c r="CE13" s="255"/>
      <c r="CF13" s="255"/>
      <c r="CG13" s="255"/>
      <c r="CH13" s="255"/>
      <c r="CI13" s="255"/>
      <c r="CJ13" s="255"/>
      <c r="CK13" s="255"/>
      <c r="CL13" s="255"/>
      <c r="CM13" s="255"/>
      <c r="CN13" s="255"/>
      <c r="CO13" s="255"/>
      <c r="CP13" s="255"/>
      <c r="CQ13" s="255"/>
      <c r="CR13" s="255"/>
      <c r="CS13" s="255"/>
      <c r="CT13" s="255"/>
      <c r="CU13" s="255"/>
      <c r="CV13" s="255"/>
      <c r="CW13" s="255"/>
      <c r="CX13" s="255"/>
      <c r="CY13" s="255"/>
      <c r="CZ13" s="255"/>
      <c r="DA13" s="255"/>
      <c r="DB13" s="255"/>
      <c r="DC13" s="255"/>
      <c r="DD13" s="255"/>
      <c r="DE13" s="255"/>
      <c r="DF13" s="255"/>
      <c r="DG13" s="255"/>
      <c r="DH13" s="255"/>
      <c r="DI13" s="255"/>
      <c r="DJ13" s="255"/>
      <c r="DK13" s="255"/>
      <c r="DL13" s="255"/>
    </row>
    <row r="14" spans="1:116" x14ac:dyDescent="0.35">
      <c r="A14" s="256" t="s">
        <v>736</v>
      </c>
      <c r="B14" s="257" t="s">
        <v>8067</v>
      </c>
      <c r="C14" s="260">
        <v>0.25789995929999998</v>
      </c>
      <c r="D14" s="261">
        <v>8</v>
      </c>
      <c r="E14" s="260">
        <v>0</v>
      </c>
      <c r="F14" s="260">
        <v>3.7</v>
      </c>
      <c r="G14" s="260">
        <v>0.51957781189999996</v>
      </c>
      <c r="H14" s="260">
        <v>38.6</v>
      </c>
      <c r="I14" s="261">
        <v>3</v>
      </c>
      <c r="J14" s="261">
        <f>IFERROR(VLOOKUP($B14,'Core Indicators'!$E$3:$EU$906,147,FALSE),"x")</f>
        <v>124</v>
      </c>
      <c r="K14" s="262">
        <v>-1.4319046736000001</v>
      </c>
      <c r="L14" s="260">
        <v>2.5</v>
      </c>
      <c r="M14" s="261">
        <v>13</v>
      </c>
      <c r="N14" s="261">
        <v>19</v>
      </c>
      <c r="O14" s="261">
        <f>IFERROR(VLOOKUP(B14,'Core Indicators'!$E$3:$G$9906,3,FALSE),"x")</f>
        <v>13000000</v>
      </c>
      <c r="P14" s="261">
        <v>25680</v>
      </c>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255"/>
      <c r="BP14" s="255"/>
      <c r="BQ14" s="255"/>
      <c r="BR14" s="255"/>
      <c r="BS14" s="255"/>
      <c r="BT14" s="255"/>
      <c r="BU14" s="255"/>
      <c r="BV14" s="255"/>
      <c r="BW14" s="255"/>
      <c r="BX14" s="255"/>
      <c r="BY14" s="255"/>
      <c r="BZ14" s="255"/>
      <c r="CA14" s="255"/>
      <c r="CB14" s="255"/>
      <c r="CC14" s="255"/>
      <c r="CD14" s="255"/>
      <c r="CE14" s="255"/>
      <c r="CF14" s="255"/>
      <c r="CG14" s="255"/>
      <c r="CH14" s="255"/>
      <c r="CI14" s="255"/>
      <c r="CJ14" s="255"/>
      <c r="CK14" s="255"/>
      <c r="CL14" s="255"/>
      <c r="CM14" s="255"/>
      <c r="CN14" s="255"/>
      <c r="CO14" s="255"/>
      <c r="CP14" s="255"/>
      <c r="CQ14" s="255"/>
      <c r="CR14" s="255"/>
      <c r="CS14" s="255"/>
      <c r="CT14" s="255"/>
      <c r="CU14" s="255"/>
      <c r="CV14" s="255"/>
      <c r="CW14" s="255"/>
      <c r="CX14" s="255"/>
      <c r="CY14" s="255"/>
      <c r="CZ14" s="255"/>
      <c r="DA14" s="255"/>
      <c r="DB14" s="255"/>
      <c r="DC14" s="255"/>
      <c r="DD14" s="255"/>
      <c r="DE14" s="255"/>
      <c r="DF14" s="255"/>
      <c r="DG14" s="255"/>
      <c r="DH14" s="255"/>
      <c r="DI14" s="255"/>
      <c r="DJ14" s="255"/>
      <c r="DK14" s="255"/>
      <c r="DL14" s="255"/>
    </row>
    <row r="15" spans="1:116" x14ac:dyDescent="0.35">
      <c r="A15" s="256" t="s">
        <v>8068</v>
      </c>
      <c r="B15" s="257" t="s">
        <v>8069</v>
      </c>
      <c r="C15" s="260">
        <v>0.49180002620000002</v>
      </c>
      <c r="D15" s="261">
        <v>12</v>
      </c>
      <c r="E15" s="260">
        <v>0.01</v>
      </c>
      <c r="F15" s="260" t="s">
        <v>14</v>
      </c>
      <c r="G15" s="260">
        <v>4.5443996700000003E-2</v>
      </c>
      <c r="H15" s="260">
        <v>27.2</v>
      </c>
      <c r="I15" s="261">
        <v>0</v>
      </c>
      <c r="J15" s="261" t="str">
        <f>IFERROR(VLOOKUP($B15,'Core Indicators'!$E$3:$EU$906,147,FALSE),"x")</f>
        <v>x</v>
      </c>
      <c r="K15" s="262">
        <v>1.3637149334000001</v>
      </c>
      <c r="L15" s="260" t="s">
        <v>14</v>
      </c>
      <c r="M15" s="261">
        <v>96</v>
      </c>
      <c r="N15" s="261">
        <v>75</v>
      </c>
      <c r="O15" s="261" t="str">
        <f>IFERROR(VLOOKUP(B15,'Core Indicators'!$E$3:$G$9906,3,FALSE),"x")</f>
        <v>x</v>
      </c>
      <c r="P15" s="261">
        <v>30280</v>
      </c>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255"/>
      <c r="BP15" s="255"/>
      <c r="BQ15" s="255"/>
      <c r="BR15" s="255"/>
      <c r="BS15" s="255"/>
      <c r="BT15" s="255"/>
      <c r="BU15" s="255"/>
      <c r="BV15" s="255"/>
      <c r="BW15" s="255"/>
      <c r="BX15" s="255"/>
      <c r="BY15" s="255"/>
      <c r="BZ15" s="255"/>
      <c r="CA15" s="255"/>
      <c r="CB15" s="255"/>
      <c r="CC15" s="255"/>
      <c r="CD15" s="255"/>
      <c r="CE15" s="255"/>
      <c r="CF15" s="255"/>
      <c r="CG15" s="255"/>
      <c r="CH15" s="255"/>
      <c r="CI15" s="255"/>
      <c r="CJ15" s="255"/>
      <c r="CK15" s="255"/>
      <c r="CL15" s="255"/>
      <c r="CM15" s="255"/>
      <c r="CN15" s="255"/>
      <c r="CO15" s="255"/>
      <c r="CP15" s="255"/>
      <c r="CQ15" s="255"/>
      <c r="CR15" s="255"/>
      <c r="CS15" s="255"/>
      <c r="CT15" s="255"/>
      <c r="CU15" s="255"/>
      <c r="CV15" s="255"/>
      <c r="CW15" s="255"/>
      <c r="CX15" s="255"/>
      <c r="CY15" s="255"/>
      <c r="CZ15" s="255"/>
      <c r="DA15" s="255"/>
      <c r="DB15" s="255"/>
      <c r="DC15" s="255"/>
      <c r="DD15" s="255"/>
      <c r="DE15" s="255"/>
      <c r="DF15" s="255"/>
      <c r="DG15" s="255"/>
      <c r="DH15" s="255"/>
      <c r="DI15" s="255"/>
      <c r="DJ15" s="255"/>
      <c r="DK15" s="255"/>
      <c r="DL15" s="255"/>
    </row>
    <row r="16" spans="1:116" x14ac:dyDescent="0.35">
      <c r="A16" s="256" t="s">
        <v>8070</v>
      </c>
      <c r="B16" s="257" t="s">
        <v>8071</v>
      </c>
      <c r="C16" s="260">
        <v>0.81187498689999993</v>
      </c>
      <c r="D16" s="261">
        <v>9</v>
      </c>
      <c r="E16" s="260">
        <v>0.33</v>
      </c>
      <c r="F16" s="260">
        <v>7.75</v>
      </c>
      <c r="G16" s="260">
        <v>0.61251466889999995</v>
      </c>
      <c r="H16" s="260">
        <v>47.8</v>
      </c>
      <c r="I16" s="261">
        <v>0</v>
      </c>
      <c r="J16" s="261" t="str">
        <f>IFERROR(VLOOKUP($B16,'Core Indicators'!$E$3:$EU$906,147,FALSE),"x")</f>
        <v>x</v>
      </c>
      <c r="K16" s="262">
        <v>-0.66412585970000004</v>
      </c>
      <c r="L16" s="260">
        <v>6.5</v>
      </c>
      <c r="M16" s="261">
        <v>66</v>
      </c>
      <c r="N16" s="261">
        <v>41</v>
      </c>
      <c r="O16" s="261" t="str">
        <f>IFERROR(VLOOKUP(B16,'Core Indicators'!$E$3:$G$9906,3,FALSE),"x")</f>
        <v>x</v>
      </c>
      <c r="P16" s="261">
        <v>112760</v>
      </c>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55"/>
      <c r="CI16" s="255"/>
      <c r="CJ16" s="255"/>
      <c r="CK16" s="255"/>
      <c r="CL16" s="255"/>
      <c r="CM16" s="255"/>
      <c r="CN16" s="255"/>
      <c r="CO16" s="255"/>
      <c r="CP16" s="255"/>
      <c r="CQ16" s="255"/>
      <c r="CR16" s="255"/>
      <c r="CS16" s="255"/>
      <c r="CT16" s="255"/>
      <c r="CU16" s="255"/>
      <c r="CV16" s="255"/>
      <c r="CW16" s="255"/>
      <c r="CX16" s="255"/>
      <c r="CY16" s="255"/>
      <c r="CZ16" s="255"/>
      <c r="DA16" s="255"/>
      <c r="DB16" s="255"/>
      <c r="DC16" s="255"/>
      <c r="DD16" s="255"/>
      <c r="DE16" s="255"/>
      <c r="DF16" s="255"/>
      <c r="DG16" s="255"/>
      <c r="DH16" s="255"/>
      <c r="DI16" s="255"/>
      <c r="DJ16" s="255"/>
      <c r="DK16" s="255"/>
      <c r="DL16" s="255"/>
    </row>
    <row r="17" spans="1:116" x14ac:dyDescent="0.35">
      <c r="A17" s="256" t="s">
        <v>446</v>
      </c>
      <c r="B17" s="257" t="s">
        <v>8072</v>
      </c>
      <c r="C17" s="260">
        <v>0.55109997759999996</v>
      </c>
      <c r="D17" s="261">
        <v>11</v>
      </c>
      <c r="E17" s="260">
        <v>0</v>
      </c>
      <c r="F17" s="260">
        <v>6.2</v>
      </c>
      <c r="G17" s="260">
        <v>0.61156915869999995</v>
      </c>
      <c r="H17" s="260">
        <v>35.299999999999997</v>
      </c>
      <c r="I17" s="261">
        <v>5</v>
      </c>
      <c r="J17" s="261">
        <f>IFERROR(VLOOKUP($B17,'Core Indicators'!$E$3:$EU$906,147,FALSE),"x")</f>
        <v>566</v>
      </c>
      <c r="K17" s="262">
        <v>-0.42625910039999998</v>
      </c>
      <c r="L17" s="260">
        <v>4.25</v>
      </c>
      <c r="M17" s="261">
        <v>56</v>
      </c>
      <c r="N17" s="261">
        <v>40</v>
      </c>
      <c r="O17" s="261">
        <f>IFERROR(VLOOKUP(B17,'Core Indicators'!$E$3:$G$9906,3,FALSE),"x")</f>
        <v>21135000</v>
      </c>
      <c r="P17" s="261">
        <v>273600</v>
      </c>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c r="AV17" s="255"/>
      <c r="AW17" s="255"/>
      <c r="AX17" s="255"/>
      <c r="AY17" s="255"/>
      <c r="AZ17" s="255"/>
      <c r="BA17" s="255"/>
      <c r="BB17" s="255"/>
      <c r="BC17" s="255"/>
      <c r="BD17" s="255"/>
      <c r="BE17" s="255"/>
      <c r="BF17" s="255"/>
      <c r="BG17" s="255"/>
      <c r="BH17" s="255"/>
      <c r="BI17" s="255"/>
      <c r="BJ17" s="255"/>
      <c r="BK17" s="255"/>
      <c r="BL17" s="255"/>
      <c r="BM17" s="255"/>
      <c r="BN17" s="255"/>
      <c r="BO17" s="255"/>
      <c r="BP17" s="255"/>
      <c r="BQ17" s="255"/>
      <c r="BR17" s="255"/>
      <c r="BS17" s="255"/>
      <c r="BT17" s="255"/>
      <c r="BU17" s="255"/>
      <c r="BV17" s="255"/>
      <c r="BW17" s="255"/>
      <c r="BX17" s="255"/>
      <c r="BY17" s="255"/>
      <c r="BZ17" s="255"/>
      <c r="CA17" s="255"/>
      <c r="CB17" s="255"/>
      <c r="CC17" s="255"/>
      <c r="CD17" s="255"/>
      <c r="CE17" s="255"/>
      <c r="CF17" s="255"/>
      <c r="CG17" s="255"/>
      <c r="CH17" s="255"/>
      <c r="CI17" s="255"/>
      <c r="CJ17" s="255"/>
      <c r="CK17" s="255"/>
      <c r="CL17" s="255"/>
      <c r="CM17" s="255"/>
      <c r="CN17" s="255"/>
      <c r="CO17" s="255"/>
      <c r="CP17" s="255"/>
      <c r="CQ17" s="255"/>
      <c r="CR17" s="255"/>
      <c r="CS17" s="255"/>
      <c r="CT17" s="255"/>
      <c r="CU17" s="255"/>
      <c r="CV17" s="255"/>
      <c r="CW17" s="255"/>
      <c r="CX17" s="255"/>
      <c r="CY17" s="255"/>
      <c r="CZ17" s="255"/>
      <c r="DA17" s="255"/>
      <c r="DB17" s="255"/>
      <c r="DC17" s="255"/>
      <c r="DD17" s="255"/>
      <c r="DE17" s="255"/>
      <c r="DF17" s="255"/>
      <c r="DG17" s="255"/>
      <c r="DH17" s="255"/>
      <c r="DI17" s="255"/>
      <c r="DJ17" s="255"/>
      <c r="DK17" s="255"/>
      <c r="DL17" s="255"/>
    </row>
    <row r="18" spans="1:116" x14ac:dyDescent="0.35">
      <c r="A18" s="256" t="s">
        <v>152</v>
      </c>
      <c r="B18" s="257" t="s">
        <v>8073</v>
      </c>
      <c r="C18" s="260">
        <v>0.1888710338</v>
      </c>
      <c r="D18" s="261">
        <v>7</v>
      </c>
      <c r="E18" s="260">
        <v>0.122</v>
      </c>
      <c r="F18" s="260">
        <v>4.4166666667000003</v>
      </c>
      <c r="G18" s="260">
        <v>0.53584621349999995</v>
      </c>
      <c r="H18" s="260">
        <v>32.4</v>
      </c>
      <c r="I18" s="261">
        <v>3</v>
      </c>
      <c r="J18" s="261">
        <f>IFERROR(VLOOKUP($B18,'Core Indicators'!$E$3:$EU$906,147,FALSE),"x")</f>
        <v>90</v>
      </c>
      <c r="K18" s="262">
        <v>-0.63630837200000001</v>
      </c>
      <c r="L18" s="260">
        <v>3.5</v>
      </c>
      <c r="M18" s="261">
        <v>39</v>
      </c>
      <c r="N18" s="261">
        <v>26</v>
      </c>
      <c r="O18" s="261">
        <f>IFERROR(VLOOKUP(B18,'Core Indicators'!$E$3:$G$9906,3,FALSE),"x")</f>
        <v>171684000</v>
      </c>
      <c r="P18" s="261">
        <v>130170</v>
      </c>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255"/>
      <c r="BP18" s="255"/>
      <c r="BQ18" s="255"/>
      <c r="BR18" s="255"/>
      <c r="BS18" s="255"/>
      <c r="BT18" s="255"/>
      <c r="BU18" s="255"/>
      <c r="BV18" s="255"/>
      <c r="BW18" s="255"/>
      <c r="BX18" s="255"/>
      <c r="BY18" s="255"/>
      <c r="BZ18" s="255"/>
      <c r="CA18" s="255"/>
      <c r="CB18" s="255"/>
      <c r="CC18" s="255"/>
      <c r="CD18" s="255"/>
      <c r="CE18" s="255"/>
      <c r="CF18" s="255"/>
      <c r="CG18" s="255"/>
      <c r="CH18" s="255"/>
      <c r="CI18" s="255"/>
      <c r="CJ18" s="255"/>
      <c r="CK18" s="255"/>
      <c r="CL18" s="255"/>
      <c r="CM18" s="255"/>
      <c r="CN18" s="255"/>
      <c r="CO18" s="255"/>
      <c r="CP18" s="255"/>
      <c r="CQ18" s="255"/>
      <c r="CR18" s="255"/>
      <c r="CS18" s="255"/>
      <c r="CT18" s="255"/>
      <c r="CU18" s="255"/>
      <c r="CV18" s="255"/>
      <c r="CW18" s="255"/>
      <c r="CX18" s="255"/>
      <c r="CY18" s="255"/>
      <c r="CZ18" s="255"/>
      <c r="DA18" s="255"/>
      <c r="DB18" s="255"/>
      <c r="DC18" s="255"/>
      <c r="DD18" s="255"/>
      <c r="DE18" s="255"/>
      <c r="DF18" s="255"/>
      <c r="DG18" s="255"/>
      <c r="DH18" s="255"/>
      <c r="DI18" s="255"/>
      <c r="DJ18" s="255"/>
      <c r="DK18" s="255"/>
      <c r="DL18" s="255"/>
    </row>
    <row r="19" spans="1:116" x14ac:dyDescent="0.35">
      <c r="A19" s="256" t="s">
        <v>8074</v>
      </c>
      <c r="B19" s="257" t="s">
        <v>8075</v>
      </c>
      <c r="C19" s="260">
        <v>0.29830702730000003</v>
      </c>
      <c r="D19" s="261">
        <v>9</v>
      </c>
      <c r="E19" s="260">
        <v>0.05</v>
      </c>
      <c r="F19" s="260">
        <v>7.95</v>
      </c>
      <c r="G19" s="260">
        <v>0.21775610300000001</v>
      </c>
      <c r="H19" s="260">
        <v>41.3</v>
      </c>
      <c r="I19" s="261">
        <v>2</v>
      </c>
      <c r="J19" s="261" t="str">
        <f>IFERROR(VLOOKUP($B19,'Core Indicators'!$E$3:$EU$906,147,FALSE),"x")</f>
        <v>x</v>
      </c>
      <c r="K19" s="262">
        <v>3.5896573199999997E-2</v>
      </c>
      <c r="L19" s="260">
        <v>7.5</v>
      </c>
      <c r="M19" s="261">
        <v>80</v>
      </c>
      <c r="N19" s="261">
        <v>43</v>
      </c>
      <c r="O19" s="261" t="str">
        <f>IFERROR(VLOOKUP(B19,'Core Indicators'!$E$3:$G$9906,3,FALSE),"x")</f>
        <v>x</v>
      </c>
      <c r="P19" s="261">
        <v>108560</v>
      </c>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255"/>
      <c r="BP19" s="255"/>
      <c r="BQ19" s="255"/>
      <c r="BR19" s="255"/>
      <c r="BS19" s="255"/>
      <c r="BT19" s="255"/>
      <c r="BU19" s="255"/>
      <c r="BV19" s="255"/>
      <c r="BW19" s="255"/>
      <c r="BX19" s="255"/>
      <c r="BY19" s="255"/>
      <c r="BZ19" s="255"/>
      <c r="CA19" s="255"/>
      <c r="CB19" s="255"/>
      <c r="CC19" s="255"/>
      <c r="CD19" s="255"/>
      <c r="CE19" s="255"/>
      <c r="CF19" s="255"/>
      <c r="CG19" s="255"/>
      <c r="CH19" s="255"/>
      <c r="CI19" s="255"/>
      <c r="CJ19" s="255"/>
      <c r="CK19" s="255"/>
      <c r="CL19" s="255"/>
      <c r="CM19" s="255"/>
      <c r="CN19" s="255"/>
      <c r="CO19" s="255"/>
      <c r="CP19" s="255"/>
      <c r="CQ19" s="255"/>
      <c r="CR19" s="255"/>
      <c r="CS19" s="255"/>
      <c r="CT19" s="255"/>
      <c r="CU19" s="255"/>
      <c r="CV19" s="255"/>
      <c r="CW19" s="255"/>
      <c r="CX19" s="255"/>
      <c r="CY19" s="255"/>
      <c r="CZ19" s="255"/>
      <c r="DA19" s="255"/>
      <c r="DB19" s="255"/>
      <c r="DC19" s="255"/>
      <c r="DD19" s="255"/>
      <c r="DE19" s="255"/>
      <c r="DF19" s="255"/>
      <c r="DG19" s="255"/>
      <c r="DH19" s="255"/>
      <c r="DI19" s="255"/>
      <c r="DJ19" s="255"/>
      <c r="DK19" s="255"/>
      <c r="DL19" s="255"/>
    </row>
    <row r="20" spans="1:116" x14ac:dyDescent="0.35">
      <c r="A20" s="256" t="s">
        <v>8076</v>
      </c>
      <c r="B20" s="257" t="s">
        <v>8077</v>
      </c>
      <c r="C20" s="260">
        <v>0.85500000239999996</v>
      </c>
      <c r="D20" s="261">
        <v>3</v>
      </c>
      <c r="E20" s="260">
        <v>0</v>
      </c>
      <c r="F20" s="260">
        <v>3</v>
      </c>
      <c r="G20" s="260">
        <v>0.20729597050000001</v>
      </c>
      <c r="H20" s="260" t="s">
        <v>14</v>
      </c>
      <c r="I20" s="261">
        <v>2</v>
      </c>
      <c r="J20" s="261" t="str">
        <f>IFERROR(VLOOKUP($B20,'Core Indicators'!$E$3:$EU$906,147,FALSE),"x")</f>
        <v>x</v>
      </c>
      <c r="K20" s="262">
        <v>0.49437779189999997</v>
      </c>
      <c r="L20" s="260">
        <v>2.75</v>
      </c>
      <c r="M20" s="261">
        <v>11</v>
      </c>
      <c r="N20" s="261">
        <v>42</v>
      </c>
      <c r="O20" s="261" t="str">
        <f>IFERROR(VLOOKUP(B20,'Core Indicators'!$E$3:$G$9906,3,FALSE),"x")</f>
        <v>x</v>
      </c>
      <c r="P20" s="261">
        <v>771</v>
      </c>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55"/>
    </row>
    <row r="21" spans="1:116" x14ac:dyDescent="0.35">
      <c r="A21" s="256" t="s">
        <v>8078</v>
      </c>
      <c r="B21" s="257" t="s">
        <v>8079</v>
      </c>
      <c r="C21" s="260">
        <v>0.2752909596</v>
      </c>
      <c r="D21" s="261">
        <v>12</v>
      </c>
      <c r="E21" s="260">
        <v>0</v>
      </c>
      <c r="F21" s="260" t="s">
        <v>14</v>
      </c>
      <c r="G21" s="260">
        <v>0.35254190839999999</v>
      </c>
      <c r="H21" s="260" t="s">
        <v>14</v>
      </c>
      <c r="I21" s="261">
        <v>0</v>
      </c>
      <c r="J21" s="261" t="str">
        <f>IFERROR(VLOOKUP($B21,'Core Indicators'!$E$3:$EU$906,147,FALSE),"x")</f>
        <v>x</v>
      </c>
      <c r="K21" s="262">
        <v>7.6531879600000005E-2</v>
      </c>
      <c r="L21" s="260" t="s">
        <v>14</v>
      </c>
      <c r="M21" s="261">
        <v>91</v>
      </c>
      <c r="N21" s="261">
        <v>64</v>
      </c>
      <c r="O21" s="261" t="str">
        <f>IFERROR(VLOOKUP(B21,'Core Indicators'!$E$3:$G$9906,3,FALSE),"x")</f>
        <v>x</v>
      </c>
      <c r="P21" s="261">
        <v>10010</v>
      </c>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255"/>
      <c r="BP21" s="255"/>
      <c r="BQ21" s="255"/>
      <c r="BR21" s="255"/>
      <c r="BS21" s="255"/>
      <c r="BT21" s="255"/>
      <c r="BU21" s="255"/>
      <c r="BV21" s="255"/>
      <c r="BW21" s="255"/>
      <c r="BX21" s="255"/>
      <c r="BY21" s="255"/>
      <c r="BZ21" s="255"/>
      <c r="CA21" s="255"/>
      <c r="CB21" s="255"/>
      <c r="CC21" s="255"/>
      <c r="CD21" s="255"/>
      <c r="CE21" s="255"/>
      <c r="CF21" s="255"/>
      <c r="CG21" s="255"/>
      <c r="CH21" s="255"/>
      <c r="CI21" s="255"/>
      <c r="CJ21" s="255"/>
      <c r="CK21" s="255"/>
      <c r="CL21" s="255"/>
      <c r="CM21" s="255"/>
      <c r="CN21" s="255"/>
      <c r="CO21" s="255"/>
      <c r="CP21" s="255"/>
      <c r="CQ21" s="255"/>
      <c r="CR21" s="255"/>
      <c r="CS21" s="255"/>
      <c r="CT21" s="255"/>
      <c r="CU21" s="255"/>
      <c r="CV21" s="255"/>
      <c r="CW21" s="255"/>
      <c r="CX21" s="255"/>
      <c r="CY21" s="255"/>
      <c r="CZ21" s="255"/>
      <c r="DA21" s="255"/>
      <c r="DB21" s="255"/>
      <c r="DC21" s="255"/>
      <c r="DD21" s="255"/>
      <c r="DE21" s="255"/>
      <c r="DF21" s="255"/>
      <c r="DG21" s="255"/>
      <c r="DH21" s="255"/>
      <c r="DI21" s="255"/>
      <c r="DJ21" s="255"/>
      <c r="DK21" s="255"/>
      <c r="DL21" s="255"/>
    </row>
    <row r="22" spans="1:116" x14ac:dyDescent="0.35">
      <c r="A22" s="256" t="s">
        <v>8080</v>
      </c>
      <c r="B22" s="257" t="s">
        <v>8081</v>
      </c>
      <c r="C22" s="260">
        <v>0.63031901420000003</v>
      </c>
      <c r="D22" s="261">
        <v>6</v>
      </c>
      <c r="E22" s="260">
        <v>0.01</v>
      </c>
      <c r="F22" s="260">
        <v>5.75</v>
      </c>
      <c r="G22" s="260">
        <v>0.1620850103</v>
      </c>
      <c r="H22" s="260">
        <v>33</v>
      </c>
      <c r="I22" s="261">
        <v>1</v>
      </c>
      <c r="J22" s="261" t="str">
        <f>IFERROR(VLOOKUP($B22,'Core Indicators'!$E$3:$EU$906,147,FALSE),"x")</f>
        <v>x</v>
      </c>
      <c r="K22" s="262">
        <v>-0.23354159299999999</v>
      </c>
      <c r="L22" s="260">
        <v>6</v>
      </c>
      <c r="M22" s="261">
        <v>53</v>
      </c>
      <c r="N22" s="261">
        <v>36</v>
      </c>
      <c r="O22" s="261" t="str">
        <f>IFERROR(VLOOKUP(B22,'Core Indicators'!$E$3:$G$9906,3,FALSE),"x")</f>
        <v>x</v>
      </c>
      <c r="P22" s="261">
        <v>51200</v>
      </c>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55"/>
      <c r="CV22" s="255"/>
      <c r="CW22" s="255"/>
      <c r="CX22" s="255"/>
      <c r="CY22" s="255"/>
      <c r="CZ22" s="255"/>
      <c r="DA22" s="255"/>
      <c r="DB22" s="255"/>
      <c r="DC22" s="255"/>
      <c r="DD22" s="255"/>
      <c r="DE22" s="255"/>
      <c r="DF22" s="255"/>
      <c r="DG22" s="255"/>
      <c r="DH22" s="255"/>
      <c r="DI22" s="255"/>
      <c r="DJ22" s="255"/>
      <c r="DK22" s="255"/>
      <c r="DL22" s="255"/>
    </row>
    <row r="23" spans="1:116" x14ac:dyDescent="0.35">
      <c r="A23" s="256" t="s">
        <v>8082</v>
      </c>
      <c r="B23" s="257" t="s">
        <v>8083</v>
      </c>
      <c r="C23" s="260">
        <v>0.3724950447</v>
      </c>
      <c r="D23" s="261">
        <v>2</v>
      </c>
      <c r="E23" s="260">
        <v>4.1000000000000002E-2</v>
      </c>
      <c r="F23" s="260">
        <v>4.3833333333000004</v>
      </c>
      <c r="G23" s="260">
        <v>0.11907633970000001</v>
      </c>
      <c r="H23" s="260">
        <v>25.3</v>
      </c>
      <c r="I23" s="261">
        <v>3</v>
      </c>
      <c r="J23" s="261" t="str">
        <f>IFERROR(VLOOKUP($B23,'Core Indicators'!$E$3:$EU$906,147,FALSE),"x")</f>
        <v>x</v>
      </c>
      <c r="K23" s="262">
        <v>-0.79445779319999987</v>
      </c>
      <c r="L23" s="260">
        <v>4</v>
      </c>
      <c r="M23" s="261">
        <v>19</v>
      </c>
      <c r="N23" s="261">
        <v>45</v>
      </c>
      <c r="O23" s="261" t="str">
        <f>IFERROR(VLOOKUP(B23,'Core Indicators'!$E$3:$G$9906,3,FALSE),"x")</f>
        <v>x</v>
      </c>
      <c r="P23" s="261">
        <v>202910</v>
      </c>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5"/>
      <c r="CB23" s="255"/>
      <c r="CC23" s="255"/>
      <c r="CD23" s="255"/>
      <c r="CE23" s="255"/>
      <c r="CF23" s="255"/>
      <c r="CG23" s="255"/>
      <c r="CH23" s="255"/>
      <c r="CI23" s="255"/>
      <c r="CJ23" s="255"/>
      <c r="CK23" s="255"/>
      <c r="CL23" s="255"/>
      <c r="CM23" s="255"/>
      <c r="CN23" s="255"/>
      <c r="CO23" s="255"/>
      <c r="CP23" s="255"/>
      <c r="CQ23" s="255"/>
      <c r="CR23" s="255"/>
      <c r="CS23" s="255"/>
      <c r="CT23" s="255"/>
      <c r="CU23" s="255"/>
      <c r="CV23" s="255"/>
      <c r="CW23" s="255"/>
      <c r="CX23" s="255"/>
      <c r="CY23" s="255"/>
      <c r="CZ23" s="255"/>
      <c r="DA23" s="255"/>
      <c r="DB23" s="255"/>
      <c r="DC23" s="255"/>
      <c r="DD23" s="255"/>
      <c r="DE23" s="255"/>
      <c r="DF23" s="255"/>
      <c r="DG23" s="255"/>
      <c r="DH23" s="255"/>
      <c r="DI23" s="255"/>
      <c r="DJ23" s="255"/>
      <c r="DK23" s="255"/>
      <c r="DL23" s="255"/>
    </row>
    <row r="24" spans="1:116" x14ac:dyDescent="0.35">
      <c r="A24" s="256" t="s">
        <v>8084</v>
      </c>
      <c r="B24" s="257" t="s">
        <v>8085</v>
      </c>
      <c r="C24" s="260">
        <v>0.63658801529999998</v>
      </c>
      <c r="D24" s="261">
        <v>14</v>
      </c>
      <c r="E24" s="260">
        <v>0</v>
      </c>
      <c r="F24" s="260" t="s">
        <v>14</v>
      </c>
      <c r="G24" s="260">
        <v>0.39140979419999999</v>
      </c>
      <c r="H24" s="260">
        <v>53.3</v>
      </c>
      <c r="I24" s="261">
        <v>0</v>
      </c>
      <c r="J24" s="261" t="str">
        <f>IFERROR(VLOOKUP($B24,'Core Indicators'!$E$3:$EU$906,147,FALSE),"x")</f>
        <v>x</v>
      </c>
      <c r="K24" s="262">
        <v>-0.77551245689999992</v>
      </c>
      <c r="L24" s="260" t="s">
        <v>14</v>
      </c>
      <c r="M24" s="261">
        <v>86</v>
      </c>
      <c r="N24" s="261" t="s">
        <v>14</v>
      </c>
      <c r="O24" s="261" t="str">
        <f>IFERROR(VLOOKUP(B24,'Core Indicators'!$E$3:$G$9906,3,FALSE),"x")</f>
        <v>x</v>
      </c>
      <c r="P24" s="261">
        <v>22810</v>
      </c>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row>
    <row r="25" spans="1:116" x14ac:dyDescent="0.35">
      <c r="A25" s="256" t="s">
        <v>8086</v>
      </c>
      <c r="B25" s="257" t="s">
        <v>8087</v>
      </c>
      <c r="C25" s="260">
        <v>0.67240000150000001</v>
      </c>
      <c r="D25" s="261">
        <v>11</v>
      </c>
      <c r="E25" s="260">
        <v>3.5000000000000003E-2</v>
      </c>
      <c r="F25" s="260">
        <v>6.8</v>
      </c>
      <c r="G25" s="260">
        <v>0.44613712929999999</v>
      </c>
      <c r="H25" s="260">
        <v>41.6</v>
      </c>
      <c r="I25" s="261">
        <v>3</v>
      </c>
      <c r="J25" s="261" t="str">
        <f>IFERROR(VLOOKUP($B25,'Core Indicators'!$E$3:$EU$906,147,FALSE),"x")</f>
        <v>x</v>
      </c>
      <c r="K25" s="262">
        <v>-1.1213886738000001</v>
      </c>
      <c r="L25" s="260">
        <v>5.25</v>
      </c>
      <c r="M25" s="261">
        <v>63</v>
      </c>
      <c r="N25" s="261">
        <v>31</v>
      </c>
      <c r="O25" s="261" t="str">
        <f>IFERROR(VLOOKUP(B25,'Core Indicators'!$E$3:$G$9906,3,FALSE),"x")</f>
        <v>x</v>
      </c>
      <c r="P25" s="261">
        <v>1083300</v>
      </c>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55"/>
      <c r="CB25" s="255"/>
      <c r="CC25" s="255"/>
      <c r="CD25" s="255"/>
      <c r="CE25" s="255"/>
      <c r="CF25" s="255"/>
      <c r="CG25" s="255"/>
      <c r="CH25" s="255"/>
      <c r="CI25" s="255"/>
      <c r="CJ25" s="255"/>
      <c r="CK25" s="255"/>
      <c r="CL25" s="255"/>
      <c r="CM25" s="255"/>
      <c r="CN25" s="255"/>
      <c r="CO25" s="255"/>
      <c r="CP25" s="255"/>
      <c r="CQ25" s="255"/>
      <c r="CR25" s="255"/>
      <c r="CS25" s="255"/>
      <c r="CT25" s="255"/>
      <c r="CU25" s="255"/>
      <c r="CV25" s="255"/>
      <c r="CW25" s="255"/>
      <c r="CX25" s="255"/>
      <c r="CY25" s="255"/>
      <c r="CZ25" s="255"/>
      <c r="DA25" s="255"/>
      <c r="DB25" s="255"/>
      <c r="DC25" s="255"/>
      <c r="DD25" s="255"/>
      <c r="DE25" s="255"/>
      <c r="DF25" s="255"/>
      <c r="DG25" s="255"/>
      <c r="DH25" s="255"/>
      <c r="DI25" s="255"/>
      <c r="DJ25" s="255"/>
      <c r="DK25" s="255"/>
      <c r="DL25" s="255"/>
    </row>
    <row r="26" spans="1:116" x14ac:dyDescent="0.35">
      <c r="A26" s="256" t="s">
        <v>4081</v>
      </c>
      <c r="B26" s="257" t="s">
        <v>8088</v>
      </c>
      <c r="C26" s="260">
        <v>0.51540597229999996</v>
      </c>
      <c r="D26" s="261">
        <v>12</v>
      </c>
      <c r="E26" s="260">
        <v>6.6299999999999998E-2</v>
      </c>
      <c r="F26" s="260">
        <v>7.4</v>
      </c>
      <c r="G26" s="260">
        <v>0.38554076850000002</v>
      </c>
      <c r="H26" s="260">
        <v>53.4</v>
      </c>
      <c r="I26" s="261">
        <v>4</v>
      </c>
      <c r="J26" s="261">
        <f>IFERROR(VLOOKUP($B26,'Core Indicators'!$E$3:$EU$906,147,FALSE),"x")</f>
        <v>5929</v>
      </c>
      <c r="K26" s="262">
        <v>-0.18090397120000001</v>
      </c>
      <c r="L26" s="260">
        <v>7.5</v>
      </c>
      <c r="M26" s="261">
        <v>75</v>
      </c>
      <c r="N26" s="261">
        <v>35</v>
      </c>
      <c r="O26" s="261">
        <f>IFERROR(VLOOKUP(B26,'Core Indicators'!$E$3:$G$9906,3,FALSE),"x")</f>
        <v>212617000</v>
      </c>
      <c r="P26" s="261">
        <v>8358140</v>
      </c>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5"/>
      <c r="DI26" s="255"/>
      <c r="DJ26" s="255"/>
      <c r="DK26" s="255"/>
      <c r="DL26" s="255"/>
    </row>
    <row r="27" spans="1:116" x14ac:dyDescent="0.35">
      <c r="A27" s="256" t="s">
        <v>8089</v>
      </c>
      <c r="B27" s="257" t="s">
        <v>8090</v>
      </c>
      <c r="C27" s="260">
        <v>0</v>
      </c>
      <c r="D27" s="261">
        <v>12</v>
      </c>
      <c r="E27" s="260">
        <v>0</v>
      </c>
      <c r="F27" s="260" t="s">
        <v>14</v>
      </c>
      <c r="G27" s="260">
        <v>0.25602427439999997</v>
      </c>
      <c r="H27" s="260" t="s">
        <v>14</v>
      </c>
      <c r="I27" s="261">
        <v>0</v>
      </c>
      <c r="J27" s="261" t="str">
        <f>IFERROR(VLOOKUP($B27,'Core Indicators'!$E$3:$EU$906,147,FALSE),"x")</f>
        <v>x</v>
      </c>
      <c r="K27" s="262">
        <v>0.35702922939999998</v>
      </c>
      <c r="L27" s="260" t="s">
        <v>14</v>
      </c>
      <c r="M27" s="261">
        <v>95</v>
      </c>
      <c r="N27" s="261">
        <v>62</v>
      </c>
      <c r="O27" s="261" t="str">
        <f>IFERROR(VLOOKUP(B27,'Core Indicators'!$E$3:$G$9906,3,FALSE),"x")</f>
        <v>x</v>
      </c>
      <c r="P27" s="261">
        <v>430</v>
      </c>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c r="CH27" s="255"/>
      <c r="CI27" s="255"/>
      <c r="CJ27" s="255"/>
      <c r="CK27" s="255"/>
      <c r="CL27" s="255"/>
      <c r="CM27" s="255"/>
      <c r="CN27" s="255"/>
      <c r="CO27" s="255"/>
      <c r="CP27" s="255"/>
      <c r="CQ27" s="255"/>
      <c r="CR27" s="255"/>
      <c r="CS27" s="255"/>
      <c r="CT27" s="255"/>
      <c r="CU27" s="255"/>
      <c r="CV27" s="255"/>
      <c r="CW27" s="255"/>
      <c r="CX27" s="255"/>
      <c r="CY27" s="255"/>
      <c r="CZ27" s="255"/>
      <c r="DA27" s="255"/>
      <c r="DB27" s="255"/>
      <c r="DC27" s="255"/>
      <c r="DD27" s="255"/>
      <c r="DE27" s="255"/>
      <c r="DF27" s="255"/>
      <c r="DG27" s="255"/>
      <c r="DH27" s="255"/>
      <c r="DI27" s="255"/>
      <c r="DJ27" s="255"/>
      <c r="DK27" s="255"/>
      <c r="DL27" s="255"/>
    </row>
    <row r="28" spans="1:116" x14ac:dyDescent="0.35">
      <c r="A28" s="256" t="s">
        <v>8091</v>
      </c>
      <c r="B28" s="257" t="s">
        <v>8092</v>
      </c>
      <c r="C28" s="260">
        <v>0.6545000071</v>
      </c>
      <c r="D28" s="261">
        <v>3</v>
      </c>
      <c r="E28" s="260">
        <v>0</v>
      </c>
      <c r="F28" s="260" t="s">
        <v>14</v>
      </c>
      <c r="G28" s="260">
        <v>0.23351593270000001</v>
      </c>
      <c r="H28" s="260" t="s">
        <v>14</v>
      </c>
      <c r="I28" s="261">
        <v>0</v>
      </c>
      <c r="J28" s="261" t="str">
        <f>IFERROR(VLOOKUP($B28,'Core Indicators'!$E$3:$EU$906,147,FALSE),"x")</f>
        <v>x</v>
      </c>
      <c r="K28" s="262">
        <v>0.61426669359999997</v>
      </c>
      <c r="L28" s="260" t="s">
        <v>14</v>
      </c>
      <c r="M28" s="261">
        <v>28</v>
      </c>
      <c r="N28" s="261">
        <v>60</v>
      </c>
      <c r="O28" s="261" t="str">
        <f>IFERROR(VLOOKUP(B28,'Core Indicators'!$E$3:$G$9906,3,FALSE),"x")</f>
        <v>x</v>
      </c>
      <c r="P28" s="261">
        <v>5270</v>
      </c>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c r="CM28" s="255"/>
      <c r="CN28" s="255"/>
      <c r="CO28" s="255"/>
      <c r="CP28" s="255"/>
      <c r="CQ28" s="255"/>
      <c r="CR28" s="255"/>
      <c r="CS28" s="255"/>
      <c r="CT28" s="255"/>
      <c r="CU28" s="255"/>
      <c r="CV28" s="255"/>
      <c r="CW28" s="255"/>
      <c r="CX28" s="255"/>
      <c r="CY28" s="255"/>
      <c r="CZ28" s="255"/>
      <c r="DA28" s="255"/>
      <c r="DB28" s="255"/>
      <c r="DC28" s="255"/>
      <c r="DD28" s="255"/>
      <c r="DE28" s="255"/>
      <c r="DF28" s="255"/>
      <c r="DG28" s="255"/>
      <c r="DH28" s="255"/>
      <c r="DI28" s="255"/>
      <c r="DJ28" s="255"/>
      <c r="DK28" s="255"/>
      <c r="DL28" s="255"/>
    </row>
    <row r="29" spans="1:116" x14ac:dyDescent="0.35">
      <c r="A29" s="256" t="s">
        <v>8093</v>
      </c>
      <c r="B29" s="257" t="s">
        <v>8094</v>
      </c>
      <c r="C29" s="260">
        <v>0.75999999279999997</v>
      </c>
      <c r="D29" s="261">
        <v>6</v>
      </c>
      <c r="E29" s="260">
        <v>0</v>
      </c>
      <c r="F29" s="260">
        <v>6.85</v>
      </c>
      <c r="G29" s="260">
        <v>0.43637777080000001</v>
      </c>
      <c r="H29" s="260">
        <v>37.4</v>
      </c>
      <c r="I29" s="261">
        <v>0</v>
      </c>
      <c r="J29" s="261" t="str">
        <f>IFERROR(VLOOKUP($B29,'Core Indicators'!$E$3:$EU$906,147,FALSE),"x")</f>
        <v>x</v>
      </c>
      <c r="K29" s="262">
        <v>0.58970773219999995</v>
      </c>
      <c r="L29" s="260">
        <v>7.25</v>
      </c>
      <c r="M29" s="261">
        <v>58</v>
      </c>
      <c r="N29" s="261">
        <v>68</v>
      </c>
      <c r="O29" s="261" t="str">
        <f>IFERROR(VLOOKUP(B29,'Core Indicators'!$E$3:$G$9906,3,FALSE),"x")</f>
        <v>x</v>
      </c>
      <c r="P29" s="261">
        <v>38117</v>
      </c>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c r="CH29" s="255"/>
      <c r="CI29" s="255"/>
      <c r="CJ29" s="255"/>
      <c r="CK29" s="255"/>
      <c r="CL29" s="255"/>
      <c r="CM29" s="255"/>
      <c r="CN29" s="255"/>
      <c r="CO29" s="255"/>
      <c r="CP29" s="255"/>
      <c r="CQ29" s="255"/>
      <c r="CR29" s="255"/>
      <c r="CS29" s="255"/>
      <c r="CT29" s="255"/>
      <c r="CU29" s="255"/>
      <c r="CV29" s="255"/>
      <c r="CW29" s="255"/>
      <c r="CX29" s="255"/>
      <c r="CY29" s="255"/>
      <c r="CZ29" s="255"/>
      <c r="DA29" s="255"/>
      <c r="DB29" s="255"/>
      <c r="DC29" s="255"/>
      <c r="DD29" s="255"/>
      <c r="DE29" s="255"/>
      <c r="DF29" s="255"/>
      <c r="DG29" s="255"/>
      <c r="DH29" s="255"/>
      <c r="DI29" s="255"/>
      <c r="DJ29" s="255"/>
      <c r="DK29" s="255"/>
      <c r="DL29" s="255"/>
    </row>
    <row r="30" spans="1:116" x14ac:dyDescent="0.35">
      <c r="A30" s="256" t="s">
        <v>8095</v>
      </c>
      <c r="B30" s="257" t="s">
        <v>8096</v>
      </c>
      <c r="C30" s="260">
        <v>0.66707900850000001</v>
      </c>
      <c r="D30" s="261">
        <v>10</v>
      </c>
      <c r="E30" s="260">
        <v>0.02</v>
      </c>
      <c r="F30" s="260">
        <v>8.35</v>
      </c>
      <c r="G30" s="260">
        <v>0.46426597219999999</v>
      </c>
      <c r="H30" s="260">
        <v>53.3</v>
      </c>
      <c r="I30" s="261">
        <v>0</v>
      </c>
      <c r="J30" s="261" t="str">
        <f>IFERROR(VLOOKUP($B30,'Core Indicators'!$E$3:$EU$906,147,FALSE),"x")</f>
        <v>x</v>
      </c>
      <c r="K30" s="262">
        <v>0.49843922260000001</v>
      </c>
      <c r="L30" s="260">
        <v>8</v>
      </c>
      <c r="M30" s="261">
        <v>72</v>
      </c>
      <c r="N30" s="261">
        <v>61</v>
      </c>
      <c r="O30" s="261" t="str">
        <f>IFERROR(VLOOKUP(B30,'Core Indicators'!$E$3:$G$9906,3,FALSE),"x")</f>
        <v>x</v>
      </c>
      <c r="P30" s="261">
        <v>566730</v>
      </c>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row>
    <row r="31" spans="1:116" x14ac:dyDescent="0.35">
      <c r="A31" s="256" t="s">
        <v>212</v>
      </c>
      <c r="B31" s="257" t="s">
        <v>8097</v>
      </c>
      <c r="C31" s="260">
        <v>0.87789099120000003</v>
      </c>
      <c r="D31" s="261">
        <v>4</v>
      </c>
      <c r="E31" s="260">
        <v>0.183</v>
      </c>
      <c r="F31" s="260">
        <v>3.55</v>
      </c>
      <c r="G31" s="260">
        <v>0.68207866260000005</v>
      </c>
      <c r="H31" s="260">
        <v>56.2</v>
      </c>
      <c r="I31" s="261">
        <v>5</v>
      </c>
      <c r="J31" s="261">
        <f>IFERROR(VLOOKUP($B31,'Core Indicators'!$E$3:$EU$906,147,FALSE),"x")</f>
        <v>1020</v>
      </c>
      <c r="K31" s="262">
        <v>-1.7283856869000001</v>
      </c>
      <c r="L31" s="260">
        <v>3.25</v>
      </c>
      <c r="M31" s="261">
        <v>10</v>
      </c>
      <c r="N31" s="261">
        <v>25</v>
      </c>
      <c r="O31" s="261">
        <f>IFERROR(VLOOKUP(B31,'Core Indicators'!$E$3:$G$9906,3,FALSE),"x")</f>
        <v>4900000</v>
      </c>
      <c r="P31" s="261">
        <v>622980</v>
      </c>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row>
    <row r="32" spans="1:116" x14ac:dyDescent="0.35">
      <c r="A32" s="256" t="s">
        <v>8098</v>
      </c>
      <c r="B32" s="257" t="s">
        <v>8099</v>
      </c>
      <c r="C32" s="260">
        <v>0.59715102890000005</v>
      </c>
      <c r="D32" s="261">
        <v>12</v>
      </c>
      <c r="E32" s="260">
        <v>2.8000000000000001E-2</v>
      </c>
      <c r="F32" s="260" t="s">
        <v>14</v>
      </c>
      <c r="G32" s="260">
        <v>8.2716424699999999E-2</v>
      </c>
      <c r="H32" s="260">
        <v>33.299999999999997</v>
      </c>
      <c r="I32" s="261">
        <v>0</v>
      </c>
      <c r="J32" s="261" t="str">
        <f>IFERROR(VLOOKUP($B32,'Core Indicators'!$E$3:$EU$906,147,FALSE),"x")</f>
        <v>x</v>
      </c>
      <c r="K32" s="262">
        <v>1.7599397898</v>
      </c>
      <c r="L32" s="260" t="s">
        <v>14</v>
      </c>
      <c r="M32" s="261">
        <v>98</v>
      </c>
      <c r="N32" s="261">
        <v>77</v>
      </c>
      <c r="O32" s="261" t="str">
        <f>IFERROR(VLOOKUP(B32,'Core Indicators'!$E$3:$G$9906,3,FALSE),"x")</f>
        <v>x</v>
      </c>
      <c r="P32" s="261">
        <v>9093510</v>
      </c>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row>
    <row r="33" spans="1:116" x14ac:dyDescent="0.35">
      <c r="A33" s="256" t="s">
        <v>8100</v>
      </c>
      <c r="B33" s="257" t="s">
        <v>8101</v>
      </c>
      <c r="C33" s="260">
        <v>0.5450100068</v>
      </c>
      <c r="D33" s="261">
        <v>11</v>
      </c>
      <c r="E33" s="260">
        <v>0</v>
      </c>
      <c r="F33" s="260" t="s">
        <v>14</v>
      </c>
      <c r="G33" s="260">
        <v>3.6718722199999998E-2</v>
      </c>
      <c r="H33" s="260">
        <v>33.1</v>
      </c>
      <c r="I33" s="261">
        <v>0</v>
      </c>
      <c r="J33" s="261" t="str">
        <f>IFERROR(VLOOKUP($B33,'Core Indicators'!$E$3:$EU$906,147,FALSE),"x")</f>
        <v>x</v>
      </c>
      <c r="K33" s="262">
        <v>1.9066414833000001</v>
      </c>
      <c r="L33" s="260" t="s">
        <v>14</v>
      </c>
      <c r="M33" s="261">
        <v>96</v>
      </c>
      <c r="N33" s="261">
        <v>85</v>
      </c>
      <c r="O33" s="261" t="str">
        <f>IFERROR(VLOOKUP(B33,'Core Indicators'!$E$3:$G$9906,3,FALSE),"x")</f>
        <v>x</v>
      </c>
      <c r="P33" s="261">
        <v>39516</v>
      </c>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row>
    <row r="34" spans="1:116" x14ac:dyDescent="0.35">
      <c r="A34" s="256" t="s">
        <v>4124</v>
      </c>
      <c r="B34" s="257" t="s">
        <v>8102</v>
      </c>
      <c r="C34" s="260">
        <v>0.16604995180000001</v>
      </c>
      <c r="D34" s="261">
        <v>12</v>
      </c>
      <c r="E34" s="260">
        <v>0.04</v>
      </c>
      <c r="F34" s="260">
        <v>9.3000000000000007</v>
      </c>
      <c r="G34" s="260">
        <v>0.28785367480000001</v>
      </c>
      <c r="H34" s="260">
        <v>44.4</v>
      </c>
      <c r="I34" s="261">
        <v>3</v>
      </c>
      <c r="J34" s="261">
        <f>IFERROR(VLOOKUP($B34,'Core Indicators'!$E$3:$EU$906,147,FALSE),"x")</f>
        <v>14</v>
      </c>
      <c r="K34" s="262">
        <v>1.0736131668</v>
      </c>
      <c r="L34" s="260">
        <v>9.5</v>
      </c>
      <c r="M34" s="261">
        <v>90</v>
      </c>
      <c r="N34" s="261">
        <v>67</v>
      </c>
      <c r="O34" s="261">
        <f>IFERROR(VLOOKUP(B34,'Core Indicators'!$E$3:$G$9906,3,FALSE),"x")</f>
        <v>19116000</v>
      </c>
      <c r="P34" s="261">
        <v>743532</v>
      </c>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row>
    <row r="35" spans="1:116" x14ac:dyDescent="0.35">
      <c r="A35" s="256" t="s">
        <v>8103</v>
      </c>
      <c r="B35" s="257" t="s">
        <v>8104</v>
      </c>
      <c r="C35" s="260">
        <v>0.16040162429999999</v>
      </c>
      <c r="D35" s="261">
        <v>0</v>
      </c>
      <c r="E35" s="260">
        <v>0.43430000000000002</v>
      </c>
      <c r="F35" s="260">
        <v>3.3333333333000001</v>
      </c>
      <c r="G35" s="260">
        <v>0.16264248040000001</v>
      </c>
      <c r="H35" s="260">
        <v>38.5</v>
      </c>
      <c r="I35" s="261">
        <v>3</v>
      </c>
      <c r="J35" s="261" t="str">
        <f>IFERROR(VLOOKUP($B35,'Core Indicators'!$E$3:$EU$906,147,FALSE),"x")</f>
        <v>x</v>
      </c>
      <c r="K35" s="262">
        <v>-0.27471861240000001</v>
      </c>
      <c r="L35" s="260">
        <v>2.5</v>
      </c>
      <c r="M35" s="261">
        <v>10</v>
      </c>
      <c r="N35" s="261">
        <v>41</v>
      </c>
      <c r="O35" s="261" t="str">
        <f>IFERROR(VLOOKUP(B35,'Core Indicators'!$E$3:$G$9906,3,FALSE),"x")</f>
        <v>x</v>
      </c>
      <c r="P35" s="261">
        <v>9388211</v>
      </c>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row>
    <row r="36" spans="1:116" x14ac:dyDescent="0.35">
      <c r="A36" s="256" t="s">
        <v>8105</v>
      </c>
      <c r="B36" s="257" t="s">
        <v>8106</v>
      </c>
      <c r="C36" s="260">
        <v>0.77389999669999998</v>
      </c>
      <c r="D36" s="261">
        <v>4</v>
      </c>
      <c r="E36" s="260">
        <v>0.34</v>
      </c>
      <c r="F36" s="260">
        <v>5.8</v>
      </c>
      <c r="G36" s="260">
        <v>0.65704813979999999</v>
      </c>
      <c r="H36" s="260">
        <v>41.5</v>
      </c>
      <c r="I36" s="261">
        <v>2</v>
      </c>
      <c r="J36" s="261" t="str">
        <f>IFERROR(VLOOKUP($B36,'Core Indicators'!$E$3:$EU$906,147,FALSE),"x")</f>
        <v>x</v>
      </c>
      <c r="K36" s="262">
        <v>-0.5669065714</v>
      </c>
      <c r="L36" s="260">
        <v>3.75</v>
      </c>
      <c r="M36" s="261">
        <v>51</v>
      </c>
      <c r="N36" s="261">
        <v>35</v>
      </c>
      <c r="O36" s="261" t="str">
        <f>IFERROR(VLOOKUP(B36,'Core Indicators'!$E$3:$G$9906,3,FALSE),"x")</f>
        <v>x</v>
      </c>
      <c r="P36" s="261">
        <v>318000</v>
      </c>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row>
    <row r="37" spans="1:116" x14ac:dyDescent="0.35">
      <c r="A37" s="256" t="s">
        <v>265</v>
      </c>
      <c r="B37" s="257" t="s">
        <v>8107</v>
      </c>
      <c r="C37" s="260">
        <v>0.85829999849999994</v>
      </c>
      <c r="D37" s="261">
        <v>5</v>
      </c>
      <c r="E37" s="260">
        <v>0</v>
      </c>
      <c r="F37" s="260">
        <v>3.55</v>
      </c>
      <c r="G37" s="260">
        <v>0.56645724549999998</v>
      </c>
      <c r="H37" s="260">
        <v>46.6</v>
      </c>
      <c r="I37" s="261">
        <v>5</v>
      </c>
      <c r="J37" s="261">
        <f>IFERROR(VLOOKUP($B37,'Core Indicators'!$E$3:$EU$906,147,FALSE),"x")</f>
        <v>530</v>
      </c>
      <c r="K37" s="262">
        <v>-1.1189085244999999</v>
      </c>
      <c r="L37" s="260">
        <v>3.25</v>
      </c>
      <c r="M37" s="261">
        <v>18</v>
      </c>
      <c r="N37" s="261">
        <v>25</v>
      </c>
      <c r="O37" s="261">
        <f>IFERROR(VLOOKUP(B37,'Core Indicators'!$E$3:$G$9906,3,FALSE),"x")</f>
        <v>27600000</v>
      </c>
      <c r="P37" s="261">
        <v>472710</v>
      </c>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255"/>
      <c r="BP37" s="255"/>
      <c r="BQ37" s="255"/>
      <c r="BR37" s="255"/>
      <c r="BS37" s="255"/>
      <c r="BT37" s="255"/>
      <c r="BU37" s="255"/>
      <c r="BV37" s="255"/>
      <c r="BW37" s="255"/>
      <c r="BX37" s="255"/>
      <c r="BY37" s="255"/>
      <c r="BZ37" s="255"/>
      <c r="CA37" s="255"/>
      <c r="CB37" s="255"/>
      <c r="CC37" s="255"/>
      <c r="CD37" s="255"/>
      <c r="CE37" s="255"/>
      <c r="CF37" s="255"/>
      <c r="CG37" s="255"/>
      <c r="CH37" s="255"/>
      <c r="CI37" s="255"/>
      <c r="CJ37" s="255"/>
      <c r="CK37" s="255"/>
      <c r="CL37" s="255"/>
      <c r="CM37" s="255"/>
      <c r="CN37" s="255"/>
      <c r="CO37" s="255"/>
      <c r="CP37" s="255"/>
      <c r="CQ37" s="255"/>
      <c r="CR37" s="255"/>
      <c r="CS37" s="255"/>
      <c r="CT37" s="255"/>
      <c r="CU37" s="255"/>
      <c r="CV37" s="255"/>
      <c r="CW37" s="255"/>
      <c r="CX37" s="255"/>
      <c r="CY37" s="255"/>
      <c r="CZ37" s="255"/>
      <c r="DA37" s="255"/>
      <c r="DB37" s="255"/>
      <c r="DC37" s="255"/>
      <c r="DD37" s="255"/>
      <c r="DE37" s="255"/>
      <c r="DF37" s="255"/>
      <c r="DG37" s="255"/>
      <c r="DH37" s="255"/>
      <c r="DI37" s="255"/>
      <c r="DJ37" s="255"/>
      <c r="DK37" s="255"/>
      <c r="DL37" s="255"/>
    </row>
    <row r="38" spans="1:116" x14ac:dyDescent="0.35">
      <c r="A38" s="256" t="s">
        <v>295</v>
      </c>
      <c r="B38" s="257" t="s">
        <v>8108</v>
      </c>
      <c r="C38" s="260">
        <v>0.93415500099999993</v>
      </c>
      <c r="D38" s="261">
        <v>3</v>
      </c>
      <c r="E38" s="260">
        <v>0.61299999999999999</v>
      </c>
      <c r="F38" s="260">
        <v>3.5166666666999999</v>
      </c>
      <c r="G38" s="260">
        <v>0.65473159420000004</v>
      </c>
      <c r="H38" s="260">
        <v>42.1</v>
      </c>
      <c r="I38" s="261">
        <v>5</v>
      </c>
      <c r="J38" s="261">
        <f>IFERROR(VLOOKUP($B38,'Core Indicators'!$E$3:$EU$906,147,FALSE),"x")</f>
        <v>3172</v>
      </c>
      <c r="K38" s="262">
        <v>-1.786087513</v>
      </c>
      <c r="L38" s="260">
        <v>2.75</v>
      </c>
      <c r="M38" s="261">
        <v>18</v>
      </c>
      <c r="N38" s="261">
        <v>18</v>
      </c>
      <c r="O38" s="261">
        <f>IFERROR(VLOOKUP(B38,'Core Indicators'!$E$3:$G$9906,3,FALSE),"x")</f>
        <v>106203000</v>
      </c>
      <c r="P38" s="261">
        <v>2267050</v>
      </c>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255"/>
      <c r="BP38" s="255"/>
      <c r="BQ38" s="255"/>
      <c r="BR38" s="255"/>
      <c r="BS38" s="255"/>
      <c r="BT38" s="255"/>
      <c r="BU38" s="255"/>
      <c r="BV38" s="255"/>
      <c r="BW38" s="255"/>
      <c r="BX38" s="255"/>
      <c r="BY38" s="255"/>
      <c r="BZ38" s="255"/>
      <c r="CA38" s="255"/>
      <c r="CB38" s="255"/>
      <c r="CC38" s="255"/>
      <c r="CD38" s="255"/>
      <c r="CE38" s="255"/>
      <c r="CF38" s="255"/>
      <c r="CG38" s="255"/>
      <c r="CH38" s="255"/>
      <c r="CI38" s="255"/>
      <c r="CJ38" s="255"/>
      <c r="CK38" s="255"/>
      <c r="CL38" s="255"/>
      <c r="CM38" s="255"/>
      <c r="CN38" s="255"/>
      <c r="CO38" s="255"/>
      <c r="CP38" s="255"/>
      <c r="CQ38" s="255"/>
      <c r="CR38" s="255"/>
      <c r="CS38" s="255"/>
      <c r="CT38" s="255"/>
      <c r="CU38" s="255"/>
      <c r="CV38" s="255"/>
      <c r="CW38" s="255"/>
      <c r="CX38" s="255"/>
      <c r="CY38" s="255"/>
      <c r="CZ38" s="255"/>
      <c r="DA38" s="255"/>
      <c r="DB38" s="255"/>
      <c r="DC38" s="255"/>
      <c r="DD38" s="255"/>
      <c r="DE38" s="255"/>
      <c r="DF38" s="255"/>
      <c r="DG38" s="255"/>
      <c r="DH38" s="255"/>
      <c r="DI38" s="255"/>
      <c r="DJ38" s="255"/>
      <c r="DK38" s="255"/>
      <c r="DL38" s="255"/>
    </row>
    <row r="39" spans="1:116" x14ac:dyDescent="0.35">
      <c r="A39" s="256" t="s">
        <v>1777</v>
      </c>
      <c r="B39" s="257" t="s">
        <v>8109</v>
      </c>
      <c r="C39" s="260">
        <v>0.8790999934</v>
      </c>
      <c r="D39" s="261">
        <v>10</v>
      </c>
      <c r="E39" s="260">
        <v>0.72</v>
      </c>
      <c r="F39" s="260">
        <v>3.3</v>
      </c>
      <c r="G39" s="260">
        <v>0.57901026190000005</v>
      </c>
      <c r="H39" s="260">
        <v>48.9</v>
      </c>
      <c r="I39" s="261">
        <v>1</v>
      </c>
      <c r="J39" s="261" t="str">
        <f>IFERROR(VLOOKUP($B39,'Core Indicators'!$E$3:$EU$906,147,FALSE),"x")</f>
        <v>x</v>
      </c>
      <c r="K39" s="262">
        <v>-1.1497093438999999</v>
      </c>
      <c r="L39" s="260">
        <v>2.5</v>
      </c>
      <c r="M39" s="261">
        <v>20</v>
      </c>
      <c r="N39" s="261">
        <v>19</v>
      </c>
      <c r="O39" s="261">
        <f>IFERROR(VLOOKUP(B39,'Core Indicators'!$E$3:$G$9906,3,FALSE),"x")</f>
        <v>5518000</v>
      </c>
      <c r="P39" s="261">
        <v>341500</v>
      </c>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c r="CH39" s="255"/>
      <c r="CI39" s="255"/>
      <c r="CJ39" s="255"/>
      <c r="CK39" s="255"/>
      <c r="CL39" s="255"/>
      <c r="CM39" s="255"/>
      <c r="CN39" s="255"/>
      <c r="CO39" s="255"/>
      <c r="CP39" s="255"/>
      <c r="CQ39" s="255"/>
      <c r="CR39" s="255"/>
      <c r="CS39" s="255"/>
      <c r="CT39" s="255"/>
      <c r="CU39" s="255"/>
      <c r="CV39" s="255"/>
      <c r="CW39" s="255"/>
      <c r="CX39" s="255"/>
      <c r="CY39" s="255"/>
      <c r="CZ39" s="255"/>
      <c r="DA39" s="255"/>
      <c r="DB39" s="255"/>
      <c r="DC39" s="255"/>
      <c r="DD39" s="255"/>
      <c r="DE39" s="255"/>
      <c r="DF39" s="255"/>
      <c r="DG39" s="255"/>
      <c r="DH39" s="255"/>
      <c r="DI39" s="255"/>
      <c r="DJ39" s="255"/>
      <c r="DK39" s="255"/>
      <c r="DL39" s="255"/>
    </row>
    <row r="40" spans="1:116" x14ac:dyDescent="0.35">
      <c r="A40" s="256" t="s">
        <v>352</v>
      </c>
      <c r="B40" s="257" t="s">
        <v>8110</v>
      </c>
      <c r="C40" s="260">
        <v>0.41304397009999999</v>
      </c>
      <c r="D40" s="261">
        <v>10</v>
      </c>
      <c r="E40" s="260">
        <v>0.247</v>
      </c>
      <c r="F40" s="260">
        <v>6.7</v>
      </c>
      <c r="G40" s="260">
        <v>0.41050226350000002</v>
      </c>
      <c r="H40" s="260">
        <v>51.3</v>
      </c>
      <c r="I40" s="261">
        <v>4</v>
      </c>
      <c r="J40" s="261">
        <f>IFERROR(VLOOKUP($B40,'Core Indicators'!$E$3:$EU$906,147,FALSE),"x")</f>
        <v>826</v>
      </c>
      <c r="K40" s="262">
        <v>-0.41692885759999998</v>
      </c>
      <c r="L40" s="260">
        <v>6.25</v>
      </c>
      <c r="M40" s="261">
        <v>66</v>
      </c>
      <c r="N40" s="261">
        <v>37</v>
      </c>
      <c r="O40" s="261">
        <f>IFERROR(VLOOKUP(B40,'Core Indicators'!$E$3:$G$9906,3,FALSE),"x")</f>
        <v>51000000</v>
      </c>
      <c r="P40" s="261">
        <v>1109500</v>
      </c>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row>
    <row r="41" spans="1:116" x14ac:dyDescent="0.35">
      <c r="A41" s="256" t="s">
        <v>8111</v>
      </c>
      <c r="B41" s="257" t="s">
        <v>8112</v>
      </c>
      <c r="C41" s="260">
        <v>0.54602201459999999</v>
      </c>
      <c r="D41" s="261">
        <v>10</v>
      </c>
      <c r="E41" s="260">
        <v>0</v>
      </c>
      <c r="F41" s="260" t="s">
        <v>14</v>
      </c>
      <c r="G41" s="260" t="s">
        <v>14</v>
      </c>
      <c r="H41" s="260">
        <v>45.3</v>
      </c>
      <c r="I41" s="261">
        <v>0</v>
      </c>
      <c r="J41" s="261" t="str">
        <f>IFERROR(VLOOKUP($B41,'Core Indicators'!$E$3:$EU$906,147,FALSE),"x")</f>
        <v>x</v>
      </c>
      <c r="K41" s="262">
        <v>-1.0875025988</v>
      </c>
      <c r="L41" s="260" t="s">
        <v>14</v>
      </c>
      <c r="M41" s="261">
        <v>44</v>
      </c>
      <c r="N41" s="261">
        <v>25</v>
      </c>
      <c r="O41" s="261" t="str">
        <f>IFERROR(VLOOKUP(B41,'Core Indicators'!$E$3:$G$9906,3,FALSE),"x")</f>
        <v>x</v>
      </c>
      <c r="P41" s="261">
        <v>1861</v>
      </c>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255"/>
      <c r="BP41" s="255"/>
      <c r="BQ41" s="255"/>
      <c r="BR41" s="255"/>
      <c r="BS41" s="255"/>
      <c r="BT41" s="255"/>
      <c r="BU41" s="255"/>
      <c r="BV41" s="255"/>
      <c r="BW41" s="255"/>
      <c r="BX41" s="255"/>
      <c r="BY41" s="255"/>
      <c r="BZ41" s="255"/>
      <c r="CA41" s="255"/>
      <c r="CB41" s="255"/>
      <c r="CC41" s="255"/>
      <c r="CD41" s="255"/>
      <c r="CE41" s="255"/>
      <c r="CF41" s="255"/>
      <c r="CG41" s="255"/>
      <c r="CH41" s="255"/>
      <c r="CI41" s="255"/>
      <c r="CJ41" s="255"/>
      <c r="CK41" s="255"/>
      <c r="CL41" s="255"/>
      <c r="CM41" s="255"/>
      <c r="CN41" s="255"/>
      <c r="CO41" s="255"/>
      <c r="CP41" s="255"/>
      <c r="CQ41" s="255"/>
      <c r="CR41" s="255"/>
      <c r="CS41" s="255"/>
      <c r="CT41" s="255"/>
      <c r="CU41" s="255"/>
      <c r="CV41" s="255"/>
      <c r="CW41" s="255"/>
      <c r="CX41" s="255"/>
      <c r="CY41" s="255"/>
      <c r="CZ41" s="255"/>
      <c r="DA41" s="255"/>
      <c r="DB41" s="255"/>
      <c r="DC41" s="255"/>
      <c r="DD41" s="255"/>
      <c r="DE41" s="255"/>
      <c r="DF41" s="255"/>
      <c r="DG41" s="255"/>
      <c r="DH41" s="255"/>
      <c r="DI41" s="255"/>
      <c r="DJ41" s="255"/>
      <c r="DK41" s="255"/>
      <c r="DL41" s="255"/>
    </row>
    <row r="42" spans="1:116" x14ac:dyDescent="0.35">
      <c r="A42" s="256" t="s">
        <v>8113</v>
      </c>
      <c r="B42" s="257" t="s">
        <v>8114</v>
      </c>
      <c r="C42" s="260">
        <v>0</v>
      </c>
      <c r="D42" s="261">
        <v>13</v>
      </c>
      <c r="E42" s="260">
        <v>0</v>
      </c>
      <c r="F42" s="260" t="s">
        <v>14</v>
      </c>
      <c r="G42" s="260">
        <v>0.37196926270000003</v>
      </c>
      <c r="H42" s="260">
        <v>42.4</v>
      </c>
      <c r="I42" s="261">
        <v>0</v>
      </c>
      <c r="J42" s="261" t="str">
        <f>IFERROR(VLOOKUP($B42,'Core Indicators'!$E$3:$EU$906,147,FALSE),"x")</f>
        <v>x</v>
      </c>
      <c r="K42" s="262">
        <v>0.51534461980000001</v>
      </c>
      <c r="L42" s="260" t="s">
        <v>14</v>
      </c>
      <c r="M42" s="261">
        <v>92</v>
      </c>
      <c r="N42" s="261">
        <v>58</v>
      </c>
      <c r="O42" s="261" t="str">
        <f>IFERROR(VLOOKUP(B42,'Core Indicators'!$E$3:$G$9906,3,FALSE),"x")</f>
        <v>x</v>
      </c>
      <c r="P42" s="261">
        <v>4030</v>
      </c>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5"/>
      <c r="CD42" s="255"/>
      <c r="CE42" s="255"/>
      <c r="CF42" s="255"/>
      <c r="CG42" s="255"/>
      <c r="CH42" s="255"/>
      <c r="CI42" s="255"/>
      <c r="CJ42" s="255"/>
      <c r="CK42" s="255"/>
      <c r="CL42" s="255"/>
      <c r="CM42" s="255"/>
      <c r="CN42" s="255"/>
      <c r="CO42" s="255"/>
      <c r="CP42" s="255"/>
      <c r="CQ42" s="255"/>
      <c r="CR42" s="255"/>
      <c r="CS42" s="255"/>
      <c r="CT42" s="255"/>
      <c r="CU42" s="255"/>
      <c r="CV42" s="255"/>
      <c r="CW42" s="255"/>
      <c r="CX42" s="255"/>
      <c r="CY42" s="255"/>
      <c r="CZ42" s="255"/>
      <c r="DA42" s="255"/>
      <c r="DB42" s="255"/>
      <c r="DC42" s="255"/>
      <c r="DD42" s="255"/>
      <c r="DE42" s="255"/>
      <c r="DF42" s="255"/>
      <c r="DG42" s="255"/>
      <c r="DH42" s="255"/>
      <c r="DI42" s="255"/>
      <c r="DJ42" s="255"/>
      <c r="DK42" s="255"/>
      <c r="DL42" s="255"/>
    </row>
    <row r="43" spans="1:116" x14ac:dyDescent="0.35">
      <c r="A43" s="256" t="s">
        <v>4145</v>
      </c>
      <c r="B43" s="257" t="s">
        <v>8115</v>
      </c>
      <c r="C43" s="260">
        <v>0.29277097899999999</v>
      </c>
      <c r="D43" s="261">
        <v>11</v>
      </c>
      <c r="E43" s="260">
        <v>0.02</v>
      </c>
      <c r="F43" s="260">
        <v>9.0500000000000007</v>
      </c>
      <c r="G43" s="260">
        <v>0.28514079650000002</v>
      </c>
      <c r="H43" s="260">
        <v>48.2</v>
      </c>
      <c r="I43" s="261">
        <v>0</v>
      </c>
      <c r="J43" s="261" t="str">
        <f>IFERROR(VLOOKUP($B43,'Core Indicators'!$E$3:$EU$906,147,FALSE),"x")</f>
        <v>x</v>
      </c>
      <c r="K43" s="262">
        <v>0.54409223789999994</v>
      </c>
      <c r="L43" s="260">
        <v>9.5</v>
      </c>
      <c r="M43" s="261">
        <v>91</v>
      </c>
      <c r="N43" s="261">
        <v>56</v>
      </c>
      <c r="O43" s="261">
        <f>IFERROR(VLOOKUP(B43,'Core Indicators'!$E$3:$G$9906,3,FALSE),"x")</f>
        <v>5365000</v>
      </c>
      <c r="P43" s="261">
        <v>51060</v>
      </c>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255"/>
      <c r="BP43" s="255"/>
      <c r="BQ43" s="255"/>
      <c r="BR43" s="255"/>
      <c r="BS43" s="255"/>
      <c r="BT43" s="255"/>
      <c r="BU43" s="255"/>
      <c r="BV43" s="255"/>
      <c r="BW43" s="255"/>
      <c r="BX43" s="255"/>
      <c r="BY43" s="255"/>
      <c r="BZ43" s="255"/>
      <c r="CA43" s="255"/>
      <c r="CB43" s="255"/>
      <c r="CC43" s="255"/>
      <c r="CD43" s="255"/>
      <c r="CE43" s="255"/>
      <c r="CF43" s="255"/>
      <c r="CG43" s="255"/>
      <c r="CH43" s="255"/>
      <c r="CI43" s="255"/>
      <c r="CJ43" s="255"/>
      <c r="CK43" s="255"/>
      <c r="CL43" s="255"/>
      <c r="CM43" s="255"/>
      <c r="CN43" s="255"/>
      <c r="CO43" s="255"/>
      <c r="CP43" s="255"/>
      <c r="CQ43" s="255"/>
      <c r="CR43" s="255"/>
      <c r="CS43" s="255"/>
      <c r="CT43" s="255"/>
      <c r="CU43" s="255"/>
      <c r="CV43" s="255"/>
      <c r="CW43" s="255"/>
      <c r="CX43" s="255"/>
      <c r="CY43" s="255"/>
      <c r="CZ43" s="255"/>
      <c r="DA43" s="255"/>
      <c r="DB43" s="255"/>
      <c r="DC43" s="255"/>
      <c r="DD43" s="255"/>
      <c r="DE43" s="255"/>
      <c r="DF43" s="255"/>
      <c r="DG43" s="255"/>
      <c r="DH43" s="255"/>
      <c r="DI43" s="255"/>
      <c r="DJ43" s="255"/>
      <c r="DK43" s="255"/>
      <c r="DL43" s="255"/>
    </row>
    <row r="44" spans="1:116" x14ac:dyDescent="0.35">
      <c r="A44" s="256" t="s">
        <v>8116</v>
      </c>
      <c r="B44" s="257" t="s">
        <v>8117</v>
      </c>
      <c r="C44" s="260">
        <v>0.46023803670000002</v>
      </c>
      <c r="D44" s="261">
        <v>0</v>
      </c>
      <c r="E44" s="260">
        <v>0</v>
      </c>
      <c r="F44" s="260">
        <v>3.5333333332999999</v>
      </c>
      <c r="G44" s="260">
        <v>0.31249158030000002</v>
      </c>
      <c r="H44" s="260" t="s">
        <v>14</v>
      </c>
      <c r="I44" s="261">
        <v>3</v>
      </c>
      <c r="J44" s="261" t="str">
        <f>IFERROR(VLOOKUP($B44,'Core Indicators'!$E$3:$EU$906,147,FALSE),"x")</f>
        <v>x</v>
      </c>
      <c r="K44" s="262">
        <v>-0.32248908279999999</v>
      </c>
      <c r="L44" s="260">
        <v>3.25</v>
      </c>
      <c r="M44" s="261">
        <v>14</v>
      </c>
      <c r="N44" s="261">
        <v>48</v>
      </c>
      <c r="O44" s="261" t="str">
        <f>IFERROR(VLOOKUP(B44,'Core Indicators'!$E$3:$G$9906,3,FALSE),"x")</f>
        <v>x</v>
      </c>
      <c r="P44" s="261">
        <v>104020</v>
      </c>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255"/>
      <c r="BP44" s="255"/>
      <c r="BQ44" s="255"/>
      <c r="BR44" s="255"/>
      <c r="BS44" s="255"/>
      <c r="BT44" s="255"/>
      <c r="BU44" s="255"/>
      <c r="BV44" s="255"/>
      <c r="BW44" s="255"/>
      <c r="BX44" s="255"/>
      <c r="BY44" s="255"/>
      <c r="BZ44" s="255"/>
      <c r="CA44" s="255"/>
      <c r="CB44" s="255"/>
      <c r="CC44" s="255"/>
      <c r="CD44" s="255"/>
      <c r="CE44" s="255"/>
      <c r="CF44" s="255"/>
      <c r="CG44" s="255"/>
      <c r="CH44" s="255"/>
      <c r="CI44" s="255"/>
      <c r="CJ44" s="255"/>
      <c r="CK44" s="255"/>
      <c r="CL44" s="255"/>
      <c r="CM44" s="255"/>
      <c r="CN44" s="255"/>
      <c r="CO44" s="255"/>
      <c r="CP44" s="255"/>
      <c r="CQ44" s="255"/>
      <c r="CR44" s="255"/>
      <c r="CS44" s="255"/>
      <c r="CT44" s="255"/>
      <c r="CU44" s="255"/>
      <c r="CV44" s="255"/>
      <c r="CW44" s="255"/>
      <c r="CX44" s="255"/>
      <c r="CY44" s="255"/>
      <c r="CZ44" s="255"/>
      <c r="DA44" s="255"/>
      <c r="DB44" s="255"/>
      <c r="DC44" s="255"/>
      <c r="DD44" s="255"/>
      <c r="DE44" s="255"/>
      <c r="DF44" s="255"/>
      <c r="DG44" s="255"/>
      <c r="DH44" s="255"/>
      <c r="DI44" s="255"/>
      <c r="DJ44" s="255"/>
      <c r="DK44" s="255"/>
      <c r="DL44" s="255"/>
    </row>
    <row r="45" spans="1:116" x14ac:dyDescent="0.35">
      <c r="A45" s="256" t="s">
        <v>8118</v>
      </c>
      <c r="B45" s="257" t="s">
        <v>8119</v>
      </c>
      <c r="C45" s="260">
        <v>0.32759997839999999</v>
      </c>
      <c r="D45" s="261">
        <v>11</v>
      </c>
      <c r="E45" s="260">
        <v>0</v>
      </c>
      <c r="F45" s="260" t="s">
        <v>14</v>
      </c>
      <c r="G45" s="260">
        <v>8.6124699200000002E-2</v>
      </c>
      <c r="H45" s="260">
        <v>32.700000000000003</v>
      </c>
      <c r="I45" s="261">
        <v>2</v>
      </c>
      <c r="J45" s="261" t="str">
        <f>IFERROR(VLOOKUP($B45,'Core Indicators'!$E$3:$EU$906,147,FALSE),"x")</f>
        <v>x</v>
      </c>
      <c r="K45" s="262">
        <v>0.75989937780000005</v>
      </c>
      <c r="L45" s="260" t="s">
        <v>14</v>
      </c>
      <c r="M45" s="261">
        <v>94</v>
      </c>
      <c r="N45" s="261">
        <v>58</v>
      </c>
      <c r="O45" s="261" t="str">
        <f>IFERROR(VLOOKUP(B45,'Core Indicators'!$E$3:$G$9906,3,FALSE),"x")</f>
        <v>x</v>
      </c>
      <c r="P45" s="261">
        <v>9240</v>
      </c>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255"/>
      <c r="BP45" s="255"/>
      <c r="BQ45" s="255"/>
      <c r="BR45" s="255"/>
      <c r="BS45" s="255"/>
      <c r="BT45" s="255"/>
      <c r="BU45" s="255"/>
      <c r="BV45" s="255"/>
      <c r="BW45" s="255"/>
      <c r="BX45" s="255"/>
      <c r="BY45" s="255"/>
      <c r="BZ45" s="255"/>
      <c r="CA45" s="255"/>
      <c r="CB45" s="255"/>
      <c r="CC45" s="255"/>
      <c r="CD45" s="255"/>
      <c r="CE45" s="255"/>
      <c r="CF45" s="255"/>
      <c r="CG45" s="255"/>
      <c r="CH45" s="255"/>
      <c r="CI45" s="255"/>
      <c r="CJ45" s="255"/>
      <c r="CK45" s="255"/>
      <c r="CL45" s="255"/>
      <c r="CM45" s="255"/>
      <c r="CN45" s="255"/>
      <c r="CO45" s="255"/>
      <c r="CP45" s="255"/>
      <c r="CQ45" s="255"/>
      <c r="CR45" s="255"/>
      <c r="CS45" s="255"/>
      <c r="CT45" s="255"/>
      <c r="CU45" s="255"/>
      <c r="CV45" s="255"/>
      <c r="CW45" s="255"/>
      <c r="CX45" s="255"/>
      <c r="CY45" s="255"/>
      <c r="CZ45" s="255"/>
      <c r="DA45" s="255"/>
      <c r="DB45" s="255"/>
      <c r="DC45" s="255"/>
      <c r="DD45" s="255"/>
      <c r="DE45" s="255"/>
      <c r="DF45" s="255"/>
      <c r="DG45" s="255"/>
      <c r="DH45" s="255"/>
      <c r="DI45" s="255"/>
      <c r="DJ45" s="255"/>
      <c r="DK45" s="255"/>
      <c r="DL45" s="255"/>
    </row>
    <row r="46" spans="1:116" x14ac:dyDescent="0.35">
      <c r="A46" s="256" t="s">
        <v>8120</v>
      </c>
      <c r="B46" s="257" t="s">
        <v>8121</v>
      </c>
      <c r="C46" s="260">
        <v>5.5215994400000003E-2</v>
      </c>
      <c r="D46" s="261">
        <v>11</v>
      </c>
      <c r="E46" s="260">
        <v>5.7000000000000002E-2</v>
      </c>
      <c r="F46" s="260">
        <v>9.35</v>
      </c>
      <c r="G46" s="260">
        <v>0.1374148355</v>
      </c>
      <c r="H46" s="260">
        <v>25</v>
      </c>
      <c r="I46" s="261">
        <v>0</v>
      </c>
      <c r="J46" s="261" t="str">
        <f>IFERROR(VLOOKUP($B46,'Core Indicators'!$E$3:$EU$906,147,FALSE),"x")</f>
        <v>x</v>
      </c>
      <c r="K46" s="262">
        <v>1.0465040207</v>
      </c>
      <c r="L46" s="260">
        <v>9</v>
      </c>
      <c r="M46" s="261">
        <v>91</v>
      </c>
      <c r="N46" s="261">
        <v>56</v>
      </c>
      <c r="O46" s="261" t="str">
        <f>IFERROR(VLOOKUP(B46,'Core Indicators'!$E$3:$G$9906,3,FALSE),"x")</f>
        <v>x</v>
      </c>
      <c r="P46" s="261">
        <v>77210</v>
      </c>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255"/>
      <c r="BP46" s="255"/>
      <c r="BQ46" s="255"/>
      <c r="BR46" s="255"/>
      <c r="BS46" s="255"/>
      <c r="BT46" s="255"/>
      <c r="BU46" s="255"/>
      <c r="BV46" s="255"/>
      <c r="BW46" s="255"/>
      <c r="BX46" s="255"/>
      <c r="BY46" s="255"/>
      <c r="BZ46" s="255"/>
      <c r="CA46" s="255"/>
      <c r="CB46" s="255"/>
      <c r="CC46" s="255"/>
      <c r="CD46" s="255"/>
      <c r="CE46" s="255"/>
      <c r="CF46" s="255"/>
      <c r="CG46" s="255"/>
      <c r="CH46" s="255"/>
      <c r="CI46" s="255"/>
      <c r="CJ46" s="255"/>
      <c r="CK46" s="255"/>
      <c r="CL46" s="255"/>
      <c r="CM46" s="255"/>
      <c r="CN46" s="255"/>
      <c r="CO46" s="255"/>
      <c r="CP46" s="255"/>
      <c r="CQ46" s="255"/>
      <c r="CR46" s="255"/>
      <c r="CS46" s="255"/>
      <c r="CT46" s="255"/>
      <c r="CU46" s="255"/>
      <c r="CV46" s="255"/>
      <c r="CW46" s="255"/>
      <c r="CX46" s="255"/>
      <c r="CY46" s="255"/>
      <c r="CZ46" s="255"/>
      <c r="DA46" s="255"/>
      <c r="DB46" s="255"/>
      <c r="DC46" s="255"/>
      <c r="DD46" s="255"/>
      <c r="DE46" s="255"/>
      <c r="DF46" s="255"/>
      <c r="DG46" s="255"/>
      <c r="DH46" s="255"/>
      <c r="DI46" s="255"/>
      <c r="DJ46" s="255"/>
      <c r="DK46" s="255"/>
      <c r="DL46" s="255"/>
    </row>
    <row r="47" spans="1:116" x14ac:dyDescent="0.35">
      <c r="A47" s="256" t="s">
        <v>8122</v>
      </c>
      <c r="B47" s="257" t="s">
        <v>8123</v>
      </c>
      <c r="C47" s="260">
        <v>0</v>
      </c>
      <c r="D47" s="261">
        <v>11</v>
      </c>
      <c r="E47" s="260">
        <v>0</v>
      </c>
      <c r="F47" s="260" t="s">
        <v>14</v>
      </c>
      <c r="G47" s="260">
        <v>8.3537887399999997E-2</v>
      </c>
      <c r="H47" s="260">
        <v>31.9</v>
      </c>
      <c r="I47" s="261">
        <v>3</v>
      </c>
      <c r="J47" s="261" t="str">
        <f>IFERROR(VLOOKUP($B47,'Core Indicators'!$E$3:$EU$906,147,FALSE),"x")</f>
        <v>x</v>
      </c>
      <c r="K47" s="262">
        <v>1.618773222</v>
      </c>
      <c r="L47" s="260" t="s">
        <v>14</v>
      </c>
      <c r="M47" s="261">
        <v>94</v>
      </c>
      <c r="N47" s="261">
        <v>80</v>
      </c>
      <c r="O47" s="261" t="str">
        <f>IFERROR(VLOOKUP(B47,'Core Indicators'!$E$3:$G$9906,3,FALSE),"x")</f>
        <v>x</v>
      </c>
      <c r="P47" s="261">
        <v>348900</v>
      </c>
      <c r="Q47" s="255"/>
      <c r="R47" s="255"/>
      <c r="S47" s="255"/>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row>
    <row r="48" spans="1:116" x14ac:dyDescent="0.35">
      <c r="A48" s="256" t="s">
        <v>367</v>
      </c>
      <c r="B48" s="257" t="s">
        <v>8124</v>
      </c>
      <c r="C48" s="260">
        <v>0.56789997659999991</v>
      </c>
      <c r="D48" s="261">
        <v>6</v>
      </c>
      <c r="E48" s="260">
        <v>0</v>
      </c>
      <c r="F48" s="260">
        <v>3.7833333332999999</v>
      </c>
      <c r="G48" s="260" t="s">
        <v>14</v>
      </c>
      <c r="H48" s="260">
        <v>41.6</v>
      </c>
      <c r="I48" s="261">
        <v>3</v>
      </c>
      <c r="J48" s="261">
        <f>IFERROR(VLOOKUP($B48,'Core Indicators'!$E$3:$EU$906,147,FALSE),"x")</f>
        <v>0</v>
      </c>
      <c r="K48" s="262">
        <v>-0.91440337900000002</v>
      </c>
      <c r="L48" s="260">
        <v>3</v>
      </c>
      <c r="M48" s="261">
        <v>24</v>
      </c>
      <c r="N48" s="261">
        <v>30</v>
      </c>
      <c r="O48" s="261">
        <f>IFERROR(VLOOKUP(B48,'Core Indicators'!$E$3:$G$9906,3,FALSE),"x")</f>
        <v>1024000</v>
      </c>
      <c r="P48" s="261">
        <v>23180</v>
      </c>
      <c r="Q48" s="255"/>
      <c r="R48" s="255"/>
      <c r="S48" s="255"/>
      <c r="T48" s="255"/>
      <c r="U48" s="255"/>
      <c r="V48" s="255"/>
      <c r="W48" s="255"/>
      <c r="X48" s="255"/>
      <c r="Y48" s="255"/>
      <c r="Z48" s="255"/>
      <c r="AA48" s="255"/>
      <c r="AB48" s="255"/>
      <c r="AC48" s="255"/>
      <c r="AD48" s="255"/>
      <c r="AE48" s="255"/>
      <c r="AF48" s="255"/>
      <c r="AG48" s="255"/>
      <c r="AH48" s="255"/>
      <c r="AI48" s="255"/>
      <c r="AJ48" s="255"/>
      <c r="AK48" s="255"/>
      <c r="AL48" s="255"/>
      <c r="AM48" s="255"/>
      <c r="AN48" s="255"/>
      <c r="AO48" s="255"/>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255"/>
      <c r="BP48" s="255"/>
      <c r="BQ48" s="255"/>
      <c r="BR48" s="255"/>
      <c r="BS48" s="255"/>
      <c r="BT48" s="255"/>
      <c r="BU48" s="255"/>
      <c r="BV48" s="255"/>
      <c r="BW48" s="255"/>
      <c r="BX48" s="255"/>
      <c r="BY48" s="255"/>
      <c r="BZ48" s="255"/>
      <c r="CA48" s="255"/>
      <c r="CB48" s="255"/>
      <c r="CC48" s="255"/>
      <c r="CD48" s="255"/>
      <c r="CE48" s="255"/>
      <c r="CF48" s="255"/>
      <c r="CG48" s="255"/>
      <c r="CH48" s="255"/>
      <c r="CI48" s="255"/>
      <c r="CJ48" s="255"/>
      <c r="CK48" s="255"/>
      <c r="CL48" s="255"/>
      <c r="CM48" s="255"/>
      <c r="CN48" s="255"/>
      <c r="CO48" s="255"/>
      <c r="CP48" s="255"/>
      <c r="CQ48" s="255"/>
      <c r="CR48" s="255"/>
      <c r="CS48" s="255"/>
      <c r="CT48" s="255"/>
      <c r="CU48" s="255"/>
      <c r="CV48" s="255"/>
      <c r="CW48" s="255"/>
      <c r="CX48" s="255"/>
      <c r="CY48" s="255"/>
      <c r="CZ48" s="255"/>
      <c r="DA48" s="255"/>
      <c r="DB48" s="255"/>
      <c r="DC48" s="255"/>
      <c r="DD48" s="255"/>
      <c r="DE48" s="255"/>
      <c r="DF48" s="255"/>
      <c r="DG48" s="255"/>
      <c r="DH48" s="255"/>
      <c r="DI48" s="255"/>
      <c r="DJ48" s="255"/>
      <c r="DK48" s="255"/>
      <c r="DL48" s="255"/>
    </row>
    <row r="49" spans="1:116" x14ac:dyDescent="0.35">
      <c r="A49" s="256" t="s">
        <v>8125</v>
      </c>
      <c r="B49" s="257" t="s">
        <v>8126</v>
      </c>
      <c r="C49" s="260">
        <v>0</v>
      </c>
      <c r="D49" s="261">
        <v>13</v>
      </c>
      <c r="E49" s="260">
        <v>0</v>
      </c>
      <c r="F49" s="260" t="s">
        <v>14</v>
      </c>
      <c r="G49" s="260" t="s">
        <v>14</v>
      </c>
      <c r="H49" s="260" t="s">
        <v>14</v>
      </c>
      <c r="I49" s="261">
        <v>0</v>
      </c>
      <c r="J49" s="261" t="str">
        <f>IFERROR(VLOOKUP($B49,'Core Indicators'!$E$3:$EU$906,147,FALSE),"x")</f>
        <v>x</v>
      </c>
      <c r="K49" s="262">
        <v>0.68633824590000003</v>
      </c>
      <c r="L49" s="260" t="s">
        <v>14</v>
      </c>
      <c r="M49" s="261">
        <v>93</v>
      </c>
      <c r="N49" s="261">
        <v>55</v>
      </c>
      <c r="O49" s="261" t="str">
        <f>IFERROR(VLOOKUP(B49,'Core Indicators'!$E$3:$G$9906,3,FALSE),"x")</f>
        <v>x</v>
      </c>
      <c r="P49" s="261">
        <v>750</v>
      </c>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255"/>
      <c r="BP49" s="255"/>
      <c r="BQ49" s="255"/>
      <c r="BR49" s="255"/>
      <c r="BS49" s="255"/>
      <c r="BT49" s="255"/>
      <c r="BU49" s="255"/>
      <c r="BV49" s="255"/>
      <c r="BW49" s="255"/>
      <c r="BX49" s="255"/>
      <c r="BY49" s="255"/>
      <c r="BZ49" s="255"/>
      <c r="CA49" s="255"/>
      <c r="CB49" s="255"/>
      <c r="CC49" s="255"/>
      <c r="CD49" s="255"/>
      <c r="CE49" s="255"/>
      <c r="CF49" s="255"/>
      <c r="CG49" s="255"/>
      <c r="CH49" s="255"/>
      <c r="CI49" s="255"/>
      <c r="CJ49" s="255"/>
      <c r="CK49" s="255"/>
      <c r="CL49" s="255"/>
      <c r="CM49" s="255"/>
      <c r="CN49" s="255"/>
      <c r="CO49" s="255"/>
      <c r="CP49" s="255"/>
      <c r="CQ49" s="255"/>
      <c r="CR49" s="255"/>
      <c r="CS49" s="255"/>
      <c r="CT49" s="255"/>
      <c r="CU49" s="255"/>
      <c r="CV49" s="255"/>
      <c r="CW49" s="255"/>
      <c r="CX49" s="255"/>
      <c r="CY49" s="255"/>
      <c r="CZ49" s="255"/>
      <c r="DA49" s="255"/>
      <c r="DB49" s="255"/>
      <c r="DC49" s="255"/>
      <c r="DD49" s="255"/>
      <c r="DE49" s="255"/>
      <c r="DF49" s="255"/>
      <c r="DG49" s="255"/>
      <c r="DH49" s="255"/>
      <c r="DI49" s="255"/>
      <c r="DJ49" s="255"/>
      <c r="DK49" s="255"/>
      <c r="DL49" s="255"/>
    </row>
    <row r="50" spans="1:116" x14ac:dyDescent="0.35">
      <c r="A50" s="256" t="s">
        <v>8127</v>
      </c>
      <c r="B50" s="257" t="s">
        <v>8128</v>
      </c>
      <c r="C50" s="260">
        <v>0</v>
      </c>
      <c r="D50" s="261">
        <v>12</v>
      </c>
      <c r="E50" s="260">
        <v>0</v>
      </c>
      <c r="F50" s="260" t="s">
        <v>14</v>
      </c>
      <c r="G50" s="260">
        <v>3.95971736E-2</v>
      </c>
      <c r="H50" s="260">
        <v>28.2</v>
      </c>
      <c r="I50" s="261">
        <v>0</v>
      </c>
      <c r="J50" s="261" t="str">
        <f>IFERROR(VLOOKUP($B50,'Core Indicators'!$E$3:$EU$906,147,FALSE),"x")</f>
        <v>x</v>
      </c>
      <c r="K50" s="262">
        <v>1.8984570503</v>
      </c>
      <c r="L50" s="260" t="s">
        <v>14</v>
      </c>
      <c r="M50" s="261">
        <v>97</v>
      </c>
      <c r="N50" s="261">
        <v>87</v>
      </c>
      <c r="O50" s="261" t="str">
        <f>IFERROR(VLOOKUP(B50,'Core Indicators'!$E$3:$G$9906,3,FALSE),"x")</f>
        <v>x</v>
      </c>
      <c r="P50" s="261">
        <v>42262</v>
      </c>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255"/>
      <c r="BO50" s="255"/>
      <c r="BP50" s="255"/>
      <c r="BQ50" s="255"/>
      <c r="BR50" s="255"/>
      <c r="BS50" s="255"/>
      <c r="BT50" s="255"/>
      <c r="BU50" s="255"/>
      <c r="BV50" s="255"/>
      <c r="BW50" s="255"/>
      <c r="BX50" s="255"/>
      <c r="BY50" s="255"/>
      <c r="BZ50" s="255"/>
      <c r="CA50" s="255"/>
      <c r="CB50" s="255"/>
      <c r="CC50" s="255"/>
      <c r="CD50" s="255"/>
      <c r="CE50" s="255"/>
      <c r="CF50" s="255"/>
      <c r="CG50" s="255"/>
      <c r="CH50" s="255"/>
      <c r="CI50" s="255"/>
      <c r="CJ50" s="255"/>
      <c r="CK50" s="255"/>
      <c r="CL50" s="255"/>
      <c r="CM50" s="255"/>
      <c r="CN50" s="255"/>
      <c r="CO50" s="255"/>
      <c r="CP50" s="255"/>
      <c r="CQ50" s="255"/>
      <c r="CR50" s="255"/>
      <c r="CS50" s="255"/>
      <c r="CT50" s="255"/>
      <c r="CU50" s="255"/>
      <c r="CV50" s="255"/>
      <c r="CW50" s="255"/>
      <c r="CX50" s="255"/>
      <c r="CY50" s="255"/>
      <c r="CZ50" s="255"/>
      <c r="DA50" s="255"/>
      <c r="DB50" s="255"/>
      <c r="DC50" s="255"/>
      <c r="DD50" s="255"/>
      <c r="DE50" s="255"/>
      <c r="DF50" s="255"/>
      <c r="DG50" s="255"/>
      <c r="DH50" s="255"/>
      <c r="DI50" s="255"/>
      <c r="DJ50" s="255"/>
      <c r="DK50" s="255"/>
      <c r="DL50" s="255"/>
    </row>
    <row r="51" spans="1:116" x14ac:dyDescent="0.35">
      <c r="A51" s="256" t="s">
        <v>4157</v>
      </c>
      <c r="B51" s="257" t="s">
        <v>8129</v>
      </c>
      <c r="C51" s="260">
        <v>0</v>
      </c>
      <c r="D51" s="261">
        <v>7</v>
      </c>
      <c r="E51" s="260">
        <v>7.0000000000000007E-2</v>
      </c>
      <c r="F51" s="260">
        <v>6.8</v>
      </c>
      <c r="G51" s="260">
        <v>0.4532722515</v>
      </c>
      <c r="H51" s="260">
        <v>41.9</v>
      </c>
      <c r="I51" s="261">
        <v>0</v>
      </c>
      <c r="J51" s="261" t="str">
        <f>IFERROR(VLOOKUP($B51,'Core Indicators'!$E$3:$EU$906,147,FALSE),"x")</f>
        <v>x</v>
      </c>
      <c r="K51" s="262">
        <v>-0.34769749639999997</v>
      </c>
      <c r="L51" s="260">
        <v>5.25</v>
      </c>
      <c r="M51" s="261">
        <v>67</v>
      </c>
      <c r="N51" s="261">
        <v>28</v>
      </c>
      <c r="O51" s="261">
        <f>IFERROR(VLOOKUP(B51,'Core Indicators'!$E$3:$G$9906,3,FALSE),"x")</f>
        <v>9969000</v>
      </c>
      <c r="P51" s="261">
        <v>48310</v>
      </c>
      <c r="Q51" s="255"/>
      <c r="R51" s="255"/>
      <c r="S51" s="255"/>
      <c r="T51" s="255"/>
      <c r="U51" s="255"/>
      <c r="V51" s="255"/>
      <c r="W51" s="255"/>
      <c r="X51" s="255"/>
      <c r="Y51" s="255"/>
      <c r="Z51" s="255"/>
      <c r="AA51" s="255"/>
      <c r="AB51" s="255"/>
      <c r="AC51" s="255"/>
      <c r="AD51" s="255"/>
      <c r="AE51" s="255"/>
      <c r="AF51" s="255"/>
      <c r="AG51" s="255"/>
      <c r="AH51" s="255"/>
      <c r="AI51" s="255"/>
      <c r="AJ51" s="255"/>
      <c r="AK51" s="255"/>
      <c r="AL51" s="255"/>
      <c r="AM51" s="255"/>
      <c r="AN51" s="255"/>
      <c r="AO51" s="255"/>
      <c r="AP51" s="255"/>
      <c r="AQ51" s="255"/>
      <c r="AR51" s="255"/>
      <c r="AS51" s="255"/>
      <c r="AT51" s="255"/>
      <c r="AU51" s="255"/>
      <c r="AV51" s="255"/>
      <c r="AW51" s="255"/>
      <c r="AX51" s="255"/>
      <c r="AY51" s="255"/>
      <c r="AZ51" s="255"/>
      <c r="BA51" s="255"/>
      <c r="BB51" s="255"/>
      <c r="BC51" s="255"/>
      <c r="BD51" s="255"/>
      <c r="BE51" s="255"/>
      <c r="BF51" s="255"/>
      <c r="BG51" s="255"/>
      <c r="BH51" s="255"/>
      <c r="BI51" s="255"/>
      <c r="BJ51" s="255"/>
      <c r="BK51" s="255"/>
      <c r="BL51" s="255"/>
      <c r="BM51" s="255"/>
      <c r="BN51" s="255"/>
      <c r="BO51" s="255"/>
      <c r="BP51" s="255"/>
      <c r="BQ51" s="255"/>
      <c r="BR51" s="255"/>
      <c r="BS51" s="255"/>
      <c r="BT51" s="255"/>
      <c r="BU51" s="255"/>
      <c r="BV51" s="255"/>
      <c r="BW51" s="255"/>
      <c r="BX51" s="255"/>
      <c r="BY51" s="255"/>
      <c r="BZ51" s="255"/>
      <c r="CA51" s="255"/>
      <c r="CB51" s="255"/>
      <c r="CC51" s="255"/>
      <c r="CD51" s="255"/>
      <c r="CE51" s="255"/>
      <c r="CF51" s="255"/>
      <c r="CG51" s="255"/>
      <c r="CH51" s="255"/>
      <c r="CI51" s="255"/>
      <c r="CJ51" s="255"/>
      <c r="CK51" s="255"/>
      <c r="CL51" s="255"/>
      <c r="CM51" s="255"/>
      <c r="CN51" s="255"/>
      <c r="CO51" s="255"/>
      <c r="CP51" s="255"/>
      <c r="CQ51" s="255"/>
      <c r="CR51" s="255"/>
      <c r="CS51" s="255"/>
      <c r="CT51" s="255"/>
      <c r="CU51" s="255"/>
      <c r="CV51" s="255"/>
      <c r="CW51" s="255"/>
      <c r="CX51" s="255"/>
      <c r="CY51" s="255"/>
      <c r="CZ51" s="255"/>
      <c r="DA51" s="255"/>
      <c r="DB51" s="255"/>
      <c r="DC51" s="255"/>
      <c r="DD51" s="255"/>
      <c r="DE51" s="255"/>
      <c r="DF51" s="255"/>
      <c r="DG51" s="255"/>
      <c r="DH51" s="255"/>
      <c r="DI51" s="255"/>
      <c r="DJ51" s="255"/>
      <c r="DK51" s="255"/>
      <c r="DL51" s="255"/>
    </row>
    <row r="52" spans="1:116" x14ac:dyDescent="0.35">
      <c r="A52" s="256" t="s">
        <v>456</v>
      </c>
      <c r="B52" s="257" t="s">
        <v>8130</v>
      </c>
      <c r="C52" s="260">
        <v>0.40319995809999998</v>
      </c>
      <c r="D52" s="261">
        <v>3</v>
      </c>
      <c r="E52" s="260">
        <v>0.27</v>
      </c>
      <c r="F52" s="260">
        <v>4.7</v>
      </c>
      <c r="G52" s="260">
        <v>0.44306804239999997</v>
      </c>
      <c r="H52" s="260">
        <v>27.6</v>
      </c>
      <c r="I52" s="261">
        <v>3</v>
      </c>
      <c r="J52" s="261">
        <f>IFERROR(VLOOKUP($B52,'Core Indicators'!$E$3:$EU$906,147,FALSE),"x")</f>
        <v>152</v>
      </c>
      <c r="K52" s="262">
        <v>-0.81546378139999998</v>
      </c>
      <c r="L52" s="260">
        <v>4.25</v>
      </c>
      <c r="M52" s="261">
        <v>34</v>
      </c>
      <c r="N52" s="261">
        <v>35</v>
      </c>
      <c r="O52" s="261">
        <f>IFERROR(VLOOKUP(B52,'Core Indicators'!$E$3:$G$9906,3,FALSE),"x")</f>
        <v>44036000</v>
      </c>
      <c r="P52" s="261">
        <v>2381741</v>
      </c>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c r="BY52" s="255"/>
      <c r="BZ52" s="255"/>
      <c r="CA52" s="255"/>
      <c r="CB52" s="255"/>
      <c r="CC52" s="255"/>
      <c r="CD52" s="255"/>
      <c r="CE52" s="255"/>
      <c r="CF52" s="255"/>
      <c r="CG52" s="255"/>
      <c r="CH52" s="255"/>
      <c r="CI52" s="255"/>
      <c r="CJ52" s="255"/>
      <c r="CK52" s="255"/>
      <c r="CL52" s="255"/>
      <c r="CM52" s="255"/>
      <c r="CN52" s="255"/>
      <c r="CO52" s="255"/>
      <c r="CP52" s="255"/>
      <c r="CQ52" s="255"/>
      <c r="CR52" s="255"/>
      <c r="CS52" s="255"/>
      <c r="CT52" s="255"/>
      <c r="CU52" s="255"/>
      <c r="CV52" s="255"/>
      <c r="CW52" s="255"/>
      <c r="CX52" s="255"/>
      <c r="CY52" s="255"/>
      <c r="CZ52" s="255"/>
      <c r="DA52" s="255"/>
      <c r="DB52" s="255"/>
      <c r="DC52" s="255"/>
      <c r="DD52" s="255"/>
      <c r="DE52" s="255"/>
      <c r="DF52" s="255"/>
      <c r="DG52" s="255"/>
      <c r="DH52" s="255"/>
      <c r="DI52" s="255"/>
      <c r="DJ52" s="255"/>
      <c r="DK52" s="255"/>
      <c r="DL52" s="255"/>
    </row>
    <row r="53" spans="1:116" x14ac:dyDescent="0.35">
      <c r="A53" s="256" t="s">
        <v>384</v>
      </c>
      <c r="B53" s="257" t="s">
        <v>8131</v>
      </c>
      <c r="C53" s="260">
        <v>0.32659999670000001</v>
      </c>
      <c r="D53" s="261">
        <v>9</v>
      </c>
      <c r="E53" s="260">
        <v>0.31</v>
      </c>
      <c r="F53" s="260">
        <v>7.2</v>
      </c>
      <c r="G53" s="260">
        <v>0.38886860010000002</v>
      </c>
      <c r="H53" s="260">
        <v>45.7</v>
      </c>
      <c r="I53" s="261">
        <v>3</v>
      </c>
      <c r="J53" s="261">
        <f>IFERROR(VLOOKUP($B53,'Core Indicators'!$E$3:$EU$906,147,FALSE),"x")</f>
        <v>1</v>
      </c>
      <c r="K53" s="262">
        <v>-0.57735705380000002</v>
      </c>
      <c r="L53" s="260">
        <v>6.5</v>
      </c>
      <c r="M53" s="261">
        <v>65</v>
      </c>
      <c r="N53" s="261">
        <v>38</v>
      </c>
      <c r="O53" s="261">
        <f>IFERROR(VLOOKUP(B53,'Core Indicators'!$E$3:$G$9906,3,FALSE),"x")</f>
        <v>14846000</v>
      </c>
      <c r="P53" s="261">
        <v>248360</v>
      </c>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255"/>
      <c r="BP53" s="255"/>
      <c r="BQ53" s="255"/>
      <c r="BR53" s="255"/>
      <c r="BS53" s="255"/>
      <c r="BT53" s="255"/>
      <c r="BU53" s="255"/>
      <c r="BV53" s="255"/>
      <c r="BW53" s="255"/>
      <c r="BX53" s="255"/>
      <c r="BY53" s="255"/>
      <c r="BZ53" s="255"/>
      <c r="CA53" s="255"/>
      <c r="CB53" s="255"/>
      <c r="CC53" s="255"/>
      <c r="CD53" s="255"/>
      <c r="CE53" s="255"/>
      <c r="CF53" s="255"/>
      <c r="CG53" s="255"/>
      <c r="CH53" s="255"/>
      <c r="CI53" s="255"/>
      <c r="CJ53" s="255"/>
      <c r="CK53" s="255"/>
      <c r="CL53" s="255"/>
      <c r="CM53" s="255"/>
      <c r="CN53" s="255"/>
      <c r="CO53" s="255"/>
      <c r="CP53" s="255"/>
      <c r="CQ53" s="255"/>
      <c r="CR53" s="255"/>
      <c r="CS53" s="255"/>
      <c r="CT53" s="255"/>
      <c r="CU53" s="255"/>
      <c r="CV53" s="255"/>
      <c r="CW53" s="255"/>
      <c r="CX53" s="255"/>
      <c r="CY53" s="255"/>
      <c r="CZ53" s="255"/>
      <c r="DA53" s="255"/>
      <c r="DB53" s="255"/>
      <c r="DC53" s="255"/>
      <c r="DD53" s="255"/>
      <c r="DE53" s="255"/>
      <c r="DF53" s="255"/>
      <c r="DG53" s="255"/>
      <c r="DH53" s="255"/>
      <c r="DI53" s="255"/>
      <c r="DJ53" s="255"/>
      <c r="DK53" s="255"/>
      <c r="DL53" s="255"/>
    </row>
    <row r="54" spans="1:116" x14ac:dyDescent="0.35">
      <c r="A54" s="256" t="s">
        <v>207</v>
      </c>
      <c r="B54" s="257" t="s">
        <v>8132</v>
      </c>
      <c r="C54" s="260">
        <v>0.16379995159999999</v>
      </c>
      <c r="D54" s="261">
        <v>3</v>
      </c>
      <c r="E54" s="260">
        <v>0.09</v>
      </c>
      <c r="F54" s="260">
        <v>3.5</v>
      </c>
      <c r="G54" s="260">
        <v>0.44973590689999998</v>
      </c>
      <c r="H54" s="260">
        <v>31.5</v>
      </c>
      <c r="I54" s="261">
        <v>3</v>
      </c>
      <c r="J54" s="261">
        <f>IFERROR(VLOOKUP($B54,'Core Indicators'!$E$3:$EU$906,147,FALSE),"x")</f>
        <v>132</v>
      </c>
      <c r="K54" s="262">
        <v>-0.42084598540000001</v>
      </c>
      <c r="L54" s="260">
        <v>3</v>
      </c>
      <c r="M54" s="261">
        <v>21</v>
      </c>
      <c r="N54" s="261">
        <v>35</v>
      </c>
      <c r="O54" s="261">
        <f>IFERROR(VLOOKUP(B54,'Core Indicators'!$E$3:$G$9906,3,FALSE),"x")</f>
        <v>102334000</v>
      </c>
      <c r="P54" s="261">
        <v>995450</v>
      </c>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255"/>
      <c r="AV54" s="255"/>
      <c r="AW54" s="255"/>
      <c r="AX54" s="255"/>
      <c r="AY54" s="255"/>
      <c r="AZ54" s="255"/>
      <c r="BA54" s="255"/>
      <c r="BB54" s="255"/>
      <c r="BC54" s="255"/>
      <c r="BD54" s="255"/>
      <c r="BE54" s="255"/>
      <c r="BF54" s="255"/>
      <c r="BG54" s="255"/>
      <c r="BH54" s="255"/>
      <c r="BI54" s="255"/>
      <c r="BJ54" s="255"/>
      <c r="BK54" s="255"/>
      <c r="BL54" s="255"/>
      <c r="BM54" s="255"/>
      <c r="BN54" s="255"/>
      <c r="BO54" s="255"/>
      <c r="BP54" s="255"/>
      <c r="BQ54" s="255"/>
      <c r="BR54" s="255"/>
      <c r="BS54" s="255"/>
      <c r="BT54" s="255"/>
      <c r="BU54" s="255"/>
      <c r="BV54" s="255"/>
      <c r="BW54" s="255"/>
      <c r="BX54" s="255"/>
      <c r="BY54" s="255"/>
      <c r="BZ54" s="255"/>
      <c r="CA54" s="255"/>
      <c r="CB54" s="255"/>
      <c r="CC54" s="255"/>
      <c r="CD54" s="255"/>
      <c r="CE54" s="255"/>
      <c r="CF54" s="255"/>
      <c r="CG54" s="255"/>
      <c r="CH54" s="255"/>
      <c r="CI54" s="255"/>
      <c r="CJ54" s="255"/>
      <c r="CK54" s="255"/>
      <c r="CL54" s="255"/>
      <c r="CM54" s="255"/>
      <c r="CN54" s="255"/>
      <c r="CO54" s="255"/>
      <c r="CP54" s="255"/>
      <c r="CQ54" s="255"/>
      <c r="CR54" s="255"/>
      <c r="CS54" s="255"/>
      <c r="CT54" s="255"/>
      <c r="CU54" s="255"/>
      <c r="CV54" s="255"/>
      <c r="CW54" s="255"/>
      <c r="CX54" s="255"/>
      <c r="CY54" s="255"/>
      <c r="CZ54" s="255"/>
      <c r="DA54" s="255"/>
      <c r="DB54" s="255"/>
      <c r="DC54" s="255"/>
      <c r="DD54" s="255"/>
      <c r="DE54" s="255"/>
      <c r="DF54" s="255"/>
      <c r="DG54" s="255"/>
      <c r="DH54" s="255"/>
      <c r="DI54" s="255"/>
      <c r="DJ54" s="255"/>
      <c r="DK54" s="255"/>
      <c r="DL54" s="255"/>
    </row>
    <row r="55" spans="1:116" x14ac:dyDescent="0.35">
      <c r="A55" s="256" t="s">
        <v>305</v>
      </c>
      <c r="B55" s="257" t="s">
        <v>8133</v>
      </c>
      <c r="C55" s="260">
        <v>0.61300002149999999</v>
      </c>
      <c r="D55" s="261">
        <v>0</v>
      </c>
      <c r="E55" s="260">
        <v>0</v>
      </c>
      <c r="F55" s="260">
        <v>2.1166666667</v>
      </c>
      <c r="G55" s="260" t="s">
        <v>14</v>
      </c>
      <c r="H55" s="260" t="s">
        <v>14</v>
      </c>
      <c r="I55" s="261">
        <v>5</v>
      </c>
      <c r="J55" s="261">
        <f>IFERROR(VLOOKUP($B55,'Core Indicators'!$E$3:$EU$906,147,FALSE),"x")</f>
        <v>0</v>
      </c>
      <c r="K55" s="262">
        <v>-1.5954957007999999</v>
      </c>
      <c r="L55" s="260">
        <v>1.25</v>
      </c>
      <c r="M55" s="261">
        <v>2</v>
      </c>
      <c r="N55" s="261">
        <v>23</v>
      </c>
      <c r="O55" s="261">
        <f>IFERROR(VLOOKUP(B55,'Core Indicators'!$E$3:$G$9906,3,FALSE),"x")</f>
        <v>6209000</v>
      </c>
      <c r="P55" s="261">
        <v>101000</v>
      </c>
      <c r="Q55" s="255"/>
      <c r="R55" s="255"/>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255"/>
      <c r="BN55" s="255"/>
      <c r="BO55" s="255"/>
      <c r="BP55" s="255"/>
      <c r="BQ55" s="255"/>
      <c r="BR55" s="255"/>
      <c r="BS55" s="255"/>
      <c r="BT55" s="255"/>
      <c r="BU55" s="255"/>
      <c r="BV55" s="255"/>
      <c r="BW55" s="255"/>
      <c r="BX55" s="255"/>
      <c r="BY55" s="255"/>
      <c r="BZ55" s="255"/>
      <c r="CA55" s="255"/>
      <c r="CB55" s="255"/>
      <c r="CC55" s="255"/>
      <c r="CD55" s="255"/>
      <c r="CE55" s="255"/>
      <c r="CF55" s="255"/>
      <c r="CG55" s="255"/>
      <c r="CH55" s="255"/>
      <c r="CI55" s="255"/>
      <c r="CJ55" s="255"/>
      <c r="CK55" s="255"/>
      <c r="CL55" s="255"/>
      <c r="CM55" s="255"/>
      <c r="CN55" s="255"/>
      <c r="CO55" s="255"/>
      <c r="CP55" s="255"/>
      <c r="CQ55" s="255"/>
      <c r="CR55" s="255"/>
      <c r="CS55" s="255"/>
      <c r="CT55" s="255"/>
      <c r="CU55" s="255"/>
      <c r="CV55" s="255"/>
      <c r="CW55" s="255"/>
      <c r="CX55" s="255"/>
      <c r="CY55" s="255"/>
      <c r="CZ55" s="255"/>
      <c r="DA55" s="255"/>
      <c r="DB55" s="255"/>
      <c r="DC55" s="255"/>
      <c r="DD55" s="255"/>
      <c r="DE55" s="255"/>
      <c r="DF55" s="255"/>
      <c r="DG55" s="255"/>
      <c r="DH55" s="255"/>
      <c r="DI55" s="255"/>
      <c r="DJ55" s="255"/>
      <c r="DK55" s="255"/>
      <c r="DL55" s="255"/>
    </row>
    <row r="56" spans="1:116" x14ac:dyDescent="0.35">
      <c r="A56" s="256" t="s">
        <v>392</v>
      </c>
      <c r="B56" s="257" t="s">
        <v>8134</v>
      </c>
      <c r="C56" s="260">
        <v>0.50216199039999998</v>
      </c>
      <c r="D56" s="261">
        <v>11</v>
      </c>
      <c r="E56" s="260">
        <v>0.30199999999999999</v>
      </c>
      <c r="F56" s="260" t="s">
        <v>14</v>
      </c>
      <c r="G56" s="260">
        <v>7.4110250799999999E-2</v>
      </c>
      <c r="H56" s="260">
        <v>34.700000000000003</v>
      </c>
      <c r="I56" s="261">
        <v>1</v>
      </c>
      <c r="J56" s="261">
        <f>IFERROR(VLOOKUP($B56,'Core Indicators'!$E$3:$EU$906,147,FALSE),"x")</f>
        <v>131</v>
      </c>
      <c r="K56" s="262">
        <v>0.97905218599999999</v>
      </c>
      <c r="L56" s="260" t="s">
        <v>14</v>
      </c>
      <c r="M56" s="261">
        <v>92</v>
      </c>
      <c r="N56" s="261">
        <v>62</v>
      </c>
      <c r="O56" s="261">
        <f>IFERROR(VLOOKUP(B56,'Core Indicators'!$E$3:$G$9906,3,FALSE),"x")</f>
        <v>47077000</v>
      </c>
      <c r="P56" s="261">
        <v>500210</v>
      </c>
      <c r="Q56" s="255"/>
      <c r="R56" s="255"/>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255"/>
      <c r="AZ56" s="255"/>
      <c r="BA56" s="255"/>
      <c r="BB56" s="255"/>
      <c r="BC56" s="255"/>
      <c r="BD56" s="255"/>
      <c r="BE56" s="255"/>
      <c r="BF56" s="255"/>
      <c r="BG56" s="255"/>
      <c r="BH56" s="255"/>
      <c r="BI56" s="255"/>
      <c r="BJ56" s="255"/>
      <c r="BK56" s="255"/>
      <c r="BL56" s="255"/>
      <c r="BM56" s="255"/>
      <c r="BN56" s="255"/>
      <c r="BO56" s="255"/>
      <c r="BP56" s="255"/>
      <c r="BQ56" s="255"/>
      <c r="BR56" s="255"/>
      <c r="BS56" s="255"/>
      <c r="BT56" s="255"/>
      <c r="BU56" s="255"/>
      <c r="BV56" s="255"/>
      <c r="BW56" s="255"/>
      <c r="BX56" s="255"/>
      <c r="BY56" s="255"/>
      <c r="BZ56" s="255"/>
      <c r="CA56" s="255"/>
      <c r="CB56" s="255"/>
      <c r="CC56" s="255"/>
      <c r="CD56" s="255"/>
      <c r="CE56" s="255"/>
      <c r="CF56" s="255"/>
      <c r="CG56" s="255"/>
      <c r="CH56" s="255"/>
      <c r="CI56" s="255"/>
      <c r="CJ56" s="255"/>
      <c r="CK56" s="255"/>
      <c r="CL56" s="255"/>
      <c r="CM56" s="255"/>
      <c r="CN56" s="255"/>
      <c r="CO56" s="255"/>
      <c r="CP56" s="255"/>
      <c r="CQ56" s="255"/>
      <c r="CR56" s="255"/>
      <c r="CS56" s="255"/>
      <c r="CT56" s="255"/>
      <c r="CU56" s="255"/>
      <c r="CV56" s="255"/>
      <c r="CW56" s="255"/>
      <c r="CX56" s="255"/>
      <c r="CY56" s="255"/>
      <c r="CZ56" s="255"/>
      <c r="DA56" s="255"/>
      <c r="DB56" s="255"/>
      <c r="DC56" s="255"/>
      <c r="DD56" s="255"/>
      <c r="DE56" s="255"/>
      <c r="DF56" s="255"/>
      <c r="DG56" s="255"/>
      <c r="DH56" s="255"/>
      <c r="DI56" s="255"/>
      <c r="DJ56" s="255"/>
      <c r="DK56" s="255"/>
      <c r="DL56" s="255"/>
    </row>
    <row r="57" spans="1:116" x14ac:dyDescent="0.35">
      <c r="A57" s="256" t="s">
        <v>8135</v>
      </c>
      <c r="B57" s="257" t="s">
        <v>8136</v>
      </c>
      <c r="C57" s="260">
        <v>0.47281296659999988</v>
      </c>
      <c r="D57" s="261">
        <v>13</v>
      </c>
      <c r="E57" s="260">
        <v>0.28999999999999998</v>
      </c>
      <c r="F57" s="260">
        <v>9.8000000000000007</v>
      </c>
      <c r="G57" s="260">
        <v>9.12578624E-2</v>
      </c>
      <c r="H57" s="260">
        <v>30.3</v>
      </c>
      <c r="I57" s="261">
        <v>0</v>
      </c>
      <c r="J57" s="261" t="str">
        <f>IFERROR(VLOOKUP($B57,'Core Indicators'!$E$3:$EU$906,147,FALSE),"x")</f>
        <v>x</v>
      </c>
      <c r="K57" s="262">
        <v>1.2812571526000001</v>
      </c>
      <c r="L57" s="260">
        <v>10</v>
      </c>
      <c r="M57" s="261">
        <v>94</v>
      </c>
      <c r="N57" s="261">
        <v>74</v>
      </c>
      <c r="O57" s="261" t="str">
        <f>IFERROR(VLOOKUP(B57,'Core Indicators'!$E$3:$G$9906,3,FALSE),"x")</f>
        <v>x</v>
      </c>
      <c r="P57" s="261">
        <v>42390</v>
      </c>
      <c r="Q57" s="255"/>
      <c r="R57" s="255"/>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255"/>
      <c r="AZ57" s="255"/>
      <c r="BA57" s="255"/>
      <c r="BB57" s="255"/>
      <c r="BC57" s="255"/>
      <c r="BD57" s="255"/>
      <c r="BE57" s="255"/>
      <c r="BF57" s="255"/>
      <c r="BG57" s="255"/>
      <c r="BH57" s="255"/>
      <c r="BI57" s="255"/>
      <c r="BJ57" s="255"/>
      <c r="BK57" s="255"/>
      <c r="BL57" s="255"/>
      <c r="BM57" s="255"/>
      <c r="BN57" s="255"/>
      <c r="BO57" s="255"/>
      <c r="BP57" s="255"/>
      <c r="BQ57" s="255"/>
      <c r="BR57" s="255"/>
      <c r="BS57" s="255"/>
      <c r="BT57" s="255"/>
      <c r="BU57" s="255"/>
      <c r="BV57" s="255"/>
      <c r="BW57" s="255"/>
      <c r="BX57" s="255"/>
      <c r="BY57" s="255"/>
      <c r="BZ57" s="255"/>
      <c r="CA57" s="255"/>
      <c r="CB57" s="255"/>
      <c r="CC57" s="255"/>
      <c r="CD57" s="255"/>
      <c r="CE57" s="255"/>
      <c r="CF57" s="255"/>
      <c r="CG57" s="255"/>
      <c r="CH57" s="255"/>
      <c r="CI57" s="255"/>
      <c r="CJ57" s="255"/>
      <c r="CK57" s="255"/>
      <c r="CL57" s="255"/>
      <c r="CM57" s="255"/>
      <c r="CN57" s="255"/>
      <c r="CO57" s="255"/>
      <c r="CP57" s="255"/>
      <c r="CQ57" s="255"/>
      <c r="CR57" s="255"/>
      <c r="CS57" s="255"/>
      <c r="CT57" s="255"/>
      <c r="CU57" s="255"/>
      <c r="CV57" s="255"/>
      <c r="CW57" s="255"/>
      <c r="CX57" s="255"/>
      <c r="CY57" s="255"/>
      <c r="CZ57" s="255"/>
      <c r="DA57" s="255"/>
      <c r="DB57" s="255"/>
      <c r="DC57" s="255"/>
      <c r="DD57" s="255"/>
      <c r="DE57" s="255"/>
      <c r="DF57" s="255"/>
      <c r="DG57" s="255"/>
      <c r="DH57" s="255"/>
      <c r="DI57" s="255"/>
      <c r="DJ57" s="255"/>
      <c r="DK57" s="255"/>
      <c r="DL57" s="255"/>
    </row>
    <row r="58" spans="1:116" x14ac:dyDescent="0.35">
      <c r="A58" s="256" t="s">
        <v>471</v>
      </c>
      <c r="B58" s="257" t="s">
        <v>8137</v>
      </c>
      <c r="C58" s="260">
        <v>0.76015806069999992</v>
      </c>
      <c r="D58" s="261">
        <v>3</v>
      </c>
      <c r="E58" s="260">
        <v>0.27339999999999998</v>
      </c>
      <c r="F58" s="260">
        <v>4</v>
      </c>
      <c r="G58" s="260">
        <v>0.50796334649999997</v>
      </c>
      <c r="H58" s="260">
        <v>35</v>
      </c>
      <c r="I58" s="261">
        <v>5</v>
      </c>
      <c r="J58" s="261">
        <f>IFERROR(VLOOKUP($B58,'Core Indicators'!$E$3:$EU$906,147,FALSE),"x")</f>
        <v>5404</v>
      </c>
      <c r="K58" s="262">
        <v>-0.47347819810000003</v>
      </c>
      <c r="L58" s="260">
        <v>3.25</v>
      </c>
      <c r="M58" s="261">
        <v>24</v>
      </c>
      <c r="N58" s="261">
        <v>37</v>
      </c>
      <c r="O58" s="261">
        <f>IFERROR(VLOOKUP(B58,'Core Indicators'!$E$3:$G$9906,3,FALSE),"x")</f>
        <v>120700000</v>
      </c>
      <c r="P58" s="261">
        <v>1000000</v>
      </c>
      <c r="Q58" s="255"/>
      <c r="R58" s="255"/>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255"/>
      <c r="BP58" s="255"/>
      <c r="BQ58" s="255"/>
      <c r="BR58" s="255"/>
      <c r="BS58" s="255"/>
      <c r="BT58" s="255"/>
      <c r="BU58" s="255"/>
      <c r="BV58" s="255"/>
      <c r="BW58" s="255"/>
      <c r="BX58" s="255"/>
      <c r="BY58" s="255"/>
      <c r="BZ58" s="255"/>
      <c r="CA58" s="255"/>
      <c r="CB58" s="255"/>
      <c r="CC58" s="255"/>
      <c r="CD58" s="255"/>
      <c r="CE58" s="255"/>
      <c r="CF58" s="255"/>
      <c r="CG58" s="255"/>
      <c r="CH58" s="255"/>
      <c r="CI58" s="255"/>
      <c r="CJ58" s="255"/>
      <c r="CK58" s="255"/>
      <c r="CL58" s="255"/>
      <c r="CM58" s="255"/>
      <c r="CN58" s="255"/>
      <c r="CO58" s="255"/>
      <c r="CP58" s="255"/>
      <c r="CQ58" s="255"/>
      <c r="CR58" s="255"/>
      <c r="CS58" s="255"/>
      <c r="CT58" s="255"/>
      <c r="CU58" s="255"/>
      <c r="CV58" s="255"/>
      <c r="CW58" s="255"/>
      <c r="CX58" s="255"/>
      <c r="CY58" s="255"/>
      <c r="CZ58" s="255"/>
      <c r="DA58" s="255"/>
      <c r="DB58" s="255"/>
      <c r="DC58" s="255"/>
      <c r="DD58" s="255"/>
      <c r="DE58" s="255"/>
      <c r="DF58" s="255"/>
      <c r="DG58" s="255"/>
      <c r="DH58" s="255"/>
      <c r="DI58" s="255"/>
      <c r="DJ58" s="255"/>
      <c r="DK58" s="255"/>
      <c r="DL58" s="255"/>
    </row>
    <row r="59" spans="1:116" x14ac:dyDescent="0.35">
      <c r="A59" s="256" t="s">
        <v>8138</v>
      </c>
      <c r="B59" s="257" t="s">
        <v>8139</v>
      </c>
      <c r="C59" s="260">
        <v>0.1314999869</v>
      </c>
      <c r="D59" s="261">
        <v>11</v>
      </c>
      <c r="E59" s="260">
        <v>0</v>
      </c>
      <c r="F59" s="260" t="s">
        <v>14</v>
      </c>
      <c r="G59" s="260">
        <v>5.03954369E-2</v>
      </c>
      <c r="H59" s="260">
        <v>27.3</v>
      </c>
      <c r="I59" s="261">
        <v>0</v>
      </c>
      <c r="J59" s="261" t="str">
        <f>IFERROR(VLOOKUP($B59,'Core Indicators'!$E$3:$EU$906,147,FALSE),"x")</f>
        <v>x</v>
      </c>
      <c r="K59" s="262">
        <v>2.0221455097000001</v>
      </c>
      <c r="L59" s="260" t="s">
        <v>14</v>
      </c>
      <c r="M59" s="261">
        <v>100</v>
      </c>
      <c r="N59" s="261">
        <v>86</v>
      </c>
      <c r="O59" s="261" t="str">
        <f>IFERROR(VLOOKUP(B59,'Core Indicators'!$E$3:$G$9906,3,FALSE),"x")</f>
        <v>x</v>
      </c>
      <c r="P59" s="261">
        <v>303890</v>
      </c>
      <c r="Q59" s="255"/>
      <c r="R59" s="255"/>
      <c r="S59" s="255"/>
      <c r="T59" s="255"/>
      <c r="U59" s="255"/>
      <c r="V59" s="255"/>
      <c r="W59" s="255"/>
      <c r="X59" s="255"/>
      <c r="Y59" s="255"/>
      <c r="Z59" s="255"/>
      <c r="AA59" s="255"/>
      <c r="AB59" s="255"/>
      <c r="AC59" s="255"/>
      <c r="AD59" s="255"/>
      <c r="AE59" s="255"/>
      <c r="AF59" s="255"/>
      <c r="AG59" s="255"/>
      <c r="AH59" s="255"/>
      <c r="AI59" s="255"/>
      <c r="AJ59" s="255"/>
      <c r="AK59" s="255"/>
      <c r="AL59" s="255"/>
      <c r="AM59" s="255"/>
      <c r="AN59" s="255"/>
      <c r="AO59" s="255"/>
      <c r="AP59" s="255"/>
      <c r="AQ59" s="255"/>
      <c r="AR59" s="255"/>
      <c r="AS59" s="255"/>
      <c r="AT59" s="255"/>
      <c r="AU59" s="255"/>
      <c r="AV59" s="255"/>
      <c r="AW59" s="255"/>
      <c r="AX59" s="255"/>
      <c r="AY59" s="255"/>
      <c r="AZ59" s="255"/>
      <c r="BA59" s="255"/>
      <c r="BB59" s="255"/>
      <c r="BC59" s="255"/>
      <c r="BD59" s="255"/>
      <c r="BE59" s="255"/>
      <c r="BF59" s="255"/>
      <c r="BG59" s="255"/>
      <c r="BH59" s="255"/>
      <c r="BI59" s="255"/>
      <c r="BJ59" s="255"/>
      <c r="BK59" s="255"/>
      <c r="BL59" s="255"/>
      <c r="BM59" s="255"/>
      <c r="BN59" s="255"/>
      <c r="BO59" s="255"/>
      <c r="BP59" s="255"/>
      <c r="BQ59" s="255"/>
      <c r="BR59" s="255"/>
      <c r="BS59" s="255"/>
      <c r="BT59" s="255"/>
      <c r="BU59" s="255"/>
      <c r="BV59" s="255"/>
      <c r="BW59" s="255"/>
      <c r="BX59" s="255"/>
      <c r="BY59" s="255"/>
      <c r="BZ59" s="255"/>
      <c r="CA59" s="255"/>
      <c r="CB59" s="255"/>
      <c r="CC59" s="255"/>
      <c r="CD59" s="255"/>
      <c r="CE59" s="255"/>
      <c r="CF59" s="255"/>
      <c r="CG59" s="255"/>
      <c r="CH59" s="255"/>
      <c r="CI59" s="255"/>
      <c r="CJ59" s="255"/>
      <c r="CK59" s="255"/>
      <c r="CL59" s="255"/>
      <c r="CM59" s="255"/>
      <c r="CN59" s="255"/>
      <c r="CO59" s="255"/>
      <c r="CP59" s="255"/>
      <c r="CQ59" s="255"/>
      <c r="CR59" s="255"/>
      <c r="CS59" s="255"/>
      <c r="CT59" s="255"/>
      <c r="CU59" s="255"/>
      <c r="CV59" s="255"/>
      <c r="CW59" s="255"/>
      <c r="CX59" s="255"/>
      <c r="CY59" s="255"/>
      <c r="CZ59" s="255"/>
      <c r="DA59" s="255"/>
      <c r="DB59" s="255"/>
      <c r="DC59" s="255"/>
      <c r="DD59" s="255"/>
      <c r="DE59" s="255"/>
      <c r="DF59" s="255"/>
      <c r="DG59" s="255"/>
      <c r="DH59" s="255"/>
      <c r="DI59" s="255"/>
      <c r="DJ59" s="255"/>
      <c r="DK59" s="255"/>
      <c r="DL59" s="255"/>
    </row>
    <row r="60" spans="1:116" x14ac:dyDescent="0.35">
      <c r="A60" s="256" t="s">
        <v>8140</v>
      </c>
      <c r="B60" s="257" t="s">
        <v>8141</v>
      </c>
      <c r="C60" s="260">
        <v>0.53238296770000004</v>
      </c>
      <c r="D60" s="261">
        <v>3</v>
      </c>
      <c r="E60" s="260">
        <v>0</v>
      </c>
      <c r="F60" s="260" t="s">
        <v>14</v>
      </c>
      <c r="G60" s="260">
        <v>0.35655918990000002</v>
      </c>
      <c r="H60" s="260">
        <v>36.700000000000003</v>
      </c>
      <c r="I60" s="261">
        <v>0</v>
      </c>
      <c r="J60" s="261" t="str">
        <f>IFERROR(VLOOKUP($B60,'Core Indicators'!$E$3:$EU$906,147,FALSE),"x")</f>
        <v>x</v>
      </c>
      <c r="K60" s="262">
        <v>-2.57588495E-2</v>
      </c>
      <c r="L60" s="260" t="s">
        <v>14</v>
      </c>
      <c r="M60" s="261">
        <v>60</v>
      </c>
      <c r="N60" s="261" t="s">
        <v>14</v>
      </c>
      <c r="O60" s="261" t="str">
        <f>IFERROR(VLOOKUP(B60,'Core Indicators'!$E$3:$G$9906,3,FALSE),"x")</f>
        <v>x</v>
      </c>
      <c r="P60" s="261">
        <v>18270</v>
      </c>
      <c r="Q60" s="255"/>
      <c r="R60" s="255"/>
      <c r="S60" s="255"/>
      <c r="T60" s="255"/>
      <c r="U60" s="255"/>
      <c r="V60" s="255"/>
      <c r="W60" s="255"/>
      <c r="X60" s="255"/>
      <c r="Y60" s="255"/>
      <c r="Z60" s="255"/>
      <c r="AA60" s="255"/>
      <c r="AB60" s="255"/>
      <c r="AC60" s="255"/>
      <c r="AD60" s="255"/>
      <c r="AE60" s="255"/>
      <c r="AF60" s="255"/>
      <c r="AG60" s="255"/>
      <c r="AH60" s="255"/>
      <c r="AI60" s="255"/>
      <c r="AJ60" s="255"/>
      <c r="AK60" s="255"/>
      <c r="AL60" s="255"/>
      <c r="AM60" s="255"/>
      <c r="AN60" s="255"/>
      <c r="AO60" s="255"/>
      <c r="AP60" s="255"/>
      <c r="AQ60" s="255"/>
      <c r="AR60" s="255"/>
      <c r="AS60" s="255"/>
      <c r="AT60" s="255"/>
      <c r="AU60" s="255"/>
      <c r="AV60" s="255"/>
      <c r="AW60" s="255"/>
      <c r="AX60" s="255"/>
      <c r="AY60" s="255"/>
      <c r="AZ60" s="255"/>
      <c r="BA60" s="255"/>
      <c r="BB60" s="255"/>
      <c r="BC60" s="255"/>
      <c r="BD60" s="255"/>
      <c r="BE60" s="255"/>
      <c r="BF60" s="255"/>
      <c r="BG60" s="255"/>
      <c r="BH60" s="255"/>
      <c r="BI60" s="255"/>
      <c r="BJ60" s="255"/>
      <c r="BK60" s="255"/>
      <c r="BL60" s="255"/>
      <c r="BM60" s="255"/>
      <c r="BN60" s="255"/>
      <c r="BO60" s="255"/>
      <c r="BP60" s="255"/>
      <c r="BQ60" s="255"/>
      <c r="BR60" s="255"/>
      <c r="BS60" s="255"/>
      <c r="BT60" s="255"/>
      <c r="BU60" s="255"/>
      <c r="BV60" s="255"/>
      <c r="BW60" s="255"/>
      <c r="BX60" s="255"/>
      <c r="BY60" s="255"/>
      <c r="BZ60" s="255"/>
      <c r="CA60" s="255"/>
      <c r="CB60" s="255"/>
      <c r="CC60" s="255"/>
      <c r="CD60" s="255"/>
      <c r="CE60" s="255"/>
      <c r="CF60" s="255"/>
      <c r="CG60" s="255"/>
      <c r="CH60" s="255"/>
      <c r="CI60" s="255"/>
      <c r="CJ60" s="255"/>
      <c r="CK60" s="255"/>
      <c r="CL60" s="255"/>
      <c r="CM60" s="255"/>
      <c r="CN60" s="255"/>
      <c r="CO60" s="255"/>
      <c r="CP60" s="255"/>
      <c r="CQ60" s="255"/>
      <c r="CR60" s="255"/>
      <c r="CS60" s="255"/>
      <c r="CT60" s="255"/>
      <c r="CU60" s="255"/>
      <c r="CV60" s="255"/>
      <c r="CW60" s="255"/>
      <c r="CX60" s="255"/>
      <c r="CY60" s="255"/>
      <c r="CZ60" s="255"/>
      <c r="DA60" s="255"/>
      <c r="DB60" s="255"/>
      <c r="DC60" s="255"/>
      <c r="DD60" s="255"/>
      <c r="DE60" s="255"/>
      <c r="DF60" s="255"/>
      <c r="DG60" s="255"/>
      <c r="DH60" s="255"/>
      <c r="DI60" s="255"/>
      <c r="DJ60" s="255"/>
      <c r="DK60" s="255"/>
      <c r="DL60" s="255"/>
    </row>
    <row r="61" spans="1:116" x14ac:dyDescent="0.35">
      <c r="A61" s="256" t="s">
        <v>8142</v>
      </c>
      <c r="B61" s="257" t="s">
        <v>8143</v>
      </c>
      <c r="C61" s="260">
        <v>4.7355978600000001E-2</v>
      </c>
      <c r="D61" s="261">
        <v>10</v>
      </c>
      <c r="E61" s="260">
        <v>2.3E-2</v>
      </c>
      <c r="F61" s="260" t="s">
        <v>14</v>
      </c>
      <c r="G61" s="260">
        <v>5.1375861000000002E-2</v>
      </c>
      <c r="H61" s="260">
        <v>32.4</v>
      </c>
      <c r="I61" s="261">
        <v>2</v>
      </c>
      <c r="J61" s="261" t="str">
        <f>IFERROR(VLOOKUP($B61,'Core Indicators'!$E$3:$EU$906,147,FALSE),"x")</f>
        <v>x</v>
      </c>
      <c r="K61" s="262">
        <v>1.4120583534</v>
      </c>
      <c r="L61" s="260" t="s">
        <v>14</v>
      </c>
      <c r="M61" s="261">
        <v>90</v>
      </c>
      <c r="N61" s="261">
        <v>69</v>
      </c>
      <c r="O61" s="261" t="str">
        <f>IFERROR(VLOOKUP(B61,'Core Indicators'!$E$3:$G$9906,3,FALSE),"x")</f>
        <v>x</v>
      </c>
      <c r="P61" s="261">
        <v>547557</v>
      </c>
      <c r="Q61" s="255"/>
      <c r="R61" s="255"/>
      <c r="S61" s="255"/>
      <c r="T61" s="255"/>
      <c r="U61" s="255"/>
      <c r="V61" s="255"/>
      <c r="W61" s="255"/>
      <c r="X61" s="255"/>
      <c r="Y61" s="255"/>
      <c r="Z61" s="255"/>
      <c r="AA61" s="255"/>
      <c r="AB61" s="255"/>
      <c r="AC61" s="255"/>
      <c r="AD61" s="255"/>
      <c r="AE61" s="255"/>
      <c r="AF61" s="255"/>
      <c r="AG61" s="255"/>
      <c r="AH61" s="255"/>
      <c r="AI61" s="255"/>
      <c r="AJ61" s="255"/>
      <c r="AK61" s="255"/>
      <c r="AL61" s="255"/>
      <c r="AM61" s="255"/>
      <c r="AN61" s="255"/>
      <c r="AO61" s="255"/>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255"/>
      <c r="BP61" s="255"/>
      <c r="BQ61" s="255"/>
      <c r="BR61" s="255"/>
      <c r="BS61" s="255"/>
      <c r="BT61" s="255"/>
      <c r="BU61" s="255"/>
      <c r="BV61" s="255"/>
      <c r="BW61" s="255"/>
      <c r="BX61" s="255"/>
      <c r="BY61" s="255"/>
      <c r="BZ61" s="255"/>
      <c r="CA61" s="255"/>
      <c r="CB61" s="255"/>
      <c r="CC61" s="255"/>
      <c r="CD61" s="255"/>
      <c r="CE61" s="255"/>
      <c r="CF61" s="255"/>
      <c r="CG61" s="255"/>
      <c r="CH61" s="255"/>
      <c r="CI61" s="255"/>
      <c r="CJ61" s="255"/>
      <c r="CK61" s="255"/>
      <c r="CL61" s="255"/>
      <c r="CM61" s="255"/>
      <c r="CN61" s="255"/>
      <c r="CO61" s="255"/>
      <c r="CP61" s="255"/>
      <c r="CQ61" s="255"/>
      <c r="CR61" s="255"/>
      <c r="CS61" s="255"/>
      <c r="CT61" s="255"/>
      <c r="CU61" s="255"/>
      <c r="CV61" s="255"/>
      <c r="CW61" s="255"/>
      <c r="CX61" s="255"/>
      <c r="CY61" s="255"/>
      <c r="CZ61" s="255"/>
      <c r="DA61" s="255"/>
      <c r="DB61" s="255"/>
      <c r="DC61" s="255"/>
      <c r="DD61" s="255"/>
      <c r="DE61" s="255"/>
      <c r="DF61" s="255"/>
      <c r="DG61" s="255"/>
      <c r="DH61" s="255"/>
      <c r="DI61" s="255"/>
      <c r="DJ61" s="255"/>
      <c r="DK61" s="255"/>
      <c r="DL61" s="255"/>
    </row>
    <row r="62" spans="1:116" x14ac:dyDescent="0.35">
      <c r="A62" s="256" t="s">
        <v>8144</v>
      </c>
      <c r="B62" s="257" t="s">
        <v>8145</v>
      </c>
      <c r="C62" s="260">
        <v>0</v>
      </c>
      <c r="D62" s="261">
        <v>11</v>
      </c>
      <c r="E62" s="260">
        <v>0</v>
      </c>
      <c r="F62" s="260" t="s">
        <v>14</v>
      </c>
      <c r="G62" s="260" t="s">
        <v>14</v>
      </c>
      <c r="H62" s="260">
        <v>40.1</v>
      </c>
      <c r="I62" s="261">
        <v>0</v>
      </c>
      <c r="J62" s="261" t="str">
        <f>IFERROR(VLOOKUP($B62,'Core Indicators'!$E$3:$EU$906,147,FALSE),"x")</f>
        <v>x</v>
      </c>
      <c r="K62" s="262">
        <v>2.41156537E-2</v>
      </c>
      <c r="L62" s="260" t="s">
        <v>14</v>
      </c>
      <c r="M62" s="261">
        <v>92</v>
      </c>
      <c r="N62" s="261" t="s">
        <v>14</v>
      </c>
      <c r="O62" s="261" t="str">
        <f>IFERROR(VLOOKUP(B62,'Core Indicators'!$E$3:$G$9906,3,FALSE),"x")</f>
        <v>x</v>
      </c>
      <c r="P62" s="261">
        <v>700</v>
      </c>
      <c r="Q62" s="255"/>
      <c r="R62" s="255"/>
      <c r="S62" s="255"/>
      <c r="T62" s="255"/>
      <c r="U62" s="255"/>
      <c r="V62" s="255"/>
      <c r="W62" s="255"/>
      <c r="X62" s="255"/>
      <c r="Y62" s="255"/>
      <c r="Z62" s="255"/>
      <c r="AA62" s="255"/>
      <c r="AB62" s="255"/>
      <c r="AC62" s="255"/>
      <c r="AD62" s="255"/>
      <c r="AE62" s="255"/>
      <c r="AF62" s="255"/>
      <c r="AG62" s="255"/>
      <c r="AH62" s="255"/>
      <c r="AI62" s="255"/>
      <c r="AJ62" s="255"/>
      <c r="AK62" s="255"/>
      <c r="AL62" s="255"/>
      <c r="AM62" s="255"/>
      <c r="AN62" s="255"/>
      <c r="AO62" s="255"/>
      <c r="AP62" s="255"/>
      <c r="AQ62" s="255"/>
      <c r="AR62" s="255"/>
      <c r="AS62" s="255"/>
      <c r="AT62" s="255"/>
      <c r="AU62" s="255"/>
      <c r="AV62" s="255"/>
      <c r="AW62" s="255"/>
      <c r="AX62" s="255"/>
      <c r="AY62" s="255"/>
      <c r="AZ62" s="255"/>
      <c r="BA62" s="255"/>
      <c r="BB62" s="255"/>
      <c r="BC62" s="255"/>
      <c r="BD62" s="255"/>
      <c r="BE62" s="255"/>
      <c r="BF62" s="255"/>
      <c r="BG62" s="255"/>
      <c r="BH62" s="255"/>
      <c r="BI62" s="255"/>
      <c r="BJ62" s="255"/>
      <c r="BK62" s="255"/>
      <c r="BL62" s="255"/>
      <c r="BM62" s="255"/>
      <c r="BN62" s="255"/>
      <c r="BO62" s="255"/>
      <c r="BP62" s="255"/>
      <c r="BQ62" s="255"/>
      <c r="BR62" s="255"/>
      <c r="BS62" s="255"/>
      <c r="BT62" s="255"/>
      <c r="BU62" s="255"/>
      <c r="BV62" s="255"/>
      <c r="BW62" s="255"/>
      <c r="BX62" s="255"/>
      <c r="BY62" s="255"/>
      <c r="BZ62" s="255"/>
      <c r="CA62" s="255"/>
      <c r="CB62" s="255"/>
      <c r="CC62" s="255"/>
      <c r="CD62" s="255"/>
      <c r="CE62" s="255"/>
      <c r="CF62" s="255"/>
      <c r="CG62" s="255"/>
      <c r="CH62" s="255"/>
      <c r="CI62" s="255"/>
      <c r="CJ62" s="255"/>
      <c r="CK62" s="255"/>
      <c r="CL62" s="255"/>
      <c r="CM62" s="255"/>
      <c r="CN62" s="255"/>
      <c r="CO62" s="255"/>
      <c r="CP62" s="255"/>
      <c r="CQ62" s="255"/>
      <c r="CR62" s="255"/>
      <c r="CS62" s="255"/>
      <c r="CT62" s="255"/>
      <c r="CU62" s="255"/>
      <c r="CV62" s="255"/>
      <c r="CW62" s="255"/>
      <c r="CX62" s="255"/>
      <c r="CY62" s="255"/>
      <c r="CZ62" s="255"/>
      <c r="DA62" s="255"/>
      <c r="DB62" s="255"/>
      <c r="DC62" s="255"/>
      <c r="DD62" s="255"/>
      <c r="DE62" s="255"/>
      <c r="DF62" s="255"/>
      <c r="DG62" s="255"/>
      <c r="DH62" s="255"/>
      <c r="DI62" s="255"/>
      <c r="DJ62" s="255"/>
      <c r="DK62" s="255"/>
      <c r="DL62" s="255"/>
    </row>
    <row r="63" spans="1:116" x14ac:dyDescent="0.35">
      <c r="A63" s="256" t="s">
        <v>8146</v>
      </c>
      <c r="B63" s="257" t="s">
        <v>8147</v>
      </c>
      <c r="C63" s="260">
        <v>0.77740000549999999</v>
      </c>
      <c r="D63" s="261">
        <v>9</v>
      </c>
      <c r="E63" s="260">
        <v>0.01</v>
      </c>
      <c r="F63" s="260">
        <v>4.7</v>
      </c>
      <c r="G63" s="260">
        <v>0.53430152109999995</v>
      </c>
      <c r="H63" s="260">
        <v>38</v>
      </c>
      <c r="I63" s="261">
        <v>1</v>
      </c>
      <c r="J63" s="261" t="str">
        <f>IFERROR(VLOOKUP($B63,'Core Indicators'!$E$3:$EU$906,147,FALSE),"x")</f>
        <v>x</v>
      </c>
      <c r="K63" s="262">
        <v>-0.7328509688</v>
      </c>
      <c r="L63" s="260">
        <v>3.75</v>
      </c>
      <c r="M63" s="261">
        <v>22</v>
      </c>
      <c r="N63" s="261">
        <v>31</v>
      </c>
      <c r="O63" s="261" t="str">
        <f>IFERROR(VLOOKUP(B63,'Core Indicators'!$E$3:$G$9906,3,FALSE),"x")</f>
        <v>x</v>
      </c>
      <c r="P63" s="261">
        <v>257670</v>
      </c>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255"/>
      <c r="BP63" s="255"/>
      <c r="BQ63" s="255"/>
      <c r="BR63" s="255"/>
      <c r="BS63" s="255"/>
      <c r="BT63" s="255"/>
      <c r="BU63" s="255"/>
      <c r="BV63" s="255"/>
      <c r="BW63" s="255"/>
      <c r="BX63" s="255"/>
      <c r="BY63" s="255"/>
      <c r="BZ63" s="255"/>
      <c r="CA63" s="255"/>
      <c r="CB63" s="255"/>
      <c r="CC63" s="255"/>
      <c r="CD63" s="255"/>
      <c r="CE63" s="255"/>
      <c r="CF63" s="255"/>
      <c r="CG63" s="255"/>
      <c r="CH63" s="255"/>
      <c r="CI63" s="255"/>
      <c r="CJ63" s="255"/>
      <c r="CK63" s="255"/>
      <c r="CL63" s="255"/>
      <c r="CM63" s="255"/>
      <c r="CN63" s="255"/>
      <c r="CO63" s="255"/>
      <c r="CP63" s="255"/>
      <c r="CQ63" s="255"/>
      <c r="CR63" s="255"/>
      <c r="CS63" s="255"/>
      <c r="CT63" s="255"/>
      <c r="CU63" s="255"/>
      <c r="CV63" s="255"/>
      <c r="CW63" s="255"/>
      <c r="CX63" s="255"/>
      <c r="CY63" s="255"/>
      <c r="CZ63" s="255"/>
      <c r="DA63" s="255"/>
      <c r="DB63" s="255"/>
      <c r="DC63" s="255"/>
      <c r="DD63" s="255"/>
      <c r="DE63" s="255"/>
      <c r="DF63" s="255"/>
      <c r="DG63" s="255"/>
      <c r="DH63" s="255"/>
      <c r="DI63" s="255"/>
      <c r="DJ63" s="255"/>
      <c r="DK63" s="255"/>
      <c r="DL63" s="255"/>
    </row>
    <row r="64" spans="1:116" x14ac:dyDescent="0.35">
      <c r="A64" s="256" t="s">
        <v>8148</v>
      </c>
      <c r="B64" s="257" t="s">
        <v>8149</v>
      </c>
      <c r="C64" s="260">
        <v>0.32496100410000001</v>
      </c>
      <c r="D64" s="261">
        <v>13</v>
      </c>
      <c r="E64" s="260">
        <v>7.0000000000000007E-2</v>
      </c>
      <c r="F64" s="260" t="s">
        <v>14</v>
      </c>
      <c r="G64" s="260">
        <v>0.1191900699</v>
      </c>
      <c r="H64" s="260">
        <v>35.1</v>
      </c>
      <c r="I64" s="261">
        <v>3</v>
      </c>
      <c r="J64" s="261" t="str">
        <f>IFERROR(VLOOKUP($B64,'Core Indicators'!$E$3:$EU$906,147,FALSE),"x")</f>
        <v>x</v>
      </c>
      <c r="K64" s="262">
        <v>1.6009106635999999</v>
      </c>
      <c r="L64" s="260" t="s">
        <v>14</v>
      </c>
      <c r="M64" s="261">
        <v>94</v>
      </c>
      <c r="N64" s="261">
        <v>77</v>
      </c>
      <c r="O64" s="261" t="str">
        <f>IFERROR(VLOOKUP(B64,'Core Indicators'!$E$3:$G$9906,3,FALSE),"x")</f>
        <v>x</v>
      </c>
      <c r="P64" s="261">
        <v>241930</v>
      </c>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255"/>
      <c r="AV64" s="255"/>
      <c r="AW64" s="255"/>
      <c r="AX64" s="255"/>
      <c r="AY64" s="255"/>
      <c r="AZ64" s="255"/>
      <c r="BA64" s="255"/>
      <c r="BB64" s="255"/>
      <c r="BC64" s="255"/>
      <c r="BD64" s="255"/>
      <c r="BE64" s="255"/>
      <c r="BF64" s="255"/>
      <c r="BG64" s="255"/>
      <c r="BH64" s="255"/>
      <c r="BI64" s="255"/>
      <c r="BJ64" s="255"/>
      <c r="BK64" s="255"/>
      <c r="BL64" s="255"/>
      <c r="BM64" s="255"/>
      <c r="BN64" s="255"/>
      <c r="BO64" s="255"/>
      <c r="BP64" s="255"/>
      <c r="BQ64" s="255"/>
      <c r="BR64" s="255"/>
      <c r="BS64" s="255"/>
      <c r="BT64" s="255"/>
      <c r="BU64" s="255"/>
      <c r="BV64" s="255"/>
      <c r="BW64" s="255"/>
      <c r="BX64" s="255"/>
      <c r="BY64" s="255"/>
      <c r="BZ64" s="255"/>
      <c r="CA64" s="255"/>
      <c r="CB64" s="255"/>
      <c r="CC64" s="255"/>
      <c r="CD64" s="255"/>
      <c r="CE64" s="255"/>
      <c r="CF64" s="255"/>
      <c r="CG64" s="255"/>
      <c r="CH64" s="255"/>
      <c r="CI64" s="255"/>
      <c r="CJ64" s="255"/>
      <c r="CK64" s="255"/>
      <c r="CL64" s="255"/>
      <c r="CM64" s="255"/>
      <c r="CN64" s="255"/>
      <c r="CO64" s="255"/>
      <c r="CP64" s="255"/>
      <c r="CQ64" s="255"/>
      <c r="CR64" s="255"/>
      <c r="CS64" s="255"/>
      <c r="CT64" s="255"/>
      <c r="CU64" s="255"/>
      <c r="CV64" s="255"/>
      <c r="CW64" s="255"/>
      <c r="CX64" s="255"/>
      <c r="CY64" s="255"/>
      <c r="CZ64" s="255"/>
      <c r="DA64" s="255"/>
      <c r="DB64" s="255"/>
      <c r="DC64" s="255"/>
      <c r="DD64" s="255"/>
      <c r="DE64" s="255"/>
      <c r="DF64" s="255"/>
      <c r="DG64" s="255"/>
      <c r="DH64" s="255"/>
      <c r="DI64" s="255"/>
      <c r="DJ64" s="255"/>
      <c r="DK64" s="255"/>
      <c r="DL64" s="255"/>
    </row>
    <row r="65" spans="1:116" x14ac:dyDescent="0.35">
      <c r="A65" s="256" t="s">
        <v>8150</v>
      </c>
      <c r="B65" s="257" t="s">
        <v>8151</v>
      </c>
      <c r="C65" s="260">
        <v>0.32528704609999998</v>
      </c>
      <c r="D65" s="261">
        <v>5</v>
      </c>
      <c r="E65" s="260">
        <v>0.30399999999999999</v>
      </c>
      <c r="F65" s="260">
        <v>6.6</v>
      </c>
      <c r="G65" s="260">
        <v>0.35077464800000002</v>
      </c>
      <c r="H65" s="260">
        <v>35.9</v>
      </c>
      <c r="I65" s="261">
        <v>3</v>
      </c>
      <c r="J65" s="261" t="str">
        <f>IFERROR(VLOOKUP($B65,'Core Indicators'!$E$3:$EU$906,147,FALSE),"x")</f>
        <v>x</v>
      </c>
      <c r="K65" s="262">
        <v>0.30997923020000001</v>
      </c>
      <c r="L65" s="260">
        <v>6.25</v>
      </c>
      <c r="M65" s="261">
        <v>61</v>
      </c>
      <c r="N65" s="261">
        <v>56</v>
      </c>
      <c r="O65" s="261" t="str">
        <f>IFERROR(VLOOKUP(B65,'Core Indicators'!$E$3:$G$9906,3,FALSE),"x")</f>
        <v>x</v>
      </c>
      <c r="P65" s="261">
        <v>69490</v>
      </c>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255"/>
      <c r="BP65" s="255"/>
      <c r="BQ65" s="255"/>
      <c r="BR65" s="255"/>
      <c r="BS65" s="255"/>
      <c r="BT65" s="255"/>
      <c r="BU65" s="255"/>
      <c r="BV65" s="255"/>
      <c r="BW65" s="255"/>
      <c r="BX65" s="255"/>
      <c r="BY65" s="255"/>
      <c r="BZ65" s="255"/>
      <c r="CA65" s="255"/>
      <c r="CB65" s="255"/>
      <c r="CC65" s="255"/>
      <c r="CD65" s="255"/>
      <c r="CE65" s="255"/>
      <c r="CF65" s="255"/>
      <c r="CG65" s="255"/>
      <c r="CH65" s="255"/>
      <c r="CI65" s="255"/>
      <c r="CJ65" s="255"/>
      <c r="CK65" s="255"/>
      <c r="CL65" s="255"/>
      <c r="CM65" s="255"/>
      <c r="CN65" s="255"/>
      <c r="CO65" s="255"/>
      <c r="CP65" s="255"/>
      <c r="CQ65" s="255"/>
      <c r="CR65" s="255"/>
      <c r="CS65" s="255"/>
      <c r="CT65" s="255"/>
      <c r="CU65" s="255"/>
      <c r="CV65" s="255"/>
      <c r="CW65" s="255"/>
      <c r="CX65" s="255"/>
      <c r="CY65" s="255"/>
      <c r="CZ65" s="255"/>
      <c r="DA65" s="255"/>
      <c r="DB65" s="255"/>
      <c r="DC65" s="255"/>
      <c r="DD65" s="255"/>
      <c r="DE65" s="255"/>
      <c r="DF65" s="255"/>
      <c r="DG65" s="255"/>
      <c r="DH65" s="255"/>
      <c r="DI65" s="255"/>
      <c r="DJ65" s="255"/>
      <c r="DK65" s="255"/>
      <c r="DL65" s="255"/>
    </row>
    <row r="66" spans="1:116" x14ac:dyDescent="0.35">
      <c r="A66" s="256" t="s">
        <v>8152</v>
      </c>
      <c r="B66" s="257" t="s">
        <v>8153</v>
      </c>
      <c r="C66" s="260">
        <v>0.77995000079999999</v>
      </c>
      <c r="D66" s="261">
        <v>11</v>
      </c>
      <c r="E66" s="260">
        <v>0</v>
      </c>
      <c r="F66" s="260">
        <v>7.85</v>
      </c>
      <c r="G66" s="260">
        <v>0.54103560419999996</v>
      </c>
      <c r="H66" s="260">
        <v>43.5</v>
      </c>
      <c r="I66" s="261">
        <v>2</v>
      </c>
      <c r="J66" s="261" t="str">
        <f>IFERROR(VLOOKUP($B66,'Core Indicators'!$E$3:$EU$906,147,FALSE),"x")</f>
        <v>x</v>
      </c>
      <c r="K66" s="262">
        <v>4.6889737200000003E-2</v>
      </c>
      <c r="L66" s="260">
        <v>7</v>
      </c>
      <c r="M66" s="261">
        <v>82</v>
      </c>
      <c r="N66" s="261">
        <v>41</v>
      </c>
      <c r="O66" s="261" t="str">
        <f>IFERROR(VLOOKUP(B66,'Core Indicators'!$E$3:$G$9906,3,FALSE),"x")</f>
        <v>x</v>
      </c>
      <c r="P66" s="261">
        <v>227540</v>
      </c>
      <c r="Q66" s="255"/>
      <c r="R66" s="255"/>
      <c r="S66" s="255"/>
      <c r="T66" s="255"/>
      <c r="U66" s="255"/>
      <c r="V66" s="255"/>
      <c r="W66" s="255"/>
      <c r="X66" s="255"/>
      <c r="Y66" s="255"/>
      <c r="Z66" s="255"/>
      <c r="AA66" s="255"/>
      <c r="AB66" s="255"/>
      <c r="AC66" s="255"/>
      <c r="AD66" s="255"/>
      <c r="AE66" s="255"/>
      <c r="AF66" s="255"/>
      <c r="AG66" s="255"/>
      <c r="AH66" s="255"/>
      <c r="AI66" s="255"/>
      <c r="AJ66" s="255"/>
      <c r="AK66" s="255"/>
      <c r="AL66" s="255"/>
      <c r="AM66" s="255"/>
      <c r="AN66" s="255"/>
      <c r="AO66" s="255"/>
      <c r="AP66" s="255"/>
      <c r="AQ66" s="255"/>
      <c r="AR66" s="255"/>
      <c r="AS66" s="255"/>
      <c r="AT66" s="255"/>
      <c r="AU66" s="255"/>
      <c r="AV66" s="255"/>
      <c r="AW66" s="255"/>
      <c r="AX66" s="255"/>
      <c r="AY66" s="255"/>
      <c r="AZ66" s="255"/>
      <c r="BA66" s="255"/>
      <c r="BB66" s="255"/>
      <c r="BC66" s="255"/>
      <c r="BD66" s="255"/>
      <c r="BE66" s="255"/>
      <c r="BF66" s="255"/>
      <c r="BG66" s="255"/>
      <c r="BH66" s="255"/>
      <c r="BI66" s="255"/>
      <c r="BJ66" s="255"/>
      <c r="BK66" s="255"/>
      <c r="BL66" s="255"/>
      <c r="BM66" s="255"/>
      <c r="BN66" s="255"/>
      <c r="BO66" s="255"/>
      <c r="BP66" s="255"/>
      <c r="BQ66" s="255"/>
      <c r="BR66" s="255"/>
      <c r="BS66" s="255"/>
      <c r="BT66" s="255"/>
      <c r="BU66" s="255"/>
      <c r="BV66" s="255"/>
      <c r="BW66" s="255"/>
      <c r="BX66" s="255"/>
      <c r="BY66" s="255"/>
      <c r="BZ66" s="255"/>
      <c r="CA66" s="255"/>
      <c r="CB66" s="255"/>
      <c r="CC66" s="255"/>
      <c r="CD66" s="255"/>
      <c r="CE66" s="255"/>
      <c r="CF66" s="255"/>
      <c r="CG66" s="255"/>
      <c r="CH66" s="255"/>
      <c r="CI66" s="255"/>
      <c r="CJ66" s="255"/>
      <c r="CK66" s="255"/>
      <c r="CL66" s="255"/>
      <c r="CM66" s="255"/>
      <c r="CN66" s="255"/>
      <c r="CO66" s="255"/>
      <c r="CP66" s="255"/>
      <c r="CQ66" s="255"/>
      <c r="CR66" s="255"/>
      <c r="CS66" s="255"/>
      <c r="CT66" s="255"/>
      <c r="CU66" s="255"/>
      <c r="CV66" s="255"/>
      <c r="CW66" s="255"/>
      <c r="CX66" s="255"/>
      <c r="CY66" s="255"/>
      <c r="CZ66" s="255"/>
      <c r="DA66" s="255"/>
      <c r="DB66" s="255"/>
      <c r="DC66" s="255"/>
      <c r="DD66" s="255"/>
      <c r="DE66" s="255"/>
      <c r="DF66" s="255"/>
      <c r="DG66" s="255"/>
      <c r="DH66" s="255"/>
      <c r="DI66" s="255"/>
      <c r="DJ66" s="255"/>
      <c r="DK66" s="255"/>
      <c r="DL66" s="255"/>
    </row>
    <row r="67" spans="1:116" x14ac:dyDescent="0.35">
      <c r="A67" s="256" t="s">
        <v>8154</v>
      </c>
      <c r="B67" s="257" t="s">
        <v>8155</v>
      </c>
      <c r="C67" s="260">
        <v>0.70999998689999999</v>
      </c>
      <c r="D67" s="261">
        <v>6</v>
      </c>
      <c r="E67" s="260">
        <v>0.6</v>
      </c>
      <c r="F67" s="260">
        <v>5.95</v>
      </c>
      <c r="G67" s="260" t="s">
        <v>14</v>
      </c>
      <c r="H67" s="260">
        <v>33.700000000000003</v>
      </c>
      <c r="I67" s="261">
        <v>3</v>
      </c>
      <c r="J67" s="261" t="str">
        <f>IFERROR(VLOOKUP($B67,'Core Indicators'!$E$3:$EU$906,147,FALSE),"x")</f>
        <v>x</v>
      </c>
      <c r="K67" s="262">
        <v>-1.2090275288000001</v>
      </c>
      <c r="L67" s="260">
        <v>4.75</v>
      </c>
      <c r="M67" s="261">
        <v>40</v>
      </c>
      <c r="N67" s="261">
        <v>29</v>
      </c>
      <c r="O67" s="261" t="str">
        <f>IFERROR(VLOOKUP(B67,'Core Indicators'!$E$3:$G$9906,3,FALSE),"x")</f>
        <v>x</v>
      </c>
      <c r="P67" s="261">
        <v>245720</v>
      </c>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c r="CA67" s="255"/>
      <c r="CB67" s="255"/>
      <c r="CC67" s="255"/>
      <c r="CD67" s="255"/>
      <c r="CE67" s="255"/>
      <c r="CF67" s="255"/>
      <c r="CG67" s="255"/>
      <c r="CH67" s="255"/>
      <c r="CI67" s="255"/>
      <c r="CJ67" s="255"/>
      <c r="CK67" s="255"/>
      <c r="CL67" s="255"/>
      <c r="CM67" s="255"/>
      <c r="CN67" s="255"/>
      <c r="CO67" s="255"/>
      <c r="CP67" s="255"/>
      <c r="CQ67" s="255"/>
      <c r="CR67" s="255"/>
      <c r="CS67" s="255"/>
      <c r="CT67" s="255"/>
      <c r="CU67" s="255"/>
      <c r="CV67" s="255"/>
      <c r="CW67" s="255"/>
      <c r="CX67" s="255"/>
      <c r="CY67" s="255"/>
      <c r="CZ67" s="255"/>
      <c r="DA67" s="255"/>
      <c r="DB67" s="255"/>
      <c r="DC67" s="255"/>
      <c r="DD67" s="255"/>
      <c r="DE67" s="255"/>
      <c r="DF67" s="255"/>
      <c r="DG67" s="255"/>
      <c r="DH67" s="255"/>
      <c r="DI67" s="255"/>
      <c r="DJ67" s="255"/>
      <c r="DK67" s="255"/>
      <c r="DL67" s="255"/>
    </row>
    <row r="68" spans="1:116" x14ac:dyDescent="0.35">
      <c r="A68" s="256" t="s">
        <v>8156</v>
      </c>
      <c r="B68" s="257" t="s">
        <v>8157</v>
      </c>
      <c r="C68" s="260">
        <v>0.77542499430000011</v>
      </c>
      <c r="D68" s="261">
        <v>8</v>
      </c>
      <c r="E68" s="260">
        <v>0</v>
      </c>
      <c r="F68" s="260">
        <v>6.9</v>
      </c>
      <c r="G68" s="260">
        <v>0.62044554029999999</v>
      </c>
      <c r="H68" s="260">
        <v>35.9</v>
      </c>
      <c r="I68" s="261">
        <v>3</v>
      </c>
      <c r="J68" s="261" t="str">
        <f>IFERROR(VLOOKUP($B68,'Core Indicators'!$E$3:$EU$906,147,FALSE),"x")</f>
        <v>x</v>
      </c>
      <c r="K68" s="262">
        <v>-0.37157607079999999</v>
      </c>
      <c r="L68" s="260">
        <v>5.5</v>
      </c>
      <c r="M68" s="261">
        <v>46</v>
      </c>
      <c r="N68" s="261">
        <v>37</v>
      </c>
      <c r="O68" s="261" t="str">
        <f>IFERROR(VLOOKUP(B68,'Core Indicators'!$E$3:$G$9906,3,FALSE),"x")</f>
        <v>x</v>
      </c>
      <c r="P68" s="261">
        <v>10120</v>
      </c>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55"/>
      <c r="CC68" s="255"/>
      <c r="CD68" s="255"/>
      <c r="CE68" s="255"/>
      <c r="CF68" s="255"/>
      <c r="CG68" s="255"/>
      <c r="CH68" s="255"/>
      <c r="CI68" s="255"/>
      <c r="CJ68" s="255"/>
      <c r="CK68" s="255"/>
      <c r="CL68" s="255"/>
      <c r="CM68" s="255"/>
      <c r="CN68" s="255"/>
      <c r="CO68" s="255"/>
      <c r="CP68" s="255"/>
      <c r="CQ68" s="255"/>
      <c r="CR68" s="255"/>
      <c r="CS68" s="255"/>
      <c r="CT68" s="255"/>
      <c r="CU68" s="255"/>
      <c r="CV68" s="255"/>
      <c r="CW68" s="255"/>
      <c r="CX68" s="255"/>
      <c r="CY68" s="255"/>
      <c r="CZ68" s="255"/>
      <c r="DA68" s="255"/>
      <c r="DB68" s="255"/>
      <c r="DC68" s="255"/>
      <c r="DD68" s="255"/>
      <c r="DE68" s="255"/>
      <c r="DF68" s="255"/>
      <c r="DG68" s="255"/>
      <c r="DH68" s="255"/>
      <c r="DI68" s="255"/>
      <c r="DJ68" s="255"/>
      <c r="DK68" s="255"/>
      <c r="DL68" s="255"/>
    </row>
    <row r="69" spans="1:116" x14ac:dyDescent="0.35">
      <c r="A69" s="256" t="s">
        <v>8158</v>
      </c>
      <c r="B69" s="257" t="s">
        <v>8159</v>
      </c>
      <c r="C69" s="260">
        <v>0.84509999150000004</v>
      </c>
      <c r="D69" s="261">
        <v>11</v>
      </c>
      <c r="E69" s="260">
        <v>0.14000000000000001</v>
      </c>
      <c r="F69" s="260">
        <v>6.25</v>
      </c>
      <c r="G69" s="260" t="s">
        <v>14</v>
      </c>
      <c r="H69" s="260">
        <v>50.7</v>
      </c>
      <c r="I69" s="261">
        <v>2</v>
      </c>
      <c r="J69" s="261" t="str">
        <f>IFERROR(VLOOKUP($B69,'Core Indicators'!$E$3:$EU$906,147,FALSE),"x")</f>
        <v>x</v>
      </c>
      <c r="K69" s="262">
        <v>-1.2640448809</v>
      </c>
      <c r="L69" s="260">
        <v>5</v>
      </c>
      <c r="M69" s="261">
        <v>46</v>
      </c>
      <c r="N69" s="261">
        <v>18</v>
      </c>
      <c r="O69" s="261" t="str">
        <f>IFERROR(VLOOKUP(B69,'Core Indicators'!$E$3:$G$9906,3,FALSE),"x")</f>
        <v>x</v>
      </c>
      <c r="P69" s="261">
        <v>28120</v>
      </c>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255"/>
      <c r="CB69" s="255"/>
      <c r="CC69" s="255"/>
      <c r="CD69" s="255"/>
      <c r="CE69" s="255"/>
      <c r="CF69" s="255"/>
      <c r="CG69" s="255"/>
      <c r="CH69" s="255"/>
      <c r="CI69" s="255"/>
      <c r="CJ69" s="255"/>
      <c r="CK69" s="255"/>
      <c r="CL69" s="255"/>
      <c r="CM69" s="255"/>
      <c r="CN69" s="255"/>
      <c r="CO69" s="255"/>
      <c r="CP69" s="255"/>
      <c r="CQ69" s="255"/>
      <c r="CR69" s="255"/>
      <c r="CS69" s="255"/>
      <c r="CT69" s="255"/>
      <c r="CU69" s="255"/>
      <c r="CV69" s="255"/>
      <c r="CW69" s="255"/>
      <c r="CX69" s="255"/>
      <c r="CY69" s="255"/>
      <c r="CZ69" s="255"/>
      <c r="DA69" s="255"/>
      <c r="DB69" s="255"/>
      <c r="DC69" s="255"/>
      <c r="DD69" s="255"/>
      <c r="DE69" s="255"/>
      <c r="DF69" s="255"/>
      <c r="DG69" s="255"/>
      <c r="DH69" s="255"/>
      <c r="DI69" s="255"/>
      <c r="DJ69" s="255"/>
      <c r="DK69" s="255"/>
      <c r="DL69" s="255"/>
    </row>
    <row r="70" spans="1:116" x14ac:dyDescent="0.35">
      <c r="A70" s="256" t="s">
        <v>8160</v>
      </c>
      <c r="B70" s="257" t="s">
        <v>8161</v>
      </c>
      <c r="C70" s="260">
        <v>0.25992401189999997</v>
      </c>
      <c r="D70" s="261">
        <v>4</v>
      </c>
      <c r="E70" s="260">
        <v>0</v>
      </c>
      <c r="F70" s="260">
        <v>2.8166666667000002</v>
      </c>
      <c r="G70" s="260" t="s">
        <v>14</v>
      </c>
      <c r="H70" s="260" t="s">
        <v>14</v>
      </c>
      <c r="I70" s="261">
        <v>0</v>
      </c>
      <c r="J70" s="261" t="str">
        <f>IFERROR(VLOOKUP($B70,'Core Indicators'!$E$3:$EU$906,147,FALSE),"x")</f>
        <v>x</v>
      </c>
      <c r="K70" s="262">
        <v>-1.4223147630999999</v>
      </c>
      <c r="L70" s="260">
        <v>1.75</v>
      </c>
      <c r="M70" s="261">
        <v>6</v>
      </c>
      <c r="N70" s="261">
        <v>16</v>
      </c>
      <c r="O70" s="261" t="str">
        <f>IFERROR(VLOOKUP(B70,'Core Indicators'!$E$3:$G$9906,3,FALSE),"x")</f>
        <v>x</v>
      </c>
      <c r="P70" s="261">
        <v>28050</v>
      </c>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255"/>
      <c r="CB70" s="255"/>
      <c r="CC70" s="255"/>
      <c r="CD70" s="255"/>
      <c r="CE70" s="255"/>
      <c r="CF70" s="255"/>
      <c r="CG70" s="255"/>
      <c r="CH70" s="255"/>
      <c r="CI70" s="255"/>
      <c r="CJ70" s="255"/>
      <c r="CK70" s="255"/>
      <c r="CL70" s="255"/>
      <c r="CM70" s="255"/>
      <c r="CN70" s="255"/>
      <c r="CO70" s="255"/>
      <c r="CP70" s="255"/>
      <c r="CQ70" s="255"/>
      <c r="CR70" s="255"/>
      <c r="CS70" s="255"/>
      <c r="CT70" s="255"/>
      <c r="CU70" s="255"/>
      <c r="CV70" s="255"/>
      <c r="CW70" s="255"/>
      <c r="CX70" s="255"/>
      <c r="CY70" s="255"/>
      <c r="CZ70" s="255"/>
      <c r="DA70" s="255"/>
      <c r="DB70" s="255"/>
      <c r="DC70" s="255"/>
      <c r="DD70" s="255"/>
      <c r="DE70" s="255"/>
      <c r="DF70" s="255"/>
      <c r="DG70" s="255"/>
      <c r="DH70" s="255"/>
      <c r="DI70" s="255"/>
      <c r="DJ70" s="255"/>
      <c r="DK70" s="255"/>
      <c r="DL70" s="255"/>
    </row>
    <row r="71" spans="1:116" x14ac:dyDescent="0.35">
      <c r="A71" s="256" t="s">
        <v>135</v>
      </c>
      <c r="B71" s="257" t="s">
        <v>8162</v>
      </c>
      <c r="C71" s="260">
        <v>7.7842041200000003E-2</v>
      </c>
      <c r="D71" s="261">
        <v>9</v>
      </c>
      <c r="E71" s="260">
        <v>2.7E-2</v>
      </c>
      <c r="F71" s="260" t="s">
        <v>14</v>
      </c>
      <c r="G71" s="260">
        <v>0.1223017302</v>
      </c>
      <c r="H71" s="260">
        <v>32.9</v>
      </c>
      <c r="I71" s="261">
        <v>3</v>
      </c>
      <c r="J71" s="261">
        <f>IFERROR(VLOOKUP($B71,'Core Indicators'!$E$3:$EU$906,147,FALSE),"x")</f>
        <v>88</v>
      </c>
      <c r="K71" s="262">
        <v>0.1988379508</v>
      </c>
      <c r="L71" s="260" t="s">
        <v>14</v>
      </c>
      <c r="M71" s="261">
        <v>88</v>
      </c>
      <c r="N71" s="261">
        <v>48</v>
      </c>
      <c r="O71" s="261">
        <f>IFERROR(VLOOKUP(B71,'Core Indicators'!$E$3:$G$9906,3,FALSE),"x")</f>
        <v>10893000</v>
      </c>
      <c r="P71" s="261">
        <v>128900</v>
      </c>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c r="CA71" s="255"/>
      <c r="CB71" s="255"/>
      <c r="CC71" s="255"/>
      <c r="CD71" s="255"/>
      <c r="CE71" s="255"/>
      <c r="CF71" s="255"/>
      <c r="CG71" s="255"/>
      <c r="CH71" s="255"/>
      <c r="CI71" s="255"/>
      <c r="CJ71" s="255"/>
      <c r="CK71" s="255"/>
      <c r="CL71" s="255"/>
      <c r="CM71" s="255"/>
      <c r="CN71" s="255"/>
      <c r="CO71" s="255"/>
      <c r="CP71" s="255"/>
      <c r="CQ71" s="255"/>
      <c r="CR71" s="255"/>
      <c r="CS71" s="255"/>
      <c r="CT71" s="255"/>
      <c r="CU71" s="255"/>
      <c r="CV71" s="255"/>
      <c r="CW71" s="255"/>
      <c r="CX71" s="255"/>
      <c r="CY71" s="255"/>
      <c r="CZ71" s="255"/>
      <c r="DA71" s="255"/>
      <c r="DB71" s="255"/>
      <c r="DC71" s="255"/>
      <c r="DD71" s="255"/>
      <c r="DE71" s="255"/>
      <c r="DF71" s="255"/>
      <c r="DG71" s="255"/>
      <c r="DH71" s="255"/>
      <c r="DI71" s="255"/>
      <c r="DJ71" s="255"/>
      <c r="DK71" s="255"/>
      <c r="DL71" s="255"/>
    </row>
    <row r="72" spans="1:116" x14ac:dyDescent="0.35">
      <c r="A72" s="256" t="s">
        <v>8163</v>
      </c>
      <c r="B72" s="257" t="s">
        <v>8164</v>
      </c>
      <c r="C72" s="260">
        <v>0</v>
      </c>
      <c r="D72" s="261">
        <v>13</v>
      </c>
      <c r="E72" s="260">
        <v>0</v>
      </c>
      <c r="F72" s="260" t="s">
        <v>14</v>
      </c>
      <c r="G72" s="260" t="s">
        <v>14</v>
      </c>
      <c r="H72" s="260" t="s">
        <v>14</v>
      </c>
      <c r="I72" s="261">
        <v>0</v>
      </c>
      <c r="J72" s="261" t="str">
        <f>IFERROR(VLOOKUP($B72,'Core Indicators'!$E$3:$EU$906,147,FALSE),"x")</f>
        <v>x</v>
      </c>
      <c r="K72" s="262">
        <v>0.17586329580000001</v>
      </c>
      <c r="L72" s="260" t="s">
        <v>14</v>
      </c>
      <c r="M72" s="261">
        <v>89</v>
      </c>
      <c r="N72" s="261">
        <v>53</v>
      </c>
      <c r="O72" s="261" t="str">
        <f>IFERROR(VLOOKUP(B72,'Core Indicators'!$E$3:$G$9906,3,FALSE),"x")</f>
        <v>x</v>
      </c>
      <c r="P72" s="261">
        <v>340</v>
      </c>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c r="CA72" s="255"/>
      <c r="CB72" s="255"/>
      <c r="CC72" s="255"/>
      <c r="CD72" s="255"/>
      <c r="CE72" s="255"/>
      <c r="CF72" s="255"/>
      <c r="CG72" s="255"/>
      <c r="CH72" s="255"/>
      <c r="CI72" s="255"/>
      <c r="CJ72" s="255"/>
      <c r="CK72" s="255"/>
      <c r="CL72" s="255"/>
      <c r="CM72" s="255"/>
      <c r="CN72" s="255"/>
      <c r="CO72" s="255"/>
      <c r="CP72" s="255"/>
      <c r="CQ72" s="255"/>
      <c r="CR72" s="255"/>
      <c r="CS72" s="255"/>
      <c r="CT72" s="255"/>
      <c r="CU72" s="255"/>
      <c r="CV72" s="255"/>
      <c r="CW72" s="255"/>
      <c r="CX72" s="255"/>
      <c r="CY72" s="255"/>
      <c r="CZ72" s="255"/>
      <c r="DA72" s="255"/>
      <c r="DB72" s="255"/>
      <c r="DC72" s="255"/>
      <c r="DD72" s="255"/>
      <c r="DE72" s="255"/>
      <c r="DF72" s="255"/>
      <c r="DG72" s="255"/>
      <c r="DH72" s="255"/>
      <c r="DI72" s="255"/>
      <c r="DJ72" s="255"/>
      <c r="DK72" s="255"/>
      <c r="DL72" s="255"/>
    </row>
    <row r="73" spans="1:116" x14ac:dyDescent="0.35">
      <c r="A73" s="256" t="s">
        <v>4293</v>
      </c>
      <c r="B73" s="257" t="s">
        <v>8165</v>
      </c>
      <c r="C73" s="260">
        <v>0.50436202500000005</v>
      </c>
      <c r="D73" s="261">
        <v>11</v>
      </c>
      <c r="E73" s="260">
        <v>0.39200000000000002</v>
      </c>
      <c r="F73" s="260">
        <v>4.05</v>
      </c>
      <c r="G73" s="260">
        <v>0.49214644930000001</v>
      </c>
      <c r="H73" s="260">
        <v>48.3</v>
      </c>
      <c r="I73" s="261">
        <v>3</v>
      </c>
      <c r="J73" s="261">
        <f>IFERROR(VLOOKUP($B73,'Core Indicators'!$E$3:$EU$906,147,FALSE),"x")</f>
        <v>553</v>
      </c>
      <c r="K73" s="262">
        <v>-1.0522887706999999</v>
      </c>
      <c r="L73" s="260">
        <v>3.25</v>
      </c>
      <c r="M73" s="261">
        <v>52</v>
      </c>
      <c r="N73" s="261">
        <v>26</v>
      </c>
      <c r="O73" s="261">
        <f>IFERROR(VLOOKUP(B73,'Core Indicators'!$E$3:$G$9906,3,FALSE),"x")</f>
        <v>17100000</v>
      </c>
      <c r="P73" s="261">
        <v>107160</v>
      </c>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c r="CA73" s="255"/>
      <c r="CB73" s="255"/>
      <c r="CC73" s="255"/>
      <c r="CD73" s="255"/>
      <c r="CE73" s="255"/>
      <c r="CF73" s="255"/>
      <c r="CG73" s="255"/>
      <c r="CH73" s="255"/>
      <c r="CI73" s="255"/>
      <c r="CJ73" s="255"/>
      <c r="CK73" s="255"/>
      <c r="CL73" s="255"/>
      <c r="CM73" s="255"/>
      <c r="CN73" s="255"/>
      <c r="CO73" s="255"/>
      <c r="CP73" s="255"/>
      <c r="CQ73" s="255"/>
      <c r="CR73" s="255"/>
      <c r="CS73" s="255"/>
      <c r="CT73" s="255"/>
      <c r="CU73" s="255"/>
      <c r="CV73" s="255"/>
      <c r="CW73" s="255"/>
      <c r="CX73" s="255"/>
      <c r="CY73" s="255"/>
      <c r="CZ73" s="255"/>
      <c r="DA73" s="255"/>
      <c r="DB73" s="255"/>
      <c r="DC73" s="255"/>
      <c r="DD73" s="255"/>
      <c r="DE73" s="255"/>
      <c r="DF73" s="255"/>
      <c r="DG73" s="255"/>
      <c r="DH73" s="255"/>
      <c r="DI73" s="255"/>
      <c r="DJ73" s="255"/>
      <c r="DK73" s="255"/>
      <c r="DL73" s="255"/>
    </row>
    <row r="74" spans="1:116" x14ac:dyDescent="0.35">
      <c r="A74" s="256" t="s">
        <v>8166</v>
      </c>
      <c r="B74" s="257" t="s">
        <v>8167</v>
      </c>
      <c r="C74" s="260">
        <v>0.7111070062</v>
      </c>
      <c r="D74" s="261">
        <v>10</v>
      </c>
      <c r="E74" s="260">
        <v>0</v>
      </c>
      <c r="F74" s="260" t="s">
        <v>14</v>
      </c>
      <c r="G74" s="260">
        <v>0.49233108460000002</v>
      </c>
      <c r="H74" s="260">
        <v>45.1</v>
      </c>
      <c r="I74" s="261">
        <v>0</v>
      </c>
      <c r="J74" s="261" t="str">
        <f>IFERROR(VLOOKUP($B74,'Core Indicators'!$E$3:$EU$906,147,FALSE),"x")</f>
        <v>x</v>
      </c>
      <c r="K74" s="262">
        <v>-0.43134814500000002</v>
      </c>
      <c r="L74" s="260" t="s">
        <v>14</v>
      </c>
      <c r="M74" s="261">
        <v>74</v>
      </c>
      <c r="N74" s="261">
        <v>40</v>
      </c>
      <c r="O74" s="261" t="str">
        <f>IFERROR(VLOOKUP(B74,'Core Indicators'!$E$3:$G$9906,3,FALSE),"x")</f>
        <v>x</v>
      </c>
      <c r="P74" s="261">
        <v>196850</v>
      </c>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c r="CM74" s="255"/>
      <c r="CN74" s="255"/>
      <c r="CO74" s="255"/>
      <c r="CP74" s="255"/>
      <c r="CQ74" s="255"/>
      <c r="CR74" s="255"/>
      <c r="CS74" s="255"/>
      <c r="CT74" s="255"/>
      <c r="CU74" s="255"/>
      <c r="CV74" s="255"/>
      <c r="CW74" s="255"/>
      <c r="CX74" s="255"/>
      <c r="CY74" s="255"/>
      <c r="CZ74" s="255"/>
      <c r="DA74" s="255"/>
      <c r="DB74" s="255"/>
      <c r="DC74" s="255"/>
      <c r="DD74" s="255"/>
      <c r="DE74" s="255"/>
      <c r="DF74" s="255"/>
      <c r="DG74" s="255"/>
      <c r="DH74" s="255"/>
      <c r="DI74" s="255"/>
      <c r="DJ74" s="255"/>
      <c r="DK74" s="255"/>
      <c r="DL74" s="255"/>
    </row>
    <row r="75" spans="1:116" x14ac:dyDescent="0.35">
      <c r="A75" s="256" t="s">
        <v>4305</v>
      </c>
      <c r="B75" s="257" t="s">
        <v>8168</v>
      </c>
      <c r="C75" s="260">
        <v>0.16674395219999999</v>
      </c>
      <c r="D75" s="261">
        <v>9</v>
      </c>
      <c r="E75" s="260">
        <v>6.8000000000000005E-2</v>
      </c>
      <c r="F75" s="260">
        <v>4.6666666667000003</v>
      </c>
      <c r="G75" s="260">
        <v>0.47928705150000001</v>
      </c>
      <c r="H75" s="260">
        <v>48.2</v>
      </c>
      <c r="I75" s="261">
        <v>3</v>
      </c>
      <c r="J75" s="261">
        <f>IFERROR(VLOOKUP($B75,'Core Indicators'!$E$3:$EU$906,147,FALSE),"x")</f>
        <v>550</v>
      </c>
      <c r="K75" s="262">
        <v>-1.0090796947</v>
      </c>
      <c r="L75" s="260">
        <v>3.25</v>
      </c>
      <c r="M75" s="261">
        <v>45</v>
      </c>
      <c r="N75" s="261">
        <v>26</v>
      </c>
      <c r="O75" s="261">
        <f>IFERROR(VLOOKUP(B75,'Core Indicators'!$E$3:$G$9906,3,FALSE),"x")</f>
        <v>9400000</v>
      </c>
      <c r="P75" s="261">
        <v>111890</v>
      </c>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c r="CA75" s="255"/>
      <c r="CB75" s="255"/>
      <c r="CC75" s="255"/>
      <c r="CD75" s="255"/>
      <c r="CE75" s="255"/>
      <c r="CF75" s="255"/>
      <c r="CG75" s="255"/>
      <c r="CH75" s="255"/>
      <c r="CI75" s="255"/>
      <c r="CJ75" s="255"/>
      <c r="CK75" s="255"/>
      <c r="CL75" s="255"/>
      <c r="CM75" s="255"/>
      <c r="CN75" s="255"/>
      <c r="CO75" s="255"/>
      <c r="CP75" s="255"/>
      <c r="CQ75" s="255"/>
      <c r="CR75" s="255"/>
      <c r="CS75" s="255"/>
      <c r="CT75" s="255"/>
      <c r="CU75" s="255"/>
      <c r="CV75" s="255"/>
      <c r="CW75" s="255"/>
      <c r="CX75" s="255"/>
      <c r="CY75" s="255"/>
      <c r="CZ75" s="255"/>
      <c r="DA75" s="255"/>
      <c r="DB75" s="255"/>
      <c r="DC75" s="255"/>
      <c r="DD75" s="255"/>
      <c r="DE75" s="255"/>
      <c r="DF75" s="255"/>
      <c r="DG75" s="255"/>
      <c r="DH75" s="255"/>
      <c r="DI75" s="255"/>
      <c r="DJ75" s="255"/>
      <c r="DK75" s="255"/>
      <c r="DL75" s="255"/>
    </row>
    <row r="76" spans="1:116" x14ac:dyDescent="0.35">
      <c r="A76" s="256" t="s">
        <v>8169</v>
      </c>
      <c r="B76" s="257" t="s">
        <v>8170</v>
      </c>
      <c r="C76" s="260">
        <v>0.1808372083</v>
      </c>
      <c r="D76" s="261">
        <v>11</v>
      </c>
      <c r="E76" s="260">
        <v>1.6799999999999999E-2</v>
      </c>
      <c r="F76" s="260">
        <v>8.15</v>
      </c>
      <c r="G76" s="260">
        <v>0.1224165438</v>
      </c>
      <c r="H76" s="260">
        <v>29.7</v>
      </c>
      <c r="I76" s="261">
        <v>2</v>
      </c>
      <c r="J76" s="261" t="str">
        <f>IFERROR(VLOOKUP($B76,'Core Indicators'!$E$3:$EU$906,147,FALSE),"x")</f>
        <v>x</v>
      </c>
      <c r="K76" s="262">
        <v>0.36613461380000001</v>
      </c>
      <c r="L76" s="260">
        <v>7.25</v>
      </c>
      <c r="M76" s="261">
        <v>85</v>
      </c>
      <c r="N76" s="261">
        <v>47</v>
      </c>
      <c r="O76" s="261" t="str">
        <f>IFERROR(VLOOKUP(B76,'Core Indicators'!$E$3:$G$9906,3,FALSE),"x")</f>
        <v>x</v>
      </c>
      <c r="P76" s="261">
        <v>55960</v>
      </c>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255"/>
      <c r="CB76" s="255"/>
      <c r="CC76" s="255"/>
      <c r="CD76" s="255"/>
      <c r="CE76" s="255"/>
      <c r="CF76" s="255"/>
      <c r="CG76" s="255"/>
      <c r="CH76" s="255"/>
      <c r="CI76" s="255"/>
      <c r="CJ76" s="255"/>
      <c r="CK76" s="255"/>
      <c r="CL76" s="255"/>
      <c r="CM76" s="255"/>
      <c r="CN76" s="255"/>
      <c r="CO76" s="255"/>
      <c r="CP76" s="255"/>
      <c r="CQ76" s="255"/>
      <c r="CR76" s="255"/>
      <c r="CS76" s="255"/>
      <c r="CT76" s="255"/>
      <c r="CU76" s="255"/>
      <c r="CV76" s="255"/>
      <c r="CW76" s="255"/>
      <c r="CX76" s="255"/>
      <c r="CY76" s="255"/>
      <c r="CZ76" s="255"/>
      <c r="DA76" s="255"/>
      <c r="DB76" s="255"/>
      <c r="DC76" s="255"/>
      <c r="DD76" s="255"/>
      <c r="DE76" s="255"/>
      <c r="DF76" s="255"/>
      <c r="DG76" s="255"/>
      <c r="DH76" s="255"/>
      <c r="DI76" s="255"/>
      <c r="DJ76" s="255"/>
      <c r="DK76" s="255"/>
      <c r="DL76" s="255"/>
    </row>
    <row r="77" spans="1:116" x14ac:dyDescent="0.35">
      <c r="A77" s="256" t="s">
        <v>4495</v>
      </c>
      <c r="B77" s="257" t="s">
        <v>8171</v>
      </c>
      <c r="C77" s="260">
        <v>0</v>
      </c>
      <c r="D77" s="261">
        <v>8</v>
      </c>
      <c r="E77" s="260">
        <v>0</v>
      </c>
      <c r="F77" s="260">
        <v>4.2166666667000001</v>
      </c>
      <c r="G77" s="260">
        <v>0.61954366890000001</v>
      </c>
      <c r="H77" s="260">
        <v>41.1</v>
      </c>
      <c r="I77" s="261">
        <v>3</v>
      </c>
      <c r="J77" s="261">
        <f>IFERROR(VLOOKUP($B77,'Core Indicators'!$E$3:$EU$906,147,FALSE),"x")</f>
        <v>4455</v>
      </c>
      <c r="K77" s="262">
        <v>-0.97110140319999994</v>
      </c>
      <c r="L77" s="260">
        <v>3</v>
      </c>
      <c r="M77" s="261">
        <v>38</v>
      </c>
      <c r="N77" s="261">
        <v>18</v>
      </c>
      <c r="O77" s="261">
        <f>IFERROR(VLOOKUP(B77,'Core Indicators'!$E$3:$G$9906,3,FALSE),"x")</f>
        <v>11400000</v>
      </c>
      <c r="P77" s="261">
        <v>27560</v>
      </c>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c r="CL77" s="255"/>
      <c r="CM77" s="255"/>
      <c r="CN77" s="255"/>
      <c r="CO77" s="255"/>
      <c r="CP77" s="255"/>
      <c r="CQ77" s="255"/>
      <c r="CR77" s="255"/>
      <c r="CS77" s="255"/>
      <c r="CT77" s="255"/>
      <c r="CU77" s="255"/>
      <c r="CV77" s="255"/>
      <c r="CW77" s="255"/>
      <c r="CX77" s="255"/>
      <c r="CY77" s="255"/>
      <c r="CZ77" s="255"/>
      <c r="DA77" s="255"/>
      <c r="DB77" s="255"/>
      <c r="DC77" s="255"/>
      <c r="DD77" s="255"/>
      <c r="DE77" s="255"/>
      <c r="DF77" s="255"/>
      <c r="DG77" s="255"/>
      <c r="DH77" s="255"/>
      <c r="DI77" s="255"/>
      <c r="DJ77" s="255"/>
      <c r="DK77" s="255"/>
      <c r="DL77" s="255"/>
    </row>
    <row r="78" spans="1:116" x14ac:dyDescent="0.35">
      <c r="A78" s="256" t="s">
        <v>3701</v>
      </c>
      <c r="B78" s="257" t="s">
        <v>8172</v>
      </c>
      <c r="C78" s="260">
        <v>0.18750004279999999</v>
      </c>
      <c r="D78" s="261">
        <v>11</v>
      </c>
      <c r="E78" s="260">
        <v>0.05</v>
      </c>
      <c r="F78" s="260">
        <v>6.8</v>
      </c>
      <c r="G78" s="260">
        <v>0.25845412979999999</v>
      </c>
      <c r="H78" s="260">
        <v>29.6</v>
      </c>
      <c r="I78" s="261">
        <v>2</v>
      </c>
      <c r="J78" s="261">
        <f>IFERROR(VLOOKUP($B78,'Core Indicators'!$E$3:$EU$906,147,FALSE),"x")</f>
        <v>0</v>
      </c>
      <c r="K78" s="262">
        <v>0.49313449860000003</v>
      </c>
      <c r="L78" s="260">
        <v>5.75</v>
      </c>
      <c r="M78" s="261">
        <v>70</v>
      </c>
      <c r="N78" s="261">
        <v>44</v>
      </c>
      <c r="O78" s="261">
        <f>IFERROR(VLOOKUP(B78,'Core Indicators'!$E$3:$G$9906,3,FALSE),"x")</f>
        <v>10154000</v>
      </c>
      <c r="P78" s="261">
        <v>90530</v>
      </c>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c r="CA78" s="255"/>
      <c r="CB78" s="255"/>
      <c r="CC78" s="255"/>
      <c r="CD78" s="255"/>
      <c r="CE78" s="255"/>
      <c r="CF78" s="255"/>
      <c r="CG78" s="255"/>
      <c r="CH78" s="255"/>
      <c r="CI78" s="255"/>
      <c r="CJ78" s="255"/>
      <c r="CK78" s="255"/>
      <c r="CL78" s="255"/>
      <c r="CM78" s="255"/>
      <c r="CN78" s="255"/>
      <c r="CO78" s="255"/>
      <c r="CP78" s="255"/>
      <c r="CQ78" s="255"/>
      <c r="CR78" s="255"/>
      <c r="CS78" s="255"/>
      <c r="CT78" s="255"/>
      <c r="CU78" s="255"/>
      <c r="CV78" s="255"/>
      <c r="CW78" s="255"/>
      <c r="CX78" s="255"/>
      <c r="CY78" s="255"/>
      <c r="CZ78" s="255"/>
      <c r="DA78" s="255"/>
      <c r="DB78" s="255"/>
      <c r="DC78" s="255"/>
      <c r="DD78" s="255"/>
      <c r="DE78" s="255"/>
      <c r="DF78" s="255"/>
      <c r="DG78" s="255"/>
      <c r="DH78" s="255"/>
      <c r="DI78" s="255"/>
      <c r="DJ78" s="255"/>
      <c r="DK78" s="255"/>
      <c r="DL78" s="255"/>
    </row>
    <row r="79" spans="1:116" x14ac:dyDescent="0.35">
      <c r="A79" s="256" t="s">
        <v>1080</v>
      </c>
      <c r="B79" s="257" t="s">
        <v>8173</v>
      </c>
      <c r="C79" s="260">
        <v>0.774848922</v>
      </c>
      <c r="D79" s="261">
        <v>5</v>
      </c>
      <c r="E79" s="260">
        <v>0.10680000000000001</v>
      </c>
      <c r="F79" s="260">
        <v>6.45</v>
      </c>
      <c r="G79" s="260">
        <v>0.45129165370000002</v>
      </c>
      <c r="H79" s="260">
        <v>38.200000000000003</v>
      </c>
      <c r="I79" s="261">
        <v>3</v>
      </c>
      <c r="J79" s="261">
        <f>IFERROR(VLOOKUP($B79,'Core Indicators'!$E$3:$EU$906,147,FALSE),"x")</f>
        <v>34</v>
      </c>
      <c r="K79" s="262">
        <v>-0.3425302207</v>
      </c>
      <c r="L79" s="260">
        <v>6</v>
      </c>
      <c r="M79" s="261">
        <v>61</v>
      </c>
      <c r="N79" s="261">
        <v>40</v>
      </c>
      <c r="O79" s="261">
        <f>IFERROR(VLOOKUP(B79,'Core Indicators'!$E$3:$G$9906,3,FALSE),"x")</f>
        <v>270213000</v>
      </c>
      <c r="P79" s="261">
        <v>1811570</v>
      </c>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c r="CA79" s="255"/>
      <c r="CB79" s="255"/>
      <c r="CC79" s="255"/>
      <c r="CD79" s="255"/>
      <c r="CE79" s="255"/>
      <c r="CF79" s="255"/>
      <c r="CG79" s="255"/>
      <c r="CH79" s="255"/>
      <c r="CI79" s="255"/>
      <c r="CJ79" s="255"/>
      <c r="CK79" s="255"/>
      <c r="CL79" s="255"/>
      <c r="CM79" s="255"/>
      <c r="CN79" s="255"/>
      <c r="CO79" s="255"/>
      <c r="CP79" s="255"/>
      <c r="CQ79" s="255"/>
      <c r="CR79" s="255"/>
      <c r="CS79" s="255"/>
      <c r="CT79" s="255"/>
      <c r="CU79" s="255"/>
      <c r="CV79" s="255"/>
      <c r="CW79" s="255"/>
      <c r="CX79" s="255"/>
      <c r="CY79" s="255"/>
      <c r="CZ79" s="255"/>
      <c r="DA79" s="255"/>
      <c r="DB79" s="255"/>
      <c r="DC79" s="255"/>
      <c r="DD79" s="255"/>
      <c r="DE79" s="255"/>
      <c r="DF79" s="255"/>
      <c r="DG79" s="255"/>
      <c r="DH79" s="255"/>
      <c r="DI79" s="255"/>
      <c r="DJ79" s="255"/>
      <c r="DK79" s="255"/>
      <c r="DL79" s="255"/>
    </row>
    <row r="80" spans="1:116" x14ac:dyDescent="0.35">
      <c r="A80" s="256" t="s">
        <v>815</v>
      </c>
      <c r="B80" s="257" t="s">
        <v>8174</v>
      </c>
      <c r="C80" s="260">
        <v>0.87948376319999988</v>
      </c>
      <c r="D80" s="261">
        <v>7</v>
      </c>
      <c r="E80" s="260">
        <v>7.0000000000000001E-3</v>
      </c>
      <c r="F80" s="260">
        <v>7.25</v>
      </c>
      <c r="G80" s="260">
        <v>0.50102830359999995</v>
      </c>
      <c r="H80" s="260">
        <v>35.700000000000003</v>
      </c>
      <c r="I80" s="261">
        <v>3</v>
      </c>
      <c r="J80" s="261">
        <f>IFERROR(VLOOKUP($B80,'Core Indicators'!$E$3:$EU$906,147,FALSE),"x")</f>
        <v>189</v>
      </c>
      <c r="K80" s="262">
        <v>-3.0758399499999999E-2</v>
      </c>
      <c r="L80" s="260">
        <v>7</v>
      </c>
      <c r="M80" s="261">
        <v>71</v>
      </c>
      <c r="N80" s="261">
        <v>41</v>
      </c>
      <c r="O80" s="261">
        <f>IFERROR(VLOOKUP(B80,'Core Indicators'!$E$3:$G$9906,3,FALSE),"x")</f>
        <v>1353520000</v>
      </c>
      <c r="P80" s="261">
        <v>2973190</v>
      </c>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5"/>
      <c r="CB80" s="255"/>
      <c r="CC80" s="255"/>
      <c r="CD80" s="255"/>
      <c r="CE80" s="255"/>
      <c r="CF80" s="255"/>
      <c r="CG80" s="255"/>
      <c r="CH80" s="255"/>
      <c r="CI80" s="255"/>
      <c r="CJ80" s="255"/>
      <c r="CK80" s="255"/>
      <c r="CL80" s="255"/>
      <c r="CM80" s="255"/>
      <c r="CN80" s="255"/>
      <c r="CO80" s="255"/>
      <c r="CP80" s="255"/>
      <c r="CQ80" s="255"/>
      <c r="CR80" s="255"/>
      <c r="CS80" s="255"/>
      <c r="CT80" s="255"/>
      <c r="CU80" s="255"/>
      <c r="CV80" s="255"/>
      <c r="CW80" s="255"/>
      <c r="CX80" s="255"/>
      <c r="CY80" s="255"/>
      <c r="CZ80" s="255"/>
      <c r="DA80" s="255"/>
      <c r="DB80" s="255"/>
      <c r="DC80" s="255"/>
      <c r="DD80" s="255"/>
      <c r="DE80" s="255"/>
      <c r="DF80" s="255"/>
      <c r="DG80" s="255"/>
      <c r="DH80" s="255"/>
      <c r="DI80" s="255"/>
      <c r="DJ80" s="255"/>
      <c r="DK80" s="255"/>
      <c r="DL80" s="255"/>
    </row>
    <row r="81" spans="1:116" x14ac:dyDescent="0.35">
      <c r="A81" s="256" t="s">
        <v>8175</v>
      </c>
      <c r="B81" s="257" t="s">
        <v>8176</v>
      </c>
      <c r="C81" s="260">
        <v>0</v>
      </c>
      <c r="D81" s="261">
        <v>12</v>
      </c>
      <c r="E81" s="260">
        <v>0</v>
      </c>
      <c r="F81" s="260" t="s">
        <v>14</v>
      </c>
      <c r="G81" s="260">
        <v>9.2902528700000001E-2</v>
      </c>
      <c r="H81" s="260">
        <v>31.4</v>
      </c>
      <c r="I81" s="261">
        <v>0</v>
      </c>
      <c r="J81" s="261" t="str">
        <f>IFERROR(VLOOKUP($B81,'Core Indicators'!$E$3:$EU$906,147,FALSE),"x")</f>
        <v>x</v>
      </c>
      <c r="K81" s="262">
        <v>1.3942295312999999</v>
      </c>
      <c r="L81" s="260" t="s">
        <v>14</v>
      </c>
      <c r="M81" s="261">
        <v>97</v>
      </c>
      <c r="N81" s="261">
        <v>74</v>
      </c>
      <c r="O81" s="261" t="str">
        <f>IFERROR(VLOOKUP(B81,'Core Indicators'!$E$3:$G$9906,3,FALSE),"x")</f>
        <v>x</v>
      </c>
      <c r="P81" s="261">
        <v>68890</v>
      </c>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c r="CA81" s="255"/>
      <c r="CB81" s="255"/>
      <c r="CC81" s="255"/>
      <c r="CD81" s="255"/>
      <c r="CE81" s="255"/>
      <c r="CF81" s="255"/>
      <c r="CG81" s="255"/>
      <c r="CH81" s="255"/>
      <c r="CI81" s="255"/>
      <c r="CJ81" s="255"/>
      <c r="CK81" s="255"/>
      <c r="CL81" s="255"/>
      <c r="CM81" s="255"/>
      <c r="CN81" s="255"/>
      <c r="CO81" s="255"/>
      <c r="CP81" s="255"/>
      <c r="CQ81" s="255"/>
      <c r="CR81" s="255"/>
      <c r="CS81" s="255"/>
      <c r="CT81" s="255"/>
      <c r="CU81" s="255"/>
      <c r="CV81" s="255"/>
      <c r="CW81" s="255"/>
      <c r="CX81" s="255"/>
      <c r="CY81" s="255"/>
      <c r="CZ81" s="255"/>
      <c r="DA81" s="255"/>
      <c r="DB81" s="255"/>
      <c r="DC81" s="255"/>
      <c r="DD81" s="255"/>
      <c r="DE81" s="255"/>
      <c r="DF81" s="255"/>
      <c r="DG81" s="255"/>
      <c r="DH81" s="255"/>
      <c r="DI81" s="255"/>
      <c r="DJ81" s="255"/>
      <c r="DK81" s="255"/>
      <c r="DL81" s="255"/>
    </row>
    <row r="82" spans="1:116" x14ac:dyDescent="0.35">
      <c r="A82" s="256" t="s">
        <v>1408</v>
      </c>
      <c r="B82" s="257" t="s">
        <v>8177</v>
      </c>
      <c r="C82" s="260">
        <v>0.67411710269999991</v>
      </c>
      <c r="D82" s="261">
        <v>0</v>
      </c>
      <c r="E82" s="260">
        <v>0.1595</v>
      </c>
      <c r="F82" s="260">
        <v>2.8833333333</v>
      </c>
      <c r="G82" s="260">
        <v>0.49178700730000002</v>
      </c>
      <c r="H82" s="260">
        <v>42</v>
      </c>
      <c r="I82" s="261">
        <v>3</v>
      </c>
      <c r="J82" s="261">
        <f>IFERROR(VLOOKUP($B82,'Core Indicators'!$E$3:$EU$906,147,FALSE),"x")</f>
        <v>92</v>
      </c>
      <c r="K82" s="262">
        <v>-0.74937212470000003</v>
      </c>
      <c r="L82" s="260">
        <v>2.25</v>
      </c>
      <c r="M82" s="261">
        <v>17</v>
      </c>
      <c r="N82" s="261">
        <v>26</v>
      </c>
      <c r="O82" s="261">
        <f>IFERROR(VLOOKUP(B82,'Core Indicators'!$E$3:$G$9906,3,FALSE),"x")</f>
        <v>86023000</v>
      </c>
      <c r="P82" s="261">
        <v>1628760</v>
      </c>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c r="CA82" s="255"/>
      <c r="CB82" s="255"/>
      <c r="CC82" s="255"/>
      <c r="CD82" s="255"/>
      <c r="CE82" s="255"/>
      <c r="CF82" s="255"/>
      <c r="CG82" s="255"/>
      <c r="CH82" s="255"/>
      <c r="CI82" s="255"/>
      <c r="CJ82" s="255"/>
      <c r="CK82" s="255"/>
      <c r="CL82" s="255"/>
      <c r="CM82" s="255"/>
      <c r="CN82" s="255"/>
      <c r="CO82" s="255"/>
      <c r="CP82" s="255"/>
      <c r="CQ82" s="255"/>
      <c r="CR82" s="255"/>
      <c r="CS82" s="255"/>
      <c r="CT82" s="255"/>
      <c r="CU82" s="255"/>
      <c r="CV82" s="255"/>
      <c r="CW82" s="255"/>
      <c r="CX82" s="255"/>
      <c r="CY82" s="255"/>
      <c r="CZ82" s="255"/>
      <c r="DA82" s="255"/>
      <c r="DB82" s="255"/>
      <c r="DC82" s="255"/>
      <c r="DD82" s="255"/>
      <c r="DE82" s="255"/>
      <c r="DF82" s="255"/>
      <c r="DG82" s="255"/>
      <c r="DH82" s="255"/>
      <c r="DI82" s="255"/>
      <c r="DJ82" s="255"/>
      <c r="DK82" s="255"/>
      <c r="DL82" s="255"/>
    </row>
    <row r="83" spans="1:116" x14ac:dyDescent="0.35">
      <c r="A83" s="256" t="s">
        <v>481</v>
      </c>
      <c r="B83" s="257" t="s">
        <v>8178</v>
      </c>
      <c r="C83" s="260">
        <v>0.54614899849999998</v>
      </c>
      <c r="D83" s="261">
        <v>2</v>
      </c>
      <c r="E83" s="260">
        <v>0</v>
      </c>
      <c r="F83" s="260">
        <v>3.9666666667000001</v>
      </c>
      <c r="G83" s="260">
        <v>0.5402728229</v>
      </c>
      <c r="H83" s="260">
        <v>29.5</v>
      </c>
      <c r="I83" s="261">
        <v>5</v>
      </c>
      <c r="J83" s="261">
        <f>IFERROR(VLOOKUP($B83,'Core Indicators'!$E$3:$EU$906,147,FALSE),"x")</f>
        <v>1704</v>
      </c>
      <c r="K83" s="262">
        <v>-1.7224633694</v>
      </c>
      <c r="L83" s="260">
        <v>3.75</v>
      </c>
      <c r="M83" s="261">
        <v>31</v>
      </c>
      <c r="N83" s="261">
        <v>20</v>
      </c>
      <c r="O83" s="261">
        <f>IFERROR(VLOOKUP(B83,'Core Indicators'!$E$3:$G$9906,3,FALSE),"x")</f>
        <v>41191000</v>
      </c>
      <c r="P83" s="261">
        <v>434320</v>
      </c>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c r="CA83" s="255"/>
      <c r="CB83" s="255"/>
      <c r="CC83" s="255"/>
      <c r="CD83" s="255"/>
      <c r="CE83" s="255"/>
      <c r="CF83" s="255"/>
      <c r="CG83" s="255"/>
      <c r="CH83" s="255"/>
      <c r="CI83" s="255"/>
      <c r="CJ83" s="255"/>
      <c r="CK83" s="255"/>
      <c r="CL83" s="255"/>
      <c r="CM83" s="255"/>
      <c r="CN83" s="255"/>
      <c r="CO83" s="255"/>
      <c r="CP83" s="255"/>
      <c r="CQ83" s="255"/>
      <c r="CR83" s="255"/>
      <c r="CS83" s="255"/>
      <c r="CT83" s="255"/>
      <c r="CU83" s="255"/>
      <c r="CV83" s="255"/>
      <c r="CW83" s="255"/>
      <c r="CX83" s="255"/>
      <c r="CY83" s="255"/>
      <c r="CZ83" s="255"/>
      <c r="DA83" s="255"/>
      <c r="DB83" s="255"/>
      <c r="DC83" s="255"/>
      <c r="DD83" s="255"/>
      <c r="DE83" s="255"/>
      <c r="DF83" s="255"/>
      <c r="DG83" s="255"/>
      <c r="DH83" s="255"/>
      <c r="DI83" s="255"/>
      <c r="DJ83" s="255"/>
      <c r="DK83" s="255"/>
      <c r="DL83" s="255"/>
    </row>
    <row r="84" spans="1:116" x14ac:dyDescent="0.35">
      <c r="A84" s="256" t="s">
        <v>8179</v>
      </c>
      <c r="B84" s="257" t="s">
        <v>8180</v>
      </c>
      <c r="C84" s="260">
        <v>0</v>
      </c>
      <c r="D84" s="261">
        <v>12</v>
      </c>
      <c r="E84" s="260">
        <v>0</v>
      </c>
      <c r="F84" s="260" t="s">
        <v>14</v>
      </c>
      <c r="G84" s="260">
        <v>5.7485973699999998E-2</v>
      </c>
      <c r="H84" s="260">
        <v>26.1</v>
      </c>
      <c r="I84" s="261">
        <v>0</v>
      </c>
      <c r="J84" s="261" t="str">
        <f>IFERROR(VLOOKUP($B84,'Core Indicators'!$E$3:$EU$906,147,FALSE),"x")</f>
        <v>x</v>
      </c>
      <c r="K84" s="262">
        <v>1.7669236660000001</v>
      </c>
      <c r="L84" s="260" t="s">
        <v>14</v>
      </c>
      <c r="M84" s="261">
        <v>94</v>
      </c>
      <c r="N84" s="261">
        <v>78</v>
      </c>
      <c r="O84" s="261" t="str">
        <f>IFERROR(VLOOKUP(B84,'Core Indicators'!$E$3:$G$9906,3,FALSE),"x")</f>
        <v>x</v>
      </c>
      <c r="P84" s="261">
        <v>100250</v>
      </c>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c r="CA84" s="255"/>
      <c r="CB84" s="255"/>
      <c r="CC84" s="255"/>
      <c r="CD84" s="255"/>
      <c r="CE84" s="255"/>
      <c r="CF84" s="255"/>
      <c r="CG84" s="255"/>
      <c r="CH84" s="255"/>
      <c r="CI84" s="255"/>
      <c r="CJ84" s="255"/>
      <c r="CK84" s="255"/>
      <c r="CL84" s="255"/>
      <c r="CM84" s="255"/>
      <c r="CN84" s="255"/>
      <c r="CO84" s="255"/>
      <c r="CP84" s="255"/>
      <c r="CQ84" s="255"/>
      <c r="CR84" s="255"/>
      <c r="CS84" s="255"/>
      <c r="CT84" s="255"/>
      <c r="CU84" s="255"/>
      <c r="CV84" s="255"/>
      <c r="CW84" s="255"/>
      <c r="CX84" s="255"/>
      <c r="CY84" s="255"/>
      <c r="CZ84" s="255"/>
      <c r="DA84" s="255"/>
      <c r="DB84" s="255"/>
      <c r="DC84" s="255"/>
      <c r="DD84" s="255"/>
      <c r="DE84" s="255"/>
      <c r="DF84" s="255"/>
      <c r="DG84" s="255"/>
      <c r="DH84" s="255"/>
      <c r="DI84" s="255"/>
      <c r="DJ84" s="255"/>
      <c r="DK84" s="255"/>
      <c r="DL84" s="255"/>
    </row>
    <row r="85" spans="1:116" x14ac:dyDescent="0.35">
      <c r="A85" s="256" t="s">
        <v>8181</v>
      </c>
      <c r="B85" s="257" t="s">
        <v>8182</v>
      </c>
      <c r="C85" s="260">
        <v>0.77369999499999997</v>
      </c>
      <c r="D85" s="261">
        <v>4</v>
      </c>
      <c r="E85" s="260">
        <v>0.44</v>
      </c>
      <c r="F85" s="260" t="s">
        <v>14</v>
      </c>
      <c r="G85" s="260">
        <v>0.1002841248</v>
      </c>
      <c r="H85" s="260">
        <v>39</v>
      </c>
      <c r="I85" s="261">
        <v>4</v>
      </c>
      <c r="J85" s="261" t="str">
        <f>IFERROR(VLOOKUP($B85,'Core Indicators'!$E$3:$EU$906,147,FALSE),"x")</f>
        <v>x</v>
      </c>
      <c r="K85" s="262">
        <v>1.0475901365</v>
      </c>
      <c r="L85" s="260" t="s">
        <v>14</v>
      </c>
      <c r="M85" s="261">
        <v>76</v>
      </c>
      <c r="N85" s="261">
        <v>60</v>
      </c>
      <c r="O85" s="261" t="str">
        <f>IFERROR(VLOOKUP(B85,'Core Indicators'!$E$3:$G$9906,3,FALSE),"x")</f>
        <v>x</v>
      </c>
      <c r="P85" s="261">
        <v>21640</v>
      </c>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c r="CA85" s="255"/>
      <c r="CB85" s="255"/>
      <c r="CC85" s="255"/>
      <c r="CD85" s="255"/>
      <c r="CE85" s="255"/>
      <c r="CF85" s="255"/>
      <c r="CG85" s="255"/>
      <c r="CH85" s="255"/>
      <c r="CI85" s="255"/>
      <c r="CJ85" s="255"/>
      <c r="CK85" s="255"/>
      <c r="CL85" s="255"/>
      <c r="CM85" s="255"/>
      <c r="CN85" s="255"/>
      <c r="CO85" s="255"/>
      <c r="CP85" s="255"/>
      <c r="CQ85" s="255"/>
      <c r="CR85" s="255"/>
      <c r="CS85" s="255"/>
      <c r="CT85" s="255"/>
      <c r="CU85" s="255"/>
      <c r="CV85" s="255"/>
      <c r="CW85" s="255"/>
      <c r="CX85" s="255"/>
      <c r="CY85" s="255"/>
      <c r="CZ85" s="255"/>
      <c r="DA85" s="255"/>
      <c r="DB85" s="255"/>
      <c r="DC85" s="255"/>
      <c r="DD85" s="255"/>
      <c r="DE85" s="255"/>
      <c r="DF85" s="255"/>
      <c r="DG85" s="255"/>
      <c r="DH85" s="255"/>
      <c r="DI85" s="255"/>
      <c r="DJ85" s="255"/>
      <c r="DK85" s="255"/>
      <c r="DL85" s="255"/>
    </row>
    <row r="86" spans="1:116" x14ac:dyDescent="0.35">
      <c r="A86" s="256" t="s">
        <v>499</v>
      </c>
      <c r="B86" s="257" t="s">
        <v>8183</v>
      </c>
      <c r="C86" s="260">
        <v>0.12520399560000001</v>
      </c>
      <c r="D86" s="261">
        <v>12</v>
      </c>
      <c r="E86" s="260">
        <v>5.4999999999999997E-3</v>
      </c>
      <c r="F86" s="260" t="s">
        <v>14</v>
      </c>
      <c r="G86" s="260">
        <v>6.9101684999999996E-2</v>
      </c>
      <c r="H86" s="260">
        <v>35.9</v>
      </c>
      <c r="I86" s="261">
        <v>0</v>
      </c>
      <c r="J86" s="261">
        <f>IFERROR(VLOOKUP($B86,'Core Indicators'!$E$3:$EU$906,147,FALSE),"x")</f>
        <v>697</v>
      </c>
      <c r="K86" s="262">
        <v>0.28019103410000001</v>
      </c>
      <c r="L86" s="260" t="s">
        <v>14</v>
      </c>
      <c r="M86" s="261">
        <v>89</v>
      </c>
      <c r="N86" s="261">
        <v>53</v>
      </c>
      <c r="O86" s="261">
        <f>IFERROR(VLOOKUP(B86,'Core Indicators'!$E$3:$G$9906,3,FALSE),"x")</f>
        <v>64293000</v>
      </c>
      <c r="P86" s="261">
        <v>294140</v>
      </c>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c r="CM86" s="255"/>
      <c r="CN86" s="255"/>
      <c r="CO86" s="255"/>
      <c r="CP86" s="255"/>
      <c r="CQ86" s="255"/>
      <c r="CR86" s="255"/>
      <c r="CS86" s="255"/>
      <c r="CT86" s="255"/>
      <c r="CU86" s="255"/>
      <c r="CV86" s="255"/>
      <c r="CW86" s="255"/>
      <c r="CX86" s="255"/>
      <c r="CY86" s="255"/>
      <c r="CZ86" s="255"/>
      <c r="DA86" s="255"/>
      <c r="DB86" s="255"/>
      <c r="DC86" s="255"/>
      <c r="DD86" s="255"/>
      <c r="DE86" s="255"/>
      <c r="DF86" s="255"/>
      <c r="DG86" s="255"/>
      <c r="DH86" s="255"/>
      <c r="DI86" s="255"/>
      <c r="DJ86" s="255"/>
      <c r="DK86" s="255"/>
      <c r="DL86" s="255"/>
    </row>
    <row r="87" spans="1:116" x14ac:dyDescent="0.35">
      <c r="A87" s="256" t="s">
        <v>8184</v>
      </c>
      <c r="B87" s="257" t="s">
        <v>8185</v>
      </c>
      <c r="C87" s="260">
        <v>0</v>
      </c>
      <c r="D87" s="261">
        <v>13</v>
      </c>
      <c r="E87" s="260">
        <v>0</v>
      </c>
      <c r="F87" s="260">
        <v>8.25</v>
      </c>
      <c r="G87" s="260">
        <v>0.40466299929999999</v>
      </c>
      <c r="H87" s="260">
        <v>45.5</v>
      </c>
      <c r="I87" s="261">
        <v>3</v>
      </c>
      <c r="J87" s="261" t="str">
        <f>IFERROR(VLOOKUP($B87,'Core Indicators'!$E$3:$EU$906,147,FALSE),"x")</f>
        <v>x</v>
      </c>
      <c r="K87" s="262">
        <v>-0.3125736415</v>
      </c>
      <c r="L87" s="260">
        <v>7.25</v>
      </c>
      <c r="M87" s="261">
        <v>78</v>
      </c>
      <c r="N87" s="261">
        <v>43</v>
      </c>
      <c r="O87" s="261" t="str">
        <f>IFERROR(VLOOKUP(B87,'Core Indicators'!$E$3:$G$9906,3,FALSE),"x")</f>
        <v>x</v>
      </c>
      <c r="P87" s="261">
        <v>10830</v>
      </c>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c r="CM87" s="255"/>
      <c r="CN87" s="255"/>
      <c r="CO87" s="255"/>
      <c r="CP87" s="255"/>
      <c r="CQ87" s="255"/>
      <c r="CR87" s="255"/>
      <c r="CS87" s="255"/>
      <c r="CT87" s="255"/>
      <c r="CU87" s="255"/>
      <c r="CV87" s="255"/>
      <c r="CW87" s="255"/>
      <c r="CX87" s="255"/>
      <c r="CY87" s="255"/>
      <c r="CZ87" s="255"/>
      <c r="DA87" s="255"/>
      <c r="DB87" s="255"/>
      <c r="DC87" s="255"/>
      <c r="DD87" s="255"/>
      <c r="DE87" s="255"/>
      <c r="DF87" s="255"/>
      <c r="DG87" s="255"/>
      <c r="DH87" s="255"/>
      <c r="DI87" s="255"/>
      <c r="DJ87" s="255"/>
      <c r="DK87" s="255"/>
      <c r="DL87" s="255"/>
    </row>
    <row r="88" spans="1:116" x14ac:dyDescent="0.35">
      <c r="A88" s="256" t="s">
        <v>159</v>
      </c>
      <c r="B88" s="257" t="s">
        <v>8186</v>
      </c>
      <c r="C88" s="260">
        <v>0.58639999539999998</v>
      </c>
      <c r="D88" s="261">
        <v>2</v>
      </c>
      <c r="E88" s="260">
        <v>0.57999999999999996</v>
      </c>
      <c r="F88" s="260">
        <v>4.3166666666999998</v>
      </c>
      <c r="G88" s="260">
        <v>0.46862760440000001</v>
      </c>
      <c r="H88" s="260">
        <v>33.700000000000003</v>
      </c>
      <c r="I88" s="261">
        <v>3</v>
      </c>
      <c r="J88" s="261">
        <f>IFERROR(VLOOKUP($B88,'Core Indicators'!$E$3:$EU$906,147,FALSE),"x")</f>
        <v>0</v>
      </c>
      <c r="K88" s="262">
        <v>0.14395745099999999</v>
      </c>
      <c r="L88" s="260">
        <v>4.25</v>
      </c>
      <c r="M88" s="261">
        <v>37</v>
      </c>
      <c r="N88" s="261">
        <v>48</v>
      </c>
      <c r="O88" s="261">
        <f>IFERROR(VLOOKUP(B88,'Core Indicators'!$E$3:$G$9906,3,FALSE),"x")</f>
        <v>10806000</v>
      </c>
      <c r="P88" s="261">
        <v>88780</v>
      </c>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row>
    <row r="89" spans="1:116" x14ac:dyDescent="0.35">
      <c r="A89" s="256" t="s">
        <v>8187</v>
      </c>
      <c r="B89" s="257" t="s">
        <v>8188</v>
      </c>
      <c r="C89" s="260">
        <v>4.1406014200000001E-2</v>
      </c>
      <c r="D89" s="261">
        <v>12</v>
      </c>
      <c r="E89" s="260">
        <v>2.2020000000000001E-2</v>
      </c>
      <c r="F89" s="260" t="s">
        <v>14</v>
      </c>
      <c r="G89" s="260">
        <v>9.8649094399999998E-2</v>
      </c>
      <c r="H89" s="260">
        <v>32.9</v>
      </c>
      <c r="I89" s="261">
        <v>0</v>
      </c>
      <c r="J89" s="261" t="str">
        <f>IFERROR(VLOOKUP($B89,'Core Indicators'!$E$3:$EU$906,147,FALSE),"x")</f>
        <v>x</v>
      </c>
      <c r="K89" s="262">
        <v>1.5379649401</v>
      </c>
      <c r="L89" s="260" t="s">
        <v>14</v>
      </c>
      <c r="M89" s="261">
        <v>96</v>
      </c>
      <c r="N89" s="261">
        <v>73</v>
      </c>
      <c r="O89" s="261" t="str">
        <f>IFERROR(VLOOKUP(B89,'Core Indicators'!$E$3:$G$9906,3,FALSE),"x")</f>
        <v>x</v>
      </c>
      <c r="P89" s="261">
        <v>364560</v>
      </c>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c r="CA89" s="255"/>
      <c r="CB89" s="255"/>
      <c r="CC89" s="255"/>
      <c r="CD89" s="255"/>
      <c r="CE89" s="255"/>
      <c r="CF89" s="255"/>
      <c r="CG89" s="255"/>
      <c r="CH89" s="255"/>
      <c r="CI89" s="255"/>
      <c r="CJ89" s="255"/>
      <c r="CK89" s="255"/>
      <c r="CL89" s="255"/>
      <c r="CM89" s="255"/>
      <c r="CN89" s="255"/>
      <c r="CO89" s="255"/>
      <c r="CP89" s="255"/>
      <c r="CQ89" s="255"/>
      <c r="CR89" s="255"/>
      <c r="CS89" s="255"/>
      <c r="CT89" s="255"/>
      <c r="CU89" s="255"/>
      <c r="CV89" s="255"/>
      <c r="CW89" s="255"/>
      <c r="CX89" s="255"/>
      <c r="CY89" s="255"/>
      <c r="CZ89" s="255"/>
      <c r="DA89" s="255"/>
      <c r="DB89" s="255"/>
      <c r="DC89" s="255"/>
      <c r="DD89" s="255"/>
      <c r="DE89" s="255"/>
      <c r="DF89" s="255"/>
      <c r="DG89" s="255"/>
      <c r="DH89" s="255"/>
      <c r="DI89" s="255"/>
      <c r="DJ89" s="255"/>
      <c r="DK89" s="255"/>
      <c r="DL89" s="255"/>
    </row>
    <row r="90" spans="1:116" x14ac:dyDescent="0.35">
      <c r="A90" s="256" t="s">
        <v>8189</v>
      </c>
      <c r="B90" s="257" t="s">
        <v>8190</v>
      </c>
      <c r="C90" s="260">
        <v>0.53400502920000004</v>
      </c>
      <c r="D90" s="261">
        <v>4</v>
      </c>
      <c r="E90" s="260">
        <v>0.41699999999999998</v>
      </c>
      <c r="F90" s="260">
        <v>3.7833333332999999</v>
      </c>
      <c r="G90" s="260">
        <v>0.20262584820000001</v>
      </c>
      <c r="H90" s="260">
        <v>27.8</v>
      </c>
      <c r="I90" s="261">
        <v>2</v>
      </c>
      <c r="J90" s="261" t="str">
        <f>IFERROR(VLOOKUP($B90,'Core Indicators'!$E$3:$EU$906,147,FALSE),"x")</f>
        <v>x</v>
      </c>
      <c r="K90" s="262">
        <v>-0.43241328000000001</v>
      </c>
      <c r="L90" s="260">
        <v>3.5</v>
      </c>
      <c r="M90" s="261">
        <v>23</v>
      </c>
      <c r="N90" s="261">
        <v>34</v>
      </c>
      <c r="O90" s="261" t="str">
        <f>IFERROR(VLOOKUP(B90,'Core Indicators'!$E$3:$G$9906,3,FALSE),"x")</f>
        <v>x</v>
      </c>
      <c r="P90" s="261">
        <v>2699700</v>
      </c>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5"/>
      <c r="CB90" s="255"/>
      <c r="CC90" s="255"/>
      <c r="CD90" s="255"/>
      <c r="CE90" s="255"/>
      <c r="CF90" s="255"/>
      <c r="CG90" s="255"/>
      <c r="CH90" s="255"/>
      <c r="CI90" s="255"/>
      <c r="CJ90" s="255"/>
      <c r="CK90" s="255"/>
      <c r="CL90" s="255"/>
      <c r="CM90" s="255"/>
      <c r="CN90" s="255"/>
      <c r="CO90" s="255"/>
      <c r="CP90" s="255"/>
      <c r="CQ90" s="255"/>
      <c r="CR90" s="255"/>
      <c r="CS90" s="255"/>
      <c r="CT90" s="255"/>
      <c r="CU90" s="255"/>
      <c r="CV90" s="255"/>
      <c r="CW90" s="255"/>
      <c r="CX90" s="255"/>
      <c r="CY90" s="255"/>
      <c r="CZ90" s="255"/>
      <c r="DA90" s="255"/>
      <c r="DB90" s="255"/>
      <c r="DC90" s="255"/>
      <c r="DD90" s="255"/>
      <c r="DE90" s="255"/>
      <c r="DF90" s="255"/>
      <c r="DG90" s="255"/>
      <c r="DH90" s="255"/>
      <c r="DI90" s="255"/>
      <c r="DJ90" s="255"/>
      <c r="DK90" s="255"/>
      <c r="DL90" s="255"/>
    </row>
    <row r="91" spans="1:116" x14ac:dyDescent="0.35">
      <c r="A91" s="256" t="s">
        <v>515</v>
      </c>
      <c r="B91" s="257" t="s">
        <v>8191</v>
      </c>
      <c r="C91" s="260">
        <v>0.85199999310000007</v>
      </c>
      <c r="D91" s="261">
        <v>4</v>
      </c>
      <c r="E91" s="260">
        <v>0.08</v>
      </c>
      <c r="F91" s="260">
        <v>4.8499999999999996</v>
      </c>
      <c r="G91" s="260">
        <v>0.54450861260000005</v>
      </c>
      <c r="H91" s="260">
        <v>40.799999999999997</v>
      </c>
      <c r="I91" s="261">
        <v>5</v>
      </c>
      <c r="J91" s="261">
        <f>IFERROR(VLOOKUP($B91,'Core Indicators'!$E$3:$EU$906,147,FALSE),"x")</f>
        <v>3</v>
      </c>
      <c r="K91" s="262">
        <v>-0.45431771869999998</v>
      </c>
      <c r="L91" s="260">
        <v>5.5</v>
      </c>
      <c r="M91" s="261">
        <v>48</v>
      </c>
      <c r="N91" s="261">
        <v>28</v>
      </c>
      <c r="O91" s="261">
        <f>IFERROR(VLOOKUP(B91,'Core Indicators'!$E$3:$G$9906,3,FALSE),"x")</f>
        <v>56168000</v>
      </c>
      <c r="P91" s="261">
        <v>569140</v>
      </c>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5"/>
      <c r="CB91" s="255"/>
      <c r="CC91" s="255"/>
      <c r="CD91" s="255"/>
      <c r="CE91" s="255"/>
      <c r="CF91" s="255"/>
      <c r="CG91" s="255"/>
      <c r="CH91" s="255"/>
      <c r="CI91" s="255"/>
      <c r="CJ91" s="255"/>
      <c r="CK91" s="255"/>
      <c r="CL91" s="255"/>
      <c r="CM91" s="255"/>
      <c r="CN91" s="255"/>
      <c r="CO91" s="255"/>
      <c r="CP91" s="255"/>
      <c r="CQ91" s="255"/>
      <c r="CR91" s="255"/>
      <c r="CS91" s="255"/>
      <c r="CT91" s="255"/>
      <c r="CU91" s="255"/>
      <c r="CV91" s="255"/>
      <c r="CW91" s="255"/>
      <c r="CX91" s="255"/>
      <c r="CY91" s="255"/>
      <c r="CZ91" s="255"/>
      <c r="DA91" s="255"/>
      <c r="DB91" s="255"/>
      <c r="DC91" s="255"/>
      <c r="DD91" s="255"/>
      <c r="DE91" s="255"/>
      <c r="DF91" s="255"/>
      <c r="DG91" s="255"/>
      <c r="DH91" s="255"/>
      <c r="DI91" s="255"/>
      <c r="DJ91" s="255"/>
      <c r="DK91" s="255"/>
      <c r="DL91" s="255"/>
    </row>
    <row r="92" spans="1:116" x14ac:dyDescent="0.35">
      <c r="A92" s="256" t="s">
        <v>8192</v>
      </c>
      <c r="B92" s="257" t="s">
        <v>8193</v>
      </c>
      <c r="C92" s="260">
        <v>0.54403001520000005</v>
      </c>
      <c r="D92" s="261">
        <v>6</v>
      </c>
      <c r="E92" s="260">
        <v>0.27300000000000002</v>
      </c>
      <c r="F92" s="260">
        <v>6.1</v>
      </c>
      <c r="G92" s="260">
        <v>0.38123403010000001</v>
      </c>
      <c r="H92" s="260">
        <v>29.7</v>
      </c>
      <c r="I92" s="261">
        <v>2</v>
      </c>
      <c r="J92" s="261" t="str">
        <f>IFERROR(VLOOKUP($B92,'Core Indicators'!$E$3:$EU$906,147,FALSE),"x")</f>
        <v>x</v>
      </c>
      <c r="K92" s="262">
        <v>-0.88630145790000003</v>
      </c>
      <c r="L92" s="260">
        <v>5</v>
      </c>
      <c r="M92" s="261">
        <v>38</v>
      </c>
      <c r="N92" s="261">
        <v>30</v>
      </c>
      <c r="O92" s="261" t="str">
        <f>IFERROR(VLOOKUP(B92,'Core Indicators'!$E$3:$G$9906,3,FALSE),"x")</f>
        <v>x</v>
      </c>
      <c r="P92" s="261">
        <v>191800</v>
      </c>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255"/>
      <c r="BA92" s="255"/>
      <c r="BB92" s="255"/>
      <c r="BC92" s="255"/>
      <c r="BD92" s="255"/>
      <c r="BE92" s="255"/>
      <c r="BF92" s="255"/>
      <c r="BG92" s="255"/>
      <c r="BH92" s="255"/>
      <c r="BI92" s="255"/>
      <c r="BJ92" s="255"/>
      <c r="BK92" s="255"/>
      <c r="BL92" s="255"/>
      <c r="BM92" s="255"/>
      <c r="BN92" s="255"/>
      <c r="BO92" s="255"/>
      <c r="BP92" s="255"/>
      <c r="BQ92" s="255"/>
      <c r="BR92" s="255"/>
      <c r="BS92" s="255"/>
      <c r="BT92" s="255"/>
      <c r="BU92" s="255"/>
      <c r="BV92" s="255"/>
      <c r="BW92" s="255"/>
      <c r="BX92" s="255"/>
      <c r="BY92" s="255"/>
      <c r="BZ92" s="255"/>
      <c r="CA92" s="255"/>
      <c r="CB92" s="255"/>
      <c r="CC92" s="255"/>
      <c r="CD92" s="255"/>
      <c r="CE92" s="255"/>
      <c r="CF92" s="255"/>
      <c r="CG92" s="255"/>
      <c r="CH92" s="255"/>
      <c r="CI92" s="255"/>
      <c r="CJ92" s="255"/>
      <c r="CK92" s="255"/>
      <c r="CL92" s="255"/>
      <c r="CM92" s="255"/>
      <c r="CN92" s="255"/>
      <c r="CO92" s="255"/>
      <c r="CP92" s="255"/>
      <c r="CQ92" s="255"/>
      <c r="CR92" s="255"/>
      <c r="CS92" s="255"/>
      <c r="CT92" s="255"/>
      <c r="CU92" s="255"/>
      <c r="CV92" s="255"/>
      <c r="CW92" s="255"/>
      <c r="CX92" s="255"/>
      <c r="CY92" s="255"/>
      <c r="CZ92" s="255"/>
      <c r="DA92" s="255"/>
      <c r="DB92" s="255"/>
      <c r="DC92" s="255"/>
      <c r="DD92" s="255"/>
      <c r="DE92" s="255"/>
      <c r="DF92" s="255"/>
      <c r="DG92" s="255"/>
      <c r="DH92" s="255"/>
      <c r="DI92" s="255"/>
      <c r="DJ92" s="255"/>
      <c r="DK92" s="255"/>
      <c r="DL92" s="255"/>
    </row>
    <row r="93" spans="1:116" x14ac:dyDescent="0.35">
      <c r="A93" s="256" t="s">
        <v>8194</v>
      </c>
      <c r="B93" s="257" t="s">
        <v>8195</v>
      </c>
      <c r="C93" s="260">
        <v>9.6800022599999994E-2</v>
      </c>
      <c r="D93" s="261">
        <v>9</v>
      </c>
      <c r="E93" s="260">
        <v>3.5000000000000003E-2</v>
      </c>
      <c r="F93" s="260">
        <v>3.2833333332999999</v>
      </c>
      <c r="G93" s="260">
        <v>0.47416294609999998</v>
      </c>
      <c r="H93" s="260" t="s">
        <v>14</v>
      </c>
      <c r="I93" s="261">
        <v>2</v>
      </c>
      <c r="J93" s="261" t="str">
        <f>IFERROR(VLOOKUP($B93,'Core Indicators'!$E$3:$EU$906,147,FALSE),"x")</f>
        <v>x</v>
      </c>
      <c r="K93" s="262">
        <v>-0.93566834930000009</v>
      </c>
      <c r="L93" s="260">
        <v>2</v>
      </c>
      <c r="M93" s="261">
        <v>25</v>
      </c>
      <c r="N93" s="261">
        <v>20</v>
      </c>
      <c r="O93" s="261" t="str">
        <f>IFERROR(VLOOKUP(B93,'Core Indicators'!$E$3:$G$9906,3,FALSE),"x")</f>
        <v>x</v>
      </c>
      <c r="P93" s="261">
        <v>176520</v>
      </c>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255"/>
      <c r="BA93" s="255"/>
      <c r="BB93" s="255"/>
      <c r="BC93" s="255"/>
      <c r="BD93" s="255"/>
      <c r="BE93" s="255"/>
      <c r="BF93" s="255"/>
      <c r="BG93" s="255"/>
      <c r="BH93" s="255"/>
      <c r="BI93" s="255"/>
      <c r="BJ93" s="255"/>
      <c r="BK93" s="255"/>
      <c r="BL93" s="255"/>
      <c r="BM93" s="255"/>
      <c r="BN93" s="255"/>
      <c r="BO93" s="255"/>
      <c r="BP93" s="255"/>
      <c r="BQ93" s="255"/>
      <c r="BR93" s="255"/>
      <c r="BS93" s="255"/>
      <c r="BT93" s="255"/>
      <c r="BU93" s="255"/>
      <c r="BV93" s="255"/>
      <c r="BW93" s="255"/>
      <c r="BX93" s="255"/>
      <c r="BY93" s="255"/>
      <c r="BZ93" s="255"/>
      <c r="CA93" s="255"/>
      <c r="CB93" s="255"/>
      <c r="CC93" s="255"/>
      <c r="CD93" s="255"/>
      <c r="CE93" s="255"/>
      <c r="CF93" s="255"/>
      <c r="CG93" s="255"/>
      <c r="CH93" s="255"/>
      <c r="CI93" s="255"/>
      <c r="CJ93" s="255"/>
      <c r="CK93" s="255"/>
      <c r="CL93" s="255"/>
      <c r="CM93" s="255"/>
      <c r="CN93" s="255"/>
      <c r="CO93" s="255"/>
      <c r="CP93" s="255"/>
      <c r="CQ93" s="255"/>
      <c r="CR93" s="255"/>
      <c r="CS93" s="255"/>
      <c r="CT93" s="255"/>
      <c r="CU93" s="255"/>
      <c r="CV93" s="255"/>
      <c r="CW93" s="255"/>
      <c r="CX93" s="255"/>
      <c r="CY93" s="255"/>
      <c r="CZ93" s="255"/>
      <c r="DA93" s="255"/>
      <c r="DB93" s="255"/>
      <c r="DC93" s="255"/>
      <c r="DD93" s="255"/>
      <c r="DE93" s="255"/>
      <c r="DF93" s="255"/>
      <c r="DG93" s="255"/>
      <c r="DH93" s="255"/>
      <c r="DI93" s="255"/>
      <c r="DJ93" s="255"/>
      <c r="DK93" s="255"/>
      <c r="DL93" s="255"/>
    </row>
    <row r="94" spans="1:116" x14ac:dyDescent="0.35">
      <c r="A94" s="256" t="s">
        <v>8196</v>
      </c>
      <c r="B94" s="257" t="s">
        <v>8197</v>
      </c>
      <c r="C94" s="260">
        <v>0</v>
      </c>
      <c r="D94" s="261">
        <v>13</v>
      </c>
      <c r="E94" s="260">
        <v>0</v>
      </c>
      <c r="F94" s="260" t="s">
        <v>14</v>
      </c>
      <c r="G94" s="260" t="s">
        <v>14</v>
      </c>
      <c r="H94" s="260">
        <v>37</v>
      </c>
      <c r="I94" s="261">
        <v>0</v>
      </c>
      <c r="J94" s="261" t="str">
        <f>IFERROR(VLOOKUP($B94,'Core Indicators'!$E$3:$EU$906,147,FALSE),"x")</f>
        <v>x</v>
      </c>
      <c r="K94" s="262">
        <v>0.73770260809999999</v>
      </c>
      <c r="L94" s="260" t="s">
        <v>14</v>
      </c>
      <c r="M94" s="261">
        <v>93</v>
      </c>
      <c r="N94" s="261" t="s">
        <v>14</v>
      </c>
      <c r="O94" s="261" t="str">
        <f>IFERROR(VLOOKUP(B94,'Core Indicators'!$E$3:$G$9906,3,FALSE),"x")</f>
        <v>x</v>
      </c>
      <c r="P94" s="261">
        <v>810</v>
      </c>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255"/>
      <c r="BA94" s="255"/>
      <c r="BB94" s="255"/>
      <c r="BC94" s="255"/>
      <c r="BD94" s="255"/>
      <c r="BE94" s="255"/>
      <c r="BF94" s="255"/>
      <c r="BG94" s="255"/>
      <c r="BH94" s="255"/>
      <c r="BI94" s="255"/>
      <c r="BJ94" s="255"/>
      <c r="BK94" s="255"/>
      <c r="BL94" s="255"/>
      <c r="BM94" s="255"/>
      <c r="BN94" s="255"/>
      <c r="BO94" s="255"/>
      <c r="BP94" s="255"/>
      <c r="BQ94" s="255"/>
      <c r="BR94" s="255"/>
      <c r="BS94" s="255"/>
      <c r="BT94" s="255"/>
      <c r="BU94" s="255"/>
      <c r="BV94" s="255"/>
      <c r="BW94" s="255"/>
      <c r="BX94" s="255"/>
      <c r="BY94" s="255"/>
      <c r="BZ94" s="255"/>
      <c r="CA94" s="255"/>
      <c r="CB94" s="255"/>
      <c r="CC94" s="255"/>
      <c r="CD94" s="255"/>
      <c r="CE94" s="255"/>
      <c r="CF94" s="255"/>
      <c r="CG94" s="255"/>
      <c r="CH94" s="255"/>
      <c r="CI94" s="255"/>
      <c r="CJ94" s="255"/>
      <c r="CK94" s="255"/>
      <c r="CL94" s="255"/>
      <c r="CM94" s="255"/>
      <c r="CN94" s="255"/>
      <c r="CO94" s="255"/>
      <c r="CP94" s="255"/>
      <c r="CQ94" s="255"/>
      <c r="CR94" s="255"/>
      <c r="CS94" s="255"/>
      <c r="CT94" s="255"/>
      <c r="CU94" s="255"/>
      <c r="CV94" s="255"/>
      <c r="CW94" s="255"/>
      <c r="CX94" s="255"/>
      <c r="CY94" s="255"/>
      <c r="CZ94" s="255"/>
      <c r="DA94" s="255"/>
      <c r="DB94" s="255"/>
      <c r="DC94" s="255"/>
      <c r="DD94" s="255"/>
      <c r="DE94" s="255"/>
      <c r="DF94" s="255"/>
      <c r="DG94" s="255"/>
      <c r="DH94" s="255"/>
      <c r="DI94" s="255"/>
      <c r="DJ94" s="255"/>
      <c r="DK94" s="255"/>
      <c r="DL94" s="255"/>
    </row>
    <row r="95" spans="1:116" x14ac:dyDescent="0.35">
      <c r="A95" s="256" t="s">
        <v>8198</v>
      </c>
      <c r="B95" s="257" t="s">
        <v>8199</v>
      </c>
      <c r="C95" s="260">
        <v>0</v>
      </c>
      <c r="D95" s="261">
        <v>13</v>
      </c>
      <c r="E95" s="260">
        <v>0</v>
      </c>
      <c r="F95" s="260" t="s">
        <v>14</v>
      </c>
      <c r="G95" s="260" t="s">
        <v>14</v>
      </c>
      <c r="H95" s="260" t="s">
        <v>14</v>
      </c>
      <c r="I95" s="261">
        <v>0</v>
      </c>
      <c r="J95" s="261" t="str">
        <f>IFERROR(VLOOKUP($B95,'Core Indicators'!$E$3:$EU$906,147,FALSE),"x")</f>
        <v>x</v>
      </c>
      <c r="K95" s="262">
        <v>0.4797953069</v>
      </c>
      <c r="L95" s="260" t="s">
        <v>14</v>
      </c>
      <c r="M95" s="261">
        <v>89</v>
      </c>
      <c r="N95" s="261" t="s">
        <v>14</v>
      </c>
      <c r="O95" s="261" t="str">
        <f>IFERROR(VLOOKUP(B95,'Core Indicators'!$E$3:$G$9906,3,FALSE),"x")</f>
        <v>x</v>
      </c>
      <c r="P95" s="261">
        <v>260</v>
      </c>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255"/>
      <c r="BA95" s="255"/>
      <c r="BB95" s="255"/>
      <c r="BC95" s="255"/>
      <c r="BD95" s="255"/>
      <c r="BE95" s="255"/>
      <c r="BF95" s="255"/>
      <c r="BG95" s="255"/>
      <c r="BH95" s="255"/>
      <c r="BI95" s="255"/>
      <c r="BJ95" s="255"/>
      <c r="BK95" s="255"/>
      <c r="BL95" s="255"/>
      <c r="BM95" s="255"/>
      <c r="BN95" s="255"/>
      <c r="BO95" s="255"/>
      <c r="BP95" s="255"/>
      <c r="BQ95" s="255"/>
      <c r="BR95" s="255"/>
      <c r="BS95" s="255"/>
      <c r="BT95" s="255"/>
      <c r="BU95" s="255"/>
      <c r="BV95" s="255"/>
      <c r="BW95" s="255"/>
      <c r="BX95" s="255"/>
      <c r="BY95" s="255"/>
      <c r="BZ95" s="255"/>
      <c r="CA95" s="255"/>
      <c r="CB95" s="255"/>
      <c r="CC95" s="255"/>
      <c r="CD95" s="255"/>
      <c r="CE95" s="255"/>
      <c r="CF95" s="255"/>
      <c r="CG95" s="255"/>
      <c r="CH95" s="255"/>
      <c r="CI95" s="255"/>
      <c r="CJ95" s="255"/>
      <c r="CK95" s="255"/>
      <c r="CL95" s="255"/>
      <c r="CM95" s="255"/>
      <c r="CN95" s="255"/>
      <c r="CO95" s="255"/>
      <c r="CP95" s="255"/>
      <c r="CQ95" s="255"/>
      <c r="CR95" s="255"/>
      <c r="CS95" s="255"/>
      <c r="CT95" s="255"/>
      <c r="CU95" s="255"/>
      <c r="CV95" s="255"/>
      <c r="CW95" s="255"/>
      <c r="CX95" s="255"/>
      <c r="CY95" s="255"/>
      <c r="CZ95" s="255"/>
      <c r="DA95" s="255"/>
      <c r="DB95" s="255"/>
      <c r="DC95" s="255"/>
      <c r="DD95" s="255"/>
      <c r="DE95" s="255"/>
      <c r="DF95" s="255"/>
      <c r="DG95" s="255"/>
      <c r="DH95" s="255"/>
      <c r="DI95" s="255"/>
      <c r="DJ95" s="255"/>
      <c r="DK95" s="255"/>
      <c r="DL95" s="255"/>
    </row>
    <row r="96" spans="1:116" x14ac:dyDescent="0.35">
      <c r="A96" s="256" t="s">
        <v>8200</v>
      </c>
      <c r="B96" s="257" t="s">
        <v>8201</v>
      </c>
      <c r="C96" s="260">
        <v>0</v>
      </c>
      <c r="D96" s="261">
        <v>10</v>
      </c>
      <c r="E96" s="260">
        <v>0</v>
      </c>
      <c r="F96" s="260">
        <v>8.6</v>
      </c>
      <c r="G96" s="260">
        <v>5.75736331E-2</v>
      </c>
      <c r="H96" s="260">
        <v>31.4</v>
      </c>
      <c r="I96" s="261">
        <v>0</v>
      </c>
      <c r="J96" s="261" t="str">
        <f>IFERROR(VLOOKUP($B96,'Core Indicators'!$E$3:$EU$906,147,FALSE),"x")</f>
        <v>x</v>
      </c>
      <c r="K96" s="262">
        <v>1.194070816</v>
      </c>
      <c r="L96" s="260">
        <v>8.5</v>
      </c>
      <c r="M96" s="261">
        <v>83</v>
      </c>
      <c r="N96" s="261">
        <v>59</v>
      </c>
      <c r="O96" s="261" t="str">
        <f>IFERROR(VLOOKUP(B96,'Core Indicators'!$E$3:$G$9906,3,FALSE),"x")</f>
        <v>x</v>
      </c>
      <c r="P96" s="261">
        <v>97480</v>
      </c>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255"/>
      <c r="BA96" s="255"/>
      <c r="BB96" s="255"/>
      <c r="BC96" s="255"/>
      <c r="BD96" s="255"/>
      <c r="BE96" s="255"/>
      <c r="BF96" s="255"/>
      <c r="BG96" s="255"/>
      <c r="BH96" s="255"/>
      <c r="BI96" s="255"/>
      <c r="BJ96" s="255"/>
      <c r="BK96" s="255"/>
      <c r="BL96" s="255"/>
      <c r="BM96" s="255"/>
      <c r="BN96" s="255"/>
      <c r="BO96" s="255"/>
      <c r="BP96" s="255"/>
      <c r="BQ96" s="255"/>
      <c r="BR96" s="255"/>
      <c r="BS96" s="255"/>
      <c r="BT96" s="255"/>
      <c r="BU96" s="255"/>
      <c r="BV96" s="255"/>
      <c r="BW96" s="255"/>
      <c r="BX96" s="255"/>
      <c r="BY96" s="255"/>
      <c r="BZ96" s="255"/>
      <c r="CA96" s="255"/>
      <c r="CB96" s="255"/>
      <c r="CC96" s="255"/>
      <c r="CD96" s="255"/>
      <c r="CE96" s="255"/>
      <c r="CF96" s="255"/>
      <c r="CG96" s="255"/>
      <c r="CH96" s="255"/>
      <c r="CI96" s="255"/>
      <c r="CJ96" s="255"/>
      <c r="CK96" s="255"/>
      <c r="CL96" s="255"/>
      <c r="CM96" s="255"/>
      <c r="CN96" s="255"/>
      <c r="CO96" s="255"/>
      <c r="CP96" s="255"/>
      <c r="CQ96" s="255"/>
      <c r="CR96" s="255"/>
      <c r="CS96" s="255"/>
      <c r="CT96" s="255"/>
      <c r="CU96" s="255"/>
      <c r="CV96" s="255"/>
      <c r="CW96" s="255"/>
      <c r="CX96" s="255"/>
      <c r="CY96" s="255"/>
      <c r="CZ96" s="255"/>
      <c r="DA96" s="255"/>
      <c r="DB96" s="255"/>
      <c r="DC96" s="255"/>
      <c r="DD96" s="255"/>
      <c r="DE96" s="255"/>
      <c r="DF96" s="255"/>
      <c r="DG96" s="255"/>
      <c r="DH96" s="255"/>
      <c r="DI96" s="255"/>
      <c r="DJ96" s="255"/>
      <c r="DK96" s="255"/>
      <c r="DL96" s="255"/>
    </row>
    <row r="97" spans="1:116" x14ac:dyDescent="0.35">
      <c r="A97" s="256" t="s">
        <v>8202</v>
      </c>
      <c r="B97" s="257" t="s">
        <v>8203</v>
      </c>
      <c r="C97" s="260">
        <v>0.93409999830000001</v>
      </c>
      <c r="D97" s="261">
        <v>5</v>
      </c>
      <c r="E97" s="260">
        <v>0.15</v>
      </c>
      <c r="F97" s="260">
        <v>4.7</v>
      </c>
      <c r="G97" s="260">
        <v>0.24530015899999999</v>
      </c>
      <c r="H97" s="260" t="s">
        <v>14</v>
      </c>
      <c r="I97" s="261">
        <v>1</v>
      </c>
      <c r="J97" s="261" t="str">
        <f>IFERROR(VLOOKUP($B97,'Core Indicators'!$E$3:$EU$906,147,FALSE),"x")</f>
        <v>x</v>
      </c>
      <c r="K97" s="262">
        <v>0.2156739533</v>
      </c>
      <c r="L97" s="260">
        <v>5</v>
      </c>
      <c r="M97" s="261">
        <v>36</v>
      </c>
      <c r="N97" s="261">
        <v>40</v>
      </c>
      <c r="O97" s="261" t="str">
        <f>IFERROR(VLOOKUP(B97,'Core Indicators'!$E$3:$G$9906,3,FALSE),"x")</f>
        <v>x</v>
      </c>
      <c r="P97" s="261">
        <v>17820</v>
      </c>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255"/>
      <c r="BP97" s="255"/>
      <c r="BQ97" s="255"/>
      <c r="BR97" s="255"/>
      <c r="BS97" s="255"/>
      <c r="BT97" s="255"/>
      <c r="BU97" s="255"/>
      <c r="BV97" s="255"/>
      <c r="BW97" s="255"/>
      <c r="BX97" s="255"/>
      <c r="BY97" s="255"/>
      <c r="BZ97" s="255"/>
      <c r="CA97" s="255"/>
      <c r="CB97" s="255"/>
      <c r="CC97" s="255"/>
      <c r="CD97" s="255"/>
      <c r="CE97" s="255"/>
      <c r="CF97" s="255"/>
      <c r="CG97" s="255"/>
      <c r="CH97" s="255"/>
      <c r="CI97" s="255"/>
      <c r="CJ97" s="255"/>
      <c r="CK97" s="255"/>
      <c r="CL97" s="255"/>
      <c r="CM97" s="255"/>
      <c r="CN97" s="255"/>
      <c r="CO97" s="255"/>
      <c r="CP97" s="255"/>
      <c r="CQ97" s="255"/>
      <c r="CR97" s="255"/>
      <c r="CS97" s="255"/>
      <c r="CT97" s="255"/>
      <c r="CU97" s="255"/>
      <c r="CV97" s="255"/>
      <c r="CW97" s="255"/>
      <c r="CX97" s="255"/>
      <c r="CY97" s="255"/>
      <c r="CZ97" s="255"/>
      <c r="DA97" s="255"/>
      <c r="DB97" s="255"/>
      <c r="DC97" s="255"/>
      <c r="DD97" s="255"/>
      <c r="DE97" s="255"/>
      <c r="DF97" s="255"/>
      <c r="DG97" s="255"/>
      <c r="DH97" s="255"/>
      <c r="DI97" s="255"/>
      <c r="DJ97" s="255"/>
      <c r="DK97" s="255"/>
      <c r="DL97" s="255"/>
    </row>
    <row r="98" spans="1:116" x14ac:dyDescent="0.35">
      <c r="A98" s="256" t="s">
        <v>8204</v>
      </c>
      <c r="B98" s="257" t="s">
        <v>8205</v>
      </c>
      <c r="C98" s="260">
        <v>0.64979998859999999</v>
      </c>
      <c r="D98" s="261">
        <v>2</v>
      </c>
      <c r="E98" s="260">
        <v>0.39700000000000002</v>
      </c>
      <c r="F98" s="260">
        <v>2.9666666667000001</v>
      </c>
      <c r="G98" s="260">
        <v>0.46313362470000002</v>
      </c>
      <c r="H98" s="260">
        <v>38.799999999999997</v>
      </c>
      <c r="I98" s="261">
        <v>3</v>
      </c>
      <c r="J98" s="261" t="str">
        <f>IFERROR(VLOOKUP($B98,'Core Indicators'!$E$3:$EU$906,147,FALSE),"x")</f>
        <v>x</v>
      </c>
      <c r="K98" s="262">
        <v>-0.9411007762000001</v>
      </c>
      <c r="L98" s="260">
        <v>2.25</v>
      </c>
      <c r="M98" s="261">
        <v>14</v>
      </c>
      <c r="N98" s="261">
        <v>29</v>
      </c>
      <c r="O98" s="261" t="str">
        <f>IFERROR(VLOOKUP(B98,'Core Indicators'!$E$3:$G$9906,3,FALSE),"x")</f>
        <v>x</v>
      </c>
      <c r="P98" s="261">
        <v>230800</v>
      </c>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5"/>
      <c r="CB98" s="255"/>
      <c r="CC98" s="255"/>
      <c r="CD98" s="255"/>
      <c r="CE98" s="255"/>
      <c r="CF98" s="255"/>
      <c r="CG98" s="255"/>
      <c r="CH98" s="255"/>
      <c r="CI98" s="255"/>
      <c r="CJ98" s="255"/>
      <c r="CK98" s="255"/>
      <c r="CL98" s="255"/>
      <c r="CM98" s="255"/>
      <c r="CN98" s="255"/>
      <c r="CO98" s="255"/>
      <c r="CP98" s="255"/>
      <c r="CQ98" s="255"/>
      <c r="CR98" s="255"/>
      <c r="CS98" s="255"/>
      <c r="CT98" s="255"/>
      <c r="CU98" s="255"/>
      <c r="CV98" s="255"/>
      <c r="CW98" s="255"/>
      <c r="CX98" s="255"/>
      <c r="CY98" s="255"/>
      <c r="CZ98" s="255"/>
      <c r="DA98" s="255"/>
      <c r="DB98" s="255"/>
      <c r="DC98" s="255"/>
      <c r="DD98" s="255"/>
      <c r="DE98" s="255"/>
      <c r="DF98" s="255"/>
      <c r="DG98" s="255"/>
      <c r="DH98" s="255"/>
      <c r="DI98" s="255"/>
      <c r="DJ98" s="255"/>
      <c r="DK98" s="255"/>
      <c r="DL98" s="255"/>
    </row>
    <row r="99" spans="1:116" x14ac:dyDescent="0.35">
      <c r="A99" s="256" t="s">
        <v>1473</v>
      </c>
      <c r="B99" s="257" t="s">
        <v>8206</v>
      </c>
      <c r="C99" s="260">
        <v>0.81310000439999996</v>
      </c>
      <c r="D99" s="261">
        <v>6</v>
      </c>
      <c r="E99" s="260">
        <v>0.1</v>
      </c>
      <c r="F99" s="260">
        <v>5.3</v>
      </c>
      <c r="G99" s="260">
        <v>0.36244894649999998</v>
      </c>
      <c r="H99" s="260">
        <v>31.8</v>
      </c>
      <c r="I99" s="261">
        <v>3</v>
      </c>
      <c r="J99" s="261">
        <f>IFERROR(VLOOKUP($B99,'Core Indicators'!$E$3:$EU$906,147,FALSE),"x")</f>
        <v>15</v>
      </c>
      <c r="K99" s="262">
        <v>-0.85828012230000006</v>
      </c>
      <c r="L99" s="260">
        <v>4.75</v>
      </c>
      <c r="M99" s="261">
        <v>44</v>
      </c>
      <c r="N99" s="261">
        <v>28</v>
      </c>
      <c r="O99" s="261">
        <f>IFERROR(VLOOKUP(B99,'Core Indicators'!$E$3:$G$9906,3,FALSE),"x")</f>
        <v>6825000</v>
      </c>
      <c r="P99" s="261">
        <v>10230</v>
      </c>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5"/>
      <c r="CB99" s="255"/>
      <c r="CC99" s="255"/>
      <c r="CD99" s="255"/>
      <c r="CE99" s="255"/>
      <c r="CF99" s="255"/>
      <c r="CG99" s="255"/>
      <c r="CH99" s="255"/>
      <c r="CI99" s="255"/>
      <c r="CJ99" s="255"/>
      <c r="CK99" s="255"/>
      <c r="CL99" s="255"/>
      <c r="CM99" s="255"/>
      <c r="CN99" s="255"/>
      <c r="CO99" s="255"/>
      <c r="CP99" s="255"/>
      <c r="CQ99" s="255"/>
      <c r="CR99" s="255"/>
      <c r="CS99" s="255"/>
      <c r="CT99" s="255"/>
      <c r="CU99" s="255"/>
      <c r="CV99" s="255"/>
      <c r="CW99" s="255"/>
      <c r="CX99" s="255"/>
      <c r="CY99" s="255"/>
      <c r="CZ99" s="255"/>
      <c r="DA99" s="255"/>
      <c r="DB99" s="255"/>
      <c r="DC99" s="255"/>
      <c r="DD99" s="255"/>
      <c r="DE99" s="255"/>
      <c r="DF99" s="255"/>
      <c r="DG99" s="255"/>
      <c r="DH99" s="255"/>
      <c r="DI99" s="255"/>
      <c r="DJ99" s="255"/>
      <c r="DK99" s="255"/>
      <c r="DL99" s="255"/>
    </row>
    <row r="100" spans="1:116" x14ac:dyDescent="0.35">
      <c r="A100" s="256" t="s">
        <v>8207</v>
      </c>
      <c r="B100" s="257" t="s">
        <v>8208</v>
      </c>
      <c r="C100" s="260">
        <v>0.98551100019999993</v>
      </c>
      <c r="D100" s="261">
        <v>11</v>
      </c>
      <c r="E100" s="260">
        <v>0</v>
      </c>
      <c r="F100" s="260">
        <v>6.6</v>
      </c>
      <c r="G100" s="260">
        <v>0.65102151679999998</v>
      </c>
      <c r="H100" s="260">
        <v>35.299999999999997</v>
      </c>
      <c r="I100" s="261">
        <v>0</v>
      </c>
      <c r="J100" s="261" t="str">
        <f>IFERROR(VLOOKUP($B100,'Core Indicators'!$E$3:$EU$906,147,FALSE),"x")</f>
        <v>x</v>
      </c>
      <c r="K100" s="262">
        <v>-0.99521124360000002</v>
      </c>
      <c r="L100" s="260">
        <v>5.5</v>
      </c>
      <c r="M100" s="261">
        <v>60</v>
      </c>
      <c r="N100" s="261">
        <v>28</v>
      </c>
      <c r="O100" s="261" t="str">
        <f>IFERROR(VLOOKUP(B100,'Core Indicators'!$E$3:$G$9906,3,FALSE),"x")</f>
        <v>x</v>
      </c>
      <c r="P100" s="261">
        <v>96320</v>
      </c>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c r="AS100" s="255"/>
      <c r="AT100" s="255"/>
      <c r="AU100" s="255"/>
      <c r="AV100" s="255"/>
      <c r="AW100" s="255"/>
      <c r="AX100" s="255"/>
      <c r="AY100" s="255"/>
      <c r="AZ100" s="255"/>
      <c r="BA100" s="255"/>
      <c r="BB100" s="255"/>
      <c r="BC100" s="255"/>
      <c r="BD100" s="255"/>
      <c r="BE100" s="255"/>
      <c r="BF100" s="255"/>
      <c r="BG100" s="255"/>
      <c r="BH100" s="255"/>
      <c r="BI100" s="255"/>
      <c r="BJ100" s="255"/>
      <c r="BK100" s="255"/>
      <c r="BL100" s="255"/>
      <c r="BM100" s="255"/>
      <c r="BN100" s="255"/>
      <c r="BO100" s="255"/>
      <c r="BP100" s="255"/>
      <c r="BQ100" s="255"/>
      <c r="BR100" s="255"/>
      <c r="BS100" s="255"/>
      <c r="BT100" s="255"/>
      <c r="BU100" s="255"/>
      <c r="BV100" s="255"/>
      <c r="BW100" s="255"/>
      <c r="BX100" s="255"/>
      <c r="BY100" s="255"/>
      <c r="BZ100" s="255"/>
      <c r="CA100" s="255"/>
      <c r="CB100" s="255"/>
      <c r="CC100" s="255"/>
      <c r="CD100" s="255"/>
      <c r="CE100" s="255"/>
      <c r="CF100" s="255"/>
      <c r="CG100" s="255"/>
      <c r="CH100" s="255"/>
      <c r="CI100" s="255"/>
      <c r="CJ100" s="255"/>
      <c r="CK100" s="255"/>
      <c r="CL100" s="255"/>
      <c r="CM100" s="255"/>
      <c r="CN100" s="255"/>
      <c r="CO100" s="255"/>
      <c r="CP100" s="255"/>
      <c r="CQ100" s="255"/>
      <c r="CR100" s="255"/>
      <c r="CS100" s="255"/>
      <c r="CT100" s="255"/>
      <c r="CU100" s="255"/>
      <c r="CV100" s="255"/>
      <c r="CW100" s="255"/>
      <c r="CX100" s="255"/>
      <c r="CY100" s="255"/>
      <c r="CZ100" s="255"/>
      <c r="DA100" s="255"/>
      <c r="DB100" s="255"/>
      <c r="DC100" s="255"/>
      <c r="DD100" s="255"/>
      <c r="DE100" s="255"/>
      <c r="DF100" s="255"/>
      <c r="DG100" s="255"/>
      <c r="DH100" s="255"/>
      <c r="DI100" s="255"/>
      <c r="DJ100" s="255"/>
      <c r="DK100" s="255"/>
      <c r="DL100" s="255"/>
    </row>
    <row r="101" spans="1:116" x14ac:dyDescent="0.35">
      <c r="A101" s="256" t="s">
        <v>165</v>
      </c>
      <c r="B101" s="257" t="s">
        <v>8209</v>
      </c>
      <c r="C101" s="260">
        <v>0.27512803019999998</v>
      </c>
      <c r="D101" s="261">
        <v>1</v>
      </c>
      <c r="E101" s="260">
        <v>0</v>
      </c>
      <c r="F101" s="260">
        <v>2.4500000000000002</v>
      </c>
      <c r="G101" s="260">
        <v>0.1717677189</v>
      </c>
      <c r="H101" s="260" t="s">
        <v>14</v>
      </c>
      <c r="I101" s="261">
        <v>3</v>
      </c>
      <c r="J101" s="261">
        <f>IFERROR(VLOOKUP($B101,'Core Indicators'!$E$3:$EU$906,147,FALSE),"x")</f>
        <v>925</v>
      </c>
      <c r="K101" s="262">
        <v>-1.8480540513999999</v>
      </c>
      <c r="L101" s="260">
        <v>2.75</v>
      </c>
      <c r="M101" s="261">
        <v>9</v>
      </c>
      <c r="N101" s="261">
        <v>18</v>
      </c>
      <c r="O101" s="261">
        <f>IFERROR(VLOOKUP(B101,'Core Indicators'!$E$3:$G$9906,3,FALSE),"x")</f>
        <v>8200000</v>
      </c>
      <c r="P101" s="261">
        <v>1759540</v>
      </c>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255"/>
      <c r="BA101" s="255"/>
      <c r="BB101" s="255"/>
      <c r="BC101" s="255"/>
      <c r="BD101" s="255"/>
      <c r="BE101" s="255"/>
      <c r="BF101" s="255"/>
      <c r="BG101" s="255"/>
      <c r="BH101" s="255"/>
      <c r="BI101" s="255"/>
      <c r="BJ101" s="255"/>
      <c r="BK101" s="255"/>
      <c r="BL101" s="255"/>
      <c r="BM101" s="255"/>
      <c r="BN101" s="255"/>
      <c r="BO101" s="255"/>
      <c r="BP101" s="255"/>
      <c r="BQ101" s="255"/>
      <c r="BR101" s="255"/>
      <c r="BS101" s="255"/>
      <c r="BT101" s="255"/>
      <c r="BU101" s="255"/>
      <c r="BV101" s="255"/>
      <c r="BW101" s="255"/>
      <c r="BX101" s="255"/>
      <c r="BY101" s="255"/>
      <c r="BZ101" s="255"/>
      <c r="CA101" s="255"/>
      <c r="CB101" s="255"/>
      <c r="CC101" s="255"/>
      <c r="CD101" s="255"/>
      <c r="CE101" s="255"/>
      <c r="CF101" s="255"/>
      <c r="CG101" s="255"/>
      <c r="CH101" s="255"/>
      <c r="CI101" s="255"/>
      <c r="CJ101" s="255"/>
      <c r="CK101" s="255"/>
      <c r="CL101" s="255"/>
      <c r="CM101" s="255"/>
      <c r="CN101" s="255"/>
      <c r="CO101" s="255"/>
      <c r="CP101" s="255"/>
      <c r="CQ101" s="255"/>
      <c r="CR101" s="255"/>
      <c r="CS101" s="255"/>
      <c r="CT101" s="255"/>
      <c r="CU101" s="255"/>
      <c r="CV101" s="255"/>
      <c r="CW101" s="255"/>
      <c r="CX101" s="255"/>
      <c r="CY101" s="255"/>
      <c r="CZ101" s="255"/>
      <c r="DA101" s="255"/>
      <c r="DB101" s="255"/>
      <c r="DC101" s="255"/>
      <c r="DD101" s="255"/>
      <c r="DE101" s="255"/>
      <c r="DF101" s="255"/>
      <c r="DG101" s="255"/>
      <c r="DH101" s="255"/>
      <c r="DI101" s="255"/>
      <c r="DJ101" s="255"/>
      <c r="DK101" s="255"/>
      <c r="DL101" s="255"/>
    </row>
    <row r="102" spans="1:116" x14ac:dyDescent="0.35">
      <c r="A102" s="256" t="s">
        <v>8210</v>
      </c>
      <c r="B102" s="257" t="s">
        <v>8211</v>
      </c>
      <c r="C102" s="260">
        <v>0</v>
      </c>
      <c r="D102" s="261">
        <v>12</v>
      </c>
      <c r="E102" s="260">
        <v>0</v>
      </c>
      <c r="F102" s="260" t="s">
        <v>14</v>
      </c>
      <c r="G102" s="260">
        <v>0.33299378600000001</v>
      </c>
      <c r="H102" s="260">
        <v>51.2</v>
      </c>
      <c r="I102" s="261">
        <v>0</v>
      </c>
      <c r="J102" s="261" t="str">
        <f>IFERROR(VLOOKUP($B102,'Core Indicators'!$E$3:$EU$906,147,FALSE),"x")</f>
        <v>x</v>
      </c>
      <c r="K102" s="262">
        <v>0.569129467</v>
      </c>
      <c r="L102" s="260" t="s">
        <v>14</v>
      </c>
      <c r="M102" s="261">
        <v>92</v>
      </c>
      <c r="N102" s="261">
        <v>55</v>
      </c>
      <c r="O102" s="261" t="str">
        <f>IFERROR(VLOOKUP(B102,'Core Indicators'!$E$3:$G$9906,3,FALSE),"x")</f>
        <v>x</v>
      </c>
      <c r="P102" s="261">
        <v>610</v>
      </c>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255"/>
      <c r="BA102" s="255"/>
      <c r="BB102" s="255"/>
      <c r="BC102" s="255"/>
      <c r="BD102" s="255"/>
      <c r="BE102" s="255"/>
      <c r="BF102" s="255"/>
      <c r="BG102" s="255"/>
      <c r="BH102" s="255"/>
      <c r="BI102" s="255"/>
      <c r="BJ102" s="255"/>
      <c r="BK102" s="255"/>
      <c r="BL102" s="255"/>
      <c r="BM102" s="255"/>
      <c r="BN102" s="255"/>
      <c r="BO102" s="255"/>
      <c r="BP102" s="255"/>
      <c r="BQ102" s="255"/>
      <c r="BR102" s="255"/>
      <c r="BS102" s="255"/>
      <c r="BT102" s="255"/>
      <c r="BU102" s="255"/>
      <c r="BV102" s="255"/>
      <c r="BW102" s="255"/>
      <c r="BX102" s="255"/>
      <c r="BY102" s="255"/>
      <c r="BZ102" s="255"/>
      <c r="CA102" s="255"/>
      <c r="CB102" s="255"/>
      <c r="CC102" s="255"/>
      <c r="CD102" s="255"/>
      <c r="CE102" s="255"/>
      <c r="CF102" s="255"/>
      <c r="CG102" s="255"/>
      <c r="CH102" s="255"/>
      <c r="CI102" s="255"/>
      <c r="CJ102" s="255"/>
      <c r="CK102" s="255"/>
      <c r="CL102" s="255"/>
      <c r="CM102" s="255"/>
      <c r="CN102" s="255"/>
      <c r="CO102" s="255"/>
      <c r="CP102" s="255"/>
      <c r="CQ102" s="255"/>
      <c r="CR102" s="255"/>
      <c r="CS102" s="255"/>
      <c r="CT102" s="255"/>
      <c r="CU102" s="255"/>
      <c r="CV102" s="255"/>
      <c r="CW102" s="255"/>
      <c r="CX102" s="255"/>
      <c r="CY102" s="255"/>
      <c r="CZ102" s="255"/>
      <c r="DA102" s="255"/>
      <c r="DB102" s="255"/>
      <c r="DC102" s="255"/>
      <c r="DD102" s="255"/>
      <c r="DE102" s="255"/>
      <c r="DF102" s="255"/>
      <c r="DG102" s="255"/>
      <c r="DH102" s="255"/>
      <c r="DI102" s="255"/>
      <c r="DJ102" s="255"/>
      <c r="DK102" s="255"/>
      <c r="DL102" s="255"/>
    </row>
    <row r="103" spans="1:116" x14ac:dyDescent="0.35">
      <c r="A103" s="256" t="s">
        <v>8212</v>
      </c>
      <c r="B103" s="257" t="s">
        <v>8213</v>
      </c>
      <c r="C103" s="260">
        <v>0</v>
      </c>
      <c r="D103" s="261">
        <v>12</v>
      </c>
      <c r="E103" s="260">
        <v>0</v>
      </c>
      <c r="F103" s="260" t="s">
        <v>14</v>
      </c>
      <c r="G103" s="260" t="s">
        <v>14</v>
      </c>
      <c r="H103" s="260" t="s">
        <v>14</v>
      </c>
      <c r="I103" s="261">
        <v>0</v>
      </c>
      <c r="J103" s="261" t="str">
        <f>IFERROR(VLOOKUP($B103,'Core Indicators'!$E$3:$EU$906,147,FALSE),"x")</f>
        <v>x</v>
      </c>
      <c r="K103" s="262">
        <v>1.6793329716000001</v>
      </c>
      <c r="L103" s="260" t="s">
        <v>14</v>
      </c>
      <c r="M103" s="261">
        <v>90</v>
      </c>
      <c r="N103" s="261" t="s">
        <v>14</v>
      </c>
      <c r="O103" s="261" t="str">
        <f>IFERROR(VLOOKUP(B103,'Core Indicators'!$E$3:$G$9906,3,FALSE),"x")</f>
        <v>x</v>
      </c>
      <c r="P103" s="261">
        <v>160</v>
      </c>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c r="AV103" s="255"/>
      <c r="AW103" s="255"/>
      <c r="AX103" s="255"/>
      <c r="AY103" s="255"/>
      <c r="AZ103" s="255"/>
      <c r="BA103" s="255"/>
      <c r="BB103" s="255"/>
      <c r="BC103" s="255"/>
      <c r="BD103" s="255"/>
      <c r="BE103" s="255"/>
      <c r="BF103" s="255"/>
      <c r="BG103" s="255"/>
      <c r="BH103" s="255"/>
      <c r="BI103" s="255"/>
      <c r="BJ103" s="255"/>
      <c r="BK103" s="255"/>
      <c r="BL103" s="255"/>
      <c r="BM103" s="255"/>
      <c r="BN103" s="255"/>
      <c r="BO103" s="255"/>
      <c r="BP103" s="255"/>
      <c r="BQ103" s="255"/>
      <c r="BR103" s="255"/>
      <c r="BS103" s="255"/>
      <c r="BT103" s="255"/>
      <c r="BU103" s="255"/>
      <c r="BV103" s="255"/>
      <c r="BW103" s="255"/>
      <c r="BX103" s="255"/>
      <c r="BY103" s="255"/>
      <c r="BZ103" s="255"/>
      <c r="CA103" s="255"/>
      <c r="CB103" s="255"/>
      <c r="CC103" s="255"/>
      <c r="CD103" s="255"/>
      <c r="CE103" s="255"/>
      <c r="CF103" s="255"/>
      <c r="CG103" s="255"/>
      <c r="CH103" s="255"/>
      <c r="CI103" s="255"/>
      <c r="CJ103" s="255"/>
      <c r="CK103" s="255"/>
      <c r="CL103" s="255"/>
      <c r="CM103" s="255"/>
      <c r="CN103" s="255"/>
      <c r="CO103" s="255"/>
      <c r="CP103" s="255"/>
      <c r="CQ103" s="255"/>
      <c r="CR103" s="255"/>
      <c r="CS103" s="255"/>
      <c r="CT103" s="255"/>
      <c r="CU103" s="255"/>
      <c r="CV103" s="255"/>
      <c r="CW103" s="255"/>
      <c r="CX103" s="255"/>
      <c r="CY103" s="255"/>
      <c r="CZ103" s="255"/>
      <c r="DA103" s="255"/>
      <c r="DB103" s="255"/>
      <c r="DC103" s="255"/>
      <c r="DD103" s="255"/>
      <c r="DE103" s="255"/>
      <c r="DF103" s="255"/>
      <c r="DG103" s="255"/>
      <c r="DH103" s="255"/>
      <c r="DI103" s="255"/>
      <c r="DJ103" s="255"/>
      <c r="DK103" s="255"/>
      <c r="DL103" s="255"/>
    </row>
    <row r="104" spans="1:116" x14ac:dyDescent="0.35">
      <c r="A104" s="256" t="s">
        <v>6132</v>
      </c>
      <c r="B104" s="257" t="s">
        <v>8214</v>
      </c>
      <c r="C104" s="260">
        <v>0.41569999959999998</v>
      </c>
      <c r="D104" s="261">
        <v>5</v>
      </c>
      <c r="E104" s="260">
        <v>0.11</v>
      </c>
      <c r="F104" s="260">
        <v>6.65</v>
      </c>
      <c r="G104" s="260">
        <v>0.37970115970000001</v>
      </c>
      <c r="H104" s="260">
        <v>39.299999999999997</v>
      </c>
      <c r="I104" s="261">
        <v>3</v>
      </c>
      <c r="J104" s="261">
        <f>IFERROR(VLOOKUP($B104,'Core Indicators'!$E$3:$EU$906,147,FALSE),"x")</f>
        <v>8</v>
      </c>
      <c r="K104" s="262">
        <v>-1.1983425400000001E-2</v>
      </c>
      <c r="L104" s="260">
        <v>6.5</v>
      </c>
      <c r="M104" s="261">
        <v>55</v>
      </c>
      <c r="N104" s="261">
        <v>38</v>
      </c>
      <c r="O104" s="261">
        <f>IFERROR(VLOOKUP(B104,'Core Indicators'!$E$3:$G$9906,3,FALSE),"x")</f>
        <v>22156000</v>
      </c>
      <c r="P104" s="261">
        <v>62710</v>
      </c>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255"/>
      <c r="BA104" s="255"/>
      <c r="BB104" s="255"/>
      <c r="BC104" s="255"/>
      <c r="BD104" s="255"/>
      <c r="BE104" s="255"/>
      <c r="BF104" s="255"/>
      <c r="BG104" s="255"/>
      <c r="BH104" s="255"/>
      <c r="BI104" s="255"/>
      <c r="BJ104" s="255"/>
      <c r="BK104" s="255"/>
      <c r="BL104" s="255"/>
      <c r="BM104" s="255"/>
      <c r="BN104" s="255"/>
      <c r="BO104" s="255"/>
      <c r="BP104" s="255"/>
      <c r="BQ104" s="255"/>
      <c r="BR104" s="255"/>
      <c r="BS104" s="255"/>
      <c r="BT104" s="255"/>
      <c r="BU104" s="255"/>
      <c r="BV104" s="255"/>
      <c r="BW104" s="255"/>
      <c r="BX104" s="255"/>
      <c r="BY104" s="255"/>
      <c r="BZ104" s="255"/>
      <c r="CA104" s="255"/>
      <c r="CB104" s="255"/>
      <c r="CC104" s="255"/>
      <c r="CD104" s="255"/>
      <c r="CE104" s="255"/>
      <c r="CF104" s="255"/>
      <c r="CG104" s="255"/>
      <c r="CH104" s="255"/>
      <c r="CI104" s="255"/>
      <c r="CJ104" s="255"/>
      <c r="CK104" s="255"/>
      <c r="CL104" s="255"/>
      <c r="CM104" s="255"/>
      <c r="CN104" s="255"/>
      <c r="CO104" s="255"/>
      <c r="CP104" s="255"/>
      <c r="CQ104" s="255"/>
      <c r="CR104" s="255"/>
      <c r="CS104" s="255"/>
      <c r="CT104" s="255"/>
      <c r="CU104" s="255"/>
      <c r="CV104" s="255"/>
      <c r="CW104" s="255"/>
      <c r="CX104" s="255"/>
      <c r="CY104" s="255"/>
      <c r="CZ104" s="255"/>
      <c r="DA104" s="255"/>
      <c r="DB104" s="255"/>
      <c r="DC104" s="255"/>
      <c r="DD104" s="255"/>
      <c r="DE104" s="255"/>
      <c r="DF104" s="255"/>
      <c r="DG104" s="255"/>
      <c r="DH104" s="255"/>
      <c r="DI104" s="255"/>
      <c r="DJ104" s="255"/>
      <c r="DK104" s="255"/>
      <c r="DL104" s="255"/>
    </row>
    <row r="105" spans="1:116" x14ac:dyDescent="0.35">
      <c r="A105" s="256" t="s">
        <v>91</v>
      </c>
      <c r="B105" s="257" t="s">
        <v>8215</v>
      </c>
      <c r="C105" s="260">
        <v>0</v>
      </c>
      <c r="D105" s="261">
        <v>11</v>
      </c>
      <c r="E105" s="260">
        <v>0</v>
      </c>
      <c r="F105" s="260">
        <v>5.45</v>
      </c>
      <c r="G105" s="260">
        <v>0.54603114490000004</v>
      </c>
      <c r="H105" s="260">
        <v>44.9</v>
      </c>
      <c r="I105" s="261">
        <v>0</v>
      </c>
      <c r="J105" s="261">
        <f>IFERROR(VLOOKUP($B105,'Core Indicators'!$E$3:$EU$906,147,FALSE),"x")</f>
        <v>12</v>
      </c>
      <c r="K105" s="262">
        <v>-0.38059708479999999</v>
      </c>
      <c r="L105" s="260">
        <v>5</v>
      </c>
      <c r="M105" s="261">
        <v>63</v>
      </c>
      <c r="N105" s="261">
        <v>40</v>
      </c>
      <c r="O105" s="261">
        <f>IFERROR(VLOOKUP(B105,'Core Indicators'!$E$3:$G$9906,3,FALSE),"x")</f>
        <v>2100000</v>
      </c>
      <c r="P105" s="261">
        <v>30360</v>
      </c>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c r="AT105" s="255"/>
      <c r="AU105" s="255"/>
      <c r="AV105" s="255"/>
      <c r="AW105" s="255"/>
      <c r="AX105" s="255"/>
      <c r="AY105" s="255"/>
      <c r="AZ105" s="255"/>
      <c r="BA105" s="255"/>
      <c r="BB105" s="255"/>
      <c r="BC105" s="255"/>
      <c r="BD105" s="255"/>
      <c r="BE105" s="255"/>
      <c r="BF105" s="255"/>
      <c r="BG105" s="255"/>
      <c r="BH105" s="255"/>
      <c r="BI105" s="255"/>
      <c r="BJ105" s="255"/>
      <c r="BK105" s="255"/>
      <c r="BL105" s="255"/>
      <c r="BM105" s="255"/>
      <c r="BN105" s="255"/>
      <c r="BO105" s="255"/>
      <c r="BP105" s="255"/>
      <c r="BQ105" s="255"/>
      <c r="BR105" s="255"/>
      <c r="BS105" s="255"/>
      <c r="BT105" s="255"/>
      <c r="BU105" s="255"/>
      <c r="BV105" s="255"/>
      <c r="BW105" s="255"/>
      <c r="BX105" s="255"/>
      <c r="BY105" s="255"/>
      <c r="BZ105" s="255"/>
      <c r="CA105" s="255"/>
      <c r="CB105" s="255"/>
      <c r="CC105" s="255"/>
      <c r="CD105" s="255"/>
      <c r="CE105" s="255"/>
      <c r="CF105" s="255"/>
      <c r="CG105" s="255"/>
      <c r="CH105" s="255"/>
      <c r="CI105" s="255"/>
      <c r="CJ105" s="255"/>
      <c r="CK105" s="255"/>
      <c r="CL105" s="255"/>
      <c r="CM105" s="255"/>
      <c r="CN105" s="255"/>
      <c r="CO105" s="255"/>
      <c r="CP105" s="255"/>
      <c r="CQ105" s="255"/>
      <c r="CR105" s="255"/>
      <c r="CS105" s="255"/>
      <c r="CT105" s="255"/>
      <c r="CU105" s="255"/>
      <c r="CV105" s="255"/>
      <c r="CW105" s="255"/>
      <c r="CX105" s="255"/>
      <c r="CY105" s="255"/>
      <c r="CZ105" s="255"/>
      <c r="DA105" s="255"/>
      <c r="DB105" s="255"/>
      <c r="DC105" s="255"/>
      <c r="DD105" s="255"/>
      <c r="DE105" s="255"/>
      <c r="DF105" s="255"/>
      <c r="DG105" s="255"/>
      <c r="DH105" s="255"/>
      <c r="DI105" s="255"/>
      <c r="DJ105" s="255"/>
      <c r="DK105" s="255"/>
      <c r="DL105" s="255"/>
    </row>
    <row r="106" spans="1:116" x14ac:dyDescent="0.35">
      <c r="A106" s="256" t="s">
        <v>8216</v>
      </c>
      <c r="B106" s="257" t="s">
        <v>8217</v>
      </c>
      <c r="C106" s="260">
        <v>0.28331598740000002</v>
      </c>
      <c r="D106" s="261">
        <v>9</v>
      </c>
      <c r="E106" s="260">
        <v>0.13</v>
      </c>
      <c r="F106" s="260">
        <v>9.5</v>
      </c>
      <c r="G106" s="260">
        <v>0.12419569599999999</v>
      </c>
      <c r="H106" s="260">
        <v>35.700000000000003</v>
      </c>
      <c r="I106" s="261">
        <v>0</v>
      </c>
      <c r="J106" s="261" t="str">
        <f>IFERROR(VLOOKUP($B106,'Core Indicators'!$E$3:$EU$906,147,FALSE),"x")</f>
        <v>x</v>
      </c>
      <c r="K106" s="262">
        <v>1.022870779</v>
      </c>
      <c r="L106" s="260">
        <v>9.75</v>
      </c>
      <c r="M106" s="261">
        <v>91</v>
      </c>
      <c r="N106" s="261">
        <v>60</v>
      </c>
      <c r="O106" s="261" t="str">
        <f>IFERROR(VLOOKUP(B106,'Core Indicators'!$E$3:$G$9906,3,FALSE),"x")</f>
        <v>x</v>
      </c>
      <c r="P106" s="261">
        <v>62650</v>
      </c>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255"/>
      <c r="BA106" s="255"/>
      <c r="BB106" s="255"/>
      <c r="BC106" s="255"/>
      <c r="BD106" s="255"/>
      <c r="BE106" s="255"/>
      <c r="BF106" s="255"/>
      <c r="BG106" s="255"/>
      <c r="BH106" s="255"/>
      <c r="BI106" s="255"/>
      <c r="BJ106" s="255"/>
      <c r="BK106" s="255"/>
      <c r="BL106" s="255"/>
      <c r="BM106" s="255"/>
      <c r="BN106" s="255"/>
      <c r="BO106" s="255"/>
      <c r="BP106" s="255"/>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K106" s="255"/>
      <c r="CL106" s="255"/>
      <c r="CM106" s="255"/>
      <c r="CN106" s="255"/>
      <c r="CO106" s="255"/>
      <c r="CP106" s="255"/>
      <c r="CQ106" s="255"/>
      <c r="CR106" s="255"/>
      <c r="CS106" s="255"/>
      <c r="CT106" s="255"/>
      <c r="CU106" s="255"/>
      <c r="CV106" s="255"/>
      <c r="CW106" s="255"/>
      <c r="CX106" s="255"/>
      <c r="CY106" s="255"/>
      <c r="CZ106" s="255"/>
      <c r="DA106" s="255"/>
      <c r="DB106" s="255"/>
      <c r="DC106" s="255"/>
      <c r="DD106" s="255"/>
      <c r="DE106" s="255"/>
      <c r="DF106" s="255"/>
      <c r="DG106" s="255"/>
      <c r="DH106" s="255"/>
      <c r="DI106" s="255"/>
      <c r="DJ106" s="255"/>
      <c r="DK106" s="255"/>
      <c r="DL106" s="255"/>
    </row>
    <row r="107" spans="1:116" x14ac:dyDescent="0.35">
      <c r="A107" s="256" t="s">
        <v>8218</v>
      </c>
      <c r="B107" s="257" t="s">
        <v>8219</v>
      </c>
      <c r="C107" s="260">
        <v>0</v>
      </c>
      <c r="D107" s="261">
        <v>14</v>
      </c>
      <c r="E107" s="260">
        <v>0</v>
      </c>
      <c r="F107" s="260" t="s">
        <v>14</v>
      </c>
      <c r="G107" s="260">
        <v>7.8352409200000001E-2</v>
      </c>
      <c r="H107" s="260">
        <v>35.4</v>
      </c>
      <c r="I107" s="261">
        <v>0</v>
      </c>
      <c r="J107" s="261" t="str">
        <f>IFERROR(VLOOKUP($B107,'Core Indicators'!$E$3:$EU$906,147,FALSE),"x")</f>
        <v>x</v>
      </c>
      <c r="K107" s="262">
        <v>1.7934256792000001</v>
      </c>
      <c r="L107" s="260" t="s">
        <v>14</v>
      </c>
      <c r="M107" s="261">
        <v>98</v>
      </c>
      <c r="N107" s="261">
        <v>80</v>
      </c>
      <c r="O107" s="261" t="str">
        <f>IFERROR(VLOOKUP(B107,'Core Indicators'!$E$3:$G$9906,3,FALSE),"x")</f>
        <v>x</v>
      </c>
      <c r="P107" s="261">
        <v>2590</v>
      </c>
      <c r="Q107" s="255"/>
      <c r="R107" s="255"/>
      <c r="S107" s="255"/>
      <c r="T107" s="255"/>
      <c r="U107" s="255"/>
      <c r="V107" s="255"/>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c r="AT107" s="255"/>
      <c r="AU107" s="255"/>
      <c r="AV107" s="255"/>
      <c r="AW107" s="255"/>
      <c r="AX107" s="255"/>
      <c r="AY107" s="255"/>
      <c r="AZ107" s="255"/>
      <c r="BA107" s="255"/>
      <c r="BB107" s="255"/>
      <c r="BC107" s="255"/>
      <c r="BD107" s="255"/>
      <c r="BE107" s="255"/>
      <c r="BF107" s="255"/>
      <c r="BG107" s="255"/>
      <c r="BH107" s="255"/>
      <c r="BI107" s="255"/>
      <c r="BJ107" s="255"/>
      <c r="BK107" s="255"/>
      <c r="BL107" s="255"/>
      <c r="BM107" s="255"/>
      <c r="BN107" s="255"/>
      <c r="BO107" s="255"/>
      <c r="BP107" s="255"/>
      <c r="BQ107" s="255"/>
      <c r="BR107" s="255"/>
      <c r="BS107" s="255"/>
      <c r="BT107" s="255"/>
      <c r="BU107" s="255"/>
      <c r="BV107" s="255"/>
      <c r="BW107" s="255"/>
      <c r="BX107" s="255"/>
      <c r="BY107" s="255"/>
      <c r="BZ107" s="255"/>
      <c r="CA107" s="255"/>
      <c r="CB107" s="255"/>
      <c r="CC107" s="255"/>
      <c r="CD107" s="255"/>
      <c r="CE107" s="255"/>
      <c r="CF107" s="255"/>
      <c r="CG107" s="255"/>
      <c r="CH107" s="255"/>
      <c r="CI107" s="255"/>
      <c r="CJ107" s="255"/>
      <c r="CK107" s="255"/>
      <c r="CL107" s="255"/>
      <c r="CM107" s="255"/>
      <c r="CN107" s="255"/>
      <c r="CO107" s="255"/>
      <c r="CP107" s="255"/>
      <c r="CQ107" s="255"/>
      <c r="CR107" s="255"/>
      <c r="CS107" s="255"/>
      <c r="CT107" s="255"/>
      <c r="CU107" s="255"/>
      <c r="CV107" s="255"/>
      <c r="CW107" s="255"/>
      <c r="CX107" s="255"/>
      <c r="CY107" s="255"/>
      <c r="CZ107" s="255"/>
      <c r="DA107" s="255"/>
      <c r="DB107" s="255"/>
      <c r="DC107" s="255"/>
      <c r="DD107" s="255"/>
      <c r="DE107" s="255"/>
      <c r="DF107" s="255"/>
      <c r="DG107" s="255"/>
      <c r="DH107" s="255"/>
      <c r="DI107" s="255"/>
      <c r="DJ107" s="255"/>
      <c r="DK107" s="255"/>
      <c r="DL107" s="255"/>
    </row>
    <row r="108" spans="1:116" x14ac:dyDescent="0.35">
      <c r="A108" s="256" t="s">
        <v>8220</v>
      </c>
      <c r="B108" s="257" t="s">
        <v>8221</v>
      </c>
      <c r="C108" s="260">
        <v>0.57146297740000007</v>
      </c>
      <c r="D108" s="261">
        <v>10</v>
      </c>
      <c r="E108" s="260">
        <v>0.35299999999999998</v>
      </c>
      <c r="F108" s="260">
        <v>8.9</v>
      </c>
      <c r="G108" s="260">
        <v>0.16942693950000001</v>
      </c>
      <c r="H108" s="260">
        <v>35.1</v>
      </c>
      <c r="I108" s="261">
        <v>0</v>
      </c>
      <c r="J108" s="261" t="str">
        <f>IFERROR(VLOOKUP($B108,'Core Indicators'!$E$3:$EU$906,147,FALSE),"x")</f>
        <v>x</v>
      </c>
      <c r="K108" s="262">
        <v>1.0139242411</v>
      </c>
      <c r="L108" s="260">
        <v>8.25</v>
      </c>
      <c r="M108" s="261">
        <v>89</v>
      </c>
      <c r="N108" s="261">
        <v>56</v>
      </c>
      <c r="O108" s="261" t="str">
        <f>IFERROR(VLOOKUP(B108,'Core Indicators'!$E$3:$G$9906,3,FALSE),"x")</f>
        <v>x</v>
      </c>
      <c r="P108" s="261">
        <v>62180</v>
      </c>
      <c r="Q108" s="255"/>
      <c r="R108" s="255"/>
      <c r="S108" s="255"/>
      <c r="T108" s="255"/>
      <c r="U108" s="255"/>
      <c r="V108" s="255"/>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c r="AT108" s="255"/>
      <c r="AU108" s="255"/>
      <c r="AV108" s="255"/>
      <c r="AW108" s="255"/>
      <c r="AX108" s="255"/>
      <c r="AY108" s="255"/>
      <c r="AZ108" s="255"/>
      <c r="BA108" s="255"/>
      <c r="BB108" s="255"/>
      <c r="BC108" s="255"/>
      <c r="BD108" s="255"/>
      <c r="BE108" s="255"/>
      <c r="BF108" s="255"/>
      <c r="BG108" s="255"/>
      <c r="BH108" s="255"/>
      <c r="BI108" s="255"/>
      <c r="BJ108" s="255"/>
      <c r="BK108" s="255"/>
      <c r="BL108" s="255"/>
      <c r="BM108" s="255"/>
      <c r="BN108" s="255"/>
      <c r="BO108" s="255"/>
      <c r="BP108" s="255"/>
      <c r="BQ108" s="255"/>
      <c r="BR108" s="255"/>
      <c r="BS108" s="255"/>
      <c r="BT108" s="255"/>
      <c r="BU108" s="255"/>
      <c r="BV108" s="255"/>
      <c r="BW108" s="255"/>
      <c r="BX108" s="255"/>
      <c r="BY108" s="255"/>
      <c r="BZ108" s="255"/>
      <c r="CA108" s="255"/>
      <c r="CB108" s="255"/>
      <c r="CC108" s="255"/>
      <c r="CD108" s="255"/>
      <c r="CE108" s="255"/>
      <c r="CF108" s="255"/>
      <c r="CG108" s="255"/>
      <c r="CH108" s="255"/>
      <c r="CI108" s="255"/>
      <c r="CJ108" s="255"/>
      <c r="CK108" s="255"/>
      <c r="CL108" s="255"/>
      <c r="CM108" s="255"/>
      <c r="CN108" s="255"/>
      <c r="CO108" s="255"/>
      <c r="CP108" s="255"/>
      <c r="CQ108" s="255"/>
      <c r="CR108" s="255"/>
      <c r="CS108" s="255"/>
      <c r="CT108" s="255"/>
      <c r="CU108" s="255"/>
      <c r="CV108" s="255"/>
      <c r="CW108" s="255"/>
      <c r="CX108" s="255"/>
      <c r="CY108" s="255"/>
      <c r="CZ108" s="255"/>
      <c r="DA108" s="255"/>
      <c r="DB108" s="255"/>
      <c r="DC108" s="255"/>
      <c r="DD108" s="255"/>
      <c r="DE108" s="255"/>
      <c r="DF108" s="255"/>
      <c r="DG108" s="255"/>
      <c r="DH108" s="255"/>
      <c r="DI108" s="255"/>
      <c r="DJ108" s="255"/>
      <c r="DK108" s="255"/>
      <c r="DL108" s="255"/>
    </row>
    <row r="109" spans="1:116" x14ac:dyDescent="0.35">
      <c r="A109" s="256" t="s">
        <v>519</v>
      </c>
      <c r="B109" s="257" t="s">
        <v>8222</v>
      </c>
      <c r="C109" s="260">
        <v>0.49561599899999997</v>
      </c>
      <c r="D109" s="261">
        <v>5</v>
      </c>
      <c r="E109" s="260">
        <v>0.4</v>
      </c>
      <c r="F109" s="260">
        <v>3.6833333332999998</v>
      </c>
      <c r="G109" s="260">
        <v>0.4923099393</v>
      </c>
      <c r="H109" s="260">
        <v>39.5</v>
      </c>
      <c r="I109" s="261">
        <v>3</v>
      </c>
      <c r="J109" s="261">
        <f>IFERROR(VLOOKUP($B109,'Core Indicators'!$E$3:$EU$906,147,FALSE),"x")</f>
        <v>122</v>
      </c>
      <c r="K109" s="262">
        <v>-0.13564912970000001</v>
      </c>
      <c r="L109" s="260">
        <v>3.25</v>
      </c>
      <c r="M109" s="261">
        <v>37</v>
      </c>
      <c r="N109" s="261">
        <v>41</v>
      </c>
      <c r="O109" s="261">
        <f>IFERROR(VLOOKUP(B109,'Core Indicators'!$E$3:$G$9906,3,FALSE),"x")</f>
        <v>36911000</v>
      </c>
      <c r="P109" s="261">
        <v>446300</v>
      </c>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c r="AT109" s="255"/>
      <c r="AU109" s="255"/>
      <c r="AV109" s="255"/>
      <c r="AW109" s="255"/>
      <c r="AX109" s="255"/>
      <c r="AY109" s="255"/>
      <c r="AZ109" s="255"/>
      <c r="BA109" s="255"/>
      <c r="BB109" s="255"/>
      <c r="BC109" s="255"/>
      <c r="BD109" s="255"/>
      <c r="BE109" s="255"/>
      <c r="BF109" s="255"/>
      <c r="BG109" s="255"/>
      <c r="BH109" s="255"/>
      <c r="BI109" s="255"/>
      <c r="BJ109" s="255"/>
      <c r="BK109" s="255"/>
      <c r="BL109" s="255"/>
      <c r="BM109" s="255"/>
      <c r="BN109" s="255"/>
      <c r="BO109" s="255"/>
      <c r="BP109" s="255"/>
      <c r="BQ109" s="255"/>
      <c r="BR109" s="255"/>
      <c r="BS109" s="255"/>
      <c r="BT109" s="255"/>
      <c r="BU109" s="255"/>
      <c r="BV109" s="255"/>
      <c r="BW109" s="255"/>
      <c r="BX109" s="255"/>
      <c r="BY109" s="255"/>
      <c r="BZ109" s="255"/>
      <c r="CA109" s="255"/>
      <c r="CB109" s="255"/>
      <c r="CC109" s="255"/>
      <c r="CD109" s="255"/>
      <c r="CE109" s="255"/>
      <c r="CF109" s="255"/>
      <c r="CG109" s="255"/>
      <c r="CH109" s="255"/>
      <c r="CI109" s="255"/>
      <c r="CJ109" s="255"/>
      <c r="CK109" s="255"/>
      <c r="CL109" s="255"/>
      <c r="CM109" s="255"/>
      <c r="CN109" s="255"/>
      <c r="CO109" s="255"/>
      <c r="CP109" s="255"/>
      <c r="CQ109" s="255"/>
      <c r="CR109" s="255"/>
      <c r="CS109" s="255"/>
      <c r="CT109" s="255"/>
      <c r="CU109" s="255"/>
      <c r="CV109" s="255"/>
      <c r="CW109" s="255"/>
      <c r="CX109" s="255"/>
      <c r="CY109" s="255"/>
      <c r="CZ109" s="255"/>
      <c r="DA109" s="255"/>
      <c r="DB109" s="255"/>
      <c r="DC109" s="255"/>
      <c r="DD109" s="255"/>
      <c r="DE109" s="255"/>
      <c r="DF109" s="255"/>
      <c r="DG109" s="255"/>
      <c r="DH109" s="255"/>
      <c r="DI109" s="255"/>
      <c r="DJ109" s="255"/>
      <c r="DK109" s="255"/>
      <c r="DL109" s="255"/>
    </row>
    <row r="110" spans="1:116" x14ac:dyDescent="0.35">
      <c r="A110" s="256" t="s">
        <v>3769</v>
      </c>
      <c r="B110" s="257" t="s">
        <v>8223</v>
      </c>
      <c r="C110" s="260">
        <v>0.42207301920000001</v>
      </c>
      <c r="D110" s="261">
        <v>7</v>
      </c>
      <c r="E110" s="260">
        <v>0.19400000000000001</v>
      </c>
      <c r="F110" s="260">
        <v>5.8</v>
      </c>
      <c r="G110" s="260">
        <v>0.2284775829</v>
      </c>
      <c r="H110" s="260">
        <v>25.7</v>
      </c>
      <c r="I110" s="261">
        <v>2</v>
      </c>
      <c r="J110" s="261">
        <f>IFERROR(VLOOKUP($B110,'Core Indicators'!$E$3:$EU$906,147,FALSE),"x")</f>
        <v>0</v>
      </c>
      <c r="K110" s="262">
        <v>-0.37302857639999998</v>
      </c>
      <c r="L110" s="260">
        <v>4.5</v>
      </c>
      <c r="M110" s="261">
        <v>60</v>
      </c>
      <c r="N110" s="261">
        <v>32</v>
      </c>
      <c r="O110" s="261">
        <f>IFERROR(VLOOKUP(B110,'Core Indicators'!$E$3:$G$9906,3,FALSE),"x")</f>
        <v>2716000</v>
      </c>
      <c r="P110" s="261">
        <v>32870</v>
      </c>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255"/>
      <c r="BA110" s="255"/>
      <c r="BB110" s="255"/>
      <c r="BC110" s="255"/>
      <c r="BD110" s="255"/>
      <c r="BE110" s="255"/>
      <c r="BF110" s="255"/>
      <c r="BG110" s="255"/>
      <c r="BH110" s="255"/>
      <c r="BI110" s="255"/>
      <c r="BJ110" s="255"/>
      <c r="BK110" s="255"/>
      <c r="BL110" s="255"/>
      <c r="BM110" s="255"/>
      <c r="BN110" s="255"/>
      <c r="BO110" s="255"/>
      <c r="BP110" s="255"/>
      <c r="BQ110" s="255"/>
      <c r="BR110" s="255"/>
      <c r="BS110" s="255"/>
      <c r="BT110" s="255"/>
      <c r="BU110" s="255"/>
      <c r="BV110" s="255"/>
      <c r="BW110" s="255"/>
      <c r="BX110" s="255"/>
      <c r="BY110" s="255"/>
      <c r="BZ110" s="255"/>
      <c r="CA110" s="255"/>
      <c r="CB110" s="255"/>
      <c r="CC110" s="255"/>
      <c r="CD110" s="255"/>
      <c r="CE110" s="255"/>
      <c r="CF110" s="255"/>
      <c r="CG110" s="255"/>
      <c r="CH110" s="255"/>
      <c r="CI110" s="255"/>
      <c r="CJ110" s="255"/>
      <c r="CK110" s="255"/>
      <c r="CL110" s="255"/>
      <c r="CM110" s="255"/>
      <c r="CN110" s="255"/>
      <c r="CO110" s="255"/>
      <c r="CP110" s="255"/>
      <c r="CQ110" s="255"/>
      <c r="CR110" s="255"/>
      <c r="CS110" s="255"/>
      <c r="CT110" s="255"/>
      <c r="CU110" s="255"/>
      <c r="CV110" s="255"/>
      <c r="CW110" s="255"/>
      <c r="CX110" s="255"/>
      <c r="CY110" s="255"/>
      <c r="CZ110" s="255"/>
      <c r="DA110" s="255"/>
      <c r="DB110" s="255"/>
      <c r="DC110" s="255"/>
      <c r="DD110" s="255"/>
      <c r="DE110" s="255"/>
      <c r="DF110" s="255"/>
      <c r="DG110" s="255"/>
      <c r="DH110" s="255"/>
      <c r="DI110" s="255"/>
      <c r="DJ110" s="255"/>
      <c r="DK110" s="255"/>
      <c r="DL110" s="255"/>
    </row>
    <row r="111" spans="1:116" x14ac:dyDescent="0.35">
      <c r="A111" s="256" t="s">
        <v>1059</v>
      </c>
      <c r="B111" s="257" t="s">
        <v>8224</v>
      </c>
      <c r="C111" s="260">
        <v>0.61453398950000004</v>
      </c>
      <c r="D111" s="261">
        <v>6</v>
      </c>
      <c r="E111" s="260">
        <v>0</v>
      </c>
      <c r="F111" s="260">
        <v>5.4</v>
      </c>
      <c r="G111" s="260" t="s">
        <v>14</v>
      </c>
      <c r="H111" s="260">
        <v>42.6</v>
      </c>
      <c r="I111" s="261">
        <v>0</v>
      </c>
      <c r="J111" s="261">
        <f>IFERROR(VLOOKUP($B111,'Core Indicators'!$E$3:$EU$906,147,FALSE),"x")</f>
        <v>259</v>
      </c>
      <c r="K111" s="262">
        <v>-1.0088132620000001</v>
      </c>
      <c r="L111" s="260">
        <v>4.25</v>
      </c>
      <c r="M111" s="261">
        <v>61</v>
      </c>
      <c r="N111" s="261">
        <v>24</v>
      </c>
      <c r="O111" s="261">
        <f>IFERROR(VLOOKUP(B111,'Core Indicators'!$E$3:$G$9906,3,FALSE),"x")</f>
        <v>27000000</v>
      </c>
      <c r="P111" s="261">
        <v>581800</v>
      </c>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c r="AT111" s="255"/>
      <c r="AU111" s="255"/>
      <c r="AV111" s="255"/>
      <c r="AW111" s="255"/>
      <c r="AX111" s="255"/>
      <c r="AY111" s="255"/>
      <c r="AZ111" s="255"/>
      <c r="BA111" s="255"/>
      <c r="BB111" s="255"/>
      <c r="BC111" s="255"/>
      <c r="BD111" s="255"/>
      <c r="BE111" s="255"/>
      <c r="BF111" s="255"/>
      <c r="BG111" s="255"/>
      <c r="BH111" s="255"/>
      <c r="BI111" s="255"/>
      <c r="BJ111" s="255"/>
      <c r="BK111" s="255"/>
      <c r="BL111" s="255"/>
      <c r="BM111" s="255"/>
      <c r="BN111" s="255"/>
      <c r="BO111" s="255"/>
      <c r="BP111" s="255"/>
      <c r="BQ111" s="255"/>
      <c r="BR111" s="255"/>
      <c r="BS111" s="255"/>
      <c r="BT111" s="255"/>
      <c r="BU111" s="255"/>
      <c r="BV111" s="255"/>
      <c r="BW111" s="255"/>
      <c r="BX111" s="255"/>
      <c r="BY111" s="255"/>
      <c r="BZ111" s="255"/>
      <c r="CA111" s="255"/>
      <c r="CB111" s="255"/>
      <c r="CC111" s="255"/>
      <c r="CD111" s="255"/>
      <c r="CE111" s="255"/>
      <c r="CF111" s="255"/>
      <c r="CG111" s="255"/>
      <c r="CH111" s="255"/>
      <c r="CI111" s="255"/>
      <c r="CJ111" s="255"/>
      <c r="CK111" s="255"/>
      <c r="CL111" s="255"/>
      <c r="CM111" s="255"/>
      <c r="CN111" s="255"/>
      <c r="CO111" s="255"/>
      <c r="CP111" s="255"/>
      <c r="CQ111" s="255"/>
      <c r="CR111" s="255"/>
      <c r="CS111" s="255"/>
      <c r="CT111" s="255"/>
      <c r="CU111" s="255"/>
      <c r="CV111" s="255"/>
      <c r="CW111" s="255"/>
      <c r="CX111" s="255"/>
      <c r="CY111" s="255"/>
      <c r="CZ111" s="255"/>
      <c r="DA111" s="255"/>
      <c r="DB111" s="255"/>
      <c r="DC111" s="255"/>
      <c r="DD111" s="255"/>
      <c r="DE111" s="255"/>
      <c r="DF111" s="255"/>
      <c r="DG111" s="255"/>
      <c r="DH111" s="255"/>
      <c r="DI111" s="255"/>
      <c r="DJ111" s="255"/>
      <c r="DK111" s="255"/>
      <c r="DL111" s="255"/>
    </row>
    <row r="112" spans="1:116" x14ac:dyDescent="0.35">
      <c r="A112" s="256" t="s">
        <v>8225</v>
      </c>
      <c r="B112" s="257" t="s">
        <v>8226</v>
      </c>
      <c r="C112" s="260">
        <v>1.9899981099999998E-2</v>
      </c>
      <c r="D112" s="261">
        <v>8</v>
      </c>
      <c r="E112" s="260">
        <v>0</v>
      </c>
      <c r="F112" s="260" t="s">
        <v>14</v>
      </c>
      <c r="G112" s="260">
        <v>0.36658249790000003</v>
      </c>
      <c r="H112" s="260">
        <v>31.3</v>
      </c>
      <c r="I112" s="261">
        <v>3</v>
      </c>
      <c r="J112" s="261" t="str">
        <f>IFERROR(VLOOKUP($B112,'Core Indicators'!$E$3:$EU$906,147,FALSE),"x")</f>
        <v>x</v>
      </c>
      <c r="K112" s="262">
        <v>-0.41108790039999998</v>
      </c>
      <c r="L112" s="260" t="s">
        <v>14</v>
      </c>
      <c r="M112" s="261">
        <v>40</v>
      </c>
      <c r="N112" s="261">
        <v>29</v>
      </c>
      <c r="O112" s="261" t="str">
        <f>IFERROR(VLOOKUP(B112,'Core Indicators'!$E$3:$G$9906,3,FALSE),"x")</f>
        <v>x</v>
      </c>
      <c r="P112" s="261">
        <v>300</v>
      </c>
      <c r="Q112" s="255"/>
      <c r="R112" s="255"/>
      <c r="S112" s="255"/>
      <c r="T112" s="255"/>
      <c r="U112" s="255"/>
      <c r="V112" s="255"/>
      <c r="W112" s="255"/>
      <c r="X112" s="255"/>
      <c r="Y112" s="255"/>
      <c r="Z112" s="255"/>
      <c r="AA112" s="255"/>
      <c r="AB112" s="255"/>
      <c r="AC112" s="255"/>
      <c r="AD112" s="255"/>
      <c r="AE112" s="255"/>
      <c r="AF112" s="255"/>
      <c r="AG112" s="255"/>
      <c r="AH112" s="255"/>
      <c r="AI112" s="255"/>
      <c r="AJ112" s="255"/>
      <c r="AK112" s="255"/>
      <c r="AL112" s="255"/>
      <c r="AM112" s="255"/>
      <c r="AN112" s="255"/>
      <c r="AO112" s="255"/>
      <c r="AP112" s="255"/>
      <c r="AQ112" s="255"/>
      <c r="AR112" s="255"/>
      <c r="AS112" s="255"/>
      <c r="AT112" s="255"/>
      <c r="AU112" s="255"/>
      <c r="AV112" s="255"/>
      <c r="AW112" s="255"/>
      <c r="AX112" s="255"/>
      <c r="AY112" s="255"/>
      <c r="AZ112" s="255"/>
      <c r="BA112" s="255"/>
      <c r="BB112" s="255"/>
      <c r="BC112" s="255"/>
      <c r="BD112" s="255"/>
      <c r="BE112" s="255"/>
      <c r="BF112" s="255"/>
      <c r="BG112" s="255"/>
      <c r="BH112" s="255"/>
      <c r="BI112" s="255"/>
      <c r="BJ112" s="255"/>
      <c r="BK112" s="255"/>
      <c r="BL112" s="255"/>
      <c r="BM112" s="255"/>
      <c r="BN112" s="255"/>
      <c r="BO112" s="255"/>
      <c r="BP112" s="255"/>
      <c r="BQ112" s="255"/>
      <c r="BR112" s="255"/>
      <c r="BS112" s="255"/>
      <c r="BT112" s="255"/>
      <c r="BU112" s="255"/>
      <c r="BV112" s="255"/>
      <c r="BW112" s="255"/>
      <c r="BX112" s="255"/>
      <c r="BY112" s="255"/>
      <c r="BZ112" s="255"/>
      <c r="CA112" s="255"/>
      <c r="CB112" s="255"/>
      <c r="CC112" s="255"/>
      <c r="CD112" s="255"/>
      <c r="CE112" s="255"/>
      <c r="CF112" s="255"/>
      <c r="CG112" s="255"/>
      <c r="CH112" s="255"/>
      <c r="CI112" s="255"/>
      <c r="CJ112" s="255"/>
      <c r="CK112" s="255"/>
      <c r="CL112" s="255"/>
      <c r="CM112" s="255"/>
      <c r="CN112" s="255"/>
      <c r="CO112" s="255"/>
      <c r="CP112" s="255"/>
      <c r="CQ112" s="255"/>
      <c r="CR112" s="255"/>
      <c r="CS112" s="255"/>
      <c r="CT112" s="255"/>
      <c r="CU112" s="255"/>
      <c r="CV112" s="255"/>
      <c r="CW112" s="255"/>
      <c r="CX112" s="255"/>
      <c r="CY112" s="255"/>
      <c r="CZ112" s="255"/>
      <c r="DA112" s="255"/>
      <c r="DB112" s="255"/>
      <c r="DC112" s="255"/>
      <c r="DD112" s="255"/>
      <c r="DE112" s="255"/>
      <c r="DF112" s="255"/>
      <c r="DG112" s="255"/>
      <c r="DH112" s="255"/>
      <c r="DI112" s="255"/>
      <c r="DJ112" s="255"/>
      <c r="DK112" s="255"/>
      <c r="DL112" s="255"/>
    </row>
    <row r="113" spans="1:116" x14ac:dyDescent="0.35">
      <c r="A113" s="256" t="s">
        <v>4743</v>
      </c>
      <c r="B113" s="257" t="s">
        <v>8227</v>
      </c>
      <c r="C113" s="260">
        <v>0.33568600009999999</v>
      </c>
      <c r="D113" s="261">
        <v>10</v>
      </c>
      <c r="E113" s="260">
        <v>0.11</v>
      </c>
      <c r="F113" s="260">
        <v>6.05</v>
      </c>
      <c r="G113" s="260">
        <v>0.334242492</v>
      </c>
      <c r="H113" s="260">
        <v>45.4</v>
      </c>
      <c r="I113" s="261">
        <v>4</v>
      </c>
      <c r="J113" s="261">
        <f>IFERROR(VLOOKUP($B113,'Core Indicators'!$E$3:$EU$906,147,FALSE),"x")</f>
        <v>8670</v>
      </c>
      <c r="K113" s="262">
        <v>-0.65810358520000001</v>
      </c>
      <c r="L113" s="260">
        <v>5</v>
      </c>
      <c r="M113" s="261">
        <v>62</v>
      </c>
      <c r="N113" s="261">
        <v>29</v>
      </c>
      <c r="O113" s="261">
        <f>IFERROR(VLOOKUP(B113,'Core Indicators'!$E$3:$G$9906,3,FALSE),"x")</f>
        <v>117084000</v>
      </c>
      <c r="P113" s="261">
        <v>1943950</v>
      </c>
      <c r="Q113" s="255"/>
      <c r="R113" s="255"/>
      <c r="S113" s="255"/>
      <c r="T113" s="255"/>
      <c r="U113" s="255"/>
      <c r="V113" s="255"/>
      <c r="W113" s="255"/>
      <c r="X113" s="255"/>
      <c r="Y113" s="255"/>
      <c r="Z113" s="255"/>
      <c r="AA113" s="255"/>
      <c r="AB113" s="255"/>
      <c r="AC113" s="255"/>
      <c r="AD113" s="255"/>
      <c r="AE113" s="255"/>
      <c r="AF113" s="255"/>
      <c r="AG113" s="255"/>
      <c r="AH113" s="255"/>
      <c r="AI113" s="255"/>
      <c r="AJ113" s="255"/>
      <c r="AK113" s="255"/>
      <c r="AL113" s="255"/>
      <c r="AM113" s="255"/>
      <c r="AN113" s="255"/>
      <c r="AO113" s="255"/>
      <c r="AP113" s="255"/>
      <c r="AQ113" s="255"/>
      <c r="AR113" s="255"/>
      <c r="AS113" s="255"/>
      <c r="AT113" s="255"/>
      <c r="AU113" s="255"/>
      <c r="AV113" s="255"/>
      <c r="AW113" s="255"/>
      <c r="AX113" s="255"/>
      <c r="AY113" s="255"/>
      <c r="AZ113" s="255"/>
      <c r="BA113" s="255"/>
      <c r="BB113" s="255"/>
      <c r="BC113" s="255"/>
      <c r="BD113" s="255"/>
      <c r="BE113" s="255"/>
      <c r="BF113" s="255"/>
      <c r="BG113" s="255"/>
      <c r="BH113" s="255"/>
      <c r="BI113" s="255"/>
      <c r="BJ113" s="255"/>
      <c r="BK113" s="255"/>
      <c r="BL113" s="255"/>
      <c r="BM113" s="255"/>
      <c r="BN113" s="255"/>
      <c r="BO113" s="255"/>
      <c r="BP113" s="255"/>
      <c r="BQ113" s="255"/>
      <c r="BR113" s="255"/>
      <c r="BS113" s="255"/>
      <c r="BT113" s="255"/>
      <c r="BU113" s="255"/>
      <c r="BV113" s="255"/>
      <c r="BW113" s="255"/>
      <c r="BX113" s="255"/>
      <c r="BY113" s="255"/>
      <c r="BZ113" s="255"/>
      <c r="CA113" s="255"/>
      <c r="CB113" s="255"/>
      <c r="CC113" s="255"/>
      <c r="CD113" s="255"/>
      <c r="CE113" s="255"/>
      <c r="CF113" s="255"/>
      <c r="CG113" s="255"/>
      <c r="CH113" s="255"/>
      <c r="CI113" s="255"/>
      <c r="CJ113" s="255"/>
      <c r="CK113" s="255"/>
      <c r="CL113" s="255"/>
      <c r="CM113" s="255"/>
      <c r="CN113" s="255"/>
      <c r="CO113" s="255"/>
      <c r="CP113" s="255"/>
      <c r="CQ113" s="255"/>
      <c r="CR113" s="255"/>
      <c r="CS113" s="255"/>
      <c r="CT113" s="255"/>
      <c r="CU113" s="255"/>
      <c r="CV113" s="255"/>
      <c r="CW113" s="255"/>
      <c r="CX113" s="255"/>
      <c r="CY113" s="255"/>
      <c r="CZ113" s="255"/>
      <c r="DA113" s="255"/>
      <c r="DB113" s="255"/>
      <c r="DC113" s="255"/>
      <c r="DD113" s="255"/>
      <c r="DE113" s="255"/>
      <c r="DF113" s="255"/>
      <c r="DG113" s="255"/>
      <c r="DH113" s="255"/>
      <c r="DI113" s="255"/>
      <c r="DJ113" s="255"/>
      <c r="DK113" s="255"/>
      <c r="DL113" s="255"/>
    </row>
    <row r="114" spans="1:116" x14ac:dyDescent="0.35">
      <c r="A114" s="256" t="s">
        <v>8228</v>
      </c>
      <c r="B114" s="257" t="s">
        <v>8229</v>
      </c>
      <c r="C114" s="260">
        <v>0</v>
      </c>
      <c r="D114" s="261">
        <v>12</v>
      </c>
      <c r="E114" s="260">
        <v>0</v>
      </c>
      <c r="F114" s="260" t="s">
        <v>14</v>
      </c>
      <c r="G114" s="260" t="s">
        <v>14</v>
      </c>
      <c r="H114" s="260" t="s">
        <v>14</v>
      </c>
      <c r="I114" s="261">
        <v>0</v>
      </c>
      <c r="J114" s="261" t="str">
        <f>IFERROR(VLOOKUP($B114,'Core Indicators'!$E$3:$EU$906,147,FALSE),"x")</f>
        <v>x</v>
      </c>
      <c r="K114" s="262">
        <v>-3.3094067099999999E-2</v>
      </c>
      <c r="L114" s="260" t="s">
        <v>14</v>
      </c>
      <c r="M114" s="261">
        <v>93</v>
      </c>
      <c r="N114" s="261" t="s">
        <v>14</v>
      </c>
      <c r="O114" s="261" t="str">
        <f>IFERROR(VLOOKUP(B114,'Core Indicators'!$E$3:$G$9906,3,FALSE),"x")</f>
        <v>x</v>
      </c>
      <c r="P114" s="261">
        <v>180</v>
      </c>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255"/>
      <c r="BA114" s="255"/>
      <c r="BB114" s="255"/>
      <c r="BC114" s="255"/>
      <c r="BD114" s="255"/>
      <c r="BE114" s="255"/>
      <c r="BF114" s="255"/>
      <c r="BG114" s="255"/>
      <c r="BH114" s="255"/>
      <c r="BI114" s="255"/>
      <c r="BJ114" s="255"/>
      <c r="BK114" s="255"/>
      <c r="BL114" s="255"/>
      <c r="BM114" s="255"/>
      <c r="BN114" s="255"/>
      <c r="BO114" s="255"/>
      <c r="BP114" s="255"/>
      <c r="BQ114" s="255"/>
      <c r="BR114" s="255"/>
      <c r="BS114" s="255"/>
      <c r="BT114" s="255"/>
      <c r="BU114" s="255"/>
      <c r="BV114" s="255"/>
      <c r="BW114" s="255"/>
      <c r="BX114" s="255"/>
      <c r="BY114" s="255"/>
      <c r="BZ114" s="255"/>
      <c r="CA114" s="255"/>
      <c r="CB114" s="255"/>
      <c r="CC114" s="255"/>
      <c r="CD114" s="255"/>
      <c r="CE114" s="255"/>
      <c r="CF114" s="255"/>
      <c r="CG114" s="255"/>
      <c r="CH114" s="255"/>
      <c r="CI114" s="255"/>
      <c r="CJ114" s="255"/>
      <c r="CK114" s="255"/>
      <c r="CL114" s="255"/>
      <c r="CM114" s="255"/>
      <c r="CN114" s="255"/>
      <c r="CO114" s="255"/>
      <c r="CP114" s="255"/>
      <c r="CQ114" s="255"/>
      <c r="CR114" s="255"/>
      <c r="CS114" s="255"/>
      <c r="CT114" s="255"/>
      <c r="CU114" s="255"/>
      <c r="CV114" s="255"/>
      <c r="CW114" s="255"/>
      <c r="CX114" s="255"/>
      <c r="CY114" s="255"/>
      <c r="CZ114" s="255"/>
      <c r="DA114" s="255"/>
      <c r="DB114" s="255"/>
      <c r="DC114" s="255"/>
      <c r="DD114" s="255"/>
      <c r="DE114" s="255"/>
      <c r="DF114" s="255"/>
      <c r="DG114" s="255"/>
      <c r="DH114" s="255"/>
      <c r="DI114" s="255"/>
      <c r="DJ114" s="255"/>
      <c r="DK114" s="255"/>
      <c r="DL114" s="255"/>
    </row>
    <row r="115" spans="1:116" x14ac:dyDescent="0.35">
      <c r="A115" s="256" t="s">
        <v>8230</v>
      </c>
      <c r="B115" s="257" t="s">
        <v>8231</v>
      </c>
      <c r="C115" s="260">
        <v>0.52166897280000002</v>
      </c>
      <c r="D115" s="261">
        <v>10</v>
      </c>
      <c r="E115" s="260">
        <v>0.06</v>
      </c>
      <c r="F115" s="260">
        <v>7.2</v>
      </c>
      <c r="G115" s="260">
        <v>0.1450303838</v>
      </c>
      <c r="H115" s="260">
        <v>33</v>
      </c>
      <c r="I115" s="261">
        <v>3</v>
      </c>
      <c r="J115" s="261" t="str">
        <f>IFERROR(VLOOKUP($B115,'Core Indicators'!$E$3:$EU$906,147,FALSE),"x")</f>
        <v>x</v>
      </c>
      <c r="K115" s="262">
        <v>-0.24343633649999999</v>
      </c>
      <c r="L115" s="260">
        <v>6.5</v>
      </c>
      <c r="M115" s="261">
        <v>63</v>
      </c>
      <c r="N115" s="261">
        <v>35</v>
      </c>
      <c r="O115" s="261" t="str">
        <f>IFERROR(VLOOKUP(B115,'Core Indicators'!$E$3:$G$9906,3,FALSE),"x")</f>
        <v>x</v>
      </c>
      <c r="P115" s="261">
        <v>25220</v>
      </c>
      <c r="Q115" s="255"/>
      <c r="R115" s="255"/>
      <c r="S115" s="255"/>
      <c r="T115" s="255"/>
      <c r="U115" s="255"/>
      <c r="V115" s="255"/>
      <c r="W115" s="255"/>
      <c r="X115" s="255"/>
      <c r="Y115" s="255"/>
      <c r="Z115" s="255"/>
      <c r="AA115" s="255"/>
      <c r="AB115" s="255"/>
      <c r="AC115" s="255"/>
      <c r="AD115" s="255"/>
      <c r="AE115" s="255"/>
      <c r="AF115" s="255"/>
      <c r="AG115" s="255"/>
      <c r="AH115" s="255"/>
      <c r="AI115" s="255"/>
      <c r="AJ115" s="255"/>
      <c r="AK115" s="255"/>
      <c r="AL115" s="255"/>
      <c r="AM115" s="255"/>
      <c r="AN115" s="255"/>
      <c r="AO115" s="255"/>
      <c r="AP115" s="255"/>
      <c r="AQ115" s="255"/>
      <c r="AR115" s="255"/>
      <c r="AS115" s="255"/>
      <c r="AT115" s="255"/>
      <c r="AU115" s="255"/>
      <c r="AV115" s="255"/>
      <c r="AW115" s="255"/>
      <c r="AX115" s="255"/>
      <c r="AY115" s="255"/>
      <c r="AZ115" s="255"/>
      <c r="BA115" s="255"/>
      <c r="BB115" s="255"/>
      <c r="BC115" s="255"/>
      <c r="BD115" s="255"/>
      <c r="BE115" s="255"/>
      <c r="BF115" s="255"/>
      <c r="BG115" s="255"/>
      <c r="BH115" s="255"/>
      <c r="BI115" s="255"/>
      <c r="BJ115" s="255"/>
      <c r="BK115" s="255"/>
      <c r="BL115" s="255"/>
      <c r="BM115" s="255"/>
      <c r="BN115" s="255"/>
      <c r="BO115" s="255"/>
      <c r="BP115" s="255"/>
      <c r="BQ115" s="255"/>
      <c r="BR115" s="255"/>
      <c r="BS115" s="255"/>
      <c r="BT115" s="255"/>
      <c r="BU115" s="255"/>
      <c r="BV115" s="255"/>
      <c r="BW115" s="255"/>
      <c r="BX115" s="255"/>
      <c r="BY115" s="255"/>
      <c r="BZ115" s="255"/>
      <c r="CA115" s="255"/>
      <c r="CB115" s="255"/>
      <c r="CC115" s="255"/>
      <c r="CD115" s="255"/>
      <c r="CE115" s="255"/>
      <c r="CF115" s="255"/>
      <c r="CG115" s="255"/>
      <c r="CH115" s="255"/>
      <c r="CI115" s="255"/>
      <c r="CJ115" s="255"/>
      <c r="CK115" s="255"/>
      <c r="CL115" s="255"/>
      <c r="CM115" s="255"/>
      <c r="CN115" s="255"/>
      <c r="CO115" s="255"/>
      <c r="CP115" s="255"/>
      <c r="CQ115" s="255"/>
      <c r="CR115" s="255"/>
      <c r="CS115" s="255"/>
      <c r="CT115" s="255"/>
      <c r="CU115" s="255"/>
      <c r="CV115" s="255"/>
      <c r="CW115" s="255"/>
      <c r="CX115" s="255"/>
      <c r="CY115" s="255"/>
      <c r="CZ115" s="255"/>
      <c r="DA115" s="255"/>
      <c r="DB115" s="255"/>
      <c r="DC115" s="255"/>
      <c r="DD115" s="255"/>
      <c r="DE115" s="255"/>
      <c r="DF115" s="255"/>
      <c r="DG115" s="255"/>
      <c r="DH115" s="255"/>
      <c r="DI115" s="255"/>
      <c r="DJ115" s="255"/>
      <c r="DK115" s="255"/>
      <c r="DL115" s="255"/>
    </row>
    <row r="116" spans="1:116" x14ac:dyDescent="0.35">
      <c r="A116" s="256" t="s">
        <v>12</v>
      </c>
      <c r="B116" s="257" t="s">
        <v>8232</v>
      </c>
      <c r="C116" s="260">
        <v>0.1842000429</v>
      </c>
      <c r="D116" s="261">
        <v>12</v>
      </c>
      <c r="E116" s="260">
        <v>0</v>
      </c>
      <c r="F116" s="260">
        <v>5.8</v>
      </c>
      <c r="G116" s="260">
        <v>0.67610385110000004</v>
      </c>
      <c r="H116" s="260">
        <v>33</v>
      </c>
      <c r="I116" s="261">
        <v>5</v>
      </c>
      <c r="J116" s="261">
        <f>IFERROR(VLOOKUP($B116,'Core Indicators'!$E$3:$EU$906,147,FALSE),"x")</f>
        <v>974</v>
      </c>
      <c r="K116" s="262">
        <v>-0.83423358200000008</v>
      </c>
      <c r="L116" s="260">
        <v>4.5</v>
      </c>
      <c r="M116" s="261">
        <v>41</v>
      </c>
      <c r="N116" s="261">
        <v>29</v>
      </c>
      <c r="O116" s="261">
        <f>IFERROR(VLOOKUP(B116,'Core Indicators'!$E$3:$G$9906,3,FALSE),"x")</f>
        <v>21100000</v>
      </c>
      <c r="P116" s="261">
        <v>1220190</v>
      </c>
      <c r="Q116" s="255"/>
      <c r="R116" s="255"/>
      <c r="S116" s="255"/>
      <c r="T116" s="255"/>
      <c r="U116" s="255"/>
      <c r="V116" s="255"/>
      <c r="W116" s="255"/>
      <c r="X116" s="255"/>
      <c r="Y116" s="255"/>
      <c r="Z116" s="255"/>
      <c r="AA116" s="255"/>
      <c r="AB116" s="255"/>
      <c r="AC116" s="255"/>
      <c r="AD116" s="255"/>
      <c r="AE116" s="255"/>
      <c r="AF116" s="255"/>
      <c r="AG116" s="255"/>
      <c r="AH116" s="255"/>
      <c r="AI116" s="255"/>
      <c r="AJ116" s="255"/>
      <c r="AK116" s="255"/>
      <c r="AL116" s="255"/>
      <c r="AM116" s="255"/>
      <c r="AN116" s="255"/>
      <c r="AO116" s="255"/>
      <c r="AP116" s="255"/>
      <c r="AQ116" s="255"/>
      <c r="AR116" s="255"/>
      <c r="AS116" s="255"/>
      <c r="AT116" s="255"/>
      <c r="AU116" s="255"/>
      <c r="AV116" s="255"/>
      <c r="AW116" s="255"/>
      <c r="AX116" s="255"/>
      <c r="AY116" s="255"/>
      <c r="AZ116" s="255"/>
      <c r="BA116" s="255"/>
      <c r="BB116" s="255"/>
      <c r="BC116" s="255"/>
      <c r="BD116" s="255"/>
      <c r="BE116" s="255"/>
      <c r="BF116" s="255"/>
      <c r="BG116" s="255"/>
      <c r="BH116" s="255"/>
      <c r="BI116" s="255"/>
      <c r="BJ116" s="255"/>
      <c r="BK116" s="255"/>
      <c r="BL116" s="255"/>
      <c r="BM116" s="255"/>
      <c r="BN116" s="255"/>
      <c r="BO116" s="255"/>
      <c r="BP116" s="255"/>
      <c r="BQ116" s="255"/>
      <c r="BR116" s="255"/>
      <c r="BS116" s="255"/>
      <c r="BT116" s="255"/>
      <c r="BU116" s="255"/>
      <c r="BV116" s="255"/>
      <c r="BW116" s="255"/>
      <c r="BX116" s="255"/>
      <c r="BY116" s="255"/>
      <c r="BZ116" s="255"/>
      <c r="CA116" s="255"/>
      <c r="CB116" s="255"/>
      <c r="CC116" s="255"/>
      <c r="CD116" s="255"/>
      <c r="CE116" s="255"/>
      <c r="CF116" s="255"/>
      <c r="CG116" s="255"/>
      <c r="CH116" s="255"/>
      <c r="CI116" s="255"/>
      <c r="CJ116" s="255"/>
      <c r="CK116" s="255"/>
      <c r="CL116" s="255"/>
      <c r="CM116" s="255"/>
      <c r="CN116" s="255"/>
      <c r="CO116" s="255"/>
      <c r="CP116" s="255"/>
      <c r="CQ116" s="255"/>
      <c r="CR116" s="255"/>
      <c r="CS116" s="255"/>
      <c r="CT116" s="255"/>
      <c r="CU116" s="255"/>
      <c r="CV116" s="255"/>
      <c r="CW116" s="255"/>
      <c r="CX116" s="255"/>
      <c r="CY116" s="255"/>
      <c r="CZ116" s="255"/>
      <c r="DA116" s="255"/>
      <c r="DB116" s="255"/>
      <c r="DC116" s="255"/>
      <c r="DD116" s="255"/>
      <c r="DE116" s="255"/>
      <c r="DF116" s="255"/>
      <c r="DG116" s="255"/>
      <c r="DH116" s="255"/>
      <c r="DI116" s="255"/>
      <c r="DJ116" s="255"/>
      <c r="DK116" s="255"/>
      <c r="DL116" s="255"/>
    </row>
    <row r="117" spans="1:116" x14ac:dyDescent="0.35">
      <c r="A117" s="256" t="s">
        <v>8233</v>
      </c>
      <c r="B117" s="257" t="s">
        <v>8234</v>
      </c>
      <c r="C117" s="260">
        <v>0</v>
      </c>
      <c r="D117" s="261">
        <v>12</v>
      </c>
      <c r="E117" s="260">
        <v>0</v>
      </c>
      <c r="F117" s="260" t="s">
        <v>14</v>
      </c>
      <c r="G117" s="260">
        <v>0.19499821959999999</v>
      </c>
      <c r="H117" s="260">
        <v>28.7</v>
      </c>
      <c r="I117" s="261">
        <v>0</v>
      </c>
      <c r="J117" s="261" t="str">
        <f>IFERROR(VLOOKUP($B117,'Core Indicators'!$E$3:$EU$906,147,FALSE),"x")</f>
        <v>x</v>
      </c>
      <c r="K117" s="262">
        <v>0.95223230120000002</v>
      </c>
      <c r="L117" s="260" t="s">
        <v>14</v>
      </c>
      <c r="M117" s="261">
        <v>90</v>
      </c>
      <c r="N117" s="261">
        <v>54</v>
      </c>
      <c r="O117" s="261" t="str">
        <f>IFERROR(VLOOKUP(B117,'Core Indicators'!$E$3:$G$9906,3,FALSE),"x")</f>
        <v>x</v>
      </c>
      <c r="P117" s="261">
        <v>320</v>
      </c>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c r="AT117" s="255"/>
      <c r="AU117" s="255"/>
      <c r="AV117" s="255"/>
      <c r="AW117" s="255"/>
      <c r="AX117" s="255"/>
      <c r="AY117" s="255"/>
      <c r="AZ117" s="255"/>
      <c r="BA117" s="255"/>
      <c r="BB117" s="255"/>
      <c r="BC117" s="255"/>
      <c r="BD117" s="255"/>
      <c r="BE117" s="255"/>
      <c r="BF117" s="255"/>
      <c r="BG117" s="255"/>
      <c r="BH117" s="255"/>
      <c r="BI117" s="255"/>
      <c r="BJ117" s="255"/>
      <c r="BK117" s="255"/>
      <c r="BL117" s="255"/>
      <c r="BM117" s="255"/>
      <c r="BN117" s="255"/>
      <c r="BO117" s="255"/>
      <c r="BP117" s="255"/>
      <c r="BQ117" s="255"/>
      <c r="BR117" s="255"/>
      <c r="BS117" s="255"/>
      <c r="BT117" s="255"/>
      <c r="BU117" s="255"/>
      <c r="BV117" s="255"/>
      <c r="BW117" s="255"/>
      <c r="BX117" s="255"/>
      <c r="BY117" s="255"/>
      <c r="BZ117" s="255"/>
      <c r="CA117" s="255"/>
      <c r="CB117" s="255"/>
      <c r="CC117" s="255"/>
      <c r="CD117" s="255"/>
      <c r="CE117" s="255"/>
      <c r="CF117" s="255"/>
      <c r="CG117" s="255"/>
      <c r="CH117" s="255"/>
      <c r="CI117" s="255"/>
      <c r="CJ117" s="255"/>
      <c r="CK117" s="255"/>
      <c r="CL117" s="255"/>
      <c r="CM117" s="255"/>
      <c r="CN117" s="255"/>
      <c r="CO117" s="255"/>
      <c r="CP117" s="255"/>
      <c r="CQ117" s="255"/>
      <c r="CR117" s="255"/>
      <c r="CS117" s="255"/>
      <c r="CT117" s="255"/>
      <c r="CU117" s="255"/>
      <c r="CV117" s="255"/>
      <c r="CW117" s="255"/>
      <c r="CX117" s="255"/>
      <c r="CY117" s="255"/>
      <c r="CZ117" s="255"/>
      <c r="DA117" s="255"/>
      <c r="DB117" s="255"/>
      <c r="DC117" s="255"/>
      <c r="DD117" s="255"/>
      <c r="DE117" s="255"/>
      <c r="DF117" s="255"/>
      <c r="DG117" s="255"/>
      <c r="DH117" s="255"/>
      <c r="DI117" s="255"/>
      <c r="DJ117" s="255"/>
      <c r="DK117" s="255"/>
      <c r="DL117" s="255"/>
    </row>
    <row r="118" spans="1:116" x14ac:dyDescent="0.35">
      <c r="A118" s="256" t="s">
        <v>404</v>
      </c>
      <c r="B118" s="257" t="s">
        <v>8235</v>
      </c>
      <c r="C118" s="260">
        <v>0.52228899020000008</v>
      </c>
      <c r="D118" s="261">
        <v>0</v>
      </c>
      <c r="E118" s="260">
        <v>0.30299999999999999</v>
      </c>
      <c r="F118" s="260">
        <v>3.3</v>
      </c>
      <c r="G118" s="260">
        <v>0.45849855369999998</v>
      </c>
      <c r="H118" s="260">
        <v>30.7</v>
      </c>
      <c r="I118" s="261">
        <v>5</v>
      </c>
      <c r="J118" s="261">
        <f>IFERROR(VLOOKUP($B118,'Core Indicators'!$E$3:$EU$906,147,FALSE),"x")</f>
        <v>11615</v>
      </c>
      <c r="K118" s="262">
        <v>-1.0627838373</v>
      </c>
      <c r="L118" s="260">
        <v>2.75</v>
      </c>
      <c r="M118" s="261">
        <v>30</v>
      </c>
      <c r="N118" s="261">
        <v>29</v>
      </c>
      <c r="O118" s="261">
        <f>IFERROR(VLOOKUP(B118,'Core Indicators'!$E$3:$G$9906,3,FALSE),"x")</f>
        <v>55700000</v>
      </c>
      <c r="P118" s="261">
        <v>653080</v>
      </c>
      <c r="Q118" s="255"/>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255"/>
      <c r="BA118" s="255"/>
      <c r="BB118" s="255"/>
      <c r="BC118" s="255"/>
      <c r="BD118" s="255"/>
      <c r="BE118" s="255"/>
      <c r="BF118" s="255"/>
      <c r="BG118" s="255"/>
      <c r="BH118" s="255"/>
      <c r="BI118" s="255"/>
      <c r="BJ118" s="255"/>
      <c r="BK118" s="255"/>
      <c r="BL118" s="255"/>
      <c r="BM118" s="255"/>
      <c r="BN118" s="255"/>
      <c r="BO118" s="255"/>
      <c r="BP118" s="255"/>
      <c r="BQ118" s="255"/>
      <c r="BR118" s="255"/>
      <c r="BS118" s="255"/>
      <c r="BT118" s="255"/>
      <c r="BU118" s="255"/>
      <c r="BV118" s="255"/>
      <c r="BW118" s="255"/>
      <c r="BX118" s="255"/>
      <c r="BY118" s="255"/>
      <c r="BZ118" s="255"/>
      <c r="CA118" s="255"/>
      <c r="CB118" s="255"/>
      <c r="CC118" s="255"/>
      <c r="CD118" s="255"/>
      <c r="CE118" s="255"/>
      <c r="CF118" s="255"/>
      <c r="CG118" s="255"/>
      <c r="CH118" s="255"/>
      <c r="CI118" s="255"/>
      <c r="CJ118" s="255"/>
      <c r="CK118" s="255"/>
      <c r="CL118" s="255"/>
      <c r="CM118" s="255"/>
      <c r="CN118" s="255"/>
      <c r="CO118" s="255"/>
      <c r="CP118" s="255"/>
      <c r="CQ118" s="255"/>
      <c r="CR118" s="255"/>
      <c r="CS118" s="255"/>
      <c r="CT118" s="255"/>
      <c r="CU118" s="255"/>
      <c r="CV118" s="255"/>
      <c r="CW118" s="255"/>
      <c r="CX118" s="255"/>
      <c r="CY118" s="255"/>
      <c r="CZ118" s="255"/>
      <c r="DA118" s="255"/>
      <c r="DB118" s="255"/>
      <c r="DC118" s="255"/>
      <c r="DD118" s="255"/>
      <c r="DE118" s="255"/>
      <c r="DF118" s="255"/>
      <c r="DG118" s="255"/>
      <c r="DH118" s="255"/>
      <c r="DI118" s="255"/>
      <c r="DJ118" s="255"/>
      <c r="DK118" s="255"/>
      <c r="DL118" s="255"/>
    </row>
    <row r="119" spans="1:116" x14ac:dyDescent="0.35">
      <c r="A119" s="256" t="s">
        <v>8236</v>
      </c>
      <c r="B119" s="257" t="s">
        <v>8237</v>
      </c>
      <c r="C119" s="260">
        <v>0.69836900989999995</v>
      </c>
      <c r="D119" s="261">
        <v>10</v>
      </c>
      <c r="E119" s="260">
        <v>5.4199999999999998E-2</v>
      </c>
      <c r="F119" s="260">
        <v>7.35</v>
      </c>
      <c r="G119" s="260">
        <v>0.1190679714</v>
      </c>
      <c r="H119" s="260">
        <v>38.5</v>
      </c>
      <c r="I119" s="261">
        <v>3</v>
      </c>
      <c r="J119" s="261" t="str">
        <f>IFERROR(VLOOKUP($B119,'Core Indicators'!$E$3:$EU$906,147,FALSE),"x")</f>
        <v>x</v>
      </c>
      <c r="K119" s="262">
        <v>9.5744796099999988E-2</v>
      </c>
      <c r="L119" s="260">
        <v>6.75</v>
      </c>
      <c r="M119" s="261">
        <v>62</v>
      </c>
      <c r="N119" s="261">
        <v>45</v>
      </c>
      <c r="O119" s="261" t="str">
        <f>IFERROR(VLOOKUP(B119,'Core Indicators'!$E$3:$G$9906,3,FALSE),"x")</f>
        <v>x</v>
      </c>
      <c r="P119" s="261">
        <v>13450</v>
      </c>
      <c r="Q119" s="255"/>
      <c r="R119" s="255"/>
      <c r="S119" s="255"/>
      <c r="T119" s="255"/>
      <c r="U119" s="255"/>
      <c r="V119" s="255"/>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c r="AT119" s="255"/>
      <c r="AU119" s="255"/>
      <c r="AV119" s="255"/>
      <c r="AW119" s="255"/>
      <c r="AX119" s="255"/>
      <c r="AY119" s="255"/>
      <c r="AZ119" s="255"/>
      <c r="BA119" s="255"/>
      <c r="BB119" s="255"/>
      <c r="BC119" s="255"/>
      <c r="BD119" s="255"/>
      <c r="BE119" s="255"/>
      <c r="BF119" s="255"/>
      <c r="BG119" s="255"/>
      <c r="BH119" s="255"/>
      <c r="BI119" s="255"/>
      <c r="BJ119" s="255"/>
      <c r="BK119" s="255"/>
      <c r="BL119" s="255"/>
      <c r="BM119" s="255"/>
      <c r="BN119" s="255"/>
      <c r="BO119" s="255"/>
      <c r="BP119" s="255"/>
      <c r="BQ119" s="255"/>
      <c r="BR119" s="255"/>
      <c r="BS119" s="255"/>
      <c r="BT119" s="255"/>
      <c r="BU119" s="255"/>
      <c r="BV119" s="255"/>
      <c r="BW119" s="255"/>
      <c r="BX119" s="255"/>
      <c r="BY119" s="255"/>
      <c r="BZ119" s="255"/>
      <c r="CA119" s="255"/>
      <c r="CB119" s="255"/>
      <c r="CC119" s="255"/>
      <c r="CD119" s="255"/>
      <c r="CE119" s="255"/>
      <c r="CF119" s="255"/>
      <c r="CG119" s="255"/>
      <c r="CH119" s="255"/>
      <c r="CI119" s="255"/>
      <c r="CJ119" s="255"/>
      <c r="CK119" s="255"/>
      <c r="CL119" s="255"/>
      <c r="CM119" s="255"/>
      <c r="CN119" s="255"/>
      <c r="CO119" s="255"/>
      <c r="CP119" s="255"/>
      <c r="CQ119" s="255"/>
      <c r="CR119" s="255"/>
      <c r="CS119" s="255"/>
      <c r="CT119" s="255"/>
      <c r="CU119" s="255"/>
      <c r="CV119" s="255"/>
      <c r="CW119" s="255"/>
      <c r="CX119" s="255"/>
      <c r="CY119" s="255"/>
      <c r="CZ119" s="255"/>
      <c r="DA119" s="255"/>
      <c r="DB119" s="255"/>
      <c r="DC119" s="255"/>
      <c r="DD119" s="255"/>
      <c r="DE119" s="255"/>
      <c r="DF119" s="255"/>
      <c r="DG119" s="255"/>
      <c r="DH119" s="255"/>
      <c r="DI119" s="255"/>
      <c r="DJ119" s="255"/>
      <c r="DK119" s="255"/>
      <c r="DL119" s="255"/>
    </row>
    <row r="120" spans="1:116" x14ac:dyDescent="0.35">
      <c r="A120" s="256" t="s">
        <v>8238</v>
      </c>
      <c r="B120" s="257" t="s">
        <v>8239</v>
      </c>
      <c r="C120" s="260">
        <v>0.18750004279999999</v>
      </c>
      <c r="D120" s="261">
        <v>11</v>
      </c>
      <c r="E120" s="260">
        <v>7.0000000000000007E-2</v>
      </c>
      <c r="F120" s="260">
        <v>7.3</v>
      </c>
      <c r="G120" s="260">
        <v>0.32160517550000001</v>
      </c>
      <c r="H120" s="260">
        <v>32.700000000000003</v>
      </c>
      <c r="I120" s="261">
        <v>0</v>
      </c>
      <c r="J120" s="261" t="str">
        <f>IFERROR(VLOOKUP($B120,'Core Indicators'!$E$3:$EU$906,147,FALSE),"x")</f>
        <v>x</v>
      </c>
      <c r="K120" s="262">
        <v>-0.2662930489</v>
      </c>
      <c r="L120" s="260">
        <v>6.25</v>
      </c>
      <c r="M120" s="261">
        <v>84</v>
      </c>
      <c r="N120" s="261">
        <v>35</v>
      </c>
      <c r="O120" s="261" t="str">
        <f>IFERROR(VLOOKUP(B120,'Core Indicators'!$E$3:$G$9906,3,FALSE),"x")</f>
        <v>x</v>
      </c>
      <c r="P120" s="261">
        <v>1553560</v>
      </c>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c r="AT120" s="255"/>
      <c r="AU120" s="255"/>
      <c r="AV120" s="255"/>
      <c r="AW120" s="255"/>
      <c r="AX120" s="255"/>
      <c r="AY120" s="255"/>
      <c r="AZ120" s="255"/>
      <c r="BA120" s="255"/>
      <c r="BB120" s="255"/>
      <c r="BC120" s="255"/>
      <c r="BD120" s="255"/>
      <c r="BE120" s="255"/>
      <c r="BF120" s="255"/>
      <c r="BG120" s="255"/>
      <c r="BH120" s="255"/>
      <c r="BI120" s="255"/>
      <c r="BJ120" s="255"/>
      <c r="BK120" s="255"/>
      <c r="BL120" s="255"/>
      <c r="BM120" s="255"/>
      <c r="BN120" s="255"/>
      <c r="BO120" s="255"/>
      <c r="BP120" s="255"/>
      <c r="BQ120" s="255"/>
      <c r="BR120" s="255"/>
      <c r="BS120" s="255"/>
      <c r="BT120" s="255"/>
      <c r="BU120" s="255"/>
      <c r="BV120" s="255"/>
      <c r="BW120" s="255"/>
      <c r="BX120" s="255"/>
      <c r="BY120" s="255"/>
      <c r="BZ120" s="255"/>
      <c r="CA120" s="255"/>
      <c r="CB120" s="255"/>
      <c r="CC120" s="255"/>
      <c r="CD120" s="255"/>
      <c r="CE120" s="255"/>
      <c r="CF120" s="255"/>
      <c r="CG120" s="255"/>
      <c r="CH120" s="255"/>
      <c r="CI120" s="255"/>
      <c r="CJ120" s="255"/>
      <c r="CK120" s="255"/>
      <c r="CL120" s="255"/>
      <c r="CM120" s="255"/>
      <c r="CN120" s="255"/>
      <c r="CO120" s="255"/>
      <c r="CP120" s="255"/>
      <c r="CQ120" s="255"/>
      <c r="CR120" s="255"/>
      <c r="CS120" s="255"/>
      <c r="CT120" s="255"/>
      <c r="CU120" s="255"/>
      <c r="CV120" s="255"/>
      <c r="CW120" s="255"/>
      <c r="CX120" s="255"/>
      <c r="CY120" s="255"/>
      <c r="CZ120" s="255"/>
      <c r="DA120" s="255"/>
      <c r="DB120" s="255"/>
      <c r="DC120" s="255"/>
      <c r="DD120" s="255"/>
      <c r="DE120" s="255"/>
      <c r="DF120" s="255"/>
      <c r="DG120" s="255"/>
      <c r="DH120" s="255"/>
      <c r="DI120" s="255"/>
      <c r="DJ120" s="255"/>
      <c r="DK120" s="255"/>
      <c r="DL120" s="255"/>
    </row>
    <row r="121" spans="1:116" x14ac:dyDescent="0.35">
      <c r="A121" s="256" t="s">
        <v>799</v>
      </c>
      <c r="B121" s="257" t="s">
        <v>8240</v>
      </c>
      <c r="C121" s="260">
        <v>0.90353799999999995</v>
      </c>
      <c r="D121" s="261">
        <v>7</v>
      </c>
      <c r="E121" s="260">
        <v>0.16500000000000001</v>
      </c>
      <c r="F121" s="260">
        <v>4.4833333333000001</v>
      </c>
      <c r="G121" s="260">
        <v>0.56887839289999997</v>
      </c>
      <c r="H121" s="260">
        <v>54</v>
      </c>
      <c r="I121" s="261">
        <v>5</v>
      </c>
      <c r="J121" s="261">
        <f>IFERROR(VLOOKUP($B121,'Core Indicators'!$E$3:$EU$906,147,FALSE),"x")</f>
        <v>647</v>
      </c>
      <c r="K121" s="262">
        <v>-1.0201843977</v>
      </c>
      <c r="L121" s="260">
        <v>3</v>
      </c>
      <c r="M121" s="261">
        <v>45</v>
      </c>
      <c r="N121" s="261">
        <v>26</v>
      </c>
      <c r="O121" s="261">
        <f>IFERROR(VLOOKUP(B121,'Core Indicators'!$E$3:$G$9906,3,FALSE),"x")</f>
        <v>28862000</v>
      </c>
      <c r="P121" s="261">
        <v>786380</v>
      </c>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255"/>
      <c r="AW121" s="255"/>
      <c r="AX121" s="255"/>
      <c r="AY121" s="255"/>
      <c r="AZ121" s="255"/>
      <c r="BA121" s="255"/>
      <c r="BB121" s="255"/>
      <c r="BC121" s="255"/>
      <c r="BD121" s="255"/>
      <c r="BE121" s="255"/>
      <c r="BF121" s="255"/>
      <c r="BG121" s="255"/>
      <c r="BH121" s="255"/>
      <c r="BI121" s="255"/>
      <c r="BJ121" s="255"/>
      <c r="BK121" s="255"/>
      <c r="BL121" s="255"/>
      <c r="BM121" s="255"/>
      <c r="BN121" s="255"/>
      <c r="BO121" s="255"/>
      <c r="BP121" s="255"/>
      <c r="BQ121" s="255"/>
      <c r="BR121" s="255"/>
      <c r="BS121" s="255"/>
      <c r="BT121" s="255"/>
      <c r="BU121" s="255"/>
      <c r="BV121" s="255"/>
      <c r="BW121" s="255"/>
      <c r="BX121" s="255"/>
      <c r="BY121" s="255"/>
      <c r="BZ121" s="255"/>
      <c r="CA121" s="255"/>
      <c r="CB121" s="255"/>
      <c r="CC121" s="255"/>
      <c r="CD121" s="255"/>
      <c r="CE121" s="255"/>
      <c r="CF121" s="255"/>
      <c r="CG121" s="255"/>
      <c r="CH121" s="255"/>
      <c r="CI121" s="255"/>
      <c r="CJ121" s="255"/>
      <c r="CK121" s="255"/>
      <c r="CL121" s="255"/>
      <c r="CM121" s="255"/>
      <c r="CN121" s="255"/>
      <c r="CO121" s="255"/>
      <c r="CP121" s="255"/>
      <c r="CQ121" s="255"/>
      <c r="CR121" s="255"/>
      <c r="CS121" s="255"/>
      <c r="CT121" s="255"/>
      <c r="CU121" s="255"/>
      <c r="CV121" s="255"/>
      <c r="CW121" s="255"/>
      <c r="CX121" s="255"/>
      <c r="CY121" s="255"/>
      <c r="CZ121" s="255"/>
      <c r="DA121" s="255"/>
      <c r="DB121" s="255"/>
      <c r="DC121" s="255"/>
      <c r="DD121" s="255"/>
      <c r="DE121" s="255"/>
      <c r="DF121" s="255"/>
      <c r="DG121" s="255"/>
      <c r="DH121" s="255"/>
      <c r="DI121" s="255"/>
      <c r="DJ121" s="255"/>
      <c r="DK121" s="255"/>
      <c r="DL121" s="255"/>
    </row>
    <row r="122" spans="1:116" x14ac:dyDescent="0.35">
      <c r="A122" s="256" t="s">
        <v>421</v>
      </c>
      <c r="B122" s="257" t="s">
        <v>8241</v>
      </c>
      <c r="C122" s="260">
        <v>0.65999998090000001</v>
      </c>
      <c r="D122" s="261">
        <v>5</v>
      </c>
      <c r="E122" s="260">
        <v>0</v>
      </c>
      <c r="F122" s="260">
        <v>4.2666666666999999</v>
      </c>
      <c r="G122" s="260">
        <v>0.61993629360000002</v>
      </c>
      <c r="H122" s="260">
        <v>32.6</v>
      </c>
      <c r="I122" s="261">
        <v>2</v>
      </c>
      <c r="J122" s="261">
        <f>IFERROR(VLOOKUP($B122,'Core Indicators'!$E$3:$EU$906,147,FALSE),"x")</f>
        <v>3</v>
      </c>
      <c r="K122" s="262">
        <v>-0.58271789549999997</v>
      </c>
      <c r="L122" s="260">
        <v>4</v>
      </c>
      <c r="M122" s="261">
        <v>34</v>
      </c>
      <c r="N122" s="261">
        <v>28</v>
      </c>
      <c r="O122" s="261">
        <f>IFERROR(VLOOKUP(B122,'Core Indicators'!$E$3:$G$9906,3,FALSE),"x")</f>
        <v>4164000</v>
      </c>
      <c r="P122" s="261">
        <v>1030700</v>
      </c>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255"/>
      <c r="BA122" s="255"/>
      <c r="BB122" s="255"/>
      <c r="BC122" s="255"/>
      <c r="BD122" s="255"/>
      <c r="BE122" s="255"/>
      <c r="BF122" s="255"/>
      <c r="BG122" s="255"/>
      <c r="BH122" s="255"/>
      <c r="BI122" s="255"/>
      <c r="BJ122" s="255"/>
      <c r="BK122" s="255"/>
      <c r="BL122" s="255"/>
      <c r="BM122" s="255"/>
      <c r="BN122" s="255"/>
      <c r="BO122" s="255"/>
      <c r="BP122" s="255"/>
      <c r="BQ122" s="255"/>
      <c r="BR122" s="255"/>
      <c r="BS122" s="255"/>
      <c r="BT122" s="255"/>
      <c r="BU122" s="255"/>
      <c r="BV122" s="255"/>
      <c r="BW122" s="255"/>
      <c r="BX122" s="255"/>
      <c r="BY122" s="255"/>
      <c r="BZ122" s="255"/>
      <c r="CA122" s="255"/>
      <c r="CB122" s="255"/>
      <c r="CC122" s="255"/>
      <c r="CD122" s="255"/>
      <c r="CE122" s="255"/>
      <c r="CF122" s="255"/>
      <c r="CG122" s="255"/>
      <c r="CH122" s="255"/>
      <c r="CI122" s="255"/>
      <c r="CJ122" s="255"/>
      <c r="CK122" s="255"/>
      <c r="CL122" s="255"/>
      <c r="CM122" s="255"/>
      <c r="CN122" s="255"/>
      <c r="CO122" s="255"/>
      <c r="CP122" s="255"/>
      <c r="CQ122" s="255"/>
      <c r="CR122" s="255"/>
      <c r="CS122" s="255"/>
      <c r="CT122" s="255"/>
      <c r="CU122" s="255"/>
      <c r="CV122" s="255"/>
      <c r="CW122" s="255"/>
      <c r="CX122" s="255"/>
      <c r="CY122" s="255"/>
      <c r="CZ122" s="255"/>
      <c r="DA122" s="255"/>
      <c r="DB122" s="255"/>
      <c r="DC122" s="255"/>
      <c r="DD122" s="255"/>
      <c r="DE122" s="255"/>
      <c r="DF122" s="255"/>
      <c r="DG122" s="255"/>
      <c r="DH122" s="255"/>
      <c r="DI122" s="255"/>
      <c r="DJ122" s="255"/>
      <c r="DK122" s="255"/>
      <c r="DL122" s="255"/>
    </row>
    <row r="123" spans="1:116" x14ac:dyDescent="0.35">
      <c r="A123" s="256" t="s">
        <v>8242</v>
      </c>
      <c r="B123" s="257" t="s">
        <v>8243</v>
      </c>
      <c r="C123" s="260">
        <v>0.73069999029999999</v>
      </c>
      <c r="D123" s="261">
        <v>11</v>
      </c>
      <c r="E123" s="260">
        <v>0</v>
      </c>
      <c r="F123" s="260">
        <v>8.6</v>
      </c>
      <c r="G123" s="260">
        <v>0.36946207279999999</v>
      </c>
      <c r="H123" s="260">
        <v>36.799999999999997</v>
      </c>
      <c r="I123" s="261">
        <v>0</v>
      </c>
      <c r="J123" s="261" t="str">
        <f>IFERROR(VLOOKUP($B123,'Core Indicators'!$E$3:$EU$906,147,FALSE),"x")</f>
        <v>x</v>
      </c>
      <c r="K123" s="262">
        <v>0.76357662680000005</v>
      </c>
      <c r="L123" s="260">
        <v>8.25</v>
      </c>
      <c r="M123" s="261">
        <v>89</v>
      </c>
      <c r="N123" s="261">
        <v>52</v>
      </c>
      <c r="O123" s="261" t="str">
        <f>IFERROR(VLOOKUP(B123,'Core Indicators'!$E$3:$G$9906,3,FALSE),"x")</f>
        <v>x</v>
      </c>
      <c r="P123" s="261">
        <v>2030</v>
      </c>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255"/>
      <c r="AO123" s="255"/>
      <c r="AP123" s="255"/>
      <c r="AQ123" s="255"/>
      <c r="AR123" s="255"/>
      <c r="AS123" s="255"/>
      <c r="AT123" s="255"/>
      <c r="AU123" s="255"/>
      <c r="AV123" s="255"/>
      <c r="AW123" s="255"/>
      <c r="AX123" s="255"/>
      <c r="AY123" s="255"/>
      <c r="AZ123" s="255"/>
      <c r="BA123" s="255"/>
      <c r="BB123" s="255"/>
      <c r="BC123" s="255"/>
      <c r="BD123" s="255"/>
      <c r="BE123" s="255"/>
      <c r="BF123" s="255"/>
      <c r="BG123" s="255"/>
      <c r="BH123" s="255"/>
      <c r="BI123" s="255"/>
      <c r="BJ123" s="255"/>
      <c r="BK123" s="255"/>
      <c r="BL123" s="255"/>
      <c r="BM123" s="255"/>
      <c r="BN123" s="255"/>
      <c r="BO123" s="255"/>
      <c r="BP123" s="255"/>
      <c r="BQ123" s="255"/>
      <c r="BR123" s="255"/>
      <c r="BS123" s="255"/>
      <c r="BT123" s="255"/>
      <c r="BU123" s="255"/>
      <c r="BV123" s="255"/>
      <c r="BW123" s="255"/>
      <c r="BX123" s="255"/>
      <c r="BY123" s="255"/>
      <c r="BZ123" s="255"/>
      <c r="CA123" s="255"/>
      <c r="CB123" s="255"/>
      <c r="CC123" s="255"/>
      <c r="CD123" s="255"/>
      <c r="CE123" s="255"/>
      <c r="CF123" s="255"/>
      <c r="CG123" s="255"/>
      <c r="CH123" s="255"/>
      <c r="CI123" s="255"/>
      <c r="CJ123" s="255"/>
      <c r="CK123" s="255"/>
      <c r="CL123" s="255"/>
      <c r="CM123" s="255"/>
      <c r="CN123" s="255"/>
      <c r="CO123" s="255"/>
      <c r="CP123" s="255"/>
      <c r="CQ123" s="255"/>
      <c r="CR123" s="255"/>
      <c r="CS123" s="255"/>
      <c r="CT123" s="255"/>
      <c r="CU123" s="255"/>
      <c r="CV123" s="255"/>
      <c r="CW123" s="255"/>
      <c r="CX123" s="255"/>
      <c r="CY123" s="255"/>
      <c r="CZ123" s="255"/>
      <c r="DA123" s="255"/>
      <c r="DB123" s="255"/>
      <c r="DC123" s="255"/>
      <c r="DD123" s="255"/>
      <c r="DE123" s="255"/>
      <c r="DF123" s="255"/>
      <c r="DG123" s="255"/>
      <c r="DH123" s="255"/>
      <c r="DI123" s="255"/>
      <c r="DJ123" s="255"/>
      <c r="DK123" s="255"/>
      <c r="DL123" s="255"/>
    </row>
    <row r="124" spans="1:116" x14ac:dyDescent="0.35">
      <c r="A124" s="256" t="s">
        <v>530</v>
      </c>
      <c r="B124" s="257" t="s">
        <v>8244</v>
      </c>
      <c r="C124" s="260">
        <v>0.60879998740000008</v>
      </c>
      <c r="D124" s="261">
        <v>10</v>
      </c>
      <c r="E124" s="260">
        <v>0</v>
      </c>
      <c r="F124" s="260">
        <v>6.35</v>
      </c>
      <c r="G124" s="260">
        <v>0.61495508840000002</v>
      </c>
      <c r="H124" s="260">
        <v>44.7</v>
      </c>
      <c r="I124" s="261">
        <v>0</v>
      </c>
      <c r="J124" s="261">
        <f>IFERROR(VLOOKUP($B124,'Core Indicators'!$E$3:$EU$906,147,FALSE),"x")</f>
        <v>72</v>
      </c>
      <c r="K124" s="262">
        <v>-0.33112335209999999</v>
      </c>
      <c r="L124" s="260">
        <v>5.5</v>
      </c>
      <c r="M124" s="261">
        <v>62</v>
      </c>
      <c r="N124" s="261">
        <v>31</v>
      </c>
      <c r="O124" s="261">
        <f>IFERROR(VLOOKUP(B124,'Core Indicators'!$E$3:$G$9906,3,FALSE),"x")</f>
        <v>19129000</v>
      </c>
      <c r="P124" s="261">
        <v>94280</v>
      </c>
      <c r="Q124" s="255"/>
      <c r="R124" s="255"/>
      <c r="S124" s="255"/>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c r="AT124" s="255"/>
      <c r="AU124" s="255"/>
      <c r="AV124" s="255"/>
      <c r="AW124" s="255"/>
      <c r="AX124" s="255"/>
      <c r="AY124" s="255"/>
      <c r="AZ124" s="255"/>
      <c r="BA124" s="255"/>
      <c r="BB124" s="255"/>
      <c r="BC124" s="255"/>
      <c r="BD124" s="255"/>
      <c r="BE124" s="255"/>
      <c r="BF124" s="255"/>
      <c r="BG124" s="255"/>
      <c r="BH124" s="255"/>
      <c r="BI124" s="255"/>
      <c r="BJ124" s="255"/>
      <c r="BK124" s="255"/>
      <c r="BL124" s="255"/>
      <c r="BM124" s="255"/>
      <c r="BN124" s="255"/>
      <c r="BO124" s="255"/>
      <c r="BP124" s="255"/>
      <c r="BQ124" s="255"/>
      <c r="BR124" s="255"/>
      <c r="BS124" s="255"/>
      <c r="BT124" s="255"/>
      <c r="BU124" s="255"/>
      <c r="BV124" s="255"/>
      <c r="BW124" s="255"/>
      <c r="BX124" s="255"/>
      <c r="BY124" s="255"/>
      <c r="BZ124" s="255"/>
      <c r="CA124" s="255"/>
      <c r="CB124" s="255"/>
      <c r="CC124" s="255"/>
      <c r="CD124" s="255"/>
      <c r="CE124" s="255"/>
      <c r="CF124" s="255"/>
      <c r="CG124" s="255"/>
      <c r="CH124" s="255"/>
      <c r="CI124" s="255"/>
      <c r="CJ124" s="255"/>
      <c r="CK124" s="255"/>
      <c r="CL124" s="255"/>
      <c r="CM124" s="255"/>
      <c r="CN124" s="255"/>
      <c r="CO124" s="255"/>
      <c r="CP124" s="255"/>
      <c r="CQ124" s="255"/>
      <c r="CR124" s="255"/>
      <c r="CS124" s="255"/>
      <c r="CT124" s="255"/>
      <c r="CU124" s="255"/>
      <c r="CV124" s="255"/>
      <c r="CW124" s="255"/>
      <c r="CX124" s="255"/>
      <c r="CY124" s="255"/>
      <c r="CZ124" s="255"/>
      <c r="DA124" s="255"/>
      <c r="DB124" s="255"/>
      <c r="DC124" s="255"/>
      <c r="DD124" s="255"/>
      <c r="DE124" s="255"/>
      <c r="DF124" s="255"/>
      <c r="DG124" s="255"/>
      <c r="DH124" s="255"/>
      <c r="DI124" s="255"/>
      <c r="DJ124" s="255"/>
      <c r="DK124" s="255"/>
      <c r="DL124" s="255"/>
    </row>
    <row r="125" spans="1:116" x14ac:dyDescent="0.35">
      <c r="A125" s="256" t="s">
        <v>2054</v>
      </c>
      <c r="B125" s="257" t="s">
        <v>8245</v>
      </c>
      <c r="C125" s="260">
        <v>0.59559397110000001</v>
      </c>
      <c r="D125" s="261">
        <v>3</v>
      </c>
      <c r="E125" s="260">
        <v>5.8999999999999997E-2</v>
      </c>
      <c r="F125" s="260">
        <v>5.85</v>
      </c>
      <c r="G125" s="260">
        <v>0.27437398190000001</v>
      </c>
      <c r="H125" s="260">
        <v>41.1</v>
      </c>
      <c r="I125" s="261">
        <v>1</v>
      </c>
      <c r="J125" s="261">
        <f>IFERROR(VLOOKUP($B125,'Core Indicators'!$E$3:$EU$906,147,FALSE),"x")</f>
        <v>6</v>
      </c>
      <c r="K125" s="262">
        <v>0.59094518419999997</v>
      </c>
      <c r="L125" s="260">
        <v>5.5</v>
      </c>
      <c r="M125" s="261">
        <v>52</v>
      </c>
      <c r="N125" s="261">
        <v>53</v>
      </c>
      <c r="O125" s="261">
        <f>IFERROR(VLOOKUP(B125,'Core Indicators'!$E$3:$G$9906,3,FALSE),"x")</f>
        <v>32694000</v>
      </c>
      <c r="P125" s="261">
        <v>328550</v>
      </c>
      <c r="Q125" s="255"/>
      <c r="R125" s="255"/>
      <c r="S125" s="255"/>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255"/>
      <c r="AO125" s="255"/>
      <c r="AP125" s="255"/>
      <c r="AQ125" s="255"/>
      <c r="AR125" s="255"/>
      <c r="AS125" s="255"/>
      <c r="AT125" s="255"/>
      <c r="AU125" s="255"/>
      <c r="AV125" s="255"/>
      <c r="AW125" s="255"/>
      <c r="AX125" s="255"/>
      <c r="AY125" s="255"/>
      <c r="AZ125" s="255"/>
      <c r="BA125" s="255"/>
      <c r="BB125" s="255"/>
      <c r="BC125" s="255"/>
      <c r="BD125" s="255"/>
      <c r="BE125" s="255"/>
      <c r="BF125" s="255"/>
      <c r="BG125" s="255"/>
      <c r="BH125" s="255"/>
      <c r="BI125" s="255"/>
      <c r="BJ125" s="255"/>
      <c r="BK125" s="255"/>
      <c r="BL125" s="255"/>
      <c r="BM125" s="255"/>
      <c r="BN125" s="255"/>
      <c r="BO125" s="255"/>
      <c r="BP125" s="255"/>
      <c r="BQ125" s="255"/>
      <c r="BR125" s="255"/>
      <c r="BS125" s="255"/>
      <c r="BT125" s="255"/>
      <c r="BU125" s="255"/>
      <c r="BV125" s="255"/>
      <c r="BW125" s="255"/>
      <c r="BX125" s="255"/>
      <c r="BY125" s="255"/>
      <c r="BZ125" s="255"/>
      <c r="CA125" s="255"/>
      <c r="CB125" s="255"/>
      <c r="CC125" s="255"/>
      <c r="CD125" s="255"/>
      <c r="CE125" s="255"/>
      <c r="CF125" s="255"/>
      <c r="CG125" s="255"/>
      <c r="CH125" s="255"/>
      <c r="CI125" s="255"/>
      <c r="CJ125" s="255"/>
      <c r="CK125" s="255"/>
      <c r="CL125" s="255"/>
      <c r="CM125" s="255"/>
      <c r="CN125" s="255"/>
      <c r="CO125" s="255"/>
      <c r="CP125" s="255"/>
      <c r="CQ125" s="255"/>
      <c r="CR125" s="255"/>
      <c r="CS125" s="255"/>
      <c r="CT125" s="255"/>
      <c r="CU125" s="255"/>
      <c r="CV125" s="255"/>
      <c r="CW125" s="255"/>
      <c r="CX125" s="255"/>
      <c r="CY125" s="255"/>
      <c r="CZ125" s="255"/>
      <c r="DA125" s="255"/>
      <c r="DB125" s="255"/>
      <c r="DC125" s="255"/>
      <c r="DD125" s="255"/>
      <c r="DE125" s="255"/>
      <c r="DF125" s="255"/>
      <c r="DG125" s="255"/>
      <c r="DH125" s="255"/>
      <c r="DI125" s="255"/>
      <c r="DJ125" s="255"/>
      <c r="DK125" s="255"/>
      <c r="DL125" s="255"/>
    </row>
    <row r="126" spans="1:116" x14ac:dyDescent="0.35">
      <c r="A126" s="256" t="s">
        <v>1330</v>
      </c>
      <c r="B126" s="257" t="s">
        <v>8246</v>
      </c>
      <c r="C126" s="260">
        <v>0.72633300469999995</v>
      </c>
      <c r="D126" s="261">
        <v>11</v>
      </c>
      <c r="E126" s="260">
        <v>0.161</v>
      </c>
      <c r="F126" s="260">
        <v>7.5</v>
      </c>
      <c r="G126" s="260">
        <v>0.46023062380000002</v>
      </c>
      <c r="H126" s="260">
        <v>59.1</v>
      </c>
      <c r="I126" s="261">
        <v>0</v>
      </c>
      <c r="J126" s="261">
        <f>IFERROR(VLOOKUP($B126,'Core Indicators'!$E$3:$EU$906,147,FALSE),"x")</f>
        <v>2</v>
      </c>
      <c r="K126" s="262">
        <v>0.30998012419999998</v>
      </c>
      <c r="L126" s="260">
        <v>6.75</v>
      </c>
      <c r="M126" s="261">
        <v>77</v>
      </c>
      <c r="N126" s="261">
        <v>52</v>
      </c>
      <c r="O126" s="261">
        <f>IFERROR(VLOOKUP(B126,'Core Indicators'!$E$3:$G$9906,3,FALSE),"x")</f>
        <v>2600000</v>
      </c>
      <c r="P126" s="261">
        <v>823290</v>
      </c>
      <c r="Q126" s="255"/>
      <c r="R126" s="255"/>
      <c r="S126" s="255"/>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255"/>
      <c r="BA126" s="255"/>
      <c r="BB126" s="255"/>
      <c r="BC126" s="255"/>
      <c r="BD126" s="255"/>
      <c r="BE126" s="255"/>
      <c r="BF126" s="255"/>
      <c r="BG126" s="255"/>
      <c r="BH126" s="255"/>
      <c r="BI126" s="255"/>
      <c r="BJ126" s="255"/>
      <c r="BK126" s="255"/>
      <c r="BL126" s="255"/>
      <c r="BM126" s="255"/>
      <c r="BN126" s="255"/>
      <c r="BO126" s="255"/>
      <c r="BP126" s="255"/>
      <c r="BQ126" s="255"/>
      <c r="BR126" s="255"/>
      <c r="BS126" s="255"/>
      <c r="BT126" s="255"/>
      <c r="BU126" s="255"/>
      <c r="BV126" s="255"/>
      <c r="BW126" s="255"/>
      <c r="BX126" s="255"/>
      <c r="BY126" s="255"/>
      <c r="BZ126" s="255"/>
      <c r="CA126" s="255"/>
      <c r="CB126" s="255"/>
      <c r="CC126" s="255"/>
      <c r="CD126" s="255"/>
      <c r="CE126" s="255"/>
      <c r="CF126" s="255"/>
      <c r="CG126" s="255"/>
      <c r="CH126" s="255"/>
      <c r="CI126" s="255"/>
      <c r="CJ126" s="255"/>
      <c r="CK126" s="255"/>
      <c r="CL126" s="255"/>
      <c r="CM126" s="255"/>
      <c r="CN126" s="255"/>
      <c r="CO126" s="255"/>
      <c r="CP126" s="255"/>
      <c r="CQ126" s="255"/>
      <c r="CR126" s="255"/>
      <c r="CS126" s="255"/>
      <c r="CT126" s="255"/>
      <c r="CU126" s="255"/>
      <c r="CV126" s="255"/>
      <c r="CW126" s="255"/>
      <c r="CX126" s="255"/>
      <c r="CY126" s="255"/>
      <c r="CZ126" s="255"/>
      <c r="DA126" s="255"/>
      <c r="DB126" s="255"/>
      <c r="DC126" s="255"/>
      <c r="DD126" s="255"/>
      <c r="DE126" s="255"/>
      <c r="DF126" s="255"/>
      <c r="DG126" s="255"/>
      <c r="DH126" s="255"/>
      <c r="DI126" s="255"/>
      <c r="DJ126" s="255"/>
      <c r="DK126" s="255"/>
      <c r="DL126" s="255"/>
    </row>
    <row r="127" spans="1:116" x14ac:dyDescent="0.35">
      <c r="A127" s="256" t="s">
        <v>227</v>
      </c>
      <c r="B127" s="257" t="s">
        <v>8247</v>
      </c>
      <c r="C127" s="260">
        <v>0.629549998</v>
      </c>
      <c r="D127" s="261">
        <v>8</v>
      </c>
      <c r="E127" s="260">
        <v>8.5000000000000006E-2</v>
      </c>
      <c r="F127" s="260">
        <v>6.1</v>
      </c>
      <c r="G127" s="260">
        <v>0.64744784730000005</v>
      </c>
      <c r="H127" s="260">
        <v>34.299999999999997</v>
      </c>
      <c r="I127" s="261">
        <v>3</v>
      </c>
      <c r="J127" s="261">
        <f>IFERROR(VLOOKUP($B127,'Core Indicators'!$E$3:$EU$906,147,FALSE),"x")</f>
        <v>385</v>
      </c>
      <c r="K127" s="262">
        <v>-0.53293120859999998</v>
      </c>
      <c r="L127" s="260">
        <v>5.5</v>
      </c>
      <c r="M127" s="261">
        <v>48</v>
      </c>
      <c r="N127" s="261">
        <v>32</v>
      </c>
      <c r="O127" s="261">
        <f>IFERROR(VLOOKUP(B127,'Core Indicators'!$E$3:$G$9906,3,FALSE),"x")</f>
        <v>24500000</v>
      </c>
      <c r="P127" s="261">
        <v>1266700</v>
      </c>
      <c r="Q127" s="255"/>
      <c r="R127" s="255"/>
      <c r="S127" s="255"/>
      <c r="T127" s="255"/>
      <c r="U127" s="255"/>
      <c r="V127" s="255"/>
      <c r="W127" s="255"/>
      <c r="X127" s="255"/>
      <c r="Y127" s="255"/>
      <c r="Z127" s="255"/>
      <c r="AA127" s="255"/>
      <c r="AB127" s="255"/>
      <c r="AC127" s="255"/>
      <c r="AD127" s="255"/>
      <c r="AE127" s="255"/>
      <c r="AF127" s="255"/>
      <c r="AG127" s="255"/>
      <c r="AH127" s="255"/>
      <c r="AI127" s="255"/>
      <c r="AJ127" s="255"/>
      <c r="AK127" s="255"/>
      <c r="AL127" s="255"/>
      <c r="AM127" s="255"/>
      <c r="AN127" s="255"/>
      <c r="AO127" s="255"/>
      <c r="AP127" s="255"/>
      <c r="AQ127" s="255"/>
      <c r="AR127" s="255"/>
      <c r="AS127" s="255"/>
      <c r="AT127" s="255"/>
      <c r="AU127" s="255"/>
      <c r="AV127" s="255"/>
      <c r="AW127" s="255"/>
      <c r="AX127" s="255"/>
      <c r="AY127" s="255"/>
      <c r="AZ127" s="255"/>
      <c r="BA127" s="255"/>
      <c r="BB127" s="255"/>
      <c r="BC127" s="255"/>
      <c r="BD127" s="255"/>
      <c r="BE127" s="255"/>
      <c r="BF127" s="255"/>
      <c r="BG127" s="255"/>
      <c r="BH127" s="255"/>
      <c r="BI127" s="255"/>
      <c r="BJ127" s="255"/>
      <c r="BK127" s="255"/>
      <c r="BL127" s="255"/>
      <c r="BM127" s="255"/>
      <c r="BN127" s="255"/>
      <c r="BO127" s="255"/>
      <c r="BP127" s="255"/>
      <c r="BQ127" s="255"/>
      <c r="BR127" s="255"/>
      <c r="BS127" s="255"/>
      <c r="BT127" s="255"/>
      <c r="BU127" s="255"/>
      <c r="BV127" s="255"/>
      <c r="BW127" s="255"/>
      <c r="BX127" s="255"/>
      <c r="BY127" s="255"/>
      <c r="BZ127" s="255"/>
      <c r="CA127" s="255"/>
      <c r="CB127" s="255"/>
      <c r="CC127" s="255"/>
      <c r="CD127" s="255"/>
      <c r="CE127" s="255"/>
      <c r="CF127" s="255"/>
      <c r="CG127" s="255"/>
      <c r="CH127" s="255"/>
      <c r="CI127" s="255"/>
      <c r="CJ127" s="255"/>
      <c r="CK127" s="255"/>
      <c r="CL127" s="255"/>
      <c r="CM127" s="255"/>
      <c r="CN127" s="255"/>
      <c r="CO127" s="255"/>
      <c r="CP127" s="255"/>
      <c r="CQ127" s="255"/>
      <c r="CR127" s="255"/>
      <c r="CS127" s="255"/>
      <c r="CT127" s="255"/>
      <c r="CU127" s="255"/>
      <c r="CV127" s="255"/>
      <c r="CW127" s="255"/>
      <c r="CX127" s="255"/>
      <c r="CY127" s="255"/>
      <c r="CZ127" s="255"/>
      <c r="DA127" s="255"/>
      <c r="DB127" s="255"/>
      <c r="DC127" s="255"/>
      <c r="DD127" s="255"/>
      <c r="DE127" s="255"/>
      <c r="DF127" s="255"/>
      <c r="DG127" s="255"/>
      <c r="DH127" s="255"/>
      <c r="DI127" s="255"/>
      <c r="DJ127" s="255"/>
      <c r="DK127" s="255"/>
      <c r="DL127" s="255"/>
    </row>
    <row r="128" spans="1:116" x14ac:dyDescent="0.35">
      <c r="A128" s="256" t="s">
        <v>1010</v>
      </c>
      <c r="B128" s="257" t="s">
        <v>8248</v>
      </c>
      <c r="C128" s="260">
        <v>0.82875000470000004</v>
      </c>
      <c r="D128" s="261">
        <v>3</v>
      </c>
      <c r="E128" s="260">
        <v>0.03</v>
      </c>
      <c r="F128" s="260">
        <v>5.45</v>
      </c>
      <c r="G128" s="260" t="s">
        <v>14</v>
      </c>
      <c r="H128" s="260">
        <v>35.1</v>
      </c>
      <c r="I128" s="261">
        <v>5</v>
      </c>
      <c r="J128" s="261">
        <f>IFERROR(VLOOKUP($B128,'Core Indicators'!$E$3:$EU$906,147,FALSE),"x")</f>
        <v>5117</v>
      </c>
      <c r="K128" s="262">
        <v>-0.89798212049999993</v>
      </c>
      <c r="L128" s="260">
        <v>5.25</v>
      </c>
      <c r="M128" s="261">
        <v>47</v>
      </c>
      <c r="N128" s="261">
        <v>26</v>
      </c>
      <c r="O128" s="261">
        <f>IFERROR(VLOOKUP(B128,'Core Indicators'!$E$3:$G$9906,3,FALSE),"x")</f>
        <v>206140000</v>
      </c>
      <c r="P128" s="261">
        <v>910770</v>
      </c>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55"/>
      <c r="AU128" s="255"/>
      <c r="AV128" s="255"/>
      <c r="AW128" s="255"/>
      <c r="AX128" s="255"/>
      <c r="AY128" s="255"/>
      <c r="AZ128" s="255"/>
      <c r="BA128" s="255"/>
      <c r="BB128" s="255"/>
      <c r="BC128" s="255"/>
      <c r="BD128" s="255"/>
      <c r="BE128" s="255"/>
      <c r="BF128" s="255"/>
      <c r="BG128" s="255"/>
      <c r="BH128" s="255"/>
      <c r="BI128" s="255"/>
      <c r="BJ128" s="255"/>
      <c r="BK128" s="255"/>
      <c r="BL128" s="255"/>
      <c r="BM128" s="255"/>
      <c r="BN128" s="255"/>
      <c r="BO128" s="255"/>
      <c r="BP128" s="255"/>
      <c r="BQ128" s="255"/>
      <c r="BR128" s="255"/>
      <c r="BS128" s="255"/>
      <c r="BT128" s="255"/>
      <c r="BU128" s="255"/>
      <c r="BV128" s="255"/>
      <c r="BW128" s="255"/>
      <c r="BX128" s="255"/>
      <c r="BY128" s="255"/>
      <c r="BZ128" s="255"/>
      <c r="CA128" s="255"/>
      <c r="CB128" s="255"/>
      <c r="CC128" s="255"/>
      <c r="CD128" s="255"/>
      <c r="CE128" s="255"/>
      <c r="CF128" s="255"/>
      <c r="CG128" s="255"/>
      <c r="CH128" s="255"/>
      <c r="CI128" s="255"/>
      <c r="CJ128" s="255"/>
      <c r="CK128" s="255"/>
      <c r="CL128" s="255"/>
      <c r="CM128" s="255"/>
      <c r="CN128" s="255"/>
      <c r="CO128" s="255"/>
      <c r="CP128" s="255"/>
      <c r="CQ128" s="255"/>
      <c r="CR128" s="255"/>
      <c r="CS128" s="255"/>
      <c r="CT128" s="255"/>
      <c r="CU128" s="255"/>
      <c r="CV128" s="255"/>
      <c r="CW128" s="255"/>
      <c r="CX128" s="255"/>
      <c r="CY128" s="255"/>
      <c r="CZ128" s="255"/>
      <c r="DA128" s="255"/>
      <c r="DB128" s="255"/>
      <c r="DC128" s="255"/>
      <c r="DD128" s="255"/>
      <c r="DE128" s="255"/>
      <c r="DF128" s="255"/>
      <c r="DG128" s="255"/>
      <c r="DH128" s="255"/>
      <c r="DI128" s="255"/>
      <c r="DJ128" s="255"/>
      <c r="DK128" s="255"/>
      <c r="DL128" s="255"/>
    </row>
    <row r="129" spans="1:116" x14ac:dyDescent="0.35">
      <c r="A129" s="256" t="s">
        <v>4178</v>
      </c>
      <c r="B129" s="257" t="s">
        <v>8249</v>
      </c>
      <c r="C129" s="260">
        <v>0.2510709747</v>
      </c>
      <c r="D129" s="261">
        <v>6</v>
      </c>
      <c r="E129" s="260">
        <v>0.13950000000000001</v>
      </c>
      <c r="F129" s="260">
        <v>4.0333333332999999</v>
      </c>
      <c r="G129" s="260">
        <v>0.45470245500000001</v>
      </c>
      <c r="H129" s="260">
        <v>46.2</v>
      </c>
      <c r="I129" s="261">
        <v>3</v>
      </c>
      <c r="J129" s="261">
        <f>IFERROR(VLOOKUP($B129,'Core Indicators'!$E$3:$EU$906,147,FALSE),"x")</f>
        <v>30</v>
      </c>
      <c r="K129" s="262">
        <v>-1.1756899356999999</v>
      </c>
      <c r="L129" s="260">
        <v>2.5</v>
      </c>
      <c r="M129" s="261">
        <v>31</v>
      </c>
      <c r="N129" s="261">
        <v>22</v>
      </c>
      <c r="O129" s="261">
        <f>IFERROR(VLOOKUP(B129,'Core Indicators'!$E$3:$G$9906,3,FALSE),"x")</f>
        <v>6201000</v>
      </c>
      <c r="P129" s="261">
        <v>120340</v>
      </c>
      <c r="Q129" s="255"/>
      <c r="R129" s="255"/>
      <c r="S129" s="255"/>
      <c r="T129" s="255"/>
      <c r="U129" s="255"/>
      <c r="V129" s="255"/>
      <c r="W129" s="255"/>
      <c r="X129" s="255"/>
      <c r="Y129" s="255"/>
      <c r="Z129" s="255"/>
      <c r="AA129" s="255"/>
      <c r="AB129" s="255"/>
      <c r="AC129" s="255"/>
      <c r="AD129" s="255"/>
      <c r="AE129" s="255"/>
      <c r="AF129" s="255"/>
      <c r="AG129" s="255"/>
      <c r="AH129" s="255"/>
      <c r="AI129" s="255"/>
      <c r="AJ129" s="255"/>
      <c r="AK129" s="255"/>
      <c r="AL129" s="255"/>
      <c r="AM129" s="255"/>
      <c r="AN129" s="255"/>
      <c r="AO129" s="255"/>
      <c r="AP129" s="255"/>
      <c r="AQ129" s="255"/>
      <c r="AR129" s="255"/>
      <c r="AS129" s="255"/>
      <c r="AT129" s="255"/>
      <c r="AU129" s="255"/>
      <c r="AV129" s="255"/>
      <c r="AW129" s="255"/>
      <c r="AX129" s="255"/>
      <c r="AY129" s="255"/>
      <c r="AZ129" s="255"/>
      <c r="BA129" s="255"/>
      <c r="BB129" s="255"/>
      <c r="BC129" s="255"/>
      <c r="BD129" s="255"/>
      <c r="BE129" s="255"/>
      <c r="BF129" s="255"/>
      <c r="BG129" s="255"/>
      <c r="BH129" s="255"/>
      <c r="BI129" s="255"/>
      <c r="BJ129" s="255"/>
      <c r="BK129" s="255"/>
      <c r="BL129" s="255"/>
      <c r="BM129" s="255"/>
      <c r="BN129" s="255"/>
      <c r="BO129" s="255"/>
      <c r="BP129" s="255"/>
      <c r="BQ129" s="255"/>
      <c r="BR129" s="255"/>
      <c r="BS129" s="255"/>
      <c r="BT129" s="255"/>
      <c r="BU129" s="255"/>
      <c r="BV129" s="255"/>
      <c r="BW129" s="255"/>
      <c r="BX129" s="255"/>
      <c r="BY129" s="255"/>
      <c r="BZ129" s="255"/>
      <c r="CA129" s="255"/>
      <c r="CB129" s="255"/>
      <c r="CC129" s="255"/>
      <c r="CD129" s="255"/>
      <c r="CE129" s="255"/>
      <c r="CF129" s="255"/>
      <c r="CG129" s="255"/>
      <c r="CH129" s="255"/>
      <c r="CI129" s="255"/>
      <c r="CJ129" s="255"/>
      <c r="CK129" s="255"/>
      <c r="CL129" s="255"/>
      <c r="CM129" s="255"/>
      <c r="CN129" s="255"/>
      <c r="CO129" s="255"/>
      <c r="CP129" s="255"/>
      <c r="CQ129" s="255"/>
      <c r="CR129" s="255"/>
      <c r="CS129" s="255"/>
      <c r="CT129" s="255"/>
      <c r="CU129" s="255"/>
      <c r="CV129" s="255"/>
      <c r="CW129" s="255"/>
      <c r="CX129" s="255"/>
      <c r="CY129" s="255"/>
      <c r="CZ129" s="255"/>
      <c r="DA129" s="255"/>
      <c r="DB129" s="255"/>
      <c r="DC129" s="255"/>
      <c r="DD129" s="255"/>
      <c r="DE129" s="255"/>
      <c r="DF129" s="255"/>
      <c r="DG129" s="255"/>
      <c r="DH129" s="255"/>
      <c r="DI129" s="255"/>
      <c r="DJ129" s="255"/>
      <c r="DK129" s="255"/>
      <c r="DL129" s="255"/>
    </row>
    <row r="130" spans="1:116" x14ac:dyDescent="0.35">
      <c r="A130" s="256" t="s">
        <v>8250</v>
      </c>
      <c r="B130" s="257" t="s">
        <v>8251</v>
      </c>
      <c r="C130" s="260">
        <v>0</v>
      </c>
      <c r="D130" s="261">
        <v>13</v>
      </c>
      <c r="E130" s="260">
        <v>0</v>
      </c>
      <c r="F130" s="260" t="s">
        <v>14</v>
      </c>
      <c r="G130" s="260">
        <v>4.1109984400000001E-2</v>
      </c>
      <c r="H130" s="260">
        <v>28.1</v>
      </c>
      <c r="I130" s="261">
        <v>0</v>
      </c>
      <c r="J130" s="261" t="str">
        <f>IFERROR(VLOOKUP($B130,'Core Indicators'!$E$3:$EU$906,147,FALSE),"x")</f>
        <v>x</v>
      </c>
      <c r="K130" s="262">
        <v>1.8084671497</v>
      </c>
      <c r="L130" s="260" t="s">
        <v>14</v>
      </c>
      <c r="M130" s="261">
        <v>99</v>
      </c>
      <c r="N130" s="261">
        <v>82</v>
      </c>
      <c r="O130" s="261" t="str">
        <f>IFERROR(VLOOKUP(B130,'Core Indicators'!$E$3:$G$9906,3,FALSE),"x")</f>
        <v>x</v>
      </c>
      <c r="P130" s="261">
        <v>33690</v>
      </c>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255"/>
      <c r="BA130" s="255"/>
      <c r="BB130" s="255"/>
      <c r="BC130" s="255"/>
      <c r="BD130" s="255"/>
      <c r="BE130" s="255"/>
      <c r="BF130" s="255"/>
      <c r="BG130" s="255"/>
      <c r="BH130" s="255"/>
      <c r="BI130" s="255"/>
      <c r="BJ130" s="255"/>
      <c r="BK130" s="255"/>
      <c r="BL130" s="255"/>
      <c r="BM130" s="255"/>
      <c r="BN130" s="255"/>
      <c r="BO130" s="255"/>
      <c r="BP130" s="255"/>
      <c r="BQ130" s="255"/>
      <c r="BR130" s="255"/>
      <c r="BS130" s="255"/>
      <c r="BT130" s="255"/>
      <c r="BU130" s="255"/>
      <c r="BV130" s="255"/>
      <c r="BW130" s="255"/>
      <c r="BX130" s="255"/>
      <c r="BY130" s="255"/>
      <c r="BZ130" s="255"/>
      <c r="CA130" s="255"/>
      <c r="CB130" s="255"/>
      <c r="CC130" s="255"/>
      <c r="CD130" s="255"/>
      <c r="CE130" s="255"/>
      <c r="CF130" s="255"/>
      <c r="CG130" s="255"/>
      <c r="CH130" s="255"/>
      <c r="CI130" s="255"/>
      <c r="CJ130" s="255"/>
      <c r="CK130" s="255"/>
      <c r="CL130" s="255"/>
      <c r="CM130" s="255"/>
      <c r="CN130" s="255"/>
      <c r="CO130" s="255"/>
      <c r="CP130" s="255"/>
      <c r="CQ130" s="255"/>
      <c r="CR130" s="255"/>
      <c r="CS130" s="255"/>
      <c r="CT130" s="255"/>
      <c r="CU130" s="255"/>
      <c r="CV130" s="255"/>
      <c r="CW130" s="255"/>
      <c r="CX130" s="255"/>
      <c r="CY130" s="255"/>
      <c r="CZ130" s="255"/>
      <c r="DA130" s="255"/>
      <c r="DB130" s="255"/>
      <c r="DC130" s="255"/>
      <c r="DD130" s="255"/>
      <c r="DE130" s="255"/>
      <c r="DF130" s="255"/>
      <c r="DG130" s="255"/>
      <c r="DH130" s="255"/>
      <c r="DI130" s="255"/>
      <c r="DJ130" s="255"/>
      <c r="DK130" s="255"/>
      <c r="DL130" s="255"/>
    </row>
    <row r="131" spans="1:116" x14ac:dyDescent="0.35">
      <c r="A131" s="256" t="s">
        <v>8252</v>
      </c>
      <c r="B131" s="257" t="s">
        <v>8253</v>
      </c>
      <c r="C131" s="260">
        <v>0</v>
      </c>
      <c r="D131" s="261">
        <v>12</v>
      </c>
      <c r="E131" s="260">
        <v>0</v>
      </c>
      <c r="F131" s="260" t="s">
        <v>14</v>
      </c>
      <c r="G131" s="260">
        <v>4.4116419499999997E-2</v>
      </c>
      <c r="H131" s="260">
        <v>27.6</v>
      </c>
      <c r="I131" s="261">
        <v>0</v>
      </c>
      <c r="J131" s="261" t="str">
        <f>IFERROR(VLOOKUP($B131,'Core Indicators'!$E$3:$EU$906,147,FALSE),"x")</f>
        <v>x</v>
      </c>
      <c r="K131" s="262">
        <v>1.9849152564999999</v>
      </c>
      <c r="L131" s="260" t="s">
        <v>14</v>
      </c>
      <c r="M131" s="261">
        <v>100</v>
      </c>
      <c r="N131" s="261">
        <v>84</v>
      </c>
      <c r="O131" s="261" t="str">
        <f>IFERROR(VLOOKUP(B131,'Core Indicators'!$E$3:$G$9906,3,FALSE),"x")</f>
        <v>x</v>
      </c>
      <c r="P131" s="261">
        <v>365245</v>
      </c>
      <c r="Q131" s="255"/>
      <c r="R131" s="255"/>
      <c r="S131" s="255"/>
      <c r="T131" s="255"/>
      <c r="U131" s="255"/>
      <c r="V131" s="255"/>
      <c r="W131" s="255"/>
      <c r="X131" s="255"/>
      <c r="Y131" s="255"/>
      <c r="Z131" s="255"/>
      <c r="AA131" s="255"/>
      <c r="AB131" s="255"/>
      <c r="AC131" s="255"/>
      <c r="AD131" s="255"/>
      <c r="AE131" s="255"/>
      <c r="AF131" s="255"/>
      <c r="AG131" s="255"/>
      <c r="AH131" s="255"/>
      <c r="AI131" s="255"/>
      <c r="AJ131" s="255"/>
      <c r="AK131" s="255"/>
      <c r="AL131" s="255"/>
      <c r="AM131" s="255"/>
      <c r="AN131" s="255"/>
      <c r="AO131" s="255"/>
      <c r="AP131" s="255"/>
      <c r="AQ131" s="255"/>
      <c r="AR131" s="255"/>
      <c r="AS131" s="255"/>
      <c r="AT131" s="255"/>
      <c r="AU131" s="255"/>
      <c r="AV131" s="255"/>
      <c r="AW131" s="255"/>
      <c r="AX131" s="255"/>
      <c r="AY131" s="255"/>
      <c r="AZ131" s="255"/>
      <c r="BA131" s="255"/>
      <c r="BB131" s="255"/>
      <c r="BC131" s="255"/>
      <c r="BD131" s="255"/>
      <c r="BE131" s="255"/>
      <c r="BF131" s="255"/>
      <c r="BG131" s="255"/>
      <c r="BH131" s="255"/>
      <c r="BI131" s="255"/>
      <c r="BJ131" s="255"/>
      <c r="BK131" s="255"/>
      <c r="BL131" s="255"/>
      <c r="BM131" s="255"/>
      <c r="BN131" s="255"/>
      <c r="BO131" s="255"/>
      <c r="BP131" s="255"/>
      <c r="BQ131" s="255"/>
      <c r="BR131" s="255"/>
      <c r="BS131" s="255"/>
      <c r="BT131" s="255"/>
      <c r="BU131" s="255"/>
      <c r="BV131" s="255"/>
      <c r="BW131" s="255"/>
      <c r="BX131" s="255"/>
      <c r="BY131" s="255"/>
      <c r="BZ131" s="255"/>
      <c r="CA131" s="255"/>
      <c r="CB131" s="255"/>
      <c r="CC131" s="255"/>
      <c r="CD131" s="255"/>
      <c r="CE131" s="255"/>
      <c r="CF131" s="255"/>
      <c r="CG131" s="255"/>
      <c r="CH131" s="255"/>
      <c r="CI131" s="255"/>
      <c r="CJ131" s="255"/>
      <c r="CK131" s="255"/>
      <c r="CL131" s="255"/>
      <c r="CM131" s="255"/>
      <c r="CN131" s="255"/>
      <c r="CO131" s="255"/>
      <c r="CP131" s="255"/>
      <c r="CQ131" s="255"/>
      <c r="CR131" s="255"/>
      <c r="CS131" s="255"/>
      <c r="CT131" s="255"/>
      <c r="CU131" s="255"/>
      <c r="CV131" s="255"/>
      <c r="CW131" s="255"/>
      <c r="CX131" s="255"/>
      <c r="CY131" s="255"/>
      <c r="CZ131" s="255"/>
      <c r="DA131" s="255"/>
      <c r="DB131" s="255"/>
      <c r="DC131" s="255"/>
      <c r="DD131" s="255"/>
      <c r="DE131" s="255"/>
      <c r="DF131" s="255"/>
      <c r="DG131" s="255"/>
      <c r="DH131" s="255"/>
      <c r="DI131" s="255"/>
      <c r="DJ131" s="255"/>
      <c r="DK131" s="255"/>
      <c r="DL131" s="255"/>
    </row>
    <row r="132" spans="1:116" x14ac:dyDescent="0.35">
      <c r="A132" s="256" t="s">
        <v>8254</v>
      </c>
      <c r="B132" s="257" t="s">
        <v>8255</v>
      </c>
      <c r="C132" s="260">
        <v>0.76569999609999995</v>
      </c>
      <c r="D132" s="261">
        <v>8</v>
      </c>
      <c r="E132" s="260">
        <v>0.09</v>
      </c>
      <c r="F132" s="260">
        <v>5.85</v>
      </c>
      <c r="G132" s="260">
        <v>0.47573758710000003</v>
      </c>
      <c r="H132" s="260">
        <v>32.799999999999997</v>
      </c>
      <c r="I132" s="261">
        <v>3</v>
      </c>
      <c r="J132" s="261" t="str">
        <f>IFERROR(VLOOKUP($B132,'Core Indicators'!$E$3:$EU$906,147,FALSE),"x")</f>
        <v>x</v>
      </c>
      <c r="K132" s="262">
        <v>-0.53553414340000005</v>
      </c>
      <c r="L132" s="260">
        <v>5</v>
      </c>
      <c r="M132" s="261">
        <v>56</v>
      </c>
      <c r="N132" s="261">
        <v>34</v>
      </c>
      <c r="O132" s="261" t="str">
        <f>IFERROR(VLOOKUP(B132,'Core Indicators'!$E$3:$G$9906,3,FALSE),"x")</f>
        <v>x</v>
      </c>
      <c r="P132" s="261">
        <v>143350</v>
      </c>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255"/>
      <c r="BA132" s="255"/>
      <c r="BB132" s="255"/>
      <c r="BC132" s="255"/>
      <c r="BD132" s="255"/>
      <c r="BE132" s="255"/>
      <c r="BF132" s="255"/>
      <c r="BG132" s="255"/>
      <c r="BH132" s="255"/>
      <c r="BI132" s="255"/>
      <c r="BJ132" s="255"/>
      <c r="BK132" s="255"/>
      <c r="BL132" s="255"/>
      <c r="BM132" s="255"/>
      <c r="BN132" s="255"/>
      <c r="BO132" s="255"/>
      <c r="BP132" s="255"/>
      <c r="BQ132" s="255"/>
      <c r="BR132" s="255"/>
      <c r="BS132" s="255"/>
      <c r="BT132" s="255"/>
      <c r="BU132" s="255"/>
      <c r="BV132" s="255"/>
      <c r="BW132" s="255"/>
      <c r="BX132" s="255"/>
      <c r="BY132" s="255"/>
      <c r="BZ132" s="255"/>
      <c r="CA132" s="255"/>
      <c r="CB132" s="255"/>
      <c r="CC132" s="255"/>
      <c r="CD132" s="255"/>
      <c r="CE132" s="255"/>
      <c r="CF132" s="255"/>
      <c r="CG132" s="255"/>
      <c r="CH132" s="255"/>
      <c r="CI132" s="255"/>
      <c r="CJ132" s="255"/>
      <c r="CK132" s="255"/>
      <c r="CL132" s="255"/>
      <c r="CM132" s="255"/>
      <c r="CN132" s="255"/>
      <c r="CO132" s="255"/>
      <c r="CP132" s="255"/>
      <c r="CQ132" s="255"/>
      <c r="CR132" s="255"/>
      <c r="CS132" s="255"/>
      <c r="CT132" s="255"/>
      <c r="CU132" s="255"/>
      <c r="CV132" s="255"/>
      <c r="CW132" s="255"/>
      <c r="CX132" s="255"/>
      <c r="CY132" s="255"/>
      <c r="CZ132" s="255"/>
      <c r="DA132" s="255"/>
      <c r="DB132" s="255"/>
      <c r="DC132" s="255"/>
      <c r="DD132" s="255"/>
      <c r="DE132" s="255"/>
      <c r="DF132" s="255"/>
      <c r="DG132" s="255"/>
      <c r="DH132" s="255"/>
      <c r="DI132" s="255"/>
      <c r="DJ132" s="255"/>
      <c r="DK132" s="255"/>
      <c r="DL132" s="255"/>
    </row>
    <row r="133" spans="1:116" x14ac:dyDescent="0.35">
      <c r="A133" s="256" t="s">
        <v>8256</v>
      </c>
      <c r="B133" s="257" t="s">
        <v>8257</v>
      </c>
      <c r="C133" s="260">
        <v>0</v>
      </c>
      <c r="D133" s="261">
        <v>12</v>
      </c>
      <c r="E133" s="260">
        <v>0</v>
      </c>
      <c r="F133" s="260" t="s">
        <v>14</v>
      </c>
      <c r="G133" s="260" t="s">
        <v>14</v>
      </c>
      <c r="H133" s="260">
        <v>34.799999999999997</v>
      </c>
      <c r="I133" s="261">
        <v>0</v>
      </c>
      <c r="J133" s="261" t="str">
        <f>IFERROR(VLOOKUP($B133,'Core Indicators'!$E$3:$EU$906,147,FALSE),"x")</f>
        <v>x</v>
      </c>
      <c r="K133" s="262">
        <v>-0.76369076969999994</v>
      </c>
      <c r="L133" s="260" t="s">
        <v>14</v>
      </c>
      <c r="M133" s="261">
        <v>77</v>
      </c>
      <c r="N133" s="261" t="s">
        <v>14</v>
      </c>
      <c r="O133" s="261" t="str">
        <f>IFERROR(VLOOKUP(B133,'Core Indicators'!$E$3:$G$9906,3,FALSE),"x")</f>
        <v>x</v>
      </c>
      <c r="P133" s="261">
        <v>20</v>
      </c>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c r="AT133" s="255"/>
      <c r="AU133" s="255"/>
      <c r="AV133" s="255"/>
      <c r="AW133" s="255"/>
      <c r="AX133" s="255"/>
      <c r="AY133" s="255"/>
      <c r="AZ133" s="255"/>
      <c r="BA133" s="255"/>
      <c r="BB133" s="255"/>
      <c r="BC133" s="255"/>
      <c r="BD133" s="255"/>
      <c r="BE133" s="255"/>
      <c r="BF133" s="255"/>
      <c r="BG133" s="255"/>
      <c r="BH133" s="255"/>
      <c r="BI133" s="255"/>
      <c r="BJ133" s="255"/>
      <c r="BK133" s="255"/>
      <c r="BL133" s="255"/>
      <c r="BM133" s="255"/>
      <c r="BN133" s="255"/>
      <c r="BO133" s="255"/>
      <c r="BP133" s="255"/>
      <c r="BQ133" s="255"/>
      <c r="BR133" s="255"/>
      <c r="BS133" s="255"/>
      <c r="BT133" s="255"/>
      <c r="BU133" s="255"/>
      <c r="BV133" s="255"/>
      <c r="BW133" s="255"/>
      <c r="BX133" s="255"/>
      <c r="BY133" s="255"/>
      <c r="BZ133" s="255"/>
      <c r="CA133" s="255"/>
      <c r="CB133" s="255"/>
      <c r="CC133" s="255"/>
      <c r="CD133" s="255"/>
      <c r="CE133" s="255"/>
      <c r="CF133" s="255"/>
      <c r="CG133" s="255"/>
      <c r="CH133" s="255"/>
      <c r="CI133" s="255"/>
      <c r="CJ133" s="255"/>
      <c r="CK133" s="255"/>
      <c r="CL133" s="255"/>
      <c r="CM133" s="255"/>
      <c r="CN133" s="255"/>
      <c r="CO133" s="255"/>
      <c r="CP133" s="255"/>
      <c r="CQ133" s="255"/>
      <c r="CR133" s="255"/>
      <c r="CS133" s="255"/>
      <c r="CT133" s="255"/>
      <c r="CU133" s="255"/>
      <c r="CV133" s="255"/>
      <c r="CW133" s="255"/>
      <c r="CX133" s="255"/>
      <c r="CY133" s="255"/>
      <c r="CZ133" s="255"/>
      <c r="DA133" s="255"/>
      <c r="DB133" s="255"/>
      <c r="DC133" s="255"/>
      <c r="DD133" s="255"/>
      <c r="DE133" s="255"/>
      <c r="DF133" s="255"/>
      <c r="DG133" s="255"/>
      <c r="DH133" s="255"/>
      <c r="DI133" s="255"/>
      <c r="DJ133" s="255"/>
      <c r="DK133" s="255"/>
      <c r="DL133" s="255"/>
    </row>
    <row r="134" spans="1:116" x14ac:dyDescent="0.35">
      <c r="A134" s="256" t="s">
        <v>8258</v>
      </c>
      <c r="B134" s="257" t="s">
        <v>8259</v>
      </c>
      <c r="C134" s="260">
        <v>0.50848300209999997</v>
      </c>
      <c r="D134" s="261">
        <v>13</v>
      </c>
      <c r="E134" s="260">
        <v>0</v>
      </c>
      <c r="F134" s="260" t="s">
        <v>14</v>
      </c>
      <c r="G134" s="260">
        <v>0.13293942289999999</v>
      </c>
      <c r="H134" s="260" t="s">
        <v>14</v>
      </c>
      <c r="I134" s="261">
        <v>0</v>
      </c>
      <c r="J134" s="261" t="str">
        <f>IFERROR(VLOOKUP($B134,'Core Indicators'!$E$3:$EU$906,147,FALSE),"x")</f>
        <v>x</v>
      </c>
      <c r="K134" s="262">
        <v>1.8847389220999999</v>
      </c>
      <c r="L134" s="260" t="s">
        <v>14</v>
      </c>
      <c r="M134" s="261">
        <v>97</v>
      </c>
      <c r="N134" s="261">
        <v>87</v>
      </c>
      <c r="O134" s="261" t="str">
        <f>IFERROR(VLOOKUP(B134,'Core Indicators'!$E$3:$G$9906,3,FALSE),"x")</f>
        <v>x</v>
      </c>
      <c r="P134" s="261">
        <v>263310</v>
      </c>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255"/>
      <c r="BA134" s="255"/>
      <c r="BB134" s="255"/>
      <c r="BC134" s="255"/>
      <c r="BD134" s="255"/>
      <c r="BE134" s="255"/>
      <c r="BF134" s="255"/>
      <c r="BG134" s="255"/>
      <c r="BH134" s="255"/>
      <c r="BI134" s="255"/>
      <c r="BJ134" s="255"/>
      <c r="BK134" s="255"/>
      <c r="BL134" s="255"/>
      <c r="BM134" s="255"/>
      <c r="BN134" s="255"/>
      <c r="BO134" s="255"/>
      <c r="BP134" s="255"/>
      <c r="BQ134" s="255"/>
      <c r="BR134" s="255"/>
      <c r="BS134" s="255"/>
      <c r="BT134" s="255"/>
      <c r="BU134" s="255"/>
      <c r="BV134" s="255"/>
      <c r="BW134" s="255"/>
      <c r="BX134" s="255"/>
      <c r="BY134" s="255"/>
      <c r="BZ134" s="255"/>
      <c r="CA134" s="255"/>
      <c r="CB134" s="255"/>
      <c r="CC134" s="255"/>
      <c r="CD134" s="255"/>
      <c r="CE134" s="255"/>
      <c r="CF134" s="255"/>
      <c r="CG134" s="255"/>
      <c r="CH134" s="255"/>
      <c r="CI134" s="255"/>
      <c r="CJ134" s="255"/>
      <c r="CK134" s="255"/>
      <c r="CL134" s="255"/>
      <c r="CM134" s="255"/>
      <c r="CN134" s="255"/>
      <c r="CO134" s="255"/>
      <c r="CP134" s="255"/>
      <c r="CQ134" s="255"/>
      <c r="CR134" s="255"/>
      <c r="CS134" s="255"/>
      <c r="CT134" s="255"/>
      <c r="CU134" s="255"/>
      <c r="CV134" s="255"/>
      <c r="CW134" s="255"/>
      <c r="CX134" s="255"/>
      <c r="CY134" s="255"/>
      <c r="CZ134" s="255"/>
      <c r="DA134" s="255"/>
      <c r="DB134" s="255"/>
      <c r="DC134" s="255"/>
      <c r="DD134" s="255"/>
      <c r="DE134" s="255"/>
      <c r="DF134" s="255"/>
      <c r="DG134" s="255"/>
      <c r="DH134" s="255"/>
      <c r="DI134" s="255"/>
      <c r="DJ134" s="255"/>
      <c r="DK134" s="255"/>
      <c r="DL134" s="255"/>
    </row>
    <row r="135" spans="1:116" x14ac:dyDescent="0.35">
      <c r="A135" s="256" t="s">
        <v>8260</v>
      </c>
      <c r="B135" s="257" t="s">
        <v>8261</v>
      </c>
      <c r="C135" s="260">
        <v>0.45239998590000002</v>
      </c>
      <c r="D135" s="261">
        <v>5</v>
      </c>
      <c r="E135" s="260">
        <v>0</v>
      </c>
      <c r="F135" s="260">
        <v>2.9</v>
      </c>
      <c r="G135" s="260">
        <v>0.30388778789999998</v>
      </c>
      <c r="H135" s="260" t="s">
        <v>14</v>
      </c>
      <c r="I135" s="261">
        <v>1</v>
      </c>
      <c r="J135" s="261" t="str">
        <f>IFERROR(VLOOKUP($B135,'Core Indicators'!$E$3:$EU$906,147,FALSE),"x")</f>
        <v>x</v>
      </c>
      <c r="K135" s="262">
        <v>0.55440390110000004</v>
      </c>
      <c r="L135" s="260">
        <v>1.75</v>
      </c>
      <c r="M135" s="261">
        <v>23</v>
      </c>
      <c r="N135" s="261">
        <v>52</v>
      </c>
      <c r="O135" s="261" t="str">
        <f>IFERROR(VLOOKUP(B135,'Core Indicators'!$E$3:$G$9906,3,FALSE),"x")</f>
        <v>x</v>
      </c>
      <c r="P135" s="261">
        <v>309500</v>
      </c>
      <c r="Q135" s="255"/>
      <c r="R135" s="255"/>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255"/>
      <c r="BA135" s="255"/>
      <c r="BB135" s="255"/>
      <c r="BC135" s="255"/>
      <c r="BD135" s="255"/>
      <c r="BE135" s="255"/>
      <c r="BF135" s="255"/>
      <c r="BG135" s="255"/>
      <c r="BH135" s="255"/>
      <c r="BI135" s="255"/>
      <c r="BJ135" s="255"/>
      <c r="BK135" s="255"/>
      <c r="BL135" s="255"/>
      <c r="BM135" s="255"/>
      <c r="BN135" s="255"/>
      <c r="BO135" s="255"/>
      <c r="BP135" s="255"/>
      <c r="BQ135" s="255"/>
      <c r="BR135" s="255"/>
      <c r="BS135" s="255"/>
      <c r="BT135" s="255"/>
      <c r="BU135" s="255"/>
      <c r="BV135" s="255"/>
      <c r="BW135" s="255"/>
      <c r="BX135" s="255"/>
      <c r="BY135" s="255"/>
      <c r="BZ135" s="255"/>
      <c r="CA135" s="255"/>
      <c r="CB135" s="255"/>
      <c r="CC135" s="255"/>
      <c r="CD135" s="255"/>
      <c r="CE135" s="255"/>
      <c r="CF135" s="255"/>
      <c r="CG135" s="255"/>
      <c r="CH135" s="255"/>
      <c r="CI135" s="255"/>
      <c r="CJ135" s="255"/>
      <c r="CK135" s="255"/>
      <c r="CL135" s="255"/>
      <c r="CM135" s="255"/>
      <c r="CN135" s="255"/>
      <c r="CO135" s="255"/>
      <c r="CP135" s="255"/>
      <c r="CQ135" s="255"/>
      <c r="CR135" s="255"/>
      <c r="CS135" s="255"/>
      <c r="CT135" s="255"/>
      <c r="CU135" s="255"/>
      <c r="CV135" s="255"/>
      <c r="CW135" s="255"/>
      <c r="CX135" s="255"/>
      <c r="CY135" s="255"/>
      <c r="CZ135" s="255"/>
      <c r="DA135" s="255"/>
      <c r="DB135" s="255"/>
      <c r="DC135" s="255"/>
      <c r="DD135" s="255"/>
      <c r="DE135" s="255"/>
      <c r="DF135" s="255"/>
      <c r="DG135" s="255"/>
      <c r="DH135" s="255"/>
      <c r="DI135" s="255"/>
      <c r="DJ135" s="255"/>
      <c r="DK135" s="255"/>
      <c r="DL135" s="255"/>
    </row>
    <row r="136" spans="1:116" x14ac:dyDescent="0.35">
      <c r="A136" s="256" t="s">
        <v>179</v>
      </c>
      <c r="B136" s="257" t="s">
        <v>8262</v>
      </c>
      <c r="C136" s="260">
        <v>0.63669099569999998</v>
      </c>
      <c r="D136" s="261">
        <v>3</v>
      </c>
      <c r="E136" s="260">
        <v>0.16</v>
      </c>
      <c r="F136" s="260">
        <v>3.75</v>
      </c>
      <c r="G136" s="260">
        <v>0.54718978070000002</v>
      </c>
      <c r="H136" s="260">
        <v>31.6</v>
      </c>
      <c r="I136" s="261">
        <v>3</v>
      </c>
      <c r="J136" s="261">
        <f>IFERROR(VLOOKUP($B136,'Core Indicators'!$E$3:$EU$906,147,FALSE),"x")</f>
        <v>843</v>
      </c>
      <c r="K136" s="262">
        <v>-0.66757869719999996</v>
      </c>
      <c r="L136" s="260">
        <v>3.25</v>
      </c>
      <c r="M136" s="261">
        <v>38</v>
      </c>
      <c r="N136" s="261">
        <v>32</v>
      </c>
      <c r="O136" s="261">
        <f>IFERROR(VLOOKUP(B136,'Core Indicators'!$E$3:$G$9906,3,FALSE),"x")</f>
        <v>229489000</v>
      </c>
      <c r="P136" s="261">
        <v>770880</v>
      </c>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255"/>
      <c r="BA136" s="255"/>
      <c r="BB136" s="255"/>
      <c r="BC136" s="255"/>
      <c r="BD136" s="255"/>
      <c r="BE136" s="255"/>
      <c r="BF136" s="255"/>
      <c r="BG136" s="255"/>
      <c r="BH136" s="255"/>
      <c r="BI136" s="255"/>
      <c r="BJ136" s="255"/>
      <c r="BK136" s="255"/>
      <c r="BL136" s="255"/>
      <c r="BM136" s="255"/>
      <c r="BN136" s="255"/>
      <c r="BO136" s="255"/>
      <c r="BP136" s="255"/>
      <c r="BQ136" s="255"/>
      <c r="BR136" s="255"/>
      <c r="BS136" s="255"/>
      <c r="BT136" s="255"/>
      <c r="BU136" s="255"/>
      <c r="BV136" s="255"/>
      <c r="BW136" s="255"/>
      <c r="BX136" s="255"/>
      <c r="BY136" s="255"/>
      <c r="BZ136" s="255"/>
      <c r="CA136" s="255"/>
      <c r="CB136" s="255"/>
      <c r="CC136" s="255"/>
      <c r="CD136" s="255"/>
      <c r="CE136" s="255"/>
      <c r="CF136" s="255"/>
      <c r="CG136" s="255"/>
      <c r="CH136" s="255"/>
      <c r="CI136" s="255"/>
      <c r="CJ136" s="255"/>
      <c r="CK136" s="255"/>
      <c r="CL136" s="255"/>
      <c r="CM136" s="255"/>
      <c r="CN136" s="255"/>
      <c r="CO136" s="255"/>
      <c r="CP136" s="255"/>
      <c r="CQ136" s="255"/>
      <c r="CR136" s="255"/>
      <c r="CS136" s="255"/>
      <c r="CT136" s="255"/>
      <c r="CU136" s="255"/>
      <c r="CV136" s="255"/>
      <c r="CW136" s="255"/>
      <c r="CX136" s="255"/>
      <c r="CY136" s="255"/>
      <c r="CZ136" s="255"/>
      <c r="DA136" s="255"/>
      <c r="DB136" s="255"/>
      <c r="DC136" s="255"/>
      <c r="DD136" s="255"/>
      <c r="DE136" s="255"/>
      <c r="DF136" s="255"/>
      <c r="DG136" s="255"/>
      <c r="DH136" s="255"/>
      <c r="DI136" s="255"/>
      <c r="DJ136" s="255"/>
      <c r="DK136" s="255"/>
      <c r="DL136" s="255"/>
    </row>
    <row r="137" spans="1:116" x14ac:dyDescent="0.35">
      <c r="A137" s="256" t="s">
        <v>4190</v>
      </c>
      <c r="B137" s="257" t="s">
        <v>8263</v>
      </c>
      <c r="C137" s="260">
        <v>0.3385659808</v>
      </c>
      <c r="D137" s="261">
        <v>12</v>
      </c>
      <c r="E137" s="260">
        <v>0.126</v>
      </c>
      <c r="F137" s="260">
        <v>7.05</v>
      </c>
      <c r="G137" s="260">
        <v>0.45966340729999999</v>
      </c>
      <c r="H137" s="260">
        <v>49.8</v>
      </c>
      <c r="I137" s="261">
        <v>0</v>
      </c>
      <c r="J137" s="261">
        <f>IFERROR(VLOOKUP($B137,'Core Indicators'!$E$3:$EU$906,147,FALSE),"x")</f>
        <v>50</v>
      </c>
      <c r="K137" s="262">
        <v>-0.1190349832</v>
      </c>
      <c r="L137" s="260">
        <v>6</v>
      </c>
      <c r="M137" s="261">
        <v>84</v>
      </c>
      <c r="N137" s="261">
        <v>36</v>
      </c>
      <c r="O137" s="261">
        <f>IFERROR(VLOOKUP(B137,'Core Indicators'!$E$3:$G$9906,3,FALSE),"x")</f>
        <v>4447000</v>
      </c>
      <c r="P137" s="261">
        <v>74340</v>
      </c>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255"/>
      <c r="BA137" s="255"/>
      <c r="BB137" s="255"/>
      <c r="BC137" s="255"/>
      <c r="BD137" s="255"/>
      <c r="BE137" s="255"/>
      <c r="BF137" s="255"/>
      <c r="BG137" s="255"/>
      <c r="BH137" s="255"/>
      <c r="BI137" s="255"/>
      <c r="BJ137" s="255"/>
      <c r="BK137" s="255"/>
      <c r="BL137" s="255"/>
      <c r="BM137" s="255"/>
      <c r="BN137" s="255"/>
      <c r="BO137" s="255"/>
      <c r="BP137" s="255"/>
      <c r="BQ137" s="255"/>
      <c r="BR137" s="255"/>
      <c r="BS137" s="255"/>
      <c r="BT137" s="255"/>
      <c r="BU137" s="255"/>
      <c r="BV137" s="255"/>
      <c r="BW137" s="255"/>
      <c r="BX137" s="255"/>
      <c r="BY137" s="255"/>
      <c r="BZ137" s="255"/>
      <c r="CA137" s="255"/>
      <c r="CB137" s="255"/>
      <c r="CC137" s="255"/>
      <c r="CD137" s="255"/>
      <c r="CE137" s="255"/>
      <c r="CF137" s="255"/>
      <c r="CG137" s="255"/>
      <c r="CH137" s="255"/>
      <c r="CI137" s="255"/>
      <c r="CJ137" s="255"/>
      <c r="CK137" s="255"/>
      <c r="CL137" s="255"/>
      <c r="CM137" s="255"/>
      <c r="CN137" s="255"/>
      <c r="CO137" s="255"/>
      <c r="CP137" s="255"/>
      <c r="CQ137" s="255"/>
      <c r="CR137" s="255"/>
      <c r="CS137" s="255"/>
      <c r="CT137" s="255"/>
      <c r="CU137" s="255"/>
      <c r="CV137" s="255"/>
      <c r="CW137" s="255"/>
      <c r="CX137" s="255"/>
      <c r="CY137" s="255"/>
      <c r="CZ137" s="255"/>
      <c r="DA137" s="255"/>
      <c r="DB137" s="255"/>
      <c r="DC137" s="255"/>
      <c r="DD137" s="255"/>
      <c r="DE137" s="255"/>
      <c r="DF137" s="255"/>
      <c r="DG137" s="255"/>
      <c r="DH137" s="255"/>
      <c r="DI137" s="255"/>
      <c r="DJ137" s="255"/>
      <c r="DK137" s="255"/>
      <c r="DL137" s="255"/>
    </row>
    <row r="138" spans="1:116" x14ac:dyDescent="0.35">
      <c r="A138" s="256" t="s">
        <v>534</v>
      </c>
      <c r="B138" s="257" t="s">
        <v>8264</v>
      </c>
      <c r="C138" s="260">
        <v>0.59663501870000002</v>
      </c>
      <c r="D138" s="261">
        <v>9</v>
      </c>
      <c r="E138" s="260">
        <v>0.45</v>
      </c>
      <c r="F138" s="260">
        <v>6.55</v>
      </c>
      <c r="G138" s="260">
        <v>0.38092470439999998</v>
      </c>
      <c r="H138" s="260">
        <v>41.5</v>
      </c>
      <c r="I138" s="261">
        <v>3</v>
      </c>
      <c r="J138" s="261" t="str">
        <f>IFERROR(VLOOKUP($B138,'Core Indicators'!$E$3:$EU$906,147,FALSE),"x")</f>
        <v>x</v>
      </c>
      <c r="K138" s="262">
        <v>-0.48720264429999999</v>
      </c>
      <c r="L138" s="260">
        <v>6.25</v>
      </c>
      <c r="M138" s="261">
        <v>72</v>
      </c>
      <c r="N138" s="261">
        <v>36</v>
      </c>
      <c r="O138" s="261">
        <f>IFERROR(VLOOKUP(B138,'Core Indicators'!$E$3:$G$9906,3,FALSE),"x")</f>
        <v>33000000</v>
      </c>
      <c r="P138" s="261">
        <v>1280000</v>
      </c>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255"/>
      <c r="BA138" s="255"/>
      <c r="BB138" s="255"/>
      <c r="BC138" s="255"/>
      <c r="BD138" s="255"/>
      <c r="BE138" s="255"/>
      <c r="BF138" s="255"/>
      <c r="BG138" s="255"/>
      <c r="BH138" s="255"/>
      <c r="BI138" s="255"/>
      <c r="BJ138" s="255"/>
      <c r="BK138" s="255"/>
      <c r="BL138" s="255"/>
      <c r="BM138" s="255"/>
      <c r="BN138" s="255"/>
      <c r="BO138" s="255"/>
      <c r="BP138" s="255"/>
      <c r="BQ138" s="255"/>
      <c r="BR138" s="255"/>
      <c r="BS138" s="255"/>
      <c r="BT138" s="255"/>
      <c r="BU138" s="255"/>
      <c r="BV138" s="255"/>
      <c r="BW138" s="255"/>
      <c r="BX138" s="255"/>
      <c r="BY138" s="255"/>
      <c r="BZ138" s="255"/>
      <c r="CA138" s="255"/>
      <c r="CB138" s="255"/>
      <c r="CC138" s="255"/>
      <c r="CD138" s="255"/>
      <c r="CE138" s="255"/>
      <c r="CF138" s="255"/>
      <c r="CG138" s="255"/>
      <c r="CH138" s="255"/>
      <c r="CI138" s="255"/>
      <c r="CJ138" s="255"/>
      <c r="CK138" s="255"/>
      <c r="CL138" s="255"/>
      <c r="CM138" s="255"/>
      <c r="CN138" s="255"/>
      <c r="CO138" s="255"/>
      <c r="CP138" s="255"/>
      <c r="CQ138" s="255"/>
      <c r="CR138" s="255"/>
      <c r="CS138" s="255"/>
      <c r="CT138" s="255"/>
      <c r="CU138" s="255"/>
      <c r="CV138" s="255"/>
      <c r="CW138" s="255"/>
      <c r="CX138" s="255"/>
      <c r="CY138" s="255"/>
      <c r="CZ138" s="255"/>
      <c r="DA138" s="255"/>
      <c r="DB138" s="255"/>
      <c r="DC138" s="255"/>
      <c r="DD138" s="255"/>
      <c r="DE138" s="255"/>
      <c r="DF138" s="255"/>
      <c r="DG138" s="255"/>
      <c r="DH138" s="255"/>
      <c r="DI138" s="255"/>
      <c r="DJ138" s="255"/>
      <c r="DK138" s="255"/>
      <c r="DL138" s="255"/>
    </row>
    <row r="139" spans="1:116" x14ac:dyDescent="0.35">
      <c r="A139" s="256" t="s">
        <v>834</v>
      </c>
      <c r="B139" s="257" t="s">
        <v>8265</v>
      </c>
      <c r="C139" s="260">
        <v>0.253667953</v>
      </c>
      <c r="D139" s="261">
        <v>9</v>
      </c>
      <c r="E139" s="260">
        <v>0.14099999999999999</v>
      </c>
      <c r="F139" s="260">
        <v>5.75</v>
      </c>
      <c r="G139" s="260">
        <v>0.42524208769999999</v>
      </c>
      <c r="H139" s="260">
        <v>42.3</v>
      </c>
      <c r="I139" s="261">
        <v>4</v>
      </c>
      <c r="J139" s="261">
        <f>IFERROR(VLOOKUP($B139,'Core Indicators'!$E$3:$EU$906,147,FALSE),"x")</f>
        <v>595</v>
      </c>
      <c r="K139" s="262">
        <v>-0.47730070349999998</v>
      </c>
      <c r="L139" s="260">
        <v>4.75</v>
      </c>
      <c r="M139" s="261">
        <v>59</v>
      </c>
      <c r="N139" s="261">
        <v>34</v>
      </c>
      <c r="O139" s="261">
        <f>IFERROR(VLOOKUP(B139,'Core Indicators'!$E$3:$G$9906,3,FALSE),"x")</f>
        <v>109033000</v>
      </c>
      <c r="P139" s="261">
        <v>298170</v>
      </c>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5"/>
      <c r="AT139" s="255"/>
      <c r="AU139" s="255"/>
      <c r="AV139" s="255"/>
      <c r="AW139" s="255"/>
      <c r="AX139" s="255"/>
      <c r="AY139" s="255"/>
      <c r="AZ139" s="255"/>
      <c r="BA139" s="255"/>
      <c r="BB139" s="255"/>
      <c r="BC139" s="255"/>
      <c r="BD139" s="255"/>
      <c r="BE139" s="255"/>
      <c r="BF139" s="255"/>
      <c r="BG139" s="255"/>
      <c r="BH139" s="255"/>
      <c r="BI139" s="255"/>
      <c r="BJ139" s="255"/>
      <c r="BK139" s="255"/>
      <c r="BL139" s="255"/>
      <c r="BM139" s="255"/>
      <c r="BN139" s="255"/>
      <c r="BO139" s="255"/>
      <c r="BP139" s="255"/>
      <c r="BQ139" s="255"/>
      <c r="BR139" s="255"/>
      <c r="BS139" s="255"/>
      <c r="BT139" s="255"/>
      <c r="BU139" s="255"/>
      <c r="BV139" s="255"/>
      <c r="BW139" s="255"/>
      <c r="BX139" s="255"/>
      <c r="BY139" s="255"/>
      <c r="BZ139" s="255"/>
      <c r="CA139" s="255"/>
      <c r="CB139" s="255"/>
      <c r="CC139" s="255"/>
      <c r="CD139" s="255"/>
      <c r="CE139" s="255"/>
      <c r="CF139" s="255"/>
      <c r="CG139" s="255"/>
      <c r="CH139" s="255"/>
      <c r="CI139" s="255"/>
      <c r="CJ139" s="255"/>
      <c r="CK139" s="255"/>
      <c r="CL139" s="255"/>
      <c r="CM139" s="255"/>
      <c r="CN139" s="255"/>
      <c r="CO139" s="255"/>
      <c r="CP139" s="255"/>
      <c r="CQ139" s="255"/>
      <c r="CR139" s="255"/>
      <c r="CS139" s="255"/>
      <c r="CT139" s="255"/>
      <c r="CU139" s="255"/>
      <c r="CV139" s="255"/>
      <c r="CW139" s="255"/>
      <c r="CX139" s="255"/>
      <c r="CY139" s="255"/>
      <c r="CZ139" s="255"/>
      <c r="DA139" s="255"/>
      <c r="DB139" s="255"/>
      <c r="DC139" s="255"/>
      <c r="DD139" s="255"/>
      <c r="DE139" s="255"/>
      <c r="DF139" s="255"/>
      <c r="DG139" s="255"/>
      <c r="DH139" s="255"/>
      <c r="DI139" s="255"/>
      <c r="DJ139" s="255"/>
      <c r="DK139" s="255"/>
      <c r="DL139" s="255"/>
    </row>
    <row r="140" spans="1:116" x14ac:dyDescent="0.35">
      <c r="A140" s="256" t="s">
        <v>8266</v>
      </c>
      <c r="B140" s="257" t="s">
        <v>8267</v>
      </c>
      <c r="C140" s="260">
        <v>0</v>
      </c>
      <c r="D140" s="261">
        <v>12</v>
      </c>
      <c r="E140" s="260">
        <v>0</v>
      </c>
      <c r="F140" s="260" t="s">
        <v>14</v>
      </c>
      <c r="G140" s="260" t="s">
        <v>14</v>
      </c>
      <c r="H140" s="260" t="s">
        <v>14</v>
      </c>
      <c r="I140" s="261">
        <v>0</v>
      </c>
      <c r="J140" s="261" t="str">
        <f>IFERROR(VLOOKUP($B140,'Core Indicators'!$E$3:$EU$906,147,FALSE),"x")</f>
        <v>x</v>
      </c>
      <c r="K140" s="262">
        <v>0.31445762519999998</v>
      </c>
      <c r="L140" s="260" t="s">
        <v>14</v>
      </c>
      <c r="M140" s="261">
        <v>92</v>
      </c>
      <c r="N140" s="261" t="s">
        <v>14</v>
      </c>
      <c r="O140" s="261" t="str">
        <f>IFERROR(VLOOKUP(B140,'Core Indicators'!$E$3:$G$9906,3,FALSE),"x")</f>
        <v>x</v>
      </c>
      <c r="P140" s="261">
        <v>460</v>
      </c>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c r="AT140" s="255"/>
      <c r="AU140" s="255"/>
      <c r="AV140" s="255"/>
      <c r="AW140" s="255"/>
      <c r="AX140" s="255"/>
      <c r="AY140" s="255"/>
      <c r="AZ140" s="255"/>
      <c r="BA140" s="255"/>
      <c r="BB140" s="255"/>
      <c r="BC140" s="255"/>
      <c r="BD140" s="255"/>
      <c r="BE140" s="255"/>
      <c r="BF140" s="255"/>
      <c r="BG140" s="255"/>
      <c r="BH140" s="255"/>
      <c r="BI140" s="255"/>
      <c r="BJ140" s="255"/>
      <c r="BK140" s="255"/>
      <c r="BL140" s="255"/>
      <c r="BM140" s="255"/>
      <c r="BN140" s="255"/>
      <c r="BO140" s="255"/>
      <c r="BP140" s="255"/>
      <c r="BQ140" s="255"/>
      <c r="BR140" s="255"/>
      <c r="BS140" s="255"/>
      <c r="BT140" s="255"/>
      <c r="BU140" s="255"/>
      <c r="BV140" s="255"/>
      <c r="BW140" s="255"/>
      <c r="BX140" s="255"/>
      <c r="BY140" s="255"/>
      <c r="BZ140" s="255"/>
      <c r="CA140" s="255"/>
      <c r="CB140" s="255"/>
      <c r="CC140" s="255"/>
      <c r="CD140" s="255"/>
      <c r="CE140" s="255"/>
      <c r="CF140" s="255"/>
      <c r="CG140" s="255"/>
      <c r="CH140" s="255"/>
      <c r="CI140" s="255"/>
      <c r="CJ140" s="255"/>
      <c r="CK140" s="255"/>
      <c r="CL140" s="255"/>
      <c r="CM140" s="255"/>
      <c r="CN140" s="255"/>
      <c r="CO140" s="255"/>
      <c r="CP140" s="255"/>
      <c r="CQ140" s="255"/>
      <c r="CR140" s="255"/>
      <c r="CS140" s="255"/>
      <c r="CT140" s="255"/>
      <c r="CU140" s="255"/>
      <c r="CV140" s="255"/>
      <c r="CW140" s="255"/>
      <c r="CX140" s="255"/>
      <c r="CY140" s="255"/>
      <c r="CZ140" s="255"/>
      <c r="DA140" s="255"/>
      <c r="DB140" s="255"/>
      <c r="DC140" s="255"/>
      <c r="DD140" s="255"/>
      <c r="DE140" s="255"/>
      <c r="DF140" s="255"/>
      <c r="DG140" s="255"/>
      <c r="DH140" s="255"/>
      <c r="DI140" s="255"/>
      <c r="DJ140" s="255"/>
      <c r="DK140" s="255"/>
      <c r="DL140" s="255"/>
    </row>
    <row r="141" spans="1:116" x14ac:dyDescent="0.35">
      <c r="A141" s="256" t="s">
        <v>8268</v>
      </c>
      <c r="B141" s="257" t="s">
        <v>8269</v>
      </c>
      <c r="C141" s="260">
        <v>6.5687960300000001E-2</v>
      </c>
      <c r="D141" s="261">
        <v>11</v>
      </c>
      <c r="E141" s="260">
        <v>0</v>
      </c>
      <c r="F141" s="260">
        <v>6</v>
      </c>
      <c r="G141" s="260">
        <v>0.74038999660000004</v>
      </c>
      <c r="H141" s="260">
        <v>41.9</v>
      </c>
      <c r="I141" s="261">
        <v>3</v>
      </c>
      <c r="J141" s="261" t="str">
        <f>IFERROR(VLOOKUP($B141,'Core Indicators'!$E$3:$EU$906,147,FALSE),"x")</f>
        <v>x</v>
      </c>
      <c r="K141" s="262">
        <v>-0.80097305769999994</v>
      </c>
      <c r="L141" s="260">
        <v>5.75</v>
      </c>
      <c r="M141" s="261">
        <v>62</v>
      </c>
      <c r="N141" s="261">
        <v>28</v>
      </c>
      <c r="O141" s="261" t="str">
        <f>IFERROR(VLOOKUP(B141,'Core Indicators'!$E$3:$G$9906,3,FALSE),"x")</f>
        <v>x</v>
      </c>
      <c r="P141" s="261">
        <v>452860</v>
      </c>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5"/>
      <c r="AT141" s="255"/>
      <c r="AU141" s="255"/>
      <c r="AV141" s="255"/>
      <c r="AW141" s="255"/>
      <c r="AX141" s="255"/>
      <c r="AY141" s="255"/>
      <c r="AZ141" s="255"/>
      <c r="BA141" s="255"/>
      <c r="BB141" s="255"/>
      <c r="BC141" s="255"/>
      <c r="BD141" s="255"/>
      <c r="BE141" s="255"/>
      <c r="BF141" s="255"/>
      <c r="BG141" s="255"/>
      <c r="BH141" s="255"/>
      <c r="BI141" s="255"/>
      <c r="BJ141" s="255"/>
      <c r="BK141" s="255"/>
      <c r="BL141" s="255"/>
      <c r="BM141" s="255"/>
      <c r="BN141" s="255"/>
      <c r="BO141" s="255"/>
      <c r="BP141" s="255"/>
      <c r="BQ141" s="255"/>
      <c r="BR141" s="255"/>
      <c r="BS141" s="255"/>
      <c r="BT141" s="255"/>
      <c r="BU141" s="255"/>
      <c r="BV141" s="255"/>
      <c r="BW141" s="255"/>
      <c r="BX141" s="255"/>
      <c r="BY141" s="255"/>
      <c r="BZ141" s="255"/>
      <c r="CA141" s="255"/>
      <c r="CB141" s="255"/>
      <c r="CC141" s="255"/>
      <c r="CD141" s="255"/>
      <c r="CE141" s="255"/>
      <c r="CF141" s="255"/>
      <c r="CG141" s="255"/>
      <c r="CH141" s="255"/>
      <c r="CI141" s="255"/>
      <c r="CJ141" s="255"/>
      <c r="CK141" s="255"/>
      <c r="CL141" s="255"/>
      <c r="CM141" s="255"/>
      <c r="CN141" s="255"/>
      <c r="CO141" s="255"/>
      <c r="CP141" s="255"/>
      <c r="CQ141" s="255"/>
      <c r="CR141" s="255"/>
      <c r="CS141" s="255"/>
      <c r="CT141" s="255"/>
      <c r="CU141" s="255"/>
      <c r="CV141" s="255"/>
      <c r="CW141" s="255"/>
      <c r="CX141" s="255"/>
      <c r="CY141" s="255"/>
      <c r="CZ141" s="255"/>
      <c r="DA141" s="255"/>
      <c r="DB141" s="255"/>
      <c r="DC141" s="255"/>
      <c r="DD141" s="255"/>
      <c r="DE141" s="255"/>
      <c r="DF141" s="255"/>
      <c r="DG141" s="255"/>
      <c r="DH141" s="255"/>
      <c r="DI141" s="255"/>
      <c r="DJ141" s="255"/>
      <c r="DK141" s="255"/>
      <c r="DL141" s="255"/>
    </row>
    <row r="142" spans="1:116" x14ac:dyDescent="0.35">
      <c r="A142" s="256" t="s">
        <v>3046</v>
      </c>
      <c r="B142" s="257" t="s">
        <v>8270</v>
      </c>
      <c r="C142" s="260">
        <v>7.8200951200000007E-2</v>
      </c>
      <c r="D142" s="261">
        <v>12</v>
      </c>
      <c r="E142" s="260">
        <v>1.15E-2</v>
      </c>
      <c r="F142" s="260">
        <v>7.95</v>
      </c>
      <c r="G142" s="260">
        <v>0.12005188899999999</v>
      </c>
      <c r="H142" s="260">
        <v>30.2</v>
      </c>
      <c r="I142" s="261">
        <v>0</v>
      </c>
      <c r="J142" s="261">
        <f>IFERROR(VLOOKUP($B142,'Core Indicators'!$E$3:$EU$906,147,FALSE),"x")</f>
        <v>9</v>
      </c>
      <c r="K142" s="262">
        <v>0.45209297539999999</v>
      </c>
      <c r="L142" s="260">
        <v>6.75</v>
      </c>
      <c r="M142" s="261">
        <v>84</v>
      </c>
      <c r="N142" s="261">
        <v>58</v>
      </c>
      <c r="O142" s="261">
        <f>IFERROR(VLOOKUP(B142,'Core Indicators'!$E$3:$G$9906,3,FALSE),"x")</f>
        <v>40313000</v>
      </c>
      <c r="P142" s="261">
        <v>306190</v>
      </c>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c r="CB142" s="255"/>
      <c r="CC142" s="255"/>
      <c r="CD142" s="255"/>
      <c r="CE142" s="255"/>
      <c r="CF142" s="255"/>
      <c r="CG142" s="255"/>
      <c r="CH142" s="255"/>
      <c r="CI142" s="255"/>
      <c r="CJ142" s="255"/>
      <c r="CK142" s="255"/>
      <c r="CL142" s="255"/>
      <c r="CM142" s="255"/>
      <c r="CN142" s="255"/>
      <c r="CO142" s="255"/>
      <c r="CP142" s="255"/>
      <c r="CQ142" s="255"/>
      <c r="CR142" s="255"/>
      <c r="CS142" s="255"/>
      <c r="CT142" s="255"/>
      <c r="CU142" s="255"/>
      <c r="CV142" s="255"/>
      <c r="CW142" s="255"/>
      <c r="CX142" s="255"/>
      <c r="CY142" s="255"/>
      <c r="CZ142" s="255"/>
      <c r="DA142" s="255"/>
      <c r="DB142" s="255"/>
      <c r="DC142" s="255"/>
      <c r="DD142" s="255"/>
      <c r="DE142" s="255"/>
      <c r="DF142" s="255"/>
      <c r="DG142" s="255"/>
      <c r="DH142" s="255"/>
      <c r="DI142" s="255"/>
      <c r="DJ142" s="255"/>
      <c r="DK142" s="255"/>
      <c r="DL142" s="255"/>
    </row>
    <row r="143" spans="1:116" x14ac:dyDescent="0.35">
      <c r="A143" s="256" t="s">
        <v>45</v>
      </c>
      <c r="B143" s="257" t="s">
        <v>8271</v>
      </c>
      <c r="C143" s="260">
        <v>0</v>
      </c>
      <c r="D143" s="261">
        <v>0</v>
      </c>
      <c r="E143" s="260">
        <v>0</v>
      </c>
      <c r="F143" s="260">
        <v>2.65</v>
      </c>
      <c r="G143" s="260" t="s">
        <v>14</v>
      </c>
      <c r="H143" s="260" t="s">
        <v>14</v>
      </c>
      <c r="I143" s="261">
        <v>1</v>
      </c>
      <c r="J143" s="261">
        <f>IFERROR(VLOOKUP($B143,'Core Indicators'!$E$3:$EU$906,147,FALSE),"x")</f>
        <v>22</v>
      </c>
      <c r="K143" s="262">
        <v>-1.6514610052000001</v>
      </c>
      <c r="L143" s="260">
        <v>1.25</v>
      </c>
      <c r="M143" s="261">
        <v>3</v>
      </c>
      <c r="N143" s="261">
        <v>17</v>
      </c>
      <c r="O143" s="261">
        <f>IFERROR(VLOOKUP(B143,'Core Indicators'!$E$3:$G$9906,3,FALSE),"x")</f>
        <v>25666000</v>
      </c>
      <c r="P143" s="261">
        <v>120410</v>
      </c>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T143" s="255"/>
      <c r="BU143" s="255"/>
      <c r="BV143" s="255"/>
      <c r="BW143" s="255"/>
      <c r="BX143" s="255"/>
      <c r="BY143" s="255"/>
      <c r="BZ143" s="255"/>
      <c r="CA143" s="255"/>
      <c r="CB143" s="255"/>
      <c r="CC143" s="255"/>
      <c r="CD143" s="255"/>
      <c r="CE143" s="255"/>
      <c r="CF143" s="255"/>
      <c r="CG143" s="255"/>
      <c r="CH143" s="255"/>
      <c r="CI143" s="255"/>
      <c r="CJ143" s="255"/>
      <c r="CK143" s="255"/>
      <c r="CL143" s="255"/>
      <c r="CM143" s="255"/>
      <c r="CN143" s="255"/>
      <c r="CO143" s="255"/>
      <c r="CP143" s="255"/>
      <c r="CQ143" s="255"/>
      <c r="CR143" s="255"/>
      <c r="CS143" s="255"/>
      <c r="CT143" s="255"/>
      <c r="CU143" s="255"/>
      <c r="CV143" s="255"/>
      <c r="CW143" s="255"/>
      <c r="CX143" s="255"/>
      <c r="CY143" s="255"/>
      <c r="CZ143" s="255"/>
      <c r="DA143" s="255"/>
      <c r="DB143" s="255"/>
      <c r="DC143" s="255"/>
      <c r="DD143" s="255"/>
      <c r="DE143" s="255"/>
      <c r="DF143" s="255"/>
      <c r="DG143" s="255"/>
      <c r="DH143" s="255"/>
      <c r="DI143" s="255"/>
      <c r="DJ143" s="255"/>
      <c r="DK143" s="255"/>
      <c r="DL143" s="255"/>
    </row>
    <row r="144" spans="1:116" x14ac:dyDescent="0.35">
      <c r="A144" s="256" t="s">
        <v>8272</v>
      </c>
      <c r="B144" s="257" t="s">
        <v>8273</v>
      </c>
      <c r="C144" s="260">
        <v>0</v>
      </c>
      <c r="D144" s="261">
        <v>13</v>
      </c>
      <c r="E144" s="260">
        <v>0</v>
      </c>
      <c r="F144" s="260" t="s">
        <v>14</v>
      </c>
      <c r="G144" s="260">
        <v>8.0794128899999998E-2</v>
      </c>
      <c r="H144" s="260">
        <v>33.5</v>
      </c>
      <c r="I144" s="261">
        <v>0</v>
      </c>
      <c r="J144" s="261" t="str">
        <f>IFERROR(VLOOKUP($B144,'Core Indicators'!$E$3:$EU$906,147,FALSE),"x")</f>
        <v>x</v>
      </c>
      <c r="K144" s="262">
        <v>1.1356768608000001</v>
      </c>
      <c r="L144" s="260" t="s">
        <v>14</v>
      </c>
      <c r="M144" s="261">
        <v>96</v>
      </c>
      <c r="N144" s="261">
        <v>62</v>
      </c>
      <c r="O144" s="261" t="str">
        <f>IFERROR(VLOOKUP(B144,'Core Indicators'!$E$3:$G$9906,3,FALSE),"x")</f>
        <v>x</v>
      </c>
      <c r="P144" s="261">
        <v>91605</v>
      </c>
      <c r="Q144" s="255"/>
      <c r="R144" s="255"/>
      <c r="S144" s="255"/>
      <c r="T144" s="255"/>
      <c r="U144" s="255"/>
      <c r="V144" s="255"/>
      <c r="W144" s="255"/>
      <c r="X144" s="255"/>
      <c r="Y144" s="255"/>
      <c r="Z144" s="255"/>
      <c r="AA144" s="255"/>
      <c r="AB144" s="255"/>
      <c r="AC144" s="255"/>
      <c r="AD144" s="255"/>
      <c r="AE144" s="255"/>
      <c r="AF144" s="255"/>
      <c r="AG144" s="255"/>
      <c r="AH144" s="255"/>
      <c r="AI144" s="255"/>
      <c r="AJ144" s="255"/>
      <c r="AK144" s="255"/>
      <c r="AL144" s="255"/>
      <c r="AM144" s="255"/>
      <c r="AN144" s="255"/>
      <c r="AO144" s="255"/>
      <c r="AP144" s="255"/>
      <c r="AQ144" s="255"/>
      <c r="AR144" s="255"/>
      <c r="AS144" s="255"/>
      <c r="AT144" s="255"/>
      <c r="AU144" s="255"/>
      <c r="AV144" s="255"/>
      <c r="AW144" s="255"/>
      <c r="AX144" s="255"/>
      <c r="AY144" s="255"/>
      <c r="AZ144" s="255"/>
      <c r="BA144" s="255"/>
      <c r="BB144" s="255"/>
      <c r="BC144" s="255"/>
      <c r="BD144" s="255"/>
      <c r="BE144" s="255"/>
      <c r="BF144" s="255"/>
      <c r="BG144" s="255"/>
      <c r="BH144" s="255"/>
      <c r="BI144" s="255"/>
      <c r="BJ144" s="255"/>
      <c r="BK144" s="255"/>
      <c r="BL144" s="255"/>
      <c r="BM144" s="255"/>
      <c r="BN144" s="255"/>
      <c r="BO144" s="255"/>
      <c r="BP144" s="255"/>
      <c r="BQ144" s="255"/>
      <c r="BR144" s="255"/>
      <c r="BS144" s="255"/>
      <c r="BT144" s="255"/>
      <c r="BU144" s="255"/>
      <c r="BV144" s="255"/>
      <c r="BW144" s="255"/>
      <c r="BX144" s="255"/>
      <c r="BY144" s="255"/>
      <c r="BZ144" s="255"/>
      <c r="CA144" s="255"/>
      <c r="CB144" s="255"/>
      <c r="CC144" s="255"/>
      <c r="CD144" s="255"/>
      <c r="CE144" s="255"/>
      <c r="CF144" s="255"/>
      <c r="CG144" s="255"/>
      <c r="CH144" s="255"/>
      <c r="CI144" s="255"/>
      <c r="CJ144" s="255"/>
      <c r="CK144" s="255"/>
      <c r="CL144" s="255"/>
      <c r="CM144" s="255"/>
      <c r="CN144" s="255"/>
      <c r="CO144" s="255"/>
      <c r="CP144" s="255"/>
      <c r="CQ144" s="255"/>
      <c r="CR144" s="255"/>
      <c r="CS144" s="255"/>
      <c r="CT144" s="255"/>
      <c r="CU144" s="255"/>
      <c r="CV144" s="255"/>
      <c r="CW144" s="255"/>
      <c r="CX144" s="255"/>
      <c r="CY144" s="255"/>
      <c r="CZ144" s="255"/>
      <c r="DA144" s="255"/>
      <c r="DB144" s="255"/>
      <c r="DC144" s="255"/>
      <c r="DD144" s="255"/>
      <c r="DE144" s="255"/>
      <c r="DF144" s="255"/>
      <c r="DG144" s="255"/>
      <c r="DH144" s="255"/>
      <c r="DI144" s="255"/>
      <c r="DJ144" s="255"/>
      <c r="DK144" s="255"/>
      <c r="DL144" s="255"/>
    </row>
    <row r="145" spans="1:116" x14ac:dyDescent="0.35">
      <c r="A145" s="256" t="s">
        <v>8274</v>
      </c>
      <c r="B145" s="257" t="s">
        <v>8275</v>
      </c>
      <c r="C145" s="260">
        <v>0.1065750135</v>
      </c>
      <c r="D145" s="261">
        <v>12</v>
      </c>
      <c r="E145" s="260">
        <v>1.7999999999999999E-2</v>
      </c>
      <c r="F145" s="260">
        <v>6.6</v>
      </c>
      <c r="G145" s="260">
        <v>0.4823245162</v>
      </c>
      <c r="H145" s="260">
        <v>45.7</v>
      </c>
      <c r="I145" s="261">
        <v>3</v>
      </c>
      <c r="J145" s="261" t="str">
        <f>IFERROR(VLOOKUP($B145,'Core Indicators'!$E$3:$EU$906,147,FALSE),"x")</f>
        <v>x</v>
      </c>
      <c r="K145" s="262">
        <v>-0.55640339849999998</v>
      </c>
      <c r="L145" s="260">
        <v>5.75</v>
      </c>
      <c r="M145" s="261">
        <v>65</v>
      </c>
      <c r="N145" s="261">
        <v>28</v>
      </c>
      <c r="O145" s="261" t="str">
        <f>IFERROR(VLOOKUP(B145,'Core Indicators'!$E$3:$G$9906,3,FALSE),"x")</f>
        <v>x</v>
      </c>
      <c r="P145" s="261">
        <v>397300</v>
      </c>
      <c r="Q145" s="255"/>
      <c r="R145" s="255"/>
      <c r="S145" s="255"/>
      <c r="T145" s="255"/>
      <c r="U145" s="255"/>
      <c r="V145" s="255"/>
      <c r="W145" s="255"/>
      <c r="X145" s="255"/>
      <c r="Y145" s="255"/>
      <c r="Z145" s="255"/>
      <c r="AA145" s="255"/>
      <c r="AB145" s="255"/>
      <c r="AC145" s="255"/>
      <c r="AD145" s="255"/>
      <c r="AE145" s="255"/>
      <c r="AF145" s="255"/>
      <c r="AG145" s="255"/>
      <c r="AH145" s="255"/>
      <c r="AI145" s="255"/>
      <c r="AJ145" s="255"/>
      <c r="AK145" s="255"/>
      <c r="AL145" s="255"/>
      <c r="AM145" s="255"/>
      <c r="AN145" s="255"/>
      <c r="AO145" s="255"/>
      <c r="AP145" s="255"/>
      <c r="AQ145" s="255"/>
      <c r="AR145" s="255"/>
      <c r="AS145" s="255"/>
      <c r="AT145" s="255"/>
      <c r="AU145" s="255"/>
      <c r="AV145" s="255"/>
      <c r="AW145" s="255"/>
      <c r="AX145" s="255"/>
      <c r="AY145" s="255"/>
      <c r="AZ145" s="255"/>
      <c r="BA145" s="255"/>
      <c r="BB145" s="255"/>
      <c r="BC145" s="255"/>
      <c r="BD145" s="255"/>
      <c r="BE145" s="255"/>
      <c r="BF145" s="255"/>
      <c r="BG145" s="255"/>
      <c r="BH145" s="255"/>
      <c r="BI145" s="255"/>
      <c r="BJ145" s="255"/>
      <c r="BK145" s="255"/>
      <c r="BL145" s="255"/>
      <c r="BM145" s="255"/>
      <c r="BN145" s="255"/>
      <c r="BO145" s="255"/>
      <c r="BP145" s="255"/>
      <c r="BQ145" s="255"/>
      <c r="BR145" s="255"/>
      <c r="BS145" s="255"/>
      <c r="BT145" s="255"/>
      <c r="BU145" s="255"/>
      <c r="BV145" s="255"/>
      <c r="BW145" s="255"/>
      <c r="BX145" s="255"/>
      <c r="BY145" s="255"/>
      <c r="BZ145" s="255"/>
      <c r="CA145" s="255"/>
      <c r="CB145" s="255"/>
      <c r="CC145" s="255"/>
      <c r="CD145" s="255"/>
      <c r="CE145" s="255"/>
      <c r="CF145" s="255"/>
      <c r="CG145" s="255"/>
      <c r="CH145" s="255"/>
      <c r="CI145" s="255"/>
      <c r="CJ145" s="255"/>
      <c r="CK145" s="255"/>
      <c r="CL145" s="255"/>
      <c r="CM145" s="255"/>
      <c r="CN145" s="255"/>
      <c r="CO145" s="255"/>
      <c r="CP145" s="255"/>
      <c r="CQ145" s="255"/>
      <c r="CR145" s="255"/>
      <c r="CS145" s="255"/>
      <c r="CT145" s="255"/>
      <c r="CU145" s="255"/>
      <c r="CV145" s="255"/>
      <c r="CW145" s="255"/>
      <c r="CX145" s="255"/>
      <c r="CY145" s="255"/>
      <c r="CZ145" s="255"/>
      <c r="DA145" s="255"/>
      <c r="DB145" s="255"/>
      <c r="DC145" s="255"/>
      <c r="DD145" s="255"/>
      <c r="DE145" s="255"/>
      <c r="DF145" s="255"/>
      <c r="DG145" s="255"/>
      <c r="DH145" s="255"/>
      <c r="DI145" s="255"/>
      <c r="DJ145" s="255"/>
      <c r="DK145" s="255"/>
      <c r="DL145" s="255"/>
    </row>
    <row r="146" spans="1:116" x14ac:dyDescent="0.35">
      <c r="A146" s="256" t="s">
        <v>192</v>
      </c>
      <c r="B146" s="257" t="s">
        <v>8276</v>
      </c>
      <c r="C146" s="260">
        <v>0</v>
      </c>
      <c r="D146" s="261" t="s">
        <v>14</v>
      </c>
      <c r="E146" s="260">
        <v>0</v>
      </c>
      <c r="F146" s="260" t="s">
        <v>14</v>
      </c>
      <c r="G146" s="260" t="s">
        <v>14</v>
      </c>
      <c r="H146" s="260">
        <v>33.700000000000003</v>
      </c>
      <c r="I146" s="261">
        <v>2</v>
      </c>
      <c r="J146" s="261">
        <f>IFERROR(VLOOKUP($B146,'Core Indicators'!$E$3:$EU$906,147,FALSE),"x")</f>
        <v>28</v>
      </c>
      <c r="K146" s="262">
        <v>-0.48548009990000002</v>
      </c>
      <c r="L146" s="260" t="s">
        <v>14</v>
      </c>
      <c r="M146" s="261">
        <v>11</v>
      </c>
      <c r="N146" s="261" t="s">
        <v>14</v>
      </c>
      <c r="O146" s="261">
        <f>IFERROR(VLOOKUP(B146,'Core Indicators'!$E$3:$G$9906,3,FALSE),"x")</f>
        <v>5355000</v>
      </c>
      <c r="P146" s="261">
        <v>6020</v>
      </c>
      <c r="Q146" s="255"/>
      <c r="R146" s="255"/>
      <c r="S146" s="255"/>
      <c r="T146" s="255"/>
      <c r="U146" s="255"/>
      <c r="V146" s="255"/>
      <c r="W146" s="255"/>
      <c r="X146" s="255"/>
      <c r="Y146" s="255"/>
      <c r="Z146" s="255"/>
      <c r="AA146" s="255"/>
      <c r="AB146" s="255"/>
      <c r="AC146" s="255"/>
      <c r="AD146" s="255"/>
      <c r="AE146" s="255"/>
      <c r="AF146" s="255"/>
      <c r="AG146" s="255"/>
      <c r="AH146" s="255"/>
      <c r="AI146" s="255"/>
      <c r="AJ146" s="255"/>
      <c r="AK146" s="255"/>
      <c r="AL146" s="255"/>
      <c r="AM146" s="255"/>
      <c r="AN146" s="255"/>
      <c r="AO146" s="255"/>
      <c r="AP146" s="255"/>
      <c r="AQ146" s="255"/>
      <c r="AR146" s="255"/>
      <c r="AS146" s="255"/>
      <c r="AT146" s="255"/>
      <c r="AU146" s="255"/>
      <c r="AV146" s="255"/>
      <c r="AW146" s="255"/>
      <c r="AX146" s="255"/>
      <c r="AY146" s="255"/>
      <c r="AZ146" s="255"/>
      <c r="BA146" s="255"/>
      <c r="BB146" s="255"/>
      <c r="BC146" s="255"/>
      <c r="BD146" s="255"/>
      <c r="BE146" s="255"/>
      <c r="BF146" s="255"/>
      <c r="BG146" s="255"/>
      <c r="BH146" s="255"/>
      <c r="BI146" s="255"/>
      <c r="BJ146" s="255"/>
      <c r="BK146" s="255"/>
      <c r="BL146" s="255"/>
      <c r="BM146" s="255"/>
      <c r="BN146" s="255"/>
      <c r="BO146" s="255"/>
      <c r="BP146" s="255"/>
      <c r="BQ146" s="255"/>
      <c r="BR146" s="255"/>
      <c r="BS146" s="255"/>
      <c r="BT146" s="255"/>
      <c r="BU146" s="255"/>
      <c r="BV146" s="255"/>
      <c r="BW146" s="255"/>
      <c r="BX146" s="255"/>
      <c r="BY146" s="255"/>
      <c r="BZ146" s="255"/>
      <c r="CA146" s="255"/>
      <c r="CB146" s="255"/>
      <c r="CC146" s="255"/>
      <c r="CD146" s="255"/>
      <c r="CE146" s="255"/>
      <c r="CF146" s="255"/>
      <c r="CG146" s="255"/>
      <c r="CH146" s="255"/>
      <c r="CI146" s="255"/>
      <c r="CJ146" s="255"/>
      <c r="CK146" s="255"/>
      <c r="CL146" s="255"/>
      <c r="CM146" s="255"/>
      <c r="CN146" s="255"/>
      <c r="CO146" s="255"/>
      <c r="CP146" s="255"/>
      <c r="CQ146" s="255"/>
      <c r="CR146" s="255"/>
      <c r="CS146" s="255"/>
      <c r="CT146" s="255"/>
      <c r="CU146" s="255"/>
      <c r="CV146" s="255"/>
      <c r="CW146" s="255"/>
      <c r="CX146" s="255"/>
      <c r="CY146" s="255"/>
      <c r="CZ146" s="255"/>
      <c r="DA146" s="255"/>
      <c r="DB146" s="255"/>
      <c r="DC146" s="255"/>
      <c r="DD146" s="255"/>
      <c r="DE146" s="255"/>
      <c r="DF146" s="255"/>
      <c r="DG146" s="255"/>
      <c r="DH146" s="255"/>
      <c r="DI146" s="255"/>
      <c r="DJ146" s="255"/>
      <c r="DK146" s="255"/>
      <c r="DL146" s="255"/>
    </row>
    <row r="147" spans="1:116" x14ac:dyDescent="0.35">
      <c r="A147" s="256" t="s">
        <v>8277</v>
      </c>
      <c r="B147" s="257" t="s">
        <v>8278</v>
      </c>
      <c r="C147" s="260">
        <v>0.98654400079999993</v>
      </c>
      <c r="D147" s="261">
        <v>2</v>
      </c>
      <c r="E147" s="260">
        <v>0</v>
      </c>
      <c r="F147" s="260">
        <v>3.9</v>
      </c>
      <c r="G147" s="260">
        <v>0.20243781869999999</v>
      </c>
      <c r="H147" s="260" t="s">
        <v>14</v>
      </c>
      <c r="I147" s="261">
        <v>0</v>
      </c>
      <c r="J147" s="261" t="str">
        <f>IFERROR(VLOOKUP($B147,'Core Indicators'!$E$3:$EU$906,147,FALSE),"x")</f>
        <v>x</v>
      </c>
      <c r="K147" s="262">
        <v>0.73431843519999995</v>
      </c>
      <c r="L147" s="260">
        <v>3.75</v>
      </c>
      <c r="M147" s="261">
        <v>25</v>
      </c>
      <c r="N147" s="261">
        <v>62</v>
      </c>
      <c r="O147" s="261" t="str">
        <f>IFERROR(VLOOKUP(B147,'Core Indicators'!$E$3:$G$9906,3,FALSE),"x")</f>
        <v>x</v>
      </c>
      <c r="P147" s="261">
        <v>11610</v>
      </c>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c r="AQ147" s="255"/>
      <c r="AR147" s="255"/>
      <c r="AS147" s="255"/>
      <c r="AT147" s="255"/>
      <c r="AU147" s="255"/>
      <c r="AV147" s="255"/>
      <c r="AW147" s="255"/>
      <c r="AX147" s="255"/>
      <c r="AY147" s="255"/>
      <c r="AZ147" s="255"/>
      <c r="BA147" s="255"/>
      <c r="BB147" s="255"/>
      <c r="BC147" s="255"/>
      <c r="BD147" s="255"/>
      <c r="BE147" s="255"/>
      <c r="BF147" s="255"/>
      <c r="BG147" s="255"/>
      <c r="BH147" s="255"/>
      <c r="BI147" s="255"/>
      <c r="BJ147" s="255"/>
      <c r="BK147" s="255"/>
      <c r="BL147" s="255"/>
      <c r="BM147" s="255"/>
      <c r="BN147" s="255"/>
      <c r="BO147" s="255"/>
      <c r="BP147" s="255"/>
      <c r="BQ147" s="255"/>
      <c r="BR147" s="255"/>
      <c r="BS147" s="255"/>
      <c r="BT147" s="255"/>
      <c r="BU147" s="255"/>
      <c r="BV147" s="255"/>
      <c r="BW147" s="255"/>
      <c r="BX147" s="255"/>
      <c r="BY147" s="255"/>
      <c r="BZ147" s="255"/>
      <c r="CA147" s="255"/>
      <c r="CB147" s="255"/>
      <c r="CC147" s="255"/>
      <c r="CD147" s="255"/>
      <c r="CE147" s="255"/>
      <c r="CF147" s="255"/>
      <c r="CG147" s="255"/>
      <c r="CH147" s="255"/>
      <c r="CI147" s="255"/>
      <c r="CJ147" s="255"/>
      <c r="CK147" s="255"/>
      <c r="CL147" s="255"/>
      <c r="CM147" s="255"/>
      <c r="CN147" s="255"/>
      <c r="CO147" s="255"/>
      <c r="CP147" s="255"/>
      <c r="CQ147" s="255"/>
      <c r="CR147" s="255"/>
      <c r="CS147" s="255"/>
      <c r="CT147" s="255"/>
      <c r="CU147" s="255"/>
      <c r="CV147" s="255"/>
      <c r="CW147" s="255"/>
      <c r="CX147" s="255"/>
      <c r="CY147" s="255"/>
      <c r="CZ147" s="255"/>
      <c r="DA147" s="255"/>
      <c r="DB147" s="255"/>
      <c r="DC147" s="255"/>
      <c r="DD147" s="255"/>
      <c r="DE147" s="255"/>
      <c r="DF147" s="255"/>
      <c r="DG147" s="255"/>
      <c r="DH147" s="255"/>
      <c r="DI147" s="255"/>
      <c r="DJ147" s="255"/>
      <c r="DK147" s="255"/>
      <c r="DL147" s="255"/>
    </row>
    <row r="148" spans="1:116" x14ac:dyDescent="0.35">
      <c r="A148" s="256" t="s">
        <v>8279</v>
      </c>
      <c r="B148" s="257" t="s">
        <v>8280</v>
      </c>
      <c r="C148" s="260" t="s">
        <v>14</v>
      </c>
      <c r="D148" s="261" t="s">
        <v>14</v>
      </c>
      <c r="E148" s="260" t="s">
        <v>14</v>
      </c>
      <c r="F148" s="260" t="s">
        <v>14</v>
      </c>
      <c r="G148" s="260" t="s">
        <v>14</v>
      </c>
      <c r="H148" s="260">
        <v>29</v>
      </c>
      <c r="I148" s="261" t="s">
        <v>14</v>
      </c>
      <c r="J148" s="261" t="str">
        <f>IFERROR(VLOOKUP($B148,'Core Indicators'!$E$3:$EU$906,147,FALSE),"x")</f>
        <v>x</v>
      </c>
      <c r="K148" s="262" t="s">
        <v>14</v>
      </c>
      <c r="L148" s="260" t="s">
        <v>14</v>
      </c>
      <c r="M148" s="261" t="s">
        <v>14</v>
      </c>
      <c r="N148" s="261" t="s">
        <v>14</v>
      </c>
      <c r="O148" s="261" t="str">
        <f>IFERROR(VLOOKUP(B148,'Core Indicators'!$E$3:$G$9906,3,FALSE),"x")</f>
        <v>x</v>
      </c>
      <c r="P148" s="261" t="s">
        <v>14</v>
      </c>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c r="AQ148" s="255"/>
      <c r="AR148" s="255"/>
      <c r="AS148" s="255"/>
      <c r="AT148" s="255"/>
      <c r="AU148" s="255"/>
      <c r="AV148" s="255"/>
      <c r="AW148" s="255"/>
      <c r="AX148" s="255"/>
      <c r="AY148" s="255"/>
      <c r="AZ148" s="255"/>
      <c r="BA148" s="255"/>
      <c r="BB148" s="255"/>
      <c r="BC148" s="255"/>
      <c r="BD148" s="255"/>
      <c r="BE148" s="255"/>
      <c r="BF148" s="255"/>
      <c r="BG148" s="255"/>
      <c r="BH148" s="255"/>
      <c r="BI148" s="255"/>
      <c r="BJ148" s="255"/>
      <c r="BK148" s="255"/>
      <c r="BL148" s="255"/>
      <c r="BM148" s="255"/>
      <c r="BN148" s="255"/>
      <c r="BO148" s="255"/>
      <c r="BP148" s="255"/>
      <c r="BQ148" s="255"/>
      <c r="BR148" s="255"/>
      <c r="BS148" s="255"/>
      <c r="BT148" s="255"/>
      <c r="BU148" s="255"/>
      <c r="BV148" s="255"/>
      <c r="BW148" s="255"/>
      <c r="BX148" s="255"/>
      <c r="BY148" s="255"/>
      <c r="BZ148" s="255"/>
      <c r="CA148" s="255"/>
      <c r="CB148" s="255"/>
      <c r="CC148" s="255"/>
      <c r="CD148" s="255"/>
      <c r="CE148" s="255"/>
      <c r="CF148" s="255"/>
      <c r="CG148" s="255"/>
      <c r="CH148" s="255"/>
      <c r="CI148" s="255"/>
      <c r="CJ148" s="255"/>
      <c r="CK148" s="255"/>
      <c r="CL148" s="255"/>
      <c r="CM148" s="255"/>
      <c r="CN148" s="255"/>
      <c r="CO148" s="255"/>
      <c r="CP148" s="255"/>
      <c r="CQ148" s="255"/>
      <c r="CR148" s="255"/>
      <c r="CS148" s="255"/>
      <c r="CT148" s="255"/>
      <c r="CU148" s="255"/>
      <c r="CV148" s="255"/>
      <c r="CW148" s="255"/>
      <c r="CX148" s="255"/>
      <c r="CY148" s="255"/>
      <c r="CZ148" s="255"/>
      <c r="DA148" s="255"/>
      <c r="DB148" s="255"/>
      <c r="DC148" s="255"/>
      <c r="DD148" s="255"/>
      <c r="DE148" s="255"/>
      <c r="DF148" s="255"/>
      <c r="DG148" s="255"/>
      <c r="DH148" s="255"/>
      <c r="DI148" s="255"/>
      <c r="DJ148" s="255"/>
      <c r="DK148" s="255"/>
      <c r="DL148" s="255"/>
    </row>
    <row r="149" spans="1:116" x14ac:dyDescent="0.35">
      <c r="A149" s="256" t="s">
        <v>3131</v>
      </c>
      <c r="B149" s="257" t="s">
        <v>8281</v>
      </c>
      <c r="C149" s="260">
        <v>0.29808903580000001</v>
      </c>
      <c r="D149" s="261">
        <v>8</v>
      </c>
      <c r="E149" s="260">
        <v>2.7E-2</v>
      </c>
      <c r="F149" s="260">
        <v>7.65</v>
      </c>
      <c r="G149" s="260">
        <v>0.31603010729999997</v>
      </c>
      <c r="H149" s="260">
        <v>35.799999999999997</v>
      </c>
      <c r="I149" s="261">
        <v>1</v>
      </c>
      <c r="J149" s="261">
        <f>IFERROR(VLOOKUP($B149,'Core Indicators'!$E$3:$EU$906,147,FALSE),"x")</f>
        <v>0</v>
      </c>
      <c r="K149" s="262">
        <v>0.36400461200000001</v>
      </c>
      <c r="L149" s="260">
        <v>6.75</v>
      </c>
      <c r="M149" s="261">
        <v>83</v>
      </c>
      <c r="N149" s="261">
        <v>44</v>
      </c>
      <c r="O149" s="261">
        <f>IFERROR(VLOOKUP(B149,'Core Indicators'!$E$3:$G$9906,3,FALSE),"x")</f>
        <v>19286000</v>
      </c>
      <c r="P149" s="261">
        <v>230080</v>
      </c>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c r="AQ149" s="255"/>
      <c r="AR149" s="255"/>
      <c r="AS149" s="255"/>
      <c r="AT149" s="255"/>
      <c r="AU149" s="255"/>
      <c r="AV149" s="255"/>
      <c r="AW149" s="255"/>
      <c r="AX149" s="255"/>
      <c r="AY149" s="255"/>
      <c r="AZ149" s="255"/>
      <c r="BA149" s="255"/>
      <c r="BB149" s="255"/>
      <c r="BC149" s="255"/>
      <c r="BD149" s="255"/>
      <c r="BE149" s="255"/>
      <c r="BF149" s="255"/>
      <c r="BG149" s="255"/>
      <c r="BH149" s="255"/>
      <c r="BI149" s="255"/>
      <c r="BJ149" s="255"/>
      <c r="BK149" s="255"/>
      <c r="BL149" s="255"/>
      <c r="BM149" s="255"/>
      <c r="BN149" s="255"/>
      <c r="BO149" s="255"/>
      <c r="BP149" s="255"/>
      <c r="BQ149" s="255"/>
      <c r="BR149" s="255"/>
      <c r="BS149" s="255"/>
      <c r="BT149" s="255"/>
      <c r="BU149" s="255"/>
      <c r="BV149" s="255"/>
      <c r="BW149" s="255"/>
      <c r="BX149" s="255"/>
      <c r="BY149" s="255"/>
      <c r="BZ149" s="255"/>
      <c r="CA149" s="255"/>
      <c r="CB149" s="255"/>
      <c r="CC149" s="255"/>
      <c r="CD149" s="255"/>
      <c r="CE149" s="255"/>
      <c r="CF149" s="255"/>
      <c r="CG149" s="255"/>
      <c r="CH149" s="255"/>
      <c r="CI149" s="255"/>
      <c r="CJ149" s="255"/>
      <c r="CK149" s="255"/>
      <c r="CL149" s="255"/>
      <c r="CM149" s="255"/>
      <c r="CN149" s="255"/>
      <c r="CO149" s="255"/>
      <c r="CP149" s="255"/>
      <c r="CQ149" s="255"/>
      <c r="CR149" s="255"/>
      <c r="CS149" s="255"/>
      <c r="CT149" s="255"/>
      <c r="CU149" s="255"/>
      <c r="CV149" s="255"/>
      <c r="CW149" s="255"/>
      <c r="CX149" s="255"/>
      <c r="CY149" s="255"/>
      <c r="CZ149" s="255"/>
      <c r="DA149" s="255"/>
      <c r="DB149" s="255"/>
      <c r="DC149" s="255"/>
      <c r="DD149" s="255"/>
      <c r="DE149" s="255"/>
      <c r="DF149" s="255"/>
      <c r="DG149" s="255"/>
      <c r="DH149" s="255"/>
      <c r="DI149" s="255"/>
      <c r="DJ149" s="255"/>
      <c r="DK149" s="255"/>
      <c r="DL149" s="255"/>
    </row>
    <row r="150" spans="1:116" x14ac:dyDescent="0.35">
      <c r="A150" s="256" t="s">
        <v>8282</v>
      </c>
      <c r="B150" s="257" t="s">
        <v>8283</v>
      </c>
      <c r="C150" s="260">
        <v>0.34628793000000002</v>
      </c>
      <c r="D150" s="261">
        <v>2</v>
      </c>
      <c r="E150" s="260">
        <v>0.16450000000000001</v>
      </c>
      <c r="F150" s="260">
        <v>4.5</v>
      </c>
      <c r="G150" s="260">
        <v>0.25525934649999998</v>
      </c>
      <c r="H150" s="260">
        <v>37.5</v>
      </c>
      <c r="I150" s="261">
        <v>3</v>
      </c>
      <c r="J150" s="261" t="str">
        <f>IFERROR(VLOOKUP($B150,'Core Indicators'!$E$3:$EU$906,147,FALSE),"x")</f>
        <v>x</v>
      </c>
      <c r="K150" s="262">
        <v>-0.72368854280000006</v>
      </c>
      <c r="L150" s="260">
        <v>4</v>
      </c>
      <c r="M150" s="261">
        <v>20</v>
      </c>
      <c r="N150" s="261">
        <v>28</v>
      </c>
      <c r="O150" s="261" t="str">
        <f>IFERROR(VLOOKUP(B150,'Core Indicators'!$E$3:$G$9906,3,FALSE),"x")</f>
        <v>x</v>
      </c>
      <c r="P150" s="261">
        <v>16376870</v>
      </c>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c r="AQ150" s="255"/>
      <c r="AR150" s="255"/>
      <c r="AS150" s="255"/>
      <c r="AT150" s="255"/>
      <c r="AU150" s="255"/>
      <c r="AV150" s="255"/>
      <c r="AW150" s="255"/>
      <c r="AX150" s="255"/>
      <c r="AY150" s="255"/>
      <c r="AZ150" s="255"/>
      <c r="BA150" s="255"/>
      <c r="BB150" s="255"/>
      <c r="BC150" s="255"/>
      <c r="BD150" s="255"/>
      <c r="BE150" s="255"/>
      <c r="BF150" s="255"/>
      <c r="BG150" s="255"/>
      <c r="BH150" s="255"/>
      <c r="BI150" s="255"/>
      <c r="BJ150" s="255"/>
      <c r="BK150" s="255"/>
      <c r="BL150" s="255"/>
      <c r="BM150" s="255"/>
      <c r="BN150" s="255"/>
      <c r="BO150" s="255"/>
      <c r="BP150" s="255"/>
      <c r="BQ150" s="255"/>
      <c r="BR150" s="255"/>
      <c r="BS150" s="255"/>
      <c r="BT150" s="255"/>
      <c r="BU150" s="255"/>
      <c r="BV150" s="255"/>
      <c r="BW150" s="255"/>
      <c r="BX150" s="255"/>
      <c r="BY150" s="255"/>
      <c r="BZ150" s="255"/>
      <c r="CA150" s="255"/>
      <c r="CB150" s="255"/>
      <c r="CC150" s="255"/>
      <c r="CD150" s="255"/>
      <c r="CE150" s="255"/>
      <c r="CF150" s="255"/>
      <c r="CG150" s="255"/>
      <c r="CH150" s="255"/>
      <c r="CI150" s="255"/>
      <c r="CJ150" s="255"/>
      <c r="CK150" s="255"/>
      <c r="CL150" s="255"/>
      <c r="CM150" s="255"/>
      <c r="CN150" s="255"/>
      <c r="CO150" s="255"/>
      <c r="CP150" s="255"/>
      <c r="CQ150" s="255"/>
      <c r="CR150" s="255"/>
      <c r="CS150" s="255"/>
      <c r="CT150" s="255"/>
      <c r="CU150" s="255"/>
      <c r="CV150" s="255"/>
      <c r="CW150" s="255"/>
      <c r="CX150" s="255"/>
      <c r="CY150" s="255"/>
      <c r="CZ150" s="255"/>
      <c r="DA150" s="255"/>
      <c r="DB150" s="255"/>
      <c r="DC150" s="255"/>
      <c r="DD150" s="255"/>
      <c r="DE150" s="255"/>
      <c r="DF150" s="255"/>
      <c r="DG150" s="255"/>
      <c r="DH150" s="255"/>
      <c r="DI150" s="255"/>
      <c r="DJ150" s="255"/>
      <c r="DK150" s="255"/>
      <c r="DL150" s="255"/>
    </row>
    <row r="151" spans="1:116" x14ac:dyDescent="0.35">
      <c r="A151" s="256" t="s">
        <v>541</v>
      </c>
      <c r="B151" s="257" t="s">
        <v>8284</v>
      </c>
      <c r="C151" s="260">
        <v>0.27190004229999998</v>
      </c>
      <c r="D151" s="261">
        <v>5</v>
      </c>
      <c r="E151" s="260">
        <v>0.84</v>
      </c>
      <c r="F151" s="260">
        <v>3.9833333333000001</v>
      </c>
      <c r="G151" s="260">
        <v>0.41238544770000002</v>
      </c>
      <c r="H151" s="260">
        <v>43.7</v>
      </c>
      <c r="I151" s="261">
        <v>3</v>
      </c>
      <c r="J151" s="261" t="str">
        <f>IFERROR(VLOOKUP($B151,'Core Indicators'!$E$3:$EU$906,147,FALSE),"x")</f>
        <v>x</v>
      </c>
      <c r="K151" s="262">
        <v>7.6188184300000003E-2</v>
      </c>
      <c r="L151" s="260">
        <v>3.75</v>
      </c>
      <c r="M151" s="261">
        <v>22</v>
      </c>
      <c r="N151" s="261">
        <v>53</v>
      </c>
      <c r="O151" s="261">
        <f>IFERROR(VLOOKUP(B151,'Core Indicators'!$E$3:$G$9906,3,FALSE),"x")</f>
        <v>12952000</v>
      </c>
      <c r="P151" s="261">
        <v>24670</v>
      </c>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T151" s="255"/>
      <c r="BU151" s="255"/>
      <c r="BV151" s="255"/>
      <c r="BW151" s="255"/>
      <c r="BX151" s="255"/>
      <c r="BY151" s="255"/>
      <c r="BZ151" s="255"/>
      <c r="CA151" s="255"/>
      <c r="CB151" s="255"/>
      <c r="CC151" s="255"/>
      <c r="CD151" s="255"/>
      <c r="CE151" s="255"/>
      <c r="CF151" s="255"/>
      <c r="CG151" s="255"/>
      <c r="CH151" s="255"/>
      <c r="CI151" s="255"/>
      <c r="CJ151" s="255"/>
      <c r="CK151" s="255"/>
      <c r="CL151" s="255"/>
      <c r="CM151" s="255"/>
      <c r="CN151" s="255"/>
      <c r="CO151" s="255"/>
      <c r="CP151" s="255"/>
      <c r="CQ151" s="255"/>
      <c r="CR151" s="255"/>
      <c r="CS151" s="255"/>
      <c r="CT151" s="255"/>
      <c r="CU151" s="255"/>
      <c r="CV151" s="255"/>
      <c r="CW151" s="255"/>
      <c r="CX151" s="255"/>
      <c r="CY151" s="255"/>
      <c r="CZ151" s="255"/>
      <c r="DA151" s="255"/>
      <c r="DB151" s="255"/>
      <c r="DC151" s="255"/>
      <c r="DD151" s="255"/>
      <c r="DE151" s="255"/>
      <c r="DF151" s="255"/>
      <c r="DG151" s="255"/>
      <c r="DH151" s="255"/>
      <c r="DI151" s="255"/>
      <c r="DJ151" s="255"/>
      <c r="DK151" s="255"/>
      <c r="DL151" s="255"/>
    </row>
    <row r="152" spans="1:116" x14ac:dyDescent="0.35">
      <c r="A152" s="256" t="s">
        <v>8285</v>
      </c>
      <c r="B152" s="257" t="s">
        <v>8286</v>
      </c>
      <c r="C152" s="260">
        <v>0.77989999290000012</v>
      </c>
      <c r="D152" s="261">
        <v>0</v>
      </c>
      <c r="E152" s="260">
        <v>0.17</v>
      </c>
      <c r="F152" s="260">
        <v>2.4500000000000002</v>
      </c>
      <c r="G152" s="260">
        <v>0.2235342192</v>
      </c>
      <c r="H152" s="260" t="s">
        <v>14</v>
      </c>
      <c r="I152" s="261">
        <v>5</v>
      </c>
      <c r="J152" s="261" t="str">
        <f>IFERROR(VLOOKUP($B152,'Core Indicators'!$E$3:$EU$906,147,FALSE),"x")</f>
        <v>x</v>
      </c>
      <c r="K152" s="262">
        <v>0.16855593029999999</v>
      </c>
      <c r="L152" s="260">
        <v>2.25</v>
      </c>
      <c r="M152" s="261">
        <v>7</v>
      </c>
      <c r="N152" s="261">
        <v>53</v>
      </c>
      <c r="O152" s="261" t="str">
        <f>IFERROR(VLOOKUP(B152,'Core Indicators'!$E$3:$G$9906,3,FALSE),"x")</f>
        <v>x</v>
      </c>
      <c r="P152" s="261">
        <v>2149690</v>
      </c>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T152" s="255"/>
      <c r="BU152" s="255"/>
      <c r="BV152" s="255"/>
      <c r="BW152" s="255"/>
      <c r="BX152" s="255"/>
      <c r="BY152" s="255"/>
      <c r="BZ152" s="255"/>
      <c r="CA152" s="255"/>
      <c r="CB152" s="255"/>
      <c r="CC152" s="255"/>
      <c r="CD152" s="255"/>
      <c r="CE152" s="255"/>
      <c r="CF152" s="255"/>
      <c r="CG152" s="255"/>
      <c r="CH152" s="255"/>
      <c r="CI152" s="255"/>
      <c r="CJ152" s="255"/>
      <c r="CK152" s="255"/>
      <c r="CL152" s="255"/>
      <c r="CM152" s="255"/>
      <c r="CN152" s="255"/>
      <c r="CO152" s="255"/>
      <c r="CP152" s="255"/>
      <c r="CQ152" s="255"/>
      <c r="CR152" s="255"/>
      <c r="CS152" s="255"/>
      <c r="CT152" s="255"/>
      <c r="CU152" s="255"/>
      <c r="CV152" s="255"/>
      <c r="CW152" s="255"/>
      <c r="CX152" s="255"/>
      <c r="CY152" s="255"/>
      <c r="CZ152" s="255"/>
      <c r="DA152" s="255"/>
      <c r="DB152" s="255"/>
      <c r="DC152" s="255"/>
      <c r="DD152" s="255"/>
      <c r="DE152" s="255"/>
      <c r="DF152" s="255"/>
      <c r="DG152" s="255"/>
      <c r="DH152" s="255"/>
      <c r="DI152" s="255"/>
      <c r="DJ152" s="255"/>
      <c r="DK152" s="255"/>
      <c r="DL152" s="255"/>
    </row>
    <row r="153" spans="1:116" x14ac:dyDescent="0.35">
      <c r="A153" s="256" t="s">
        <v>558</v>
      </c>
      <c r="B153" s="257" t="s">
        <v>8287</v>
      </c>
      <c r="C153" s="260">
        <v>0.79894100540000001</v>
      </c>
      <c r="D153" s="261">
        <v>4</v>
      </c>
      <c r="E153" s="260">
        <v>0.55000000000000004</v>
      </c>
      <c r="F153" s="260">
        <v>2.0166666666999999</v>
      </c>
      <c r="G153" s="260">
        <v>0.56036181190000001</v>
      </c>
      <c r="H153" s="260">
        <v>34.200000000000003</v>
      </c>
      <c r="I153" s="261">
        <v>5</v>
      </c>
      <c r="J153" s="261">
        <f>IFERROR(VLOOKUP($B153,'Core Indicators'!$E$3:$EU$906,147,FALSE),"x")</f>
        <v>1053</v>
      </c>
      <c r="K153" s="262">
        <v>-1.140473485</v>
      </c>
      <c r="L153" s="260">
        <v>1</v>
      </c>
      <c r="M153" s="261">
        <v>12</v>
      </c>
      <c r="N153" s="261">
        <v>16</v>
      </c>
      <c r="O153" s="261">
        <f>IFERROR(VLOOKUP(B153,'Core Indicators'!$E$3:$G$9906,3,FALSE),"x")</f>
        <v>48000000</v>
      </c>
      <c r="P153" s="261">
        <v>2376000</v>
      </c>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T153" s="255"/>
      <c r="BU153" s="255"/>
      <c r="BV153" s="255"/>
      <c r="BW153" s="255"/>
      <c r="BX153" s="255"/>
      <c r="BY153" s="255"/>
      <c r="BZ153" s="255"/>
      <c r="CA153" s="255"/>
      <c r="CB153" s="255"/>
      <c r="CC153" s="255"/>
      <c r="CD153" s="255"/>
      <c r="CE153" s="255"/>
      <c r="CF153" s="255"/>
      <c r="CG153" s="255"/>
      <c r="CH153" s="255"/>
      <c r="CI153" s="255"/>
      <c r="CJ153" s="255"/>
      <c r="CK153" s="255"/>
      <c r="CL153" s="255"/>
      <c r="CM153" s="255"/>
      <c r="CN153" s="255"/>
      <c r="CO153" s="255"/>
      <c r="CP153" s="255"/>
      <c r="CQ153" s="255"/>
      <c r="CR153" s="255"/>
      <c r="CS153" s="255"/>
      <c r="CT153" s="255"/>
      <c r="CU153" s="255"/>
      <c r="CV153" s="255"/>
      <c r="CW153" s="255"/>
      <c r="CX153" s="255"/>
      <c r="CY153" s="255"/>
      <c r="CZ153" s="255"/>
      <c r="DA153" s="255"/>
      <c r="DB153" s="255"/>
      <c r="DC153" s="255"/>
      <c r="DD153" s="255"/>
      <c r="DE153" s="255"/>
      <c r="DF153" s="255"/>
      <c r="DG153" s="255"/>
      <c r="DH153" s="255"/>
      <c r="DI153" s="255"/>
      <c r="DJ153" s="255"/>
      <c r="DK153" s="255"/>
      <c r="DL153" s="255"/>
    </row>
    <row r="154" spans="1:116" x14ac:dyDescent="0.35">
      <c r="A154" s="256" t="s">
        <v>29</v>
      </c>
      <c r="B154" s="257" t="s">
        <v>8288</v>
      </c>
      <c r="C154" s="260">
        <v>0.72594999450000008</v>
      </c>
      <c r="D154" s="261">
        <v>9</v>
      </c>
      <c r="E154" s="260">
        <v>0</v>
      </c>
      <c r="F154" s="260">
        <v>6.95</v>
      </c>
      <c r="G154" s="260">
        <v>0.52272520759999996</v>
      </c>
      <c r="H154" s="260">
        <v>40.299999999999997</v>
      </c>
      <c r="I154" s="261">
        <v>3</v>
      </c>
      <c r="J154" s="261">
        <f>IFERROR(VLOOKUP($B154,'Core Indicators'!$E$3:$EU$906,147,FALSE),"x")</f>
        <v>0</v>
      </c>
      <c r="K154" s="262">
        <v>-0.1907603145</v>
      </c>
      <c r="L154" s="260">
        <v>6</v>
      </c>
      <c r="M154" s="261">
        <v>71</v>
      </c>
      <c r="N154" s="261">
        <v>45</v>
      </c>
      <c r="O154" s="261">
        <f>IFERROR(VLOOKUP(B154,'Core Indicators'!$E$3:$G$9906,3,FALSE),"x")</f>
        <v>17739000</v>
      </c>
      <c r="P154" s="261">
        <v>192530</v>
      </c>
      <c r="Q154" s="255"/>
      <c r="R154" s="255"/>
      <c r="S154" s="255"/>
      <c r="T154" s="255"/>
      <c r="U154" s="255"/>
      <c r="V154" s="255"/>
      <c r="W154" s="255"/>
      <c r="X154" s="255"/>
      <c r="Y154" s="255"/>
      <c r="Z154" s="255"/>
      <c r="AA154" s="255"/>
      <c r="AB154" s="255"/>
      <c r="AC154" s="255"/>
      <c r="AD154" s="255"/>
      <c r="AE154" s="255"/>
      <c r="AF154" s="255"/>
      <c r="AG154" s="255"/>
      <c r="AH154" s="255"/>
      <c r="AI154" s="255"/>
      <c r="AJ154" s="255"/>
      <c r="AK154" s="255"/>
      <c r="AL154" s="255"/>
      <c r="AM154" s="255"/>
      <c r="AN154" s="255"/>
      <c r="AO154" s="255"/>
      <c r="AP154" s="255"/>
      <c r="AQ154" s="255"/>
      <c r="AR154" s="255"/>
      <c r="AS154" s="255"/>
      <c r="AT154" s="255"/>
      <c r="AU154" s="255"/>
      <c r="AV154" s="255"/>
      <c r="AW154" s="255"/>
      <c r="AX154" s="255"/>
      <c r="AY154" s="255"/>
      <c r="AZ154" s="255"/>
      <c r="BA154" s="255"/>
      <c r="BB154" s="255"/>
      <c r="BC154" s="255"/>
      <c r="BD154" s="255"/>
      <c r="BE154" s="255"/>
      <c r="BF154" s="255"/>
      <c r="BG154" s="255"/>
      <c r="BH154" s="255"/>
      <c r="BI154" s="255"/>
      <c r="BJ154" s="255"/>
      <c r="BK154" s="255"/>
      <c r="BL154" s="255"/>
      <c r="BM154" s="255"/>
      <c r="BN154" s="255"/>
      <c r="BO154" s="255"/>
      <c r="BP154" s="255"/>
      <c r="BQ154" s="255"/>
      <c r="BR154" s="255"/>
      <c r="BS154" s="255"/>
      <c r="BT154" s="255"/>
      <c r="BU154" s="255"/>
      <c r="BV154" s="255"/>
      <c r="BW154" s="255"/>
      <c r="BX154" s="255"/>
      <c r="BY154" s="255"/>
      <c r="BZ154" s="255"/>
      <c r="CA154" s="255"/>
      <c r="CB154" s="255"/>
      <c r="CC154" s="255"/>
      <c r="CD154" s="255"/>
      <c r="CE154" s="255"/>
      <c r="CF154" s="255"/>
      <c r="CG154" s="255"/>
      <c r="CH154" s="255"/>
      <c r="CI154" s="255"/>
      <c r="CJ154" s="255"/>
      <c r="CK154" s="255"/>
      <c r="CL154" s="255"/>
      <c r="CM154" s="255"/>
      <c r="CN154" s="255"/>
      <c r="CO154" s="255"/>
      <c r="CP154" s="255"/>
      <c r="CQ154" s="255"/>
      <c r="CR154" s="255"/>
      <c r="CS154" s="255"/>
      <c r="CT154" s="255"/>
      <c r="CU154" s="255"/>
      <c r="CV154" s="255"/>
      <c r="CW154" s="255"/>
      <c r="CX154" s="255"/>
      <c r="CY154" s="255"/>
      <c r="CZ154" s="255"/>
      <c r="DA154" s="255"/>
      <c r="DB154" s="255"/>
      <c r="DC154" s="255"/>
      <c r="DD154" s="255"/>
      <c r="DE154" s="255"/>
      <c r="DF154" s="255"/>
      <c r="DG154" s="255"/>
      <c r="DH154" s="255"/>
      <c r="DI154" s="255"/>
      <c r="DJ154" s="255"/>
      <c r="DK154" s="255"/>
      <c r="DL154" s="255"/>
    </row>
    <row r="155" spans="1:116" x14ac:dyDescent="0.35">
      <c r="A155" s="256" t="s">
        <v>8289</v>
      </c>
      <c r="B155" s="257" t="s">
        <v>8290</v>
      </c>
      <c r="C155" s="260">
        <v>0.42649998649999998</v>
      </c>
      <c r="D155" s="261">
        <v>6</v>
      </c>
      <c r="E155" s="260">
        <v>0</v>
      </c>
      <c r="F155" s="260">
        <v>5.3166666666999998</v>
      </c>
      <c r="G155" s="260">
        <v>6.4907686399999998E-2</v>
      </c>
      <c r="H155" s="260" t="s">
        <v>14</v>
      </c>
      <c r="I155" s="261">
        <v>0</v>
      </c>
      <c r="J155" s="261" t="str">
        <f>IFERROR(VLOOKUP($B155,'Core Indicators'!$E$3:$EU$906,147,FALSE),"x")</f>
        <v>x</v>
      </c>
      <c r="K155" s="262">
        <v>1.8785588741000001</v>
      </c>
      <c r="L155" s="260">
        <v>5.75</v>
      </c>
      <c r="M155" s="261">
        <v>50</v>
      </c>
      <c r="N155" s="261">
        <v>85</v>
      </c>
      <c r="O155" s="261" t="str">
        <f>IFERROR(VLOOKUP(B155,'Core Indicators'!$E$3:$G$9906,3,FALSE),"x")</f>
        <v>x</v>
      </c>
      <c r="P155" s="261">
        <v>709</v>
      </c>
      <c r="Q155" s="255"/>
      <c r="R155" s="255"/>
      <c r="S155" s="255"/>
      <c r="T155" s="255"/>
      <c r="U155" s="255"/>
      <c r="V155" s="255"/>
      <c r="W155" s="255"/>
      <c r="X155" s="255"/>
      <c r="Y155" s="255"/>
      <c r="Z155" s="255"/>
      <c r="AA155" s="255"/>
      <c r="AB155" s="255"/>
      <c r="AC155" s="255"/>
      <c r="AD155" s="255"/>
      <c r="AE155" s="255"/>
      <c r="AF155" s="255"/>
      <c r="AG155" s="255"/>
      <c r="AH155" s="255"/>
      <c r="AI155" s="255"/>
      <c r="AJ155" s="255"/>
      <c r="AK155" s="255"/>
      <c r="AL155" s="255"/>
      <c r="AM155" s="255"/>
      <c r="AN155" s="255"/>
      <c r="AO155" s="255"/>
      <c r="AP155" s="255"/>
      <c r="AQ155" s="255"/>
      <c r="AR155" s="255"/>
      <c r="AS155" s="255"/>
      <c r="AT155" s="255"/>
      <c r="AU155" s="255"/>
      <c r="AV155" s="255"/>
      <c r="AW155" s="255"/>
      <c r="AX155" s="255"/>
      <c r="AY155" s="255"/>
      <c r="AZ155" s="255"/>
      <c r="BA155" s="255"/>
      <c r="BB155" s="255"/>
      <c r="BC155" s="255"/>
      <c r="BD155" s="255"/>
      <c r="BE155" s="255"/>
      <c r="BF155" s="255"/>
      <c r="BG155" s="255"/>
      <c r="BH155" s="255"/>
      <c r="BI155" s="255"/>
      <c r="BJ155" s="255"/>
      <c r="BK155" s="255"/>
      <c r="BL155" s="255"/>
      <c r="BM155" s="255"/>
      <c r="BN155" s="255"/>
      <c r="BO155" s="255"/>
      <c r="BP155" s="255"/>
      <c r="BQ155" s="255"/>
      <c r="BR155" s="255"/>
      <c r="BS155" s="255"/>
      <c r="BT155" s="255"/>
      <c r="BU155" s="255"/>
      <c r="BV155" s="255"/>
      <c r="BW155" s="255"/>
      <c r="BX155" s="255"/>
      <c r="BY155" s="255"/>
      <c r="BZ155" s="255"/>
      <c r="CA155" s="255"/>
      <c r="CB155" s="255"/>
      <c r="CC155" s="255"/>
      <c r="CD155" s="255"/>
      <c r="CE155" s="255"/>
      <c r="CF155" s="255"/>
      <c r="CG155" s="255"/>
      <c r="CH155" s="255"/>
      <c r="CI155" s="255"/>
      <c r="CJ155" s="255"/>
      <c r="CK155" s="255"/>
      <c r="CL155" s="255"/>
      <c r="CM155" s="255"/>
      <c r="CN155" s="255"/>
      <c r="CO155" s="255"/>
      <c r="CP155" s="255"/>
      <c r="CQ155" s="255"/>
      <c r="CR155" s="255"/>
      <c r="CS155" s="255"/>
      <c r="CT155" s="255"/>
      <c r="CU155" s="255"/>
      <c r="CV155" s="255"/>
      <c r="CW155" s="255"/>
      <c r="CX155" s="255"/>
      <c r="CY155" s="255"/>
      <c r="CZ155" s="255"/>
      <c r="DA155" s="255"/>
      <c r="DB155" s="255"/>
      <c r="DC155" s="255"/>
      <c r="DD155" s="255"/>
      <c r="DE155" s="255"/>
      <c r="DF155" s="255"/>
      <c r="DG155" s="255"/>
      <c r="DH155" s="255"/>
      <c r="DI155" s="255"/>
      <c r="DJ155" s="255"/>
      <c r="DK155" s="255"/>
      <c r="DL155" s="255"/>
    </row>
    <row r="156" spans="1:116" x14ac:dyDescent="0.35">
      <c r="A156" s="256" t="s">
        <v>8291</v>
      </c>
      <c r="B156" s="257" t="s">
        <v>8292</v>
      </c>
      <c r="C156" s="260">
        <v>0</v>
      </c>
      <c r="D156" s="261">
        <v>12</v>
      </c>
      <c r="E156" s="260">
        <v>0</v>
      </c>
      <c r="F156" s="260" t="s">
        <v>14</v>
      </c>
      <c r="G156" s="260" t="s">
        <v>14</v>
      </c>
      <c r="H156" s="260">
        <v>37.1</v>
      </c>
      <c r="I156" s="261">
        <v>0</v>
      </c>
      <c r="J156" s="261" t="str">
        <f>IFERROR(VLOOKUP($B156,'Core Indicators'!$E$3:$EU$906,147,FALSE),"x")</f>
        <v>x</v>
      </c>
      <c r="K156" s="262">
        <v>-0.13986755910000001</v>
      </c>
      <c r="L156" s="260" t="s">
        <v>14</v>
      </c>
      <c r="M156" s="261">
        <v>79</v>
      </c>
      <c r="N156" s="261">
        <v>42</v>
      </c>
      <c r="O156" s="261" t="str">
        <f>IFERROR(VLOOKUP(B156,'Core Indicators'!$E$3:$G$9906,3,FALSE),"x")</f>
        <v>x</v>
      </c>
      <c r="P156" s="261">
        <v>27990</v>
      </c>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c r="AT156" s="255"/>
      <c r="AU156" s="255"/>
      <c r="AV156" s="255"/>
      <c r="AW156" s="255"/>
      <c r="AX156" s="255"/>
      <c r="AY156" s="255"/>
      <c r="AZ156" s="255"/>
      <c r="BA156" s="255"/>
      <c r="BB156" s="255"/>
      <c r="BC156" s="255"/>
      <c r="BD156" s="255"/>
      <c r="BE156" s="255"/>
      <c r="BF156" s="255"/>
      <c r="BG156" s="255"/>
      <c r="BH156" s="255"/>
      <c r="BI156" s="255"/>
      <c r="BJ156" s="255"/>
      <c r="BK156" s="255"/>
      <c r="BL156" s="255"/>
      <c r="BM156" s="255"/>
      <c r="BN156" s="255"/>
      <c r="BO156" s="255"/>
      <c r="BP156" s="255"/>
      <c r="BQ156" s="255"/>
      <c r="BR156" s="255"/>
      <c r="BS156" s="255"/>
      <c r="BT156" s="255"/>
      <c r="BU156" s="255"/>
      <c r="BV156" s="255"/>
      <c r="BW156" s="255"/>
      <c r="BX156" s="255"/>
      <c r="BY156" s="255"/>
      <c r="BZ156" s="255"/>
      <c r="CA156" s="255"/>
      <c r="CB156" s="255"/>
      <c r="CC156" s="255"/>
      <c r="CD156" s="255"/>
      <c r="CE156" s="255"/>
      <c r="CF156" s="255"/>
      <c r="CG156" s="255"/>
      <c r="CH156" s="255"/>
      <c r="CI156" s="255"/>
      <c r="CJ156" s="255"/>
      <c r="CK156" s="255"/>
      <c r="CL156" s="255"/>
      <c r="CM156" s="255"/>
      <c r="CN156" s="255"/>
      <c r="CO156" s="255"/>
      <c r="CP156" s="255"/>
      <c r="CQ156" s="255"/>
      <c r="CR156" s="255"/>
      <c r="CS156" s="255"/>
      <c r="CT156" s="255"/>
      <c r="CU156" s="255"/>
      <c r="CV156" s="255"/>
      <c r="CW156" s="255"/>
      <c r="CX156" s="255"/>
      <c r="CY156" s="255"/>
      <c r="CZ156" s="255"/>
      <c r="DA156" s="255"/>
      <c r="DB156" s="255"/>
      <c r="DC156" s="255"/>
      <c r="DD156" s="255"/>
      <c r="DE156" s="255"/>
      <c r="DF156" s="255"/>
      <c r="DG156" s="255"/>
      <c r="DH156" s="255"/>
      <c r="DI156" s="255"/>
      <c r="DJ156" s="255"/>
      <c r="DK156" s="255"/>
      <c r="DL156" s="255"/>
    </row>
    <row r="157" spans="1:116" x14ac:dyDescent="0.35">
      <c r="A157" s="256" t="s">
        <v>8293</v>
      </c>
      <c r="B157" s="257" t="s">
        <v>8294</v>
      </c>
      <c r="C157" s="260">
        <v>0.8110999861</v>
      </c>
      <c r="D157" s="261">
        <v>7</v>
      </c>
      <c r="E157" s="260">
        <v>0.37</v>
      </c>
      <c r="F157" s="260">
        <v>6.25</v>
      </c>
      <c r="G157" s="260">
        <v>0.64374360080000004</v>
      </c>
      <c r="H157" s="260">
        <v>35.700000000000003</v>
      </c>
      <c r="I157" s="261">
        <v>3</v>
      </c>
      <c r="J157" s="261" t="str">
        <f>IFERROR(VLOOKUP($B157,'Core Indicators'!$E$3:$EU$906,147,FALSE),"x")</f>
        <v>x</v>
      </c>
      <c r="K157" s="262">
        <v>-0.76636308430000011</v>
      </c>
      <c r="L157" s="260">
        <v>4.75</v>
      </c>
      <c r="M157" s="261">
        <v>65</v>
      </c>
      <c r="N157" s="261">
        <v>33</v>
      </c>
      <c r="O157" s="261" t="str">
        <f>IFERROR(VLOOKUP(B157,'Core Indicators'!$E$3:$G$9906,3,FALSE),"x")</f>
        <v>x</v>
      </c>
      <c r="P157" s="261">
        <v>72180</v>
      </c>
      <c r="Q157" s="255"/>
      <c r="R157" s="255"/>
      <c r="S157" s="255"/>
      <c r="T157" s="255"/>
      <c r="U157" s="255"/>
      <c r="V157" s="255"/>
      <c r="W157" s="255"/>
      <c r="X157" s="255"/>
      <c r="Y157" s="255"/>
      <c r="Z157" s="255"/>
      <c r="AA157" s="255"/>
      <c r="AB157" s="255"/>
      <c r="AC157" s="255"/>
      <c r="AD157" s="255"/>
      <c r="AE157" s="255"/>
      <c r="AF157" s="255"/>
      <c r="AG157" s="255"/>
      <c r="AH157" s="255"/>
      <c r="AI157" s="255"/>
      <c r="AJ157" s="255"/>
      <c r="AK157" s="255"/>
      <c r="AL157" s="255"/>
      <c r="AM157" s="255"/>
      <c r="AN157" s="255"/>
      <c r="AO157" s="255"/>
      <c r="AP157" s="255"/>
      <c r="AQ157" s="255"/>
      <c r="AR157" s="255"/>
      <c r="AS157" s="255"/>
      <c r="AT157" s="255"/>
      <c r="AU157" s="255"/>
      <c r="AV157" s="255"/>
      <c r="AW157" s="255"/>
      <c r="AX157" s="255"/>
      <c r="AY157" s="255"/>
      <c r="AZ157" s="255"/>
      <c r="BA157" s="255"/>
      <c r="BB157" s="255"/>
      <c r="BC157" s="255"/>
      <c r="BD157" s="255"/>
      <c r="BE157" s="255"/>
      <c r="BF157" s="255"/>
      <c r="BG157" s="255"/>
      <c r="BH157" s="255"/>
      <c r="BI157" s="255"/>
      <c r="BJ157" s="255"/>
      <c r="BK157" s="255"/>
      <c r="BL157" s="255"/>
      <c r="BM157" s="255"/>
      <c r="BN157" s="255"/>
      <c r="BO157" s="255"/>
      <c r="BP157" s="255"/>
      <c r="BQ157" s="255"/>
      <c r="BR157" s="255"/>
      <c r="BS157" s="255"/>
      <c r="BT157" s="255"/>
      <c r="BU157" s="255"/>
      <c r="BV157" s="255"/>
      <c r="BW157" s="255"/>
      <c r="BX157" s="255"/>
      <c r="BY157" s="255"/>
      <c r="BZ157" s="255"/>
      <c r="CA157" s="255"/>
      <c r="CB157" s="255"/>
      <c r="CC157" s="255"/>
      <c r="CD157" s="255"/>
      <c r="CE157" s="255"/>
      <c r="CF157" s="255"/>
      <c r="CG157" s="255"/>
      <c r="CH157" s="255"/>
      <c r="CI157" s="255"/>
      <c r="CJ157" s="255"/>
      <c r="CK157" s="255"/>
      <c r="CL157" s="255"/>
      <c r="CM157" s="255"/>
      <c r="CN157" s="255"/>
      <c r="CO157" s="255"/>
      <c r="CP157" s="255"/>
      <c r="CQ157" s="255"/>
      <c r="CR157" s="255"/>
      <c r="CS157" s="255"/>
      <c r="CT157" s="255"/>
      <c r="CU157" s="255"/>
      <c r="CV157" s="255"/>
      <c r="CW157" s="255"/>
      <c r="CX157" s="255"/>
      <c r="CY157" s="255"/>
      <c r="CZ157" s="255"/>
      <c r="DA157" s="255"/>
      <c r="DB157" s="255"/>
      <c r="DC157" s="255"/>
      <c r="DD157" s="255"/>
      <c r="DE157" s="255"/>
      <c r="DF157" s="255"/>
      <c r="DG157" s="255"/>
      <c r="DH157" s="255"/>
      <c r="DI157" s="255"/>
      <c r="DJ157" s="255"/>
      <c r="DK157" s="255"/>
      <c r="DL157" s="255"/>
    </row>
    <row r="158" spans="1:116" x14ac:dyDescent="0.35">
      <c r="A158" s="256" t="s">
        <v>4317</v>
      </c>
      <c r="B158" s="257" t="s">
        <v>8295</v>
      </c>
      <c r="C158" s="260">
        <v>0.18000004259999999</v>
      </c>
      <c r="D158" s="261">
        <v>12</v>
      </c>
      <c r="E158" s="260">
        <v>0</v>
      </c>
      <c r="F158" s="260">
        <v>7.2</v>
      </c>
      <c r="G158" s="260">
        <v>0.3970940348</v>
      </c>
      <c r="H158" s="260">
        <v>38.799999999999997</v>
      </c>
      <c r="I158" s="261">
        <v>3</v>
      </c>
      <c r="J158" s="261">
        <f>IFERROR(VLOOKUP($B158,'Core Indicators'!$E$3:$EU$906,147,FALSE),"x")</f>
        <v>378</v>
      </c>
      <c r="K158" s="262">
        <v>-0.76245963569999997</v>
      </c>
      <c r="L158" s="260">
        <v>6</v>
      </c>
      <c r="M158" s="261">
        <v>66</v>
      </c>
      <c r="N158" s="261">
        <v>34</v>
      </c>
      <c r="O158" s="261">
        <f>IFERROR(VLOOKUP(B158,'Core Indicators'!$E$3:$G$9906,3,FALSE),"x")</f>
        <v>6700000</v>
      </c>
      <c r="P158" s="261">
        <v>20720</v>
      </c>
      <c r="Q158" s="255"/>
      <c r="R158" s="255"/>
      <c r="S158" s="255"/>
      <c r="T158" s="255"/>
      <c r="U158" s="255"/>
      <c r="V158" s="255"/>
      <c r="W158" s="255"/>
      <c r="X158" s="255"/>
      <c r="Y158" s="255"/>
      <c r="Z158" s="255"/>
      <c r="AA158" s="255"/>
      <c r="AB158" s="255"/>
      <c r="AC158" s="255"/>
      <c r="AD158" s="255"/>
      <c r="AE158" s="255"/>
      <c r="AF158" s="255"/>
      <c r="AG158" s="255"/>
      <c r="AH158" s="255"/>
      <c r="AI158" s="255"/>
      <c r="AJ158" s="255"/>
      <c r="AK158" s="255"/>
      <c r="AL158" s="255"/>
      <c r="AM158" s="255"/>
      <c r="AN158" s="255"/>
      <c r="AO158" s="255"/>
      <c r="AP158" s="255"/>
      <c r="AQ158" s="255"/>
      <c r="AR158" s="255"/>
      <c r="AS158" s="255"/>
      <c r="AT158" s="255"/>
      <c r="AU158" s="255"/>
      <c r="AV158" s="255"/>
      <c r="AW158" s="255"/>
      <c r="AX158" s="255"/>
      <c r="AY158" s="255"/>
      <c r="AZ158" s="255"/>
      <c r="BA158" s="255"/>
      <c r="BB158" s="255"/>
      <c r="BC158" s="255"/>
      <c r="BD158" s="255"/>
      <c r="BE158" s="255"/>
      <c r="BF158" s="255"/>
      <c r="BG158" s="255"/>
      <c r="BH158" s="255"/>
      <c r="BI158" s="255"/>
      <c r="BJ158" s="255"/>
      <c r="BK158" s="255"/>
      <c r="BL158" s="255"/>
      <c r="BM158" s="255"/>
      <c r="BN158" s="255"/>
      <c r="BO158" s="255"/>
      <c r="BP158" s="255"/>
      <c r="BQ158" s="255"/>
      <c r="BR158" s="255"/>
      <c r="BS158" s="255"/>
      <c r="BT158" s="255"/>
      <c r="BU158" s="255"/>
      <c r="BV158" s="255"/>
      <c r="BW158" s="255"/>
      <c r="BX158" s="255"/>
      <c r="BY158" s="255"/>
      <c r="BZ158" s="255"/>
      <c r="CA158" s="255"/>
      <c r="CB158" s="255"/>
      <c r="CC158" s="255"/>
      <c r="CD158" s="255"/>
      <c r="CE158" s="255"/>
      <c r="CF158" s="255"/>
      <c r="CG158" s="255"/>
      <c r="CH158" s="255"/>
      <c r="CI158" s="255"/>
      <c r="CJ158" s="255"/>
      <c r="CK158" s="255"/>
      <c r="CL158" s="255"/>
      <c r="CM158" s="255"/>
      <c r="CN158" s="255"/>
      <c r="CO158" s="255"/>
      <c r="CP158" s="255"/>
      <c r="CQ158" s="255"/>
      <c r="CR158" s="255"/>
      <c r="CS158" s="255"/>
      <c r="CT158" s="255"/>
      <c r="CU158" s="255"/>
      <c r="CV158" s="255"/>
      <c r="CW158" s="255"/>
      <c r="CX158" s="255"/>
      <c r="CY158" s="255"/>
      <c r="CZ158" s="255"/>
      <c r="DA158" s="255"/>
      <c r="DB158" s="255"/>
      <c r="DC158" s="255"/>
      <c r="DD158" s="255"/>
      <c r="DE158" s="255"/>
      <c r="DF158" s="255"/>
      <c r="DG158" s="255"/>
      <c r="DH158" s="255"/>
      <c r="DI158" s="255"/>
      <c r="DJ158" s="255"/>
      <c r="DK158" s="255"/>
      <c r="DL158" s="255"/>
    </row>
    <row r="159" spans="1:116" x14ac:dyDescent="0.35">
      <c r="A159" s="256" t="s">
        <v>127</v>
      </c>
      <c r="B159" s="257" t="s">
        <v>8296</v>
      </c>
      <c r="C159" s="260">
        <v>0</v>
      </c>
      <c r="D159" s="261" t="s">
        <v>14</v>
      </c>
      <c r="E159" s="260">
        <v>0</v>
      </c>
      <c r="F159" s="260">
        <v>1.4833333333000001</v>
      </c>
      <c r="G159" s="260" t="s">
        <v>14</v>
      </c>
      <c r="H159" s="260">
        <v>36.799999999999997</v>
      </c>
      <c r="I159" s="261">
        <v>5</v>
      </c>
      <c r="J159" s="261">
        <f>IFERROR(VLOOKUP($B159,'Core Indicators'!$E$3:$EU$906,147,FALSE),"x")</f>
        <v>1799</v>
      </c>
      <c r="K159" s="262">
        <v>-2.3503582478</v>
      </c>
      <c r="L159" s="260">
        <v>1</v>
      </c>
      <c r="M159" s="261">
        <v>7</v>
      </c>
      <c r="N159" s="261">
        <v>9</v>
      </c>
      <c r="O159" s="261">
        <f>IFERROR(VLOOKUP(B159,'Core Indicators'!$E$3:$G$9906,3,FALSE),"x")</f>
        <v>15755000</v>
      </c>
      <c r="P159" s="261">
        <v>627340</v>
      </c>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c r="AT159" s="255"/>
      <c r="AU159" s="255"/>
      <c r="AV159" s="255"/>
      <c r="AW159" s="255"/>
      <c r="AX159" s="255"/>
      <c r="AY159" s="255"/>
      <c r="AZ159" s="255"/>
      <c r="BA159" s="255"/>
      <c r="BB159" s="255"/>
      <c r="BC159" s="255"/>
      <c r="BD159" s="255"/>
      <c r="BE159" s="255"/>
      <c r="BF159" s="255"/>
      <c r="BG159" s="255"/>
      <c r="BH159" s="255"/>
      <c r="BI159" s="255"/>
      <c r="BJ159" s="255"/>
      <c r="BK159" s="255"/>
      <c r="BL159" s="255"/>
      <c r="BM159" s="255"/>
      <c r="BN159" s="255"/>
      <c r="BO159" s="255"/>
      <c r="BP159" s="255"/>
      <c r="BQ159" s="255"/>
      <c r="BR159" s="255"/>
      <c r="BS159" s="255"/>
      <c r="BT159" s="255"/>
      <c r="BU159" s="255"/>
      <c r="BV159" s="255"/>
      <c r="BW159" s="255"/>
      <c r="BX159" s="255"/>
      <c r="BY159" s="255"/>
      <c r="BZ159" s="255"/>
      <c r="CA159" s="255"/>
      <c r="CB159" s="255"/>
      <c r="CC159" s="255"/>
      <c r="CD159" s="255"/>
      <c r="CE159" s="255"/>
      <c r="CF159" s="255"/>
      <c r="CG159" s="255"/>
      <c r="CH159" s="255"/>
      <c r="CI159" s="255"/>
      <c r="CJ159" s="255"/>
      <c r="CK159" s="255"/>
      <c r="CL159" s="255"/>
      <c r="CM159" s="255"/>
      <c r="CN159" s="255"/>
      <c r="CO159" s="255"/>
      <c r="CP159" s="255"/>
      <c r="CQ159" s="255"/>
      <c r="CR159" s="255"/>
      <c r="CS159" s="255"/>
      <c r="CT159" s="255"/>
      <c r="CU159" s="255"/>
      <c r="CV159" s="255"/>
      <c r="CW159" s="255"/>
      <c r="CX159" s="255"/>
      <c r="CY159" s="255"/>
      <c r="CZ159" s="255"/>
      <c r="DA159" s="255"/>
      <c r="DB159" s="255"/>
      <c r="DC159" s="255"/>
      <c r="DD159" s="255"/>
      <c r="DE159" s="255"/>
      <c r="DF159" s="255"/>
      <c r="DG159" s="255"/>
      <c r="DH159" s="255"/>
      <c r="DI159" s="255"/>
      <c r="DJ159" s="255"/>
      <c r="DK159" s="255"/>
      <c r="DL159" s="255"/>
    </row>
    <row r="160" spans="1:116" x14ac:dyDescent="0.35">
      <c r="A160" s="256" t="s">
        <v>8297</v>
      </c>
      <c r="B160" s="257" t="s">
        <v>8298</v>
      </c>
      <c r="C160" s="260">
        <v>0.29583300080000002</v>
      </c>
      <c r="D160" s="261">
        <v>8</v>
      </c>
      <c r="E160" s="260">
        <v>0</v>
      </c>
      <c r="F160" s="260">
        <v>6.95</v>
      </c>
      <c r="G160" s="260">
        <v>0.16149411559999999</v>
      </c>
      <c r="H160" s="260">
        <v>36.200000000000003</v>
      </c>
      <c r="I160" s="261">
        <v>1</v>
      </c>
      <c r="J160" s="261" t="str">
        <f>IFERROR(VLOOKUP($B160,'Core Indicators'!$E$3:$EU$906,147,FALSE),"x")</f>
        <v>x</v>
      </c>
      <c r="K160" s="262">
        <v>-0.11906975509999999</v>
      </c>
      <c r="L160" s="260">
        <v>6</v>
      </c>
      <c r="M160" s="261">
        <v>66</v>
      </c>
      <c r="N160" s="261">
        <v>39</v>
      </c>
      <c r="O160" s="261" t="str">
        <f>IFERROR(VLOOKUP(B160,'Core Indicators'!$E$3:$G$9906,3,FALSE),"x")</f>
        <v>x</v>
      </c>
      <c r="P160" s="261">
        <v>87460</v>
      </c>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c r="AT160" s="255"/>
      <c r="AU160" s="255"/>
      <c r="AV160" s="255"/>
      <c r="AW160" s="255"/>
      <c r="AX160" s="255"/>
      <c r="AY160" s="255"/>
      <c r="AZ160" s="255"/>
      <c r="BA160" s="255"/>
      <c r="BB160" s="255"/>
      <c r="BC160" s="255"/>
      <c r="BD160" s="255"/>
      <c r="BE160" s="255"/>
      <c r="BF160" s="255"/>
      <c r="BG160" s="255"/>
      <c r="BH160" s="255"/>
      <c r="BI160" s="255"/>
      <c r="BJ160" s="255"/>
      <c r="BK160" s="255"/>
      <c r="BL160" s="255"/>
      <c r="BM160" s="255"/>
      <c r="BN160" s="255"/>
      <c r="BO160" s="255"/>
      <c r="BP160" s="255"/>
      <c r="BQ160" s="255"/>
      <c r="BR160" s="255"/>
      <c r="BS160" s="255"/>
      <c r="BT160" s="255"/>
      <c r="BU160" s="255"/>
      <c r="BV160" s="255"/>
      <c r="BW160" s="255"/>
      <c r="BX160" s="255"/>
      <c r="BY160" s="255"/>
      <c r="BZ160" s="255"/>
      <c r="CA160" s="255"/>
      <c r="CB160" s="255"/>
      <c r="CC160" s="255"/>
      <c r="CD160" s="255"/>
      <c r="CE160" s="255"/>
      <c r="CF160" s="255"/>
      <c r="CG160" s="255"/>
      <c r="CH160" s="255"/>
      <c r="CI160" s="255"/>
      <c r="CJ160" s="255"/>
      <c r="CK160" s="255"/>
      <c r="CL160" s="255"/>
      <c r="CM160" s="255"/>
      <c r="CN160" s="255"/>
      <c r="CO160" s="255"/>
      <c r="CP160" s="255"/>
      <c r="CQ160" s="255"/>
      <c r="CR160" s="255"/>
      <c r="CS160" s="255"/>
      <c r="CT160" s="255"/>
      <c r="CU160" s="255"/>
      <c r="CV160" s="255"/>
      <c r="CW160" s="255"/>
      <c r="CX160" s="255"/>
      <c r="CY160" s="255"/>
      <c r="CZ160" s="255"/>
      <c r="DA160" s="255"/>
      <c r="DB160" s="255"/>
      <c r="DC160" s="255"/>
      <c r="DD160" s="255"/>
      <c r="DE160" s="255"/>
      <c r="DF160" s="255"/>
      <c r="DG160" s="255"/>
      <c r="DH160" s="255"/>
      <c r="DI160" s="255"/>
      <c r="DJ160" s="255"/>
      <c r="DK160" s="255"/>
      <c r="DL160" s="255"/>
    </row>
    <row r="161" spans="1:116" x14ac:dyDescent="0.35">
      <c r="A161" s="256" t="s">
        <v>432</v>
      </c>
      <c r="B161" s="257" t="s">
        <v>8299</v>
      </c>
      <c r="C161" s="260">
        <v>0.77907274400000004</v>
      </c>
      <c r="D161" s="261">
        <v>10</v>
      </c>
      <c r="E161" s="260">
        <v>0</v>
      </c>
      <c r="F161" s="260">
        <v>2.6666666666999999</v>
      </c>
      <c r="G161" s="260" t="s">
        <v>14</v>
      </c>
      <c r="H161" s="260">
        <v>44.1</v>
      </c>
      <c r="I161" s="261">
        <v>5</v>
      </c>
      <c r="J161" s="261">
        <f>IFERROR(VLOOKUP($B161,'Core Indicators'!$E$3:$EU$906,147,FALSE),"x")</f>
        <v>849</v>
      </c>
      <c r="K161" s="262">
        <v>-1.9697244167000001</v>
      </c>
      <c r="L161" s="260">
        <v>2.25</v>
      </c>
      <c r="M161" s="261">
        <v>-2</v>
      </c>
      <c r="N161" s="261">
        <v>12</v>
      </c>
      <c r="O161" s="261">
        <f>IFERROR(VLOOKUP(B161,'Core Indicators'!$E$3:$G$9906,3,FALSE),"x")</f>
        <v>12400000</v>
      </c>
      <c r="P161" s="261">
        <v>644329</v>
      </c>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T161" s="255"/>
      <c r="BU161" s="255"/>
      <c r="BV161" s="255"/>
      <c r="BW161" s="255"/>
      <c r="BX161" s="255"/>
      <c r="BY161" s="255"/>
      <c r="BZ161" s="255"/>
      <c r="CA161" s="255"/>
      <c r="CB161" s="255"/>
      <c r="CC161" s="255"/>
      <c r="CD161" s="255"/>
      <c r="CE161" s="255"/>
      <c r="CF161" s="255"/>
      <c r="CG161" s="255"/>
      <c r="CH161" s="255"/>
      <c r="CI161" s="255"/>
      <c r="CJ161" s="255"/>
      <c r="CK161" s="255"/>
      <c r="CL161" s="255"/>
      <c r="CM161" s="255"/>
      <c r="CN161" s="255"/>
      <c r="CO161" s="255"/>
      <c r="CP161" s="255"/>
      <c r="CQ161" s="255"/>
      <c r="CR161" s="255"/>
      <c r="CS161" s="255"/>
      <c r="CT161" s="255"/>
      <c r="CU161" s="255"/>
      <c r="CV161" s="255"/>
      <c r="CW161" s="255"/>
      <c r="CX161" s="255"/>
      <c r="CY161" s="255"/>
      <c r="CZ161" s="255"/>
      <c r="DA161" s="255"/>
      <c r="DB161" s="255"/>
      <c r="DC161" s="255"/>
      <c r="DD161" s="255"/>
      <c r="DE161" s="255"/>
      <c r="DF161" s="255"/>
      <c r="DG161" s="255"/>
      <c r="DH161" s="255"/>
      <c r="DI161" s="255"/>
      <c r="DJ161" s="255"/>
      <c r="DK161" s="255"/>
      <c r="DL161" s="255"/>
    </row>
    <row r="162" spans="1:116" x14ac:dyDescent="0.35">
      <c r="A162" s="256" t="s">
        <v>8300</v>
      </c>
      <c r="B162" s="257" t="s">
        <v>8301</v>
      </c>
      <c r="C162" s="260">
        <v>0</v>
      </c>
      <c r="D162" s="261">
        <v>13</v>
      </c>
      <c r="E162" s="260">
        <v>0</v>
      </c>
      <c r="F162" s="260" t="s">
        <v>14</v>
      </c>
      <c r="G162" s="260">
        <v>0.54654479749999996</v>
      </c>
      <c r="H162" s="260">
        <v>56.3</v>
      </c>
      <c r="I162" s="261">
        <v>0</v>
      </c>
      <c r="J162" s="261" t="str">
        <f>IFERROR(VLOOKUP($B162,'Core Indicators'!$E$3:$EU$906,147,FALSE),"x")</f>
        <v>x</v>
      </c>
      <c r="K162" s="262">
        <v>-0.67970234159999998</v>
      </c>
      <c r="L162" s="260" t="s">
        <v>14</v>
      </c>
      <c r="M162" s="261">
        <v>84</v>
      </c>
      <c r="N162" s="261">
        <v>46</v>
      </c>
      <c r="O162" s="261" t="str">
        <f>IFERROR(VLOOKUP(B162,'Core Indicators'!$E$3:$G$9906,3,FALSE),"x")</f>
        <v>x</v>
      </c>
      <c r="P162" s="261">
        <v>960</v>
      </c>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5"/>
      <c r="CB162" s="255"/>
      <c r="CC162" s="255"/>
      <c r="CD162" s="255"/>
      <c r="CE162" s="255"/>
      <c r="CF162" s="255"/>
      <c r="CG162" s="255"/>
      <c r="CH162" s="255"/>
      <c r="CI162" s="255"/>
      <c r="CJ162" s="255"/>
      <c r="CK162" s="255"/>
      <c r="CL162" s="255"/>
      <c r="CM162" s="255"/>
      <c r="CN162" s="255"/>
      <c r="CO162" s="255"/>
      <c r="CP162" s="255"/>
      <c r="CQ162" s="255"/>
      <c r="CR162" s="255"/>
      <c r="CS162" s="255"/>
      <c r="CT162" s="255"/>
      <c r="CU162" s="255"/>
      <c r="CV162" s="255"/>
      <c r="CW162" s="255"/>
      <c r="CX162" s="255"/>
      <c r="CY162" s="255"/>
      <c r="CZ162" s="255"/>
      <c r="DA162" s="255"/>
      <c r="DB162" s="255"/>
      <c r="DC162" s="255"/>
      <c r="DD162" s="255"/>
      <c r="DE162" s="255"/>
      <c r="DF162" s="255"/>
      <c r="DG162" s="255"/>
      <c r="DH162" s="255"/>
      <c r="DI162" s="255"/>
      <c r="DJ162" s="255"/>
      <c r="DK162" s="255"/>
      <c r="DL162" s="255"/>
    </row>
    <row r="163" spans="1:116" x14ac:dyDescent="0.35">
      <c r="A163" s="256" t="s">
        <v>8302</v>
      </c>
      <c r="B163" s="257" t="s">
        <v>8303</v>
      </c>
      <c r="C163" s="260">
        <v>0.77306485170000006</v>
      </c>
      <c r="D163" s="261">
        <v>12</v>
      </c>
      <c r="E163" s="260">
        <v>0</v>
      </c>
      <c r="F163" s="260" t="s">
        <v>14</v>
      </c>
      <c r="G163" s="260">
        <v>0.46510644940000001</v>
      </c>
      <c r="H163" s="260">
        <v>57.9</v>
      </c>
      <c r="I163" s="261">
        <v>0</v>
      </c>
      <c r="J163" s="261" t="str">
        <f>IFERROR(VLOOKUP($B163,'Core Indicators'!$E$3:$EU$906,147,FALSE),"x")</f>
        <v>x</v>
      </c>
      <c r="K163" s="262">
        <v>-5.9651225799999999E-2</v>
      </c>
      <c r="L163" s="260" t="s">
        <v>14</v>
      </c>
      <c r="M163" s="261">
        <v>75</v>
      </c>
      <c r="N163" s="261">
        <v>44</v>
      </c>
      <c r="O163" s="261" t="str">
        <f>IFERROR(VLOOKUP(B163,'Core Indicators'!$E$3:$G$9906,3,FALSE),"x")</f>
        <v>x</v>
      </c>
      <c r="P163" s="261">
        <v>156000</v>
      </c>
      <c r="Q163" s="255"/>
      <c r="R163" s="255"/>
      <c r="S163" s="255"/>
      <c r="T163" s="255"/>
      <c r="U163" s="255"/>
      <c r="V163" s="255"/>
      <c r="W163" s="255"/>
      <c r="X163" s="255"/>
      <c r="Y163" s="255"/>
      <c r="Z163" s="255"/>
      <c r="AA163" s="255"/>
      <c r="AB163" s="255"/>
      <c r="AC163" s="255"/>
      <c r="AD163" s="255"/>
      <c r="AE163" s="255"/>
      <c r="AF163" s="255"/>
      <c r="AG163" s="255"/>
      <c r="AH163" s="255"/>
      <c r="AI163" s="255"/>
      <c r="AJ163" s="255"/>
      <c r="AK163" s="255"/>
      <c r="AL163" s="255"/>
      <c r="AM163" s="255"/>
      <c r="AN163" s="255"/>
      <c r="AO163" s="255"/>
      <c r="AP163" s="255"/>
      <c r="AQ163" s="255"/>
      <c r="AR163" s="255"/>
      <c r="AS163" s="255"/>
      <c r="AT163" s="255"/>
      <c r="AU163" s="255"/>
      <c r="AV163" s="255"/>
      <c r="AW163" s="255"/>
      <c r="AX163" s="255"/>
      <c r="AY163" s="255"/>
      <c r="AZ163" s="255"/>
      <c r="BA163" s="255"/>
      <c r="BB163" s="255"/>
      <c r="BC163" s="255"/>
      <c r="BD163" s="255"/>
      <c r="BE163" s="255"/>
      <c r="BF163" s="255"/>
      <c r="BG163" s="255"/>
      <c r="BH163" s="255"/>
      <c r="BI163" s="255"/>
      <c r="BJ163" s="255"/>
      <c r="BK163" s="255"/>
      <c r="BL163" s="255"/>
      <c r="BM163" s="255"/>
      <c r="BN163" s="255"/>
      <c r="BO163" s="255"/>
      <c r="BP163" s="255"/>
      <c r="BQ163" s="255"/>
      <c r="BR163" s="255"/>
      <c r="BS163" s="255"/>
      <c r="BT163" s="255"/>
      <c r="BU163" s="255"/>
      <c r="BV163" s="255"/>
      <c r="BW163" s="255"/>
      <c r="BX163" s="255"/>
      <c r="BY163" s="255"/>
      <c r="BZ163" s="255"/>
      <c r="CA163" s="255"/>
      <c r="CB163" s="255"/>
      <c r="CC163" s="255"/>
      <c r="CD163" s="255"/>
      <c r="CE163" s="255"/>
      <c r="CF163" s="255"/>
      <c r="CG163" s="255"/>
      <c r="CH163" s="255"/>
      <c r="CI163" s="255"/>
      <c r="CJ163" s="255"/>
      <c r="CK163" s="255"/>
      <c r="CL163" s="255"/>
      <c r="CM163" s="255"/>
      <c r="CN163" s="255"/>
      <c r="CO163" s="255"/>
      <c r="CP163" s="255"/>
      <c r="CQ163" s="255"/>
      <c r="CR163" s="255"/>
      <c r="CS163" s="255"/>
      <c r="CT163" s="255"/>
      <c r="CU163" s="255"/>
      <c r="CV163" s="255"/>
      <c r="CW163" s="255"/>
      <c r="CX163" s="255"/>
      <c r="CY163" s="255"/>
      <c r="CZ163" s="255"/>
      <c r="DA163" s="255"/>
      <c r="DB163" s="255"/>
      <c r="DC163" s="255"/>
      <c r="DD163" s="255"/>
      <c r="DE163" s="255"/>
      <c r="DF163" s="255"/>
      <c r="DG163" s="255"/>
      <c r="DH163" s="255"/>
      <c r="DI163" s="255"/>
      <c r="DJ163" s="255"/>
      <c r="DK163" s="255"/>
      <c r="DL163" s="255"/>
    </row>
    <row r="164" spans="1:116" x14ac:dyDescent="0.35">
      <c r="A164" s="256" t="s">
        <v>3106</v>
      </c>
      <c r="B164" s="257" t="s">
        <v>8304</v>
      </c>
      <c r="C164" s="260">
        <v>0.34016300849999997</v>
      </c>
      <c r="D164" s="261">
        <v>10</v>
      </c>
      <c r="E164" s="260">
        <v>0.19400000000000001</v>
      </c>
      <c r="F164" s="260">
        <v>8.65</v>
      </c>
      <c r="G164" s="260">
        <v>0.18995812400000001</v>
      </c>
      <c r="H164" s="260">
        <v>25</v>
      </c>
      <c r="I164" s="261">
        <v>1</v>
      </c>
      <c r="J164" s="261">
        <f>IFERROR(VLOOKUP($B164,'Core Indicators'!$E$3:$EU$906,147,FALSE),"x")</f>
        <v>0</v>
      </c>
      <c r="K164" s="262">
        <v>0.55673569439999993</v>
      </c>
      <c r="L164" s="260">
        <v>8</v>
      </c>
      <c r="M164" s="261">
        <v>88</v>
      </c>
      <c r="N164" s="261">
        <v>50</v>
      </c>
      <c r="O164" s="261">
        <f>IFERROR(VLOOKUP(B164,'Core Indicators'!$E$3:$G$9906,3,FALSE),"x")</f>
        <v>5724000</v>
      </c>
      <c r="P164" s="261">
        <v>48086</v>
      </c>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c r="AT164" s="255"/>
      <c r="AU164" s="255"/>
      <c r="AV164" s="255"/>
      <c r="AW164" s="255"/>
      <c r="AX164" s="255"/>
      <c r="AY164" s="255"/>
      <c r="AZ164" s="255"/>
      <c r="BA164" s="255"/>
      <c r="BB164" s="255"/>
      <c r="BC164" s="255"/>
      <c r="BD164" s="255"/>
      <c r="BE164" s="255"/>
      <c r="BF164" s="255"/>
      <c r="BG164" s="255"/>
      <c r="BH164" s="255"/>
      <c r="BI164" s="255"/>
      <c r="BJ164" s="255"/>
      <c r="BK164" s="255"/>
      <c r="BL164" s="255"/>
      <c r="BM164" s="255"/>
      <c r="BN164" s="255"/>
      <c r="BO164" s="255"/>
      <c r="BP164" s="255"/>
      <c r="BQ164" s="255"/>
      <c r="BR164" s="255"/>
      <c r="BS164" s="255"/>
      <c r="BT164" s="255"/>
      <c r="BU164" s="255"/>
      <c r="BV164" s="255"/>
      <c r="BW164" s="255"/>
      <c r="BX164" s="255"/>
      <c r="BY164" s="255"/>
      <c r="BZ164" s="255"/>
      <c r="CA164" s="255"/>
      <c r="CB164" s="255"/>
      <c r="CC164" s="255"/>
      <c r="CD164" s="255"/>
      <c r="CE164" s="255"/>
      <c r="CF164" s="255"/>
      <c r="CG164" s="255"/>
      <c r="CH164" s="255"/>
      <c r="CI164" s="255"/>
      <c r="CJ164" s="255"/>
      <c r="CK164" s="255"/>
      <c r="CL164" s="255"/>
      <c r="CM164" s="255"/>
      <c r="CN164" s="255"/>
      <c r="CO164" s="255"/>
      <c r="CP164" s="255"/>
      <c r="CQ164" s="255"/>
      <c r="CR164" s="255"/>
      <c r="CS164" s="255"/>
      <c r="CT164" s="255"/>
      <c r="CU164" s="255"/>
      <c r="CV164" s="255"/>
      <c r="CW164" s="255"/>
      <c r="CX164" s="255"/>
      <c r="CY164" s="255"/>
      <c r="CZ164" s="255"/>
      <c r="DA164" s="255"/>
      <c r="DB164" s="255"/>
      <c r="DC164" s="255"/>
      <c r="DD164" s="255"/>
      <c r="DE164" s="255"/>
      <c r="DF164" s="255"/>
      <c r="DG164" s="255"/>
      <c r="DH164" s="255"/>
      <c r="DI164" s="255"/>
      <c r="DJ164" s="255"/>
      <c r="DK164" s="255"/>
      <c r="DL164" s="255"/>
    </row>
    <row r="165" spans="1:116" x14ac:dyDescent="0.35">
      <c r="A165" s="256" t="s">
        <v>8305</v>
      </c>
      <c r="B165" s="257" t="s">
        <v>8306</v>
      </c>
      <c r="C165" s="260">
        <v>0.30942659909999998</v>
      </c>
      <c r="D165" s="261">
        <v>13</v>
      </c>
      <c r="E165" s="260">
        <v>5.33E-2</v>
      </c>
      <c r="F165" s="260">
        <v>9.15</v>
      </c>
      <c r="G165" s="260">
        <v>6.8603414500000001E-2</v>
      </c>
      <c r="H165" s="260">
        <v>24.6</v>
      </c>
      <c r="I165" s="261">
        <v>0</v>
      </c>
      <c r="J165" s="261" t="str">
        <f>IFERROR(VLOOKUP($B165,'Core Indicators'!$E$3:$EU$906,147,FALSE),"x")</f>
        <v>x</v>
      </c>
      <c r="K165" s="262">
        <v>1.1184208392999999</v>
      </c>
      <c r="L165" s="260">
        <v>9</v>
      </c>
      <c r="M165" s="261">
        <v>94</v>
      </c>
      <c r="N165" s="261">
        <v>60</v>
      </c>
      <c r="O165" s="261" t="str">
        <f>IFERROR(VLOOKUP(B165,'Core Indicators'!$E$3:$G$9906,3,FALSE),"x")</f>
        <v>x</v>
      </c>
      <c r="P165" s="261">
        <v>20140</v>
      </c>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c r="AT165" s="255"/>
      <c r="AU165" s="255"/>
      <c r="AV165" s="255"/>
      <c r="AW165" s="255"/>
      <c r="AX165" s="255"/>
      <c r="AY165" s="255"/>
      <c r="AZ165" s="255"/>
      <c r="BA165" s="255"/>
      <c r="BB165" s="255"/>
      <c r="BC165" s="255"/>
      <c r="BD165" s="255"/>
      <c r="BE165" s="255"/>
      <c r="BF165" s="255"/>
      <c r="BG165" s="255"/>
      <c r="BH165" s="255"/>
      <c r="BI165" s="255"/>
      <c r="BJ165" s="255"/>
      <c r="BK165" s="255"/>
      <c r="BL165" s="255"/>
      <c r="BM165" s="255"/>
      <c r="BN165" s="255"/>
      <c r="BO165" s="255"/>
      <c r="BP165" s="255"/>
      <c r="BQ165" s="255"/>
      <c r="BR165" s="255"/>
      <c r="BS165" s="255"/>
      <c r="BT165" s="255"/>
      <c r="BU165" s="255"/>
      <c r="BV165" s="255"/>
      <c r="BW165" s="255"/>
      <c r="BX165" s="255"/>
      <c r="BY165" s="255"/>
      <c r="BZ165" s="255"/>
      <c r="CA165" s="255"/>
      <c r="CB165" s="255"/>
      <c r="CC165" s="255"/>
      <c r="CD165" s="255"/>
      <c r="CE165" s="255"/>
      <c r="CF165" s="255"/>
      <c r="CG165" s="255"/>
      <c r="CH165" s="255"/>
      <c r="CI165" s="255"/>
      <c r="CJ165" s="255"/>
      <c r="CK165" s="255"/>
      <c r="CL165" s="255"/>
      <c r="CM165" s="255"/>
      <c r="CN165" s="255"/>
      <c r="CO165" s="255"/>
      <c r="CP165" s="255"/>
      <c r="CQ165" s="255"/>
      <c r="CR165" s="255"/>
      <c r="CS165" s="255"/>
      <c r="CT165" s="255"/>
      <c r="CU165" s="255"/>
      <c r="CV165" s="255"/>
      <c r="CW165" s="255"/>
      <c r="CX165" s="255"/>
      <c r="CY165" s="255"/>
      <c r="CZ165" s="255"/>
      <c r="DA165" s="255"/>
      <c r="DB165" s="255"/>
      <c r="DC165" s="255"/>
      <c r="DD165" s="255"/>
      <c r="DE165" s="255"/>
      <c r="DF165" s="255"/>
      <c r="DG165" s="255"/>
      <c r="DH165" s="255"/>
      <c r="DI165" s="255"/>
      <c r="DJ165" s="255"/>
      <c r="DK165" s="255"/>
      <c r="DL165" s="255"/>
    </row>
    <row r="166" spans="1:116" x14ac:dyDescent="0.35">
      <c r="A166" s="256" t="s">
        <v>8307</v>
      </c>
      <c r="B166" s="257" t="s">
        <v>8308</v>
      </c>
      <c r="C166" s="260">
        <v>0</v>
      </c>
      <c r="D166" s="261">
        <v>12</v>
      </c>
      <c r="E166" s="260">
        <v>0</v>
      </c>
      <c r="F166" s="260" t="s">
        <v>14</v>
      </c>
      <c r="G166" s="260">
        <v>4.0217716600000002E-2</v>
      </c>
      <c r="H166" s="260">
        <v>30</v>
      </c>
      <c r="I166" s="261">
        <v>3</v>
      </c>
      <c r="J166" s="261" t="str">
        <f>IFERROR(VLOOKUP($B166,'Core Indicators'!$E$3:$EU$906,147,FALSE),"x")</f>
        <v>x</v>
      </c>
      <c r="K166" s="262">
        <v>1.9065259695000001</v>
      </c>
      <c r="L166" s="260" t="s">
        <v>14</v>
      </c>
      <c r="M166" s="261">
        <v>100</v>
      </c>
      <c r="N166" s="261">
        <v>85</v>
      </c>
      <c r="O166" s="261" t="str">
        <f>IFERROR(VLOOKUP(B166,'Core Indicators'!$E$3:$G$9906,3,FALSE),"x")</f>
        <v>x</v>
      </c>
      <c r="P166" s="261">
        <v>407310</v>
      </c>
      <c r="Q166" s="255"/>
      <c r="R166" s="255"/>
      <c r="S166" s="255"/>
      <c r="T166" s="255"/>
      <c r="U166" s="255"/>
      <c r="V166" s="255"/>
      <c r="W166" s="255"/>
      <c r="X166" s="255"/>
      <c r="Y166" s="255"/>
      <c r="Z166" s="255"/>
      <c r="AA166" s="255"/>
      <c r="AB166" s="255"/>
      <c r="AC166" s="255"/>
      <c r="AD166" s="255"/>
      <c r="AE166" s="255"/>
      <c r="AF166" s="255"/>
      <c r="AG166" s="255"/>
      <c r="AH166" s="255"/>
      <c r="AI166" s="255"/>
      <c r="AJ166" s="255"/>
      <c r="AK166" s="255"/>
      <c r="AL166" s="255"/>
      <c r="AM166" s="255"/>
      <c r="AN166" s="255"/>
      <c r="AO166" s="255"/>
      <c r="AP166" s="255"/>
      <c r="AQ166" s="255"/>
      <c r="AR166" s="255"/>
      <c r="AS166" s="255"/>
      <c r="AT166" s="255"/>
      <c r="AU166" s="255"/>
      <c r="AV166" s="255"/>
      <c r="AW166" s="255"/>
      <c r="AX166" s="255"/>
      <c r="AY166" s="255"/>
      <c r="AZ166" s="255"/>
      <c r="BA166" s="255"/>
      <c r="BB166" s="255"/>
      <c r="BC166" s="255"/>
      <c r="BD166" s="255"/>
      <c r="BE166" s="255"/>
      <c r="BF166" s="255"/>
      <c r="BG166" s="255"/>
      <c r="BH166" s="255"/>
      <c r="BI166" s="255"/>
      <c r="BJ166" s="255"/>
      <c r="BK166" s="255"/>
      <c r="BL166" s="255"/>
      <c r="BM166" s="255"/>
      <c r="BN166" s="255"/>
      <c r="BO166" s="255"/>
      <c r="BP166" s="255"/>
      <c r="BQ166" s="255"/>
      <c r="BR166" s="255"/>
      <c r="BS166" s="255"/>
      <c r="BT166" s="255"/>
      <c r="BU166" s="255"/>
      <c r="BV166" s="255"/>
      <c r="BW166" s="255"/>
      <c r="BX166" s="255"/>
      <c r="BY166" s="255"/>
      <c r="BZ166" s="255"/>
      <c r="CA166" s="255"/>
      <c r="CB166" s="255"/>
      <c r="CC166" s="255"/>
      <c r="CD166" s="255"/>
      <c r="CE166" s="255"/>
      <c r="CF166" s="255"/>
      <c r="CG166" s="255"/>
      <c r="CH166" s="255"/>
      <c r="CI166" s="255"/>
      <c r="CJ166" s="255"/>
      <c r="CK166" s="255"/>
      <c r="CL166" s="255"/>
      <c r="CM166" s="255"/>
      <c r="CN166" s="255"/>
      <c r="CO166" s="255"/>
      <c r="CP166" s="255"/>
      <c r="CQ166" s="255"/>
      <c r="CR166" s="255"/>
      <c r="CS166" s="255"/>
      <c r="CT166" s="255"/>
      <c r="CU166" s="255"/>
      <c r="CV166" s="255"/>
      <c r="CW166" s="255"/>
      <c r="CX166" s="255"/>
      <c r="CY166" s="255"/>
      <c r="CZ166" s="255"/>
      <c r="DA166" s="255"/>
      <c r="DB166" s="255"/>
      <c r="DC166" s="255"/>
      <c r="DD166" s="255"/>
      <c r="DE166" s="255"/>
      <c r="DF166" s="255"/>
      <c r="DG166" s="255"/>
      <c r="DH166" s="255"/>
      <c r="DI166" s="255"/>
      <c r="DJ166" s="255"/>
      <c r="DK166" s="255"/>
      <c r="DL166" s="255"/>
    </row>
    <row r="167" spans="1:116" x14ac:dyDescent="0.35">
      <c r="A167" s="256" t="s">
        <v>1355</v>
      </c>
      <c r="B167" s="257" t="s">
        <v>8309</v>
      </c>
      <c r="C167" s="260">
        <v>0</v>
      </c>
      <c r="D167" s="261">
        <v>5</v>
      </c>
      <c r="E167" s="260">
        <v>0</v>
      </c>
      <c r="F167" s="260">
        <v>3.5833333333000001</v>
      </c>
      <c r="G167" s="260">
        <v>0.57860936750000003</v>
      </c>
      <c r="H167" s="260">
        <v>54.6</v>
      </c>
      <c r="I167" s="261">
        <v>3</v>
      </c>
      <c r="J167" s="261">
        <f>IFERROR(VLOOKUP($B167,'Core Indicators'!$E$3:$EU$906,147,FALSE),"x")</f>
        <v>6</v>
      </c>
      <c r="K167" s="262">
        <v>-0.50188273189999999</v>
      </c>
      <c r="L167" s="260">
        <v>2.5</v>
      </c>
      <c r="M167" s="261">
        <v>19</v>
      </c>
      <c r="N167" s="261">
        <v>34</v>
      </c>
      <c r="O167" s="261">
        <f>IFERROR(VLOOKUP(B167,'Core Indicators'!$E$3:$G$9906,3,FALSE),"x")</f>
        <v>1184000</v>
      </c>
      <c r="P167" s="261">
        <v>17200</v>
      </c>
      <c r="Q167" s="255"/>
      <c r="R167" s="255"/>
      <c r="S167" s="255"/>
      <c r="T167" s="255"/>
      <c r="U167" s="255"/>
      <c r="V167" s="255"/>
      <c r="W167" s="255"/>
      <c r="X167" s="255"/>
      <c r="Y167" s="255"/>
      <c r="Z167" s="255"/>
      <c r="AA167" s="255"/>
      <c r="AB167" s="255"/>
      <c r="AC167" s="255"/>
      <c r="AD167" s="255"/>
      <c r="AE167" s="255"/>
      <c r="AF167" s="255"/>
      <c r="AG167" s="255"/>
      <c r="AH167" s="255"/>
      <c r="AI167" s="255"/>
      <c r="AJ167" s="255"/>
      <c r="AK167" s="255"/>
      <c r="AL167" s="255"/>
      <c r="AM167" s="255"/>
      <c r="AN167" s="255"/>
      <c r="AO167" s="255"/>
      <c r="AP167" s="255"/>
      <c r="AQ167" s="255"/>
      <c r="AR167" s="255"/>
      <c r="AS167" s="255"/>
      <c r="AT167" s="255"/>
      <c r="AU167" s="255"/>
      <c r="AV167" s="255"/>
      <c r="AW167" s="255"/>
      <c r="AX167" s="255"/>
      <c r="AY167" s="255"/>
      <c r="AZ167" s="255"/>
      <c r="BA167" s="255"/>
      <c r="BB167" s="255"/>
      <c r="BC167" s="255"/>
      <c r="BD167" s="255"/>
      <c r="BE167" s="255"/>
      <c r="BF167" s="255"/>
      <c r="BG167" s="255"/>
      <c r="BH167" s="255"/>
      <c r="BI167" s="255"/>
      <c r="BJ167" s="255"/>
      <c r="BK167" s="255"/>
      <c r="BL167" s="255"/>
      <c r="BM167" s="255"/>
      <c r="BN167" s="255"/>
      <c r="BO167" s="255"/>
      <c r="BP167" s="255"/>
      <c r="BQ167" s="255"/>
      <c r="BR167" s="255"/>
      <c r="BS167" s="255"/>
      <c r="BT167" s="255"/>
      <c r="BU167" s="255"/>
      <c r="BV167" s="255"/>
      <c r="BW167" s="255"/>
      <c r="BX167" s="255"/>
      <c r="BY167" s="255"/>
      <c r="BZ167" s="255"/>
      <c r="CA167" s="255"/>
      <c r="CB167" s="255"/>
      <c r="CC167" s="255"/>
      <c r="CD167" s="255"/>
      <c r="CE167" s="255"/>
      <c r="CF167" s="255"/>
      <c r="CG167" s="255"/>
      <c r="CH167" s="255"/>
      <c r="CI167" s="255"/>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55"/>
      <c r="DE167" s="255"/>
      <c r="DF167" s="255"/>
      <c r="DG167" s="255"/>
      <c r="DH167" s="255"/>
      <c r="DI167" s="255"/>
      <c r="DJ167" s="255"/>
      <c r="DK167" s="255"/>
      <c r="DL167" s="255"/>
    </row>
    <row r="168" spans="1:116" x14ac:dyDescent="0.35">
      <c r="A168" s="256" t="s">
        <v>8310</v>
      </c>
      <c r="B168" s="257" t="s">
        <v>8311</v>
      </c>
      <c r="C168" s="260">
        <v>0</v>
      </c>
      <c r="D168" s="261">
        <v>8</v>
      </c>
      <c r="E168" s="260">
        <v>0</v>
      </c>
      <c r="F168" s="260" t="s">
        <v>14</v>
      </c>
      <c r="G168" s="260" t="s">
        <v>14</v>
      </c>
      <c r="H168" s="260">
        <v>32.1</v>
      </c>
      <c r="I168" s="261">
        <v>0</v>
      </c>
      <c r="J168" s="261" t="str">
        <f>IFERROR(VLOOKUP($B168,'Core Indicators'!$E$3:$EU$906,147,FALSE),"x")</f>
        <v>x</v>
      </c>
      <c r="K168" s="262">
        <v>0.17143608630000001</v>
      </c>
      <c r="L168" s="260" t="s">
        <v>14</v>
      </c>
      <c r="M168" s="261">
        <v>72</v>
      </c>
      <c r="N168" s="261">
        <v>66</v>
      </c>
      <c r="O168" s="261" t="str">
        <f>IFERROR(VLOOKUP(B168,'Core Indicators'!$E$3:$G$9906,3,FALSE),"x")</f>
        <v>x</v>
      </c>
      <c r="P168" s="261">
        <v>460</v>
      </c>
      <c r="Q168" s="255"/>
      <c r="R168" s="255"/>
      <c r="S168" s="255"/>
      <c r="T168" s="255"/>
      <c r="U168" s="255"/>
      <c r="V168" s="255"/>
      <c r="W168" s="255"/>
      <c r="X168" s="255"/>
      <c r="Y168" s="255"/>
      <c r="Z168" s="255"/>
      <c r="AA168" s="255"/>
      <c r="AB168" s="255"/>
      <c r="AC168" s="255"/>
      <c r="AD168" s="255"/>
      <c r="AE168" s="255"/>
      <c r="AF168" s="255"/>
      <c r="AG168" s="255"/>
      <c r="AH168" s="255"/>
      <c r="AI168" s="255"/>
      <c r="AJ168" s="255"/>
      <c r="AK168" s="255"/>
      <c r="AL168" s="255"/>
      <c r="AM168" s="255"/>
      <c r="AN168" s="255"/>
      <c r="AO168" s="255"/>
      <c r="AP168" s="255"/>
      <c r="AQ168" s="255"/>
      <c r="AR168" s="255"/>
      <c r="AS168" s="255"/>
      <c r="AT168" s="255"/>
      <c r="AU168" s="255"/>
      <c r="AV168" s="255"/>
      <c r="AW168" s="255"/>
      <c r="AX168" s="255"/>
      <c r="AY168" s="255"/>
      <c r="AZ168" s="255"/>
      <c r="BA168" s="255"/>
      <c r="BB168" s="255"/>
      <c r="BC168" s="255"/>
      <c r="BD168" s="255"/>
      <c r="BE168" s="255"/>
      <c r="BF168" s="255"/>
      <c r="BG168" s="255"/>
      <c r="BH168" s="255"/>
      <c r="BI168" s="255"/>
      <c r="BJ168" s="255"/>
      <c r="BK168" s="255"/>
      <c r="BL168" s="255"/>
      <c r="BM168" s="255"/>
      <c r="BN168" s="255"/>
      <c r="BO168" s="255"/>
      <c r="BP168" s="255"/>
      <c r="BQ168" s="255"/>
      <c r="BR168" s="255"/>
      <c r="BS168" s="255"/>
      <c r="BT168" s="255"/>
      <c r="BU168" s="255"/>
      <c r="BV168" s="255"/>
      <c r="BW168" s="255"/>
      <c r="BX168" s="255"/>
      <c r="BY168" s="255"/>
      <c r="BZ168" s="255"/>
      <c r="CA168" s="255"/>
      <c r="CB168" s="255"/>
      <c r="CC168" s="255"/>
      <c r="CD168" s="255"/>
      <c r="CE168" s="255"/>
      <c r="CF168" s="255"/>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255"/>
      <c r="DL168" s="255"/>
    </row>
    <row r="169" spans="1:116" x14ac:dyDescent="0.35">
      <c r="A169" s="256" t="s">
        <v>105</v>
      </c>
      <c r="B169" s="257" t="s">
        <v>8312</v>
      </c>
      <c r="C169" s="260">
        <v>0.54330003230000001</v>
      </c>
      <c r="D169" s="261">
        <v>1</v>
      </c>
      <c r="E169" s="260">
        <v>0.85</v>
      </c>
      <c r="F169" s="260">
        <v>1.8</v>
      </c>
      <c r="G169" s="260">
        <v>0.54677704069999999</v>
      </c>
      <c r="H169" s="260">
        <v>37.5</v>
      </c>
      <c r="I169" s="261">
        <v>5</v>
      </c>
      <c r="J169" s="261">
        <f>IFERROR(VLOOKUP($B169,'Core Indicators'!$E$3:$EU$906,147,FALSE),"x")</f>
        <v>2446</v>
      </c>
      <c r="K169" s="262">
        <v>-2.0760633945000002</v>
      </c>
      <c r="L169" s="260">
        <v>1.5</v>
      </c>
      <c r="M169" s="261">
        <v>0</v>
      </c>
      <c r="N169" s="261">
        <v>13</v>
      </c>
      <c r="O169" s="261">
        <f>IFERROR(VLOOKUP(B169,'Core Indicators'!$E$3:$G$9906,3,FALSE),"x")</f>
        <v>21700000</v>
      </c>
      <c r="P169" s="261">
        <v>183630</v>
      </c>
      <c r="Q169" s="255"/>
      <c r="R169" s="255"/>
      <c r="S169" s="255"/>
      <c r="T169" s="255"/>
      <c r="U169" s="255"/>
      <c r="V169" s="255"/>
      <c r="W169" s="255"/>
      <c r="X169" s="255"/>
      <c r="Y169" s="255"/>
      <c r="Z169" s="255"/>
      <c r="AA169" s="255"/>
      <c r="AB169" s="255"/>
      <c r="AC169" s="255"/>
      <c r="AD169" s="255"/>
      <c r="AE169" s="255"/>
      <c r="AF169" s="255"/>
      <c r="AG169" s="255"/>
      <c r="AH169" s="255"/>
      <c r="AI169" s="255"/>
      <c r="AJ169" s="255"/>
      <c r="AK169" s="255"/>
      <c r="AL169" s="255"/>
      <c r="AM169" s="255"/>
      <c r="AN169" s="255"/>
      <c r="AO169" s="255"/>
      <c r="AP169" s="255"/>
      <c r="AQ169" s="255"/>
      <c r="AR169" s="255"/>
      <c r="AS169" s="255"/>
      <c r="AT169" s="255"/>
      <c r="AU169" s="255"/>
      <c r="AV169" s="255"/>
      <c r="AW169" s="255"/>
      <c r="AX169" s="255"/>
      <c r="AY169" s="255"/>
      <c r="AZ169" s="255"/>
      <c r="BA169" s="255"/>
      <c r="BB169" s="255"/>
      <c r="BC169" s="255"/>
      <c r="BD169" s="255"/>
      <c r="BE169" s="255"/>
      <c r="BF169" s="255"/>
      <c r="BG169" s="255"/>
      <c r="BH169" s="255"/>
      <c r="BI169" s="255"/>
      <c r="BJ169" s="255"/>
      <c r="BK169" s="255"/>
      <c r="BL169" s="255"/>
      <c r="BM169" s="255"/>
      <c r="BN169" s="255"/>
      <c r="BO169" s="255"/>
      <c r="BP169" s="255"/>
      <c r="BQ169" s="255"/>
      <c r="BR169" s="255"/>
      <c r="BS169" s="255"/>
      <c r="BT169" s="255"/>
      <c r="BU169" s="255"/>
      <c r="BV169" s="255"/>
      <c r="BW169" s="255"/>
      <c r="BX169" s="255"/>
      <c r="BY169" s="255"/>
      <c r="BZ169" s="255"/>
      <c r="CA169" s="255"/>
      <c r="CB169" s="255"/>
      <c r="CC169" s="255"/>
      <c r="CD169" s="255"/>
      <c r="CE169" s="255"/>
      <c r="CF169" s="255"/>
      <c r="CG169" s="255"/>
      <c r="CH169" s="255"/>
      <c r="CI169" s="255"/>
      <c r="CJ169" s="255"/>
      <c r="CK169" s="255"/>
      <c r="CL169" s="255"/>
      <c r="CM169" s="255"/>
      <c r="CN169" s="255"/>
      <c r="CO169" s="255"/>
      <c r="CP169" s="255"/>
      <c r="CQ169" s="255"/>
      <c r="CR169" s="255"/>
      <c r="CS169" s="255"/>
      <c r="CT169" s="255"/>
      <c r="CU169" s="255"/>
      <c r="CV169" s="255"/>
      <c r="CW169" s="255"/>
      <c r="CX169" s="255"/>
      <c r="CY169" s="255"/>
      <c r="CZ169" s="255"/>
      <c r="DA169" s="255"/>
      <c r="DB169" s="255"/>
      <c r="DC169" s="255"/>
      <c r="DD169" s="255"/>
      <c r="DE169" s="255"/>
      <c r="DF169" s="255"/>
      <c r="DG169" s="255"/>
      <c r="DH169" s="255"/>
      <c r="DI169" s="255"/>
      <c r="DJ169" s="255"/>
      <c r="DK169" s="255"/>
      <c r="DL169" s="255"/>
    </row>
    <row r="170" spans="1:116" x14ac:dyDescent="0.35">
      <c r="A170" s="256" t="s">
        <v>563</v>
      </c>
      <c r="B170" s="257" t="s">
        <v>8313</v>
      </c>
      <c r="C170" s="260">
        <v>0.92045000249999998</v>
      </c>
      <c r="D170" s="261">
        <v>9</v>
      </c>
      <c r="E170" s="260">
        <v>0.185</v>
      </c>
      <c r="F170" s="260">
        <v>2.9333333332999998</v>
      </c>
      <c r="G170" s="260">
        <v>0.7006806672</v>
      </c>
      <c r="H170" s="260">
        <v>43.3</v>
      </c>
      <c r="I170" s="261">
        <v>5</v>
      </c>
      <c r="J170" s="261">
        <f>IFERROR(VLOOKUP($B170,'Core Indicators'!$E$3:$EU$906,147,FALSE),"x")</f>
        <v>221</v>
      </c>
      <c r="K170" s="262">
        <v>-1.2833583355</v>
      </c>
      <c r="L170" s="260">
        <v>1.75</v>
      </c>
      <c r="M170" s="261">
        <v>17</v>
      </c>
      <c r="N170" s="261">
        <v>20</v>
      </c>
      <c r="O170" s="261">
        <f>IFERROR(VLOOKUP(B170,'Core Indicators'!$E$3:$G$9906,3,FALSE),"x")</f>
        <v>16797000</v>
      </c>
      <c r="P170" s="261">
        <v>1259200</v>
      </c>
      <c r="Q170" s="255"/>
      <c r="R170" s="255"/>
      <c r="S170" s="255"/>
      <c r="T170" s="255"/>
      <c r="U170" s="255"/>
      <c r="V170" s="255"/>
      <c r="W170" s="255"/>
      <c r="X170" s="255"/>
      <c r="Y170" s="255"/>
      <c r="Z170" s="255"/>
      <c r="AA170" s="255"/>
      <c r="AB170" s="255"/>
      <c r="AC170" s="255"/>
      <c r="AD170" s="255"/>
      <c r="AE170" s="255"/>
      <c r="AF170" s="255"/>
      <c r="AG170" s="255"/>
      <c r="AH170" s="255"/>
      <c r="AI170" s="255"/>
      <c r="AJ170" s="255"/>
      <c r="AK170" s="255"/>
      <c r="AL170" s="255"/>
      <c r="AM170" s="255"/>
      <c r="AN170" s="255"/>
      <c r="AO170" s="255"/>
      <c r="AP170" s="255"/>
      <c r="AQ170" s="255"/>
      <c r="AR170" s="255"/>
      <c r="AS170" s="255"/>
      <c r="AT170" s="255"/>
      <c r="AU170" s="255"/>
      <c r="AV170" s="255"/>
      <c r="AW170" s="255"/>
      <c r="AX170" s="255"/>
      <c r="AY170" s="255"/>
      <c r="AZ170" s="255"/>
      <c r="BA170" s="255"/>
      <c r="BB170" s="255"/>
      <c r="BC170" s="255"/>
      <c r="BD170" s="255"/>
      <c r="BE170" s="255"/>
      <c r="BF170" s="255"/>
      <c r="BG170" s="255"/>
      <c r="BH170" s="255"/>
      <c r="BI170" s="255"/>
      <c r="BJ170" s="255"/>
      <c r="BK170" s="255"/>
      <c r="BL170" s="255"/>
      <c r="BM170" s="255"/>
      <c r="BN170" s="255"/>
      <c r="BO170" s="255"/>
      <c r="BP170" s="255"/>
      <c r="BQ170" s="255"/>
      <c r="BR170" s="255"/>
      <c r="BS170" s="255"/>
      <c r="BT170" s="255"/>
      <c r="BU170" s="255"/>
      <c r="BV170" s="255"/>
      <c r="BW170" s="255"/>
      <c r="BX170" s="255"/>
      <c r="BY170" s="255"/>
      <c r="BZ170" s="255"/>
      <c r="CA170" s="255"/>
      <c r="CB170" s="255"/>
      <c r="CC170" s="255"/>
      <c r="CD170" s="255"/>
      <c r="CE170" s="255"/>
      <c r="CF170" s="255"/>
      <c r="CG170" s="255"/>
      <c r="CH170" s="255"/>
      <c r="CI170" s="255"/>
      <c r="CJ170" s="255"/>
      <c r="CK170" s="255"/>
      <c r="CL170" s="255"/>
      <c r="CM170" s="255"/>
      <c r="CN170" s="255"/>
      <c r="CO170" s="255"/>
      <c r="CP170" s="255"/>
      <c r="CQ170" s="255"/>
      <c r="CR170" s="255"/>
      <c r="CS170" s="255"/>
      <c r="CT170" s="255"/>
      <c r="CU170" s="255"/>
      <c r="CV170" s="255"/>
      <c r="CW170" s="255"/>
      <c r="CX170" s="255"/>
      <c r="CY170" s="255"/>
      <c r="CZ170" s="255"/>
      <c r="DA170" s="255"/>
      <c r="DB170" s="255"/>
      <c r="DC170" s="255"/>
      <c r="DD170" s="255"/>
      <c r="DE170" s="255"/>
      <c r="DF170" s="255"/>
      <c r="DG170" s="255"/>
      <c r="DH170" s="255"/>
      <c r="DI170" s="255"/>
      <c r="DJ170" s="255"/>
      <c r="DK170" s="255"/>
      <c r="DL170" s="255"/>
    </row>
    <row r="171" spans="1:116" x14ac:dyDescent="0.35">
      <c r="A171" s="256" t="s">
        <v>8314</v>
      </c>
      <c r="B171" s="257" t="s">
        <v>8315</v>
      </c>
      <c r="C171" s="260">
        <v>0.73349999629999996</v>
      </c>
      <c r="D171" s="261">
        <v>5</v>
      </c>
      <c r="E171" s="260">
        <v>0</v>
      </c>
      <c r="F171" s="260">
        <v>4.8666666666999996</v>
      </c>
      <c r="G171" s="260">
        <v>0.56568342780000003</v>
      </c>
      <c r="H171" s="260">
        <v>43.1</v>
      </c>
      <c r="I171" s="261">
        <v>2</v>
      </c>
      <c r="J171" s="261" t="str">
        <f>IFERROR(VLOOKUP($B171,'Core Indicators'!$E$3:$EU$906,147,FALSE),"x")</f>
        <v>x</v>
      </c>
      <c r="K171" s="262">
        <v>-0.58879667520000001</v>
      </c>
      <c r="L171" s="260">
        <v>4</v>
      </c>
      <c r="M171" s="261">
        <v>44</v>
      </c>
      <c r="N171" s="261">
        <v>29</v>
      </c>
      <c r="O171" s="261" t="str">
        <f>IFERROR(VLOOKUP(B171,'Core Indicators'!$E$3:$G$9906,3,FALSE),"x")</f>
        <v>x</v>
      </c>
      <c r="P171" s="261">
        <v>54390</v>
      </c>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c r="AU171" s="255"/>
      <c r="AV171" s="255"/>
      <c r="AW171" s="255"/>
      <c r="AX171" s="255"/>
      <c r="AY171" s="255"/>
      <c r="AZ171" s="255"/>
      <c r="BA171" s="255"/>
      <c r="BB171" s="255"/>
      <c r="BC171" s="255"/>
      <c r="BD171" s="255"/>
      <c r="BE171" s="255"/>
      <c r="BF171" s="255"/>
      <c r="BG171" s="255"/>
      <c r="BH171" s="255"/>
      <c r="BI171" s="255"/>
      <c r="BJ171" s="255"/>
      <c r="BK171" s="255"/>
      <c r="BL171" s="255"/>
      <c r="BM171" s="255"/>
      <c r="BN171" s="255"/>
      <c r="BO171" s="255"/>
      <c r="BP171" s="255"/>
      <c r="BQ171" s="255"/>
      <c r="BR171" s="255"/>
      <c r="BS171" s="255"/>
      <c r="BT171" s="255"/>
      <c r="BU171" s="255"/>
      <c r="BV171" s="255"/>
      <c r="BW171" s="255"/>
      <c r="BX171" s="255"/>
      <c r="BY171" s="255"/>
      <c r="BZ171" s="255"/>
      <c r="CA171" s="255"/>
      <c r="CB171" s="255"/>
      <c r="CC171" s="255"/>
      <c r="CD171" s="255"/>
      <c r="CE171" s="255"/>
      <c r="CF171" s="255"/>
      <c r="CG171" s="255"/>
      <c r="CH171" s="255"/>
      <c r="CI171" s="255"/>
      <c r="CJ171" s="255"/>
      <c r="CK171" s="255"/>
      <c r="CL171" s="255"/>
      <c r="CM171" s="255"/>
      <c r="CN171" s="255"/>
      <c r="CO171" s="255"/>
      <c r="CP171" s="255"/>
      <c r="CQ171" s="255"/>
      <c r="CR171" s="255"/>
      <c r="CS171" s="255"/>
      <c r="CT171" s="255"/>
      <c r="CU171" s="255"/>
      <c r="CV171" s="255"/>
      <c r="CW171" s="255"/>
      <c r="CX171" s="255"/>
      <c r="CY171" s="255"/>
      <c r="CZ171" s="255"/>
      <c r="DA171" s="255"/>
      <c r="DB171" s="255"/>
      <c r="DC171" s="255"/>
      <c r="DD171" s="255"/>
      <c r="DE171" s="255"/>
      <c r="DF171" s="255"/>
      <c r="DG171" s="255"/>
      <c r="DH171" s="255"/>
      <c r="DI171" s="255"/>
      <c r="DJ171" s="255"/>
      <c r="DK171" s="255"/>
      <c r="DL171" s="255"/>
    </row>
    <row r="172" spans="1:116" x14ac:dyDescent="0.35">
      <c r="A172" s="256" t="s">
        <v>313</v>
      </c>
      <c r="B172" s="257" t="s">
        <v>8316</v>
      </c>
      <c r="C172" s="260">
        <v>0.31875000450000002</v>
      </c>
      <c r="D172" s="261">
        <v>8</v>
      </c>
      <c r="E172" s="260">
        <v>0.05</v>
      </c>
      <c r="F172" s="260">
        <v>3.3</v>
      </c>
      <c r="G172" s="260">
        <v>0.37672290009999998</v>
      </c>
      <c r="H172" s="260">
        <v>34.9</v>
      </c>
      <c r="I172" s="261">
        <v>3</v>
      </c>
      <c r="J172" s="261">
        <f>IFERROR(VLOOKUP($B172,'Core Indicators'!$E$3:$EU$906,147,FALSE),"x")</f>
        <v>20</v>
      </c>
      <c r="K172" s="262">
        <v>0.1028815731</v>
      </c>
      <c r="L172" s="260">
        <v>3.25</v>
      </c>
      <c r="M172" s="261">
        <v>32</v>
      </c>
      <c r="N172" s="261">
        <v>36</v>
      </c>
      <c r="O172" s="261">
        <f>IFERROR(VLOOKUP(B172,'Core Indicators'!$E$3:$G$9906,3,FALSE),"x")</f>
        <v>63878000</v>
      </c>
      <c r="P172" s="261">
        <v>510890</v>
      </c>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T172" s="255"/>
      <c r="BU172" s="255"/>
      <c r="BV172" s="255"/>
      <c r="BW172" s="255"/>
      <c r="BX172" s="255"/>
      <c r="BY172" s="255"/>
      <c r="BZ172" s="255"/>
      <c r="CA172" s="255"/>
      <c r="CB172" s="255"/>
      <c r="CC172" s="255"/>
      <c r="CD172" s="255"/>
      <c r="CE172" s="255"/>
      <c r="CF172" s="255"/>
      <c r="CG172" s="255"/>
      <c r="CH172" s="255"/>
      <c r="CI172" s="255"/>
      <c r="CJ172" s="255"/>
      <c r="CK172" s="255"/>
      <c r="CL172" s="255"/>
      <c r="CM172" s="255"/>
      <c r="CN172" s="255"/>
      <c r="CO172" s="255"/>
      <c r="CP172" s="255"/>
      <c r="CQ172" s="255"/>
      <c r="CR172" s="255"/>
      <c r="CS172" s="255"/>
      <c r="CT172" s="255"/>
      <c r="CU172" s="255"/>
      <c r="CV172" s="255"/>
      <c r="CW172" s="255"/>
      <c r="CX172" s="255"/>
      <c r="CY172" s="255"/>
      <c r="CZ172" s="255"/>
      <c r="DA172" s="255"/>
      <c r="DB172" s="255"/>
      <c r="DC172" s="255"/>
      <c r="DD172" s="255"/>
      <c r="DE172" s="255"/>
      <c r="DF172" s="255"/>
      <c r="DG172" s="255"/>
      <c r="DH172" s="255"/>
      <c r="DI172" s="255"/>
      <c r="DJ172" s="255"/>
      <c r="DK172" s="255"/>
      <c r="DL172" s="255"/>
    </row>
    <row r="173" spans="1:116" x14ac:dyDescent="0.35">
      <c r="A173" s="256" t="s">
        <v>8317</v>
      </c>
      <c r="B173" s="257" t="s">
        <v>8318</v>
      </c>
      <c r="C173" s="260">
        <v>0.3105010326</v>
      </c>
      <c r="D173" s="261">
        <v>5</v>
      </c>
      <c r="E173" s="260">
        <v>0.21299999999999999</v>
      </c>
      <c r="F173" s="260">
        <v>2.9166666666999999</v>
      </c>
      <c r="G173" s="260">
        <v>0.37746660949999999</v>
      </c>
      <c r="H173" s="260">
        <v>34</v>
      </c>
      <c r="I173" s="261">
        <v>1</v>
      </c>
      <c r="J173" s="261" t="str">
        <f>IFERROR(VLOOKUP($B173,'Core Indicators'!$E$3:$EU$906,147,FALSE),"x")</f>
        <v>x</v>
      </c>
      <c r="K173" s="262">
        <v>-1.2279412746</v>
      </c>
      <c r="L173" s="260">
        <v>2</v>
      </c>
      <c r="M173" s="261">
        <v>9</v>
      </c>
      <c r="N173" s="261">
        <v>25</v>
      </c>
      <c r="O173" s="261" t="str">
        <f>IFERROR(VLOOKUP(B173,'Core Indicators'!$E$3:$G$9906,3,FALSE),"x")</f>
        <v>x</v>
      </c>
      <c r="P173" s="261">
        <v>138786</v>
      </c>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T173" s="255"/>
      <c r="BU173" s="255"/>
      <c r="BV173" s="255"/>
      <c r="BW173" s="255"/>
      <c r="BX173" s="255"/>
      <c r="BY173" s="255"/>
      <c r="BZ173" s="255"/>
      <c r="CA173" s="255"/>
      <c r="CB173" s="255"/>
      <c r="CC173" s="255"/>
      <c r="CD173" s="255"/>
      <c r="CE173" s="255"/>
      <c r="CF173" s="255"/>
      <c r="CG173" s="255"/>
      <c r="CH173" s="255"/>
      <c r="CI173" s="255"/>
      <c r="CJ173" s="255"/>
      <c r="CK173" s="255"/>
      <c r="CL173" s="255"/>
      <c r="CM173" s="255"/>
      <c r="CN173" s="255"/>
      <c r="CO173" s="255"/>
      <c r="CP173" s="255"/>
      <c r="CQ173" s="255"/>
      <c r="CR173" s="255"/>
      <c r="CS173" s="255"/>
      <c r="CT173" s="255"/>
      <c r="CU173" s="255"/>
      <c r="CV173" s="255"/>
      <c r="CW173" s="255"/>
      <c r="CX173" s="255"/>
      <c r="CY173" s="255"/>
      <c r="CZ173" s="255"/>
      <c r="DA173" s="255"/>
      <c r="DB173" s="255"/>
      <c r="DC173" s="255"/>
      <c r="DD173" s="255"/>
      <c r="DE173" s="255"/>
      <c r="DF173" s="255"/>
      <c r="DG173" s="255"/>
      <c r="DH173" s="255"/>
      <c r="DI173" s="255"/>
      <c r="DJ173" s="255"/>
      <c r="DK173" s="255"/>
      <c r="DL173" s="255"/>
    </row>
    <row r="174" spans="1:116" x14ac:dyDescent="0.35">
      <c r="A174" s="256" t="s">
        <v>8319</v>
      </c>
      <c r="B174" s="257" t="s">
        <v>8320</v>
      </c>
      <c r="C174" s="260">
        <v>0.27369995949999998</v>
      </c>
      <c r="D174" s="261">
        <v>1</v>
      </c>
      <c r="E174" s="260">
        <v>0.1</v>
      </c>
      <c r="F174" s="260">
        <v>2.75</v>
      </c>
      <c r="G174" s="260" t="s">
        <v>14</v>
      </c>
      <c r="H174" s="260">
        <v>40.799999999999997</v>
      </c>
      <c r="I174" s="261">
        <v>0</v>
      </c>
      <c r="J174" s="261" t="str">
        <f>IFERROR(VLOOKUP($B174,'Core Indicators'!$E$3:$EU$906,147,FALSE),"x")</f>
        <v>x</v>
      </c>
      <c r="K174" s="262">
        <v>-1.4147845507000001</v>
      </c>
      <c r="L174" s="260">
        <v>1.75</v>
      </c>
      <c r="M174" s="261">
        <v>2</v>
      </c>
      <c r="N174" s="261">
        <v>19</v>
      </c>
      <c r="O174" s="261" t="str">
        <f>IFERROR(VLOOKUP(B174,'Core Indicators'!$E$3:$G$9906,3,FALSE),"x")</f>
        <v>x</v>
      </c>
      <c r="P174" s="261">
        <v>469930</v>
      </c>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T174" s="255"/>
      <c r="BU174" s="255"/>
      <c r="BV174" s="255"/>
      <c r="BW174" s="255"/>
      <c r="BX174" s="255"/>
      <c r="BY174" s="255"/>
      <c r="BZ174" s="255"/>
      <c r="CA174" s="255"/>
      <c r="CB174" s="255"/>
      <c r="CC174" s="255"/>
      <c r="CD174" s="255"/>
      <c r="CE174" s="255"/>
      <c r="CF174" s="255"/>
      <c r="CG174" s="255"/>
      <c r="CH174" s="255"/>
      <c r="CI174" s="255"/>
      <c r="CJ174" s="255"/>
      <c r="CK174" s="255"/>
      <c r="CL174" s="255"/>
      <c r="CM174" s="255"/>
      <c r="CN174" s="255"/>
      <c r="CO174" s="255"/>
      <c r="CP174" s="255"/>
      <c r="CQ174" s="255"/>
      <c r="CR174" s="255"/>
      <c r="CS174" s="255"/>
      <c r="CT174" s="255"/>
      <c r="CU174" s="255"/>
      <c r="CV174" s="255"/>
      <c r="CW174" s="255"/>
      <c r="CX174" s="255"/>
      <c r="CY174" s="255"/>
      <c r="CZ174" s="255"/>
      <c r="DA174" s="255"/>
      <c r="DB174" s="255"/>
      <c r="DC174" s="255"/>
      <c r="DD174" s="255"/>
      <c r="DE174" s="255"/>
      <c r="DF174" s="255"/>
      <c r="DG174" s="255"/>
      <c r="DH174" s="255"/>
      <c r="DI174" s="255"/>
      <c r="DJ174" s="255"/>
      <c r="DK174" s="255"/>
      <c r="DL174" s="255"/>
    </row>
    <row r="175" spans="1:116" x14ac:dyDescent="0.35">
      <c r="A175" s="256" t="s">
        <v>8321</v>
      </c>
      <c r="B175" s="257" t="s">
        <v>8322</v>
      </c>
      <c r="C175" s="260">
        <v>0</v>
      </c>
      <c r="D175" s="261">
        <v>13</v>
      </c>
      <c r="E175" s="260">
        <v>0</v>
      </c>
      <c r="F175" s="260">
        <v>7.55</v>
      </c>
      <c r="G175" s="260" t="s">
        <v>14</v>
      </c>
      <c r="H175" s="260">
        <v>28.7</v>
      </c>
      <c r="I175" s="261">
        <v>0</v>
      </c>
      <c r="J175" s="261" t="str">
        <f>IFERROR(VLOOKUP($B175,'Core Indicators'!$E$3:$EU$906,147,FALSE),"x")</f>
        <v>x</v>
      </c>
      <c r="K175" s="262">
        <v>-1.111014843</v>
      </c>
      <c r="L175" s="260">
        <v>7</v>
      </c>
      <c r="M175" s="261">
        <v>71</v>
      </c>
      <c r="N175" s="261">
        <v>38</v>
      </c>
      <c r="O175" s="261" t="str">
        <f>IFERROR(VLOOKUP(B175,'Core Indicators'!$E$3:$G$9906,3,FALSE),"x")</f>
        <v>x</v>
      </c>
      <c r="P175" s="261">
        <v>14870</v>
      </c>
      <c r="Q175" s="255"/>
      <c r="R175" s="255"/>
      <c r="S175" s="255"/>
      <c r="T175" s="255"/>
      <c r="U175" s="255"/>
      <c r="V175" s="255"/>
      <c r="W175" s="255"/>
      <c r="X175" s="255"/>
      <c r="Y175" s="255"/>
      <c r="Z175" s="255"/>
      <c r="AA175" s="255"/>
      <c r="AB175" s="255"/>
      <c r="AC175" s="255"/>
      <c r="AD175" s="255"/>
      <c r="AE175" s="255"/>
      <c r="AF175" s="255"/>
      <c r="AG175" s="255"/>
      <c r="AH175" s="255"/>
      <c r="AI175" s="255"/>
      <c r="AJ175" s="255"/>
      <c r="AK175" s="255"/>
      <c r="AL175" s="255"/>
      <c r="AM175" s="255"/>
      <c r="AN175" s="255"/>
      <c r="AO175" s="255"/>
      <c r="AP175" s="255"/>
      <c r="AQ175" s="255"/>
      <c r="AR175" s="255"/>
      <c r="AS175" s="255"/>
      <c r="AT175" s="255"/>
      <c r="AU175" s="255"/>
      <c r="AV175" s="255"/>
      <c r="AW175" s="255"/>
      <c r="AX175" s="255"/>
      <c r="AY175" s="255"/>
      <c r="AZ175" s="255"/>
      <c r="BA175" s="255"/>
      <c r="BB175" s="255"/>
      <c r="BC175" s="255"/>
      <c r="BD175" s="255"/>
      <c r="BE175" s="255"/>
      <c r="BF175" s="255"/>
      <c r="BG175" s="255"/>
      <c r="BH175" s="255"/>
      <c r="BI175" s="255"/>
      <c r="BJ175" s="255"/>
      <c r="BK175" s="255"/>
      <c r="BL175" s="255"/>
      <c r="BM175" s="255"/>
      <c r="BN175" s="255"/>
      <c r="BO175" s="255"/>
      <c r="BP175" s="255"/>
      <c r="BQ175" s="255"/>
      <c r="BR175" s="255"/>
      <c r="BS175" s="255"/>
      <c r="BT175" s="255"/>
      <c r="BU175" s="255"/>
      <c r="BV175" s="255"/>
      <c r="BW175" s="255"/>
      <c r="BX175" s="255"/>
      <c r="BY175" s="255"/>
      <c r="BZ175" s="255"/>
      <c r="CA175" s="255"/>
      <c r="CB175" s="255"/>
      <c r="CC175" s="255"/>
      <c r="CD175" s="255"/>
      <c r="CE175" s="255"/>
      <c r="CF175" s="255"/>
      <c r="CG175" s="255"/>
      <c r="CH175" s="255"/>
      <c r="CI175" s="255"/>
      <c r="CJ175" s="255"/>
      <c r="CK175" s="255"/>
      <c r="CL175" s="255"/>
      <c r="CM175" s="255"/>
      <c r="CN175" s="255"/>
      <c r="CO175" s="255"/>
      <c r="CP175" s="255"/>
      <c r="CQ175" s="255"/>
      <c r="CR175" s="255"/>
      <c r="CS175" s="255"/>
      <c r="CT175" s="255"/>
      <c r="CU175" s="255"/>
      <c r="CV175" s="255"/>
      <c r="CW175" s="255"/>
      <c r="CX175" s="255"/>
      <c r="CY175" s="255"/>
      <c r="CZ175" s="255"/>
      <c r="DA175" s="255"/>
      <c r="DB175" s="255"/>
      <c r="DC175" s="255"/>
      <c r="DD175" s="255"/>
      <c r="DE175" s="255"/>
      <c r="DF175" s="255"/>
      <c r="DG175" s="255"/>
      <c r="DH175" s="255"/>
      <c r="DI175" s="255"/>
      <c r="DJ175" s="255"/>
      <c r="DK175" s="255"/>
      <c r="DL175" s="255"/>
    </row>
    <row r="176" spans="1:116" x14ac:dyDescent="0.35">
      <c r="A176" s="256" t="s">
        <v>2686</v>
      </c>
      <c r="B176" s="257" t="s">
        <v>8323</v>
      </c>
      <c r="C176" s="260">
        <v>0</v>
      </c>
      <c r="D176" s="261">
        <v>11</v>
      </c>
      <c r="E176" s="260">
        <v>0</v>
      </c>
      <c r="F176" s="260" t="s">
        <v>14</v>
      </c>
      <c r="G176" s="260">
        <v>0.41808821130000001</v>
      </c>
      <c r="H176" s="260">
        <v>37.6</v>
      </c>
      <c r="I176" s="261">
        <v>0</v>
      </c>
      <c r="J176" s="261">
        <f>IFERROR(VLOOKUP($B176,'Core Indicators'!$E$3:$EU$906,147,FALSE),"x")</f>
        <v>4</v>
      </c>
      <c r="K176" s="262">
        <v>0.45866918559999997</v>
      </c>
      <c r="L176" s="260" t="s">
        <v>14</v>
      </c>
      <c r="M176" s="261">
        <v>79</v>
      </c>
      <c r="N176" s="261" t="s">
        <v>14</v>
      </c>
      <c r="O176" s="261">
        <f>IFERROR(VLOOKUP(B176,'Core Indicators'!$E$3:$G$9906,3,FALSE),"x")</f>
        <v>105000</v>
      </c>
      <c r="P176" s="261">
        <v>720</v>
      </c>
      <c r="Q176" s="255"/>
      <c r="R176" s="255"/>
      <c r="S176" s="255"/>
      <c r="T176" s="255"/>
      <c r="U176" s="255"/>
      <c r="V176" s="255"/>
      <c r="W176" s="255"/>
      <c r="X176" s="255"/>
      <c r="Y176" s="255"/>
      <c r="Z176" s="255"/>
      <c r="AA176" s="255"/>
      <c r="AB176" s="255"/>
      <c r="AC176" s="255"/>
      <c r="AD176" s="255"/>
      <c r="AE176" s="255"/>
      <c r="AF176" s="255"/>
      <c r="AG176" s="255"/>
      <c r="AH176" s="255"/>
      <c r="AI176" s="255"/>
      <c r="AJ176" s="255"/>
      <c r="AK176" s="255"/>
      <c r="AL176" s="255"/>
      <c r="AM176" s="255"/>
      <c r="AN176" s="255"/>
      <c r="AO176" s="255"/>
      <c r="AP176" s="255"/>
      <c r="AQ176" s="255"/>
      <c r="AR176" s="255"/>
      <c r="AS176" s="255"/>
      <c r="AT176" s="255"/>
      <c r="AU176" s="255"/>
      <c r="AV176" s="255"/>
      <c r="AW176" s="255"/>
      <c r="AX176" s="255"/>
      <c r="AY176" s="255"/>
      <c r="AZ176" s="255"/>
      <c r="BA176" s="255"/>
      <c r="BB176" s="255"/>
      <c r="BC176" s="255"/>
      <c r="BD176" s="255"/>
      <c r="BE176" s="255"/>
      <c r="BF176" s="255"/>
      <c r="BG176" s="255"/>
      <c r="BH176" s="255"/>
      <c r="BI176" s="255"/>
      <c r="BJ176" s="255"/>
      <c r="BK176" s="255"/>
      <c r="BL176" s="255"/>
      <c r="BM176" s="255"/>
      <c r="BN176" s="255"/>
      <c r="BO176" s="255"/>
      <c r="BP176" s="255"/>
      <c r="BQ176" s="255"/>
      <c r="BR176" s="255"/>
      <c r="BS176" s="255"/>
      <c r="BT176" s="255"/>
      <c r="BU176" s="255"/>
      <c r="BV176" s="255"/>
      <c r="BW176" s="255"/>
      <c r="BX176" s="255"/>
      <c r="BY176" s="255"/>
      <c r="BZ176" s="255"/>
      <c r="CA176" s="255"/>
      <c r="CB176" s="255"/>
      <c r="CC176" s="255"/>
      <c r="CD176" s="255"/>
      <c r="CE176" s="255"/>
      <c r="CF176" s="255"/>
      <c r="CG176" s="255"/>
      <c r="CH176" s="255"/>
      <c r="CI176" s="255"/>
      <c r="CJ176" s="255"/>
      <c r="CK176" s="255"/>
      <c r="CL176" s="255"/>
      <c r="CM176" s="255"/>
      <c r="CN176" s="255"/>
      <c r="CO176" s="255"/>
      <c r="CP176" s="255"/>
      <c r="CQ176" s="255"/>
      <c r="CR176" s="255"/>
      <c r="CS176" s="255"/>
      <c r="CT176" s="255"/>
      <c r="CU176" s="255"/>
      <c r="CV176" s="255"/>
      <c r="CW176" s="255"/>
      <c r="CX176" s="255"/>
      <c r="CY176" s="255"/>
      <c r="CZ176" s="255"/>
      <c r="DA176" s="255"/>
      <c r="DB176" s="255"/>
      <c r="DC176" s="255"/>
      <c r="DD176" s="255"/>
      <c r="DE176" s="255"/>
      <c r="DF176" s="255"/>
      <c r="DG176" s="255"/>
      <c r="DH176" s="255"/>
      <c r="DI176" s="255"/>
      <c r="DJ176" s="255"/>
      <c r="DK176" s="255"/>
      <c r="DL176" s="255"/>
    </row>
    <row r="177" spans="1:116" x14ac:dyDescent="0.35">
      <c r="A177" s="256" t="s">
        <v>772</v>
      </c>
      <c r="B177" s="257" t="s">
        <v>8324</v>
      </c>
      <c r="C177" s="260">
        <v>0.75771999329999995</v>
      </c>
      <c r="D177" s="261">
        <v>12</v>
      </c>
      <c r="E177" s="260">
        <v>0.40300000000000002</v>
      </c>
      <c r="F177" s="260">
        <v>8.4499999999999993</v>
      </c>
      <c r="G177" s="260">
        <v>0.32349148620000001</v>
      </c>
      <c r="H177" s="260">
        <v>40.299999999999997</v>
      </c>
      <c r="I177" s="261">
        <v>0</v>
      </c>
      <c r="J177" s="261">
        <f>IFERROR(VLOOKUP($B177,'Core Indicators'!$E$3:$EU$906,147,FALSE),"x")</f>
        <v>60</v>
      </c>
      <c r="K177" s="262">
        <v>-0.1202659085</v>
      </c>
      <c r="L177" s="260">
        <v>7.25</v>
      </c>
      <c r="M177" s="261">
        <v>82</v>
      </c>
      <c r="N177" s="261">
        <v>40</v>
      </c>
      <c r="O177" s="261">
        <f>IFERROR(VLOOKUP(B177,'Core Indicators'!$E$3:$G$9906,3,FALSE),"x")</f>
        <v>1455000</v>
      </c>
      <c r="P177" s="261">
        <v>5130</v>
      </c>
      <c r="Q177" s="255"/>
      <c r="R177" s="255"/>
      <c r="S177" s="255"/>
      <c r="T177" s="255"/>
      <c r="U177" s="255"/>
      <c r="V177" s="255"/>
      <c r="W177" s="255"/>
      <c r="X177" s="255"/>
      <c r="Y177" s="255"/>
      <c r="Z177" s="255"/>
      <c r="AA177" s="255"/>
      <c r="AB177" s="255"/>
      <c r="AC177" s="255"/>
      <c r="AD177" s="255"/>
      <c r="AE177" s="255"/>
      <c r="AF177" s="255"/>
      <c r="AG177" s="255"/>
      <c r="AH177" s="255"/>
      <c r="AI177" s="255"/>
      <c r="AJ177" s="255"/>
      <c r="AK177" s="255"/>
      <c r="AL177" s="255"/>
      <c r="AM177" s="255"/>
      <c r="AN177" s="255"/>
      <c r="AO177" s="255"/>
      <c r="AP177" s="255"/>
      <c r="AQ177" s="255"/>
      <c r="AR177" s="255"/>
      <c r="AS177" s="255"/>
      <c r="AT177" s="255"/>
      <c r="AU177" s="255"/>
      <c r="AV177" s="255"/>
      <c r="AW177" s="255"/>
      <c r="AX177" s="255"/>
      <c r="AY177" s="255"/>
      <c r="AZ177" s="255"/>
      <c r="BA177" s="255"/>
      <c r="BB177" s="255"/>
      <c r="BC177" s="255"/>
      <c r="BD177" s="255"/>
      <c r="BE177" s="255"/>
      <c r="BF177" s="255"/>
      <c r="BG177" s="255"/>
      <c r="BH177" s="255"/>
      <c r="BI177" s="255"/>
      <c r="BJ177" s="255"/>
      <c r="BK177" s="255"/>
      <c r="BL177" s="255"/>
      <c r="BM177" s="255"/>
      <c r="BN177" s="255"/>
      <c r="BO177" s="255"/>
      <c r="BP177" s="255"/>
      <c r="BQ177" s="255"/>
      <c r="BR177" s="255"/>
      <c r="BS177" s="255"/>
      <c r="BT177" s="255"/>
      <c r="BU177" s="255"/>
      <c r="BV177" s="255"/>
      <c r="BW177" s="255"/>
      <c r="BX177" s="255"/>
      <c r="BY177" s="255"/>
      <c r="BZ177" s="255"/>
      <c r="CA177" s="255"/>
      <c r="CB177" s="255"/>
      <c r="CC177" s="255"/>
      <c r="CD177" s="255"/>
      <c r="CE177" s="255"/>
      <c r="CF177" s="255"/>
      <c r="CG177" s="255"/>
      <c r="CH177" s="255"/>
      <c r="CI177" s="255"/>
      <c r="CJ177" s="255"/>
      <c r="CK177" s="255"/>
      <c r="CL177" s="255"/>
      <c r="CM177" s="255"/>
      <c r="CN177" s="255"/>
      <c r="CO177" s="255"/>
      <c r="CP177" s="255"/>
      <c r="CQ177" s="255"/>
      <c r="CR177" s="255"/>
      <c r="CS177" s="255"/>
      <c r="CT177" s="255"/>
      <c r="CU177" s="255"/>
      <c r="CV177" s="255"/>
      <c r="CW177" s="255"/>
      <c r="CX177" s="255"/>
      <c r="CY177" s="255"/>
      <c r="CZ177" s="255"/>
      <c r="DA177" s="255"/>
      <c r="DB177" s="255"/>
      <c r="DC177" s="255"/>
      <c r="DD177" s="255"/>
      <c r="DE177" s="255"/>
      <c r="DF177" s="255"/>
      <c r="DG177" s="255"/>
      <c r="DH177" s="255"/>
      <c r="DI177" s="255"/>
      <c r="DJ177" s="255"/>
      <c r="DK177" s="255"/>
      <c r="DL177" s="255"/>
    </row>
    <row r="178" spans="1:116" x14ac:dyDescent="0.35">
      <c r="A178" s="256" t="s">
        <v>619</v>
      </c>
      <c r="B178" s="257" t="s">
        <v>8325</v>
      </c>
      <c r="C178" s="260">
        <v>3.9599962599999997E-2</v>
      </c>
      <c r="D178" s="261">
        <v>7</v>
      </c>
      <c r="E178" s="260">
        <v>0</v>
      </c>
      <c r="F178" s="260">
        <v>6.55</v>
      </c>
      <c r="G178" s="260">
        <v>0.30031952810000001</v>
      </c>
      <c r="H178" s="260">
        <v>32.799999999999997</v>
      </c>
      <c r="I178" s="261">
        <v>3</v>
      </c>
      <c r="J178" s="261">
        <f>IFERROR(VLOOKUP($B178,'Core Indicators'!$E$3:$EU$906,147,FALSE),"x")</f>
        <v>34</v>
      </c>
      <c r="K178" s="262">
        <v>6.22186884E-2</v>
      </c>
      <c r="L178" s="260">
        <v>5.5</v>
      </c>
      <c r="M178" s="261">
        <v>70</v>
      </c>
      <c r="N178" s="261">
        <v>43</v>
      </c>
      <c r="O178" s="261">
        <f>IFERROR(VLOOKUP(B178,'Core Indicators'!$E$3:$G$9906,3,FALSE),"x")</f>
        <v>11819000</v>
      </c>
      <c r="P178" s="261">
        <v>155360</v>
      </c>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c r="AT178" s="255"/>
      <c r="AU178" s="255"/>
      <c r="AV178" s="255"/>
      <c r="AW178" s="255"/>
      <c r="AX178" s="255"/>
      <c r="AY178" s="255"/>
      <c r="AZ178" s="255"/>
      <c r="BA178" s="255"/>
      <c r="BB178" s="255"/>
      <c r="BC178" s="255"/>
      <c r="BD178" s="255"/>
      <c r="BE178" s="255"/>
      <c r="BF178" s="255"/>
      <c r="BG178" s="255"/>
      <c r="BH178" s="255"/>
      <c r="BI178" s="255"/>
      <c r="BJ178" s="255"/>
      <c r="BK178" s="255"/>
      <c r="BL178" s="255"/>
      <c r="BM178" s="255"/>
      <c r="BN178" s="255"/>
      <c r="BO178" s="255"/>
      <c r="BP178" s="255"/>
      <c r="BQ178" s="255"/>
      <c r="BR178" s="255"/>
      <c r="BS178" s="255"/>
      <c r="BT178" s="255"/>
      <c r="BU178" s="255"/>
      <c r="BV178" s="255"/>
      <c r="BW178" s="255"/>
      <c r="BX178" s="255"/>
      <c r="BY178" s="255"/>
      <c r="BZ178" s="255"/>
      <c r="CA178" s="255"/>
      <c r="CB178" s="255"/>
      <c r="CC178" s="255"/>
      <c r="CD178" s="255"/>
      <c r="CE178" s="255"/>
      <c r="CF178" s="255"/>
      <c r="CG178" s="255"/>
      <c r="CH178" s="255"/>
      <c r="CI178" s="255"/>
      <c r="CJ178" s="255"/>
      <c r="CK178" s="255"/>
      <c r="CL178" s="255"/>
      <c r="CM178" s="255"/>
      <c r="CN178" s="255"/>
      <c r="CO178" s="255"/>
      <c r="CP178" s="255"/>
      <c r="CQ178" s="255"/>
      <c r="CR178" s="255"/>
      <c r="CS178" s="255"/>
      <c r="CT178" s="255"/>
      <c r="CU178" s="255"/>
      <c r="CV178" s="255"/>
      <c r="CW178" s="255"/>
      <c r="CX178" s="255"/>
      <c r="CY178" s="255"/>
      <c r="CZ178" s="255"/>
      <c r="DA178" s="255"/>
      <c r="DB178" s="255"/>
      <c r="DC178" s="255"/>
      <c r="DD178" s="255"/>
      <c r="DE178" s="255"/>
      <c r="DF178" s="255"/>
      <c r="DG178" s="255"/>
      <c r="DH178" s="255"/>
      <c r="DI178" s="255"/>
      <c r="DJ178" s="255"/>
      <c r="DK178" s="255"/>
      <c r="DL178" s="255"/>
    </row>
    <row r="179" spans="1:116" x14ac:dyDescent="0.35">
      <c r="A179" s="256" t="s">
        <v>641</v>
      </c>
      <c r="B179" s="257" t="s">
        <v>8326</v>
      </c>
      <c r="C179" s="260">
        <v>0.40505643740000002</v>
      </c>
      <c r="D179" s="261">
        <v>7</v>
      </c>
      <c r="E179" s="260">
        <v>0.34</v>
      </c>
      <c r="F179" s="260">
        <v>4.9166666667000003</v>
      </c>
      <c r="G179" s="260">
        <v>0.3050249216</v>
      </c>
      <c r="H179" s="260">
        <v>41.9</v>
      </c>
      <c r="I179" s="261">
        <v>4</v>
      </c>
      <c r="J179" s="261">
        <f>IFERROR(VLOOKUP($B179,'Core Indicators'!$E$3:$EU$906,147,FALSE),"x")</f>
        <v>64</v>
      </c>
      <c r="K179" s="262">
        <v>-0.28296324610000001</v>
      </c>
      <c r="L179" s="260">
        <v>3.5</v>
      </c>
      <c r="M179" s="261">
        <v>32</v>
      </c>
      <c r="N179" s="261">
        <v>39</v>
      </c>
      <c r="O179" s="261">
        <f>IFERROR(VLOOKUP(B179,'Core Indicators'!$E$3:$G$9906,3,FALSE),"x")</f>
        <v>84339000</v>
      </c>
      <c r="P179" s="261">
        <v>769630</v>
      </c>
      <c r="Q179" s="255"/>
      <c r="R179" s="255"/>
      <c r="S179" s="255"/>
      <c r="T179" s="255"/>
      <c r="U179" s="255"/>
      <c r="V179" s="255"/>
      <c r="W179" s="255"/>
      <c r="X179" s="255"/>
      <c r="Y179" s="255"/>
      <c r="Z179" s="255"/>
      <c r="AA179" s="255"/>
      <c r="AB179" s="255"/>
      <c r="AC179" s="255"/>
      <c r="AD179" s="255"/>
      <c r="AE179" s="255"/>
      <c r="AF179" s="255"/>
      <c r="AG179" s="255"/>
      <c r="AH179" s="255"/>
      <c r="AI179" s="255"/>
      <c r="AJ179" s="255"/>
      <c r="AK179" s="255"/>
      <c r="AL179" s="255"/>
      <c r="AM179" s="255"/>
      <c r="AN179" s="255"/>
      <c r="AO179" s="255"/>
      <c r="AP179" s="255"/>
      <c r="AQ179" s="255"/>
      <c r="AR179" s="255"/>
      <c r="AS179" s="255"/>
      <c r="AT179" s="255"/>
      <c r="AU179" s="255"/>
      <c r="AV179" s="255"/>
      <c r="AW179" s="255"/>
      <c r="AX179" s="255"/>
      <c r="AY179" s="255"/>
      <c r="AZ179" s="255"/>
      <c r="BA179" s="255"/>
      <c r="BB179" s="255"/>
      <c r="BC179" s="255"/>
      <c r="BD179" s="255"/>
      <c r="BE179" s="255"/>
      <c r="BF179" s="255"/>
      <c r="BG179" s="255"/>
      <c r="BH179" s="255"/>
      <c r="BI179" s="255"/>
      <c r="BJ179" s="255"/>
      <c r="BK179" s="255"/>
      <c r="BL179" s="255"/>
      <c r="BM179" s="255"/>
      <c r="BN179" s="255"/>
      <c r="BO179" s="255"/>
      <c r="BP179" s="255"/>
      <c r="BQ179" s="255"/>
      <c r="BR179" s="255"/>
      <c r="BS179" s="255"/>
      <c r="BT179" s="255"/>
      <c r="BU179" s="255"/>
      <c r="BV179" s="255"/>
      <c r="BW179" s="255"/>
      <c r="BX179" s="255"/>
      <c r="BY179" s="255"/>
      <c r="BZ179" s="255"/>
      <c r="CA179" s="255"/>
      <c r="CB179" s="255"/>
      <c r="CC179" s="255"/>
      <c r="CD179" s="255"/>
      <c r="CE179" s="255"/>
      <c r="CF179" s="255"/>
      <c r="CG179" s="255"/>
      <c r="CH179" s="255"/>
      <c r="CI179" s="255"/>
      <c r="CJ179" s="255"/>
      <c r="CK179" s="255"/>
      <c r="CL179" s="255"/>
      <c r="CM179" s="255"/>
      <c r="CN179" s="255"/>
      <c r="CO179" s="255"/>
      <c r="CP179" s="255"/>
      <c r="CQ179" s="255"/>
      <c r="CR179" s="255"/>
      <c r="CS179" s="255"/>
      <c r="CT179" s="255"/>
      <c r="CU179" s="255"/>
      <c r="CV179" s="255"/>
      <c r="CW179" s="255"/>
      <c r="CX179" s="255"/>
      <c r="CY179" s="255"/>
      <c r="CZ179" s="255"/>
      <c r="DA179" s="255"/>
      <c r="DB179" s="255"/>
      <c r="DC179" s="255"/>
      <c r="DD179" s="255"/>
      <c r="DE179" s="255"/>
      <c r="DF179" s="255"/>
      <c r="DG179" s="255"/>
      <c r="DH179" s="255"/>
      <c r="DI179" s="255"/>
      <c r="DJ179" s="255"/>
      <c r="DK179" s="255"/>
      <c r="DL179" s="255"/>
    </row>
    <row r="180" spans="1:116" x14ac:dyDescent="0.35">
      <c r="A180" s="256" t="s">
        <v>8327</v>
      </c>
      <c r="B180" s="257" t="s">
        <v>8328</v>
      </c>
      <c r="C180" s="260">
        <v>0</v>
      </c>
      <c r="D180" s="261">
        <v>11</v>
      </c>
      <c r="E180" s="260">
        <v>0</v>
      </c>
      <c r="F180" s="260" t="s">
        <v>14</v>
      </c>
      <c r="G180" s="260" t="s">
        <v>14</v>
      </c>
      <c r="H180" s="260">
        <v>39.1</v>
      </c>
      <c r="I180" s="261">
        <v>0</v>
      </c>
      <c r="J180" s="261" t="str">
        <f>IFERROR(VLOOKUP($B180,'Core Indicators'!$E$3:$EU$906,147,FALSE),"x")</f>
        <v>x</v>
      </c>
      <c r="K180" s="262">
        <v>0.4812893271</v>
      </c>
      <c r="L180" s="260" t="s">
        <v>14</v>
      </c>
      <c r="M180" s="261">
        <v>93</v>
      </c>
      <c r="N180" s="261" t="s">
        <v>14</v>
      </c>
      <c r="O180" s="261" t="str">
        <f>IFERROR(VLOOKUP(B180,'Core Indicators'!$E$3:$G$9906,3,FALSE),"x")</f>
        <v>x</v>
      </c>
      <c r="P180" s="261">
        <v>30</v>
      </c>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c r="AN180" s="255"/>
      <c r="AO180" s="255"/>
      <c r="AP180" s="255"/>
      <c r="AQ180" s="255"/>
      <c r="AR180" s="255"/>
      <c r="AS180" s="255"/>
      <c r="AT180" s="255"/>
      <c r="AU180" s="255"/>
      <c r="AV180" s="255"/>
      <c r="AW180" s="255"/>
      <c r="AX180" s="255"/>
      <c r="AY180" s="255"/>
      <c r="AZ180" s="255"/>
      <c r="BA180" s="255"/>
      <c r="BB180" s="255"/>
      <c r="BC180" s="255"/>
      <c r="BD180" s="255"/>
      <c r="BE180" s="255"/>
      <c r="BF180" s="255"/>
      <c r="BG180" s="255"/>
      <c r="BH180" s="255"/>
      <c r="BI180" s="255"/>
      <c r="BJ180" s="255"/>
      <c r="BK180" s="255"/>
      <c r="BL180" s="255"/>
      <c r="BM180" s="255"/>
      <c r="BN180" s="255"/>
      <c r="BO180" s="255"/>
      <c r="BP180" s="255"/>
      <c r="BQ180" s="255"/>
      <c r="BR180" s="255"/>
      <c r="BS180" s="255"/>
      <c r="BT180" s="255"/>
      <c r="BU180" s="255"/>
      <c r="BV180" s="255"/>
      <c r="BW180" s="255"/>
      <c r="BX180" s="255"/>
      <c r="BY180" s="255"/>
      <c r="BZ180" s="255"/>
      <c r="CA180" s="255"/>
      <c r="CB180" s="255"/>
      <c r="CC180" s="255"/>
      <c r="CD180" s="255"/>
      <c r="CE180" s="255"/>
      <c r="CF180" s="255"/>
      <c r="CG180" s="255"/>
      <c r="CH180" s="255"/>
      <c r="CI180" s="255"/>
      <c r="CJ180" s="255"/>
      <c r="CK180" s="255"/>
      <c r="CL180" s="255"/>
      <c r="CM180" s="255"/>
      <c r="CN180" s="255"/>
      <c r="CO180" s="255"/>
      <c r="CP180" s="255"/>
      <c r="CQ180" s="255"/>
      <c r="CR180" s="255"/>
      <c r="CS180" s="255"/>
      <c r="CT180" s="255"/>
      <c r="CU180" s="255"/>
      <c r="CV180" s="255"/>
      <c r="CW180" s="255"/>
      <c r="CX180" s="255"/>
      <c r="CY180" s="255"/>
      <c r="CZ180" s="255"/>
      <c r="DA180" s="255"/>
      <c r="DB180" s="255"/>
      <c r="DC180" s="255"/>
      <c r="DD180" s="255"/>
      <c r="DE180" s="255"/>
      <c r="DF180" s="255"/>
      <c r="DG180" s="255"/>
      <c r="DH180" s="255"/>
      <c r="DI180" s="255"/>
      <c r="DJ180" s="255"/>
      <c r="DK180" s="255"/>
      <c r="DL180" s="255"/>
    </row>
    <row r="181" spans="1:116" x14ac:dyDescent="0.35">
      <c r="A181" s="256" t="s">
        <v>118</v>
      </c>
      <c r="B181" s="257" t="s">
        <v>8329</v>
      </c>
      <c r="C181" s="260">
        <v>0.50555201679999995</v>
      </c>
      <c r="D181" s="261">
        <v>7</v>
      </c>
      <c r="E181" s="260">
        <v>0</v>
      </c>
      <c r="F181" s="260">
        <v>6.05</v>
      </c>
      <c r="G181" s="260">
        <v>0.53851305940000005</v>
      </c>
      <c r="H181" s="260">
        <v>40.5</v>
      </c>
      <c r="I181" s="261">
        <v>1</v>
      </c>
      <c r="J181" s="261">
        <f>IFERROR(VLOOKUP($B181,'Core Indicators'!$E$3:$EU$906,147,FALSE),"x")</f>
        <v>31</v>
      </c>
      <c r="K181" s="262">
        <v>-0.57793134450000005</v>
      </c>
      <c r="L181" s="260">
        <v>5</v>
      </c>
      <c r="M181" s="261">
        <v>40</v>
      </c>
      <c r="N181" s="261">
        <v>37</v>
      </c>
      <c r="O181" s="261">
        <f>IFERROR(VLOOKUP(B181,'Core Indicators'!$E$3:$G$9906,3,FALSE),"x")</f>
        <v>63229000</v>
      </c>
      <c r="P181" s="261">
        <v>885800</v>
      </c>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c r="AN181" s="255"/>
      <c r="AO181" s="255"/>
      <c r="AP181" s="255"/>
      <c r="AQ181" s="255"/>
      <c r="AR181" s="255"/>
      <c r="AS181" s="255"/>
      <c r="AT181" s="255"/>
      <c r="AU181" s="255"/>
      <c r="AV181" s="255"/>
      <c r="AW181" s="255"/>
      <c r="AX181" s="255"/>
      <c r="AY181" s="255"/>
      <c r="AZ181" s="255"/>
      <c r="BA181" s="255"/>
      <c r="BB181" s="255"/>
      <c r="BC181" s="255"/>
      <c r="BD181" s="255"/>
      <c r="BE181" s="255"/>
      <c r="BF181" s="255"/>
      <c r="BG181" s="255"/>
      <c r="BH181" s="255"/>
      <c r="BI181" s="255"/>
      <c r="BJ181" s="255"/>
      <c r="BK181" s="255"/>
      <c r="BL181" s="255"/>
      <c r="BM181" s="255"/>
      <c r="BN181" s="255"/>
      <c r="BO181" s="255"/>
      <c r="BP181" s="255"/>
      <c r="BQ181" s="255"/>
      <c r="BR181" s="255"/>
      <c r="BS181" s="255"/>
      <c r="BT181" s="255"/>
      <c r="BU181" s="255"/>
      <c r="BV181" s="255"/>
      <c r="BW181" s="255"/>
      <c r="BX181" s="255"/>
      <c r="BY181" s="255"/>
      <c r="BZ181" s="255"/>
      <c r="CA181" s="255"/>
      <c r="CB181" s="255"/>
      <c r="CC181" s="255"/>
      <c r="CD181" s="255"/>
      <c r="CE181" s="255"/>
      <c r="CF181" s="255"/>
      <c r="CG181" s="255"/>
      <c r="CH181" s="255"/>
      <c r="CI181" s="255"/>
      <c r="CJ181" s="255"/>
      <c r="CK181" s="255"/>
      <c r="CL181" s="255"/>
      <c r="CM181" s="255"/>
      <c r="CN181" s="255"/>
      <c r="CO181" s="255"/>
      <c r="CP181" s="255"/>
      <c r="CQ181" s="255"/>
      <c r="CR181" s="255"/>
      <c r="CS181" s="255"/>
      <c r="CT181" s="255"/>
      <c r="CU181" s="255"/>
      <c r="CV181" s="255"/>
      <c r="CW181" s="255"/>
      <c r="CX181" s="255"/>
      <c r="CY181" s="255"/>
      <c r="CZ181" s="255"/>
      <c r="DA181" s="255"/>
      <c r="DB181" s="255"/>
      <c r="DC181" s="255"/>
      <c r="DD181" s="255"/>
      <c r="DE181" s="255"/>
      <c r="DF181" s="255"/>
      <c r="DG181" s="255"/>
      <c r="DH181" s="255"/>
      <c r="DI181" s="255"/>
      <c r="DJ181" s="255"/>
      <c r="DK181" s="255"/>
      <c r="DL181" s="255"/>
    </row>
    <row r="182" spans="1:116" x14ac:dyDescent="0.35">
      <c r="A182" s="256" t="s">
        <v>1227</v>
      </c>
      <c r="B182" s="257" t="s">
        <v>8330</v>
      </c>
      <c r="C182" s="260">
        <v>0.92157200010000007</v>
      </c>
      <c r="D182" s="261">
        <v>7</v>
      </c>
      <c r="E182" s="260">
        <v>0.23899999999999999</v>
      </c>
      <c r="F182" s="260">
        <v>5.1666666667000003</v>
      </c>
      <c r="G182" s="260">
        <v>0.53064898670000005</v>
      </c>
      <c r="H182" s="260">
        <v>42.8</v>
      </c>
      <c r="I182" s="261">
        <v>5</v>
      </c>
      <c r="J182" s="261">
        <f>IFERROR(VLOOKUP($B182,'Core Indicators'!$E$3:$EU$906,147,FALSE),"x")</f>
        <v>146</v>
      </c>
      <c r="K182" s="262">
        <v>-0.31461122629999999</v>
      </c>
      <c r="L182" s="260">
        <v>5.25</v>
      </c>
      <c r="M182" s="261">
        <v>34</v>
      </c>
      <c r="N182" s="261">
        <v>28</v>
      </c>
      <c r="O182" s="261">
        <f>IFERROR(VLOOKUP(B182,'Core Indicators'!$E$3:$G$9906,3,FALSE),"x")</f>
        <v>47245000</v>
      </c>
      <c r="P182" s="261">
        <v>200520</v>
      </c>
      <c r="Q182" s="255"/>
      <c r="R182" s="255"/>
      <c r="S182" s="255"/>
      <c r="T182" s="255"/>
      <c r="U182" s="255"/>
      <c r="V182" s="255"/>
      <c r="W182" s="255"/>
      <c r="X182" s="255"/>
      <c r="Y182" s="255"/>
      <c r="Z182" s="255"/>
      <c r="AA182" s="255"/>
      <c r="AB182" s="255"/>
      <c r="AC182" s="255"/>
      <c r="AD182" s="255"/>
      <c r="AE182" s="255"/>
      <c r="AF182" s="255"/>
      <c r="AG182" s="255"/>
      <c r="AH182" s="255"/>
      <c r="AI182" s="255"/>
      <c r="AJ182" s="255"/>
      <c r="AK182" s="255"/>
      <c r="AL182" s="255"/>
      <c r="AM182" s="255"/>
      <c r="AN182" s="255"/>
      <c r="AO182" s="255"/>
      <c r="AP182" s="255"/>
      <c r="AQ182" s="255"/>
      <c r="AR182" s="255"/>
      <c r="AS182" s="255"/>
      <c r="AT182" s="255"/>
      <c r="AU182" s="255"/>
      <c r="AV182" s="255"/>
      <c r="AW182" s="255"/>
      <c r="AX182" s="255"/>
      <c r="AY182" s="255"/>
      <c r="AZ182" s="255"/>
      <c r="BA182" s="255"/>
      <c r="BB182" s="255"/>
      <c r="BC182" s="255"/>
      <c r="BD182" s="255"/>
      <c r="BE182" s="255"/>
      <c r="BF182" s="255"/>
      <c r="BG182" s="255"/>
      <c r="BH182" s="255"/>
      <c r="BI182" s="255"/>
      <c r="BJ182" s="255"/>
      <c r="BK182" s="255"/>
      <c r="BL182" s="255"/>
      <c r="BM182" s="255"/>
      <c r="BN182" s="255"/>
      <c r="BO182" s="255"/>
      <c r="BP182" s="255"/>
      <c r="BQ182" s="255"/>
      <c r="BR182" s="255"/>
      <c r="BS182" s="255"/>
      <c r="BT182" s="255"/>
      <c r="BU182" s="255"/>
      <c r="BV182" s="255"/>
      <c r="BW182" s="255"/>
      <c r="BX182" s="255"/>
      <c r="BY182" s="255"/>
      <c r="BZ182" s="255"/>
      <c r="CA182" s="255"/>
      <c r="CB182" s="255"/>
      <c r="CC182" s="255"/>
      <c r="CD182" s="255"/>
      <c r="CE182" s="255"/>
      <c r="CF182" s="255"/>
      <c r="CG182" s="255"/>
      <c r="CH182" s="255"/>
      <c r="CI182" s="255"/>
      <c r="CJ182" s="255"/>
      <c r="CK182" s="255"/>
      <c r="CL182" s="255"/>
      <c r="CM182" s="255"/>
      <c r="CN182" s="255"/>
      <c r="CO182" s="255"/>
      <c r="CP182" s="255"/>
      <c r="CQ182" s="255"/>
      <c r="CR182" s="255"/>
      <c r="CS182" s="255"/>
      <c r="CT182" s="255"/>
      <c r="CU182" s="255"/>
      <c r="CV182" s="255"/>
      <c r="CW182" s="255"/>
      <c r="CX182" s="255"/>
      <c r="CY182" s="255"/>
      <c r="CZ182" s="255"/>
      <c r="DA182" s="255"/>
      <c r="DB182" s="255"/>
      <c r="DC182" s="255"/>
      <c r="DD182" s="255"/>
      <c r="DE182" s="255"/>
      <c r="DF182" s="255"/>
      <c r="DG182" s="255"/>
      <c r="DH182" s="255"/>
      <c r="DI182" s="255"/>
      <c r="DJ182" s="255"/>
      <c r="DK182" s="255"/>
      <c r="DL182" s="255"/>
    </row>
    <row r="183" spans="1:116" x14ac:dyDescent="0.35">
      <c r="A183" s="256" t="s">
        <v>727</v>
      </c>
      <c r="B183" s="257" t="s">
        <v>8331</v>
      </c>
      <c r="C183" s="260">
        <v>0.32836996870000001</v>
      </c>
      <c r="D183" s="261">
        <v>10</v>
      </c>
      <c r="E183" s="260">
        <v>1.6E-2</v>
      </c>
      <c r="F183" s="260">
        <v>6.9</v>
      </c>
      <c r="G183" s="260">
        <v>0.28448561900000002</v>
      </c>
      <c r="H183" s="260">
        <v>26.6</v>
      </c>
      <c r="I183" s="261">
        <v>3</v>
      </c>
      <c r="J183" s="261">
        <f>IFERROR(VLOOKUP($B183,'Core Indicators'!$E$3:$EU$906,147,FALSE),"x")</f>
        <v>2729</v>
      </c>
      <c r="K183" s="262">
        <v>-0.69835144280000006</v>
      </c>
      <c r="L183" s="260">
        <v>6.25</v>
      </c>
      <c r="M183" s="261">
        <v>62</v>
      </c>
      <c r="N183" s="261">
        <v>30</v>
      </c>
      <c r="O183" s="261">
        <f>IFERROR(VLOOKUP(B183,'Core Indicators'!$E$3:$G$9906,3,FALSE),"x")</f>
        <v>36135000</v>
      </c>
      <c r="P183" s="261">
        <v>579290</v>
      </c>
      <c r="Q183" s="255"/>
      <c r="R183" s="255"/>
      <c r="S183" s="255"/>
      <c r="T183" s="255"/>
      <c r="U183" s="255"/>
      <c r="V183" s="255"/>
      <c r="W183" s="255"/>
      <c r="X183" s="255"/>
      <c r="Y183" s="255"/>
      <c r="Z183" s="255"/>
      <c r="AA183" s="255"/>
      <c r="AB183" s="255"/>
      <c r="AC183" s="255"/>
      <c r="AD183" s="255"/>
      <c r="AE183" s="255"/>
      <c r="AF183" s="255"/>
      <c r="AG183" s="255"/>
      <c r="AH183" s="255"/>
      <c r="AI183" s="255"/>
      <c r="AJ183" s="255"/>
      <c r="AK183" s="255"/>
      <c r="AL183" s="255"/>
      <c r="AM183" s="255"/>
      <c r="AN183" s="255"/>
      <c r="AO183" s="255"/>
      <c r="AP183" s="255"/>
      <c r="AQ183" s="255"/>
      <c r="AR183" s="255"/>
      <c r="AS183" s="255"/>
      <c r="AT183" s="255"/>
      <c r="AU183" s="255"/>
      <c r="AV183" s="255"/>
      <c r="AW183" s="255"/>
      <c r="AX183" s="255"/>
      <c r="AY183" s="255"/>
      <c r="AZ183" s="255"/>
      <c r="BA183" s="255"/>
      <c r="BB183" s="255"/>
      <c r="BC183" s="255"/>
      <c r="BD183" s="255"/>
      <c r="BE183" s="255"/>
      <c r="BF183" s="255"/>
      <c r="BG183" s="255"/>
      <c r="BH183" s="255"/>
      <c r="BI183" s="255"/>
      <c r="BJ183" s="255"/>
      <c r="BK183" s="255"/>
      <c r="BL183" s="255"/>
      <c r="BM183" s="255"/>
      <c r="BN183" s="255"/>
      <c r="BO183" s="255"/>
      <c r="BP183" s="255"/>
      <c r="BQ183" s="255"/>
      <c r="BR183" s="255"/>
      <c r="BS183" s="255"/>
      <c r="BT183" s="255"/>
      <c r="BU183" s="255"/>
      <c r="BV183" s="255"/>
      <c r="BW183" s="255"/>
      <c r="BX183" s="255"/>
      <c r="BY183" s="255"/>
      <c r="BZ183" s="255"/>
      <c r="CA183" s="255"/>
      <c r="CB183" s="255"/>
      <c r="CC183" s="255"/>
      <c r="CD183" s="255"/>
      <c r="CE183" s="255"/>
      <c r="CF183" s="255"/>
      <c r="CG183" s="255"/>
      <c r="CH183" s="255"/>
      <c r="CI183" s="255"/>
      <c r="CJ183" s="255"/>
      <c r="CK183" s="255"/>
      <c r="CL183" s="255"/>
      <c r="CM183" s="255"/>
      <c r="CN183" s="255"/>
      <c r="CO183" s="255"/>
      <c r="CP183" s="255"/>
      <c r="CQ183" s="255"/>
      <c r="CR183" s="255"/>
      <c r="CS183" s="255"/>
      <c r="CT183" s="255"/>
      <c r="CU183" s="255"/>
      <c r="CV183" s="255"/>
      <c r="CW183" s="255"/>
      <c r="CX183" s="255"/>
      <c r="CY183" s="255"/>
      <c r="CZ183" s="255"/>
      <c r="DA183" s="255"/>
      <c r="DB183" s="255"/>
      <c r="DC183" s="255"/>
      <c r="DD183" s="255"/>
      <c r="DE183" s="255"/>
      <c r="DF183" s="255"/>
      <c r="DG183" s="255"/>
      <c r="DH183" s="255"/>
      <c r="DI183" s="255"/>
      <c r="DJ183" s="255"/>
      <c r="DK183" s="255"/>
      <c r="DL183" s="255"/>
    </row>
    <row r="184" spans="1:116" x14ac:dyDescent="0.35">
      <c r="A184" s="256" t="s">
        <v>8332</v>
      </c>
      <c r="B184" s="257" t="s">
        <v>8333</v>
      </c>
      <c r="C184" s="260">
        <v>0.16945201360000001</v>
      </c>
      <c r="D184" s="261">
        <v>13</v>
      </c>
      <c r="E184" s="260">
        <v>0.08</v>
      </c>
      <c r="F184" s="260">
        <v>9.9</v>
      </c>
      <c r="G184" s="260">
        <v>0.27532989819999998</v>
      </c>
      <c r="H184" s="260">
        <v>39.700000000000003</v>
      </c>
      <c r="I184" s="261">
        <v>0</v>
      </c>
      <c r="J184" s="261" t="str">
        <f>IFERROR(VLOOKUP($B184,'Core Indicators'!$E$3:$EU$906,147,FALSE),"x")</f>
        <v>x</v>
      </c>
      <c r="K184" s="262">
        <v>0.62126314640000002</v>
      </c>
      <c r="L184" s="260">
        <v>10</v>
      </c>
      <c r="M184" s="261">
        <v>98</v>
      </c>
      <c r="N184" s="261">
        <v>71</v>
      </c>
      <c r="O184" s="261" t="str">
        <f>IFERROR(VLOOKUP(B184,'Core Indicators'!$E$3:$G$9906,3,FALSE),"x")</f>
        <v>x</v>
      </c>
      <c r="P184" s="261">
        <v>175020</v>
      </c>
      <c r="Q184" s="255"/>
      <c r="R184" s="255"/>
      <c r="S184" s="255"/>
      <c r="T184" s="255"/>
      <c r="U184" s="255"/>
      <c r="V184" s="255"/>
      <c r="W184" s="255"/>
      <c r="X184" s="255"/>
      <c r="Y184" s="255"/>
      <c r="Z184" s="255"/>
      <c r="AA184" s="255"/>
      <c r="AB184" s="255"/>
      <c r="AC184" s="255"/>
      <c r="AD184" s="255"/>
      <c r="AE184" s="255"/>
      <c r="AF184" s="255"/>
      <c r="AG184" s="255"/>
      <c r="AH184" s="255"/>
      <c r="AI184" s="255"/>
      <c r="AJ184" s="255"/>
      <c r="AK184" s="255"/>
      <c r="AL184" s="255"/>
      <c r="AM184" s="255"/>
      <c r="AN184" s="255"/>
      <c r="AO184" s="255"/>
      <c r="AP184" s="255"/>
      <c r="AQ184" s="255"/>
      <c r="AR184" s="255"/>
      <c r="AS184" s="255"/>
      <c r="AT184" s="255"/>
      <c r="AU184" s="255"/>
      <c r="AV184" s="255"/>
      <c r="AW184" s="255"/>
      <c r="AX184" s="255"/>
      <c r="AY184" s="255"/>
      <c r="AZ184" s="255"/>
      <c r="BA184" s="255"/>
      <c r="BB184" s="255"/>
      <c r="BC184" s="255"/>
      <c r="BD184" s="255"/>
      <c r="BE184" s="255"/>
      <c r="BF184" s="255"/>
      <c r="BG184" s="255"/>
      <c r="BH184" s="255"/>
      <c r="BI184" s="255"/>
      <c r="BJ184" s="255"/>
      <c r="BK184" s="255"/>
      <c r="BL184" s="255"/>
      <c r="BM184" s="255"/>
      <c r="BN184" s="255"/>
      <c r="BO184" s="255"/>
      <c r="BP184" s="255"/>
      <c r="BQ184" s="255"/>
      <c r="BR184" s="255"/>
      <c r="BS184" s="255"/>
      <c r="BT184" s="255"/>
      <c r="BU184" s="255"/>
      <c r="BV184" s="255"/>
      <c r="BW184" s="255"/>
      <c r="BX184" s="255"/>
      <c r="BY184" s="255"/>
      <c r="BZ184" s="255"/>
      <c r="CA184" s="255"/>
      <c r="CB184" s="255"/>
      <c r="CC184" s="255"/>
      <c r="CD184" s="255"/>
      <c r="CE184" s="255"/>
      <c r="CF184" s="255"/>
      <c r="CG184" s="255"/>
      <c r="CH184" s="255"/>
      <c r="CI184" s="255"/>
      <c r="CJ184" s="255"/>
      <c r="CK184" s="255"/>
      <c r="CL184" s="255"/>
      <c r="CM184" s="255"/>
      <c r="CN184" s="255"/>
      <c r="CO184" s="255"/>
      <c r="CP184" s="255"/>
      <c r="CQ184" s="255"/>
      <c r="CR184" s="255"/>
      <c r="CS184" s="255"/>
      <c r="CT184" s="255"/>
      <c r="CU184" s="255"/>
      <c r="CV184" s="255"/>
      <c r="CW184" s="255"/>
      <c r="CX184" s="255"/>
      <c r="CY184" s="255"/>
      <c r="CZ184" s="255"/>
      <c r="DA184" s="255"/>
      <c r="DB184" s="255"/>
      <c r="DC184" s="255"/>
      <c r="DD184" s="255"/>
      <c r="DE184" s="255"/>
      <c r="DF184" s="255"/>
      <c r="DG184" s="255"/>
      <c r="DH184" s="255"/>
      <c r="DI184" s="255"/>
      <c r="DJ184" s="255"/>
      <c r="DK184" s="255"/>
      <c r="DL184" s="255"/>
    </row>
    <row r="185" spans="1:116" x14ac:dyDescent="0.35">
      <c r="A185" s="256" t="s">
        <v>8334</v>
      </c>
      <c r="B185" s="257" t="s">
        <v>8335</v>
      </c>
      <c r="C185" s="260">
        <v>0.52450212409999997</v>
      </c>
      <c r="D185" s="261">
        <v>11</v>
      </c>
      <c r="E185" s="260">
        <v>0.17299999999999999</v>
      </c>
      <c r="F185" s="260" t="s">
        <v>14</v>
      </c>
      <c r="G185" s="260">
        <v>0.1816034607</v>
      </c>
      <c r="H185" s="260">
        <v>41.4</v>
      </c>
      <c r="I185" s="261">
        <v>3</v>
      </c>
      <c r="J185" s="261" t="str">
        <f>IFERROR(VLOOKUP($B185,'Core Indicators'!$E$3:$EU$906,147,FALSE),"x")</f>
        <v>x</v>
      </c>
      <c r="K185" s="262">
        <v>1.4610936642000001</v>
      </c>
      <c r="L185" s="260" t="s">
        <v>14</v>
      </c>
      <c r="M185" s="261">
        <v>86</v>
      </c>
      <c r="N185" s="261">
        <v>69</v>
      </c>
      <c r="O185" s="261" t="str">
        <f>IFERROR(VLOOKUP(B185,'Core Indicators'!$E$3:$G$9906,3,FALSE),"x")</f>
        <v>x</v>
      </c>
      <c r="P185" s="261">
        <v>9147420</v>
      </c>
      <c r="Q185" s="255"/>
      <c r="R185" s="255"/>
      <c r="S185" s="255"/>
      <c r="T185" s="255"/>
      <c r="U185" s="255"/>
      <c r="V185" s="255"/>
      <c r="W185" s="255"/>
      <c r="X185" s="255"/>
      <c r="Y185" s="255"/>
      <c r="Z185" s="255"/>
      <c r="AA185" s="255"/>
      <c r="AB185" s="255"/>
      <c r="AC185" s="255"/>
      <c r="AD185" s="255"/>
      <c r="AE185" s="255"/>
      <c r="AF185" s="255"/>
      <c r="AG185" s="255"/>
      <c r="AH185" s="255"/>
      <c r="AI185" s="255"/>
      <c r="AJ185" s="255"/>
      <c r="AK185" s="255"/>
      <c r="AL185" s="255"/>
      <c r="AM185" s="255"/>
      <c r="AN185" s="255"/>
      <c r="AO185" s="255"/>
      <c r="AP185" s="255"/>
      <c r="AQ185" s="255"/>
      <c r="AR185" s="255"/>
      <c r="AS185" s="255"/>
      <c r="AT185" s="255"/>
      <c r="AU185" s="255"/>
      <c r="AV185" s="255"/>
      <c r="AW185" s="255"/>
      <c r="AX185" s="255"/>
      <c r="AY185" s="255"/>
      <c r="AZ185" s="255"/>
      <c r="BA185" s="255"/>
      <c r="BB185" s="255"/>
      <c r="BC185" s="255"/>
      <c r="BD185" s="255"/>
      <c r="BE185" s="255"/>
      <c r="BF185" s="255"/>
      <c r="BG185" s="255"/>
      <c r="BH185" s="255"/>
      <c r="BI185" s="255"/>
      <c r="BJ185" s="255"/>
      <c r="BK185" s="255"/>
      <c r="BL185" s="255"/>
      <c r="BM185" s="255"/>
      <c r="BN185" s="255"/>
      <c r="BO185" s="255"/>
      <c r="BP185" s="255"/>
      <c r="BQ185" s="255"/>
      <c r="BR185" s="255"/>
      <c r="BS185" s="255"/>
      <c r="BT185" s="255"/>
      <c r="BU185" s="255"/>
      <c r="BV185" s="255"/>
      <c r="BW185" s="255"/>
      <c r="BX185" s="255"/>
      <c r="BY185" s="255"/>
      <c r="BZ185" s="255"/>
      <c r="CA185" s="255"/>
      <c r="CB185" s="255"/>
      <c r="CC185" s="255"/>
      <c r="CD185" s="255"/>
      <c r="CE185" s="255"/>
      <c r="CF185" s="255"/>
      <c r="CG185" s="255"/>
      <c r="CH185" s="255"/>
      <c r="CI185" s="255"/>
      <c r="CJ185" s="255"/>
      <c r="CK185" s="255"/>
      <c r="CL185" s="255"/>
      <c r="CM185" s="255"/>
      <c r="CN185" s="255"/>
      <c r="CO185" s="255"/>
      <c r="CP185" s="255"/>
      <c r="CQ185" s="255"/>
      <c r="CR185" s="255"/>
      <c r="CS185" s="255"/>
      <c r="CT185" s="255"/>
      <c r="CU185" s="255"/>
      <c r="CV185" s="255"/>
      <c r="CW185" s="255"/>
      <c r="CX185" s="255"/>
      <c r="CY185" s="255"/>
      <c r="CZ185" s="255"/>
      <c r="DA185" s="255"/>
      <c r="DB185" s="255"/>
      <c r="DC185" s="255"/>
      <c r="DD185" s="255"/>
      <c r="DE185" s="255"/>
      <c r="DF185" s="255"/>
      <c r="DG185" s="255"/>
      <c r="DH185" s="255"/>
      <c r="DI185" s="255"/>
      <c r="DJ185" s="255"/>
      <c r="DK185" s="255"/>
      <c r="DL185" s="255"/>
    </row>
    <row r="186" spans="1:116" x14ac:dyDescent="0.35">
      <c r="A186" s="256" t="s">
        <v>8336</v>
      </c>
      <c r="B186" s="257" t="s">
        <v>8337</v>
      </c>
      <c r="C186" s="260">
        <v>0.35384998090000003</v>
      </c>
      <c r="D186" s="261">
        <v>1</v>
      </c>
      <c r="E186" s="260">
        <v>0.16</v>
      </c>
      <c r="F186" s="260">
        <v>3.6333333333</v>
      </c>
      <c r="G186" s="260">
        <v>0.30309940320000001</v>
      </c>
      <c r="H186" s="260">
        <v>35.299999999999997</v>
      </c>
      <c r="I186" s="261">
        <v>0</v>
      </c>
      <c r="J186" s="261" t="str">
        <f>IFERROR(VLOOKUP($B186,'Core Indicators'!$E$3:$EU$906,147,FALSE),"x")</f>
        <v>x</v>
      </c>
      <c r="K186" s="262">
        <v>-1.0481816530000001</v>
      </c>
      <c r="L186" s="260">
        <v>3.25</v>
      </c>
      <c r="M186" s="261">
        <v>10</v>
      </c>
      <c r="N186" s="261">
        <v>25</v>
      </c>
      <c r="O186" s="261" t="str">
        <f>IFERROR(VLOOKUP(B186,'Core Indicators'!$E$3:$G$9906,3,FALSE),"x")</f>
        <v>x</v>
      </c>
      <c r="P186" s="261">
        <v>425400</v>
      </c>
      <c r="Q186" s="255"/>
      <c r="R186" s="255"/>
      <c r="S186" s="255"/>
      <c r="T186" s="255"/>
      <c r="U186" s="255"/>
      <c r="V186" s="255"/>
      <c r="W186" s="255"/>
      <c r="X186" s="255"/>
      <c r="Y186" s="255"/>
      <c r="Z186" s="255"/>
      <c r="AA186" s="255"/>
      <c r="AB186" s="255"/>
      <c r="AC186" s="255"/>
      <c r="AD186" s="255"/>
      <c r="AE186" s="255"/>
      <c r="AF186" s="255"/>
      <c r="AG186" s="255"/>
      <c r="AH186" s="255"/>
      <c r="AI186" s="255"/>
      <c r="AJ186" s="255"/>
      <c r="AK186" s="255"/>
      <c r="AL186" s="255"/>
      <c r="AM186" s="255"/>
      <c r="AN186" s="255"/>
      <c r="AO186" s="255"/>
      <c r="AP186" s="255"/>
      <c r="AQ186" s="255"/>
      <c r="AR186" s="255"/>
      <c r="AS186" s="255"/>
      <c r="AT186" s="255"/>
      <c r="AU186" s="255"/>
      <c r="AV186" s="255"/>
      <c r="AW186" s="255"/>
      <c r="AX186" s="255"/>
      <c r="AY186" s="255"/>
      <c r="AZ186" s="255"/>
      <c r="BA186" s="255"/>
      <c r="BB186" s="255"/>
      <c r="BC186" s="255"/>
      <c r="BD186" s="255"/>
      <c r="BE186" s="255"/>
      <c r="BF186" s="255"/>
      <c r="BG186" s="255"/>
      <c r="BH186" s="255"/>
      <c r="BI186" s="255"/>
      <c r="BJ186" s="255"/>
      <c r="BK186" s="255"/>
      <c r="BL186" s="255"/>
      <c r="BM186" s="255"/>
      <c r="BN186" s="255"/>
      <c r="BO186" s="255"/>
      <c r="BP186" s="255"/>
      <c r="BQ186" s="255"/>
      <c r="BR186" s="255"/>
      <c r="BS186" s="255"/>
      <c r="BT186" s="255"/>
      <c r="BU186" s="255"/>
      <c r="BV186" s="255"/>
      <c r="BW186" s="255"/>
      <c r="BX186" s="255"/>
      <c r="BY186" s="255"/>
      <c r="BZ186" s="255"/>
      <c r="CA186" s="255"/>
      <c r="CB186" s="255"/>
      <c r="CC186" s="255"/>
      <c r="CD186" s="255"/>
      <c r="CE186" s="255"/>
      <c r="CF186" s="255"/>
      <c r="CG186" s="255"/>
      <c r="CH186" s="255"/>
      <c r="CI186" s="255"/>
      <c r="CJ186" s="255"/>
      <c r="CK186" s="255"/>
      <c r="CL186" s="255"/>
      <c r="CM186" s="255"/>
      <c r="CN186" s="255"/>
      <c r="CO186" s="255"/>
      <c r="CP186" s="255"/>
      <c r="CQ186" s="255"/>
      <c r="CR186" s="255"/>
      <c r="CS186" s="255"/>
      <c r="CT186" s="255"/>
      <c r="CU186" s="255"/>
      <c r="CV186" s="255"/>
      <c r="CW186" s="255"/>
      <c r="CX186" s="255"/>
      <c r="CY186" s="255"/>
      <c r="CZ186" s="255"/>
      <c r="DA186" s="255"/>
      <c r="DB186" s="255"/>
      <c r="DC186" s="255"/>
      <c r="DD186" s="255"/>
      <c r="DE186" s="255"/>
      <c r="DF186" s="255"/>
      <c r="DG186" s="255"/>
      <c r="DH186" s="255"/>
      <c r="DI186" s="255"/>
      <c r="DJ186" s="255"/>
      <c r="DK186" s="255"/>
      <c r="DL186" s="255"/>
    </row>
    <row r="187" spans="1:116" x14ac:dyDescent="0.35">
      <c r="A187" s="256" t="s">
        <v>8338</v>
      </c>
      <c r="B187" s="257" t="s">
        <v>8339</v>
      </c>
      <c r="C187" s="260">
        <v>0</v>
      </c>
      <c r="D187" s="261">
        <v>12</v>
      </c>
      <c r="E187" s="260">
        <v>0</v>
      </c>
      <c r="F187" s="260" t="s">
        <v>14</v>
      </c>
      <c r="G187" s="260" t="s">
        <v>14</v>
      </c>
      <c r="H187" s="260" t="s">
        <v>14</v>
      </c>
      <c r="I187" s="261">
        <v>0</v>
      </c>
      <c r="J187" s="261" t="str">
        <f>IFERROR(VLOOKUP($B187,'Core Indicators'!$E$3:$EU$906,147,FALSE),"x")</f>
        <v>x</v>
      </c>
      <c r="K187" s="262">
        <v>0.44635623689999998</v>
      </c>
      <c r="L187" s="260" t="s">
        <v>14</v>
      </c>
      <c r="M187" s="261">
        <v>91</v>
      </c>
      <c r="N187" s="261">
        <v>59</v>
      </c>
      <c r="O187" s="261" t="str">
        <f>IFERROR(VLOOKUP(B187,'Core Indicators'!$E$3:$G$9906,3,FALSE),"x")</f>
        <v>x</v>
      </c>
      <c r="P187" s="261">
        <v>390</v>
      </c>
      <c r="Q187" s="255"/>
      <c r="R187" s="255"/>
      <c r="S187" s="255"/>
      <c r="T187" s="255"/>
      <c r="U187" s="255"/>
      <c r="V187" s="255"/>
      <c r="W187" s="255"/>
      <c r="X187" s="255"/>
      <c r="Y187" s="255"/>
      <c r="Z187" s="255"/>
      <c r="AA187" s="255"/>
      <c r="AB187" s="255"/>
      <c r="AC187" s="255"/>
      <c r="AD187" s="255"/>
      <c r="AE187" s="255"/>
      <c r="AF187" s="255"/>
      <c r="AG187" s="255"/>
      <c r="AH187" s="255"/>
      <c r="AI187" s="255"/>
      <c r="AJ187" s="255"/>
      <c r="AK187" s="255"/>
      <c r="AL187" s="255"/>
      <c r="AM187" s="255"/>
      <c r="AN187" s="255"/>
      <c r="AO187" s="255"/>
      <c r="AP187" s="255"/>
      <c r="AQ187" s="255"/>
      <c r="AR187" s="255"/>
      <c r="AS187" s="255"/>
      <c r="AT187" s="255"/>
      <c r="AU187" s="255"/>
      <c r="AV187" s="255"/>
      <c r="AW187" s="255"/>
      <c r="AX187" s="255"/>
      <c r="AY187" s="255"/>
      <c r="AZ187" s="255"/>
      <c r="BA187" s="255"/>
      <c r="BB187" s="255"/>
      <c r="BC187" s="255"/>
      <c r="BD187" s="255"/>
      <c r="BE187" s="255"/>
      <c r="BF187" s="255"/>
      <c r="BG187" s="255"/>
      <c r="BH187" s="255"/>
      <c r="BI187" s="255"/>
      <c r="BJ187" s="255"/>
      <c r="BK187" s="255"/>
      <c r="BL187" s="255"/>
      <c r="BM187" s="255"/>
      <c r="BN187" s="255"/>
      <c r="BO187" s="255"/>
      <c r="BP187" s="255"/>
      <c r="BQ187" s="255"/>
      <c r="BR187" s="255"/>
      <c r="BS187" s="255"/>
      <c r="BT187" s="255"/>
      <c r="BU187" s="255"/>
      <c r="BV187" s="255"/>
      <c r="BW187" s="255"/>
      <c r="BX187" s="255"/>
      <c r="BY187" s="255"/>
      <c r="BZ187" s="255"/>
      <c r="CA187" s="255"/>
      <c r="CB187" s="255"/>
      <c r="CC187" s="255"/>
      <c r="CD187" s="255"/>
      <c r="CE187" s="255"/>
      <c r="CF187" s="255"/>
      <c r="CG187" s="255"/>
      <c r="CH187" s="255"/>
      <c r="CI187" s="255"/>
      <c r="CJ187" s="255"/>
      <c r="CK187" s="255"/>
      <c r="CL187" s="255"/>
      <c r="CM187" s="255"/>
      <c r="CN187" s="255"/>
      <c r="CO187" s="255"/>
      <c r="CP187" s="255"/>
      <c r="CQ187" s="255"/>
      <c r="CR187" s="255"/>
      <c r="CS187" s="255"/>
      <c r="CT187" s="255"/>
      <c r="CU187" s="255"/>
      <c r="CV187" s="255"/>
      <c r="CW187" s="255"/>
      <c r="CX187" s="255"/>
      <c r="CY187" s="255"/>
      <c r="CZ187" s="255"/>
      <c r="DA187" s="255"/>
      <c r="DB187" s="255"/>
      <c r="DC187" s="255"/>
      <c r="DD187" s="255"/>
      <c r="DE187" s="255"/>
      <c r="DF187" s="255"/>
      <c r="DG187" s="255"/>
      <c r="DH187" s="255"/>
      <c r="DI187" s="255"/>
      <c r="DJ187" s="255"/>
      <c r="DK187" s="255"/>
      <c r="DL187" s="255"/>
    </row>
    <row r="188" spans="1:116" x14ac:dyDescent="0.35">
      <c r="A188" s="256" t="s">
        <v>69</v>
      </c>
      <c r="B188" s="257" t="s">
        <v>8340</v>
      </c>
      <c r="C188" s="260">
        <v>0.26454201690000001</v>
      </c>
      <c r="D188" s="261">
        <v>7</v>
      </c>
      <c r="E188" s="260">
        <v>0.12</v>
      </c>
      <c r="F188" s="260">
        <v>3.0833333333000001</v>
      </c>
      <c r="G188" s="260">
        <v>0.45795582140000002</v>
      </c>
      <c r="H188" s="260">
        <v>44.8</v>
      </c>
      <c r="I188" s="261">
        <v>4</v>
      </c>
      <c r="J188" s="261">
        <f>IFERROR(VLOOKUP($B188,'Core Indicators'!$E$3:$EU$906,147,FALSE),"x")</f>
        <v>64</v>
      </c>
      <c r="K188" s="262">
        <v>-2.3200535774</v>
      </c>
      <c r="L188" s="260">
        <v>1.75</v>
      </c>
      <c r="M188" s="261">
        <v>16</v>
      </c>
      <c r="N188" s="261">
        <v>16</v>
      </c>
      <c r="O188" s="261">
        <f>IFERROR(VLOOKUP(B188,'Core Indicators'!$E$3:$G$9906,3,FALSE),"x")</f>
        <v>28400000</v>
      </c>
      <c r="P188" s="261">
        <v>882050</v>
      </c>
      <c r="Q188" s="255"/>
      <c r="R188" s="255"/>
      <c r="S188" s="255"/>
      <c r="T188" s="255"/>
      <c r="U188" s="255"/>
      <c r="V188" s="255"/>
      <c r="W188" s="255"/>
      <c r="X188" s="255"/>
      <c r="Y188" s="255"/>
      <c r="Z188" s="255"/>
      <c r="AA188" s="255"/>
      <c r="AB188" s="255"/>
      <c r="AC188" s="255"/>
      <c r="AD188" s="255"/>
      <c r="AE188" s="255"/>
      <c r="AF188" s="255"/>
      <c r="AG188" s="255"/>
      <c r="AH188" s="255"/>
      <c r="AI188" s="255"/>
      <c r="AJ188" s="255"/>
      <c r="AK188" s="255"/>
      <c r="AL188" s="255"/>
      <c r="AM188" s="255"/>
      <c r="AN188" s="255"/>
      <c r="AO188" s="255"/>
      <c r="AP188" s="255"/>
      <c r="AQ188" s="255"/>
      <c r="AR188" s="255"/>
      <c r="AS188" s="255"/>
      <c r="AT188" s="255"/>
      <c r="AU188" s="255"/>
      <c r="AV188" s="255"/>
      <c r="AW188" s="255"/>
      <c r="AX188" s="255"/>
      <c r="AY188" s="255"/>
      <c r="AZ188" s="255"/>
      <c r="BA188" s="255"/>
      <c r="BB188" s="255"/>
      <c r="BC188" s="255"/>
      <c r="BD188" s="255"/>
      <c r="BE188" s="255"/>
      <c r="BF188" s="255"/>
      <c r="BG188" s="255"/>
      <c r="BH188" s="255"/>
      <c r="BI188" s="255"/>
      <c r="BJ188" s="255"/>
      <c r="BK188" s="255"/>
      <c r="BL188" s="255"/>
      <c r="BM188" s="255"/>
      <c r="BN188" s="255"/>
      <c r="BO188" s="255"/>
      <c r="BP188" s="255"/>
      <c r="BQ188" s="255"/>
      <c r="BR188" s="255"/>
      <c r="BS188" s="255"/>
      <c r="BT188" s="255"/>
      <c r="BU188" s="255"/>
      <c r="BV188" s="255"/>
      <c r="BW188" s="255"/>
      <c r="BX188" s="255"/>
      <c r="BY188" s="255"/>
      <c r="BZ188" s="255"/>
      <c r="CA188" s="255"/>
      <c r="CB188" s="255"/>
      <c r="CC188" s="255"/>
      <c r="CD188" s="255"/>
      <c r="CE188" s="255"/>
      <c r="CF188" s="255"/>
      <c r="CG188" s="255"/>
      <c r="CH188" s="255"/>
      <c r="CI188" s="255"/>
      <c r="CJ188" s="255"/>
      <c r="CK188" s="255"/>
      <c r="CL188" s="255"/>
      <c r="CM188" s="255"/>
      <c r="CN188" s="255"/>
      <c r="CO188" s="255"/>
      <c r="CP188" s="255"/>
      <c r="CQ188" s="255"/>
      <c r="CR188" s="255"/>
      <c r="CS188" s="255"/>
      <c r="CT188" s="255"/>
      <c r="CU188" s="255"/>
      <c r="CV188" s="255"/>
      <c r="CW188" s="255"/>
      <c r="CX188" s="255"/>
      <c r="CY188" s="255"/>
      <c r="CZ188" s="255"/>
      <c r="DA188" s="255"/>
      <c r="DB188" s="255"/>
      <c r="DC188" s="255"/>
      <c r="DD188" s="255"/>
      <c r="DE188" s="255"/>
      <c r="DF188" s="255"/>
      <c r="DG188" s="255"/>
      <c r="DH188" s="255"/>
      <c r="DI188" s="255"/>
      <c r="DJ188" s="255"/>
      <c r="DK188" s="255"/>
      <c r="DL188" s="255"/>
    </row>
    <row r="189" spans="1:116" x14ac:dyDescent="0.35">
      <c r="A189" s="256" t="s">
        <v>8341</v>
      </c>
      <c r="B189" s="257" t="s">
        <v>8342</v>
      </c>
      <c r="C189" s="260">
        <v>0.27606595950000001</v>
      </c>
      <c r="D189" s="261">
        <v>1</v>
      </c>
      <c r="E189" s="260">
        <v>0.10100000000000001</v>
      </c>
      <c r="F189" s="260">
        <v>3.5666666667000002</v>
      </c>
      <c r="G189" s="260">
        <v>0.31384940030000003</v>
      </c>
      <c r="H189" s="260">
        <v>35.700000000000003</v>
      </c>
      <c r="I189" s="261">
        <v>2</v>
      </c>
      <c r="J189" s="261" t="str">
        <f>IFERROR(VLOOKUP($B189,'Core Indicators'!$E$3:$EU$906,147,FALSE),"x")</f>
        <v>x</v>
      </c>
      <c r="K189" s="262">
        <v>-1.68987531E-2</v>
      </c>
      <c r="L189" s="260">
        <v>3</v>
      </c>
      <c r="M189" s="261">
        <v>20</v>
      </c>
      <c r="N189" s="261">
        <v>37</v>
      </c>
      <c r="O189" s="261" t="str">
        <f>IFERROR(VLOOKUP(B189,'Core Indicators'!$E$3:$G$9906,3,FALSE),"x")</f>
        <v>x</v>
      </c>
      <c r="P189" s="261">
        <v>310070</v>
      </c>
      <c r="Q189" s="255"/>
      <c r="R189" s="255"/>
      <c r="S189" s="255"/>
      <c r="T189" s="255"/>
      <c r="U189" s="255"/>
      <c r="V189" s="255"/>
      <c r="W189" s="255"/>
      <c r="X189" s="255"/>
      <c r="Y189" s="255"/>
      <c r="Z189" s="255"/>
      <c r="AA189" s="255"/>
      <c r="AB189" s="255"/>
      <c r="AC189" s="255"/>
      <c r="AD189" s="255"/>
      <c r="AE189" s="255"/>
      <c r="AF189" s="255"/>
      <c r="AG189" s="255"/>
      <c r="AH189" s="255"/>
      <c r="AI189" s="255"/>
      <c r="AJ189" s="255"/>
      <c r="AK189" s="255"/>
      <c r="AL189" s="255"/>
      <c r="AM189" s="255"/>
      <c r="AN189" s="255"/>
      <c r="AO189" s="255"/>
      <c r="AP189" s="255"/>
      <c r="AQ189" s="255"/>
      <c r="AR189" s="255"/>
      <c r="AS189" s="255"/>
      <c r="AT189" s="255"/>
      <c r="AU189" s="255"/>
      <c r="AV189" s="255"/>
      <c r="AW189" s="255"/>
      <c r="AX189" s="255"/>
      <c r="AY189" s="255"/>
      <c r="AZ189" s="255"/>
      <c r="BA189" s="255"/>
      <c r="BB189" s="255"/>
      <c r="BC189" s="255"/>
      <c r="BD189" s="255"/>
      <c r="BE189" s="255"/>
      <c r="BF189" s="255"/>
      <c r="BG189" s="255"/>
      <c r="BH189" s="255"/>
      <c r="BI189" s="255"/>
      <c r="BJ189" s="255"/>
      <c r="BK189" s="255"/>
      <c r="BL189" s="255"/>
      <c r="BM189" s="255"/>
      <c r="BN189" s="255"/>
      <c r="BO189" s="255"/>
      <c r="BP189" s="255"/>
      <c r="BQ189" s="255"/>
      <c r="BR189" s="255"/>
      <c r="BS189" s="255"/>
      <c r="BT189" s="255"/>
      <c r="BU189" s="255"/>
      <c r="BV189" s="255"/>
      <c r="BW189" s="255"/>
      <c r="BX189" s="255"/>
      <c r="BY189" s="255"/>
      <c r="BZ189" s="255"/>
      <c r="CA189" s="255"/>
      <c r="CB189" s="255"/>
      <c r="CC189" s="255"/>
      <c r="CD189" s="255"/>
      <c r="CE189" s="255"/>
      <c r="CF189" s="255"/>
      <c r="CG189" s="255"/>
      <c r="CH189" s="255"/>
      <c r="CI189" s="255"/>
      <c r="CJ189" s="255"/>
      <c r="CK189" s="255"/>
      <c r="CL189" s="255"/>
      <c r="CM189" s="255"/>
      <c r="CN189" s="255"/>
      <c r="CO189" s="255"/>
      <c r="CP189" s="255"/>
      <c r="CQ189" s="255"/>
      <c r="CR189" s="255"/>
      <c r="CS189" s="255"/>
      <c r="CT189" s="255"/>
      <c r="CU189" s="255"/>
      <c r="CV189" s="255"/>
      <c r="CW189" s="255"/>
      <c r="CX189" s="255"/>
      <c r="CY189" s="255"/>
      <c r="CZ189" s="255"/>
      <c r="DA189" s="255"/>
      <c r="DB189" s="255"/>
      <c r="DC189" s="255"/>
      <c r="DD189" s="255"/>
      <c r="DE189" s="255"/>
      <c r="DF189" s="255"/>
      <c r="DG189" s="255"/>
      <c r="DH189" s="255"/>
      <c r="DI189" s="255"/>
      <c r="DJ189" s="255"/>
      <c r="DK189" s="255"/>
      <c r="DL189" s="255"/>
    </row>
    <row r="190" spans="1:116" x14ac:dyDescent="0.35">
      <c r="A190" s="256" t="s">
        <v>8343</v>
      </c>
      <c r="B190" s="257" t="s">
        <v>8344</v>
      </c>
      <c r="C190" s="260">
        <v>0</v>
      </c>
      <c r="D190" s="261">
        <v>12</v>
      </c>
      <c r="E190" s="260">
        <v>0</v>
      </c>
      <c r="F190" s="260" t="s">
        <v>14</v>
      </c>
      <c r="G190" s="260" t="s">
        <v>14</v>
      </c>
      <c r="H190" s="260">
        <v>37.6</v>
      </c>
      <c r="I190" s="261">
        <v>0</v>
      </c>
      <c r="J190" s="261" t="str">
        <f>IFERROR(VLOOKUP($B190,'Core Indicators'!$E$3:$EU$906,147,FALSE),"x")</f>
        <v>x</v>
      </c>
      <c r="K190" s="262">
        <v>0.17785331609999999</v>
      </c>
      <c r="L190" s="260" t="s">
        <v>14</v>
      </c>
      <c r="M190" s="261">
        <v>82</v>
      </c>
      <c r="N190" s="261">
        <v>46</v>
      </c>
      <c r="O190" s="261" t="str">
        <f>IFERROR(VLOOKUP(B190,'Core Indicators'!$E$3:$G$9906,3,FALSE),"x")</f>
        <v>x</v>
      </c>
      <c r="P190" s="261">
        <v>12190</v>
      </c>
      <c r="Q190" s="255"/>
      <c r="R190" s="255"/>
      <c r="S190" s="255"/>
      <c r="T190" s="255"/>
      <c r="U190" s="255"/>
      <c r="V190" s="255"/>
      <c r="W190" s="255"/>
      <c r="X190" s="255"/>
      <c r="Y190" s="255"/>
      <c r="Z190" s="255"/>
      <c r="AA190" s="255"/>
      <c r="AB190" s="255"/>
      <c r="AC190" s="255"/>
      <c r="AD190" s="255"/>
      <c r="AE190" s="255"/>
      <c r="AF190" s="255"/>
      <c r="AG190" s="255"/>
      <c r="AH190" s="255"/>
      <c r="AI190" s="255"/>
      <c r="AJ190" s="255"/>
      <c r="AK190" s="255"/>
      <c r="AL190" s="255"/>
      <c r="AM190" s="255"/>
      <c r="AN190" s="255"/>
      <c r="AO190" s="255"/>
      <c r="AP190" s="255"/>
      <c r="AQ190" s="255"/>
      <c r="AR190" s="255"/>
      <c r="AS190" s="255"/>
      <c r="AT190" s="255"/>
      <c r="AU190" s="255"/>
      <c r="AV190" s="255"/>
      <c r="AW190" s="255"/>
      <c r="AX190" s="255"/>
      <c r="AY190" s="255"/>
      <c r="AZ190" s="255"/>
      <c r="BA190" s="255"/>
      <c r="BB190" s="255"/>
      <c r="BC190" s="255"/>
      <c r="BD190" s="255"/>
      <c r="BE190" s="255"/>
      <c r="BF190" s="255"/>
      <c r="BG190" s="255"/>
      <c r="BH190" s="255"/>
      <c r="BI190" s="255"/>
      <c r="BJ190" s="255"/>
      <c r="BK190" s="255"/>
      <c r="BL190" s="255"/>
      <c r="BM190" s="255"/>
      <c r="BN190" s="255"/>
      <c r="BO190" s="255"/>
      <c r="BP190" s="255"/>
      <c r="BQ190" s="255"/>
      <c r="BR190" s="255"/>
      <c r="BS190" s="255"/>
      <c r="BT190" s="255"/>
      <c r="BU190" s="255"/>
      <c r="BV190" s="255"/>
      <c r="BW190" s="255"/>
      <c r="BX190" s="255"/>
      <c r="BY190" s="255"/>
      <c r="BZ190" s="255"/>
      <c r="CA190" s="255"/>
      <c r="CB190" s="255"/>
      <c r="CC190" s="255"/>
      <c r="CD190" s="255"/>
      <c r="CE190" s="255"/>
      <c r="CF190" s="255"/>
      <c r="CG190" s="255"/>
      <c r="CH190" s="255"/>
      <c r="CI190" s="255"/>
      <c r="CJ190" s="255"/>
      <c r="CK190" s="255"/>
      <c r="CL190" s="255"/>
      <c r="CM190" s="255"/>
      <c r="CN190" s="255"/>
      <c r="CO190" s="255"/>
      <c r="CP190" s="255"/>
      <c r="CQ190" s="255"/>
      <c r="CR190" s="255"/>
      <c r="CS190" s="255"/>
      <c r="CT190" s="255"/>
      <c r="CU190" s="255"/>
      <c r="CV190" s="255"/>
      <c r="CW190" s="255"/>
      <c r="CX190" s="255"/>
      <c r="CY190" s="255"/>
      <c r="CZ190" s="255"/>
      <c r="DA190" s="255"/>
      <c r="DB190" s="255"/>
      <c r="DC190" s="255"/>
      <c r="DD190" s="255"/>
      <c r="DE190" s="255"/>
      <c r="DF190" s="255"/>
      <c r="DG190" s="255"/>
      <c r="DH190" s="255"/>
      <c r="DI190" s="255"/>
      <c r="DJ190" s="255"/>
      <c r="DK190" s="255"/>
      <c r="DL190" s="255"/>
    </row>
    <row r="191" spans="1:116" x14ac:dyDescent="0.35">
      <c r="A191" s="256" t="s">
        <v>8345</v>
      </c>
      <c r="B191" s="257" t="s">
        <v>8346</v>
      </c>
      <c r="C191" s="260">
        <v>0</v>
      </c>
      <c r="D191" s="261">
        <v>11</v>
      </c>
      <c r="E191" s="260">
        <v>0</v>
      </c>
      <c r="F191" s="260" t="s">
        <v>14</v>
      </c>
      <c r="G191" s="260">
        <v>0.3644043293</v>
      </c>
      <c r="H191" s="260">
        <v>38.700000000000003</v>
      </c>
      <c r="I191" s="261">
        <v>0</v>
      </c>
      <c r="J191" s="261" t="str">
        <f>IFERROR(VLOOKUP($B191,'Core Indicators'!$E$3:$EU$906,147,FALSE),"x")</f>
        <v>x</v>
      </c>
      <c r="K191" s="262">
        <v>1.0770641565000001</v>
      </c>
      <c r="L191" s="260" t="s">
        <v>14</v>
      </c>
      <c r="M191" s="261">
        <v>81</v>
      </c>
      <c r="N191" s="261" t="s">
        <v>14</v>
      </c>
      <c r="O191" s="261" t="str">
        <f>IFERROR(VLOOKUP(B191,'Core Indicators'!$E$3:$G$9906,3,FALSE),"x")</f>
        <v>x</v>
      </c>
      <c r="P191" s="261">
        <v>2830</v>
      </c>
      <c r="Q191" s="255"/>
      <c r="R191" s="255"/>
      <c r="S191" s="255"/>
      <c r="T191" s="255"/>
      <c r="U191" s="255"/>
      <c r="V191" s="255"/>
      <c r="W191" s="255"/>
      <c r="X191" s="255"/>
      <c r="Y191" s="255"/>
      <c r="Z191" s="255"/>
      <c r="AA191" s="255"/>
      <c r="AB191" s="255"/>
      <c r="AC191" s="255"/>
      <c r="AD191" s="255"/>
      <c r="AE191" s="255"/>
      <c r="AF191" s="255"/>
      <c r="AG191" s="255"/>
      <c r="AH191" s="255"/>
      <c r="AI191" s="255"/>
      <c r="AJ191" s="255"/>
      <c r="AK191" s="255"/>
      <c r="AL191" s="255"/>
      <c r="AM191" s="255"/>
      <c r="AN191" s="255"/>
      <c r="AO191" s="255"/>
      <c r="AP191" s="255"/>
      <c r="AQ191" s="255"/>
      <c r="AR191" s="255"/>
      <c r="AS191" s="255"/>
      <c r="AT191" s="255"/>
      <c r="AU191" s="255"/>
      <c r="AV191" s="255"/>
      <c r="AW191" s="255"/>
      <c r="AX191" s="255"/>
      <c r="AY191" s="255"/>
      <c r="AZ191" s="255"/>
      <c r="BA191" s="255"/>
      <c r="BB191" s="255"/>
      <c r="BC191" s="255"/>
      <c r="BD191" s="255"/>
      <c r="BE191" s="255"/>
      <c r="BF191" s="255"/>
      <c r="BG191" s="255"/>
      <c r="BH191" s="255"/>
      <c r="BI191" s="255"/>
      <c r="BJ191" s="255"/>
      <c r="BK191" s="255"/>
      <c r="BL191" s="255"/>
      <c r="BM191" s="255"/>
      <c r="BN191" s="255"/>
      <c r="BO191" s="255"/>
      <c r="BP191" s="255"/>
      <c r="BQ191" s="255"/>
      <c r="BR191" s="255"/>
      <c r="BS191" s="255"/>
      <c r="BT191" s="255"/>
      <c r="BU191" s="255"/>
      <c r="BV191" s="255"/>
      <c r="BW191" s="255"/>
      <c r="BX191" s="255"/>
      <c r="BY191" s="255"/>
      <c r="BZ191" s="255"/>
      <c r="CA191" s="255"/>
      <c r="CB191" s="255"/>
      <c r="CC191" s="255"/>
      <c r="CD191" s="255"/>
      <c r="CE191" s="255"/>
      <c r="CF191" s="255"/>
      <c r="CG191" s="255"/>
      <c r="CH191" s="255"/>
      <c r="CI191" s="255"/>
      <c r="CJ191" s="255"/>
      <c r="CK191" s="255"/>
      <c r="CL191" s="255"/>
      <c r="CM191" s="255"/>
      <c r="CN191" s="255"/>
      <c r="CO191" s="255"/>
      <c r="CP191" s="255"/>
      <c r="CQ191" s="255"/>
      <c r="CR191" s="255"/>
      <c r="CS191" s="255"/>
      <c r="CT191" s="255"/>
      <c r="CU191" s="255"/>
      <c r="CV191" s="255"/>
      <c r="CW191" s="255"/>
      <c r="CX191" s="255"/>
      <c r="CY191" s="255"/>
      <c r="CZ191" s="255"/>
      <c r="DA191" s="255"/>
      <c r="DB191" s="255"/>
      <c r="DC191" s="255"/>
      <c r="DD191" s="255"/>
      <c r="DE191" s="255"/>
      <c r="DF191" s="255"/>
      <c r="DG191" s="255"/>
      <c r="DH191" s="255"/>
      <c r="DI191" s="255"/>
      <c r="DJ191" s="255"/>
      <c r="DK191" s="255"/>
      <c r="DL191" s="255"/>
    </row>
    <row r="192" spans="1:116" x14ac:dyDescent="0.35">
      <c r="A192" s="256" t="s">
        <v>58</v>
      </c>
      <c r="B192" s="257" t="s">
        <v>8347</v>
      </c>
      <c r="C192" s="260">
        <v>0.62499999270000006</v>
      </c>
      <c r="D192" s="261">
        <v>2</v>
      </c>
      <c r="E192" s="260">
        <v>0</v>
      </c>
      <c r="F192" s="260">
        <v>1.5</v>
      </c>
      <c r="G192" s="260">
        <v>0.83417374249999998</v>
      </c>
      <c r="H192" s="260">
        <v>36.700000000000003</v>
      </c>
      <c r="I192" s="261">
        <v>5</v>
      </c>
      <c r="J192" s="261">
        <f>IFERROR(VLOOKUP($B192,'Core Indicators'!$E$3:$EU$906,147,FALSE),"x")</f>
        <v>333</v>
      </c>
      <c r="K192" s="262">
        <v>-1.7733464241000001</v>
      </c>
      <c r="L192" s="260">
        <v>1.25</v>
      </c>
      <c r="M192" s="261">
        <v>11</v>
      </c>
      <c r="N192" s="261">
        <v>15</v>
      </c>
      <c r="O192" s="261">
        <f>IFERROR(VLOOKUP(B192,'Core Indicators'!$E$3:$G$9906,3,FALSE),"x")</f>
        <v>30800000</v>
      </c>
      <c r="P192" s="261">
        <v>527970</v>
      </c>
      <c r="Q192" s="255"/>
      <c r="R192" s="255"/>
      <c r="S192" s="255"/>
      <c r="T192" s="255"/>
      <c r="U192" s="255"/>
      <c r="V192" s="255"/>
      <c r="W192" s="255"/>
      <c r="X192" s="255"/>
      <c r="Y192" s="255"/>
      <c r="Z192" s="255"/>
      <c r="AA192" s="255"/>
      <c r="AB192" s="255"/>
      <c r="AC192" s="255"/>
      <c r="AD192" s="255"/>
      <c r="AE192" s="255"/>
      <c r="AF192" s="255"/>
      <c r="AG192" s="255"/>
      <c r="AH192" s="255"/>
      <c r="AI192" s="255"/>
      <c r="AJ192" s="255"/>
      <c r="AK192" s="255"/>
      <c r="AL192" s="255"/>
      <c r="AM192" s="255"/>
      <c r="AN192" s="255"/>
      <c r="AO192" s="255"/>
      <c r="AP192" s="255"/>
      <c r="AQ192" s="255"/>
      <c r="AR192" s="255"/>
      <c r="AS192" s="255"/>
      <c r="AT192" s="255"/>
      <c r="AU192" s="255"/>
      <c r="AV192" s="255"/>
      <c r="AW192" s="255"/>
      <c r="AX192" s="255"/>
      <c r="AY192" s="255"/>
      <c r="AZ192" s="255"/>
      <c r="BA192" s="255"/>
      <c r="BB192" s="255"/>
      <c r="BC192" s="255"/>
      <c r="BD192" s="255"/>
      <c r="BE192" s="255"/>
      <c r="BF192" s="255"/>
      <c r="BG192" s="255"/>
      <c r="BH192" s="255"/>
      <c r="BI192" s="255"/>
      <c r="BJ192" s="255"/>
      <c r="BK192" s="255"/>
      <c r="BL192" s="255"/>
      <c r="BM192" s="255"/>
      <c r="BN192" s="255"/>
      <c r="BO192" s="255"/>
      <c r="BP192" s="255"/>
      <c r="BQ192" s="255"/>
      <c r="BR192" s="255"/>
      <c r="BS192" s="255"/>
      <c r="BT192" s="255"/>
      <c r="BU192" s="255"/>
      <c r="BV192" s="255"/>
      <c r="BW192" s="255"/>
      <c r="BX192" s="255"/>
      <c r="BY192" s="255"/>
      <c r="BZ192" s="255"/>
      <c r="CA192" s="255"/>
      <c r="CB192" s="255"/>
      <c r="CC192" s="255"/>
      <c r="CD192" s="255"/>
      <c r="CE192" s="255"/>
      <c r="CF192" s="255"/>
      <c r="CG192" s="255"/>
      <c r="CH192" s="255"/>
      <c r="CI192" s="255"/>
      <c r="CJ192" s="255"/>
      <c r="CK192" s="255"/>
      <c r="CL192" s="255"/>
      <c r="CM192" s="255"/>
      <c r="CN192" s="255"/>
      <c r="CO192" s="255"/>
      <c r="CP192" s="255"/>
      <c r="CQ192" s="255"/>
      <c r="CR192" s="255"/>
      <c r="CS192" s="255"/>
      <c r="CT192" s="255"/>
      <c r="CU192" s="255"/>
      <c r="CV192" s="255"/>
      <c r="CW192" s="255"/>
      <c r="CX192" s="255"/>
      <c r="CY192" s="255"/>
      <c r="CZ192" s="255"/>
      <c r="DA192" s="255"/>
      <c r="DB192" s="255"/>
      <c r="DC192" s="255"/>
      <c r="DD192" s="255"/>
      <c r="DE192" s="255"/>
      <c r="DF192" s="255"/>
      <c r="DG192" s="255"/>
      <c r="DH192" s="255"/>
      <c r="DI192" s="255"/>
      <c r="DJ192" s="255"/>
      <c r="DK192" s="255"/>
      <c r="DL192" s="255"/>
    </row>
    <row r="193" spans="1:116" x14ac:dyDescent="0.35">
      <c r="A193" s="256" t="s">
        <v>8348</v>
      </c>
      <c r="B193" s="257" t="s">
        <v>8349</v>
      </c>
      <c r="C193" s="260">
        <v>0.87572495589999999</v>
      </c>
      <c r="D193" s="261">
        <v>11</v>
      </c>
      <c r="E193" s="260">
        <v>0</v>
      </c>
      <c r="F193" s="260">
        <v>7.45</v>
      </c>
      <c r="G193" s="260">
        <v>0.42154731290000003</v>
      </c>
      <c r="H193" s="260">
        <v>63</v>
      </c>
      <c r="I193" s="261">
        <v>4</v>
      </c>
      <c r="J193" s="261" t="str">
        <f>IFERROR(VLOOKUP($B193,'Core Indicators'!$E$3:$EU$906,147,FALSE),"x")</f>
        <v>x</v>
      </c>
      <c r="K193" s="262">
        <v>-7.6407678399999998E-2</v>
      </c>
      <c r="L193" s="260">
        <v>7.25</v>
      </c>
      <c r="M193" s="261">
        <v>79</v>
      </c>
      <c r="N193" s="261">
        <v>44</v>
      </c>
      <c r="O193" s="261" t="str">
        <f>IFERROR(VLOOKUP(B193,'Core Indicators'!$E$3:$G$9906,3,FALSE),"x")</f>
        <v>x</v>
      </c>
      <c r="P193" s="261">
        <v>1213090</v>
      </c>
      <c r="Q193" s="255"/>
      <c r="R193" s="255"/>
      <c r="S193" s="255"/>
      <c r="T193" s="255"/>
      <c r="U193" s="255"/>
      <c r="V193" s="255"/>
      <c r="W193" s="255"/>
      <c r="X193" s="255"/>
      <c r="Y193" s="255"/>
      <c r="Z193" s="255"/>
      <c r="AA193" s="255"/>
      <c r="AB193" s="255"/>
      <c r="AC193" s="255"/>
      <c r="AD193" s="255"/>
      <c r="AE193" s="255"/>
      <c r="AF193" s="255"/>
      <c r="AG193" s="255"/>
      <c r="AH193" s="255"/>
      <c r="AI193" s="255"/>
      <c r="AJ193" s="255"/>
      <c r="AK193" s="255"/>
      <c r="AL193" s="255"/>
      <c r="AM193" s="255"/>
      <c r="AN193" s="255"/>
      <c r="AO193" s="255"/>
      <c r="AP193" s="255"/>
      <c r="AQ193" s="255"/>
      <c r="AR193" s="255"/>
      <c r="AS193" s="255"/>
      <c r="AT193" s="255"/>
      <c r="AU193" s="255"/>
      <c r="AV193" s="255"/>
      <c r="AW193" s="255"/>
      <c r="AX193" s="255"/>
      <c r="AY193" s="255"/>
      <c r="AZ193" s="255"/>
      <c r="BA193" s="255"/>
      <c r="BB193" s="255"/>
      <c r="BC193" s="255"/>
      <c r="BD193" s="255"/>
      <c r="BE193" s="255"/>
      <c r="BF193" s="255"/>
      <c r="BG193" s="255"/>
      <c r="BH193" s="255"/>
      <c r="BI193" s="255"/>
      <c r="BJ193" s="255"/>
      <c r="BK193" s="255"/>
      <c r="BL193" s="255"/>
      <c r="BM193" s="255"/>
      <c r="BN193" s="255"/>
      <c r="BO193" s="255"/>
      <c r="BP193" s="255"/>
      <c r="BQ193" s="255"/>
      <c r="BR193" s="255"/>
      <c r="BS193" s="255"/>
      <c r="BT193" s="255"/>
      <c r="BU193" s="255"/>
      <c r="BV193" s="255"/>
      <c r="BW193" s="255"/>
      <c r="BX193" s="255"/>
      <c r="BY193" s="255"/>
      <c r="BZ193" s="255"/>
      <c r="CA193" s="255"/>
      <c r="CB193" s="255"/>
      <c r="CC193" s="255"/>
      <c r="CD193" s="255"/>
      <c r="CE193" s="255"/>
      <c r="CF193" s="255"/>
      <c r="CG193" s="255"/>
      <c r="CH193" s="255"/>
      <c r="CI193" s="255"/>
      <c r="CJ193" s="255"/>
      <c r="CK193" s="255"/>
      <c r="CL193" s="255"/>
      <c r="CM193" s="255"/>
      <c r="CN193" s="255"/>
      <c r="CO193" s="255"/>
      <c r="CP193" s="255"/>
      <c r="CQ193" s="255"/>
      <c r="CR193" s="255"/>
      <c r="CS193" s="255"/>
      <c r="CT193" s="255"/>
      <c r="CU193" s="255"/>
      <c r="CV193" s="255"/>
      <c r="CW193" s="255"/>
      <c r="CX193" s="255"/>
      <c r="CY193" s="255"/>
      <c r="CZ193" s="255"/>
      <c r="DA193" s="255"/>
      <c r="DB193" s="255"/>
      <c r="DC193" s="255"/>
      <c r="DD193" s="255"/>
      <c r="DE193" s="255"/>
      <c r="DF193" s="255"/>
      <c r="DG193" s="255"/>
      <c r="DH193" s="255"/>
      <c r="DI193" s="255"/>
      <c r="DJ193" s="255"/>
      <c r="DK193" s="255"/>
      <c r="DL193" s="255"/>
    </row>
    <row r="194" spans="1:116" x14ac:dyDescent="0.35">
      <c r="A194" s="256" t="s">
        <v>346</v>
      </c>
      <c r="B194" s="257" t="s">
        <v>8350</v>
      </c>
      <c r="C194" s="260">
        <v>0.70259998769999998</v>
      </c>
      <c r="D194" s="261">
        <v>8</v>
      </c>
      <c r="E194" s="260">
        <v>0</v>
      </c>
      <c r="F194" s="260">
        <v>5.75</v>
      </c>
      <c r="G194" s="260">
        <v>0.54032529939999996</v>
      </c>
      <c r="H194" s="260">
        <v>57.1</v>
      </c>
      <c r="I194" s="261">
        <v>0</v>
      </c>
      <c r="J194" s="261">
        <f>IFERROR(VLOOKUP($B194,'Core Indicators'!$E$3:$EU$906,147,FALSE),"x")</f>
        <v>0</v>
      </c>
      <c r="K194" s="262">
        <v>-0.46206927299999989</v>
      </c>
      <c r="L194" s="260">
        <v>4.25</v>
      </c>
      <c r="M194" s="261">
        <v>54</v>
      </c>
      <c r="N194" s="261">
        <v>34</v>
      </c>
      <c r="O194" s="261">
        <f>IFERROR(VLOOKUP(B194,'Core Indicators'!$E$3:$G$9906,3,FALSE),"x")</f>
        <v>19442000</v>
      </c>
      <c r="P194" s="261">
        <v>743390</v>
      </c>
      <c r="Q194" s="255"/>
      <c r="R194" s="255"/>
      <c r="S194" s="255"/>
      <c r="T194" s="255"/>
      <c r="U194" s="255"/>
      <c r="V194" s="255"/>
      <c r="W194" s="255"/>
      <c r="X194" s="255"/>
      <c r="Y194" s="255"/>
      <c r="Z194" s="255"/>
      <c r="AA194" s="255"/>
      <c r="AB194" s="255"/>
      <c r="AC194" s="255"/>
      <c r="AD194" s="255"/>
      <c r="AE194" s="255"/>
      <c r="AF194" s="255"/>
      <c r="AG194" s="255"/>
      <c r="AH194" s="255"/>
      <c r="AI194" s="255"/>
      <c r="AJ194" s="255"/>
      <c r="AK194" s="255"/>
      <c r="AL194" s="255"/>
      <c r="AM194" s="255"/>
      <c r="AN194" s="255"/>
      <c r="AO194" s="255"/>
      <c r="AP194" s="255"/>
      <c r="AQ194" s="255"/>
      <c r="AR194" s="255"/>
      <c r="AS194" s="255"/>
      <c r="AT194" s="255"/>
      <c r="AU194" s="255"/>
      <c r="AV194" s="255"/>
      <c r="AW194" s="255"/>
      <c r="AX194" s="255"/>
      <c r="AY194" s="255"/>
      <c r="AZ194" s="255"/>
      <c r="BA194" s="255"/>
      <c r="BB194" s="255"/>
      <c r="BC194" s="255"/>
      <c r="BD194" s="255"/>
      <c r="BE194" s="255"/>
      <c r="BF194" s="255"/>
      <c r="BG194" s="255"/>
      <c r="BH194" s="255"/>
      <c r="BI194" s="255"/>
      <c r="BJ194" s="255"/>
      <c r="BK194" s="255"/>
      <c r="BL194" s="255"/>
      <c r="BM194" s="255"/>
      <c r="BN194" s="255"/>
      <c r="BO194" s="255"/>
      <c r="BP194" s="255"/>
      <c r="BQ194" s="255"/>
      <c r="BR194" s="255"/>
      <c r="BS194" s="255"/>
      <c r="BT194" s="255"/>
      <c r="BU194" s="255"/>
      <c r="BV194" s="255"/>
      <c r="BW194" s="255"/>
      <c r="BX194" s="255"/>
      <c r="BY194" s="255"/>
      <c r="BZ194" s="255"/>
      <c r="CA194" s="255"/>
      <c r="CB194" s="255"/>
      <c r="CC194" s="255"/>
      <c r="CD194" s="255"/>
      <c r="CE194" s="255"/>
      <c r="CF194" s="255"/>
      <c r="CG194" s="255"/>
      <c r="CH194" s="255"/>
      <c r="CI194" s="255"/>
      <c r="CJ194" s="255"/>
      <c r="CK194" s="255"/>
      <c r="CL194" s="255"/>
      <c r="CM194" s="255"/>
      <c r="CN194" s="255"/>
      <c r="CO194" s="255"/>
      <c r="CP194" s="255"/>
      <c r="CQ194" s="255"/>
      <c r="CR194" s="255"/>
      <c r="CS194" s="255"/>
      <c r="CT194" s="255"/>
      <c r="CU194" s="255"/>
      <c r="CV194" s="255"/>
      <c r="CW194" s="255"/>
      <c r="CX194" s="255"/>
      <c r="CY194" s="255"/>
      <c r="CZ194" s="255"/>
      <c r="DA194" s="255"/>
      <c r="DB194" s="255"/>
      <c r="DC194" s="255"/>
      <c r="DD194" s="255"/>
      <c r="DE194" s="255"/>
      <c r="DF194" s="255"/>
      <c r="DG194" s="255"/>
      <c r="DH194" s="255"/>
      <c r="DI194" s="255"/>
      <c r="DJ194" s="255"/>
      <c r="DK194" s="255"/>
      <c r="DL194" s="255"/>
    </row>
    <row r="195" spans="1:116" x14ac:dyDescent="0.35">
      <c r="A195" s="256" t="s">
        <v>146</v>
      </c>
      <c r="B195" s="257" t="s">
        <v>8351</v>
      </c>
      <c r="C195" s="260">
        <v>0.30790001160000002</v>
      </c>
      <c r="D195" s="261">
        <v>0</v>
      </c>
      <c r="E195" s="260">
        <v>0.03</v>
      </c>
      <c r="F195" s="260">
        <v>4.3666666666999996</v>
      </c>
      <c r="G195" s="260">
        <v>0.52499423270000001</v>
      </c>
      <c r="H195" s="260">
        <v>50.3</v>
      </c>
      <c r="I195" s="261">
        <v>3</v>
      </c>
      <c r="J195" s="261">
        <f>IFERROR(VLOOKUP($B195,'Core Indicators'!$E$3:$EU$906,147,FALSE),"x")</f>
        <v>16</v>
      </c>
      <c r="K195" s="262">
        <v>-1.2570089101999999</v>
      </c>
      <c r="L195" s="260">
        <v>3.25</v>
      </c>
      <c r="M195" s="261">
        <v>29</v>
      </c>
      <c r="N195" s="261">
        <v>24</v>
      </c>
      <c r="O195" s="261">
        <f>IFERROR(VLOOKUP(B195,'Core Indicators'!$E$3:$G$9906,3,FALSE),"x")</f>
        <v>15322000</v>
      </c>
      <c r="P195" s="261">
        <v>386850</v>
      </c>
      <c r="Q195" s="255"/>
      <c r="R195" s="255"/>
      <c r="S195" s="255"/>
      <c r="T195" s="255"/>
      <c r="U195" s="255"/>
      <c r="V195" s="255"/>
      <c r="W195" s="255"/>
      <c r="X195" s="255"/>
      <c r="Y195" s="255"/>
      <c r="Z195" s="255"/>
      <c r="AA195" s="255"/>
      <c r="AB195" s="255"/>
      <c r="AC195" s="255"/>
      <c r="AD195" s="255"/>
      <c r="AE195" s="255"/>
      <c r="AF195" s="255"/>
      <c r="AG195" s="255"/>
      <c r="AH195" s="255"/>
      <c r="AI195" s="255"/>
      <c r="AJ195" s="255"/>
      <c r="AK195" s="255"/>
      <c r="AL195" s="255"/>
      <c r="AM195" s="255"/>
      <c r="AN195" s="255"/>
      <c r="AO195" s="255"/>
      <c r="AP195" s="255"/>
      <c r="AQ195" s="255"/>
      <c r="AR195" s="255"/>
      <c r="AS195" s="255"/>
      <c r="AT195" s="255"/>
      <c r="AU195" s="255"/>
      <c r="AV195" s="255"/>
      <c r="AW195" s="255"/>
      <c r="AX195" s="255"/>
      <c r="AY195" s="255"/>
      <c r="AZ195" s="255"/>
      <c r="BA195" s="255"/>
      <c r="BB195" s="255"/>
      <c r="BC195" s="255"/>
      <c r="BD195" s="255"/>
      <c r="BE195" s="255"/>
      <c r="BF195" s="255"/>
      <c r="BG195" s="255"/>
      <c r="BH195" s="255"/>
      <c r="BI195" s="255"/>
      <c r="BJ195" s="255"/>
      <c r="BK195" s="255"/>
      <c r="BL195" s="255"/>
      <c r="BM195" s="255"/>
      <c r="BN195" s="255"/>
      <c r="BO195" s="255"/>
      <c r="BP195" s="255"/>
      <c r="BQ195" s="255"/>
      <c r="BR195" s="255"/>
      <c r="BS195" s="255"/>
      <c r="BT195" s="255"/>
      <c r="BU195" s="255"/>
      <c r="BV195" s="255"/>
      <c r="BW195" s="255"/>
      <c r="BX195" s="255"/>
      <c r="BY195" s="255"/>
      <c r="BZ195" s="255"/>
      <c r="CA195" s="255"/>
      <c r="CB195" s="255"/>
      <c r="CC195" s="255"/>
      <c r="CD195" s="255"/>
      <c r="CE195" s="255"/>
      <c r="CF195" s="255"/>
      <c r="CG195" s="255"/>
      <c r="CH195" s="255"/>
      <c r="CI195" s="255"/>
      <c r="CJ195" s="255"/>
      <c r="CK195" s="255"/>
      <c r="CL195" s="255"/>
      <c r="CM195" s="255"/>
      <c r="CN195" s="255"/>
      <c r="CO195" s="255"/>
      <c r="CP195" s="255"/>
      <c r="CQ195" s="255"/>
      <c r="CR195" s="255"/>
      <c r="CS195" s="255"/>
      <c r="CT195" s="255"/>
      <c r="CU195" s="255"/>
      <c r="CV195" s="255"/>
      <c r="CW195" s="255"/>
      <c r="CX195" s="255"/>
      <c r="CY195" s="255"/>
      <c r="CZ195" s="255"/>
      <c r="DA195" s="255"/>
      <c r="DB195" s="255"/>
      <c r="DC195" s="255"/>
      <c r="DD195" s="255"/>
      <c r="DE195" s="255"/>
      <c r="DF195" s="255"/>
      <c r="DG195" s="255"/>
      <c r="DH195" s="255"/>
      <c r="DI195" s="255"/>
      <c r="DJ195" s="255"/>
      <c r="DK195" s="255"/>
      <c r="DL195" s="255"/>
    </row>
    <row r="196" spans="1:116" x14ac:dyDescent="0.35">
      <c r="A196" s="255"/>
      <c r="B196" s="255"/>
      <c r="C196" s="255"/>
      <c r="D196" s="255"/>
      <c r="E196" s="255"/>
      <c r="F196" s="255"/>
      <c r="G196" s="255"/>
      <c r="H196" s="255"/>
      <c r="I196" s="255"/>
      <c r="J196" s="255"/>
      <c r="K196" s="255"/>
      <c r="L196" s="255"/>
      <c r="M196" s="255"/>
      <c r="N196" s="255"/>
      <c r="O196" s="255"/>
      <c r="P196" s="255"/>
      <c r="Q196" s="255"/>
      <c r="R196" s="255"/>
      <c r="S196" s="255"/>
      <c r="T196" s="255"/>
      <c r="U196" s="255"/>
      <c r="V196" s="255"/>
      <c r="W196" s="255"/>
      <c r="X196" s="255"/>
      <c r="Y196" s="255"/>
      <c r="Z196" s="255"/>
      <c r="AA196" s="255"/>
      <c r="AB196" s="255"/>
      <c r="AC196" s="255"/>
      <c r="AD196" s="255"/>
      <c r="AE196" s="255"/>
      <c r="AF196" s="255"/>
      <c r="AG196" s="255"/>
      <c r="AH196" s="255"/>
      <c r="AI196" s="255"/>
      <c r="AJ196" s="255"/>
      <c r="AK196" s="255"/>
      <c r="AL196" s="255"/>
      <c r="AM196" s="255"/>
      <c r="AN196" s="255"/>
      <c r="AO196" s="255"/>
      <c r="AP196" s="255"/>
      <c r="AQ196" s="255"/>
      <c r="AR196" s="255"/>
      <c r="AS196" s="255"/>
      <c r="AT196" s="255"/>
      <c r="AU196" s="255"/>
      <c r="AV196" s="255"/>
      <c r="AW196" s="255"/>
      <c r="AX196" s="255"/>
      <c r="AY196" s="255"/>
      <c r="AZ196" s="255"/>
      <c r="BA196" s="255"/>
      <c r="BB196" s="255"/>
      <c r="BC196" s="255"/>
      <c r="BD196" s="255"/>
      <c r="BE196" s="255"/>
      <c r="BF196" s="255"/>
      <c r="BG196" s="255"/>
      <c r="BH196" s="255"/>
      <c r="BI196" s="255"/>
      <c r="BJ196" s="255"/>
      <c r="BK196" s="255"/>
      <c r="BL196" s="255"/>
      <c r="BM196" s="255"/>
      <c r="BN196" s="255"/>
      <c r="BO196" s="255"/>
      <c r="BP196" s="255"/>
      <c r="BQ196" s="255"/>
      <c r="BR196" s="255"/>
      <c r="BS196" s="255"/>
      <c r="BT196" s="255"/>
      <c r="BU196" s="255"/>
      <c r="BV196" s="255"/>
      <c r="BW196" s="255"/>
      <c r="BX196" s="255"/>
      <c r="BY196" s="255"/>
      <c r="BZ196" s="255"/>
      <c r="CA196" s="255"/>
      <c r="CB196" s="255"/>
      <c r="CC196" s="255"/>
      <c r="CD196" s="255"/>
      <c r="CE196" s="255"/>
      <c r="CF196" s="255"/>
      <c r="CG196" s="255"/>
      <c r="CH196" s="255"/>
      <c r="CI196" s="255"/>
      <c r="CJ196" s="255"/>
      <c r="CK196" s="255"/>
      <c r="CL196" s="255"/>
      <c r="CM196" s="255"/>
      <c r="CN196" s="255"/>
      <c r="CO196" s="255"/>
      <c r="CP196" s="255"/>
      <c r="CQ196" s="255"/>
      <c r="CR196" s="255"/>
      <c r="CS196" s="255"/>
      <c r="CT196" s="255"/>
      <c r="CU196" s="255"/>
      <c r="CV196" s="255"/>
      <c r="CW196" s="255"/>
      <c r="CX196" s="255"/>
      <c r="CY196" s="255"/>
      <c r="CZ196" s="255"/>
      <c r="DA196" s="255"/>
      <c r="DB196" s="255"/>
      <c r="DC196" s="255"/>
      <c r="DD196" s="255"/>
      <c r="DE196" s="255"/>
      <c r="DF196" s="255"/>
      <c r="DG196" s="255"/>
      <c r="DH196" s="255"/>
      <c r="DI196" s="255"/>
      <c r="DJ196" s="255"/>
      <c r="DK196" s="255"/>
      <c r="DL196" s="255"/>
    </row>
    <row r="197" spans="1:116" x14ac:dyDescent="0.35">
      <c r="A197" s="255"/>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c r="AL197" s="255"/>
      <c r="AM197" s="255"/>
      <c r="AN197" s="255"/>
      <c r="AO197" s="255"/>
      <c r="AP197" s="255"/>
      <c r="AQ197" s="255"/>
      <c r="AR197" s="255"/>
      <c r="AS197" s="255"/>
      <c r="AT197" s="255"/>
      <c r="AU197" s="255"/>
      <c r="AV197" s="255"/>
      <c r="AW197" s="255"/>
      <c r="AX197" s="255"/>
      <c r="AY197" s="255"/>
      <c r="AZ197" s="255"/>
      <c r="BA197" s="255"/>
      <c r="BB197" s="255"/>
      <c r="BC197" s="255"/>
      <c r="BD197" s="255"/>
      <c r="BE197" s="255"/>
      <c r="BF197" s="255"/>
      <c r="BG197" s="255"/>
      <c r="BH197" s="255"/>
      <c r="BI197" s="255"/>
      <c r="BJ197" s="255"/>
      <c r="BK197" s="255"/>
      <c r="BL197" s="255"/>
      <c r="BM197" s="255"/>
      <c r="BN197" s="255"/>
      <c r="BO197" s="255"/>
      <c r="BP197" s="255"/>
      <c r="BQ197" s="255"/>
      <c r="BR197" s="255"/>
      <c r="BS197" s="255"/>
      <c r="BT197" s="255"/>
      <c r="BU197" s="255"/>
      <c r="BV197" s="255"/>
      <c r="BW197" s="255"/>
      <c r="BX197" s="255"/>
      <c r="BY197" s="255"/>
      <c r="BZ197" s="255"/>
      <c r="CA197" s="255"/>
      <c r="CB197" s="255"/>
      <c r="CC197" s="255"/>
      <c r="CD197" s="255"/>
      <c r="CE197" s="255"/>
      <c r="CF197" s="255"/>
      <c r="CG197" s="255"/>
      <c r="CH197" s="255"/>
      <c r="CI197" s="255"/>
      <c r="CJ197" s="255"/>
      <c r="CK197" s="255"/>
      <c r="CL197" s="255"/>
      <c r="CM197" s="255"/>
      <c r="CN197" s="255"/>
      <c r="CO197" s="255"/>
      <c r="CP197" s="255"/>
      <c r="CQ197" s="255"/>
      <c r="CR197" s="255"/>
      <c r="CS197" s="255"/>
      <c r="CT197" s="255"/>
      <c r="CU197" s="255"/>
      <c r="CV197" s="255"/>
      <c r="CW197" s="255"/>
      <c r="CX197" s="255"/>
      <c r="CY197" s="255"/>
      <c r="CZ197" s="255"/>
      <c r="DA197" s="255"/>
      <c r="DB197" s="255"/>
      <c r="DC197" s="255"/>
      <c r="DD197" s="255"/>
      <c r="DE197" s="255"/>
      <c r="DF197" s="255"/>
      <c r="DG197" s="255"/>
      <c r="DH197" s="255"/>
      <c r="DI197" s="255"/>
      <c r="DJ197" s="255"/>
      <c r="DK197" s="255"/>
      <c r="DL197" s="255"/>
    </row>
    <row r="198" spans="1:116" x14ac:dyDescent="0.35">
      <c r="A198" s="255"/>
      <c r="B198" s="255"/>
      <c r="C198" s="255"/>
      <c r="D198" s="255"/>
      <c r="E198" s="255"/>
      <c r="F198" s="255"/>
      <c r="G198" s="255"/>
      <c r="H198" s="255"/>
      <c r="I198" s="255"/>
      <c r="J198" s="255"/>
      <c r="K198" s="255"/>
      <c r="L198" s="255"/>
      <c r="M198" s="255"/>
      <c r="N198" s="255"/>
      <c r="O198" s="255"/>
      <c r="P198" s="255"/>
      <c r="Q198" s="255"/>
      <c r="R198" s="255"/>
      <c r="S198" s="255"/>
      <c r="T198" s="255"/>
      <c r="U198" s="255"/>
      <c r="V198" s="255"/>
      <c r="W198" s="255"/>
      <c r="X198" s="255"/>
      <c r="Y198" s="255"/>
      <c r="Z198" s="255"/>
      <c r="AA198" s="255"/>
      <c r="AB198" s="255"/>
      <c r="AC198" s="255"/>
      <c r="AD198" s="255"/>
      <c r="AE198" s="255"/>
      <c r="AF198" s="255"/>
      <c r="AG198" s="255"/>
      <c r="AH198" s="255"/>
      <c r="AI198" s="255"/>
      <c r="AJ198" s="255"/>
      <c r="AK198" s="255"/>
      <c r="AL198" s="255"/>
      <c r="AM198" s="255"/>
      <c r="AN198" s="255"/>
      <c r="AO198" s="255"/>
      <c r="AP198" s="255"/>
      <c r="AQ198" s="255"/>
      <c r="AR198" s="255"/>
      <c r="AS198" s="255"/>
      <c r="AT198" s="255"/>
      <c r="AU198" s="255"/>
      <c r="AV198" s="255"/>
      <c r="AW198" s="255"/>
      <c r="AX198" s="255"/>
      <c r="AY198" s="255"/>
      <c r="AZ198" s="255"/>
      <c r="BA198" s="255"/>
      <c r="BB198" s="255"/>
      <c r="BC198" s="255"/>
      <c r="BD198" s="255"/>
      <c r="BE198" s="255"/>
      <c r="BF198" s="255"/>
      <c r="BG198" s="255"/>
      <c r="BH198" s="255"/>
      <c r="BI198" s="255"/>
      <c r="BJ198" s="255"/>
      <c r="BK198" s="255"/>
      <c r="BL198" s="255"/>
      <c r="BM198" s="255"/>
      <c r="BN198" s="255"/>
      <c r="BO198" s="255"/>
      <c r="BP198" s="255"/>
      <c r="BQ198" s="255"/>
      <c r="BR198" s="255"/>
      <c r="BS198" s="255"/>
      <c r="BT198" s="255"/>
      <c r="BU198" s="255"/>
      <c r="BV198" s="255"/>
      <c r="BW198" s="255"/>
      <c r="BX198" s="255"/>
      <c r="BY198" s="255"/>
      <c r="BZ198" s="255"/>
      <c r="CA198" s="255"/>
      <c r="CB198" s="255"/>
      <c r="CC198" s="255"/>
      <c r="CD198" s="255"/>
      <c r="CE198" s="255"/>
      <c r="CF198" s="255"/>
      <c r="CG198" s="255"/>
      <c r="CH198" s="255"/>
      <c r="CI198" s="255"/>
      <c r="CJ198" s="255"/>
      <c r="CK198" s="255"/>
      <c r="CL198" s="255"/>
      <c r="CM198" s="255"/>
      <c r="CN198" s="255"/>
      <c r="CO198" s="255"/>
      <c r="CP198" s="255"/>
      <c r="CQ198" s="255"/>
      <c r="CR198" s="255"/>
      <c r="CS198" s="255"/>
      <c r="CT198" s="255"/>
      <c r="CU198" s="255"/>
      <c r="CV198" s="255"/>
      <c r="CW198" s="255"/>
      <c r="CX198" s="255"/>
      <c r="CY198" s="255"/>
      <c r="CZ198" s="255"/>
      <c r="DA198" s="255"/>
      <c r="DB198" s="255"/>
      <c r="DC198" s="255"/>
      <c r="DD198" s="255"/>
      <c r="DE198" s="255"/>
      <c r="DF198" s="255"/>
      <c r="DG198" s="255"/>
      <c r="DH198" s="255"/>
      <c r="DI198" s="255"/>
      <c r="DJ198" s="255"/>
      <c r="DK198" s="255"/>
      <c r="DL198" s="255"/>
    </row>
    <row r="199" spans="1:116" x14ac:dyDescent="0.35">
      <c r="A199" s="255"/>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5"/>
      <c r="AI199" s="255"/>
      <c r="AJ199" s="255"/>
      <c r="AK199" s="255"/>
      <c r="AL199" s="255"/>
      <c r="AM199" s="255"/>
      <c r="AN199" s="255"/>
      <c r="AO199" s="255"/>
      <c r="AP199" s="255"/>
      <c r="AQ199" s="255"/>
      <c r="AR199" s="255"/>
      <c r="AS199" s="255"/>
      <c r="AT199" s="255"/>
      <c r="AU199" s="255"/>
      <c r="AV199" s="255"/>
      <c r="AW199" s="255"/>
      <c r="AX199" s="255"/>
      <c r="AY199" s="255"/>
      <c r="AZ199" s="255"/>
      <c r="BA199" s="255"/>
      <c r="BB199" s="255"/>
      <c r="BC199" s="255"/>
      <c r="BD199" s="255"/>
      <c r="BE199" s="255"/>
      <c r="BF199" s="255"/>
      <c r="BG199" s="255"/>
      <c r="BH199" s="255"/>
      <c r="BI199" s="255"/>
      <c r="BJ199" s="255"/>
      <c r="BK199" s="255"/>
      <c r="BL199" s="255"/>
      <c r="BM199" s="255"/>
      <c r="BN199" s="255"/>
      <c r="BO199" s="255"/>
      <c r="BP199" s="255"/>
      <c r="BQ199" s="255"/>
      <c r="BR199" s="255"/>
      <c r="BS199" s="255"/>
      <c r="BT199" s="255"/>
      <c r="BU199" s="255"/>
      <c r="BV199" s="255"/>
      <c r="BW199" s="255"/>
      <c r="BX199" s="255"/>
      <c r="BY199" s="255"/>
      <c r="BZ199" s="255"/>
      <c r="CA199" s="255"/>
      <c r="CB199" s="255"/>
      <c r="CC199" s="255"/>
      <c r="CD199" s="255"/>
      <c r="CE199" s="255"/>
      <c r="CF199" s="255"/>
      <c r="CG199" s="255"/>
      <c r="CH199" s="255"/>
      <c r="CI199" s="255"/>
      <c r="CJ199" s="255"/>
      <c r="CK199" s="255"/>
      <c r="CL199" s="255"/>
      <c r="CM199" s="255"/>
      <c r="CN199" s="255"/>
      <c r="CO199" s="255"/>
      <c r="CP199" s="255"/>
      <c r="CQ199" s="255"/>
      <c r="CR199" s="255"/>
      <c r="CS199" s="255"/>
      <c r="CT199" s="255"/>
      <c r="CU199" s="255"/>
      <c r="CV199" s="255"/>
      <c r="CW199" s="255"/>
      <c r="CX199" s="255"/>
      <c r="CY199" s="255"/>
      <c r="CZ199" s="255"/>
      <c r="DA199" s="255"/>
      <c r="DB199" s="255"/>
      <c r="DC199" s="255"/>
      <c r="DD199" s="255"/>
      <c r="DE199" s="255"/>
      <c r="DF199" s="255"/>
      <c r="DG199" s="255"/>
      <c r="DH199" s="255"/>
      <c r="DI199" s="255"/>
      <c r="DJ199" s="255"/>
      <c r="DK199" s="255"/>
      <c r="DL199" s="255"/>
    </row>
    <row r="200" spans="1:116" x14ac:dyDescent="0.35">
      <c r="A200" s="255"/>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c r="AZ200" s="255"/>
      <c r="BA200" s="255"/>
      <c r="BB200" s="255"/>
      <c r="BC200" s="255"/>
      <c r="BD200" s="255"/>
      <c r="BE200" s="255"/>
      <c r="BF200" s="255"/>
      <c r="BG200" s="255"/>
      <c r="BH200" s="255"/>
      <c r="BI200" s="255"/>
      <c r="BJ200" s="255"/>
      <c r="BK200" s="255"/>
      <c r="BL200" s="255"/>
      <c r="BM200" s="255"/>
      <c r="BN200" s="255"/>
      <c r="BO200" s="255"/>
      <c r="BP200" s="255"/>
      <c r="BQ200" s="255"/>
      <c r="BR200" s="255"/>
      <c r="BS200" s="255"/>
      <c r="BT200" s="255"/>
      <c r="BU200" s="255"/>
      <c r="BV200" s="255"/>
      <c r="BW200" s="255"/>
      <c r="BX200" s="255"/>
      <c r="BY200" s="255"/>
      <c r="BZ200" s="255"/>
      <c r="CA200" s="255"/>
      <c r="CB200" s="255"/>
      <c r="CC200" s="255"/>
      <c r="CD200" s="255"/>
      <c r="CE200" s="255"/>
      <c r="CF200" s="255"/>
      <c r="CG200" s="255"/>
      <c r="CH200" s="255"/>
      <c r="CI200" s="255"/>
      <c r="CJ200" s="255"/>
      <c r="CK200" s="255"/>
      <c r="CL200" s="255"/>
      <c r="CM200" s="255"/>
      <c r="CN200" s="255"/>
      <c r="CO200" s="255"/>
      <c r="CP200" s="255"/>
      <c r="CQ200" s="255"/>
      <c r="CR200" s="255"/>
      <c r="CS200" s="255"/>
      <c r="CT200" s="255"/>
      <c r="CU200" s="255"/>
      <c r="CV200" s="255"/>
      <c r="CW200" s="255"/>
      <c r="CX200" s="255"/>
      <c r="CY200" s="255"/>
      <c r="CZ200" s="255"/>
      <c r="DA200" s="255"/>
      <c r="DB200" s="255"/>
      <c r="DC200" s="255"/>
      <c r="DD200" s="255"/>
      <c r="DE200" s="255"/>
      <c r="DF200" s="255"/>
      <c r="DG200" s="255"/>
      <c r="DH200" s="255"/>
      <c r="DI200" s="255"/>
      <c r="DJ200" s="255"/>
      <c r="DK200" s="255"/>
      <c r="DL200" s="255"/>
    </row>
    <row r="201" spans="1:116" x14ac:dyDescent="0.35">
      <c r="A201" s="255"/>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5"/>
      <c r="AI201" s="255"/>
      <c r="AJ201" s="255"/>
      <c r="AK201" s="255"/>
      <c r="AL201" s="255"/>
      <c r="AM201" s="255"/>
      <c r="AN201" s="255"/>
      <c r="AO201" s="255"/>
      <c r="AP201" s="255"/>
      <c r="AQ201" s="255"/>
      <c r="AR201" s="255"/>
      <c r="AS201" s="255"/>
      <c r="AT201" s="255"/>
      <c r="AU201" s="255"/>
      <c r="AV201" s="255"/>
      <c r="AW201" s="255"/>
      <c r="AX201" s="255"/>
      <c r="AY201" s="255"/>
      <c r="AZ201" s="255"/>
      <c r="BA201" s="255"/>
      <c r="BB201" s="255"/>
      <c r="BC201" s="255"/>
      <c r="BD201" s="255"/>
      <c r="BE201" s="255"/>
      <c r="BF201" s="255"/>
      <c r="BG201" s="255"/>
      <c r="BH201" s="255"/>
      <c r="BI201" s="255"/>
      <c r="BJ201" s="255"/>
      <c r="BK201" s="255"/>
      <c r="BL201" s="255"/>
      <c r="BM201" s="255"/>
      <c r="BN201" s="255"/>
      <c r="BO201" s="255"/>
      <c r="BP201" s="255"/>
      <c r="BQ201" s="255"/>
      <c r="BR201" s="255"/>
      <c r="BS201" s="255"/>
      <c r="BT201" s="255"/>
      <c r="BU201" s="255"/>
      <c r="BV201" s="255"/>
      <c r="BW201" s="255"/>
      <c r="BX201" s="255"/>
      <c r="BY201" s="255"/>
      <c r="BZ201" s="255"/>
      <c r="CA201" s="255"/>
      <c r="CB201" s="255"/>
      <c r="CC201" s="255"/>
      <c r="CD201" s="255"/>
      <c r="CE201" s="255"/>
      <c r="CF201" s="255"/>
      <c r="CG201" s="255"/>
      <c r="CH201" s="255"/>
      <c r="CI201" s="255"/>
      <c r="CJ201" s="255"/>
      <c r="CK201" s="255"/>
      <c r="CL201" s="255"/>
      <c r="CM201" s="255"/>
      <c r="CN201" s="255"/>
      <c r="CO201" s="255"/>
      <c r="CP201" s="255"/>
      <c r="CQ201" s="255"/>
      <c r="CR201" s="255"/>
      <c r="CS201" s="255"/>
      <c r="CT201" s="255"/>
      <c r="CU201" s="255"/>
      <c r="CV201" s="255"/>
      <c r="CW201" s="255"/>
      <c r="CX201" s="255"/>
      <c r="CY201" s="255"/>
      <c r="CZ201" s="255"/>
      <c r="DA201" s="255"/>
      <c r="DB201" s="255"/>
      <c r="DC201" s="255"/>
      <c r="DD201" s="255"/>
      <c r="DE201" s="255"/>
      <c r="DF201" s="255"/>
      <c r="DG201" s="255"/>
      <c r="DH201" s="255"/>
      <c r="DI201" s="255"/>
      <c r="DJ201" s="255"/>
      <c r="DK201" s="255"/>
      <c r="DL201" s="255"/>
    </row>
    <row r="202" spans="1:116" x14ac:dyDescent="0.35">
      <c r="A202" s="255"/>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5"/>
      <c r="AI202" s="255"/>
      <c r="AJ202" s="255"/>
      <c r="AK202" s="255"/>
      <c r="AL202" s="255"/>
      <c r="AM202" s="255"/>
      <c r="AN202" s="255"/>
      <c r="AO202" s="255"/>
      <c r="AP202" s="255"/>
      <c r="AQ202" s="255"/>
      <c r="AR202" s="255"/>
      <c r="AS202" s="255"/>
      <c r="AT202" s="255"/>
      <c r="AU202" s="255"/>
      <c r="AV202" s="255"/>
      <c r="AW202" s="255"/>
      <c r="AX202" s="255"/>
      <c r="AY202" s="255"/>
      <c r="AZ202" s="255"/>
      <c r="BA202" s="255"/>
      <c r="BB202" s="255"/>
      <c r="BC202" s="255"/>
      <c r="BD202" s="255"/>
      <c r="BE202" s="255"/>
      <c r="BF202" s="255"/>
      <c r="BG202" s="255"/>
      <c r="BH202" s="255"/>
      <c r="BI202" s="255"/>
      <c r="BJ202" s="255"/>
      <c r="BK202" s="255"/>
      <c r="BL202" s="255"/>
      <c r="BM202" s="255"/>
      <c r="BN202" s="255"/>
      <c r="BO202" s="255"/>
      <c r="BP202" s="255"/>
      <c r="BQ202" s="255"/>
      <c r="BR202" s="255"/>
      <c r="BS202" s="255"/>
      <c r="BT202" s="255"/>
      <c r="BU202" s="255"/>
      <c r="BV202" s="255"/>
      <c r="BW202" s="255"/>
      <c r="BX202" s="255"/>
      <c r="BY202" s="255"/>
      <c r="BZ202" s="255"/>
      <c r="CA202" s="255"/>
      <c r="CB202" s="255"/>
      <c r="CC202" s="255"/>
      <c r="CD202" s="255"/>
      <c r="CE202" s="255"/>
      <c r="CF202" s="255"/>
      <c r="CG202" s="255"/>
      <c r="CH202" s="255"/>
      <c r="CI202" s="255"/>
      <c r="CJ202" s="255"/>
      <c r="CK202" s="255"/>
      <c r="CL202" s="255"/>
      <c r="CM202" s="255"/>
      <c r="CN202" s="255"/>
      <c r="CO202" s="255"/>
      <c r="CP202" s="255"/>
      <c r="CQ202" s="255"/>
      <c r="CR202" s="255"/>
      <c r="CS202" s="255"/>
      <c r="CT202" s="255"/>
      <c r="CU202" s="255"/>
      <c r="CV202" s="255"/>
      <c r="CW202" s="255"/>
      <c r="CX202" s="255"/>
      <c r="CY202" s="255"/>
      <c r="CZ202" s="255"/>
      <c r="DA202" s="255"/>
      <c r="DB202" s="255"/>
      <c r="DC202" s="255"/>
      <c r="DD202" s="255"/>
      <c r="DE202" s="255"/>
      <c r="DF202" s="255"/>
      <c r="DG202" s="255"/>
      <c r="DH202" s="255"/>
      <c r="DI202" s="255"/>
      <c r="DJ202" s="255"/>
      <c r="DK202" s="255"/>
      <c r="DL202" s="255"/>
    </row>
    <row r="203" spans="1:116" x14ac:dyDescent="0.35">
      <c r="A203" s="255"/>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5"/>
      <c r="AI203" s="255"/>
      <c r="AJ203" s="255"/>
      <c r="AK203" s="255"/>
      <c r="AL203" s="255"/>
      <c r="AM203" s="255"/>
      <c r="AN203" s="255"/>
      <c r="AO203" s="255"/>
      <c r="AP203" s="255"/>
      <c r="AQ203" s="255"/>
      <c r="AR203" s="255"/>
      <c r="AS203" s="255"/>
      <c r="AT203" s="255"/>
      <c r="AU203" s="255"/>
      <c r="AV203" s="255"/>
      <c r="AW203" s="255"/>
      <c r="AX203" s="255"/>
      <c r="AY203" s="255"/>
      <c r="AZ203" s="255"/>
      <c r="BA203" s="255"/>
      <c r="BB203" s="255"/>
      <c r="BC203" s="255"/>
      <c r="BD203" s="255"/>
      <c r="BE203" s="255"/>
      <c r="BF203" s="255"/>
      <c r="BG203" s="255"/>
      <c r="BH203" s="255"/>
      <c r="BI203" s="255"/>
      <c r="BJ203" s="255"/>
      <c r="BK203" s="255"/>
      <c r="BL203" s="255"/>
      <c r="BM203" s="255"/>
      <c r="BN203" s="255"/>
      <c r="BO203" s="255"/>
      <c r="BP203" s="255"/>
      <c r="BQ203" s="255"/>
      <c r="BR203" s="255"/>
      <c r="BS203" s="255"/>
      <c r="BT203" s="255"/>
      <c r="BU203" s="255"/>
      <c r="BV203" s="255"/>
      <c r="BW203" s="255"/>
      <c r="BX203" s="255"/>
      <c r="BY203" s="255"/>
      <c r="BZ203" s="255"/>
      <c r="CA203" s="255"/>
      <c r="CB203" s="255"/>
      <c r="CC203" s="255"/>
      <c r="CD203" s="255"/>
      <c r="CE203" s="255"/>
      <c r="CF203" s="255"/>
      <c r="CG203" s="255"/>
      <c r="CH203" s="255"/>
      <c r="CI203" s="255"/>
      <c r="CJ203" s="255"/>
      <c r="CK203" s="255"/>
      <c r="CL203" s="255"/>
      <c r="CM203" s="255"/>
      <c r="CN203" s="255"/>
      <c r="CO203" s="255"/>
      <c r="CP203" s="255"/>
      <c r="CQ203" s="255"/>
      <c r="CR203" s="255"/>
      <c r="CS203" s="255"/>
      <c r="CT203" s="255"/>
      <c r="CU203" s="255"/>
      <c r="CV203" s="255"/>
      <c r="CW203" s="255"/>
      <c r="CX203" s="255"/>
      <c r="CY203" s="255"/>
      <c r="CZ203" s="255"/>
      <c r="DA203" s="255"/>
      <c r="DB203" s="255"/>
      <c r="DC203" s="255"/>
      <c r="DD203" s="255"/>
      <c r="DE203" s="255"/>
      <c r="DF203" s="255"/>
      <c r="DG203" s="255"/>
      <c r="DH203" s="255"/>
      <c r="DI203" s="255"/>
      <c r="DJ203" s="255"/>
      <c r="DK203" s="255"/>
      <c r="DL203" s="255"/>
    </row>
    <row r="204" spans="1:116" x14ac:dyDescent="0.35">
      <c r="A204" s="255"/>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5"/>
      <c r="AI204" s="255"/>
      <c r="AJ204" s="255"/>
      <c r="AK204" s="255"/>
      <c r="AL204" s="255"/>
      <c r="AM204" s="255"/>
      <c r="AN204" s="255"/>
      <c r="AO204" s="255"/>
      <c r="AP204" s="255"/>
      <c r="AQ204" s="255"/>
      <c r="AR204" s="255"/>
      <c r="AS204" s="255"/>
      <c r="AT204" s="255"/>
      <c r="AU204" s="255"/>
      <c r="AV204" s="255"/>
      <c r="AW204" s="255"/>
      <c r="AX204" s="255"/>
      <c r="AY204" s="255"/>
      <c r="AZ204" s="255"/>
      <c r="BA204" s="255"/>
      <c r="BB204" s="255"/>
      <c r="BC204" s="255"/>
      <c r="BD204" s="255"/>
      <c r="BE204" s="255"/>
      <c r="BF204" s="255"/>
      <c r="BG204" s="255"/>
      <c r="BH204" s="255"/>
      <c r="BI204" s="255"/>
      <c r="BJ204" s="255"/>
      <c r="BK204" s="255"/>
      <c r="BL204" s="255"/>
      <c r="BM204" s="255"/>
      <c r="BN204" s="255"/>
      <c r="BO204" s="255"/>
      <c r="BP204" s="255"/>
      <c r="BQ204" s="255"/>
      <c r="BR204" s="255"/>
      <c r="BS204" s="255"/>
      <c r="BT204" s="255"/>
      <c r="BU204" s="255"/>
      <c r="BV204" s="255"/>
      <c r="BW204" s="255"/>
      <c r="BX204" s="255"/>
      <c r="BY204" s="255"/>
      <c r="BZ204" s="255"/>
      <c r="CA204" s="255"/>
      <c r="CB204" s="255"/>
      <c r="CC204" s="255"/>
      <c r="CD204" s="255"/>
      <c r="CE204" s="255"/>
      <c r="CF204" s="255"/>
      <c r="CG204" s="255"/>
      <c r="CH204" s="255"/>
      <c r="CI204" s="255"/>
      <c r="CJ204" s="255"/>
      <c r="CK204" s="255"/>
      <c r="CL204" s="255"/>
      <c r="CM204" s="255"/>
      <c r="CN204" s="255"/>
      <c r="CO204" s="255"/>
      <c r="CP204" s="255"/>
      <c r="CQ204" s="255"/>
      <c r="CR204" s="255"/>
      <c r="CS204" s="255"/>
      <c r="CT204" s="255"/>
      <c r="CU204" s="255"/>
      <c r="CV204" s="255"/>
      <c r="CW204" s="255"/>
      <c r="CX204" s="255"/>
      <c r="CY204" s="255"/>
      <c r="CZ204" s="255"/>
      <c r="DA204" s="255"/>
      <c r="DB204" s="255"/>
      <c r="DC204" s="255"/>
      <c r="DD204" s="255"/>
      <c r="DE204" s="255"/>
      <c r="DF204" s="255"/>
      <c r="DG204" s="255"/>
      <c r="DH204" s="255"/>
      <c r="DI204" s="255"/>
      <c r="DJ204" s="255"/>
      <c r="DK204" s="255"/>
      <c r="DL204" s="255"/>
    </row>
    <row r="205" spans="1:116" x14ac:dyDescent="0.35">
      <c r="A205" s="255"/>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5"/>
      <c r="AI205" s="255"/>
      <c r="AJ205" s="255"/>
      <c r="AK205" s="255"/>
      <c r="AL205" s="255"/>
      <c r="AM205" s="255"/>
      <c r="AN205" s="255"/>
      <c r="AO205" s="255"/>
      <c r="AP205" s="255"/>
      <c r="AQ205" s="255"/>
      <c r="AR205" s="255"/>
      <c r="AS205" s="255"/>
      <c r="AT205" s="255"/>
      <c r="AU205" s="255"/>
      <c r="AV205" s="255"/>
      <c r="AW205" s="255"/>
      <c r="AX205" s="255"/>
      <c r="AY205" s="255"/>
      <c r="AZ205" s="255"/>
      <c r="BA205" s="255"/>
      <c r="BB205" s="255"/>
      <c r="BC205" s="255"/>
      <c r="BD205" s="255"/>
      <c r="BE205" s="255"/>
      <c r="BF205" s="255"/>
      <c r="BG205" s="255"/>
      <c r="BH205" s="255"/>
      <c r="BI205" s="255"/>
      <c r="BJ205" s="255"/>
      <c r="BK205" s="255"/>
      <c r="BL205" s="255"/>
      <c r="BM205" s="255"/>
      <c r="BN205" s="255"/>
      <c r="BO205" s="255"/>
      <c r="BP205" s="255"/>
      <c r="BQ205" s="255"/>
      <c r="BR205" s="255"/>
      <c r="BS205" s="255"/>
      <c r="BT205" s="255"/>
      <c r="BU205" s="255"/>
      <c r="BV205" s="255"/>
      <c r="BW205" s="255"/>
      <c r="BX205" s="255"/>
      <c r="BY205" s="255"/>
      <c r="BZ205" s="255"/>
      <c r="CA205" s="255"/>
      <c r="CB205" s="255"/>
      <c r="CC205" s="255"/>
      <c r="CD205" s="255"/>
      <c r="CE205" s="255"/>
      <c r="CF205" s="255"/>
      <c r="CG205" s="255"/>
      <c r="CH205" s="255"/>
      <c r="CI205" s="255"/>
      <c r="CJ205" s="255"/>
      <c r="CK205" s="255"/>
      <c r="CL205" s="255"/>
      <c r="CM205" s="255"/>
      <c r="CN205" s="255"/>
      <c r="CO205" s="255"/>
      <c r="CP205" s="255"/>
      <c r="CQ205" s="255"/>
      <c r="CR205" s="255"/>
      <c r="CS205" s="255"/>
      <c r="CT205" s="255"/>
      <c r="CU205" s="255"/>
      <c r="CV205" s="255"/>
      <c r="CW205" s="255"/>
      <c r="CX205" s="255"/>
      <c r="CY205" s="255"/>
      <c r="CZ205" s="255"/>
      <c r="DA205" s="255"/>
      <c r="DB205" s="255"/>
      <c r="DC205" s="255"/>
      <c r="DD205" s="255"/>
      <c r="DE205" s="255"/>
      <c r="DF205" s="255"/>
      <c r="DG205" s="255"/>
      <c r="DH205" s="255"/>
      <c r="DI205" s="255"/>
      <c r="DJ205" s="255"/>
      <c r="DK205" s="255"/>
      <c r="DL205" s="255"/>
    </row>
    <row r="206" spans="1:116" x14ac:dyDescent="0.35">
      <c r="A206" s="255"/>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5"/>
      <c r="AI206" s="255"/>
      <c r="AJ206" s="255"/>
      <c r="AK206" s="255"/>
      <c r="AL206" s="255"/>
      <c r="AM206" s="255"/>
      <c r="AN206" s="255"/>
      <c r="AO206" s="255"/>
      <c r="AP206" s="255"/>
      <c r="AQ206" s="255"/>
      <c r="AR206" s="255"/>
      <c r="AS206" s="255"/>
      <c r="AT206" s="255"/>
      <c r="AU206" s="255"/>
      <c r="AV206" s="255"/>
      <c r="AW206" s="255"/>
      <c r="AX206" s="255"/>
      <c r="AY206" s="255"/>
      <c r="AZ206" s="255"/>
      <c r="BA206" s="255"/>
      <c r="BB206" s="255"/>
      <c r="BC206" s="255"/>
      <c r="BD206" s="255"/>
      <c r="BE206" s="255"/>
      <c r="BF206" s="255"/>
      <c r="BG206" s="255"/>
      <c r="BH206" s="255"/>
      <c r="BI206" s="255"/>
      <c r="BJ206" s="255"/>
      <c r="BK206" s="255"/>
      <c r="BL206" s="255"/>
      <c r="BM206" s="255"/>
      <c r="BN206" s="255"/>
      <c r="BO206" s="255"/>
      <c r="BP206" s="255"/>
      <c r="BQ206" s="255"/>
      <c r="BR206" s="255"/>
      <c r="BS206" s="255"/>
      <c r="BT206" s="255"/>
      <c r="BU206" s="255"/>
      <c r="BV206" s="255"/>
      <c r="BW206" s="255"/>
      <c r="BX206" s="255"/>
      <c r="BY206" s="255"/>
      <c r="BZ206" s="255"/>
      <c r="CA206" s="255"/>
      <c r="CB206" s="255"/>
      <c r="CC206" s="255"/>
      <c r="CD206" s="255"/>
      <c r="CE206" s="255"/>
      <c r="CF206" s="255"/>
      <c r="CG206" s="255"/>
      <c r="CH206" s="255"/>
      <c r="CI206" s="255"/>
      <c r="CJ206" s="255"/>
      <c r="CK206" s="255"/>
      <c r="CL206" s="255"/>
      <c r="CM206" s="255"/>
      <c r="CN206" s="255"/>
      <c r="CO206" s="255"/>
      <c r="CP206" s="255"/>
      <c r="CQ206" s="255"/>
      <c r="CR206" s="255"/>
      <c r="CS206" s="255"/>
      <c r="CT206" s="255"/>
      <c r="CU206" s="255"/>
      <c r="CV206" s="255"/>
      <c r="CW206" s="255"/>
      <c r="CX206" s="255"/>
      <c r="CY206" s="255"/>
      <c r="CZ206" s="255"/>
      <c r="DA206" s="255"/>
      <c r="DB206" s="255"/>
      <c r="DC206" s="255"/>
      <c r="DD206" s="255"/>
      <c r="DE206" s="255"/>
      <c r="DF206" s="255"/>
      <c r="DG206" s="255"/>
      <c r="DH206" s="255"/>
      <c r="DI206" s="255"/>
      <c r="DJ206" s="255"/>
      <c r="DK206" s="255"/>
      <c r="DL206" s="255"/>
    </row>
    <row r="207" spans="1:116" x14ac:dyDescent="0.35">
      <c r="A207" s="255"/>
      <c r="B207" s="255"/>
      <c r="C207" s="255"/>
      <c r="D207" s="255"/>
      <c r="E207" s="255"/>
      <c r="F207" s="255"/>
      <c r="G207" s="255"/>
      <c r="H207" s="255"/>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255"/>
      <c r="AF207" s="255"/>
      <c r="AG207" s="255"/>
      <c r="AH207" s="255"/>
      <c r="AI207" s="255"/>
      <c r="AJ207" s="255"/>
      <c r="AK207" s="255"/>
      <c r="AL207" s="255"/>
      <c r="AM207" s="255"/>
      <c r="AN207" s="255"/>
      <c r="AO207" s="255"/>
      <c r="AP207" s="255"/>
      <c r="AQ207" s="255"/>
      <c r="AR207" s="255"/>
      <c r="AS207" s="255"/>
      <c r="AT207" s="255"/>
      <c r="AU207" s="255"/>
      <c r="AV207" s="255"/>
      <c r="AW207" s="255"/>
      <c r="AX207" s="255"/>
      <c r="AY207" s="255"/>
      <c r="AZ207" s="255"/>
      <c r="BA207" s="255"/>
      <c r="BB207" s="255"/>
      <c r="BC207" s="255"/>
      <c r="BD207" s="255"/>
      <c r="BE207" s="255"/>
      <c r="BF207" s="255"/>
      <c r="BG207" s="255"/>
      <c r="BH207" s="255"/>
      <c r="BI207" s="255"/>
      <c r="BJ207" s="255"/>
      <c r="BK207" s="255"/>
      <c r="BL207" s="255"/>
      <c r="BM207" s="255"/>
      <c r="BN207" s="255"/>
      <c r="BO207" s="255"/>
      <c r="BP207" s="255"/>
      <c r="BQ207" s="255"/>
      <c r="BR207" s="255"/>
      <c r="BS207" s="255"/>
      <c r="BT207" s="255"/>
      <c r="BU207" s="255"/>
      <c r="BV207" s="255"/>
      <c r="BW207" s="255"/>
      <c r="BX207" s="255"/>
      <c r="BY207" s="255"/>
      <c r="BZ207" s="255"/>
      <c r="CA207" s="255"/>
      <c r="CB207" s="255"/>
      <c r="CC207" s="255"/>
      <c r="CD207" s="255"/>
      <c r="CE207" s="255"/>
      <c r="CF207" s="255"/>
      <c r="CG207" s="255"/>
      <c r="CH207" s="255"/>
      <c r="CI207" s="255"/>
      <c r="CJ207" s="255"/>
      <c r="CK207" s="255"/>
      <c r="CL207" s="255"/>
      <c r="CM207" s="255"/>
      <c r="CN207" s="255"/>
      <c r="CO207" s="255"/>
      <c r="CP207" s="255"/>
      <c r="CQ207" s="255"/>
      <c r="CR207" s="255"/>
      <c r="CS207" s="255"/>
      <c r="CT207" s="255"/>
      <c r="CU207" s="255"/>
      <c r="CV207" s="255"/>
      <c r="CW207" s="255"/>
      <c r="CX207" s="255"/>
      <c r="CY207" s="255"/>
      <c r="CZ207" s="255"/>
      <c r="DA207" s="255"/>
      <c r="DB207" s="255"/>
      <c r="DC207" s="255"/>
      <c r="DD207" s="255"/>
      <c r="DE207" s="255"/>
      <c r="DF207" s="255"/>
      <c r="DG207" s="255"/>
      <c r="DH207" s="255"/>
      <c r="DI207" s="255"/>
      <c r="DJ207" s="255"/>
      <c r="DK207" s="255"/>
      <c r="DL207" s="255"/>
    </row>
    <row r="208" spans="1:116" x14ac:dyDescent="0.35">
      <c r="A208" s="255"/>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s="255"/>
      <c r="AG208" s="255"/>
      <c r="AH208" s="255"/>
      <c r="AI208" s="255"/>
      <c r="AJ208" s="255"/>
      <c r="AK208" s="255"/>
      <c r="AL208" s="255"/>
      <c r="AM208" s="255"/>
      <c r="AN208" s="255"/>
      <c r="AO208" s="255"/>
      <c r="AP208" s="255"/>
      <c r="AQ208" s="255"/>
      <c r="AR208" s="255"/>
      <c r="AS208" s="255"/>
      <c r="AT208" s="255"/>
      <c r="AU208" s="255"/>
      <c r="AV208" s="255"/>
      <c r="AW208" s="255"/>
      <c r="AX208" s="255"/>
      <c r="AY208" s="255"/>
      <c r="AZ208" s="255"/>
      <c r="BA208" s="255"/>
      <c r="BB208" s="255"/>
      <c r="BC208" s="255"/>
      <c r="BD208" s="255"/>
      <c r="BE208" s="255"/>
      <c r="BF208" s="255"/>
      <c r="BG208" s="255"/>
      <c r="BH208" s="255"/>
      <c r="BI208" s="255"/>
      <c r="BJ208" s="255"/>
      <c r="BK208" s="255"/>
      <c r="BL208" s="255"/>
      <c r="BM208" s="255"/>
      <c r="BN208" s="255"/>
      <c r="BO208" s="255"/>
      <c r="BP208" s="255"/>
      <c r="BQ208" s="255"/>
      <c r="BR208" s="255"/>
      <c r="BS208" s="255"/>
      <c r="BT208" s="255"/>
      <c r="BU208" s="255"/>
      <c r="BV208" s="255"/>
      <c r="BW208" s="255"/>
      <c r="BX208" s="255"/>
      <c r="BY208" s="255"/>
      <c r="BZ208" s="255"/>
      <c r="CA208" s="255"/>
      <c r="CB208" s="255"/>
      <c r="CC208" s="255"/>
      <c r="CD208" s="255"/>
      <c r="CE208" s="255"/>
      <c r="CF208" s="255"/>
      <c r="CG208" s="255"/>
      <c r="CH208" s="255"/>
      <c r="CI208" s="255"/>
      <c r="CJ208" s="255"/>
      <c r="CK208" s="255"/>
      <c r="CL208" s="255"/>
      <c r="CM208" s="255"/>
      <c r="CN208" s="255"/>
      <c r="CO208" s="255"/>
      <c r="CP208" s="255"/>
      <c r="CQ208" s="255"/>
      <c r="CR208" s="255"/>
      <c r="CS208" s="255"/>
      <c r="CT208" s="255"/>
      <c r="CU208" s="255"/>
      <c r="CV208" s="255"/>
      <c r="CW208" s="255"/>
      <c r="CX208" s="255"/>
      <c r="CY208" s="255"/>
      <c r="CZ208" s="255"/>
      <c r="DA208" s="255"/>
      <c r="DB208" s="255"/>
      <c r="DC208" s="255"/>
      <c r="DD208" s="255"/>
      <c r="DE208" s="255"/>
      <c r="DF208" s="255"/>
      <c r="DG208" s="255"/>
      <c r="DH208" s="255"/>
      <c r="DI208" s="255"/>
      <c r="DJ208" s="255"/>
      <c r="DK208" s="255"/>
      <c r="DL208" s="255"/>
    </row>
    <row r="209" spans="1:116" x14ac:dyDescent="0.35">
      <c r="A209" s="255"/>
      <c r="B209" s="255"/>
      <c r="C209" s="255"/>
      <c r="D209" s="255"/>
      <c r="E209" s="255"/>
      <c r="F209" s="255"/>
      <c r="G209" s="255"/>
      <c r="H209" s="255"/>
      <c r="I209" s="255"/>
      <c r="J209" s="255"/>
      <c r="K209" s="255"/>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c r="AZ209" s="255"/>
      <c r="BA209" s="255"/>
      <c r="BB209" s="255"/>
      <c r="BC209" s="255"/>
      <c r="BD209" s="255"/>
      <c r="BE209" s="255"/>
      <c r="BF209" s="255"/>
      <c r="BG209" s="255"/>
      <c r="BH209" s="255"/>
      <c r="BI209" s="255"/>
      <c r="BJ209" s="255"/>
      <c r="BK209" s="255"/>
      <c r="BL209" s="255"/>
      <c r="BM209" s="255"/>
      <c r="BN209" s="255"/>
      <c r="BO209" s="255"/>
      <c r="BP209" s="255"/>
      <c r="BQ209" s="255"/>
      <c r="BR209" s="255"/>
      <c r="BS209" s="255"/>
      <c r="BT209" s="255"/>
      <c r="BU209" s="255"/>
      <c r="BV209" s="255"/>
      <c r="BW209" s="255"/>
      <c r="BX209" s="255"/>
      <c r="BY209" s="255"/>
      <c r="BZ209" s="255"/>
      <c r="CA209" s="255"/>
      <c r="CB209" s="255"/>
      <c r="CC209" s="255"/>
      <c r="CD209" s="255"/>
      <c r="CE209" s="255"/>
      <c r="CF209" s="255"/>
      <c r="CG209" s="255"/>
      <c r="CH209" s="255"/>
      <c r="CI209" s="255"/>
      <c r="CJ209" s="255"/>
      <c r="CK209" s="255"/>
      <c r="CL209" s="255"/>
      <c r="CM209" s="255"/>
      <c r="CN209" s="255"/>
      <c r="CO209" s="255"/>
      <c r="CP209" s="255"/>
      <c r="CQ209" s="255"/>
      <c r="CR209" s="255"/>
      <c r="CS209" s="255"/>
      <c r="CT209" s="255"/>
      <c r="CU209" s="255"/>
      <c r="CV209" s="255"/>
      <c r="CW209" s="255"/>
      <c r="CX209" s="255"/>
      <c r="CY209" s="255"/>
      <c r="CZ209" s="255"/>
      <c r="DA209" s="255"/>
      <c r="DB209" s="255"/>
      <c r="DC209" s="255"/>
      <c r="DD209" s="255"/>
      <c r="DE209" s="255"/>
      <c r="DF209" s="255"/>
      <c r="DG209" s="255"/>
      <c r="DH209" s="255"/>
      <c r="DI209" s="255"/>
      <c r="DJ209" s="255"/>
      <c r="DK209" s="255"/>
      <c r="DL209" s="255"/>
    </row>
    <row r="210" spans="1:116" x14ac:dyDescent="0.35">
      <c r="A210" s="255"/>
      <c r="B210" s="255"/>
      <c r="C210" s="255"/>
      <c r="D210" s="255"/>
      <c r="E210" s="255"/>
      <c r="F210" s="255"/>
      <c r="G210" s="255"/>
      <c r="H210" s="255"/>
      <c r="I210" s="255"/>
      <c r="J210" s="255"/>
      <c r="K210" s="255"/>
      <c r="L210" s="255"/>
      <c r="M210" s="255"/>
      <c r="N210" s="255"/>
      <c r="O210" s="255"/>
      <c r="P210" s="255"/>
      <c r="Q210" s="255"/>
      <c r="R210" s="255"/>
      <c r="S210" s="255"/>
      <c r="T210" s="255"/>
      <c r="U210" s="255"/>
      <c r="V210" s="255"/>
      <c r="W210" s="255"/>
      <c r="X210" s="255"/>
      <c r="Y210" s="255"/>
      <c r="Z210" s="255"/>
      <c r="AA210" s="255"/>
      <c r="AB210" s="255"/>
      <c r="AC210" s="255"/>
      <c r="AD210" s="255"/>
      <c r="AE210" s="255"/>
      <c r="AF210" s="255"/>
      <c r="AG210" s="255"/>
      <c r="AH210" s="255"/>
      <c r="AI210" s="255"/>
      <c r="AJ210" s="255"/>
      <c r="AK210" s="255"/>
      <c r="AL210" s="255"/>
      <c r="AM210" s="255"/>
      <c r="AN210" s="255"/>
      <c r="AO210" s="255"/>
      <c r="AP210" s="255"/>
      <c r="AQ210" s="255"/>
      <c r="AR210" s="255"/>
      <c r="AS210" s="255"/>
      <c r="AT210" s="255"/>
      <c r="AU210" s="255"/>
      <c r="AV210" s="255"/>
      <c r="AW210" s="255"/>
      <c r="AX210" s="255"/>
      <c r="AY210" s="255"/>
      <c r="AZ210" s="255"/>
      <c r="BA210" s="255"/>
      <c r="BB210" s="255"/>
      <c r="BC210" s="255"/>
      <c r="BD210" s="255"/>
      <c r="BE210" s="255"/>
      <c r="BF210" s="255"/>
      <c r="BG210" s="255"/>
      <c r="BH210" s="255"/>
      <c r="BI210" s="255"/>
      <c r="BJ210" s="255"/>
      <c r="BK210" s="255"/>
      <c r="BL210" s="255"/>
      <c r="BM210" s="255"/>
      <c r="BN210" s="255"/>
      <c r="BO210" s="255"/>
      <c r="BP210" s="255"/>
      <c r="BQ210" s="255"/>
      <c r="BR210" s="255"/>
      <c r="BS210" s="255"/>
      <c r="BT210" s="255"/>
      <c r="BU210" s="255"/>
      <c r="BV210" s="255"/>
      <c r="BW210" s="255"/>
      <c r="BX210" s="255"/>
      <c r="BY210" s="255"/>
      <c r="BZ210" s="255"/>
      <c r="CA210" s="255"/>
      <c r="CB210" s="255"/>
      <c r="CC210" s="255"/>
      <c r="CD210" s="255"/>
      <c r="CE210" s="255"/>
      <c r="CF210" s="255"/>
      <c r="CG210" s="255"/>
      <c r="CH210" s="255"/>
      <c r="CI210" s="255"/>
      <c r="CJ210" s="255"/>
      <c r="CK210" s="255"/>
      <c r="CL210" s="255"/>
      <c r="CM210" s="255"/>
      <c r="CN210" s="255"/>
      <c r="CO210" s="255"/>
      <c r="CP210" s="255"/>
      <c r="CQ210" s="255"/>
      <c r="CR210" s="255"/>
      <c r="CS210" s="255"/>
      <c r="CT210" s="255"/>
      <c r="CU210" s="255"/>
      <c r="CV210" s="255"/>
      <c r="CW210" s="255"/>
      <c r="CX210" s="255"/>
      <c r="CY210" s="255"/>
      <c r="CZ210" s="255"/>
      <c r="DA210" s="255"/>
      <c r="DB210" s="255"/>
      <c r="DC210" s="255"/>
      <c r="DD210" s="255"/>
      <c r="DE210" s="255"/>
      <c r="DF210" s="255"/>
      <c r="DG210" s="255"/>
      <c r="DH210" s="255"/>
      <c r="DI210" s="255"/>
      <c r="DJ210" s="255"/>
      <c r="DK210" s="255"/>
      <c r="DL210" s="255"/>
    </row>
    <row r="211" spans="1:116" x14ac:dyDescent="0.35">
      <c r="A211" s="255"/>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c r="Y211" s="255"/>
      <c r="Z211" s="255"/>
      <c r="AA211" s="255"/>
      <c r="AB211" s="255"/>
      <c r="AC211" s="255"/>
      <c r="AD211" s="255"/>
      <c r="AE211" s="255"/>
      <c r="AF211" s="255"/>
      <c r="AG211" s="255"/>
      <c r="AH211" s="255"/>
      <c r="AI211" s="255"/>
      <c r="AJ211" s="255"/>
      <c r="AK211" s="255"/>
      <c r="AL211" s="255"/>
      <c r="AM211" s="255"/>
      <c r="AN211" s="255"/>
      <c r="AO211" s="255"/>
      <c r="AP211" s="255"/>
      <c r="AQ211" s="255"/>
      <c r="AR211" s="255"/>
      <c r="AS211" s="255"/>
      <c r="AT211" s="255"/>
      <c r="AU211" s="255"/>
      <c r="AV211" s="255"/>
      <c r="AW211" s="255"/>
      <c r="AX211" s="255"/>
      <c r="AY211" s="255"/>
      <c r="AZ211" s="255"/>
      <c r="BA211" s="255"/>
      <c r="BB211" s="255"/>
      <c r="BC211" s="255"/>
      <c r="BD211" s="255"/>
      <c r="BE211" s="255"/>
      <c r="BF211" s="255"/>
      <c r="BG211" s="255"/>
      <c r="BH211" s="255"/>
      <c r="BI211" s="255"/>
      <c r="BJ211" s="255"/>
      <c r="BK211" s="255"/>
      <c r="BL211" s="255"/>
      <c r="BM211" s="255"/>
      <c r="BN211" s="255"/>
      <c r="BO211" s="255"/>
      <c r="BP211" s="255"/>
      <c r="BQ211" s="255"/>
      <c r="BR211" s="255"/>
      <c r="BS211" s="255"/>
      <c r="BT211" s="255"/>
      <c r="BU211" s="255"/>
      <c r="BV211" s="255"/>
      <c r="BW211" s="255"/>
      <c r="BX211" s="255"/>
      <c r="BY211" s="255"/>
      <c r="BZ211" s="255"/>
      <c r="CA211" s="255"/>
      <c r="CB211" s="255"/>
      <c r="CC211" s="255"/>
      <c r="CD211" s="255"/>
      <c r="CE211" s="255"/>
      <c r="CF211" s="255"/>
      <c r="CG211" s="255"/>
      <c r="CH211" s="255"/>
      <c r="CI211" s="255"/>
      <c r="CJ211" s="255"/>
      <c r="CK211" s="255"/>
      <c r="CL211" s="255"/>
      <c r="CM211" s="255"/>
      <c r="CN211" s="255"/>
      <c r="CO211" s="255"/>
      <c r="CP211" s="255"/>
      <c r="CQ211" s="255"/>
      <c r="CR211" s="255"/>
      <c r="CS211" s="255"/>
      <c r="CT211" s="255"/>
      <c r="CU211" s="255"/>
      <c r="CV211" s="255"/>
      <c r="CW211" s="255"/>
      <c r="CX211" s="255"/>
      <c r="CY211" s="255"/>
      <c r="CZ211" s="255"/>
      <c r="DA211" s="255"/>
      <c r="DB211" s="255"/>
      <c r="DC211" s="255"/>
      <c r="DD211" s="255"/>
      <c r="DE211" s="255"/>
      <c r="DF211" s="255"/>
      <c r="DG211" s="255"/>
      <c r="DH211" s="255"/>
      <c r="DI211" s="255"/>
      <c r="DJ211" s="255"/>
      <c r="DK211" s="255"/>
      <c r="DL211" s="255"/>
    </row>
    <row r="212" spans="1:116" x14ac:dyDescent="0.35">
      <c r="A212" s="255"/>
      <c r="B212" s="255"/>
      <c r="C212" s="255"/>
      <c r="D212" s="255"/>
      <c r="E212" s="255"/>
      <c r="F212" s="255"/>
      <c r="G212" s="255"/>
      <c r="H212" s="255"/>
      <c r="I212" s="255"/>
      <c r="J212" s="255"/>
      <c r="K212" s="255"/>
      <c r="L212" s="255"/>
      <c r="M212" s="255"/>
      <c r="N212" s="255"/>
      <c r="O212" s="255"/>
      <c r="P212" s="255"/>
      <c r="Q212" s="255"/>
      <c r="R212" s="255"/>
      <c r="S212" s="255"/>
      <c r="T212" s="255"/>
      <c r="U212" s="255"/>
      <c r="V212" s="255"/>
      <c r="W212" s="255"/>
      <c r="X212" s="255"/>
      <c r="Y212" s="255"/>
      <c r="Z212" s="255"/>
      <c r="AA212" s="255"/>
      <c r="AB212" s="255"/>
      <c r="AC212" s="255"/>
      <c r="AD212" s="255"/>
      <c r="AE212" s="255"/>
      <c r="AF212" s="255"/>
      <c r="AG212" s="255"/>
      <c r="AH212" s="255"/>
      <c r="AI212" s="255"/>
      <c r="AJ212" s="255"/>
      <c r="AK212" s="255"/>
      <c r="AL212" s="255"/>
      <c r="AM212" s="255"/>
      <c r="AN212" s="255"/>
      <c r="AO212" s="255"/>
      <c r="AP212" s="255"/>
      <c r="AQ212" s="255"/>
      <c r="AR212" s="255"/>
      <c r="AS212" s="255"/>
      <c r="AT212" s="255"/>
      <c r="AU212" s="255"/>
      <c r="AV212" s="255"/>
      <c r="AW212" s="255"/>
      <c r="AX212" s="255"/>
      <c r="AY212" s="255"/>
      <c r="AZ212" s="255"/>
      <c r="BA212" s="255"/>
      <c r="BB212" s="255"/>
      <c r="BC212" s="255"/>
      <c r="BD212" s="255"/>
      <c r="BE212" s="255"/>
      <c r="BF212" s="255"/>
      <c r="BG212" s="255"/>
      <c r="BH212" s="255"/>
      <c r="BI212" s="255"/>
      <c r="BJ212" s="255"/>
      <c r="BK212" s="255"/>
      <c r="BL212" s="255"/>
      <c r="BM212" s="255"/>
      <c r="BN212" s="255"/>
      <c r="BO212" s="255"/>
      <c r="BP212" s="255"/>
      <c r="BQ212" s="255"/>
      <c r="BR212" s="255"/>
      <c r="BS212" s="255"/>
      <c r="BT212" s="255"/>
      <c r="BU212" s="255"/>
      <c r="BV212" s="255"/>
      <c r="BW212" s="255"/>
      <c r="BX212" s="255"/>
      <c r="BY212" s="255"/>
      <c r="BZ212" s="255"/>
      <c r="CA212" s="255"/>
      <c r="CB212" s="255"/>
      <c r="CC212" s="255"/>
      <c r="CD212" s="255"/>
      <c r="CE212" s="255"/>
      <c r="CF212" s="255"/>
      <c r="CG212" s="255"/>
      <c r="CH212" s="255"/>
      <c r="CI212" s="255"/>
      <c r="CJ212" s="255"/>
      <c r="CK212" s="255"/>
      <c r="CL212" s="255"/>
      <c r="CM212" s="255"/>
      <c r="CN212" s="255"/>
      <c r="CO212" s="255"/>
      <c r="CP212" s="255"/>
      <c r="CQ212" s="255"/>
      <c r="CR212" s="255"/>
      <c r="CS212" s="255"/>
      <c r="CT212" s="255"/>
      <c r="CU212" s="255"/>
      <c r="CV212" s="255"/>
      <c r="CW212" s="255"/>
      <c r="CX212" s="255"/>
      <c r="CY212" s="255"/>
      <c r="CZ212" s="255"/>
      <c r="DA212" s="255"/>
      <c r="DB212" s="255"/>
      <c r="DC212" s="255"/>
      <c r="DD212" s="255"/>
      <c r="DE212" s="255"/>
      <c r="DF212" s="255"/>
      <c r="DG212" s="255"/>
      <c r="DH212" s="255"/>
      <c r="DI212" s="255"/>
      <c r="DJ212" s="255"/>
      <c r="DK212" s="255"/>
      <c r="DL212" s="255"/>
    </row>
    <row r="213" spans="1:116" x14ac:dyDescent="0.35">
      <c r="A213" s="255"/>
      <c r="B213" s="255"/>
      <c r="C213" s="255"/>
      <c r="D213" s="255"/>
      <c r="E213" s="255"/>
      <c r="F213" s="255"/>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c r="AL213" s="255"/>
      <c r="AM213" s="255"/>
      <c r="AN213" s="255"/>
      <c r="AO213" s="255"/>
      <c r="AP213" s="255"/>
      <c r="AQ213" s="255"/>
      <c r="AR213" s="255"/>
      <c r="AS213" s="255"/>
      <c r="AT213" s="255"/>
      <c r="AU213" s="255"/>
      <c r="AV213" s="255"/>
      <c r="AW213" s="255"/>
      <c r="AX213" s="255"/>
      <c r="AY213" s="255"/>
      <c r="AZ213" s="255"/>
      <c r="BA213" s="255"/>
      <c r="BB213" s="255"/>
      <c r="BC213" s="255"/>
      <c r="BD213" s="255"/>
      <c r="BE213" s="255"/>
      <c r="BF213" s="255"/>
      <c r="BG213" s="255"/>
      <c r="BH213" s="255"/>
      <c r="BI213" s="255"/>
      <c r="BJ213" s="255"/>
      <c r="BK213" s="255"/>
      <c r="BL213" s="255"/>
      <c r="BM213" s="255"/>
      <c r="BN213" s="255"/>
      <c r="BO213" s="255"/>
      <c r="BP213" s="255"/>
      <c r="BQ213" s="255"/>
      <c r="BR213" s="255"/>
      <c r="BS213" s="255"/>
      <c r="BT213" s="255"/>
      <c r="BU213" s="255"/>
      <c r="BV213" s="255"/>
      <c r="BW213" s="255"/>
      <c r="BX213" s="255"/>
      <c r="BY213" s="255"/>
      <c r="BZ213" s="255"/>
      <c r="CA213" s="255"/>
      <c r="CB213" s="255"/>
      <c r="CC213" s="255"/>
      <c r="CD213" s="255"/>
      <c r="CE213" s="255"/>
      <c r="CF213" s="255"/>
      <c r="CG213" s="255"/>
      <c r="CH213" s="255"/>
      <c r="CI213" s="255"/>
      <c r="CJ213" s="255"/>
      <c r="CK213" s="255"/>
      <c r="CL213" s="255"/>
      <c r="CM213" s="255"/>
      <c r="CN213" s="255"/>
      <c r="CO213" s="255"/>
      <c r="CP213" s="255"/>
      <c r="CQ213" s="255"/>
      <c r="CR213" s="255"/>
      <c r="CS213" s="255"/>
      <c r="CT213" s="255"/>
      <c r="CU213" s="255"/>
      <c r="CV213" s="255"/>
      <c r="CW213" s="255"/>
      <c r="CX213" s="255"/>
      <c r="CY213" s="255"/>
      <c r="CZ213" s="255"/>
      <c r="DA213" s="255"/>
      <c r="DB213" s="255"/>
      <c r="DC213" s="255"/>
      <c r="DD213" s="255"/>
      <c r="DE213" s="255"/>
      <c r="DF213" s="255"/>
      <c r="DG213" s="255"/>
      <c r="DH213" s="255"/>
      <c r="DI213" s="255"/>
      <c r="DJ213" s="255"/>
      <c r="DK213" s="255"/>
      <c r="DL213" s="255"/>
    </row>
    <row r="214" spans="1:116" x14ac:dyDescent="0.35">
      <c r="A214" s="255"/>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c r="AL214" s="255"/>
      <c r="AM214" s="255"/>
      <c r="AN214" s="255"/>
      <c r="AO214" s="255"/>
      <c r="AP214" s="255"/>
      <c r="AQ214" s="255"/>
      <c r="AR214" s="255"/>
      <c r="AS214" s="255"/>
      <c r="AT214" s="255"/>
      <c r="AU214" s="255"/>
      <c r="AV214" s="255"/>
      <c r="AW214" s="255"/>
      <c r="AX214" s="255"/>
      <c r="AY214" s="255"/>
      <c r="AZ214" s="255"/>
      <c r="BA214" s="255"/>
      <c r="BB214" s="255"/>
      <c r="BC214" s="255"/>
      <c r="BD214" s="255"/>
      <c r="BE214" s="255"/>
      <c r="BF214" s="255"/>
      <c r="BG214" s="255"/>
      <c r="BH214" s="255"/>
      <c r="BI214" s="255"/>
      <c r="BJ214" s="255"/>
      <c r="BK214" s="255"/>
      <c r="BL214" s="255"/>
      <c r="BM214" s="255"/>
      <c r="BN214" s="255"/>
      <c r="BO214" s="255"/>
      <c r="BP214" s="255"/>
      <c r="BQ214" s="255"/>
      <c r="BR214" s="255"/>
      <c r="BS214" s="255"/>
      <c r="BT214" s="255"/>
      <c r="BU214" s="255"/>
      <c r="BV214" s="255"/>
      <c r="BW214" s="255"/>
      <c r="BX214" s="255"/>
      <c r="BY214" s="255"/>
      <c r="BZ214" s="255"/>
      <c r="CA214" s="255"/>
      <c r="CB214" s="255"/>
      <c r="CC214" s="255"/>
      <c r="CD214" s="255"/>
      <c r="CE214" s="255"/>
      <c r="CF214" s="255"/>
      <c r="CG214" s="255"/>
      <c r="CH214" s="255"/>
      <c r="CI214" s="255"/>
      <c r="CJ214" s="255"/>
      <c r="CK214" s="255"/>
      <c r="CL214" s="255"/>
      <c r="CM214" s="255"/>
      <c r="CN214" s="255"/>
      <c r="CO214" s="255"/>
      <c r="CP214" s="255"/>
      <c r="CQ214" s="255"/>
      <c r="CR214" s="255"/>
      <c r="CS214" s="255"/>
      <c r="CT214" s="255"/>
      <c r="CU214" s="255"/>
      <c r="CV214" s="255"/>
      <c r="CW214" s="255"/>
      <c r="CX214" s="255"/>
      <c r="CY214" s="255"/>
      <c r="CZ214" s="255"/>
      <c r="DA214" s="255"/>
      <c r="DB214" s="255"/>
      <c r="DC214" s="255"/>
      <c r="DD214" s="255"/>
      <c r="DE214" s="255"/>
      <c r="DF214" s="255"/>
      <c r="DG214" s="255"/>
      <c r="DH214" s="255"/>
      <c r="DI214" s="255"/>
      <c r="DJ214" s="255"/>
      <c r="DK214" s="255"/>
      <c r="DL214" s="255"/>
    </row>
    <row r="215" spans="1:116" x14ac:dyDescent="0.35">
      <c r="A215" s="255"/>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5"/>
      <c r="AK215" s="255"/>
      <c r="AL215" s="255"/>
      <c r="AM215" s="255"/>
      <c r="AN215" s="255"/>
      <c r="AO215" s="255"/>
      <c r="AP215" s="255"/>
      <c r="AQ215" s="255"/>
      <c r="AR215" s="255"/>
      <c r="AS215" s="255"/>
      <c r="AT215" s="255"/>
      <c r="AU215" s="255"/>
      <c r="AV215" s="255"/>
      <c r="AW215" s="255"/>
      <c r="AX215" s="255"/>
      <c r="AY215" s="255"/>
      <c r="AZ215" s="255"/>
      <c r="BA215" s="255"/>
      <c r="BB215" s="255"/>
      <c r="BC215" s="255"/>
      <c r="BD215" s="255"/>
      <c r="BE215" s="255"/>
      <c r="BF215" s="255"/>
      <c r="BG215" s="255"/>
      <c r="BH215" s="255"/>
      <c r="BI215" s="255"/>
      <c r="BJ215" s="255"/>
      <c r="BK215" s="255"/>
      <c r="BL215" s="255"/>
      <c r="BM215" s="255"/>
      <c r="BN215" s="255"/>
      <c r="BO215" s="255"/>
      <c r="BP215" s="255"/>
      <c r="BQ215" s="255"/>
      <c r="BR215" s="255"/>
      <c r="BS215" s="255"/>
      <c r="BT215" s="255"/>
      <c r="BU215" s="255"/>
      <c r="BV215" s="255"/>
      <c r="BW215" s="255"/>
      <c r="BX215" s="255"/>
      <c r="BY215" s="255"/>
      <c r="BZ215" s="255"/>
      <c r="CA215" s="255"/>
      <c r="CB215" s="255"/>
      <c r="CC215" s="255"/>
      <c r="CD215" s="255"/>
      <c r="CE215" s="255"/>
      <c r="CF215" s="255"/>
      <c r="CG215" s="255"/>
      <c r="CH215" s="255"/>
      <c r="CI215" s="255"/>
      <c r="CJ215" s="255"/>
      <c r="CK215" s="255"/>
      <c r="CL215" s="255"/>
      <c r="CM215" s="255"/>
      <c r="CN215" s="255"/>
      <c r="CO215" s="255"/>
      <c r="CP215" s="255"/>
      <c r="CQ215" s="255"/>
      <c r="CR215" s="255"/>
      <c r="CS215" s="255"/>
      <c r="CT215" s="255"/>
      <c r="CU215" s="255"/>
      <c r="CV215" s="255"/>
      <c r="CW215" s="255"/>
      <c r="CX215" s="255"/>
      <c r="CY215" s="255"/>
      <c r="CZ215" s="255"/>
      <c r="DA215" s="255"/>
      <c r="DB215" s="255"/>
      <c r="DC215" s="255"/>
      <c r="DD215" s="255"/>
      <c r="DE215" s="255"/>
      <c r="DF215" s="255"/>
      <c r="DG215" s="255"/>
      <c r="DH215" s="255"/>
      <c r="DI215" s="255"/>
      <c r="DJ215" s="255"/>
      <c r="DK215" s="255"/>
      <c r="DL215" s="255"/>
    </row>
    <row r="216" spans="1:116" x14ac:dyDescent="0.35">
      <c r="A216" s="255"/>
      <c r="B216" s="255"/>
      <c r="C216" s="255"/>
      <c r="D216" s="255"/>
      <c r="E216" s="255"/>
      <c r="F216" s="255"/>
      <c r="G216" s="255"/>
      <c r="H216" s="255"/>
      <c r="I216" s="255"/>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5"/>
      <c r="AK216" s="255"/>
      <c r="AL216" s="255"/>
      <c r="AM216" s="255"/>
      <c r="AN216" s="255"/>
      <c r="AO216" s="255"/>
      <c r="AP216" s="255"/>
      <c r="AQ216" s="255"/>
      <c r="AR216" s="255"/>
      <c r="AS216" s="255"/>
      <c r="AT216" s="255"/>
      <c r="AU216" s="255"/>
      <c r="AV216" s="255"/>
      <c r="AW216" s="255"/>
      <c r="AX216" s="255"/>
      <c r="AY216" s="255"/>
      <c r="AZ216" s="255"/>
      <c r="BA216" s="255"/>
      <c r="BB216" s="255"/>
      <c r="BC216" s="255"/>
      <c r="BD216" s="255"/>
      <c r="BE216" s="255"/>
      <c r="BF216" s="255"/>
      <c r="BG216" s="255"/>
      <c r="BH216" s="255"/>
      <c r="BI216" s="255"/>
      <c r="BJ216" s="255"/>
      <c r="BK216" s="255"/>
      <c r="BL216" s="255"/>
      <c r="BM216" s="255"/>
      <c r="BN216" s="255"/>
      <c r="BO216" s="255"/>
      <c r="BP216" s="255"/>
      <c r="BQ216" s="255"/>
      <c r="BR216" s="255"/>
      <c r="BS216" s="255"/>
      <c r="BT216" s="255"/>
      <c r="BU216" s="255"/>
      <c r="BV216" s="255"/>
      <c r="BW216" s="255"/>
      <c r="BX216" s="255"/>
      <c r="BY216" s="255"/>
      <c r="BZ216" s="255"/>
      <c r="CA216" s="255"/>
      <c r="CB216" s="255"/>
      <c r="CC216" s="255"/>
      <c r="CD216" s="255"/>
      <c r="CE216" s="255"/>
      <c r="CF216" s="255"/>
      <c r="CG216" s="255"/>
      <c r="CH216" s="255"/>
      <c r="CI216" s="255"/>
      <c r="CJ216" s="255"/>
      <c r="CK216" s="255"/>
      <c r="CL216" s="255"/>
      <c r="CM216" s="255"/>
      <c r="CN216" s="255"/>
      <c r="CO216" s="255"/>
      <c r="CP216" s="255"/>
      <c r="CQ216" s="255"/>
      <c r="CR216" s="255"/>
      <c r="CS216" s="255"/>
      <c r="CT216" s="255"/>
      <c r="CU216" s="255"/>
      <c r="CV216" s="255"/>
      <c r="CW216" s="255"/>
      <c r="CX216" s="255"/>
      <c r="CY216" s="255"/>
      <c r="CZ216" s="255"/>
      <c r="DA216" s="255"/>
      <c r="DB216" s="255"/>
      <c r="DC216" s="255"/>
      <c r="DD216" s="255"/>
      <c r="DE216" s="255"/>
      <c r="DF216" s="255"/>
      <c r="DG216" s="255"/>
      <c r="DH216" s="255"/>
      <c r="DI216" s="255"/>
      <c r="DJ216" s="255"/>
      <c r="DK216" s="255"/>
      <c r="DL216" s="255"/>
    </row>
    <row r="217" spans="1:116" x14ac:dyDescent="0.35">
      <c r="A217" s="255"/>
      <c r="B217" s="255"/>
      <c r="C217" s="255"/>
      <c r="D217" s="255"/>
      <c r="E217" s="255"/>
      <c r="F217" s="255"/>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5"/>
      <c r="AR217" s="255"/>
      <c r="AS217" s="255"/>
      <c r="AT217" s="255"/>
      <c r="AU217" s="255"/>
      <c r="AV217" s="255"/>
      <c r="AW217" s="255"/>
      <c r="AX217" s="255"/>
      <c r="AY217" s="255"/>
      <c r="AZ217" s="255"/>
      <c r="BA217" s="255"/>
      <c r="BB217" s="255"/>
      <c r="BC217" s="255"/>
      <c r="BD217" s="255"/>
      <c r="BE217" s="255"/>
      <c r="BF217" s="255"/>
      <c r="BG217" s="255"/>
      <c r="BH217" s="255"/>
      <c r="BI217" s="255"/>
      <c r="BJ217" s="255"/>
      <c r="BK217" s="255"/>
      <c r="BL217" s="255"/>
      <c r="BM217" s="255"/>
      <c r="BN217" s="255"/>
      <c r="BO217" s="255"/>
      <c r="BP217" s="255"/>
      <c r="BQ217" s="255"/>
      <c r="BR217" s="255"/>
      <c r="BS217" s="255"/>
      <c r="BT217" s="255"/>
      <c r="BU217" s="255"/>
      <c r="BV217" s="255"/>
      <c r="BW217" s="255"/>
      <c r="BX217" s="255"/>
      <c r="BY217" s="255"/>
      <c r="BZ217" s="255"/>
      <c r="CA217" s="255"/>
      <c r="CB217" s="255"/>
      <c r="CC217" s="255"/>
      <c r="CD217" s="255"/>
      <c r="CE217" s="255"/>
      <c r="CF217" s="255"/>
      <c r="CG217" s="255"/>
      <c r="CH217" s="255"/>
      <c r="CI217" s="255"/>
      <c r="CJ217" s="255"/>
      <c r="CK217" s="255"/>
      <c r="CL217" s="255"/>
      <c r="CM217" s="255"/>
      <c r="CN217" s="255"/>
      <c r="CO217" s="255"/>
      <c r="CP217" s="255"/>
      <c r="CQ217" s="255"/>
      <c r="CR217" s="255"/>
      <c r="CS217" s="255"/>
      <c r="CT217" s="255"/>
      <c r="CU217" s="255"/>
      <c r="CV217" s="255"/>
      <c r="CW217" s="255"/>
      <c r="CX217" s="255"/>
      <c r="CY217" s="255"/>
      <c r="CZ217" s="255"/>
      <c r="DA217" s="255"/>
      <c r="DB217" s="255"/>
      <c r="DC217" s="255"/>
      <c r="DD217" s="255"/>
      <c r="DE217" s="255"/>
      <c r="DF217" s="255"/>
      <c r="DG217" s="255"/>
      <c r="DH217" s="255"/>
      <c r="DI217" s="255"/>
      <c r="DJ217" s="255"/>
      <c r="DK217" s="255"/>
      <c r="DL217" s="255"/>
    </row>
    <row r="218" spans="1:116" x14ac:dyDescent="0.35">
      <c r="A218" s="255"/>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5"/>
      <c r="AR218" s="255"/>
      <c r="AS218" s="255"/>
      <c r="AT218" s="255"/>
      <c r="AU218" s="255"/>
      <c r="AV218" s="255"/>
      <c r="AW218" s="255"/>
      <c r="AX218" s="255"/>
      <c r="AY218" s="255"/>
      <c r="AZ218" s="255"/>
      <c r="BA218" s="255"/>
      <c r="BB218" s="255"/>
      <c r="BC218" s="255"/>
      <c r="BD218" s="255"/>
      <c r="BE218" s="255"/>
      <c r="BF218" s="255"/>
      <c r="BG218" s="255"/>
      <c r="BH218" s="255"/>
      <c r="BI218" s="255"/>
      <c r="BJ218" s="255"/>
      <c r="BK218" s="255"/>
      <c r="BL218" s="255"/>
      <c r="BM218" s="255"/>
      <c r="BN218" s="255"/>
      <c r="BO218" s="255"/>
      <c r="BP218" s="255"/>
      <c r="BQ218" s="255"/>
      <c r="BR218" s="255"/>
      <c r="BS218" s="255"/>
      <c r="BT218" s="255"/>
      <c r="BU218" s="255"/>
      <c r="BV218" s="255"/>
      <c r="BW218" s="255"/>
      <c r="BX218" s="255"/>
      <c r="BY218" s="255"/>
      <c r="BZ218" s="255"/>
      <c r="CA218" s="255"/>
      <c r="CB218" s="255"/>
      <c r="CC218" s="255"/>
      <c r="CD218" s="255"/>
      <c r="CE218" s="255"/>
      <c r="CF218" s="255"/>
      <c r="CG218" s="255"/>
      <c r="CH218" s="255"/>
      <c r="CI218" s="255"/>
      <c r="CJ218" s="255"/>
      <c r="CK218" s="255"/>
      <c r="CL218" s="255"/>
      <c r="CM218" s="255"/>
      <c r="CN218" s="255"/>
      <c r="CO218" s="255"/>
      <c r="CP218" s="255"/>
      <c r="CQ218" s="255"/>
      <c r="CR218" s="255"/>
      <c r="CS218" s="255"/>
      <c r="CT218" s="255"/>
      <c r="CU218" s="255"/>
      <c r="CV218" s="255"/>
      <c r="CW218" s="255"/>
      <c r="CX218" s="255"/>
      <c r="CY218" s="255"/>
      <c r="CZ218" s="255"/>
      <c r="DA218" s="255"/>
      <c r="DB218" s="255"/>
      <c r="DC218" s="255"/>
      <c r="DD218" s="255"/>
      <c r="DE218" s="255"/>
      <c r="DF218" s="255"/>
      <c r="DG218" s="255"/>
      <c r="DH218" s="255"/>
      <c r="DI218" s="255"/>
      <c r="DJ218" s="255"/>
      <c r="DK218" s="255"/>
      <c r="DL218" s="255"/>
    </row>
    <row r="219" spans="1:116" x14ac:dyDescent="0.35">
      <c r="A219" s="255"/>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55"/>
      <c r="AP219" s="255"/>
      <c r="AQ219" s="255"/>
      <c r="AR219" s="255"/>
      <c r="AS219" s="255"/>
      <c r="AT219" s="255"/>
      <c r="AU219" s="255"/>
      <c r="AV219" s="255"/>
      <c r="AW219" s="255"/>
      <c r="AX219" s="255"/>
      <c r="AY219" s="255"/>
      <c r="AZ219" s="255"/>
      <c r="BA219" s="255"/>
      <c r="BB219" s="255"/>
      <c r="BC219" s="255"/>
      <c r="BD219" s="255"/>
      <c r="BE219" s="255"/>
      <c r="BF219" s="255"/>
      <c r="BG219" s="255"/>
      <c r="BH219" s="255"/>
      <c r="BI219" s="255"/>
      <c r="BJ219" s="255"/>
      <c r="BK219" s="255"/>
      <c r="BL219" s="255"/>
      <c r="BM219" s="255"/>
      <c r="BN219" s="255"/>
      <c r="BO219" s="255"/>
      <c r="BP219" s="255"/>
      <c r="BQ219" s="255"/>
      <c r="BR219" s="255"/>
      <c r="BS219" s="255"/>
      <c r="BT219" s="255"/>
      <c r="BU219" s="255"/>
      <c r="BV219" s="255"/>
      <c r="BW219" s="255"/>
      <c r="BX219" s="255"/>
      <c r="BY219" s="255"/>
      <c r="BZ219" s="255"/>
      <c r="CA219" s="255"/>
      <c r="CB219" s="255"/>
      <c r="CC219" s="255"/>
      <c r="CD219" s="255"/>
      <c r="CE219" s="255"/>
      <c r="CF219" s="255"/>
      <c r="CG219" s="255"/>
      <c r="CH219" s="255"/>
      <c r="CI219" s="255"/>
      <c r="CJ219" s="255"/>
      <c r="CK219" s="255"/>
      <c r="CL219" s="255"/>
      <c r="CM219" s="255"/>
      <c r="CN219" s="255"/>
      <c r="CO219" s="255"/>
      <c r="CP219" s="255"/>
      <c r="CQ219" s="255"/>
      <c r="CR219" s="255"/>
      <c r="CS219" s="255"/>
      <c r="CT219" s="255"/>
      <c r="CU219" s="255"/>
      <c r="CV219" s="255"/>
      <c r="CW219" s="255"/>
      <c r="CX219" s="255"/>
      <c r="CY219" s="255"/>
      <c r="CZ219" s="255"/>
      <c r="DA219" s="255"/>
      <c r="DB219" s="255"/>
      <c r="DC219" s="255"/>
      <c r="DD219" s="255"/>
      <c r="DE219" s="255"/>
      <c r="DF219" s="255"/>
      <c r="DG219" s="255"/>
      <c r="DH219" s="255"/>
      <c r="DI219" s="255"/>
      <c r="DJ219" s="255"/>
      <c r="DK219" s="255"/>
      <c r="DL219" s="255"/>
    </row>
    <row r="220" spans="1:116" x14ac:dyDescent="0.35">
      <c r="A220" s="255"/>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c r="AT220" s="255"/>
      <c r="AU220" s="255"/>
      <c r="AV220" s="255"/>
      <c r="AW220" s="255"/>
      <c r="AX220" s="255"/>
      <c r="AY220" s="255"/>
      <c r="AZ220" s="255"/>
      <c r="BA220" s="255"/>
      <c r="BB220" s="255"/>
      <c r="BC220" s="255"/>
      <c r="BD220" s="255"/>
      <c r="BE220" s="255"/>
      <c r="BF220" s="255"/>
      <c r="BG220" s="255"/>
      <c r="BH220" s="255"/>
      <c r="BI220" s="255"/>
      <c r="BJ220" s="255"/>
      <c r="BK220" s="255"/>
      <c r="BL220" s="255"/>
      <c r="BM220" s="255"/>
      <c r="BN220" s="255"/>
      <c r="BO220" s="255"/>
      <c r="BP220" s="255"/>
      <c r="BQ220" s="255"/>
      <c r="BR220" s="255"/>
      <c r="BS220" s="255"/>
      <c r="BT220" s="255"/>
      <c r="BU220" s="255"/>
      <c r="BV220" s="255"/>
      <c r="BW220" s="255"/>
      <c r="BX220" s="255"/>
      <c r="BY220" s="255"/>
      <c r="BZ220" s="255"/>
      <c r="CA220" s="255"/>
      <c r="CB220" s="255"/>
      <c r="CC220" s="255"/>
      <c r="CD220" s="255"/>
      <c r="CE220" s="255"/>
      <c r="CF220" s="255"/>
      <c r="CG220" s="255"/>
      <c r="CH220" s="255"/>
      <c r="CI220" s="255"/>
      <c r="CJ220" s="255"/>
      <c r="CK220" s="255"/>
      <c r="CL220" s="255"/>
      <c r="CM220" s="255"/>
      <c r="CN220" s="255"/>
      <c r="CO220" s="255"/>
      <c r="CP220" s="255"/>
      <c r="CQ220" s="255"/>
      <c r="CR220" s="255"/>
      <c r="CS220" s="255"/>
      <c r="CT220" s="255"/>
      <c r="CU220" s="255"/>
      <c r="CV220" s="255"/>
      <c r="CW220" s="255"/>
      <c r="CX220" s="255"/>
      <c r="CY220" s="255"/>
      <c r="CZ220" s="255"/>
      <c r="DA220" s="255"/>
      <c r="DB220" s="255"/>
      <c r="DC220" s="255"/>
      <c r="DD220" s="255"/>
      <c r="DE220" s="255"/>
      <c r="DF220" s="255"/>
      <c r="DG220" s="255"/>
      <c r="DH220" s="255"/>
      <c r="DI220" s="255"/>
      <c r="DJ220" s="255"/>
      <c r="DK220" s="255"/>
      <c r="DL220" s="255"/>
    </row>
    <row r="221" spans="1:116" x14ac:dyDescent="0.35">
      <c r="A221" s="255"/>
      <c r="B221" s="255"/>
      <c r="C221" s="255"/>
      <c r="D221" s="255"/>
      <c r="E221" s="255"/>
      <c r="F221" s="255"/>
      <c r="G221" s="255"/>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c r="AT221" s="255"/>
      <c r="AU221" s="255"/>
      <c r="AV221" s="255"/>
      <c r="AW221" s="255"/>
      <c r="AX221" s="255"/>
      <c r="AY221" s="255"/>
      <c r="AZ221" s="255"/>
      <c r="BA221" s="255"/>
      <c r="BB221" s="255"/>
      <c r="BC221" s="255"/>
      <c r="BD221" s="255"/>
      <c r="BE221" s="255"/>
      <c r="BF221" s="255"/>
      <c r="BG221" s="255"/>
      <c r="BH221" s="255"/>
      <c r="BI221" s="255"/>
      <c r="BJ221" s="255"/>
      <c r="BK221" s="255"/>
      <c r="BL221" s="255"/>
      <c r="BM221" s="255"/>
      <c r="BN221" s="255"/>
      <c r="BO221" s="255"/>
      <c r="BP221" s="255"/>
      <c r="BQ221" s="255"/>
      <c r="BR221" s="255"/>
      <c r="BS221" s="255"/>
      <c r="BT221" s="255"/>
      <c r="BU221" s="255"/>
      <c r="BV221" s="255"/>
      <c r="BW221" s="255"/>
      <c r="BX221" s="255"/>
      <c r="BY221" s="255"/>
      <c r="BZ221" s="255"/>
      <c r="CA221" s="255"/>
      <c r="CB221" s="255"/>
      <c r="CC221" s="255"/>
      <c r="CD221" s="255"/>
      <c r="CE221" s="255"/>
      <c r="CF221" s="255"/>
      <c r="CG221" s="255"/>
      <c r="CH221" s="255"/>
      <c r="CI221" s="255"/>
      <c r="CJ221" s="255"/>
      <c r="CK221" s="255"/>
      <c r="CL221" s="255"/>
      <c r="CM221" s="255"/>
      <c r="CN221" s="255"/>
      <c r="CO221" s="255"/>
      <c r="CP221" s="255"/>
      <c r="CQ221" s="255"/>
      <c r="CR221" s="255"/>
      <c r="CS221" s="255"/>
      <c r="CT221" s="255"/>
      <c r="CU221" s="255"/>
      <c r="CV221" s="255"/>
      <c r="CW221" s="255"/>
      <c r="CX221" s="255"/>
      <c r="CY221" s="255"/>
      <c r="CZ221" s="255"/>
      <c r="DA221" s="255"/>
      <c r="DB221" s="255"/>
      <c r="DC221" s="255"/>
      <c r="DD221" s="255"/>
      <c r="DE221" s="255"/>
      <c r="DF221" s="255"/>
      <c r="DG221" s="255"/>
      <c r="DH221" s="255"/>
      <c r="DI221" s="255"/>
      <c r="DJ221" s="255"/>
      <c r="DK221" s="255"/>
      <c r="DL221" s="255"/>
    </row>
    <row r="222" spans="1:116" x14ac:dyDescent="0.35">
      <c r="A222" s="255"/>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55"/>
      <c r="CA222" s="255"/>
      <c r="CB222" s="255"/>
      <c r="CC222" s="255"/>
      <c r="CD222" s="255"/>
      <c r="CE222" s="255"/>
      <c r="CF222" s="255"/>
      <c r="CG222" s="255"/>
      <c r="CH222" s="255"/>
      <c r="CI222" s="255"/>
      <c r="CJ222" s="255"/>
      <c r="CK222" s="255"/>
      <c r="CL222" s="255"/>
      <c r="CM222" s="255"/>
      <c r="CN222" s="255"/>
      <c r="CO222" s="255"/>
      <c r="CP222" s="255"/>
      <c r="CQ222" s="255"/>
      <c r="CR222" s="255"/>
      <c r="CS222" s="255"/>
      <c r="CT222" s="255"/>
      <c r="CU222" s="255"/>
      <c r="CV222" s="255"/>
      <c r="CW222" s="255"/>
      <c r="CX222" s="255"/>
      <c r="CY222" s="255"/>
      <c r="CZ222" s="255"/>
      <c r="DA222" s="255"/>
      <c r="DB222" s="255"/>
      <c r="DC222" s="255"/>
      <c r="DD222" s="255"/>
      <c r="DE222" s="255"/>
      <c r="DF222" s="255"/>
      <c r="DG222" s="255"/>
      <c r="DH222" s="255"/>
      <c r="DI222" s="255"/>
      <c r="DJ222" s="255"/>
      <c r="DK222" s="255"/>
      <c r="DL222" s="255"/>
    </row>
    <row r="223" spans="1:116" x14ac:dyDescent="0.35">
      <c r="A223" s="255"/>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5"/>
      <c r="BH223" s="255"/>
      <c r="BI223" s="255"/>
      <c r="BJ223" s="255"/>
      <c r="BK223" s="255"/>
      <c r="BL223" s="255"/>
      <c r="BM223" s="255"/>
      <c r="BN223" s="255"/>
      <c r="BO223" s="255"/>
      <c r="BP223" s="255"/>
      <c r="BQ223" s="255"/>
      <c r="BR223" s="255"/>
      <c r="BS223" s="255"/>
      <c r="BT223" s="255"/>
      <c r="BU223" s="255"/>
      <c r="BV223" s="255"/>
      <c r="BW223" s="255"/>
      <c r="BX223" s="255"/>
      <c r="BY223" s="255"/>
      <c r="BZ223" s="255"/>
      <c r="CA223" s="255"/>
      <c r="CB223" s="255"/>
      <c r="CC223" s="255"/>
      <c r="CD223" s="255"/>
      <c r="CE223" s="255"/>
      <c r="CF223" s="255"/>
      <c r="CG223" s="255"/>
      <c r="CH223" s="255"/>
      <c r="CI223" s="255"/>
      <c r="CJ223" s="255"/>
      <c r="CK223" s="255"/>
      <c r="CL223" s="255"/>
      <c r="CM223" s="255"/>
      <c r="CN223" s="255"/>
      <c r="CO223" s="255"/>
      <c r="CP223" s="255"/>
      <c r="CQ223" s="255"/>
      <c r="CR223" s="255"/>
      <c r="CS223" s="255"/>
      <c r="CT223" s="255"/>
      <c r="CU223" s="255"/>
      <c r="CV223" s="255"/>
      <c r="CW223" s="255"/>
      <c r="CX223" s="255"/>
      <c r="CY223" s="255"/>
      <c r="CZ223" s="255"/>
      <c r="DA223" s="255"/>
      <c r="DB223" s="255"/>
      <c r="DC223" s="255"/>
      <c r="DD223" s="255"/>
      <c r="DE223" s="255"/>
      <c r="DF223" s="255"/>
      <c r="DG223" s="255"/>
      <c r="DH223" s="255"/>
      <c r="DI223" s="255"/>
      <c r="DJ223" s="255"/>
      <c r="DK223" s="255"/>
      <c r="DL223" s="255"/>
    </row>
    <row r="224" spans="1:116" x14ac:dyDescent="0.35">
      <c r="A224" s="255"/>
      <c r="B224" s="255"/>
      <c r="C224" s="255"/>
      <c r="D224" s="255"/>
      <c r="E224" s="255"/>
      <c r="F224" s="255"/>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5"/>
      <c r="AK224" s="255"/>
      <c r="AL224" s="255"/>
      <c r="AM224" s="255"/>
      <c r="AN224" s="255"/>
      <c r="AO224" s="255"/>
      <c r="AP224" s="255"/>
      <c r="AQ224" s="255"/>
      <c r="AR224" s="255"/>
      <c r="AS224" s="255"/>
      <c r="AT224" s="255"/>
      <c r="AU224" s="255"/>
      <c r="AV224" s="255"/>
      <c r="AW224" s="255"/>
      <c r="AX224" s="255"/>
      <c r="AY224" s="255"/>
      <c r="AZ224" s="255"/>
      <c r="BA224" s="255"/>
      <c r="BB224" s="255"/>
      <c r="BC224" s="255"/>
      <c r="BD224" s="255"/>
      <c r="BE224" s="255"/>
      <c r="BF224" s="255"/>
      <c r="BG224" s="255"/>
      <c r="BH224" s="255"/>
      <c r="BI224" s="255"/>
      <c r="BJ224" s="255"/>
      <c r="BK224" s="255"/>
      <c r="BL224" s="255"/>
      <c r="BM224" s="255"/>
      <c r="BN224" s="255"/>
      <c r="BO224" s="255"/>
      <c r="BP224" s="255"/>
      <c r="BQ224" s="255"/>
      <c r="BR224" s="255"/>
      <c r="BS224" s="255"/>
      <c r="BT224" s="255"/>
      <c r="BU224" s="255"/>
      <c r="BV224" s="255"/>
      <c r="BW224" s="255"/>
      <c r="BX224" s="255"/>
      <c r="BY224" s="255"/>
      <c r="BZ224" s="255"/>
      <c r="CA224" s="255"/>
      <c r="CB224" s="255"/>
      <c r="CC224" s="255"/>
      <c r="CD224" s="255"/>
      <c r="CE224" s="255"/>
      <c r="CF224" s="255"/>
      <c r="CG224" s="255"/>
      <c r="CH224" s="255"/>
      <c r="CI224" s="255"/>
      <c r="CJ224" s="255"/>
      <c r="CK224" s="255"/>
      <c r="CL224" s="255"/>
      <c r="CM224" s="255"/>
      <c r="CN224" s="255"/>
      <c r="CO224" s="255"/>
      <c r="CP224" s="255"/>
      <c r="CQ224" s="255"/>
      <c r="CR224" s="255"/>
      <c r="CS224" s="255"/>
      <c r="CT224" s="255"/>
      <c r="CU224" s="255"/>
      <c r="CV224" s="255"/>
      <c r="CW224" s="255"/>
      <c r="CX224" s="255"/>
      <c r="CY224" s="255"/>
      <c r="CZ224" s="255"/>
      <c r="DA224" s="255"/>
      <c r="DB224" s="255"/>
      <c r="DC224" s="255"/>
      <c r="DD224" s="255"/>
      <c r="DE224" s="255"/>
      <c r="DF224" s="255"/>
      <c r="DG224" s="255"/>
      <c r="DH224" s="255"/>
      <c r="DI224" s="255"/>
      <c r="DJ224" s="255"/>
      <c r="DK224" s="255"/>
      <c r="DL224" s="255"/>
    </row>
    <row r="225" spans="1:116" x14ac:dyDescent="0.35">
      <c r="A225" s="255"/>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5"/>
      <c r="BH225" s="255"/>
      <c r="BI225" s="255"/>
      <c r="BJ225" s="255"/>
      <c r="BK225" s="255"/>
      <c r="BL225" s="255"/>
      <c r="BM225" s="255"/>
      <c r="BN225" s="255"/>
      <c r="BO225" s="255"/>
      <c r="BP225" s="255"/>
      <c r="BQ225" s="255"/>
      <c r="BR225" s="255"/>
      <c r="BS225" s="255"/>
      <c r="BT225" s="255"/>
      <c r="BU225" s="255"/>
      <c r="BV225" s="255"/>
      <c r="BW225" s="255"/>
      <c r="BX225" s="255"/>
      <c r="BY225" s="255"/>
      <c r="BZ225" s="255"/>
      <c r="CA225" s="255"/>
      <c r="CB225" s="255"/>
      <c r="CC225" s="255"/>
      <c r="CD225" s="255"/>
      <c r="CE225" s="255"/>
      <c r="CF225" s="255"/>
      <c r="CG225" s="255"/>
      <c r="CH225" s="255"/>
      <c r="CI225" s="255"/>
      <c r="CJ225" s="255"/>
      <c r="CK225" s="255"/>
      <c r="CL225" s="255"/>
      <c r="CM225" s="255"/>
      <c r="CN225" s="255"/>
      <c r="CO225" s="255"/>
      <c r="CP225" s="255"/>
      <c r="CQ225" s="255"/>
      <c r="CR225" s="255"/>
      <c r="CS225" s="255"/>
      <c r="CT225" s="255"/>
      <c r="CU225" s="255"/>
      <c r="CV225" s="255"/>
      <c r="CW225" s="255"/>
      <c r="CX225" s="255"/>
      <c r="CY225" s="255"/>
      <c r="CZ225" s="255"/>
      <c r="DA225" s="255"/>
      <c r="DB225" s="255"/>
      <c r="DC225" s="255"/>
      <c r="DD225" s="255"/>
      <c r="DE225" s="255"/>
      <c r="DF225" s="255"/>
      <c r="DG225" s="255"/>
      <c r="DH225" s="255"/>
      <c r="DI225" s="255"/>
      <c r="DJ225" s="255"/>
      <c r="DK225" s="255"/>
      <c r="DL225" s="255"/>
    </row>
    <row r="226" spans="1:116" x14ac:dyDescent="0.35">
      <c r="A226" s="255"/>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5"/>
      <c r="AG226" s="255"/>
      <c r="AH226" s="255"/>
      <c r="AI226" s="255"/>
      <c r="AJ226" s="255"/>
      <c r="AK226" s="255"/>
      <c r="AL226" s="255"/>
      <c r="AM226" s="255"/>
      <c r="AN226" s="255"/>
      <c r="AO226" s="255"/>
      <c r="AP226" s="255"/>
      <c r="AQ226" s="255"/>
      <c r="AR226" s="255"/>
      <c r="AS226" s="255"/>
      <c r="AT226" s="255"/>
      <c r="AU226" s="255"/>
      <c r="AV226" s="255"/>
      <c r="AW226" s="255"/>
      <c r="AX226" s="255"/>
      <c r="AY226" s="255"/>
      <c r="AZ226" s="255"/>
      <c r="BA226" s="255"/>
      <c r="BB226" s="255"/>
      <c r="BC226" s="255"/>
      <c r="BD226" s="255"/>
      <c r="BE226" s="255"/>
      <c r="BF226" s="255"/>
      <c r="BG226" s="255"/>
      <c r="BH226" s="255"/>
      <c r="BI226" s="255"/>
      <c r="BJ226" s="255"/>
      <c r="BK226" s="255"/>
      <c r="BL226" s="255"/>
      <c r="BM226" s="255"/>
      <c r="BN226" s="255"/>
      <c r="BO226" s="255"/>
      <c r="BP226" s="255"/>
      <c r="BQ226" s="255"/>
      <c r="BR226" s="255"/>
      <c r="BS226" s="255"/>
      <c r="BT226" s="255"/>
      <c r="BU226" s="255"/>
      <c r="BV226" s="255"/>
      <c r="BW226" s="255"/>
      <c r="BX226" s="255"/>
      <c r="BY226" s="255"/>
      <c r="BZ226" s="255"/>
      <c r="CA226" s="255"/>
      <c r="CB226" s="255"/>
      <c r="CC226" s="255"/>
      <c r="CD226" s="255"/>
      <c r="CE226" s="255"/>
      <c r="CF226" s="255"/>
      <c r="CG226" s="255"/>
      <c r="CH226" s="255"/>
      <c r="CI226" s="255"/>
      <c r="CJ226" s="255"/>
      <c r="CK226" s="255"/>
      <c r="CL226" s="255"/>
      <c r="CM226" s="255"/>
      <c r="CN226" s="255"/>
      <c r="CO226" s="255"/>
      <c r="CP226" s="255"/>
      <c r="CQ226" s="255"/>
      <c r="CR226" s="255"/>
      <c r="CS226" s="255"/>
      <c r="CT226" s="255"/>
      <c r="CU226" s="255"/>
      <c r="CV226" s="255"/>
      <c r="CW226" s="255"/>
      <c r="CX226" s="255"/>
      <c r="CY226" s="255"/>
      <c r="CZ226" s="255"/>
      <c r="DA226" s="255"/>
      <c r="DB226" s="255"/>
      <c r="DC226" s="255"/>
      <c r="DD226" s="255"/>
      <c r="DE226" s="255"/>
      <c r="DF226" s="255"/>
      <c r="DG226" s="255"/>
      <c r="DH226" s="255"/>
      <c r="DI226" s="255"/>
      <c r="DJ226" s="255"/>
      <c r="DK226" s="255"/>
      <c r="DL226" s="255"/>
    </row>
    <row r="227" spans="1:116" x14ac:dyDescent="0.35">
      <c r="A227" s="255"/>
      <c r="B227" s="255"/>
      <c r="C227" s="255"/>
      <c r="D227" s="255"/>
      <c r="E227" s="255"/>
      <c r="F227" s="255"/>
      <c r="G227" s="255"/>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5"/>
      <c r="AG227" s="255"/>
      <c r="AH227" s="255"/>
      <c r="AI227" s="255"/>
      <c r="AJ227" s="255"/>
      <c r="AK227" s="255"/>
      <c r="AL227" s="255"/>
      <c r="AM227" s="255"/>
      <c r="AN227" s="255"/>
      <c r="AO227" s="255"/>
      <c r="AP227" s="255"/>
      <c r="AQ227" s="255"/>
      <c r="AR227" s="255"/>
      <c r="AS227" s="255"/>
      <c r="AT227" s="255"/>
      <c r="AU227" s="255"/>
      <c r="AV227" s="255"/>
      <c r="AW227" s="255"/>
      <c r="AX227" s="255"/>
      <c r="AY227" s="255"/>
      <c r="AZ227" s="255"/>
      <c r="BA227" s="255"/>
      <c r="BB227" s="255"/>
      <c r="BC227" s="255"/>
      <c r="BD227" s="255"/>
      <c r="BE227" s="255"/>
      <c r="BF227" s="255"/>
      <c r="BG227" s="255"/>
      <c r="BH227" s="255"/>
      <c r="BI227" s="255"/>
      <c r="BJ227" s="255"/>
      <c r="BK227" s="255"/>
      <c r="BL227" s="255"/>
      <c r="BM227" s="255"/>
      <c r="BN227" s="255"/>
      <c r="BO227" s="255"/>
      <c r="BP227" s="255"/>
      <c r="BQ227" s="255"/>
      <c r="BR227" s="255"/>
      <c r="BS227" s="255"/>
      <c r="BT227" s="255"/>
      <c r="BU227" s="255"/>
      <c r="BV227" s="255"/>
      <c r="BW227" s="255"/>
      <c r="BX227" s="255"/>
      <c r="BY227" s="255"/>
      <c r="BZ227" s="255"/>
      <c r="CA227" s="255"/>
      <c r="CB227" s="255"/>
      <c r="CC227" s="255"/>
      <c r="CD227" s="255"/>
      <c r="CE227" s="255"/>
      <c r="CF227" s="255"/>
      <c r="CG227" s="255"/>
      <c r="CH227" s="255"/>
      <c r="CI227" s="255"/>
      <c r="CJ227" s="255"/>
      <c r="CK227" s="255"/>
      <c r="CL227" s="255"/>
      <c r="CM227" s="255"/>
      <c r="CN227" s="255"/>
      <c r="CO227" s="255"/>
      <c r="CP227" s="255"/>
      <c r="CQ227" s="255"/>
      <c r="CR227" s="255"/>
      <c r="CS227" s="255"/>
      <c r="CT227" s="255"/>
      <c r="CU227" s="255"/>
      <c r="CV227" s="255"/>
      <c r="CW227" s="255"/>
      <c r="CX227" s="255"/>
      <c r="CY227" s="255"/>
      <c r="CZ227" s="255"/>
      <c r="DA227" s="255"/>
      <c r="DB227" s="255"/>
      <c r="DC227" s="255"/>
      <c r="DD227" s="255"/>
      <c r="DE227" s="255"/>
      <c r="DF227" s="255"/>
      <c r="DG227" s="255"/>
      <c r="DH227" s="255"/>
      <c r="DI227" s="255"/>
      <c r="DJ227" s="255"/>
      <c r="DK227" s="255"/>
      <c r="DL227" s="255"/>
    </row>
    <row r="228" spans="1:116" x14ac:dyDescent="0.35">
      <c r="A228" s="255"/>
      <c r="B228" s="255"/>
      <c r="C228" s="255"/>
      <c r="D228" s="255"/>
      <c r="E228" s="255"/>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5"/>
      <c r="BH228" s="255"/>
      <c r="BI228" s="255"/>
      <c r="BJ228" s="255"/>
      <c r="BK228" s="255"/>
      <c r="BL228" s="255"/>
      <c r="BM228" s="255"/>
      <c r="BN228" s="255"/>
      <c r="BO228" s="255"/>
      <c r="BP228" s="255"/>
      <c r="BQ228" s="255"/>
      <c r="BR228" s="255"/>
      <c r="BS228" s="255"/>
      <c r="BT228" s="255"/>
      <c r="BU228" s="255"/>
      <c r="BV228" s="255"/>
      <c r="BW228" s="255"/>
      <c r="BX228" s="255"/>
      <c r="BY228" s="255"/>
      <c r="BZ228" s="255"/>
      <c r="CA228" s="255"/>
      <c r="CB228" s="255"/>
      <c r="CC228" s="255"/>
      <c r="CD228" s="255"/>
      <c r="CE228" s="255"/>
      <c r="CF228" s="255"/>
      <c r="CG228" s="255"/>
      <c r="CH228" s="255"/>
      <c r="CI228" s="255"/>
      <c r="CJ228" s="255"/>
      <c r="CK228" s="255"/>
      <c r="CL228" s="255"/>
      <c r="CM228" s="255"/>
      <c r="CN228" s="255"/>
      <c r="CO228" s="255"/>
      <c r="CP228" s="255"/>
      <c r="CQ228" s="255"/>
      <c r="CR228" s="255"/>
      <c r="CS228" s="255"/>
      <c r="CT228" s="255"/>
      <c r="CU228" s="255"/>
      <c r="CV228" s="255"/>
      <c r="CW228" s="255"/>
      <c r="CX228" s="255"/>
      <c r="CY228" s="255"/>
      <c r="CZ228" s="255"/>
      <c r="DA228" s="255"/>
      <c r="DB228" s="255"/>
      <c r="DC228" s="255"/>
      <c r="DD228" s="255"/>
      <c r="DE228" s="255"/>
      <c r="DF228" s="255"/>
      <c r="DG228" s="255"/>
      <c r="DH228" s="255"/>
      <c r="DI228" s="255"/>
      <c r="DJ228" s="255"/>
      <c r="DK228" s="255"/>
      <c r="DL228" s="255"/>
    </row>
    <row r="229" spans="1:116" x14ac:dyDescent="0.35">
      <c r="A229" s="255"/>
      <c r="B229" s="255"/>
      <c r="C229" s="255"/>
      <c r="D229" s="255"/>
      <c r="E229" s="255"/>
      <c r="F229" s="255"/>
      <c r="G229" s="255"/>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c r="AN229" s="255"/>
      <c r="AO229" s="255"/>
      <c r="AP229" s="255"/>
      <c r="AQ229" s="255"/>
      <c r="AR229" s="255"/>
      <c r="AS229" s="255"/>
      <c r="AT229" s="255"/>
      <c r="AU229" s="255"/>
      <c r="AV229" s="255"/>
      <c r="AW229" s="255"/>
      <c r="AX229" s="255"/>
      <c r="AY229" s="255"/>
      <c r="AZ229" s="255"/>
      <c r="BA229" s="255"/>
      <c r="BB229" s="255"/>
      <c r="BC229" s="255"/>
      <c r="BD229" s="255"/>
      <c r="BE229" s="255"/>
      <c r="BF229" s="255"/>
      <c r="BG229" s="255"/>
      <c r="BH229" s="255"/>
      <c r="BI229" s="255"/>
      <c r="BJ229" s="255"/>
      <c r="BK229" s="255"/>
      <c r="BL229" s="255"/>
      <c r="BM229" s="255"/>
      <c r="BN229" s="255"/>
      <c r="BO229" s="255"/>
      <c r="BP229" s="255"/>
      <c r="BQ229" s="255"/>
      <c r="BR229" s="255"/>
      <c r="BS229" s="255"/>
      <c r="BT229" s="255"/>
      <c r="BU229" s="255"/>
      <c r="BV229" s="255"/>
      <c r="BW229" s="255"/>
      <c r="BX229" s="255"/>
      <c r="BY229" s="255"/>
      <c r="BZ229" s="255"/>
      <c r="CA229" s="255"/>
      <c r="CB229" s="255"/>
      <c r="CC229" s="255"/>
      <c r="CD229" s="255"/>
      <c r="CE229" s="255"/>
      <c r="CF229" s="255"/>
      <c r="CG229" s="255"/>
      <c r="CH229" s="255"/>
      <c r="CI229" s="255"/>
      <c r="CJ229" s="255"/>
      <c r="CK229" s="255"/>
      <c r="CL229" s="255"/>
      <c r="CM229" s="255"/>
      <c r="CN229" s="255"/>
      <c r="CO229" s="255"/>
      <c r="CP229" s="255"/>
      <c r="CQ229" s="255"/>
      <c r="CR229" s="255"/>
      <c r="CS229" s="255"/>
      <c r="CT229" s="255"/>
      <c r="CU229" s="255"/>
      <c r="CV229" s="255"/>
      <c r="CW229" s="255"/>
      <c r="CX229" s="255"/>
      <c r="CY229" s="255"/>
      <c r="CZ229" s="255"/>
      <c r="DA229" s="255"/>
      <c r="DB229" s="255"/>
      <c r="DC229" s="255"/>
      <c r="DD229" s="255"/>
      <c r="DE229" s="255"/>
      <c r="DF229" s="255"/>
      <c r="DG229" s="255"/>
      <c r="DH229" s="255"/>
      <c r="DI229" s="255"/>
      <c r="DJ229" s="255"/>
      <c r="DK229" s="255"/>
      <c r="DL229" s="255"/>
    </row>
    <row r="230" spans="1:116" x14ac:dyDescent="0.35">
      <c r="A230" s="255"/>
      <c r="B230" s="255"/>
      <c r="C230" s="255"/>
      <c r="D230" s="255"/>
      <c r="E230" s="255"/>
      <c r="F230" s="255"/>
      <c r="G230" s="255"/>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5"/>
      <c r="AK230" s="255"/>
      <c r="AL230" s="255"/>
      <c r="AM230" s="255"/>
      <c r="AN230" s="255"/>
      <c r="AO230" s="255"/>
      <c r="AP230" s="255"/>
      <c r="AQ230" s="255"/>
      <c r="AR230" s="255"/>
      <c r="AS230" s="255"/>
      <c r="AT230" s="255"/>
      <c r="AU230" s="255"/>
      <c r="AV230" s="255"/>
      <c r="AW230" s="255"/>
      <c r="AX230" s="255"/>
      <c r="AY230" s="255"/>
      <c r="AZ230" s="255"/>
      <c r="BA230" s="255"/>
      <c r="BB230" s="255"/>
      <c r="BC230" s="255"/>
      <c r="BD230" s="255"/>
      <c r="BE230" s="255"/>
      <c r="BF230" s="255"/>
      <c r="BG230" s="255"/>
      <c r="BH230" s="255"/>
      <c r="BI230" s="255"/>
      <c r="BJ230" s="255"/>
      <c r="BK230" s="255"/>
      <c r="BL230" s="255"/>
      <c r="BM230" s="255"/>
      <c r="BN230" s="255"/>
      <c r="BO230" s="255"/>
      <c r="BP230" s="255"/>
      <c r="BQ230" s="255"/>
      <c r="BR230" s="255"/>
      <c r="BS230" s="255"/>
      <c r="BT230" s="255"/>
      <c r="BU230" s="255"/>
      <c r="BV230" s="255"/>
      <c r="BW230" s="255"/>
      <c r="BX230" s="255"/>
      <c r="BY230" s="255"/>
      <c r="BZ230" s="255"/>
      <c r="CA230" s="255"/>
      <c r="CB230" s="255"/>
      <c r="CC230" s="255"/>
      <c r="CD230" s="255"/>
      <c r="CE230" s="255"/>
      <c r="CF230" s="255"/>
      <c r="CG230" s="255"/>
      <c r="CH230" s="255"/>
      <c r="CI230" s="255"/>
      <c r="CJ230" s="255"/>
      <c r="CK230" s="255"/>
      <c r="CL230" s="255"/>
      <c r="CM230" s="255"/>
      <c r="CN230" s="255"/>
      <c r="CO230" s="255"/>
      <c r="CP230" s="255"/>
      <c r="CQ230" s="255"/>
      <c r="CR230" s="255"/>
      <c r="CS230" s="255"/>
      <c r="CT230" s="255"/>
      <c r="CU230" s="255"/>
      <c r="CV230" s="255"/>
      <c r="CW230" s="255"/>
      <c r="CX230" s="255"/>
      <c r="CY230" s="255"/>
      <c r="CZ230" s="255"/>
      <c r="DA230" s="255"/>
      <c r="DB230" s="255"/>
      <c r="DC230" s="255"/>
      <c r="DD230" s="255"/>
      <c r="DE230" s="255"/>
      <c r="DF230" s="255"/>
      <c r="DG230" s="255"/>
      <c r="DH230" s="255"/>
      <c r="DI230" s="255"/>
      <c r="DJ230" s="255"/>
      <c r="DK230" s="255"/>
      <c r="DL230" s="255"/>
    </row>
    <row r="231" spans="1:116" x14ac:dyDescent="0.35">
      <c r="A231" s="255"/>
      <c r="B231" s="255"/>
      <c r="C231" s="255"/>
      <c r="D231" s="255"/>
      <c r="E231" s="255"/>
      <c r="F231" s="255"/>
      <c r="G231" s="255"/>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5"/>
      <c r="AK231" s="255"/>
      <c r="AL231" s="255"/>
      <c r="AM231" s="255"/>
      <c r="AN231" s="255"/>
      <c r="AO231" s="255"/>
      <c r="AP231" s="255"/>
      <c r="AQ231" s="255"/>
      <c r="AR231" s="255"/>
      <c r="AS231" s="255"/>
      <c r="AT231" s="255"/>
      <c r="AU231" s="255"/>
      <c r="AV231" s="255"/>
      <c r="AW231" s="255"/>
      <c r="AX231" s="255"/>
      <c r="AY231" s="255"/>
      <c r="AZ231" s="255"/>
      <c r="BA231" s="255"/>
      <c r="BB231" s="255"/>
      <c r="BC231" s="255"/>
      <c r="BD231" s="255"/>
      <c r="BE231" s="255"/>
      <c r="BF231" s="255"/>
      <c r="BG231" s="255"/>
      <c r="BH231" s="255"/>
      <c r="BI231" s="255"/>
      <c r="BJ231" s="255"/>
      <c r="BK231" s="255"/>
      <c r="BL231" s="255"/>
      <c r="BM231" s="255"/>
      <c r="BN231" s="255"/>
      <c r="BO231" s="255"/>
      <c r="BP231" s="255"/>
      <c r="BQ231" s="255"/>
      <c r="BR231" s="255"/>
      <c r="BS231" s="255"/>
      <c r="BT231" s="255"/>
      <c r="BU231" s="255"/>
      <c r="BV231" s="255"/>
      <c r="BW231" s="255"/>
      <c r="BX231" s="255"/>
      <c r="BY231" s="255"/>
      <c r="BZ231" s="255"/>
      <c r="CA231" s="255"/>
      <c r="CB231" s="255"/>
      <c r="CC231" s="255"/>
      <c r="CD231" s="255"/>
      <c r="CE231" s="255"/>
      <c r="CF231" s="255"/>
      <c r="CG231" s="255"/>
      <c r="CH231" s="255"/>
      <c r="CI231" s="255"/>
      <c r="CJ231" s="255"/>
      <c r="CK231" s="255"/>
      <c r="CL231" s="255"/>
      <c r="CM231" s="255"/>
      <c r="CN231" s="255"/>
      <c r="CO231" s="255"/>
      <c r="CP231" s="255"/>
      <c r="CQ231" s="255"/>
      <c r="CR231" s="255"/>
      <c r="CS231" s="255"/>
      <c r="CT231" s="255"/>
      <c r="CU231" s="255"/>
      <c r="CV231" s="255"/>
      <c r="CW231" s="255"/>
      <c r="CX231" s="255"/>
      <c r="CY231" s="255"/>
      <c r="CZ231" s="255"/>
      <c r="DA231" s="255"/>
      <c r="DB231" s="255"/>
      <c r="DC231" s="255"/>
      <c r="DD231" s="255"/>
      <c r="DE231" s="255"/>
      <c r="DF231" s="255"/>
      <c r="DG231" s="255"/>
      <c r="DH231" s="255"/>
      <c r="DI231" s="255"/>
      <c r="DJ231" s="255"/>
      <c r="DK231" s="255"/>
      <c r="DL231" s="255"/>
    </row>
    <row r="232" spans="1:116" x14ac:dyDescent="0.35">
      <c r="A232" s="255"/>
      <c r="B232" s="255"/>
      <c r="C232" s="255"/>
      <c r="D232" s="255"/>
      <c r="E232" s="255"/>
      <c r="F232" s="255"/>
      <c r="G232" s="255"/>
      <c r="H232" s="255"/>
      <c r="I232" s="255"/>
      <c r="J232" s="255"/>
      <c r="K232" s="255"/>
      <c r="L232" s="255"/>
      <c r="M232" s="255"/>
      <c r="N232" s="255"/>
      <c r="O232" s="255"/>
      <c r="P232" s="255"/>
      <c r="Q232" s="255"/>
      <c r="R232" s="255"/>
      <c r="S232" s="255"/>
      <c r="T232" s="255"/>
      <c r="U232" s="255"/>
      <c r="V232" s="255"/>
      <c r="W232" s="255"/>
      <c r="X232" s="255"/>
      <c r="Y232" s="255"/>
      <c r="Z232" s="255"/>
      <c r="AA232" s="255"/>
      <c r="AB232" s="255"/>
      <c r="AC232" s="255"/>
      <c r="AD232" s="255"/>
      <c r="AE232" s="255"/>
      <c r="AF232" s="255"/>
      <c r="AG232" s="255"/>
      <c r="AH232" s="255"/>
      <c r="AI232" s="255"/>
      <c r="AJ232" s="255"/>
      <c r="AK232" s="255"/>
      <c r="AL232" s="255"/>
      <c r="AM232" s="255"/>
      <c r="AN232" s="255"/>
      <c r="AO232" s="255"/>
      <c r="AP232" s="255"/>
      <c r="AQ232" s="255"/>
      <c r="AR232" s="255"/>
      <c r="AS232" s="255"/>
      <c r="AT232" s="255"/>
      <c r="AU232" s="255"/>
      <c r="AV232" s="255"/>
      <c r="AW232" s="255"/>
      <c r="AX232" s="255"/>
      <c r="AY232" s="255"/>
      <c r="AZ232" s="255"/>
      <c r="BA232" s="255"/>
      <c r="BB232" s="255"/>
      <c r="BC232" s="255"/>
      <c r="BD232" s="255"/>
      <c r="BE232" s="255"/>
      <c r="BF232" s="255"/>
      <c r="BG232" s="255"/>
      <c r="BH232" s="255"/>
      <c r="BI232" s="255"/>
      <c r="BJ232" s="255"/>
      <c r="BK232" s="255"/>
      <c r="BL232" s="255"/>
      <c r="BM232" s="255"/>
      <c r="BN232" s="255"/>
      <c r="BO232" s="255"/>
      <c r="BP232" s="255"/>
      <c r="BQ232" s="255"/>
      <c r="BR232" s="255"/>
      <c r="BS232" s="255"/>
      <c r="BT232" s="255"/>
      <c r="BU232" s="255"/>
      <c r="BV232" s="255"/>
      <c r="BW232" s="255"/>
      <c r="BX232" s="255"/>
      <c r="BY232" s="255"/>
      <c r="BZ232" s="255"/>
      <c r="CA232" s="255"/>
      <c r="CB232" s="255"/>
      <c r="CC232" s="255"/>
      <c r="CD232" s="255"/>
      <c r="CE232" s="255"/>
      <c r="CF232" s="255"/>
      <c r="CG232" s="255"/>
      <c r="CH232" s="255"/>
      <c r="CI232" s="255"/>
      <c r="CJ232" s="255"/>
      <c r="CK232" s="255"/>
      <c r="CL232" s="255"/>
      <c r="CM232" s="255"/>
      <c r="CN232" s="255"/>
      <c r="CO232" s="255"/>
      <c r="CP232" s="255"/>
      <c r="CQ232" s="255"/>
      <c r="CR232" s="255"/>
      <c r="CS232" s="255"/>
      <c r="CT232" s="255"/>
      <c r="CU232" s="255"/>
      <c r="CV232" s="255"/>
      <c r="CW232" s="255"/>
      <c r="CX232" s="255"/>
      <c r="CY232" s="255"/>
      <c r="CZ232" s="255"/>
      <c r="DA232" s="255"/>
      <c r="DB232" s="255"/>
      <c r="DC232" s="255"/>
      <c r="DD232" s="255"/>
      <c r="DE232" s="255"/>
      <c r="DF232" s="255"/>
      <c r="DG232" s="255"/>
      <c r="DH232" s="255"/>
      <c r="DI232" s="255"/>
      <c r="DJ232" s="255"/>
      <c r="DK232" s="255"/>
      <c r="DL232" s="255"/>
    </row>
    <row r="233" spans="1:116" x14ac:dyDescent="0.35">
      <c r="A233" s="255"/>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5"/>
      <c r="CB233" s="255"/>
      <c r="CC233" s="255"/>
      <c r="CD233" s="255"/>
      <c r="CE233" s="255"/>
      <c r="CF233" s="255"/>
      <c r="CG233" s="255"/>
      <c r="CH233" s="255"/>
      <c r="CI233" s="255"/>
      <c r="CJ233" s="255"/>
      <c r="CK233" s="255"/>
      <c r="CL233" s="255"/>
      <c r="CM233" s="255"/>
      <c r="CN233" s="255"/>
      <c r="CO233" s="255"/>
      <c r="CP233" s="255"/>
      <c r="CQ233" s="255"/>
      <c r="CR233" s="255"/>
      <c r="CS233" s="255"/>
      <c r="CT233" s="255"/>
      <c r="CU233" s="255"/>
      <c r="CV233" s="255"/>
      <c r="CW233" s="255"/>
      <c r="CX233" s="255"/>
      <c r="CY233" s="255"/>
      <c r="CZ233" s="255"/>
      <c r="DA233" s="255"/>
      <c r="DB233" s="255"/>
      <c r="DC233" s="255"/>
      <c r="DD233" s="255"/>
      <c r="DE233" s="255"/>
      <c r="DF233" s="255"/>
      <c r="DG233" s="255"/>
      <c r="DH233" s="255"/>
      <c r="DI233" s="255"/>
      <c r="DJ233" s="255"/>
      <c r="DK233" s="255"/>
      <c r="DL233" s="255"/>
    </row>
    <row r="234" spans="1:116" x14ac:dyDescent="0.35">
      <c r="A234" s="255"/>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5"/>
      <c r="AR234" s="255"/>
      <c r="AS234" s="255"/>
      <c r="AT234" s="255"/>
      <c r="AU234" s="255"/>
      <c r="AV234" s="255"/>
      <c r="AW234" s="255"/>
      <c r="AX234" s="255"/>
      <c r="AY234" s="255"/>
      <c r="AZ234" s="255"/>
      <c r="BA234" s="255"/>
      <c r="BB234" s="255"/>
      <c r="BC234" s="255"/>
      <c r="BD234" s="255"/>
      <c r="BE234" s="255"/>
      <c r="BF234" s="255"/>
      <c r="BG234" s="255"/>
      <c r="BH234" s="255"/>
      <c r="BI234" s="255"/>
      <c r="BJ234" s="255"/>
      <c r="BK234" s="255"/>
      <c r="BL234" s="255"/>
      <c r="BM234" s="255"/>
      <c r="BN234" s="255"/>
      <c r="BO234" s="255"/>
      <c r="BP234" s="255"/>
      <c r="BQ234" s="255"/>
      <c r="BR234" s="255"/>
      <c r="BS234" s="255"/>
      <c r="BT234" s="255"/>
      <c r="BU234" s="255"/>
      <c r="BV234" s="255"/>
      <c r="BW234" s="255"/>
      <c r="BX234" s="255"/>
      <c r="BY234" s="255"/>
      <c r="BZ234" s="255"/>
      <c r="CA234" s="255"/>
      <c r="CB234" s="255"/>
      <c r="CC234" s="255"/>
      <c r="CD234" s="255"/>
      <c r="CE234" s="255"/>
      <c r="CF234" s="255"/>
      <c r="CG234" s="255"/>
      <c r="CH234" s="255"/>
      <c r="CI234" s="255"/>
      <c r="CJ234" s="255"/>
      <c r="CK234" s="255"/>
      <c r="CL234" s="255"/>
      <c r="CM234" s="255"/>
      <c r="CN234" s="255"/>
      <c r="CO234" s="255"/>
      <c r="CP234" s="255"/>
      <c r="CQ234" s="255"/>
      <c r="CR234" s="255"/>
      <c r="CS234" s="255"/>
      <c r="CT234" s="255"/>
      <c r="CU234" s="255"/>
      <c r="CV234" s="255"/>
      <c r="CW234" s="255"/>
      <c r="CX234" s="255"/>
      <c r="CY234" s="255"/>
      <c r="CZ234" s="255"/>
      <c r="DA234" s="255"/>
      <c r="DB234" s="255"/>
      <c r="DC234" s="255"/>
      <c r="DD234" s="255"/>
      <c r="DE234" s="255"/>
      <c r="DF234" s="255"/>
      <c r="DG234" s="255"/>
      <c r="DH234" s="255"/>
      <c r="DI234" s="255"/>
      <c r="DJ234" s="255"/>
      <c r="DK234" s="255"/>
      <c r="DL234" s="255"/>
    </row>
    <row r="235" spans="1:116" x14ac:dyDescent="0.35">
      <c r="A235" s="255"/>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5"/>
      <c r="AK235" s="255"/>
      <c r="AL235" s="255"/>
      <c r="AM235" s="255"/>
      <c r="AN235" s="255"/>
      <c r="AO235" s="255"/>
      <c r="AP235" s="255"/>
      <c r="AQ235" s="255"/>
      <c r="AR235" s="255"/>
      <c r="AS235" s="255"/>
      <c r="AT235" s="255"/>
      <c r="AU235" s="255"/>
      <c r="AV235" s="255"/>
      <c r="AW235" s="255"/>
      <c r="AX235" s="255"/>
      <c r="AY235" s="255"/>
      <c r="AZ235" s="255"/>
      <c r="BA235" s="255"/>
      <c r="BB235" s="255"/>
      <c r="BC235" s="255"/>
      <c r="BD235" s="255"/>
      <c r="BE235" s="255"/>
      <c r="BF235" s="255"/>
      <c r="BG235" s="255"/>
      <c r="BH235" s="255"/>
      <c r="BI235" s="255"/>
      <c r="BJ235" s="255"/>
      <c r="BK235" s="255"/>
      <c r="BL235" s="255"/>
      <c r="BM235" s="255"/>
      <c r="BN235" s="255"/>
      <c r="BO235" s="255"/>
      <c r="BP235" s="255"/>
      <c r="BQ235" s="255"/>
      <c r="BR235" s="255"/>
      <c r="BS235" s="255"/>
      <c r="BT235" s="255"/>
      <c r="BU235" s="255"/>
      <c r="BV235" s="255"/>
      <c r="BW235" s="255"/>
      <c r="BX235" s="255"/>
      <c r="BY235" s="255"/>
      <c r="BZ235" s="255"/>
      <c r="CA235" s="255"/>
      <c r="CB235" s="255"/>
      <c r="CC235" s="255"/>
      <c r="CD235" s="255"/>
      <c r="CE235" s="255"/>
      <c r="CF235" s="255"/>
      <c r="CG235" s="255"/>
      <c r="CH235" s="255"/>
      <c r="CI235" s="255"/>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55"/>
      <c r="DE235" s="255"/>
      <c r="DF235" s="255"/>
      <c r="DG235" s="255"/>
      <c r="DH235" s="255"/>
      <c r="DI235" s="255"/>
      <c r="DJ235" s="255"/>
      <c r="DK235" s="255"/>
      <c r="DL235" s="255"/>
    </row>
    <row r="236" spans="1:116" x14ac:dyDescent="0.35">
      <c r="A236" s="255"/>
      <c r="B236" s="255"/>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5"/>
      <c r="AK236" s="255"/>
      <c r="AL236" s="255"/>
      <c r="AM236" s="255"/>
      <c r="AN236" s="255"/>
      <c r="AO236" s="255"/>
      <c r="AP236" s="255"/>
      <c r="AQ236" s="255"/>
      <c r="AR236" s="255"/>
      <c r="AS236" s="255"/>
      <c r="AT236" s="255"/>
      <c r="AU236" s="255"/>
      <c r="AV236" s="255"/>
      <c r="AW236" s="255"/>
      <c r="AX236" s="255"/>
      <c r="AY236" s="255"/>
      <c r="AZ236" s="255"/>
      <c r="BA236" s="255"/>
      <c r="BB236" s="255"/>
      <c r="BC236" s="255"/>
      <c r="BD236" s="255"/>
      <c r="BE236" s="255"/>
      <c r="BF236" s="255"/>
      <c r="BG236" s="255"/>
      <c r="BH236" s="255"/>
      <c r="BI236" s="255"/>
      <c r="BJ236" s="255"/>
      <c r="BK236" s="255"/>
      <c r="BL236" s="255"/>
      <c r="BM236" s="255"/>
      <c r="BN236" s="255"/>
      <c r="BO236" s="255"/>
      <c r="BP236" s="255"/>
      <c r="BQ236" s="255"/>
      <c r="BR236" s="255"/>
      <c r="BS236" s="255"/>
      <c r="BT236" s="255"/>
      <c r="BU236" s="255"/>
      <c r="BV236" s="255"/>
      <c r="BW236" s="255"/>
      <c r="BX236" s="255"/>
      <c r="BY236" s="255"/>
      <c r="BZ236" s="255"/>
      <c r="CA236" s="255"/>
      <c r="CB236" s="255"/>
      <c r="CC236" s="255"/>
      <c r="CD236" s="255"/>
      <c r="CE236" s="255"/>
      <c r="CF236" s="255"/>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255"/>
      <c r="DL236" s="255"/>
    </row>
    <row r="237" spans="1:116" x14ac:dyDescent="0.35">
      <c r="A237" s="255"/>
      <c r="B237" s="255"/>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5"/>
      <c r="AR237" s="255"/>
      <c r="AS237" s="255"/>
      <c r="AT237" s="255"/>
      <c r="AU237" s="255"/>
      <c r="AV237" s="255"/>
      <c r="AW237" s="255"/>
      <c r="AX237" s="255"/>
      <c r="AY237" s="255"/>
      <c r="AZ237" s="255"/>
      <c r="BA237" s="255"/>
      <c r="BB237" s="255"/>
      <c r="BC237" s="255"/>
      <c r="BD237" s="255"/>
      <c r="BE237" s="255"/>
      <c r="BF237" s="255"/>
      <c r="BG237" s="255"/>
      <c r="BH237" s="255"/>
      <c r="BI237" s="255"/>
      <c r="BJ237" s="255"/>
      <c r="BK237" s="255"/>
      <c r="BL237" s="255"/>
      <c r="BM237" s="255"/>
      <c r="BN237" s="255"/>
      <c r="BO237" s="255"/>
      <c r="BP237" s="255"/>
      <c r="BQ237" s="255"/>
      <c r="BR237" s="255"/>
      <c r="BS237" s="255"/>
      <c r="BT237" s="255"/>
      <c r="BU237" s="255"/>
      <c r="BV237" s="255"/>
      <c r="BW237" s="255"/>
      <c r="BX237" s="255"/>
      <c r="BY237" s="255"/>
      <c r="BZ237" s="255"/>
      <c r="CA237" s="255"/>
      <c r="CB237" s="255"/>
      <c r="CC237" s="255"/>
      <c r="CD237" s="255"/>
      <c r="CE237" s="255"/>
      <c r="CF237" s="255"/>
      <c r="CG237" s="255"/>
      <c r="CH237" s="255"/>
      <c r="CI237" s="255"/>
      <c r="CJ237" s="255"/>
      <c r="CK237" s="255"/>
      <c r="CL237" s="255"/>
      <c r="CM237" s="255"/>
      <c r="CN237" s="255"/>
      <c r="CO237" s="255"/>
      <c r="CP237" s="255"/>
      <c r="CQ237" s="255"/>
      <c r="CR237" s="255"/>
      <c r="CS237" s="255"/>
      <c r="CT237" s="255"/>
      <c r="CU237" s="255"/>
      <c r="CV237" s="255"/>
      <c r="CW237" s="255"/>
      <c r="CX237" s="255"/>
      <c r="CY237" s="255"/>
      <c r="CZ237" s="255"/>
      <c r="DA237" s="255"/>
      <c r="DB237" s="255"/>
      <c r="DC237" s="255"/>
      <c r="DD237" s="255"/>
      <c r="DE237" s="255"/>
      <c r="DF237" s="255"/>
      <c r="DG237" s="255"/>
      <c r="DH237" s="255"/>
      <c r="DI237" s="255"/>
      <c r="DJ237" s="255"/>
      <c r="DK237" s="255"/>
      <c r="DL237" s="255"/>
    </row>
    <row r="238" spans="1:116" x14ac:dyDescent="0.35">
      <c r="A238" s="255"/>
      <c r="B238" s="255"/>
      <c r="C238" s="255"/>
      <c r="D238" s="255"/>
      <c r="E238" s="255"/>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5"/>
      <c r="AR238" s="255"/>
      <c r="AS238" s="255"/>
      <c r="AT238" s="255"/>
      <c r="AU238" s="255"/>
      <c r="AV238" s="255"/>
      <c r="AW238" s="255"/>
      <c r="AX238" s="255"/>
      <c r="AY238" s="255"/>
      <c r="AZ238" s="255"/>
      <c r="BA238" s="255"/>
      <c r="BB238" s="255"/>
      <c r="BC238" s="255"/>
      <c r="BD238" s="255"/>
      <c r="BE238" s="255"/>
      <c r="BF238" s="255"/>
      <c r="BG238" s="255"/>
      <c r="BH238" s="255"/>
      <c r="BI238" s="255"/>
      <c r="BJ238" s="255"/>
      <c r="BK238" s="255"/>
      <c r="BL238" s="255"/>
      <c r="BM238" s="255"/>
      <c r="BN238" s="255"/>
      <c r="BO238" s="255"/>
      <c r="BP238" s="255"/>
      <c r="BQ238" s="255"/>
      <c r="BR238" s="255"/>
      <c r="BS238" s="255"/>
      <c r="BT238" s="255"/>
      <c r="BU238" s="255"/>
      <c r="BV238" s="255"/>
      <c r="BW238" s="255"/>
      <c r="BX238" s="255"/>
      <c r="BY238" s="255"/>
      <c r="BZ238" s="255"/>
      <c r="CA238" s="255"/>
      <c r="CB238" s="255"/>
      <c r="CC238" s="255"/>
      <c r="CD238" s="255"/>
      <c r="CE238" s="255"/>
      <c r="CF238" s="255"/>
      <c r="CG238" s="255"/>
      <c r="CH238" s="255"/>
      <c r="CI238" s="255"/>
      <c r="CJ238" s="255"/>
      <c r="CK238" s="255"/>
      <c r="CL238" s="255"/>
      <c r="CM238" s="255"/>
      <c r="CN238" s="255"/>
      <c r="CO238" s="255"/>
      <c r="CP238" s="255"/>
      <c r="CQ238" s="255"/>
      <c r="CR238" s="255"/>
      <c r="CS238" s="255"/>
      <c r="CT238" s="255"/>
      <c r="CU238" s="255"/>
      <c r="CV238" s="255"/>
      <c r="CW238" s="255"/>
      <c r="CX238" s="255"/>
      <c r="CY238" s="255"/>
      <c r="CZ238" s="255"/>
      <c r="DA238" s="255"/>
      <c r="DB238" s="255"/>
      <c r="DC238" s="255"/>
      <c r="DD238" s="255"/>
      <c r="DE238" s="255"/>
      <c r="DF238" s="255"/>
      <c r="DG238" s="255"/>
      <c r="DH238" s="255"/>
      <c r="DI238" s="255"/>
      <c r="DJ238" s="255"/>
      <c r="DK238" s="255"/>
      <c r="DL238" s="255"/>
    </row>
    <row r="239" spans="1:116" x14ac:dyDescent="0.35">
      <c r="A239" s="255"/>
      <c r="B239" s="255"/>
      <c r="C239" s="255"/>
      <c r="D239" s="255"/>
      <c r="E239" s="255"/>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c r="BM239" s="255"/>
      <c r="BN239" s="255"/>
      <c r="BO239" s="255"/>
      <c r="BP239" s="255"/>
      <c r="BQ239" s="255"/>
      <c r="BR239" s="255"/>
      <c r="BS239" s="255"/>
      <c r="BT239" s="255"/>
      <c r="BU239" s="255"/>
      <c r="BV239" s="255"/>
      <c r="BW239" s="255"/>
      <c r="BX239" s="255"/>
      <c r="BY239" s="255"/>
      <c r="BZ239" s="255"/>
      <c r="CA239" s="255"/>
      <c r="CB239" s="255"/>
      <c r="CC239" s="255"/>
      <c r="CD239" s="255"/>
      <c r="CE239" s="255"/>
      <c r="CF239" s="255"/>
      <c r="CG239" s="255"/>
      <c r="CH239" s="255"/>
      <c r="CI239" s="255"/>
      <c r="CJ239" s="255"/>
      <c r="CK239" s="255"/>
      <c r="CL239" s="255"/>
      <c r="CM239" s="255"/>
      <c r="CN239" s="255"/>
      <c r="CO239" s="255"/>
      <c r="CP239" s="255"/>
      <c r="CQ239" s="255"/>
      <c r="CR239" s="255"/>
      <c r="CS239" s="255"/>
      <c r="CT239" s="255"/>
      <c r="CU239" s="255"/>
      <c r="CV239" s="255"/>
      <c r="CW239" s="255"/>
      <c r="CX239" s="255"/>
      <c r="CY239" s="255"/>
      <c r="CZ239" s="255"/>
      <c r="DA239" s="255"/>
      <c r="DB239" s="255"/>
      <c r="DC239" s="255"/>
      <c r="DD239" s="255"/>
      <c r="DE239" s="255"/>
      <c r="DF239" s="255"/>
      <c r="DG239" s="255"/>
      <c r="DH239" s="255"/>
      <c r="DI239" s="255"/>
      <c r="DJ239" s="255"/>
      <c r="DK239" s="255"/>
      <c r="DL239" s="255"/>
    </row>
    <row r="240" spans="1:116" x14ac:dyDescent="0.35">
      <c r="A240" s="255"/>
      <c r="B240" s="255"/>
      <c r="C240" s="255"/>
      <c r="D240" s="255"/>
      <c r="E240" s="255"/>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F240" s="255"/>
      <c r="AG240" s="255"/>
      <c r="AH240" s="255"/>
      <c r="AI240" s="255"/>
      <c r="AJ240" s="255"/>
      <c r="AK240" s="255"/>
      <c r="AL240" s="255"/>
      <c r="AM240" s="255"/>
      <c r="AN240" s="255"/>
      <c r="AO240" s="255"/>
      <c r="AP240" s="255"/>
      <c r="AQ240" s="255"/>
      <c r="AR240" s="255"/>
      <c r="AS240" s="255"/>
      <c r="AT240" s="255"/>
      <c r="AU240" s="255"/>
      <c r="AV240" s="255"/>
      <c r="AW240" s="255"/>
      <c r="AX240" s="255"/>
      <c r="AY240" s="255"/>
      <c r="AZ240" s="255"/>
      <c r="BA240" s="255"/>
      <c r="BB240" s="255"/>
      <c r="BC240" s="255"/>
      <c r="BD240" s="255"/>
      <c r="BE240" s="255"/>
      <c r="BF240" s="255"/>
      <c r="BG240" s="255"/>
      <c r="BH240" s="255"/>
      <c r="BI240" s="255"/>
      <c r="BJ240" s="255"/>
      <c r="BK240" s="255"/>
      <c r="BL240" s="255"/>
      <c r="BM240" s="255"/>
      <c r="BN240" s="255"/>
      <c r="BO240" s="255"/>
      <c r="BP240" s="255"/>
      <c r="BQ240" s="255"/>
      <c r="BR240" s="255"/>
      <c r="BS240" s="255"/>
      <c r="BT240" s="255"/>
      <c r="BU240" s="255"/>
      <c r="BV240" s="255"/>
      <c r="BW240" s="255"/>
      <c r="BX240" s="255"/>
      <c r="BY240" s="255"/>
      <c r="BZ240" s="255"/>
      <c r="CA240" s="255"/>
      <c r="CB240" s="255"/>
      <c r="CC240" s="255"/>
      <c r="CD240" s="255"/>
      <c r="CE240" s="255"/>
      <c r="CF240" s="255"/>
      <c r="CG240" s="255"/>
      <c r="CH240" s="255"/>
      <c r="CI240" s="255"/>
      <c r="CJ240" s="255"/>
      <c r="CK240" s="255"/>
      <c r="CL240" s="255"/>
      <c r="CM240" s="255"/>
      <c r="CN240" s="255"/>
      <c r="CO240" s="255"/>
      <c r="CP240" s="255"/>
      <c r="CQ240" s="255"/>
      <c r="CR240" s="255"/>
      <c r="CS240" s="255"/>
      <c r="CT240" s="255"/>
      <c r="CU240" s="255"/>
      <c r="CV240" s="255"/>
      <c r="CW240" s="255"/>
      <c r="CX240" s="255"/>
      <c r="CY240" s="255"/>
      <c r="CZ240" s="255"/>
      <c r="DA240" s="255"/>
      <c r="DB240" s="255"/>
      <c r="DC240" s="255"/>
      <c r="DD240" s="255"/>
      <c r="DE240" s="255"/>
      <c r="DF240" s="255"/>
      <c r="DG240" s="255"/>
      <c r="DH240" s="255"/>
      <c r="DI240" s="255"/>
      <c r="DJ240" s="255"/>
      <c r="DK240" s="255"/>
      <c r="DL240" s="255"/>
    </row>
    <row r="241" spans="1:116" x14ac:dyDescent="0.35">
      <c r="A241" s="255"/>
      <c r="B241" s="255"/>
      <c r="C241" s="255"/>
      <c r="D241" s="255"/>
      <c r="E241" s="255"/>
      <c r="F241" s="255"/>
      <c r="G241" s="255"/>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5"/>
      <c r="AF241" s="255"/>
      <c r="AG241" s="255"/>
      <c r="AH241" s="255"/>
      <c r="AI241" s="255"/>
      <c r="AJ241" s="255"/>
      <c r="AK241" s="255"/>
      <c r="AL241" s="255"/>
      <c r="AM241" s="255"/>
      <c r="AN241" s="255"/>
      <c r="AO241" s="255"/>
      <c r="AP241" s="255"/>
      <c r="AQ241" s="255"/>
      <c r="AR241" s="255"/>
      <c r="AS241" s="255"/>
      <c r="AT241" s="255"/>
      <c r="AU241" s="255"/>
      <c r="AV241" s="255"/>
      <c r="AW241" s="255"/>
      <c r="AX241" s="255"/>
      <c r="AY241" s="255"/>
      <c r="AZ241" s="255"/>
      <c r="BA241" s="255"/>
      <c r="BB241" s="255"/>
      <c r="BC241" s="255"/>
      <c r="BD241" s="255"/>
      <c r="BE241" s="255"/>
      <c r="BF241" s="255"/>
      <c r="BG241" s="255"/>
      <c r="BH241" s="255"/>
      <c r="BI241" s="255"/>
      <c r="BJ241" s="255"/>
      <c r="BK241" s="255"/>
      <c r="BL241" s="255"/>
      <c r="BM241" s="255"/>
      <c r="BN241" s="255"/>
      <c r="BO241" s="255"/>
      <c r="BP241" s="255"/>
      <c r="BQ241" s="255"/>
      <c r="BR241" s="255"/>
      <c r="BS241" s="255"/>
      <c r="BT241" s="255"/>
      <c r="BU241" s="255"/>
      <c r="BV241" s="255"/>
      <c r="BW241" s="255"/>
      <c r="BX241" s="255"/>
      <c r="BY241" s="255"/>
      <c r="BZ241" s="255"/>
      <c r="CA241" s="255"/>
      <c r="CB241" s="255"/>
      <c r="CC241" s="255"/>
      <c r="CD241" s="255"/>
      <c r="CE241" s="255"/>
      <c r="CF241" s="255"/>
      <c r="CG241" s="255"/>
      <c r="CH241" s="255"/>
      <c r="CI241" s="255"/>
      <c r="CJ241" s="255"/>
      <c r="CK241" s="255"/>
      <c r="CL241" s="255"/>
      <c r="CM241" s="255"/>
      <c r="CN241" s="255"/>
      <c r="CO241" s="255"/>
      <c r="CP241" s="255"/>
      <c r="CQ241" s="255"/>
      <c r="CR241" s="255"/>
      <c r="CS241" s="255"/>
      <c r="CT241" s="255"/>
      <c r="CU241" s="255"/>
      <c r="CV241" s="255"/>
      <c r="CW241" s="255"/>
      <c r="CX241" s="255"/>
      <c r="CY241" s="255"/>
      <c r="CZ241" s="255"/>
      <c r="DA241" s="255"/>
      <c r="DB241" s="255"/>
      <c r="DC241" s="255"/>
      <c r="DD241" s="255"/>
      <c r="DE241" s="255"/>
      <c r="DF241" s="255"/>
      <c r="DG241" s="255"/>
      <c r="DH241" s="255"/>
      <c r="DI241" s="255"/>
      <c r="DJ241" s="255"/>
      <c r="DK241" s="255"/>
      <c r="DL241" s="255"/>
    </row>
    <row r="242" spans="1:116" x14ac:dyDescent="0.35">
      <c r="A242" s="255"/>
      <c r="B242" s="255"/>
      <c r="C242" s="255"/>
      <c r="D242" s="255"/>
      <c r="E242" s="255"/>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5"/>
      <c r="AK242" s="255"/>
      <c r="AL242" s="255"/>
      <c r="AM242" s="255"/>
      <c r="AN242" s="255"/>
      <c r="AO242" s="255"/>
      <c r="AP242" s="255"/>
      <c r="AQ242" s="255"/>
      <c r="AR242" s="255"/>
      <c r="AS242" s="255"/>
      <c r="AT242" s="255"/>
      <c r="AU242" s="255"/>
      <c r="AV242" s="255"/>
      <c r="AW242" s="255"/>
      <c r="AX242" s="255"/>
      <c r="AY242" s="255"/>
      <c r="AZ242" s="255"/>
      <c r="BA242" s="255"/>
      <c r="BB242" s="255"/>
      <c r="BC242" s="255"/>
      <c r="BD242" s="255"/>
      <c r="BE242" s="255"/>
      <c r="BF242" s="255"/>
      <c r="BG242" s="255"/>
      <c r="BH242" s="255"/>
      <c r="BI242" s="255"/>
      <c r="BJ242" s="255"/>
      <c r="BK242" s="255"/>
      <c r="BL242" s="255"/>
      <c r="BM242" s="255"/>
      <c r="BN242" s="255"/>
      <c r="BO242" s="255"/>
      <c r="BP242" s="255"/>
      <c r="BQ242" s="255"/>
      <c r="BR242" s="255"/>
      <c r="BS242" s="255"/>
      <c r="BT242" s="255"/>
      <c r="BU242" s="255"/>
      <c r="BV242" s="255"/>
      <c r="BW242" s="255"/>
      <c r="BX242" s="255"/>
      <c r="BY242" s="255"/>
      <c r="BZ242" s="255"/>
      <c r="CA242" s="255"/>
      <c r="CB242" s="255"/>
      <c r="CC242" s="255"/>
      <c r="CD242" s="255"/>
      <c r="CE242" s="255"/>
      <c r="CF242" s="255"/>
      <c r="CG242" s="255"/>
      <c r="CH242" s="255"/>
      <c r="CI242" s="255"/>
      <c r="CJ242" s="255"/>
      <c r="CK242" s="255"/>
      <c r="CL242" s="255"/>
      <c r="CM242" s="255"/>
      <c r="CN242" s="255"/>
      <c r="CO242" s="255"/>
      <c r="CP242" s="255"/>
      <c r="CQ242" s="255"/>
      <c r="CR242" s="255"/>
      <c r="CS242" s="255"/>
      <c r="CT242" s="255"/>
      <c r="CU242" s="255"/>
      <c r="CV242" s="255"/>
      <c r="CW242" s="255"/>
      <c r="CX242" s="255"/>
      <c r="CY242" s="255"/>
      <c r="CZ242" s="255"/>
      <c r="DA242" s="255"/>
      <c r="DB242" s="255"/>
      <c r="DC242" s="255"/>
      <c r="DD242" s="255"/>
      <c r="DE242" s="255"/>
      <c r="DF242" s="255"/>
      <c r="DG242" s="255"/>
      <c r="DH242" s="255"/>
      <c r="DI242" s="255"/>
      <c r="DJ242" s="255"/>
      <c r="DK242" s="255"/>
      <c r="DL242" s="255"/>
    </row>
    <row r="243" spans="1:116" x14ac:dyDescent="0.35">
      <c r="A243" s="255"/>
      <c r="B243" s="255"/>
      <c r="C243" s="255"/>
      <c r="D243" s="255"/>
      <c r="E243" s="255"/>
      <c r="F243" s="255"/>
      <c r="G243" s="255"/>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5"/>
      <c r="AF243" s="255"/>
      <c r="AG243" s="255"/>
      <c r="AH243" s="255"/>
      <c r="AI243" s="255"/>
      <c r="AJ243" s="255"/>
      <c r="AK243" s="255"/>
      <c r="AL243" s="255"/>
      <c r="AM243" s="255"/>
      <c r="AN243" s="255"/>
      <c r="AO243" s="255"/>
      <c r="AP243" s="255"/>
      <c r="AQ243" s="255"/>
      <c r="AR243" s="255"/>
      <c r="AS243" s="255"/>
      <c r="AT243" s="255"/>
      <c r="AU243" s="255"/>
      <c r="AV243" s="255"/>
      <c r="AW243" s="255"/>
      <c r="AX243" s="255"/>
      <c r="AY243" s="255"/>
      <c r="AZ243" s="255"/>
      <c r="BA243" s="255"/>
      <c r="BB243" s="255"/>
      <c r="BC243" s="255"/>
      <c r="BD243" s="255"/>
      <c r="BE243" s="255"/>
      <c r="BF243" s="255"/>
      <c r="BG243" s="255"/>
      <c r="BH243" s="255"/>
      <c r="BI243" s="255"/>
      <c r="BJ243" s="255"/>
      <c r="BK243" s="255"/>
      <c r="BL243" s="255"/>
      <c r="BM243" s="255"/>
      <c r="BN243" s="255"/>
      <c r="BO243" s="255"/>
      <c r="BP243" s="255"/>
      <c r="BQ243" s="255"/>
      <c r="BR243" s="255"/>
      <c r="BS243" s="255"/>
      <c r="BT243" s="255"/>
      <c r="BU243" s="255"/>
      <c r="BV243" s="255"/>
      <c r="BW243" s="255"/>
      <c r="BX243" s="255"/>
      <c r="BY243" s="255"/>
      <c r="BZ243" s="255"/>
      <c r="CA243" s="255"/>
      <c r="CB243" s="255"/>
      <c r="CC243" s="255"/>
      <c r="CD243" s="255"/>
      <c r="CE243" s="255"/>
      <c r="CF243" s="255"/>
      <c r="CG243" s="255"/>
      <c r="CH243" s="255"/>
      <c r="CI243" s="255"/>
      <c r="CJ243" s="255"/>
      <c r="CK243" s="255"/>
      <c r="CL243" s="255"/>
      <c r="CM243" s="255"/>
      <c r="CN243" s="255"/>
      <c r="CO243" s="255"/>
      <c r="CP243" s="255"/>
      <c r="CQ243" s="255"/>
      <c r="CR243" s="255"/>
      <c r="CS243" s="255"/>
      <c r="CT243" s="255"/>
      <c r="CU243" s="255"/>
      <c r="CV243" s="255"/>
      <c r="CW243" s="255"/>
      <c r="CX243" s="255"/>
      <c r="CY243" s="255"/>
      <c r="CZ243" s="255"/>
      <c r="DA243" s="255"/>
      <c r="DB243" s="255"/>
      <c r="DC243" s="255"/>
      <c r="DD243" s="255"/>
      <c r="DE243" s="255"/>
      <c r="DF243" s="255"/>
      <c r="DG243" s="255"/>
      <c r="DH243" s="255"/>
      <c r="DI243" s="255"/>
      <c r="DJ243" s="255"/>
      <c r="DK243" s="255"/>
      <c r="DL243" s="255"/>
    </row>
    <row r="244" spans="1:116" x14ac:dyDescent="0.35">
      <c r="A244" s="255"/>
      <c r="B244" s="255"/>
      <c r="C244" s="255"/>
      <c r="D244" s="255"/>
      <c r="E244" s="255"/>
      <c r="F244" s="255"/>
      <c r="G244" s="255"/>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5"/>
      <c r="AF244" s="255"/>
      <c r="AG244" s="255"/>
      <c r="AH244" s="255"/>
      <c r="AI244" s="255"/>
      <c r="AJ244" s="255"/>
      <c r="AK244" s="255"/>
      <c r="AL244" s="255"/>
      <c r="AM244" s="255"/>
      <c r="AN244" s="255"/>
      <c r="AO244" s="255"/>
      <c r="AP244" s="255"/>
      <c r="AQ244" s="255"/>
      <c r="AR244" s="255"/>
      <c r="AS244" s="255"/>
      <c r="AT244" s="255"/>
      <c r="AU244" s="255"/>
      <c r="AV244" s="255"/>
      <c r="AW244" s="255"/>
      <c r="AX244" s="255"/>
      <c r="AY244" s="255"/>
      <c r="AZ244" s="255"/>
      <c r="BA244" s="255"/>
      <c r="BB244" s="255"/>
      <c r="BC244" s="255"/>
      <c r="BD244" s="255"/>
      <c r="BE244" s="255"/>
      <c r="BF244" s="255"/>
      <c r="BG244" s="255"/>
      <c r="BH244" s="255"/>
      <c r="BI244" s="255"/>
      <c r="BJ244" s="255"/>
      <c r="BK244" s="255"/>
      <c r="BL244" s="255"/>
      <c r="BM244" s="255"/>
      <c r="BN244" s="255"/>
      <c r="BO244" s="255"/>
      <c r="BP244" s="255"/>
      <c r="BQ244" s="255"/>
      <c r="BR244" s="255"/>
      <c r="BS244" s="255"/>
      <c r="BT244" s="255"/>
      <c r="BU244" s="255"/>
      <c r="BV244" s="255"/>
      <c r="BW244" s="255"/>
      <c r="BX244" s="255"/>
      <c r="BY244" s="255"/>
      <c r="BZ244" s="255"/>
      <c r="CA244" s="255"/>
      <c r="CB244" s="255"/>
      <c r="CC244" s="255"/>
      <c r="CD244" s="255"/>
      <c r="CE244" s="255"/>
      <c r="CF244" s="255"/>
      <c r="CG244" s="255"/>
      <c r="CH244" s="255"/>
      <c r="CI244" s="255"/>
      <c r="CJ244" s="255"/>
      <c r="CK244" s="255"/>
      <c r="CL244" s="255"/>
      <c r="CM244" s="255"/>
      <c r="CN244" s="255"/>
      <c r="CO244" s="255"/>
      <c r="CP244" s="255"/>
      <c r="CQ244" s="255"/>
      <c r="CR244" s="255"/>
      <c r="CS244" s="255"/>
      <c r="CT244" s="255"/>
      <c r="CU244" s="255"/>
      <c r="CV244" s="255"/>
      <c r="CW244" s="255"/>
      <c r="CX244" s="255"/>
      <c r="CY244" s="255"/>
      <c r="CZ244" s="255"/>
      <c r="DA244" s="255"/>
      <c r="DB244" s="255"/>
      <c r="DC244" s="255"/>
      <c r="DD244" s="255"/>
      <c r="DE244" s="255"/>
      <c r="DF244" s="255"/>
      <c r="DG244" s="255"/>
      <c r="DH244" s="255"/>
      <c r="DI244" s="255"/>
      <c r="DJ244" s="255"/>
      <c r="DK244" s="255"/>
      <c r="DL244" s="255"/>
    </row>
    <row r="245" spans="1:116" x14ac:dyDescent="0.35">
      <c r="A245" s="255"/>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c r="AF245" s="255"/>
      <c r="AG245" s="255"/>
      <c r="AH245" s="255"/>
      <c r="AI245" s="255"/>
      <c r="AJ245" s="255"/>
      <c r="AK245" s="255"/>
      <c r="AL245" s="255"/>
      <c r="AM245" s="255"/>
      <c r="AN245" s="255"/>
      <c r="AO245" s="255"/>
      <c r="AP245" s="255"/>
      <c r="AQ245" s="255"/>
      <c r="AR245" s="255"/>
      <c r="AS245" s="255"/>
      <c r="AT245" s="255"/>
      <c r="AU245" s="255"/>
      <c r="AV245" s="255"/>
      <c r="AW245" s="255"/>
      <c r="AX245" s="255"/>
      <c r="AY245" s="255"/>
      <c r="AZ245" s="255"/>
      <c r="BA245" s="255"/>
      <c r="BB245" s="255"/>
      <c r="BC245" s="255"/>
      <c r="BD245" s="255"/>
      <c r="BE245" s="255"/>
      <c r="BF245" s="255"/>
      <c r="BG245" s="255"/>
      <c r="BH245" s="255"/>
      <c r="BI245" s="255"/>
      <c r="BJ245" s="255"/>
      <c r="BK245" s="255"/>
      <c r="BL245" s="255"/>
      <c r="BM245" s="255"/>
      <c r="BN245" s="255"/>
      <c r="BO245" s="255"/>
      <c r="BP245" s="255"/>
      <c r="BQ245" s="255"/>
      <c r="BR245" s="255"/>
      <c r="BS245" s="255"/>
      <c r="BT245" s="255"/>
      <c r="BU245" s="255"/>
      <c r="BV245" s="255"/>
      <c r="BW245" s="255"/>
      <c r="BX245" s="255"/>
      <c r="BY245" s="255"/>
      <c r="BZ245" s="255"/>
      <c r="CA245" s="255"/>
      <c r="CB245" s="255"/>
      <c r="CC245" s="255"/>
      <c r="CD245" s="255"/>
      <c r="CE245" s="255"/>
      <c r="CF245" s="255"/>
      <c r="CG245" s="255"/>
      <c r="CH245" s="255"/>
      <c r="CI245" s="255"/>
      <c r="CJ245" s="255"/>
      <c r="CK245" s="255"/>
      <c r="CL245" s="255"/>
      <c r="CM245" s="255"/>
      <c r="CN245" s="255"/>
      <c r="CO245" s="255"/>
      <c r="CP245" s="255"/>
      <c r="CQ245" s="255"/>
      <c r="CR245" s="255"/>
      <c r="CS245" s="255"/>
      <c r="CT245" s="255"/>
      <c r="CU245" s="255"/>
      <c r="CV245" s="255"/>
      <c r="CW245" s="255"/>
      <c r="CX245" s="255"/>
      <c r="CY245" s="255"/>
      <c r="CZ245" s="255"/>
      <c r="DA245" s="255"/>
      <c r="DB245" s="255"/>
      <c r="DC245" s="255"/>
      <c r="DD245" s="255"/>
      <c r="DE245" s="255"/>
      <c r="DF245" s="255"/>
      <c r="DG245" s="255"/>
      <c r="DH245" s="255"/>
      <c r="DI245" s="255"/>
      <c r="DJ245" s="255"/>
      <c r="DK245" s="255"/>
      <c r="DL245" s="255"/>
    </row>
    <row r="246" spans="1:116" x14ac:dyDescent="0.35">
      <c r="A246" s="255"/>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c r="AT246" s="255"/>
      <c r="AU246" s="255"/>
      <c r="AV246" s="255"/>
      <c r="AW246" s="255"/>
      <c r="AX246" s="255"/>
      <c r="AY246" s="255"/>
      <c r="AZ246" s="255"/>
      <c r="BA246" s="255"/>
      <c r="BB246" s="255"/>
      <c r="BC246" s="255"/>
      <c r="BD246" s="255"/>
      <c r="BE246" s="255"/>
      <c r="BF246" s="255"/>
      <c r="BG246" s="255"/>
      <c r="BH246" s="255"/>
      <c r="BI246" s="255"/>
      <c r="BJ246" s="255"/>
      <c r="BK246" s="255"/>
      <c r="BL246" s="255"/>
      <c r="BM246" s="255"/>
      <c r="BN246" s="255"/>
      <c r="BO246" s="255"/>
      <c r="BP246" s="255"/>
      <c r="BQ246" s="255"/>
      <c r="BR246" s="255"/>
      <c r="BS246" s="255"/>
      <c r="BT246" s="255"/>
      <c r="BU246" s="255"/>
      <c r="BV246" s="255"/>
      <c r="BW246" s="255"/>
      <c r="BX246" s="255"/>
      <c r="BY246" s="255"/>
      <c r="BZ246" s="255"/>
      <c r="CA246" s="255"/>
      <c r="CB246" s="255"/>
      <c r="CC246" s="255"/>
      <c r="CD246" s="255"/>
      <c r="CE246" s="255"/>
      <c r="CF246" s="255"/>
      <c r="CG246" s="255"/>
      <c r="CH246" s="255"/>
      <c r="CI246" s="255"/>
      <c r="CJ246" s="255"/>
      <c r="CK246" s="255"/>
      <c r="CL246" s="255"/>
      <c r="CM246" s="255"/>
      <c r="CN246" s="255"/>
      <c r="CO246" s="255"/>
      <c r="CP246" s="255"/>
      <c r="CQ246" s="255"/>
      <c r="CR246" s="255"/>
      <c r="CS246" s="255"/>
      <c r="CT246" s="255"/>
      <c r="CU246" s="255"/>
      <c r="CV246" s="255"/>
      <c r="CW246" s="255"/>
      <c r="CX246" s="255"/>
      <c r="CY246" s="255"/>
      <c r="CZ246" s="255"/>
      <c r="DA246" s="255"/>
      <c r="DB246" s="255"/>
      <c r="DC246" s="255"/>
      <c r="DD246" s="255"/>
      <c r="DE246" s="255"/>
      <c r="DF246" s="255"/>
      <c r="DG246" s="255"/>
      <c r="DH246" s="255"/>
      <c r="DI246" s="255"/>
      <c r="DJ246" s="255"/>
      <c r="DK246" s="255"/>
      <c r="DL246" s="255"/>
    </row>
    <row r="247" spans="1:116" x14ac:dyDescent="0.35">
      <c r="A247" s="255"/>
      <c r="B247" s="255"/>
      <c r="C247" s="255"/>
      <c r="D247" s="255"/>
      <c r="E247" s="255"/>
      <c r="F247" s="255"/>
      <c r="G247" s="255"/>
      <c r="H247" s="255"/>
      <c r="I247" s="255"/>
      <c r="J247" s="255"/>
      <c r="K247" s="255"/>
      <c r="L247" s="255"/>
      <c r="M247" s="255"/>
      <c r="N247" s="255"/>
      <c r="O247" s="255"/>
      <c r="P247" s="255"/>
      <c r="Q247" s="255"/>
      <c r="R247" s="255"/>
      <c r="S247" s="255"/>
      <c r="T247" s="255"/>
      <c r="U247" s="255"/>
      <c r="V247" s="255"/>
      <c r="W247" s="255"/>
      <c r="X247" s="255"/>
      <c r="Y247" s="255"/>
      <c r="Z247" s="255"/>
      <c r="AA247" s="255"/>
      <c r="AB247" s="255"/>
      <c r="AC247" s="255"/>
      <c r="AD247" s="255"/>
      <c r="AE247" s="255"/>
      <c r="AF247" s="255"/>
      <c r="AG247" s="255"/>
      <c r="AH247" s="255"/>
      <c r="AI247" s="255"/>
      <c r="AJ247" s="255"/>
      <c r="AK247" s="255"/>
      <c r="AL247" s="255"/>
      <c r="AM247" s="255"/>
      <c r="AN247" s="255"/>
      <c r="AO247" s="255"/>
      <c r="AP247" s="255"/>
      <c r="AQ247" s="255"/>
      <c r="AR247" s="255"/>
      <c r="AS247" s="255"/>
      <c r="AT247" s="255"/>
      <c r="AU247" s="255"/>
      <c r="AV247" s="255"/>
      <c r="AW247" s="255"/>
      <c r="AX247" s="255"/>
      <c r="AY247" s="255"/>
      <c r="AZ247" s="255"/>
      <c r="BA247" s="255"/>
      <c r="BB247" s="255"/>
      <c r="BC247" s="255"/>
      <c r="BD247" s="255"/>
      <c r="BE247" s="255"/>
      <c r="BF247" s="255"/>
      <c r="BG247" s="255"/>
      <c r="BH247" s="255"/>
      <c r="BI247" s="255"/>
      <c r="BJ247" s="255"/>
      <c r="BK247" s="255"/>
      <c r="BL247" s="255"/>
      <c r="BM247" s="255"/>
      <c r="BN247" s="255"/>
      <c r="BO247" s="255"/>
      <c r="BP247" s="255"/>
      <c r="BQ247" s="255"/>
      <c r="BR247" s="255"/>
      <c r="BS247" s="255"/>
      <c r="BT247" s="255"/>
      <c r="BU247" s="255"/>
      <c r="BV247" s="255"/>
      <c r="BW247" s="255"/>
      <c r="BX247" s="255"/>
      <c r="BY247" s="255"/>
      <c r="BZ247" s="255"/>
      <c r="CA247" s="255"/>
      <c r="CB247" s="255"/>
      <c r="CC247" s="255"/>
      <c r="CD247" s="255"/>
      <c r="CE247" s="255"/>
      <c r="CF247" s="255"/>
      <c r="CG247" s="255"/>
      <c r="CH247" s="255"/>
      <c r="CI247" s="255"/>
      <c r="CJ247" s="255"/>
      <c r="CK247" s="255"/>
      <c r="CL247" s="255"/>
      <c r="CM247" s="255"/>
      <c r="CN247" s="255"/>
      <c r="CO247" s="255"/>
      <c r="CP247" s="255"/>
      <c r="CQ247" s="255"/>
      <c r="CR247" s="255"/>
      <c r="CS247" s="255"/>
      <c r="CT247" s="255"/>
      <c r="CU247" s="255"/>
      <c r="CV247" s="255"/>
      <c r="CW247" s="255"/>
      <c r="CX247" s="255"/>
      <c r="CY247" s="255"/>
      <c r="CZ247" s="255"/>
      <c r="DA247" s="255"/>
      <c r="DB247" s="255"/>
      <c r="DC247" s="255"/>
      <c r="DD247" s="255"/>
      <c r="DE247" s="255"/>
      <c r="DF247" s="255"/>
      <c r="DG247" s="255"/>
      <c r="DH247" s="255"/>
      <c r="DI247" s="255"/>
      <c r="DJ247" s="255"/>
      <c r="DK247" s="255"/>
      <c r="DL247" s="255"/>
    </row>
    <row r="248" spans="1:116" x14ac:dyDescent="0.35">
      <c r="A248" s="255"/>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s="255"/>
      <c r="AG248" s="255"/>
      <c r="AH248" s="255"/>
      <c r="AI248" s="255"/>
      <c r="AJ248" s="255"/>
      <c r="AK248" s="255"/>
      <c r="AL248" s="255"/>
      <c r="AM248" s="255"/>
      <c r="AN248" s="255"/>
      <c r="AO248" s="255"/>
      <c r="AP248" s="255"/>
      <c r="AQ248" s="255"/>
      <c r="AR248" s="255"/>
      <c r="AS248" s="255"/>
      <c r="AT248" s="255"/>
      <c r="AU248" s="255"/>
      <c r="AV248" s="255"/>
      <c r="AW248" s="255"/>
      <c r="AX248" s="255"/>
      <c r="AY248" s="255"/>
      <c r="AZ248" s="255"/>
      <c r="BA248" s="255"/>
      <c r="BB248" s="255"/>
      <c r="BC248" s="255"/>
      <c r="BD248" s="255"/>
      <c r="BE248" s="255"/>
      <c r="BF248" s="255"/>
      <c r="BG248" s="255"/>
      <c r="BH248" s="255"/>
      <c r="BI248" s="255"/>
      <c r="BJ248" s="255"/>
      <c r="BK248" s="255"/>
      <c r="BL248" s="255"/>
      <c r="BM248" s="255"/>
      <c r="BN248" s="255"/>
      <c r="BO248" s="255"/>
      <c r="BP248" s="255"/>
      <c r="BQ248" s="255"/>
      <c r="BR248" s="255"/>
      <c r="BS248" s="255"/>
      <c r="BT248" s="255"/>
      <c r="BU248" s="255"/>
      <c r="BV248" s="255"/>
      <c r="BW248" s="255"/>
      <c r="BX248" s="255"/>
      <c r="BY248" s="255"/>
      <c r="BZ248" s="255"/>
      <c r="CA248" s="255"/>
      <c r="CB248" s="255"/>
      <c r="CC248" s="255"/>
      <c r="CD248" s="255"/>
      <c r="CE248" s="255"/>
      <c r="CF248" s="255"/>
      <c r="CG248" s="255"/>
      <c r="CH248" s="255"/>
      <c r="CI248" s="255"/>
      <c r="CJ248" s="255"/>
      <c r="CK248" s="255"/>
      <c r="CL248" s="255"/>
      <c r="CM248" s="255"/>
      <c r="CN248" s="255"/>
      <c r="CO248" s="255"/>
      <c r="CP248" s="255"/>
      <c r="CQ248" s="255"/>
      <c r="CR248" s="255"/>
      <c r="CS248" s="255"/>
      <c r="CT248" s="255"/>
      <c r="CU248" s="255"/>
      <c r="CV248" s="255"/>
      <c r="CW248" s="255"/>
      <c r="CX248" s="255"/>
      <c r="CY248" s="255"/>
      <c r="CZ248" s="255"/>
      <c r="DA248" s="255"/>
      <c r="DB248" s="255"/>
      <c r="DC248" s="255"/>
      <c r="DD248" s="255"/>
      <c r="DE248" s="255"/>
      <c r="DF248" s="255"/>
      <c r="DG248" s="255"/>
      <c r="DH248" s="255"/>
      <c r="DI248" s="255"/>
      <c r="DJ248" s="255"/>
      <c r="DK248" s="255"/>
      <c r="DL248" s="255"/>
    </row>
    <row r="249" spans="1:116" x14ac:dyDescent="0.35">
      <c r="A249" s="255"/>
      <c r="B249" s="255"/>
      <c r="C249" s="255"/>
      <c r="D249" s="255"/>
      <c r="E249" s="255"/>
      <c r="F249" s="255"/>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255"/>
      <c r="AM249" s="255"/>
      <c r="AN249" s="255"/>
      <c r="AO249" s="255"/>
      <c r="AP249" s="255"/>
      <c r="AQ249" s="255"/>
      <c r="AR249" s="255"/>
      <c r="AS249" s="255"/>
      <c r="AT249" s="255"/>
      <c r="AU249" s="255"/>
      <c r="AV249" s="255"/>
      <c r="AW249" s="255"/>
      <c r="AX249" s="255"/>
      <c r="AY249" s="255"/>
      <c r="AZ249" s="255"/>
      <c r="BA249" s="255"/>
      <c r="BB249" s="255"/>
      <c r="BC249" s="255"/>
      <c r="BD249" s="255"/>
      <c r="BE249" s="255"/>
      <c r="BF249" s="255"/>
      <c r="BG249" s="255"/>
      <c r="BH249" s="255"/>
      <c r="BI249" s="255"/>
      <c r="BJ249" s="255"/>
      <c r="BK249" s="255"/>
      <c r="BL249" s="255"/>
      <c r="BM249" s="255"/>
      <c r="BN249" s="255"/>
      <c r="BO249" s="255"/>
      <c r="BP249" s="255"/>
      <c r="BQ249" s="255"/>
      <c r="BR249" s="255"/>
      <c r="BS249" s="255"/>
      <c r="BT249" s="255"/>
      <c r="BU249" s="255"/>
      <c r="BV249" s="255"/>
      <c r="BW249" s="255"/>
      <c r="BX249" s="255"/>
      <c r="BY249" s="255"/>
      <c r="BZ249" s="255"/>
      <c r="CA249" s="255"/>
      <c r="CB249" s="255"/>
      <c r="CC249" s="255"/>
      <c r="CD249" s="255"/>
      <c r="CE249" s="255"/>
      <c r="CF249" s="255"/>
      <c r="CG249" s="255"/>
      <c r="CH249" s="255"/>
      <c r="CI249" s="255"/>
      <c r="CJ249" s="255"/>
      <c r="CK249" s="255"/>
      <c r="CL249" s="255"/>
      <c r="CM249" s="255"/>
      <c r="CN249" s="255"/>
      <c r="CO249" s="255"/>
      <c r="CP249" s="255"/>
      <c r="CQ249" s="255"/>
      <c r="CR249" s="255"/>
      <c r="CS249" s="255"/>
      <c r="CT249" s="255"/>
      <c r="CU249" s="255"/>
      <c r="CV249" s="255"/>
      <c r="CW249" s="255"/>
      <c r="CX249" s="255"/>
      <c r="CY249" s="255"/>
      <c r="CZ249" s="255"/>
      <c r="DA249" s="255"/>
      <c r="DB249" s="255"/>
      <c r="DC249" s="255"/>
      <c r="DD249" s="255"/>
      <c r="DE249" s="255"/>
      <c r="DF249" s="255"/>
      <c r="DG249" s="255"/>
      <c r="DH249" s="255"/>
      <c r="DI249" s="255"/>
      <c r="DJ249" s="255"/>
      <c r="DK249" s="255"/>
      <c r="DL249" s="255"/>
    </row>
    <row r="250" spans="1:116" x14ac:dyDescent="0.35">
      <c r="A250" s="255"/>
      <c r="B250" s="255"/>
      <c r="C250" s="255"/>
      <c r="D250" s="255"/>
      <c r="E250" s="255"/>
      <c r="F250" s="255"/>
      <c r="G250" s="255"/>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5"/>
      <c r="AK250" s="255"/>
      <c r="AL250" s="255"/>
      <c r="AM250" s="255"/>
      <c r="AN250" s="255"/>
      <c r="AO250" s="255"/>
      <c r="AP250" s="255"/>
      <c r="AQ250" s="255"/>
      <c r="AR250" s="255"/>
      <c r="AS250" s="255"/>
      <c r="AT250" s="255"/>
      <c r="AU250" s="255"/>
      <c r="AV250" s="255"/>
      <c r="AW250" s="255"/>
      <c r="AX250" s="255"/>
      <c r="AY250" s="255"/>
      <c r="AZ250" s="255"/>
      <c r="BA250" s="255"/>
      <c r="BB250" s="255"/>
      <c r="BC250" s="255"/>
      <c r="BD250" s="255"/>
      <c r="BE250" s="255"/>
      <c r="BF250" s="255"/>
      <c r="BG250" s="255"/>
      <c r="BH250" s="255"/>
      <c r="BI250" s="255"/>
      <c r="BJ250" s="255"/>
      <c r="BK250" s="255"/>
      <c r="BL250" s="255"/>
      <c r="BM250" s="255"/>
      <c r="BN250" s="255"/>
      <c r="BO250" s="255"/>
      <c r="BP250" s="255"/>
      <c r="BQ250" s="255"/>
      <c r="BR250" s="255"/>
      <c r="BS250" s="255"/>
      <c r="BT250" s="255"/>
      <c r="BU250" s="255"/>
      <c r="BV250" s="255"/>
      <c r="BW250" s="255"/>
      <c r="BX250" s="255"/>
      <c r="BY250" s="255"/>
      <c r="BZ250" s="255"/>
      <c r="CA250" s="255"/>
      <c r="CB250" s="255"/>
      <c r="CC250" s="255"/>
      <c r="CD250" s="255"/>
      <c r="CE250" s="255"/>
      <c r="CF250" s="255"/>
      <c r="CG250" s="255"/>
      <c r="CH250" s="255"/>
      <c r="CI250" s="255"/>
      <c r="CJ250" s="255"/>
      <c r="CK250" s="255"/>
      <c r="CL250" s="255"/>
      <c r="CM250" s="255"/>
      <c r="CN250" s="255"/>
      <c r="CO250" s="255"/>
      <c r="CP250" s="255"/>
      <c r="CQ250" s="255"/>
      <c r="CR250" s="255"/>
      <c r="CS250" s="255"/>
      <c r="CT250" s="255"/>
      <c r="CU250" s="255"/>
      <c r="CV250" s="255"/>
      <c r="CW250" s="255"/>
      <c r="CX250" s="255"/>
      <c r="CY250" s="255"/>
      <c r="CZ250" s="255"/>
      <c r="DA250" s="255"/>
      <c r="DB250" s="255"/>
      <c r="DC250" s="255"/>
      <c r="DD250" s="255"/>
      <c r="DE250" s="255"/>
      <c r="DF250" s="255"/>
      <c r="DG250" s="255"/>
      <c r="DH250" s="255"/>
      <c r="DI250" s="255"/>
      <c r="DJ250" s="255"/>
      <c r="DK250" s="255"/>
      <c r="DL250" s="255"/>
    </row>
    <row r="251" spans="1:116" x14ac:dyDescent="0.35">
      <c r="A251" s="255"/>
      <c r="B251" s="255"/>
      <c r="C251" s="255"/>
      <c r="D251" s="255"/>
      <c r="E251" s="255"/>
      <c r="F251" s="255"/>
      <c r="G251" s="255"/>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5"/>
      <c r="AF251" s="255"/>
      <c r="AG251" s="255"/>
      <c r="AH251" s="255"/>
      <c r="AI251" s="255"/>
      <c r="AJ251" s="255"/>
      <c r="AK251" s="255"/>
      <c r="AL251" s="255"/>
      <c r="AM251" s="255"/>
      <c r="AN251" s="255"/>
      <c r="AO251" s="255"/>
      <c r="AP251" s="255"/>
      <c r="AQ251" s="255"/>
      <c r="AR251" s="255"/>
      <c r="AS251" s="255"/>
      <c r="AT251" s="255"/>
      <c r="AU251" s="255"/>
      <c r="AV251" s="255"/>
      <c r="AW251" s="255"/>
      <c r="AX251" s="255"/>
      <c r="AY251" s="255"/>
      <c r="AZ251" s="255"/>
      <c r="BA251" s="255"/>
      <c r="BB251" s="255"/>
      <c r="BC251" s="255"/>
      <c r="BD251" s="255"/>
      <c r="BE251" s="255"/>
      <c r="BF251" s="255"/>
      <c r="BG251" s="255"/>
      <c r="BH251" s="255"/>
      <c r="BI251" s="255"/>
      <c r="BJ251" s="255"/>
      <c r="BK251" s="255"/>
      <c r="BL251" s="255"/>
      <c r="BM251" s="255"/>
      <c r="BN251" s="255"/>
      <c r="BO251" s="255"/>
      <c r="BP251" s="255"/>
      <c r="BQ251" s="255"/>
      <c r="BR251" s="255"/>
      <c r="BS251" s="255"/>
      <c r="BT251" s="255"/>
      <c r="BU251" s="255"/>
      <c r="BV251" s="255"/>
      <c r="BW251" s="255"/>
      <c r="BX251" s="255"/>
      <c r="BY251" s="255"/>
      <c r="BZ251" s="255"/>
      <c r="CA251" s="255"/>
      <c r="CB251" s="255"/>
      <c r="CC251" s="255"/>
      <c r="CD251" s="255"/>
      <c r="CE251" s="255"/>
      <c r="CF251" s="255"/>
      <c r="CG251" s="255"/>
      <c r="CH251" s="255"/>
      <c r="CI251" s="255"/>
      <c r="CJ251" s="255"/>
      <c r="CK251" s="255"/>
      <c r="CL251" s="255"/>
      <c r="CM251" s="255"/>
      <c r="CN251" s="255"/>
      <c r="CO251" s="255"/>
      <c r="CP251" s="255"/>
      <c r="CQ251" s="255"/>
      <c r="CR251" s="255"/>
      <c r="CS251" s="255"/>
      <c r="CT251" s="255"/>
      <c r="CU251" s="255"/>
      <c r="CV251" s="255"/>
      <c r="CW251" s="255"/>
      <c r="CX251" s="255"/>
      <c r="CY251" s="255"/>
      <c r="CZ251" s="255"/>
      <c r="DA251" s="255"/>
      <c r="DB251" s="255"/>
      <c r="DC251" s="255"/>
      <c r="DD251" s="255"/>
      <c r="DE251" s="255"/>
      <c r="DF251" s="255"/>
      <c r="DG251" s="255"/>
      <c r="DH251" s="255"/>
      <c r="DI251" s="255"/>
      <c r="DJ251" s="255"/>
      <c r="DK251" s="255"/>
      <c r="DL251" s="255"/>
    </row>
    <row r="252" spans="1:116" x14ac:dyDescent="0.35">
      <c r="A252" s="255"/>
      <c r="B252" s="255"/>
      <c r="C252" s="255"/>
      <c r="D252" s="255"/>
      <c r="E252" s="255"/>
      <c r="F252" s="255"/>
      <c r="G252" s="255"/>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5"/>
      <c r="AF252" s="255"/>
      <c r="AG252" s="255"/>
      <c r="AH252" s="255"/>
      <c r="AI252" s="255"/>
      <c r="AJ252" s="255"/>
      <c r="AK252" s="255"/>
      <c r="AL252" s="255"/>
      <c r="AM252" s="255"/>
      <c r="AN252" s="255"/>
      <c r="AO252" s="255"/>
      <c r="AP252" s="255"/>
      <c r="AQ252" s="255"/>
      <c r="AR252" s="255"/>
      <c r="AS252" s="255"/>
      <c r="AT252" s="255"/>
      <c r="AU252" s="255"/>
      <c r="AV252" s="255"/>
      <c r="AW252" s="255"/>
      <c r="AX252" s="255"/>
      <c r="AY252" s="255"/>
      <c r="AZ252" s="255"/>
      <c r="BA252" s="255"/>
      <c r="BB252" s="255"/>
      <c r="BC252" s="255"/>
      <c r="BD252" s="255"/>
      <c r="BE252" s="255"/>
      <c r="BF252" s="255"/>
      <c r="BG252" s="255"/>
      <c r="BH252" s="255"/>
      <c r="BI252" s="255"/>
      <c r="BJ252" s="255"/>
      <c r="BK252" s="255"/>
      <c r="BL252" s="255"/>
      <c r="BM252" s="255"/>
      <c r="BN252" s="255"/>
      <c r="BO252" s="255"/>
      <c r="BP252" s="255"/>
      <c r="BQ252" s="255"/>
      <c r="BR252" s="255"/>
      <c r="BS252" s="255"/>
      <c r="BT252" s="255"/>
      <c r="BU252" s="255"/>
      <c r="BV252" s="255"/>
      <c r="BW252" s="255"/>
      <c r="BX252" s="255"/>
      <c r="BY252" s="255"/>
      <c r="BZ252" s="255"/>
      <c r="CA252" s="255"/>
      <c r="CB252" s="255"/>
      <c r="CC252" s="255"/>
      <c r="CD252" s="255"/>
      <c r="CE252" s="255"/>
      <c r="CF252" s="255"/>
      <c r="CG252" s="255"/>
      <c r="CH252" s="255"/>
      <c r="CI252" s="255"/>
      <c r="CJ252" s="255"/>
      <c r="CK252" s="255"/>
      <c r="CL252" s="255"/>
      <c r="CM252" s="255"/>
      <c r="CN252" s="255"/>
      <c r="CO252" s="255"/>
      <c r="CP252" s="255"/>
      <c r="CQ252" s="255"/>
      <c r="CR252" s="255"/>
      <c r="CS252" s="255"/>
      <c r="CT252" s="255"/>
      <c r="CU252" s="255"/>
      <c r="CV252" s="255"/>
      <c r="CW252" s="255"/>
      <c r="CX252" s="255"/>
      <c r="CY252" s="255"/>
      <c r="CZ252" s="255"/>
      <c r="DA252" s="255"/>
      <c r="DB252" s="255"/>
      <c r="DC252" s="255"/>
      <c r="DD252" s="255"/>
      <c r="DE252" s="255"/>
      <c r="DF252" s="255"/>
      <c r="DG252" s="255"/>
      <c r="DH252" s="255"/>
      <c r="DI252" s="255"/>
      <c r="DJ252" s="255"/>
      <c r="DK252" s="255"/>
      <c r="DL252" s="255"/>
    </row>
    <row r="253" spans="1:116" x14ac:dyDescent="0.35">
      <c r="A253" s="255"/>
      <c r="B253" s="255"/>
      <c r="C253" s="255"/>
      <c r="D253" s="255"/>
      <c r="E253" s="255"/>
      <c r="F253" s="255"/>
      <c r="G253" s="255"/>
      <c r="H253" s="255"/>
      <c r="I253" s="255"/>
      <c r="J253" s="255"/>
      <c r="K253" s="255"/>
      <c r="L253" s="255"/>
      <c r="M253" s="255"/>
      <c r="N253" s="255"/>
      <c r="O253" s="255"/>
      <c r="P253" s="255"/>
      <c r="Q253" s="255"/>
      <c r="R253" s="255"/>
      <c r="S253" s="255"/>
      <c r="T253" s="255"/>
      <c r="U253" s="255"/>
      <c r="V253" s="255"/>
      <c r="W253" s="255"/>
      <c r="X253" s="255"/>
      <c r="Y253" s="255"/>
      <c r="Z253" s="255"/>
      <c r="AA253" s="255"/>
      <c r="AB253" s="255"/>
      <c r="AC253" s="255"/>
      <c r="AD253" s="255"/>
      <c r="AE253" s="255"/>
      <c r="AF253" s="255"/>
      <c r="AG253" s="255"/>
      <c r="AH253" s="255"/>
      <c r="AI253" s="255"/>
      <c r="AJ253" s="255"/>
      <c r="AK253" s="255"/>
      <c r="AL253" s="255"/>
      <c r="AM253" s="255"/>
      <c r="AN253" s="255"/>
      <c r="AO253" s="255"/>
      <c r="AP253" s="255"/>
      <c r="AQ253" s="255"/>
      <c r="AR253" s="255"/>
      <c r="AS253" s="255"/>
      <c r="AT253" s="255"/>
      <c r="AU253" s="255"/>
      <c r="AV253" s="255"/>
      <c r="AW253" s="255"/>
      <c r="AX253" s="255"/>
      <c r="AY253" s="255"/>
      <c r="AZ253" s="255"/>
      <c r="BA253" s="255"/>
      <c r="BB253" s="255"/>
      <c r="BC253" s="255"/>
      <c r="BD253" s="255"/>
      <c r="BE253" s="255"/>
      <c r="BF253" s="255"/>
      <c r="BG253" s="255"/>
      <c r="BH253" s="255"/>
      <c r="BI253" s="255"/>
      <c r="BJ253" s="255"/>
      <c r="BK253" s="255"/>
      <c r="BL253" s="255"/>
      <c r="BM253" s="255"/>
      <c r="BN253" s="255"/>
      <c r="BO253" s="255"/>
      <c r="BP253" s="255"/>
      <c r="BQ253" s="255"/>
      <c r="BR253" s="255"/>
      <c r="BS253" s="255"/>
      <c r="BT253" s="255"/>
      <c r="BU253" s="255"/>
      <c r="BV253" s="255"/>
      <c r="BW253" s="255"/>
      <c r="BX253" s="255"/>
      <c r="BY253" s="255"/>
      <c r="BZ253" s="255"/>
      <c r="CA253" s="255"/>
      <c r="CB253" s="255"/>
      <c r="CC253" s="255"/>
      <c r="CD253" s="255"/>
      <c r="CE253" s="255"/>
      <c r="CF253" s="255"/>
      <c r="CG253" s="255"/>
      <c r="CH253" s="255"/>
      <c r="CI253" s="255"/>
      <c r="CJ253" s="255"/>
      <c r="CK253" s="255"/>
      <c r="CL253" s="255"/>
      <c r="CM253" s="255"/>
      <c r="CN253" s="255"/>
      <c r="CO253" s="255"/>
      <c r="CP253" s="255"/>
      <c r="CQ253" s="255"/>
      <c r="CR253" s="255"/>
      <c r="CS253" s="255"/>
      <c r="CT253" s="255"/>
      <c r="CU253" s="255"/>
      <c r="CV253" s="255"/>
      <c r="CW253" s="255"/>
      <c r="CX253" s="255"/>
      <c r="CY253" s="255"/>
      <c r="CZ253" s="255"/>
      <c r="DA253" s="255"/>
      <c r="DB253" s="255"/>
      <c r="DC253" s="255"/>
      <c r="DD253" s="255"/>
      <c r="DE253" s="255"/>
      <c r="DF253" s="255"/>
      <c r="DG253" s="255"/>
      <c r="DH253" s="255"/>
      <c r="DI253" s="255"/>
      <c r="DJ253" s="255"/>
      <c r="DK253" s="255"/>
      <c r="DL253" s="255"/>
    </row>
    <row r="254" spans="1:116" x14ac:dyDescent="0.35">
      <c r="A254" s="255"/>
      <c r="B254" s="255"/>
      <c r="C254" s="255"/>
      <c r="D254" s="255"/>
      <c r="E254" s="255"/>
      <c r="F254" s="255"/>
      <c r="G254" s="255"/>
      <c r="H254" s="255"/>
      <c r="I254" s="255"/>
      <c r="J254" s="255"/>
      <c r="K254" s="255"/>
      <c r="L254" s="255"/>
      <c r="M254" s="255"/>
      <c r="N254" s="255"/>
      <c r="O254" s="255"/>
      <c r="P254" s="255"/>
      <c r="Q254" s="255"/>
      <c r="R254" s="255"/>
      <c r="S254" s="255"/>
      <c r="T254" s="255"/>
      <c r="U254" s="255"/>
      <c r="V254" s="255"/>
      <c r="W254" s="255"/>
      <c r="X254" s="255"/>
      <c r="Y254" s="255"/>
      <c r="Z254" s="255"/>
      <c r="AA254" s="255"/>
      <c r="AB254" s="255"/>
      <c r="AC254" s="255"/>
      <c r="AD254" s="255"/>
      <c r="AE254" s="255"/>
      <c r="AF254" s="255"/>
      <c r="AG254" s="255"/>
      <c r="AH254" s="255"/>
      <c r="AI254" s="255"/>
      <c r="AJ254" s="255"/>
      <c r="AK254" s="255"/>
      <c r="AL254" s="255"/>
      <c r="AM254" s="255"/>
      <c r="AN254" s="255"/>
      <c r="AO254" s="255"/>
      <c r="AP254" s="255"/>
      <c r="AQ254" s="255"/>
      <c r="AR254" s="255"/>
      <c r="AS254" s="255"/>
      <c r="AT254" s="255"/>
      <c r="AU254" s="255"/>
      <c r="AV254" s="255"/>
      <c r="AW254" s="255"/>
      <c r="AX254" s="255"/>
      <c r="AY254" s="255"/>
      <c r="AZ254" s="255"/>
      <c r="BA254" s="255"/>
      <c r="BB254" s="255"/>
      <c r="BC254" s="255"/>
      <c r="BD254" s="255"/>
      <c r="BE254" s="255"/>
      <c r="BF254" s="255"/>
      <c r="BG254" s="255"/>
      <c r="BH254" s="255"/>
      <c r="BI254" s="255"/>
      <c r="BJ254" s="255"/>
      <c r="BK254" s="255"/>
      <c r="BL254" s="255"/>
      <c r="BM254" s="255"/>
      <c r="BN254" s="255"/>
      <c r="BO254" s="255"/>
      <c r="BP254" s="255"/>
      <c r="BQ254" s="255"/>
      <c r="BR254" s="255"/>
      <c r="BS254" s="255"/>
      <c r="BT254" s="255"/>
      <c r="BU254" s="255"/>
      <c r="BV254" s="255"/>
      <c r="BW254" s="255"/>
      <c r="BX254" s="255"/>
      <c r="BY254" s="255"/>
      <c r="BZ254" s="255"/>
      <c r="CA254" s="255"/>
      <c r="CB254" s="255"/>
      <c r="CC254" s="255"/>
      <c r="CD254" s="255"/>
      <c r="CE254" s="255"/>
      <c r="CF254" s="255"/>
      <c r="CG254" s="255"/>
      <c r="CH254" s="255"/>
      <c r="CI254" s="255"/>
      <c r="CJ254" s="255"/>
      <c r="CK254" s="255"/>
      <c r="CL254" s="255"/>
      <c r="CM254" s="255"/>
      <c r="CN254" s="255"/>
      <c r="CO254" s="255"/>
      <c r="CP254" s="255"/>
      <c r="CQ254" s="255"/>
      <c r="CR254" s="255"/>
      <c r="CS254" s="255"/>
      <c r="CT254" s="255"/>
      <c r="CU254" s="255"/>
      <c r="CV254" s="255"/>
      <c r="CW254" s="255"/>
      <c r="CX254" s="255"/>
      <c r="CY254" s="255"/>
      <c r="CZ254" s="255"/>
      <c r="DA254" s="255"/>
      <c r="DB254" s="255"/>
      <c r="DC254" s="255"/>
      <c r="DD254" s="255"/>
      <c r="DE254" s="255"/>
      <c r="DF254" s="255"/>
      <c r="DG254" s="255"/>
      <c r="DH254" s="255"/>
      <c r="DI254" s="255"/>
      <c r="DJ254" s="255"/>
      <c r="DK254" s="255"/>
      <c r="DL254" s="255"/>
    </row>
    <row r="255" spans="1:116" x14ac:dyDescent="0.35">
      <c r="A255" s="255"/>
      <c r="B255" s="255"/>
      <c r="C255" s="255"/>
      <c r="D255" s="255"/>
      <c r="E255" s="255"/>
      <c r="F255" s="255"/>
      <c r="G255" s="255"/>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5"/>
      <c r="AF255" s="255"/>
      <c r="AG255" s="255"/>
      <c r="AH255" s="255"/>
      <c r="AI255" s="255"/>
      <c r="AJ255" s="255"/>
      <c r="AK255" s="255"/>
      <c r="AL255" s="255"/>
      <c r="AM255" s="255"/>
      <c r="AN255" s="255"/>
      <c r="AO255" s="255"/>
      <c r="AP255" s="255"/>
      <c r="AQ255" s="255"/>
      <c r="AR255" s="255"/>
      <c r="AS255" s="255"/>
      <c r="AT255" s="255"/>
      <c r="AU255" s="255"/>
      <c r="AV255" s="255"/>
      <c r="AW255" s="255"/>
      <c r="AX255" s="255"/>
      <c r="AY255" s="255"/>
      <c r="AZ255" s="255"/>
      <c r="BA255" s="255"/>
      <c r="BB255" s="255"/>
      <c r="BC255" s="255"/>
      <c r="BD255" s="255"/>
      <c r="BE255" s="255"/>
      <c r="BF255" s="255"/>
      <c r="BG255" s="255"/>
      <c r="BH255" s="255"/>
      <c r="BI255" s="255"/>
      <c r="BJ255" s="255"/>
      <c r="BK255" s="255"/>
      <c r="BL255" s="255"/>
      <c r="BM255" s="255"/>
      <c r="BN255" s="255"/>
      <c r="BO255" s="255"/>
      <c r="BP255" s="255"/>
      <c r="BQ255" s="255"/>
      <c r="BR255" s="255"/>
      <c r="BS255" s="255"/>
      <c r="BT255" s="255"/>
      <c r="BU255" s="255"/>
      <c r="BV255" s="255"/>
      <c r="BW255" s="255"/>
      <c r="BX255" s="255"/>
      <c r="BY255" s="255"/>
      <c r="BZ255" s="255"/>
      <c r="CA255" s="255"/>
      <c r="CB255" s="255"/>
      <c r="CC255" s="255"/>
      <c r="CD255" s="255"/>
      <c r="CE255" s="255"/>
      <c r="CF255" s="255"/>
      <c r="CG255" s="255"/>
      <c r="CH255" s="255"/>
      <c r="CI255" s="255"/>
      <c r="CJ255" s="255"/>
      <c r="CK255" s="255"/>
      <c r="CL255" s="255"/>
      <c r="CM255" s="255"/>
      <c r="CN255" s="255"/>
      <c r="CO255" s="255"/>
      <c r="CP255" s="255"/>
      <c r="CQ255" s="255"/>
      <c r="CR255" s="255"/>
      <c r="CS255" s="255"/>
      <c r="CT255" s="255"/>
      <c r="CU255" s="255"/>
      <c r="CV255" s="255"/>
      <c r="CW255" s="255"/>
      <c r="CX255" s="255"/>
      <c r="CY255" s="255"/>
      <c r="CZ255" s="255"/>
      <c r="DA255" s="255"/>
      <c r="DB255" s="255"/>
      <c r="DC255" s="255"/>
      <c r="DD255" s="255"/>
      <c r="DE255" s="255"/>
      <c r="DF255" s="255"/>
      <c r="DG255" s="255"/>
      <c r="DH255" s="255"/>
      <c r="DI255" s="255"/>
      <c r="DJ255" s="255"/>
      <c r="DK255" s="255"/>
      <c r="DL255" s="255"/>
    </row>
    <row r="256" spans="1:116" x14ac:dyDescent="0.35">
      <c r="A256" s="255"/>
      <c r="B256" s="255"/>
      <c r="C256" s="255"/>
      <c r="D256" s="255"/>
      <c r="E256" s="255"/>
      <c r="F256" s="255"/>
      <c r="G256" s="255"/>
      <c r="H256" s="255"/>
      <c r="I256" s="255"/>
      <c r="J256" s="255"/>
      <c r="K256" s="255"/>
      <c r="L256" s="255"/>
      <c r="M256" s="255"/>
      <c r="N256" s="255"/>
      <c r="O256" s="255"/>
      <c r="P256" s="255"/>
      <c r="Q256" s="255"/>
      <c r="R256" s="255"/>
      <c r="S256" s="255"/>
      <c r="T256" s="255"/>
      <c r="U256" s="255"/>
      <c r="V256" s="255"/>
      <c r="W256" s="255"/>
      <c r="X256" s="255"/>
      <c r="Y256" s="255"/>
      <c r="Z256" s="255"/>
      <c r="AA256" s="255"/>
      <c r="AB256" s="255"/>
      <c r="AC256" s="255"/>
      <c r="AD256" s="255"/>
      <c r="AE256" s="255"/>
      <c r="AF256" s="255"/>
      <c r="AG256" s="255"/>
      <c r="AH256" s="255"/>
      <c r="AI256" s="255"/>
      <c r="AJ256" s="255"/>
      <c r="AK256" s="255"/>
      <c r="AL256" s="255"/>
      <c r="AM256" s="255"/>
      <c r="AN256" s="255"/>
      <c r="AO256" s="255"/>
      <c r="AP256" s="255"/>
      <c r="AQ256" s="255"/>
      <c r="AR256" s="255"/>
      <c r="AS256" s="255"/>
      <c r="AT256" s="255"/>
      <c r="AU256" s="255"/>
      <c r="AV256" s="255"/>
      <c r="AW256" s="255"/>
      <c r="AX256" s="255"/>
      <c r="AY256" s="255"/>
      <c r="AZ256" s="255"/>
      <c r="BA256" s="255"/>
      <c r="BB256" s="255"/>
      <c r="BC256" s="255"/>
      <c r="BD256" s="255"/>
      <c r="BE256" s="255"/>
      <c r="BF256" s="255"/>
      <c r="BG256" s="255"/>
      <c r="BH256" s="255"/>
      <c r="BI256" s="255"/>
      <c r="BJ256" s="255"/>
      <c r="BK256" s="255"/>
      <c r="BL256" s="255"/>
      <c r="BM256" s="255"/>
      <c r="BN256" s="255"/>
      <c r="BO256" s="255"/>
      <c r="BP256" s="255"/>
      <c r="BQ256" s="255"/>
      <c r="BR256" s="255"/>
      <c r="BS256" s="255"/>
      <c r="BT256" s="255"/>
      <c r="BU256" s="255"/>
      <c r="BV256" s="255"/>
      <c r="BW256" s="255"/>
      <c r="BX256" s="255"/>
      <c r="BY256" s="255"/>
      <c r="BZ256" s="255"/>
      <c r="CA256" s="255"/>
      <c r="CB256" s="255"/>
      <c r="CC256" s="255"/>
      <c r="CD256" s="255"/>
      <c r="CE256" s="255"/>
      <c r="CF256" s="255"/>
      <c r="CG256" s="255"/>
      <c r="CH256" s="255"/>
      <c r="CI256" s="255"/>
      <c r="CJ256" s="255"/>
      <c r="CK256" s="255"/>
      <c r="CL256" s="255"/>
      <c r="CM256" s="255"/>
      <c r="CN256" s="255"/>
      <c r="CO256" s="255"/>
      <c r="CP256" s="255"/>
      <c r="CQ256" s="255"/>
      <c r="CR256" s="255"/>
      <c r="CS256" s="255"/>
      <c r="CT256" s="255"/>
      <c r="CU256" s="255"/>
      <c r="CV256" s="255"/>
      <c r="CW256" s="255"/>
      <c r="CX256" s="255"/>
      <c r="CY256" s="255"/>
      <c r="CZ256" s="255"/>
      <c r="DA256" s="255"/>
      <c r="DB256" s="255"/>
      <c r="DC256" s="255"/>
      <c r="DD256" s="255"/>
      <c r="DE256" s="255"/>
      <c r="DF256" s="255"/>
      <c r="DG256" s="255"/>
      <c r="DH256" s="255"/>
      <c r="DI256" s="255"/>
      <c r="DJ256" s="255"/>
      <c r="DK256" s="255"/>
      <c r="DL256" s="255"/>
    </row>
    <row r="257" spans="1:116" x14ac:dyDescent="0.35">
      <c r="A257" s="255"/>
      <c r="B257" s="255"/>
      <c r="C257" s="255"/>
      <c r="D257" s="255"/>
      <c r="E257" s="255"/>
      <c r="F257" s="255"/>
      <c r="G257" s="255"/>
      <c r="H257" s="255"/>
      <c r="I257" s="255"/>
      <c r="J257" s="255"/>
      <c r="K257" s="255"/>
      <c r="L257" s="255"/>
      <c r="M257" s="255"/>
      <c r="N257" s="255"/>
      <c r="O257" s="255"/>
      <c r="P257" s="255"/>
      <c r="Q257" s="255"/>
      <c r="R257" s="255"/>
      <c r="S257" s="255"/>
      <c r="T257" s="255"/>
      <c r="U257" s="255"/>
      <c r="V257" s="255"/>
      <c r="W257" s="255"/>
      <c r="X257" s="255"/>
      <c r="Y257" s="255"/>
      <c r="Z257" s="255"/>
      <c r="AA257" s="255"/>
      <c r="AB257" s="255"/>
      <c r="AC257" s="255"/>
      <c r="AD257" s="255"/>
      <c r="AE257" s="255"/>
      <c r="AF257" s="255"/>
      <c r="AG257" s="255"/>
      <c r="AH257" s="255"/>
      <c r="AI257" s="255"/>
      <c r="AJ257" s="255"/>
      <c r="AK257" s="255"/>
      <c r="AL257" s="255"/>
      <c r="AM257" s="255"/>
      <c r="AN257" s="255"/>
      <c r="AO257" s="255"/>
      <c r="AP257" s="255"/>
      <c r="AQ257" s="255"/>
      <c r="AR257" s="255"/>
      <c r="AS257" s="255"/>
      <c r="AT257" s="255"/>
      <c r="AU257" s="255"/>
      <c r="AV257" s="255"/>
      <c r="AW257" s="255"/>
      <c r="AX257" s="255"/>
      <c r="AY257" s="255"/>
      <c r="AZ257" s="255"/>
      <c r="BA257" s="255"/>
      <c r="BB257" s="255"/>
      <c r="BC257" s="255"/>
      <c r="BD257" s="255"/>
      <c r="BE257" s="255"/>
      <c r="BF257" s="255"/>
      <c r="BG257" s="255"/>
      <c r="BH257" s="255"/>
      <c r="BI257" s="255"/>
      <c r="BJ257" s="255"/>
      <c r="BK257" s="255"/>
      <c r="BL257" s="255"/>
      <c r="BM257" s="255"/>
      <c r="BN257" s="255"/>
      <c r="BO257" s="255"/>
      <c r="BP257" s="255"/>
      <c r="BQ257" s="255"/>
      <c r="BR257" s="255"/>
      <c r="BS257" s="255"/>
      <c r="BT257" s="255"/>
      <c r="BU257" s="255"/>
      <c r="BV257" s="255"/>
      <c r="BW257" s="255"/>
      <c r="BX257" s="255"/>
      <c r="BY257" s="255"/>
      <c r="BZ257" s="255"/>
      <c r="CA257" s="255"/>
      <c r="CB257" s="255"/>
      <c r="CC257" s="255"/>
      <c r="CD257" s="255"/>
      <c r="CE257" s="255"/>
      <c r="CF257" s="255"/>
      <c r="CG257" s="255"/>
      <c r="CH257" s="255"/>
      <c r="CI257" s="255"/>
      <c r="CJ257" s="255"/>
      <c r="CK257" s="255"/>
      <c r="CL257" s="255"/>
      <c r="CM257" s="255"/>
      <c r="CN257" s="255"/>
      <c r="CO257" s="255"/>
      <c r="CP257" s="255"/>
      <c r="CQ257" s="255"/>
      <c r="CR257" s="255"/>
      <c r="CS257" s="255"/>
      <c r="CT257" s="255"/>
      <c r="CU257" s="255"/>
      <c r="CV257" s="255"/>
      <c r="CW257" s="255"/>
      <c r="CX257" s="255"/>
      <c r="CY257" s="255"/>
      <c r="CZ257" s="255"/>
      <c r="DA257" s="255"/>
      <c r="DB257" s="255"/>
      <c r="DC257" s="255"/>
      <c r="DD257" s="255"/>
      <c r="DE257" s="255"/>
      <c r="DF257" s="255"/>
      <c r="DG257" s="255"/>
      <c r="DH257" s="255"/>
      <c r="DI257" s="255"/>
      <c r="DJ257" s="255"/>
      <c r="DK257" s="255"/>
      <c r="DL257" s="255"/>
    </row>
    <row r="258" spans="1:116" x14ac:dyDescent="0.35">
      <c r="A258" s="255"/>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s="255"/>
      <c r="AG258" s="255"/>
      <c r="AH258" s="255"/>
      <c r="AI258" s="255"/>
      <c r="AJ258" s="255"/>
      <c r="AK258" s="255"/>
      <c r="AL258" s="255"/>
      <c r="AM258" s="255"/>
      <c r="AN258" s="255"/>
      <c r="AO258" s="255"/>
      <c r="AP258" s="255"/>
      <c r="AQ258" s="255"/>
      <c r="AR258" s="255"/>
      <c r="AS258" s="255"/>
      <c r="AT258" s="255"/>
      <c r="AU258" s="255"/>
      <c r="AV258" s="255"/>
      <c r="AW258" s="255"/>
      <c r="AX258" s="255"/>
      <c r="AY258" s="255"/>
      <c r="AZ258" s="255"/>
      <c r="BA258" s="255"/>
      <c r="BB258" s="255"/>
      <c r="BC258" s="255"/>
      <c r="BD258" s="255"/>
      <c r="BE258" s="255"/>
      <c r="BF258" s="255"/>
      <c r="BG258" s="255"/>
      <c r="BH258" s="255"/>
      <c r="BI258" s="255"/>
      <c r="BJ258" s="255"/>
      <c r="BK258" s="255"/>
      <c r="BL258" s="255"/>
      <c r="BM258" s="255"/>
      <c r="BN258" s="255"/>
      <c r="BO258" s="255"/>
      <c r="BP258" s="255"/>
      <c r="BQ258" s="255"/>
      <c r="BR258" s="255"/>
      <c r="BS258" s="255"/>
      <c r="BT258" s="255"/>
      <c r="BU258" s="255"/>
      <c r="BV258" s="255"/>
      <c r="BW258" s="255"/>
      <c r="BX258" s="255"/>
      <c r="BY258" s="255"/>
      <c r="BZ258" s="255"/>
      <c r="CA258" s="255"/>
      <c r="CB258" s="255"/>
      <c r="CC258" s="255"/>
      <c r="CD258" s="255"/>
      <c r="CE258" s="255"/>
      <c r="CF258" s="255"/>
      <c r="CG258" s="255"/>
      <c r="CH258" s="255"/>
      <c r="CI258" s="255"/>
      <c r="CJ258" s="255"/>
      <c r="CK258" s="255"/>
      <c r="CL258" s="255"/>
      <c r="CM258" s="255"/>
      <c r="CN258" s="255"/>
      <c r="CO258" s="255"/>
      <c r="CP258" s="255"/>
      <c r="CQ258" s="255"/>
      <c r="CR258" s="255"/>
      <c r="CS258" s="255"/>
      <c r="CT258" s="255"/>
      <c r="CU258" s="255"/>
      <c r="CV258" s="255"/>
      <c r="CW258" s="255"/>
      <c r="CX258" s="255"/>
      <c r="CY258" s="255"/>
      <c r="CZ258" s="255"/>
      <c r="DA258" s="255"/>
      <c r="DB258" s="255"/>
      <c r="DC258" s="255"/>
      <c r="DD258" s="255"/>
      <c r="DE258" s="255"/>
      <c r="DF258" s="255"/>
      <c r="DG258" s="255"/>
      <c r="DH258" s="255"/>
      <c r="DI258" s="255"/>
      <c r="DJ258" s="255"/>
      <c r="DK258" s="255"/>
      <c r="DL258" s="255"/>
    </row>
    <row r="259" spans="1:116" x14ac:dyDescent="0.35">
      <c r="A259" s="255"/>
      <c r="B259" s="255"/>
      <c r="C259" s="255"/>
      <c r="D259" s="255"/>
      <c r="E259" s="255"/>
      <c r="F259" s="255"/>
      <c r="G259" s="255"/>
      <c r="H259" s="255"/>
      <c r="I259" s="255"/>
      <c r="J259" s="255"/>
      <c r="K259" s="255"/>
      <c r="L259" s="255"/>
      <c r="M259" s="255"/>
      <c r="N259" s="255"/>
      <c r="O259" s="255"/>
      <c r="P259" s="255"/>
      <c r="Q259" s="255"/>
      <c r="R259" s="255"/>
      <c r="S259" s="255"/>
      <c r="T259" s="255"/>
      <c r="U259" s="255"/>
      <c r="V259" s="255"/>
      <c r="W259" s="255"/>
      <c r="X259" s="255"/>
      <c r="Y259" s="255"/>
      <c r="Z259" s="255"/>
      <c r="AA259" s="255"/>
      <c r="AB259" s="255"/>
      <c r="AC259" s="255"/>
      <c r="AD259" s="255"/>
      <c r="AE259" s="255"/>
      <c r="AF259" s="255"/>
      <c r="AG259" s="255"/>
      <c r="AH259" s="255"/>
      <c r="AI259" s="255"/>
      <c r="AJ259" s="255"/>
      <c r="AK259" s="255"/>
      <c r="AL259" s="255"/>
      <c r="AM259" s="255"/>
      <c r="AN259" s="255"/>
      <c r="AO259" s="255"/>
      <c r="AP259" s="255"/>
      <c r="AQ259" s="255"/>
      <c r="AR259" s="255"/>
      <c r="AS259" s="255"/>
      <c r="AT259" s="255"/>
      <c r="AU259" s="255"/>
      <c r="AV259" s="255"/>
      <c r="AW259" s="255"/>
      <c r="AX259" s="255"/>
      <c r="AY259" s="255"/>
      <c r="AZ259" s="255"/>
      <c r="BA259" s="255"/>
      <c r="BB259" s="255"/>
      <c r="BC259" s="255"/>
      <c r="BD259" s="255"/>
      <c r="BE259" s="255"/>
      <c r="BF259" s="255"/>
      <c r="BG259" s="255"/>
      <c r="BH259" s="255"/>
      <c r="BI259" s="255"/>
      <c r="BJ259" s="255"/>
      <c r="BK259" s="255"/>
      <c r="BL259" s="255"/>
      <c r="BM259" s="255"/>
      <c r="BN259" s="255"/>
      <c r="BO259" s="255"/>
      <c r="BP259" s="255"/>
      <c r="BQ259" s="255"/>
      <c r="BR259" s="255"/>
      <c r="BS259" s="255"/>
      <c r="BT259" s="255"/>
      <c r="BU259" s="255"/>
      <c r="BV259" s="255"/>
      <c r="BW259" s="255"/>
      <c r="BX259" s="255"/>
      <c r="BY259" s="255"/>
      <c r="BZ259" s="255"/>
      <c r="CA259" s="255"/>
      <c r="CB259" s="255"/>
      <c r="CC259" s="255"/>
      <c r="CD259" s="255"/>
      <c r="CE259" s="255"/>
      <c r="CF259" s="255"/>
      <c r="CG259" s="255"/>
      <c r="CH259" s="255"/>
      <c r="CI259" s="255"/>
      <c r="CJ259" s="255"/>
      <c r="CK259" s="255"/>
      <c r="CL259" s="255"/>
      <c r="CM259" s="255"/>
      <c r="CN259" s="255"/>
      <c r="CO259" s="255"/>
      <c r="CP259" s="255"/>
      <c r="CQ259" s="255"/>
      <c r="CR259" s="255"/>
      <c r="CS259" s="255"/>
      <c r="CT259" s="255"/>
      <c r="CU259" s="255"/>
      <c r="CV259" s="255"/>
      <c r="CW259" s="255"/>
      <c r="CX259" s="255"/>
      <c r="CY259" s="255"/>
      <c r="CZ259" s="255"/>
      <c r="DA259" s="255"/>
      <c r="DB259" s="255"/>
      <c r="DC259" s="255"/>
      <c r="DD259" s="255"/>
      <c r="DE259" s="255"/>
      <c r="DF259" s="255"/>
      <c r="DG259" s="255"/>
      <c r="DH259" s="255"/>
      <c r="DI259" s="255"/>
      <c r="DJ259" s="255"/>
      <c r="DK259" s="255"/>
      <c r="DL259" s="255"/>
    </row>
    <row r="260" spans="1:116" x14ac:dyDescent="0.35">
      <c r="A260" s="255"/>
      <c r="B260" s="255"/>
      <c r="C260" s="255"/>
      <c r="D260" s="255"/>
      <c r="E260" s="255"/>
      <c r="F260" s="255"/>
      <c r="G260" s="255"/>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c r="AE260" s="255"/>
      <c r="AF260" s="255"/>
      <c r="AG260" s="255"/>
      <c r="AH260" s="255"/>
      <c r="AI260" s="255"/>
      <c r="AJ260" s="255"/>
      <c r="AK260" s="255"/>
      <c r="AL260" s="255"/>
      <c r="AM260" s="255"/>
      <c r="AN260" s="255"/>
      <c r="AO260" s="255"/>
      <c r="AP260" s="255"/>
      <c r="AQ260" s="255"/>
      <c r="AR260" s="255"/>
      <c r="AS260" s="255"/>
      <c r="AT260" s="255"/>
      <c r="AU260" s="255"/>
      <c r="AV260" s="255"/>
      <c r="AW260" s="255"/>
      <c r="AX260" s="255"/>
      <c r="AY260" s="255"/>
      <c r="AZ260" s="255"/>
      <c r="BA260" s="255"/>
      <c r="BB260" s="255"/>
      <c r="BC260" s="255"/>
      <c r="BD260" s="255"/>
      <c r="BE260" s="255"/>
      <c r="BF260" s="255"/>
      <c r="BG260" s="255"/>
      <c r="BH260" s="255"/>
      <c r="BI260" s="255"/>
      <c r="BJ260" s="255"/>
      <c r="BK260" s="255"/>
      <c r="BL260" s="255"/>
      <c r="BM260" s="255"/>
      <c r="BN260" s="255"/>
      <c r="BO260" s="255"/>
      <c r="BP260" s="255"/>
      <c r="BQ260" s="255"/>
      <c r="BR260" s="255"/>
      <c r="BS260" s="255"/>
      <c r="BT260" s="255"/>
      <c r="BU260" s="255"/>
      <c r="BV260" s="255"/>
      <c r="BW260" s="255"/>
      <c r="BX260" s="255"/>
      <c r="BY260" s="255"/>
      <c r="BZ260" s="255"/>
      <c r="CA260" s="255"/>
      <c r="CB260" s="255"/>
      <c r="CC260" s="255"/>
      <c r="CD260" s="255"/>
      <c r="CE260" s="255"/>
      <c r="CF260" s="255"/>
      <c r="CG260" s="255"/>
      <c r="CH260" s="255"/>
      <c r="CI260" s="255"/>
      <c r="CJ260" s="255"/>
      <c r="CK260" s="255"/>
      <c r="CL260" s="255"/>
      <c r="CM260" s="255"/>
      <c r="CN260" s="255"/>
      <c r="CO260" s="255"/>
      <c r="CP260" s="255"/>
      <c r="CQ260" s="255"/>
      <c r="CR260" s="255"/>
      <c r="CS260" s="255"/>
      <c r="CT260" s="255"/>
      <c r="CU260" s="255"/>
      <c r="CV260" s="255"/>
      <c r="CW260" s="255"/>
      <c r="CX260" s="255"/>
      <c r="CY260" s="255"/>
      <c r="CZ260" s="255"/>
      <c r="DA260" s="255"/>
      <c r="DB260" s="255"/>
      <c r="DC260" s="255"/>
      <c r="DD260" s="255"/>
      <c r="DE260" s="255"/>
      <c r="DF260" s="255"/>
      <c r="DG260" s="255"/>
      <c r="DH260" s="255"/>
      <c r="DI260" s="255"/>
      <c r="DJ260" s="255"/>
      <c r="DK260" s="255"/>
      <c r="DL260" s="255"/>
    </row>
    <row r="261" spans="1:116" x14ac:dyDescent="0.35">
      <c r="A261" s="255"/>
      <c r="B261" s="255"/>
      <c r="C261" s="255"/>
      <c r="D261" s="255"/>
      <c r="E261" s="255"/>
      <c r="F261" s="255"/>
      <c r="G261" s="255"/>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5"/>
      <c r="AF261" s="255"/>
      <c r="AG261" s="255"/>
      <c r="AH261" s="255"/>
      <c r="AI261" s="255"/>
      <c r="AJ261" s="255"/>
      <c r="AK261" s="255"/>
      <c r="AL261" s="255"/>
      <c r="AM261" s="255"/>
      <c r="AN261" s="255"/>
      <c r="AO261" s="255"/>
      <c r="AP261" s="255"/>
      <c r="AQ261" s="255"/>
      <c r="AR261" s="255"/>
      <c r="AS261" s="255"/>
      <c r="AT261" s="255"/>
      <c r="AU261" s="255"/>
      <c r="AV261" s="255"/>
      <c r="AW261" s="255"/>
      <c r="AX261" s="255"/>
      <c r="AY261" s="255"/>
      <c r="AZ261" s="255"/>
      <c r="BA261" s="255"/>
      <c r="BB261" s="255"/>
      <c r="BC261" s="255"/>
      <c r="BD261" s="255"/>
      <c r="BE261" s="255"/>
      <c r="BF261" s="255"/>
      <c r="BG261" s="255"/>
      <c r="BH261" s="255"/>
      <c r="BI261" s="255"/>
      <c r="BJ261" s="255"/>
      <c r="BK261" s="255"/>
      <c r="BL261" s="255"/>
      <c r="BM261" s="255"/>
      <c r="BN261" s="255"/>
      <c r="BO261" s="255"/>
      <c r="BP261" s="255"/>
      <c r="BQ261" s="255"/>
      <c r="BR261" s="255"/>
      <c r="BS261" s="255"/>
      <c r="BT261" s="255"/>
      <c r="BU261" s="255"/>
      <c r="BV261" s="255"/>
      <c r="BW261" s="255"/>
      <c r="BX261" s="255"/>
      <c r="BY261" s="255"/>
      <c r="BZ261" s="255"/>
      <c r="CA261" s="255"/>
      <c r="CB261" s="255"/>
      <c r="CC261" s="255"/>
      <c r="CD261" s="255"/>
      <c r="CE261" s="255"/>
      <c r="CF261" s="255"/>
      <c r="CG261" s="255"/>
      <c r="CH261" s="255"/>
      <c r="CI261" s="255"/>
      <c r="CJ261" s="255"/>
      <c r="CK261" s="255"/>
      <c r="CL261" s="255"/>
      <c r="CM261" s="255"/>
      <c r="CN261" s="255"/>
      <c r="CO261" s="255"/>
      <c r="CP261" s="255"/>
      <c r="CQ261" s="255"/>
      <c r="CR261" s="255"/>
      <c r="CS261" s="255"/>
      <c r="CT261" s="255"/>
      <c r="CU261" s="255"/>
      <c r="CV261" s="255"/>
      <c r="CW261" s="255"/>
      <c r="CX261" s="255"/>
      <c r="CY261" s="255"/>
      <c r="CZ261" s="255"/>
      <c r="DA261" s="255"/>
      <c r="DB261" s="255"/>
      <c r="DC261" s="255"/>
      <c r="DD261" s="255"/>
      <c r="DE261" s="255"/>
      <c r="DF261" s="255"/>
      <c r="DG261" s="255"/>
      <c r="DH261" s="255"/>
      <c r="DI261" s="255"/>
      <c r="DJ261" s="255"/>
      <c r="DK261" s="255"/>
      <c r="DL261" s="255"/>
    </row>
    <row r="262" spans="1:116" x14ac:dyDescent="0.35">
      <c r="A262" s="255"/>
      <c r="B262" s="255"/>
      <c r="C262" s="255"/>
      <c r="D262" s="255"/>
      <c r="E262" s="255"/>
      <c r="F262" s="255"/>
      <c r="G262" s="255"/>
      <c r="H262" s="255"/>
      <c r="I262" s="255"/>
      <c r="J262" s="255"/>
      <c r="K262" s="255"/>
      <c r="L262" s="255"/>
      <c r="M262" s="255"/>
      <c r="N262" s="255"/>
      <c r="O262" s="255"/>
      <c r="P262" s="255"/>
      <c r="Q262" s="255"/>
      <c r="R262" s="255"/>
      <c r="S262" s="255"/>
      <c r="T262" s="255"/>
      <c r="U262" s="255"/>
      <c r="V262" s="255"/>
      <c r="W262" s="255"/>
      <c r="X262" s="255"/>
      <c r="Y262" s="255"/>
      <c r="Z262" s="255"/>
      <c r="AA262" s="255"/>
      <c r="AB262" s="255"/>
      <c r="AC262" s="255"/>
      <c r="AD262" s="255"/>
      <c r="AE262" s="255"/>
      <c r="AF262" s="255"/>
      <c r="AG262" s="255"/>
      <c r="AH262" s="255"/>
      <c r="AI262" s="255"/>
      <c r="AJ262" s="255"/>
      <c r="AK262" s="255"/>
      <c r="AL262" s="255"/>
      <c r="AM262" s="255"/>
      <c r="AN262" s="255"/>
      <c r="AO262" s="255"/>
      <c r="AP262" s="255"/>
      <c r="AQ262" s="255"/>
      <c r="AR262" s="255"/>
      <c r="AS262" s="255"/>
      <c r="AT262" s="255"/>
      <c r="AU262" s="255"/>
      <c r="AV262" s="255"/>
      <c r="AW262" s="255"/>
      <c r="AX262" s="255"/>
      <c r="AY262" s="255"/>
      <c r="AZ262" s="255"/>
      <c r="BA262" s="255"/>
      <c r="BB262" s="255"/>
      <c r="BC262" s="255"/>
      <c r="BD262" s="255"/>
      <c r="BE262" s="255"/>
      <c r="BF262" s="255"/>
      <c r="BG262" s="255"/>
      <c r="BH262" s="255"/>
      <c r="BI262" s="255"/>
      <c r="BJ262" s="255"/>
      <c r="BK262" s="255"/>
      <c r="BL262" s="255"/>
      <c r="BM262" s="255"/>
      <c r="BN262" s="255"/>
      <c r="BO262" s="255"/>
      <c r="BP262" s="255"/>
      <c r="BQ262" s="255"/>
      <c r="BR262" s="255"/>
      <c r="BS262" s="255"/>
      <c r="BT262" s="255"/>
      <c r="BU262" s="255"/>
      <c r="BV262" s="255"/>
      <c r="BW262" s="255"/>
      <c r="BX262" s="255"/>
      <c r="BY262" s="255"/>
      <c r="BZ262" s="255"/>
      <c r="CA262" s="255"/>
      <c r="CB262" s="255"/>
      <c r="CC262" s="255"/>
      <c r="CD262" s="255"/>
      <c r="CE262" s="255"/>
      <c r="CF262" s="255"/>
      <c r="CG262" s="255"/>
      <c r="CH262" s="255"/>
      <c r="CI262" s="255"/>
      <c r="CJ262" s="255"/>
      <c r="CK262" s="255"/>
      <c r="CL262" s="255"/>
      <c r="CM262" s="255"/>
      <c r="CN262" s="255"/>
      <c r="CO262" s="255"/>
      <c r="CP262" s="255"/>
      <c r="CQ262" s="255"/>
      <c r="CR262" s="255"/>
      <c r="CS262" s="255"/>
      <c r="CT262" s="255"/>
      <c r="CU262" s="255"/>
      <c r="CV262" s="255"/>
      <c r="CW262" s="255"/>
      <c r="CX262" s="255"/>
      <c r="CY262" s="255"/>
      <c r="CZ262" s="255"/>
      <c r="DA262" s="255"/>
      <c r="DB262" s="255"/>
      <c r="DC262" s="255"/>
      <c r="DD262" s="255"/>
      <c r="DE262" s="255"/>
      <c r="DF262" s="255"/>
      <c r="DG262" s="255"/>
      <c r="DH262" s="255"/>
      <c r="DI262" s="255"/>
      <c r="DJ262" s="255"/>
      <c r="DK262" s="255"/>
      <c r="DL262" s="255"/>
    </row>
    <row r="263" spans="1:116" x14ac:dyDescent="0.35">
      <c r="A263" s="255"/>
      <c r="B263" s="255"/>
      <c r="C263" s="255"/>
      <c r="D263" s="255"/>
      <c r="E263" s="255"/>
      <c r="F263" s="255"/>
      <c r="G263" s="255"/>
      <c r="H263" s="255"/>
      <c r="I263" s="255"/>
      <c r="J263" s="255"/>
      <c r="K263" s="255"/>
      <c r="L263" s="255"/>
      <c r="M263" s="255"/>
      <c r="N263" s="255"/>
      <c r="O263" s="255"/>
      <c r="P263" s="255"/>
      <c r="Q263" s="255"/>
      <c r="R263" s="255"/>
      <c r="S263" s="255"/>
      <c r="T263" s="255"/>
      <c r="U263" s="255"/>
      <c r="V263" s="255"/>
      <c r="W263" s="255"/>
      <c r="X263" s="255"/>
      <c r="Y263" s="255"/>
      <c r="Z263" s="255"/>
      <c r="AA263" s="255"/>
      <c r="AB263" s="255"/>
      <c r="AC263" s="255"/>
      <c r="AD263" s="255"/>
      <c r="AE263" s="255"/>
      <c r="AF263" s="255"/>
      <c r="AG263" s="255"/>
      <c r="AH263" s="255"/>
      <c r="AI263" s="255"/>
      <c r="AJ263" s="255"/>
      <c r="AK263" s="255"/>
      <c r="AL263" s="255"/>
      <c r="AM263" s="255"/>
      <c r="AN263" s="255"/>
      <c r="AO263" s="255"/>
      <c r="AP263" s="255"/>
      <c r="AQ263" s="255"/>
      <c r="AR263" s="255"/>
      <c r="AS263" s="255"/>
      <c r="AT263" s="255"/>
      <c r="AU263" s="255"/>
      <c r="AV263" s="255"/>
      <c r="AW263" s="255"/>
      <c r="AX263" s="255"/>
      <c r="AY263" s="255"/>
      <c r="AZ263" s="255"/>
      <c r="BA263" s="255"/>
      <c r="BB263" s="255"/>
      <c r="BC263" s="255"/>
      <c r="BD263" s="255"/>
      <c r="BE263" s="255"/>
      <c r="BF263" s="255"/>
      <c r="BG263" s="255"/>
      <c r="BH263" s="255"/>
      <c r="BI263" s="255"/>
      <c r="BJ263" s="255"/>
      <c r="BK263" s="255"/>
      <c r="BL263" s="255"/>
      <c r="BM263" s="255"/>
      <c r="BN263" s="255"/>
      <c r="BO263" s="255"/>
      <c r="BP263" s="255"/>
      <c r="BQ263" s="255"/>
      <c r="BR263" s="255"/>
      <c r="BS263" s="255"/>
      <c r="BT263" s="255"/>
      <c r="BU263" s="255"/>
      <c r="BV263" s="255"/>
      <c r="BW263" s="255"/>
      <c r="BX263" s="255"/>
      <c r="BY263" s="255"/>
      <c r="BZ263" s="255"/>
      <c r="CA263" s="255"/>
      <c r="CB263" s="255"/>
      <c r="CC263" s="255"/>
      <c r="CD263" s="255"/>
      <c r="CE263" s="255"/>
      <c r="CF263" s="255"/>
      <c r="CG263" s="255"/>
      <c r="CH263" s="255"/>
      <c r="CI263" s="255"/>
      <c r="CJ263" s="255"/>
      <c r="CK263" s="255"/>
      <c r="CL263" s="255"/>
      <c r="CM263" s="255"/>
      <c r="CN263" s="255"/>
      <c r="CO263" s="255"/>
      <c r="CP263" s="255"/>
      <c r="CQ263" s="255"/>
      <c r="CR263" s="255"/>
      <c r="CS263" s="255"/>
      <c r="CT263" s="255"/>
      <c r="CU263" s="255"/>
      <c r="CV263" s="255"/>
      <c r="CW263" s="255"/>
      <c r="CX263" s="255"/>
      <c r="CY263" s="255"/>
      <c r="CZ263" s="255"/>
      <c r="DA263" s="255"/>
      <c r="DB263" s="255"/>
      <c r="DC263" s="255"/>
      <c r="DD263" s="255"/>
      <c r="DE263" s="255"/>
      <c r="DF263" s="255"/>
      <c r="DG263" s="255"/>
      <c r="DH263" s="255"/>
      <c r="DI263" s="255"/>
      <c r="DJ263" s="255"/>
      <c r="DK263" s="255"/>
      <c r="DL263" s="255"/>
    </row>
    <row r="264" spans="1:116" x14ac:dyDescent="0.35">
      <c r="A264" s="255"/>
      <c r="B264" s="255"/>
      <c r="C264" s="255"/>
      <c r="D264" s="255"/>
      <c r="E264" s="255"/>
      <c r="F264" s="255"/>
      <c r="G264" s="255"/>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c r="AT264" s="255"/>
      <c r="AU264" s="255"/>
      <c r="AV264" s="255"/>
      <c r="AW264" s="255"/>
      <c r="AX264" s="255"/>
      <c r="AY264" s="255"/>
      <c r="AZ264" s="255"/>
      <c r="BA264" s="255"/>
      <c r="BB264" s="255"/>
      <c r="BC264" s="255"/>
      <c r="BD264" s="255"/>
      <c r="BE264" s="255"/>
      <c r="BF264" s="255"/>
      <c r="BG264" s="255"/>
      <c r="BH264" s="255"/>
      <c r="BI264" s="255"/>
      <c r="BJ264" s="255"/>
      <c r="BK264" s="255"/>
      <c r="BL264" s="255"/>
      <c r="BM264" s="255"/>
      <c r="BN264" s="255"/>
      <c r="BO264" s="255"/>
      <c r="BP264" s="255"/>
      <c r="BQ264" s="255"/>
      <c r="BR264" s="255"/>
      <c r="BS264" s="255"/>
      <c r="BT264" s="255"/>
      <c r="BU264" s="255"/>
      <c r="BV264" s="255"/>
      <c r="BW264" s="255"/>
      <c r="BX264" s="255"/>
      <c r="BY264" s="255"/>
      <c r="BZ264" s="255"/>
      <c r="CA264" s="255"/>
      <c r="CB264" s="255"/>
      <c r="CC264" s="255"/>
      <c r="CD264" s="255"/>
      <c r="CE264" s="255"/>
      <c r="CF264" s="255"/>
      <c r="CG264" s="255"/>
      <c r="CH264" s="255"/>
      <c r="CI264" s="255"/>
      <c r="CJ264" s="255"/>
      <c r="CK264" s="255"/>
      <c r="CL264" s="255"/>
      <c r="CM264" s="255"/>
      <c r="CN264" s="255"/>
      <c r="CO264" s="255"/>
      <c r="CP264" s="255"/>
      <c r="CQ264" s="255"/>
      <c r="CR264" s="255"/>
      <c r="CS264" s="255"/>
      <c r="CT264" s="255"/>
      <c r="CU264" s="255"/>
      <c r="CV264" s="255"/>
      <c r="CW264" s="255"/>
      <c r="CX264" s="255"/>
      <c r="CY264" s="255"/>
      <c r="CZ264" s="255"/>
      <c r="DA264" s="255"/>
      <c r="DB264" s="255"/>
      <c r="DC264" s="255"/>
      <c r="DD264" s="255"/>
      <c r="DE264" s="255"/>
      <c r="DF264" s="255"/>
      <c r="DG264" s="255"/>
      <c r="DH264" s="255"/>
      <c r="DI264" s="255"/>
      <c r="DJ264" s="255"/>
      <c r="DK264" s="255"/>
      <c r="DL264" s="255"/>
    </row>
    <row r="265" spans="1:116" x14ac:dyDescent="0.35">
      <c r="A265" s="255"/>
      <c r="B265" s="255"/>
      <c r="C265" s="255"/>
      <c r="D265" s="255"/>
      <c r="E265" s="255"/>
      <c r="F265" s="255"/>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5"/>
      <c r="BH265" s="255"/>
      <c r="BI265" s="255"/>
      <c r="BJ265" s="255"/>
      <c r="BK265" s="255"/>
      <c r="BL265" s="255"/>
      <c r="BM265" s="255"/>
      <c r="BN265" s="255"/>
      <c r="BO265" s="255"/>
      <c r="BP265" s="255"/>
      <c r="BQ265" s="255"/>
      <c r="BR265" s="255"/>
      <c r="BS265" s="255"/>
      <c r="BT265" s="255"/>
      <c r="BU265" s="255"/>
      <c r="BV265" s="255"/>
      <c r="BW265" s="255"/>
      <c r="BX265" s="255"/>
      <c r="BY265" s="255"/>
      <c r="BZ265" s="255"/>
      <c r="CA265" s="255"/>
      <c r="CB265" s="255"/>
      <c r="CC265" s="255"/>
      <c r="CD265" s="255"/>
      <c r="CE265" s="255"/>
      <c r="CF265" s="255"/>
      <c r="CG265" s="255"/>
      <c r="CH265" s="255"/>
      <c r="CI265" s="255"/>
      <c r="CJ265" s="255"/>
      <c r="CK265" s="255"/>
      <c r="CL265" s="255"/>
      <c r="CM265" s="255"/>
      <c r="CN265" s="255"/>
      <c r="CO265" s="255"/>
      <c r="CP265" s="255"/>
      <c r="CQ265" s="255"/>
      <c r="CR265" s="255"/>
      <c r="CS265" s="255"/>
      <c r="CT265" s="255"/>
      <c r="CU265" s="255"/>
      <c r="CV265" s="255"/>
      <c r="CW265" s="255"/>
      <c r="CX265" s="255"/>
      <c r="CY265" s="255"/>
      <c r="CZ265" s="255"/>
      <c r="DA265" s="255"/>
      <c r="DB265" s="255"/>
      <c r="DC265" s="255"/>
      <c r="DD265" s="255"/>
      <c r="DE265" s="255"/>
      <c r="DF265" s="255"/>
      <c r="DG265" s="255"/>
      <c r="DH265" s="255"/>
      <c r="DI265" s="255"/>
      <c r="DJ265" s="255"/>
      <c r="DK265" s="255"/>
      <c r="DL265" s="255"/>
    </row>
    <row r="266" spans="1:116" x14ac:dyDescent="0.35">
      <c r="A266" s="255"/>
      <c r="B266" s="255"/>
      <c r="C266" s="255"/>
      <c r="D266" s="255"/>
      <c r="E266" s="255"/>
      <c r="F266" s="255"/>
      <c r="G266" s="255"/>
      <c r="H266" s="255"/>
      <c r="I266" s="255"/>
      <c r="J266" s="255"/>
      <c r="K266" s="255"/>
      <c r="L266" s="255"/>
      <c r="M266" s="255"/>
      <c r="N266" s="255"/>
      <c r="O266" s="255"/>
      <c r="P266" s="255"/>
      <c r="Q266" s="255"/>
      <c r="R266" s="255"/>
      <c r="S266" s="255"/>
      <c r="T266" s="255"/>
      <c r="U266" s="255"/>
      <c r="V266" s="255"/>
      <c r="W266" s="255"/>
      <c r="X266" s="255"/>
      <c r="Y266" s="255"/>
      <c r="Z266" s="255"/>
      <c r="AA266" s="255"/>
      <c r="AB266" s="255"/>
      <c r="AC266" s="255"/>
      <c r="AD266" s="255"/>
      <c r="AE266" s="255"/>
      <c r="AF266" s="255"/>
      <c r="AG266" s="255"/>
      <c r="AH266" s="255"/>
      <c r="AI266" s="255"/>
      <c r="AJ266" s="255"/>
      <c r="AK266" s="255"/>
      <c r="AL266" s="255"/>
      <c r="AM266" s="255"/>
      <c r="AN266" s="255"/>
      <c r="AO266" s="255"/>
      <c r="AP266" s="255"/>
      <c r="AQ266" s="255"/>
      <c r="AR266" s="255"/>
      <c r="AS266" s="255"/>
      <c r="AT266" s="255"/>
      <c r="AU266" s="255"/>
      <c r="AV266" s="255"/>
      <c r="AW266" s="255"/>
      <c r="AX266" s="255"/>
      <c r="AY266" s="255"/>
      <c r="AZ266" s="255"/>
      <c r="BA266" s="255"/>
      <c r="BB266" s="255"/>
      <c r="BC266" s="255"/>
      <c r="BD266" s="255"/>
      <c r="BE266" s="255"/>
      <c r="BF266" s="255"/>
      <c r="BG266" s="255"/>
      <c r="BH266" s="255"/>
      <c r="BI266" s="255"/>
      <c r="BJ266" s="255"/>
      <c r="BK266" s="255"/>
      <c r="BL266" s="255"/>
      <c r="BM266" s="255"/>
      <c r="BN266" s="255"/>
      <c r="BO266" s="255"/>
      <c r="BP266" s="255"/>
      <c r="BQ266" s="255"/>
      <c r="BR266" s="255"/>
      <c r="BS266" s="255"/>
      <c r="BT266" s="255"/>
      <c r="BU266" s="255"/>
      <c r="BV266" s="255"/>
      <c r="BW266" s="255"/>
      <c r="BX266" s="255"/>
      <c r="BY266" s="255"/>
      <c r="BZ266" s="255"/>
      <c r="CA266" s="255"/>
      <c r="CB266" s="255"/>
      <c r="CC266" s="255"/>
      <c r="CD266" s="255"/>
      <c r="CE266" s="255"/>
      <c r="CF266" s="255"/>
      <c r="CG266" s="255"/>
      <c r="CH266" s="255"/>
      <c r="CI266" s="255"/>
      <c r="CJ266" s="255"/>
      <c r="CK266" s="255"/>
      <c r="CL266" s="255"/>
      <c r="CM266" s="255"/>
      <c r="CN266" s="255"/>
      <c r="CO266" s="255"/>
      <c r="CP266" s="255"/>
      <c r="CQ266" s="255"/>
      <c r="CR266" s="255"/>
      <c r="CS266" s="255"/>
      <c r="CT266" s="255"/>
      <c r="CU266" s="255"/>
      <c r="CV266" s="255"/>
      <c r="CW266" s="255"/>
      <c r="CX266" s="255"/>
      <c r="CY266" s="255"/>
      <c r="CZ266" s="255"/>
      <c r="DA266" s="255"/>
      <c r="DB266" s="255"/>
      <c r="DC266" s="255"/>
      <c r="DD266" s="255"/>
      <c r="DE266" s="255"/>
      <c r="DF266" s="255"/>
      <c r="DG266" s="255"/>
      <c r="DH266" s="255"/>
      <c r="DI266" s="255"/>
      <c r="DJ266" s="255"/>
      <c r="DK266" s="255"/>
      <c r="DL266" s="255"/>
    </row>
    <row r="267" spans="1:116" x14ac:dyDescent="0.35">
      <c r="A267" s="255"/>
      <c r="B267" s="255"/>
      <c r="C267" s="255"/>
      <c r="D267" s="255"/>
      <c r="E267" s="255"/>
      <c r="F267" s="255"/>
      <c r="G267" s="255"/>
      <c r="H267" s="255"/>
      <c r="I267" s="255"/>
      <c r="J267" s="255"/>
      <c r="K267" s="255"/>
      <c r="L267" s="255"/>
      <c r="M267" s="255"/>
      <c r="N267" s="255"/>
      <c r="O267" s="255"/>
      <c r="P267" s="255"/>
      <c r="Q267" s="255"/>
      <c r="R267" s="255"/>
      <c r="S267" s="255"/>
      <c r="T267" s="255"/>
      <c r="U267" s="255"/>
      <c r="V267" s="255"/>
      <c r="W267" s="255"/>
      <c r="X267" s="255"/>
      <c r="Y267" s="255"/>
      <c r="Z267" s="255"/>
      <c r="AA267" s="255"/>
      <c r="AB267" s="255"/>
      <c r="AC267" s="255"/>
      <c r="AD267" s="255"/>
      <c r="AE267" s="255"/>
      <c r="AF267" s="255"/>
      <c r="AG267" s="255"/>
      <c r="AH267" s="255"/>
      <c r="AI267" s="255"/>
      <c r="AJ267" s="255"/>
      <c r="AK267" s="255"/>
      <c r="AL267" s="255"/>
      <c r="AM267" s="255"/>
      <c r="AN267" s="255"/>
      <c r="AO267" s="255"/>
      <c r="AP267" s="255"/>
      <c r="AQ267" s="255"/>
      <c r="AR267" s="255"/>
      <c r="AS267" s="255"/>
      <c r="AT267" s="255"/>
      <c r="AU267" s="255"/>
      <c r="AV267" s="255"/>
      <c r="AW267" s="255"/>
      <c r="AX267" s="255"/>
      <c r="AY267" s="255"/>
      <c r="AZ267" s="255"/>
      <c r="BA267" s="255"/>
      <c r="BB267" s="255"/>
      <c r="BC267" s="255"/>
      <c r="BD267" s="255"/>
      <c r="BE267" s="255"/>
      <c r="BF267" s="255"/>
      <c r="BG267" s="255"/>
      <c r="BH267" s="255"/>
      <c r="BI267" s="255"/>
      <c r="BJ267" s="255"/>
      <c r="BK267" s="255"/>
      <c r="BL267" s="255"/>
      <c r="BM267" s="255"/>
      <c r="BN267" s="255"/>
      <c r="BO267" s="255"/>
      <c r="BP267" s="255"/>
      <c r="BQ267" s="255"/>
      <c r="BR267" s="255"/>
      <c r="BS267" s="255"/>
      <c r="BT267" s="255"/>
      <c r="BU267" s="255"/>
      <c r="BV267" s="255"/>
      <c r="BW267" s="255"/>
      <c r="BX267" s="255"/>
      <c r="BY267" s="255"/>
      <c r="BZ267" s="255"/>
      <c r="CA267" s="255"/>
      <c r="CB267" s="255"/>
      <c r="CC267" s="255"/>
      <c r="CD267" s="255"/>
      <c r="CE267" s="255"/>
      <c r="CF267" s="255"/>
      <c r="CG267" s="255"/>
      <c r="CH267" s="255"/>
      <c r="CI267" s="255"/>
      <c r="CJ267" s="255"/>
      <c r="CK267" s="255"/>
      <c r="CL267" s="255"/>
      <c r="CM267" s="255"/>
      <c r="CN267" s="255"/>
      <c r="CO267" s="255"/>
      <c r="CP267" s="255"/>
      <c r="CQ267" s="255"/>
      <c r="CR267" s="255"/>
      <c r="CS267" s="255"/>
      <c r="CT267" s="255"/>
      <c r="CU267" s="255"/>
      <c r="CV267" s="255"/>
      <c r="CW267" s="255"/>
      <c r="CX267" s="255"/>
      <c r="CY267" s="255"/>
      <c r="CZ267" s="255"/>
      <c r="DA267" s="255"/>
      <c r="DB267" s="255"/>
      <c r="DC267" s="255"/>
      <c r="DD267" s="255"/>
      <c r="DE267" s="255"/>
      <c r="DF267" s="255"/>
      <c r="DG267" s="255"/>
      <c r="DH267" s="255"/>
      <c r="DI267" s="255"/>
      <c r="DJ267" s="255"/>
      <c r="DK267" s="255"/>
      <c r="DL267" s="255"/>
    </row>
    <row r="268" spans="1:116" x14ac:dyDescent="0.35">
      <c r="A268" s="255"/>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c r="BF268" s="255"/>
      <c r="BG268" s="255"/>
      <c r="BH268" s="255"/>
      <c r="BI268" s="255"/>
      <c r="BJ268" s="255"/>
      <c r="BK268" s="255"/>
      <c r="BL268" s="255"/>
      <c r="BM268" s="255"/>
      <c r="BN268" s="255"/>
      <c r="BO268" s="255"/>
      <c r="BP268" s="255"/>
      <c r="BQ268" s="255"/>
      <c r="BR268" s="255"/>
      <c r="BS268" s="255"/>
      <c r="BT268" s="255"/>
      <c r="BU268" s="255"/>
      <c r="BV268" s="255"/>
      <c r="BW268" s="255"/>
      <c r="BX268" s="255"/>
      <c r="BY268" s="255"/>
      <c r="BZ268" s="255"/>
      <c r="CA268" s="255"/>
      <c r="CB268" s="255"/>
      <c r="CC268" s="255"/>
      <c r="CD268" s="255"/>
      <c r="CE268" s="255"/>
      <c r="CF268" s="255"/>
      <c r="CG268" s="255"/>
      <c r="CH268" s="255"/>
      <c r="CI268" s="255"/>
      <c r="CJ268" s="255"/>
      <c r="CK268" s="255"/>
      <c r="CL268" s="255"/>
      <c r="CM268" s="255"/>
      <c r="CN268" s="255"/>
      <c r="CO268" s="255"/>
      <c r="CP268" s="255"/>
      <c r="CQ268" s="255"/>
      <c r="CR268" s="255"/>
      <c r="CS268" s="255"/>
      <c r="CT268" s="255"/>
      <c r="CU268" s="255"/>
      <c r="CV268" s="255"/>
      <c r="CW268" s="255"/>
      <c r="CX268" s="255"/>
      <c r="CY268" s="255"/>
      <c r="CZ268" s="255"/>
      <c r="DA268" s="255"/>
      <c r="DB268" s="255"/>
      <c r="DC268" s="255"/>
      <c r="DD268" s="255"/>
      <c r="DE268" s="255"/>
      <c r="DF268" s="255"/>
      <c r="DG268" s="255"/>
      <c r="DH268" s="255"/>
      <c r="DI268" s="255"/>
      <c r="DJ268" s="255"/>
      <c r="DK268" s="255"/>
      <c r="DL268" s="255"/>
    </row>
    <row r="269" spans="1:116" x14ac:dyDescent="0.35">
      <c r="A269" s="255"/>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5"/>
      <c r="BH269" s="255"/>
      <c r="BI269" s="255"/>
      <c r="BJ269" s="255"/>
      <c r="BK269" s="255"/>
      <c r="BL269" s="255"/>
      <c r="BM269" s="255"/>
      <c r="BN269" s="255"/>
      <c r="BO269" s="255"/>
      <c r="BP269" s="255"/>
      <c r="BQ269" s="255"/>
      <c r="BR269" s="255"/>
      <c r="BS269" s="255"/>
      <c r="BT269" s="255"/>
      <c r="BU269" s="255"/>
      <c r="BV269" s="255"/>
      <c r="BW269" s="255"/>
      <c r="BX269" s="255"/>
      <c r="BY269" s="255"/>
      <c r="BZ269" s="255"/>
      <c r="CA269" s="255"/>
      <c r="CB269" s="255"/>
      <c r="CC269" s="255"/>
      <c r="CD269" s="255"/>
      <c r="CE269" s="255"/>
      <c r="CF269" s="255"/>
      <c r="CG269" s="255"/>
      <c r="CH269" s="255"/>
      <c r="CI269" s="255"/>
      <c r="CJ269" s="255"/>
      <c r="CK269" s="255"/>
      <c r="CL269" s="255"/>
      <c r="CM269" s="255"/>
      <c r="CN269" s="255"/>
      <c r="CO269" s="255"/>
      <c r="CP269" s="255"/>
      <c r="CQ269" s="255"/>
      <c r="CR269" s="255"/>
      <c r="CS269" s="255"/>
      <c r="CT269" s="255"/>
      <c r="CU269" s="255"/>
      <c r="CV269" s="255"/>
      <c r="CW269" s="255"/>
      <c r="CX269" s="255"/>
      <c r="CY269" s="255"/>
      <c r="CZ269" s="255"/>
      <c r="DA269" s="255"/>
      <c r="DB269" s="255"/>
      <c r="DC269" s="255"/>
      <c r="DD269" s="255"/>
      <c r="DE269" s="255"/>
      <c r="DF269" s="255"/>
      <c r="DG269" s="255"/>
      <c r="DH269" s="255"/>
      <c r="DI269" s="255"/>
      <c r="DJ269" s="255"/>
      <c r="DK269" s="255"/>
      <c r="DL269" s="255"/>
    </row>
    <row r="270" spans="1:116" x14ac:dyDescent="0.35">
      <c r="A270" s="255"/>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c r="BM270" s="255"/>
      <c r="BN270" s="255"/>
      <c r="BO270" s="255"/>
      <c r="BP270" s="255"/>
      <c r="BQ270" s="255"/>
      <c r="BR270" s="255"/>
      <c r="BS270" s="255"/>
      <c r="BT270" s="255"/>
      <c r="BU270" s="255"/>
      <c r="BV270" s="255"/>
      <c r="BW270" s="255"/>
      <c r="BX270" s="255"/>
      <c r="BY270" s="255"/>
      <c r="BZ270" s="255"/>
      <c r="CA270" s="255"/>
      <c r="CB270" s="255"/>
      <c r="CC270" s="255"/>
      <c r="CD270" s="255"/>
      <c r="CE270" s="255"/>
      <c r="CF270" s="255"/>
      <c r="CG270" s="255"/>
      <c r="CH270" s="255"/>
      <c r="CI270" s="255"/>
      <c r="CJ270" s="255"/>
      <c r="CK270" s="255"/>
      <c r="CL270" s="255"/>
      <c r="CM270" s="255"/>
      <c r="CN270" s="255"/>
      <c r="CO270" s="255"/>
      <c r="CP270" s="255"/>
      <c r="CQ270" s="255"/>
      <c r="CR270" s="255"/>
      <c r="CS270" s="255"/>
      <c r="CT270" s="255"/>
      <c r="CU270" s="255"/>
      <c r="CV270" s="255"/>
      <c r="CW270" s="255"/>
      <c r="CX270" s="255"/>
      <c r="CY270" s="255"/>
      <c r="CZ270" s="255"/>
      <c r="DA270" s="255"/>
      <c r="DB270" s="255"/>
      <c r="DC270" s="255"/>
      <c r="DD270" s="255"/>
      <c r="DE270" s="255"/>
      <c r="DF270" s="255"/>
      <c r="DG270" s="255"/>
      <c r="DH270" s="255"/>
      <c r="DI270" s="255"/>
      <c r="DJ270" s="255"/>
      <c r="DK270" s="255"/>
      <c r="DL270" s="255"/>
    </row>
    <row r="271" spans="1:116" x14ac:dyDescent="0.35">
      <c r="A271" s="255"/>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255"/>
      <c r="BO271" s="255"/>
      <c r="BP271" s="255"/>
      <c r="BQ271" s="255"/>
      <c r="BR271" s="255"/>
      <c r="BS271" s="255"/>
      <c r="BT271" s="255"/>
      <c r="BU271" s="255"/>
      <c r="BV271" s="255"/>
      <c r="BW271" s="255"/>
      <c r="BX271" s="255"/>
      <c r="BY271" s="255"/>
      <c r="BZ271" s="255"/>
      <c r="CA271" s="255"/>
      <c r="CB271" s="255"/>
      <c r="CC271" s="255"/>
      <c r="CD271" s="255"/>
      <c r="CE271" s="255"/>
      <c r="CF271" s="255"/>
      <c r="CG271" s="255"/>
      <c r="CH271" s="255"/>
      <c r="CI271" s="255"/>
      <c r="CJ271" s="255"/>
      <c r="CK271" s="255"/>
      <c r="CL271" s="255"/>
      <c r="CM271" s="255"/>
      <c r="CN271" s="255"/>
      <c r="CO271" s="255"/>
      <c r="CP271" s="255"/>
      <c r="CQ271" s="255"/>
      <c r="CR271" s="255"/>
      <c r="CS271" s="255"/>
      <c r="CT271" s="255"/>
      <c r="CU271" s="255"/>
      <c r="CV271" s="255"/>
      <c r="CW271" s="255"/>
      <c r="CX271" s="255"/>
      <c r="CY271" s="255"/>
      <c r="CZ271" s="255"/>
      <c r="DA271" s="255"/>
      <c r="DB271" s="255"/>
      <c r="DC271" s="255"/>
      <c r="DD271" s="255"/>
      <c r="DE271" s="255"/>
      <c r="DF271" s="255"/>
      <c r="DG271" s="255"/>
      <c r="DH271" s="255"/>
      <c r="DI271" s="255"/>
      <c r="DJ271" s="255"/>
      <c r="DK271" s="255"/>
      <c r="DL271" s="255"/>
    </row>
    <row r="272" spans="1:116" x14ac:dyDescent="0.35">
      <c r="A272" s="255"/>
      <c r="B272" s="255"/>
      <c r="C272" s="255"/>
      <c r="D272" s="255"/>
      <c r="E272" s="255"/>
      <c r="F272" s="255"/>
      <c r="G272" s="255"/>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255"/>
      <c r="AF272" s="255"/>
      <c r="AG272" s="255"/>
      <c r="AH272" s="255"/>
      <c r="AI272" s="255"/>
      <c r="AJ272" s="255"/>
      <c r="AK272" s="255"/>
      <c r="AL272" s="255"/>
      <c r="AM272" s="255"/>
      <c r="AN272" s="255"/>
      <c r="AO272" s="255"/>
      <c r="AP272" s="255"/>
      <c r="AQ272" s="255"/>
      <c r="AR272" s="255"/>
      <c r="AS272" s="255"/>
      <c r="AT272" s="255"/>
      <c r="AU272" s="255"/>
      <c r="AV272" s="255"/>
      <c r="AW272" s="255"/>
      <c r="AX272" s="255"/>
      <c r="AY272" s="255"/>
      <c r="AZ272" s="255"/>
      <c r="BA272" s="255"/>
      <c r="BB272" s="255"/>
      <c r="BC272" s="255"/>
      <c r="BD272" s="255"/>
      <c r="BE272" s="255"/>
      <c r="BF272" s="255"/>
      <c r="BG272" s="255"/>
      <c r="BH272" s="255"/>
      <c r="BI272" s="255"/>
      <c r="BJ272" s="255"/>
      <c r="BK272" s="255"/>
      <c r="BL272" s="255"/>
      <c r="BM272" s="255"/>
      <c r="BN272" s="255"/>
      <c r="BO272" s="255"/>
      <c r="BP272" s="255"/>
      <c r="BQ272" s="255"/>
      <c r="BR272" s="255"/>
      <c r="BS272" s="255"/>
      <c r="BT272" s="255"/>
      <c r="BU272" s="255"/>
      <c r="BV272" s="255"/>
      <c r="BW272" s="255"/>
      <c r="BX272" s="255"/>
      <c r="BY272" s="255"/>
      <c r="BZ272" s="255"/>
      <c r="CA272" s="255"/>
      <c r="CB272" s="255"/>
      <c r="CC272" s="255"/>
      <c r="CD272" s="255"/>
      <c r="CE272" s="255"/>
      <c r="CF272" s="255"/>
      <c r="CG272" s="255"/>
      <c r="CH272" s="255"/>
      <c r="CI272" s="255"/>
      <c r="CJ272" s="255"/>
      <c r="CK272" s="255"/>
      <c r="CL272" s="255"/>
      <c r="CM272" s="255"/>
      <c r="CN272" s="255"/>
      <c r="CO272" s="255"/>
      <c r="CP272" s="255"/>
      <c r="CQ272" s="255"/>
      <c r="CR272" s="255"/>
      <c r="CS272" s="255"/>
      <c r="CT272" s="255"/>
      <c r="CU272" s="255"/>
      <c r="CV272" s="255"/>
      <c r="CW272" s="255"/>
      <c r="CX272" s="255"/>
      <c r="CY272" s="255"/>
      <c r="CZ272" s="255"/>
      <c r="DA272" s="255"/>
      <c r="DB272" s="255"/>
      <c r="DC272" s="255"/>
      <c r="DD272" s="255"/>
      <c r="DE272" s="255"/>
      <c r="DF272" s="255"/>
      <c r="DG272" s="255"/>
      <c r="DH272" s="255"/>
      <c r="DI272" s="255"/>
      <c r="DJ272" s="255"/>
      <c r="DK272" s="255"/>
      <c r="DL272" s="255"/>
    </row>
    <row r="273" spans="1:116" x14ac:dyDescent="0.35">
      <c r="A273" s="255"/>
      <c r="B273" s="255"/>
      <c r="C273" s="255"/>
      <c r="D273" s="255"/>
      <c r="E273" s="255"/>
      <c r="F273" s="255"/>
      <c r="G273" s="255"/>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5"/>
      <c r="AF273" s="255"/>
      <c r="AG273" s="255"/>
      <c r="AH273" s="255"/>
      <c r="AI273" s="255"/>
      <c r="AJ273" s="255"/>
      <c r="AK273" s="255"/>
      <c r="AL273" s="255"/>
      <c r="AM273" s="255"/>
      <c r="AN273" s="255"/>
      <c r="AO273" s="255"/>
      <c r="AP273" s="255"/>
      <c r="AQ273" s="255"/>
      <c r="AR273" s="255"/>
      <c r="AS273" s="255"/>
      <c r="AT273" s="255"/>
      <c r="AU273" s="255"/>
      <c r="AV273" s="255"/>
      <c r="AW273" s="255"/>
      <c r="AX273" s="255"/>
      <c r="AY273" s="255"/>
      <c r="AZ273" s="255"/>
      <c r="BA273" s="255"/>
      <c r="BB273" s="255"/>
      <c r="BC273" s="255"/>
      <c r="BD273" s="255"/>
      <c r="BE273" s="255"/>
      <c r="BF273" s="255"/>
      <c r="BG273" s="255"/>
      <c r="BH273" s="255"/>
      <c r="BI273" s="255"/>
      <c r="BJ273" s="255"/>
      <c r="BK273" s="255"/>
      <c r="BL273" s="255"/>
      <c r="BM273" s="255"/>
      <c r="BN273" s="255"/>
      <c r="BO273" s="255"/>
      <c r="BP273" s="255"/>
      <c r="BQ273" s="255"/>
      <c r="BR273" s="255"/>
      <c r="BS273" s="255"/>
      <c r="BT273" s="255"/>
      <c r="BU273" s="255"/>
      <c r="BV273" s="255"/>
      <c r="BW273" s="255"/>
      <c r="BX273" s="255"/>
      <c r="BY273" s="255"/>
      <c r="BZ273" s="255"/>
      <c r="CA273" s="255"/>
      <c r="CB273" s="255"/>
      <c r="CC273" s="255"/>
      <c r="CD273" s="255"/>
      <c r="CE273" s="255"/>
      <c r="CF273" s="255"/>
      <c r="CG273" s="255"/>
      <c r="CH273" s="255"/>
      <c r="CI273" s="255"/>
      <c r="CJ273" s="255"/>
      <c r="CK273" s="255"/>
      <c r="CL273" s="255"/>
      <c r="CM273" s="255"/>
      <c r="CN273" s="255"/>
      <c r="CO273" s="255"/>
      <c r="CP273" s="255"/>
      <c r="CQ273" s="255"/>
      <c r="CR273" s="255"/>
      <c r="CS273" s="255"/>
      <c r="CT273" s="255"/>
      <c r="CU273" s="255"/>
      <c r="CV273" s="255"/>
      <c r="CW273" s="255"/>
      <c r="CX273" s="255"/>
      <c r="CY273" s="255"/>
      <c r="CZ273" s="255"/>
      <c r="DA273" s="255"/>
      <c r="DB273" s="255"/>
      <c r="DC273" s="255"/>
      <c r="DD273" s="255"/>
      <c r="DE273" s="255"/>
      <c r="DF273" s="255"/>
      <c r="DG273" s="255"/>
      <c r="DH273" s="255"/>
      <c r="DI273" s="255"/>
      <c r="DJ273" s="255"/>
      <c r="DK273" s="255"/>
      <c r="DL273" s="255"/>
    </row>
    <row r="274" spans="1:116" x14ac:dyDescent="0.35">
      <c r="A274" s="255"/>
      <c r="B274" s="255"/>
      <c r="C274" s="255"/>
      <c r="D274" s="255"/>
      <c r="E274" s="255"/>
      <c r="F274" s="255"/>
      <c r="G274" s="255"/>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5"/>
      <c r="AK274" s="255"/>
      <c r="AL274" s="255"/>
      <c r="AM274" s="255"/>
      <c r="AN274" s="255"/>
      <c r="AO274" s="255"/>
      <c r="AP274" s="255"/>
      <c r="AQ274" s="255"/>
      <c r="AR274" s="255"/>
      <c r="AS274" s="255"/>
      <c r="AT274" s="255"/>
      <c r="AU274" s="255"/>
      <c r="AV274" s="255"/>
      <c r="AW274" s="255"/>
      <c r="AX274" s="255"/>
      <c r="AY274" s="255"/>
      <c r="AZ274" s="255"/>
      <c r="BA274" s="255"/>
      <c r="BB274" s="255"/>
      <c r="BC274" s="255"/>
      <c r="BD274" s="255"/>
      <c r="BE274" s="255"/>
      <c r="BF274" s="255"/>
      <c r="BG274" s="255"/>
      <c r="BH274" s="255"/>
      <c r="BI274" s="255"/>
      <c r="BJ274" s="255"/>
      <c r="BK274" s="255"/>
      <c r="BL274" s="255"/>
      <c r="BM274" s="255"/>
      <c r="BN274" s="255"/>
      <c r="BO274" s="255"/>
      <c r="BP274" s="255"/>
      <c r="BQ274" s="255"/>
      <c r="BR274" s="255"/>
      <c r="BS274" s="255"/>
      <c r="BT274" s="255"/>
      <c r="BU274" s="255"/>
      <c r="BV274" s="255"/>
      <c r="BW274" s="255"/>
      <c r="BX274" s="255"/>
      <c r="BY274" s="255"/>
      <c r="BZ274" s="255"/>
      <c r="CA274" s="255"/>
      <c r="CB274" s="255"/>
      <c r="CC274" s="255"/>
      <c r="CD274" s="255"/>
      <c r="CE274" s="255"/>
      <c r="CF274" s="255"/>
      <c r="CG274" s="255"/>
      <c r="CH274" s="255"/>
      <c r="CI274" s="255"/>
      <c r="CJ274" s="255"/>
      <c r="CK274" s="255"/>
      <c r="CL274" s="255"/>
      <c r="CM274" s="255"/>
      <c r="CN274" s="255"/>
      <c r="CO274" s="255"/>
      <c r="CP274" s="255"/>
      <c r="CQ274" s="255"/>
      <c r="CR274" s="255"/>
      <c r="CS274" s="255"/>
      <c r="CT274" s="255"/>
      <c r="CU274" s="255"/>
      <c r="CV274" s="255"/>
      <c r="CW274" s="255"/>
      <c r="CX274" s="255"/>
      <c r="CY274" s="255"/>
      <c r="CZ274" s="255"/>
      <c r="DA274" s="255"/>
      <c r="DB274" s="255"/>
      <c r="DC274" s="255"/>
      <c r="DD274" s="255"/>
      <c r="DE274" s="255"/>
      <c r="DF274" s="255"/>
      <c r="DG274" s="255"/>
      <c r="DH274" s="255"/>
      <c r="DI274" s="255"/>
      <c r="DJ274" s="255"/>
      <c r="DK274" s="255"/>
      <c r="DL274" s="255"/>
    </row>
    <row r="275" spans="1:116" x14ac:dyDescent="0.35">
      <c r="A275" s="255"/>
      <c r="B275" s="255"/>
      <c r="C275" s="255"/>
      <c r="D275" s="255"/>
      <c r="E275" s="255"/>
      <c r="F275" s="255"/>
      <c r="G275" s="255"/>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5"/>
      <c r="AK275" s="255"/>
      <c r="AL275" s="255"/>
      <c r="AM275" s="255"/>
      <c r="AN275" s="255"/>
      <c r="AO275" s="255"/>
      <c r="AP275" s="255"/>
      <c r="AQ275" s="255"/>
      <c r="AR275" s="255"/>
      <c r="AS275" s="255"/>
      <c r="AT275" s="255"/>
      <c r="AU275" s="255"/>
      <c r="AV275" s="255"/>
      <c r="AW275" s="255"/>
      <c r="AX275" s="255"/>
      <c r="AY275" s="255"/>
      <c r="AZ275" s="255"/>
      <c r="BA275" s="255"/>
      <c r="BB275" s="255"/>
      <c r="BC275" s="255"/>
      <c r="BD275" s="255"/>
      <c r="BE275" s="255"/>
      <c r="BF275" s="255"/>
      <c r="BG275" s="255"/>
      <c r="BH275" s="255"/>
      <c r="BI275" s="255"/>
      <c r="BJ275" s="255"/>
      <c r="BK275" s="255"/>
      <c r="BL275" s="255"/>
      <c r="BM275" s="255"/>
      <c r="BN275" s="255"/>
      <c r="BO275" s="255"/>
      <c r="BP275" s="255"/>
      <c r="BQ275" s="255"/>
      <c r="BR275" s="255"/>
      <c r="BS275" s="255"/>
      <c r="BT275" s="255"/>
      <c r="BU275" s="255"/>
      <c r="BV275" s="255"/>
      <c r="BW275" s="255"/>
      <c r="BX275" s="255"/>
      <c r="BY275" s="255"/>
      <c r="BZ275" s="255"/>
      <c r="CA275" s="255"/>
      <c r="CB275" s="255"/>
      <c r="CC275" s="255"/>
      <c r="CD275" s="255"/>
      <c r="CE275" s="255"/>
      <c r="CF275" s="255"/>
      <c r="CG275" s="255"/>
      <c r="CH275" s="255"/>
      <c r="CI275" s="255"/>
      <c r="CJ275" s="255"/>
      <c r="CK275" s="255"/>
      <c r="CL275" s="255"/>
      <c r="CM275" s="255"/>
      <c r="CN275" s="255"/>
      <c r="CO275" s="255"/>
      <c r="CP275" s="255"/>
      <c r="CQ275" s="255"/>
      <c r="CR275" s="255"/>
      <c r="CS275" s="255"/>
      <c r="CT275" s="255"/>
      <c r="CU275" s="255"/>
      <c r="CV275" s="255"/>
      <c r="CW275" s="255"/>
      <c r="CX275" s="255"/>
      <c r="CY275" s="255"/>
      <c r="CZ275" s="255"/>
      <c r="DA275" s="255"/>
      <c r="DB275" s="255"/>
      <c r="DC275" s="255"/>
      <c r="DD275" s="255"/>
      <c r="DE275" s="255"/>
      <c r="DF275" s="255"/>
      <c r="DG275" s="255"/>
      <c r="DH275" s="255"/>
      <c r="DI275" s="255"/>
      <c r="DJ275" s="255"/>
      <c r="DK275" s="255"/>
      <c r="DL275" s="255"/>
    </row>
    <row r="276" spans="1:116" x14ac:dyDescent="0.35">
      <c r="A276" s="255"/>
      <c r="B276" s="255"/>
      <c r="C276" s="255"/>
      <c r="D276" s="255"/>
      <c r="E276" s="255"/>
      <c r="F276" s="255"/>
      <c r="G276" s="255"/>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5"/>
      <c r="AF276" s="255"/>
      <c r="AG276" s="255"/>
      <c r="AH276" s="255"/>
      <c r="AI276" s="255"/>
      <c r="AJ276" s="255"/>
      <c r="AK276" s="255"/>
      <c r="AL276" s="255"/>
      <c r="AM276" s="255"/>
      <c r="AN276" s="255"/>
      <c r="AO276" s="255"/>
      <c r="AP276" s="255"/>
      <c r="AQ276" s="255"/>
      <c r="AR276" s="255"/>
      <c r="AS276" s="255"/>
      <c r="AT276" s="255"/>
      <c r="AU276" s="255"/>
      <c r="AV276" s="255"/>
      <c r="AW276" s="255"/>
      <c r="AX276" s="255"/>
      <c r="AY276" s="255"/>
      <c r="AZ276" s="255"/>
      <c r="BA276" s="255"/>
      <c r="BB276" s="255"/>
      <c r="BC276" s="255"/>
      <c r="BD276" s="255"/>
      <c r="BE276" s="255"/>
      <c r="BF276" s="255"/>
      <c r="BG276" s="255"/>
      <c r="BH276" s="255"/>
      <c r="BI276" s="255"/>
      <c r="BJ276" s="255"/>
      <c r="BK276" s="255"/>
      <c r="BL276" s="255"/>
      <c r="BM276" s="255"/>
      <c r="BN276" s="255"/>
      <c r="BO276" s="255"/>
      <c r="BP276" s="255"/>
      <c r="BQ276" s="255"/>
      <c r="BR276" s="255"/>
      <c r="BS276" s="255"/>
      <c r="BT276" s="255"/>
      <c r="BU276" s="255"/>
      <c r="BV276" s="255"/>
      <c r="BW276" s="255"/>
      <c r="BX276" s="255"/>
      <c r="BY276" s="255"/>
      <c r="BZ276" s="255"/>
      <c r="CA276" s="255"/>
      <c r="CB276" s="255"/>
      <c r="CC276" s="255"/>
      <c r="CD276" s="255"/>
      <c r="CE276" s="255"/>
      <c r="CF276" s="255"/>
      <c r="CG276" s="255"/>
      <c r="CH276" s="255"/>
      <c r="CI276" s="255"/>
      <c r="CJ276" s="255"/>
      <c r="CK276" s="255"/>
      <c r="CL276" s="255"/>
      <c r="CM276" s="255"/>
      <c r="CN276" s="255"/>
      <c r="CO276" s="255"/>
      <c r="CP276" s="255"/>
      <c r="CQ276" s="255"/>
      <c r="CR276" s="255"/>
      <c r="CS276" s="255"/>
      <c r="CT276" s="255"/>
      <c r="CU276" s="255"/>
      <c r="CV276" s="255"/>
      <c r="CW276" s="255"/>
      <c r="CX276" s="255"/>
      <c r="CY276" s="255"/>
      <c r="CZ276" s="255"/>
      <c r="DA276" s="255"/>
      <c r="DB276" s="255"/>
      <c r="DC276" s="255"/>
      <c r="DD276" s="255"/>
      <c r="DE276" s="255"/>
      <c r="DF276" s="255"/>
      <c r="DG276" s="255"/>
      <c r="DH276" s="255"/>
      <c r="DI276" s="255"/>
      <c r="DJ276" s="255"/>
      <c r="DK276" s="255"/>
      <c r="DL276" s="255"/>
    </row>
    <row r="277" spans="1:116" x14ac:dyDescent="0.35">
      <c r="A277" s="255"/>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55"/>
      <c r="AE277" s="255"/>
      <c r="AF277" s="255"/>
      <c r="AG277" s="255"/>
      <c r="AH277" s="255"/>
      <c r="AI277" s="255"/>
      <c r="AJ277" s="255"/>
      <c r="AK277" s="255"/>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55"/>
      <c r="CA277" s="255"/>
      <c r="CB277" s="255"/>
      <c r="CC277" s="255"/>
      <c r="CD277" s="255"/>
      <c r="CE277" s="255"/>
      <c r="CF277" s="255"/>
      <c r="CG277" s="255"/>
      <c r="CH277" s="255"/>
      <c r="CI277" s="255"/>
      <c r="CJ277" s="255"/>
      <c r="CK277" s="255"/>
      <c r="CL277" s="255"/>
      <c r="CM277" s="255"/>
      <c r="CN277" s="255"/>
      <c r="CO277" s="255"/>
      <c r="CP277" s="255"/>
      <c r="CQ277" s="255"/>
      <c r="CR277" s="255"/>
      <c r="CS277" s="255"/>
      <c r="CT277" s="255"/>
      <c r="CU277" s="255"/>
      <c r="CV277" s="255"/>
      <c r="CW277" s="255"/>
      <c r="CX277" s="255"/>
      <c r="CY277" s="255"/>
      <c r="CZ277" s="255"/>
      <c r="DA277" s="255"/>
      <c r="DB277" s="255"/>
      <c r="DC277" s="255"/>
      <c r="DD277" s="255"/>
      <c r="DE277" s="255"/>
      <c r="DF277" s="255"/>
      <c r="DG277" s="255"/>
      <c r="DH277" s="255"/>
      <c r="DI277" s="255"/>
      <c r="DJ277" s="255"/>
      <c r="DK277" s="255"/>
      <c r="DL277" s="255"/>
    </row>
    <row r="278" spans="1:116" x14ac:dyDescent="0.35">
      <c r="A278" s="255"/>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c r="AT278" s="255"/>
      <c r="AU278" s="255"/>
      <c r="AV278" s="255"/>
      <c r="AW278" s="255"/>
      <c r="AX278" s="255"/>
      <c r="AY278" s="255"/>
      <c r="AZ278" s="255"/>
      <c r="BA278" s="255"/>
      <c r="BB278" s="255"/>
      <c r="BC278" s="255"/>
      <c r="BD278" s="255"/>
      <c r="BE278" s="255"/>
      <c r="BF278" s="255"/>
      <c r="BG278" s="255"/>
      <c r="BH278" s="255"/>
      <c r="BI278" s="255"/>
      <c r="BJ278" s="255"/>
      <c r="BK278" s="255"/>
      <c r="BL278" s="255"/>
      <c r="BM278" s="255"/>
      <c r="BN278" s="255"/>
      <c r="BO278" s="255"/>
      <c r="BP278" s="255"/>
      <c r="BQ278" s="255"/>
      <c r="BR278" s="255"/>
      <c r="BS278" s="255"/>
      <c r="BT278" s="255"/>
      <c r="BU278" s="255"/>
      <c r="BV278" s="255"/>
      <c r="BW278" s="255"/>
      <c r="BX278" s="255"/>
      <c r="BY278" s="255"/>
      <c r="BZ278" s="255"/>
      <c r="CA278" s="255"/>
      <c r="CB278" s="255"/>
      <c r="CC278" s="255"/>
      <c r="CD278" s="255"/>
      <c r="CE278" s="255"/>
      <c r="CF278" s="255"/>
      <c r="CG278" s="255"/>
      <c r="CH278" s="255"/>
      <c r="CI278" s="255"/>
      <c r="CJ278" s="255"/>
      <c r="CK278" s="255"/>
      <c r="CL278" s="255"/>
      <c r="CM278" s="255"/>
      <c r="CN278" s="255"/>
      <c r="CO278" s="255"/>
      <c r="CP278" s="255"/>
      <c r="CQ278" s="255"/>
      <c r="CR278" s="255"/>
      <c r="CS278" s="255"/>
      <c r="CT278" s="255"/>
      <c r="CU278" s="255"/>
      <c r="CV278" s="255"/>
      <c r="CW278" s="255"/>
      <c r="CX278" s="255"/>
      <c r="CY278" s="255"/>
      <c r="CZ278" s="255"/>
      <c r="DA278" s="255"/>
      <c r="DB278" s="255"/>
      <c r="DC278" s="255"/>
      <c r="DD278" s="255"/>
      <c r="DE278" s="255"/>
      <c r="DF278" s="255"/>
      <c r="DG278" s="255"/>
      <c r="DH278" s="255"/>
      <c r="DI278" s="255"/>
      <c r="DJ278" s="255"/>
      <c r="DK278" s="255"/>
      <c r="DL278" s="255"/>
    </row>
    <row r="279" spans="1:116" x14ac:dyDescent="0.35">
      <c r="A279" s="255"/>
      <c r="B279" s="255"/>
      <c r="C279" s="255"/>
      <c r="D279" s="255"/>
      <c r="E279" s="255"/>
      <c r="F279" s="255"/>
      <c r="G279" s="255"/>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255"/>
      <c r="AF279" s="255"/>
      <c r="AG279" s="255"/>
      <c r="AH279" s="255"/>
      <c r="AI279" s="255"/>
      <c r="AJ279" s="255"/>
      <c r="AK279" s="255"/>
      <c r="AL279" s="255"/>
      <c r="AM279" s="255"/>
      <c r="AN279" s="255"/>
      <c r="AO279" s="255"/>
      <c r="AP279" s="255"/>
      <c r="AQ279" s="255"/>
      <c r="AR279" s="255"/>
      <c r="AS279" s="255"/>
      <c r="AT279" s="255"/>
      <c r="AU279" s="255"/>
      <c r="AV279" s="255"/>
      <c r="AW279" s="255"/>
      <c r="AX279" s="255"/>
      <c r="AY279" s="255"/>
      <c r="AZ279" s="255"/>
      <c r="BA279" s="255"/>
      <c r="BB279" s="255"/>
      <c r="BC279" s="255"/>
      <c r="BD279" s="255"/>
      <c r="BE279" s="255"/>
      <c r="BF279" s="255"/>
      <c r="BG279" s="255"/>
      <c r="BH279" s="255"/>
      <c r="BI279" s="255"/>
      <c r="BJ279" s="255"/>
      <c r="BK279" s="255"/>
      <c r="BL279" s="255"/>
      <c r="BM279" s="255"/>
      <c r="BN279" s="255"/>
      <c r="BO279" s="255"/>
      <c r="BP279" s="255"/>
      <c r="BQ279" s="255"/>
      <c r="BR279" s="255"/>
      <c r="BS279" s="255"/>
      <c r="BT279" s="255"/>
      <c r="BU279" s="255"/>
      <c r="BV279" s="255"/>
      <c r="BW279" s="255"/>
      <c r="BX279" s="255"/>
      <c r="BY279" s="255"/>
      <c r="BZ279" s="255"/>
      <c r="CA279" s="255"/>
      <c r="CB279" s="255"/>
      <c r="CC279" s="255"/>
      <c r="CD279" s="255"/>
      <c r="CE279" s="255"/>
      <c r="CF279" s="255"/>
      <c r="CG279" s="255"/>
      <c r="CH279" s="255"/>
      <c r="CI279" s="255"/>
      <c r="CJ279" s="255"/>
      <c r="CK279" s="255"/>
      <c r="CL279" s="255"/>
      <c r="CM279" s="255"/>
      <c r="CN279" s="255"/>
      <c r="CO279" s="255"/>
      <c r="CP279" s="255"/>
      <c r="CQ279" s="255"/>
      <c r="CR279" s="255"/>
      <c r="CS279" s="255"/>
      <c r="CT279" s="255"/>
      <c r="CU279" s="255"/>
      <c r="CV279" s="255"/>
      <c r="CW279" s="255"/>
      <c r="CX279" s="255"/>
      <c r="CY279" s="255"/>
      <c r="CZ279" s="255"/>
      <c r="DA279" s="255"/>
      <c r="DB279" s="255"/>
      <c r="DC279" s="255"/>
      <c r="DD279" s="255"/>
      <c r="DE279" s="255"/>
      <c r="DF279" s="255"/>
      <c r="DG279" s="255"/>
      <c r="DH279" s="255"/>
      <c r="DI279" s="255"/>
      <c r="DJ279" s="255"/>
      <c r="DK279" s="255"/>
      <c r="DL279" s="255"/>
    </row>
    <row r="280" spans="1:116" x14ac:dyDescent="0.35">
      <c r="A280" s="255"/>
      <c r="B280" s="255"/>
      <c r="C280" s="255"/>
      <c r="D280" s="255"/>
      <c r="E280" s="255"/>
      <c r="F280" s="255"/>
      <c r="G280" s="255"/>
      <c r="H280" s="255"/>
      <c r="I280" s="255"/>
      <c r="J280" s="255"/>
      <c r="K280" s="255"/>
      <c r="L280" s="255"/>
      <c r="M280" s="255"/>
      <c r="N280" s="255"/>
      <c r="O280" s="255"/>
      <c r="P280" s="255"/>
      <c r="Q280" s="255"/>
      <c r="R280" s="255"/>
      <c r="S280" s="255"/>
      <c r="T280" s="255"/>
      <c r="U280" s="255"/>
      <c r="V280" s="255"/>
      <c r="W280" s="255"/>
      <c r="X280" s="255"/>
      <c r="Y280" s="255"/>
      <c r="Z280" s="255"/>
      <c r="AA280" s="255"/>
      <c r="AB280" s="255"/>
      <c r="AC280" s="255"/>
      <c r="AD280" s="255"/>
      <c r="AE280" s="255"/>
      <c r="AF280" s="255"/>
      <c r="AG280" s="255"/>
      <c r="AH280" s="255"/>
      <c r="AI280" s="255"/>
      <c r="AJ280" s="255"/>
      <c r="AK280" s="255"/>
      <c r="AL280" s="255"/>
      <c r="AM280" s="255"/>
      <c r="AN280" s="255"/>
      <c r="AO280" s="255"/>
      <c r="AP280" s="255"/>
      <c r="AQ280" s="255"/>
      <c r="AR280" s="255"/>
      <c r="AS280" s="255"/>
      <c r="AT280" s="255"/>
      <c r="AU280" s="255"/>
      <c r="AV280" s="255"/>
      <c r="AW280" s="255"/>
      <c r="AX280" s="255"/>
      <c r="AY280" s="255"/>
      <c r="AZ280" s="255"/>
      <c r="BA280" s="255"/>
      <c r="BB280" s="255"/>
      <c r="BC280" s="255"/>
      <c r="BD280" s="255"/>
      <c r="BE280" s="255"/>
      <c r="BF280" s="255"/>
      <c r="BG280" s="255"/>
      <c r="BH280" s="255"/>
      <c r="BI280" s="255"/>
      <c r="BJ280" s="255"/>
      <c r="BK280" s="255"/>
      <c r="BL280" s="255"/>
      <c r="BM280" s="255"/>
      <c r="BN280" s="255"/>
      <c r="BO280" s="255"/>
      <c r="BP280" s="255"/>
      <c r="BQ280" s="255"/>
      <c r="BR280" s="255"/>
      <c r="BS280" s="255"/>
      <c r="BT280" s="255"/>
      <c r="BU280" s="255"/>
      <c r="BV280" s="255"/>
      <c r="BW280" s="255"/>
      <c r="BX280" s="255"/>
      <c r="BY280" s="255"/>
      <c r="BZ280" s="255"/>
      <c r="CA280" s="255"/>
      <c r="CB280" s="255"/>
      <c r="CC280" s="255"/>
      <c r="CD280" s="255"/>
      <c r="CE280" s="255"/>
      <c r="CF280" s="255"/>
      <c r="CG280" s="255"/>
      <c r="CH280" s="255"/>
      <c r="CI280" s="255"/>
      <c r="CJ280" s="255"/>
      <c r="CK280" s="255"/>
      <c r="CL280" s="255"/>
      <c r="CM280" s="255"/>
      <c r="CN280" s="255"/>
      <c r="CO280" s="255"/>
      <c r="CP280" s="255"/>
      <c r="CQ280" s="255"/>
      <c r="CR280" s="255"/>
      <c r="CS280" s="255"/>
      <c r="CT280" s="255"/>
      <c r="CU280" s="255"/>
      <c r="CV280" s="255"/>
      <c r="CW280" s="255"/>
      <c r="CX280" s="255"/>
      <c r="CY280" s="255"/>
      <c r="CZ280" s="255"/>
      <c r="DA280" s="255"/>
      <c r="DB280" s="255"/>
      <c r="DC280" s="255"/>
      <c r="DD280" s="255"/>
      <c r="DE280" s="255"/>
      <c r="DF280" s="255"/>
      <c r="DG280" s="255"/>
      <c r="DH280" s="255"/>
      <c r="DI280" s="255"/>
      <c r="DJ280" s="255"/>
      <c r="DK280" s="255"/>
      <c r="DL280" s="255"/>
    </row>
    <row r="281" spans="1:116" x14ac:dyDescent="0.35">
      <c r="A281" s="255"/>
      <c r="B281" s="255"/>
      <c r="C281" s="255"/>
      <c r="D281" s="255"/>
      <c r="E281" s="255"/>
      <c r="F281" s="255"/>
      <c r="G281" s="255"/>
      <c r="H281" s="255"/>
      <c r="I281" s="255"/>
      <c r="J281" s="255"/>
      <c r="K281" s="255"/>
      <c r="L281" s="255"/>
      <c r="M281" s="255"/>
      <c r="N281" s="255"/>
      <c r="O281" s="255"/>
      <c r="P281" s="255"/>
      <c r="Q281" s="255"/>
      <c r="R281" s="255"/>
      <c r="S281" s="255"/>
      <c r="T281" s="255"/>
      <c r="U281" s="255"/>
      <c r="V281" s="255"/>
      <c r="W281" s="255"/>
      <c r="X281" s="255"/>
      <c r="Y281" s="255"/>
      <c r="Z281" s="255"/>
      <c r="AA281" s="255"/>
      <c r="AB281" s="255"/>
      <c r="AC281" s="255"/>
      <c r="AD281" s="255"/>
      <c r="AE281" s="255"/>
      <c r="AF281" s="255"/>
      <c r="AG281" s="255"/>
      <c r="AH281" s="255"/>
      <c r="AI281" s="255"/>
      <c r="AJ281" s="255"/>
      <c r="AK281" s="255"/>
      <c r="AL281" s="255"/>
      <c r="AM281" s="255"/>
      <c r="AN281" s="255"/>
      <c r="AO281" s="255"/>
      <c r="AP281" s="255"/>
      <c r="AQ281" s="255"/>
      <c r="AR281" s="255"/>
      <c r="AS281" s="255"/>
      <c r="AT281" s="255"/>
      <c r="AU281" s="255"/>
      <c r="AV281" s="255"/>
      <c r="AW281" s="255"/>
      <c r="AX281" s="255"/>
      <c r="AY281" s="255"/>
      <c r="AZ281" s="255"/>
      <c r="BA281" s="255"/>
      <c r="BB281" s="255"/>
      <c r="BC281" s="255"/>
      <c r="BD281" s="255"/>
      <c r="BE281" s="255"/>
      <c r="BF281" s="255"/>
      <c r="BG281" s="255"/>
      <c r="BH281" s="255"/>
      <c r="BI281" s="255"/>
      <c r="BJ281" s="255"/>
      <c r="BK281" s="255"/>
      <c r="BL281" s="255"/>
      <c r="BM281" s="255"/>
      <c r="BN281" s="255"/>
      <c r="BO281" s="255"/>
      <c r="BP281" s="255"/>
      <c r="BQ281" s="255"/>
      <c r="BR281" s="255"/>
      <c r="BS281" s="255"/>
      <c r="BT281" s="255"/>
      <c r="BU281" s="255"/>
      <c r="BV281" s="255"/>
      <c r="BW281" s="255"/>
      <c r="BX281" s="255"/>
      <c r="BY281" s="255"/>
      <c r="BZ281" s="255"/>
      <c r="CA281" s="255"/>
      <c r="CB281" s="255"/>
      <c r="CC281" s="255"/>
      <c r="CD281" s="255"/>
      <c r="CE281" s="255"/>
      <c r="CF281" s="255"/>
      <c r="CG281" s="255"/>
      <c r="CH281" s="255"/>
      <c r="CI281" s="255"/>
      <c r="CJ281" s="255"/>
      <c r="CK281" s="255"/>
      <c r="CL281" s="255"/>
      <c r="CM281" s="255"/>
      <c r="CN281" s="255"/>
      <c r="CO281" s="255"/>
      <c r="CP281" s="255"/>
      <c r="CQ281" s="255"/>
      <c r="CR281" s="255"/>
      <c r="CS281" s="255"/>
      <c r="CT281" s="255"/>
      <c r="CU281" s="255"/>
      <c r="CV281" s="255"/>
      <c r="CW281" s="255"/>
      <c r="CX281" s="255"/>
      <c r="CY281" s="255"/>
      <c r="CZ281" s="255"/>
      <c r="DA281" s="255"/>
      <c r="DB281" s="255"/>
      <c r="DC281" s="255"/>
      <c r="DD281" s="255"/>
      <c r="DE281" s="255"/>
      <c r="DF281" s="255"/>
      <c r="DG281" s="255"/>
      <c r="DH281" s="255"/>
      <c r="DI281" s="255"/>
      <c r="DJ281" s="255"/>
      <c r="DK281" s="255"/>
      <c r="DL281" s="255"/>
    </row>
    <row r="282" spans="1:116" x14ac:dyDescent="0.35">
      <c r="A282" s="255"/>
      <c r="B282" s="255"/>
      <c r="C282" s="255"/>
      <c r="D282" s="255"/>
      <c r="E282" s="255"/>
      <c r="F282" s="255"/>
      <c r="G282" s="255"/>
      <c r="H282" s="255"/>
      <c r="I282" s="255"/>
      <c r="J282" s="255"/>
      <c r="K282" s="255"/>
      <c r="L282" s="255"/>
      <c r="M282" s="255"/>
      <c r="N282" s="255"/>
      <c r="O282" s="255"/>
      <c r="P282" s="255"/>
      <c r="Q282" s="255"/>
      <c r="R282" s="255"/>
      <c r="S282" s="255"/>
      <c r="T282" s="255"/>
      <c r="U282" s="255"/>
      <c r="V282" s="255"/>
      <c r="W282" s="255"/>
      <c r="X282" s="255"/>
      <c r="Y282" s="255"/>
      <c r="Z282" s="255"/>
      <c r="AA282" s="255"/>
      <c r="AB282" s="255"/>
      <c r="AC282" s="255"/>
      <c r="AD282" s="255"/>
      <c r="AE282" s="255"/>
      <c r="AF282" s="255"/>
      <c r="AG282" s="255"/>
      <c r="AH282" s="255"/>
      <c r="AI282" s="255"/>
      <c r="AJ282" s="255"/>
      <c r="AK282" s="255"/>
      <c r="AL282" s="255"/>
      <c r="AM282" s="255"/>
      <c r="AN282" s="255"/>
      <c r="AO282" s="255"/>
      <c r="AP282" s="255"/>
      <c r="AQ282" s="255"/>
      <c r="AR282" s="255"/>
      <c r="AS282" s="255"/>
      <c r="AT282" s="255"/>
      <c r="AU282" s="255"/>
      <c r="AV282" s="255"/>
      <c r="AW282" s="255"/>
      <c r="AX282" s="255"/>
      <c r="AY282" s="255"/>
      <c r="AZ282" s="255"/>
      <c r="BA282" s="255"/>
      <c r="BB282" s="255"/>
      <c r="BC282" s="255"/>
      <c r="BD282" s="255"/>
      <c r="BE282" s="255"/>
      <c r="BF282" s="255"/>
      <c r="BG282" s="255"/>
      <c r="BH282" s="255"/>
      <c r="BI282" s="255"/>
      <c r="BJ282" s="255"/>
      <c r="BK282" s="255"/>
      <c r="BL282" s="255"/>
      <c r="BM282" s="255"/>
      <c r="BN282" s="255"/>
      <c r="BO282" s="255"/>
      <c r="BP282" s="255"/>
      <c r="BQ282" s="255"/>
      <c r="BR282" s="255"/>
      <c r="BS282" s="255"/>
      <c r="BT282" s="255"/>
      <c r="BU282" s="255"/>
      <c r="BV282" s="255"/>
      <c r="BW282" s="255"/>
      <c r="BX282" s="255"/>
      <c r="BY282" s="255"/>
      <c r="BZ282" s="255"/>
      <c r="CA282" s="255"/>
      <c r="CB282" s="255"/>
      <c r="CC282" s="255"/>
      <c r="CD282" s="255"/>
      <c r="CE282" s="255"/>
      <c r="CF282" s="255"/>
      <c r="CG282" s="255"/>
      <c r="CH282" s="255"/>
      <c r="CI282" s="255"/>
      <c r="CJ282" s="255"/>
      <c r="CK282" s="255"/>
      <c r="CL282" s="255"/>
      <c r="CM282" s="255"/>
      <c r="CN282" s="255"/>
      <c r="CO282" s="255"/>
      <c r="CP282" s="255"/>
      <c r="CQ282" s="255"/>
      <c r="CR282" s="255"/>
      <c r="CS282" s="255"/>
      <c r="CT282" s="255"/>
      <c r="CU282" s="255"/>
      <c r="CV282" s="255"/>
      <c r="CW282" s="255"/>
      <c r="CX282" s="255"/>
      <c r="CY282" s="255"/>
      <c r="CZ282" s="255"/>
      <c r="DA282" s="255"/>
      <c r="DB282" s="255"/>
      <c r="DC282" s="255"/>
      <c r="DD282" s="255"/>
      <c r="DE282" s="255"/>
      <c r="DF282" s="255"/>
      <c r="DG282" s="255"/>
      <c r="DH282" s="255"/>
      <c r="DI282" s="255"/>
      <c r="DJ282" s="255"/>
      <c r="DK282" s="255"/>
      <c r="DL282" s="255"/>
    </row>
    <row r="283" spans="1:116" x14ac:dyDescent="0.35">
      <c r="A283" s="255"/>
      <c r="B283" s="255"/>
      <c r="C283" s="255"/>
      <c r="D283" s="255"/>
      <c r="E283" s="255"/>
      <c r="F283" s="255"/>
      <c r="G283" s="255"/>
      <c r="H283" s="255"/>
      <c r="I283" s="255"/>
      <c r="J283" s="255"/>
      <c r="K283" s="255"/>
      <c r="L283" s="255"/>
      <c r="M283" s="255"/>
      <c r="N283" s="255"/>
      <c r="O283" s="255"/>
      <c r="P283" s="255"/>
      <c r="Q283" s="255"/>
      <c r="R283" s="255"/>
      <c r="S283" s="255"/>
      <c r="T283" s="255"/>
      <c r="U283" s="255"/>
      <c r="V283" s="255"/>
      <c r="W283" s="255"/>
      <c r="X283" s="255"/>
      <c r="Y283" s="255"/>
      <c r="Z283" s="255"/>
      <c r="AA283" s="255"/>
      <c r="AB283" s="255"/>
      <c r="AC283" s="255"/>
      <c r="AD283" s="255"/>
      <c r="AE283" s="255"/>
      <c r="AF283" s="255"/>
      <c r="AG283" s="255"/>
      <c r="AH283" s="255"/>
      <c r="AI283" s="255"/>
      <c r="AJ283" s="255"/>
      <c r="AK283" s="255"/>
      <c r="AL283" s="255"/>
      <c r="AM283" s="255"/>
      <c r="AN283" s="255"/>
      <c r="AO283" s="255"/>
      <c r="AP283" s="255"/>
      <c r="AQ283" s="255"/>
      <c r="AR283" s="255"/>
      <c r="AS283" s="255"/>
      <c r="AT283" s="255"/>
      <c r="AU283" s="255"/>
      <c r="AV283" s="255"/>
      <c r="AW283" s="255"/>
      <c r="AX283" s="255"/>
      <c r="AY283" s="255"/>
      <c r="AZ283" s="255"/>
      <c r="BA283" s="255"/>
      <c r="BB283" s="255"/>
      <c r="BC283" s="255"/>
      <c r="BD283" s="255"/>
      <c r="BE283" s="255"/>
      <c r="BF283" s="255"/>
      <c r="BG283" s="255"/>
      <c r="BH283" s="255"/>
      <c r="BI283" s="255"/>
      <c r="BJ283" s="255"/>
      <c r="BK283" s="255"/>
      <c r="BL283" s="255"/>
      <c r="BM283" s="255"/>
      <c r="BN283" s="255"/>
      <c r="BO283" s="255"/>
      <c r="BP283" s="255"/>
      <c r="BQ283" s="255"/>
      <c r="BR283" s="255"/>
      <c r="BS283" s="255"/>
      <c r="BT283" s="255"/>
      <c r="BU283" s="255"/>
      <c r="BV283" s="255"/>
      <c r="BW283" s="255"/>
      <c r="BX283" s="255"/>
      <c r="BY283" s="255"/>
      <c r="BZ283" s="255"/>
      <c r="CA283" s="255"/>
      <c r="CB283" s="255"/>
      <c r="CC283" s="255"/>
      <c r="CD283" s="255"/>
      <c r="CE283" s="255"/>
      <c r="CF283" s="255"/>
      <c r="CG283" s="255"/>
      <c r="CH283" s="255"/>
      <c r="CI283" s="255"/>
      <c r="CJ283" s="255"/>
      <c r="CK283" s="255"/>
      <c r="CL283" s="255"/>
      <c r="CM283" s="255"/>
      <c r="CN283" s="255"/>
      <c r="CO283" s="255"/>
      <c r="CP283" s="255"/>
      <c r="CQ283" s="255"/>
      <c r="CR283" s="255"/>
      <c r="CS283" s="255"/>
      <c r="CT283" s="255"/>
      <c r="CU283" s="255"/>
      <c r="CV283" s="255"/>
      <c r="CW283" s="255"/>
      <c r="CX283" s="255"/>
      <c r="CY283" s="255"/>
      <c r="CZ283" s="255"/>
      <c r="DA283" s="255"/>
      <c r="DB283" s="255"/>
      <c r="DC283" s="255"/>
      <c r="DD283" s="255"/>
      <c r="DE283" s="255"/>
      <c r="DF283" s="255"/>
      <c r="DG283" s="255"/>
      <c r="DH283" s="255"/>
      <c r="DI283" s="255"/>
      <c r="DJ283" s="255"/>
      <c r="DK283" s="255"/>
      <c r="DL283" s="255"/>
    </row>
    <row r="284" spans="1:116" x14ac:dyDescent="0.35">
      <c r="A284" s="255"/>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255"/>
      <c r="AM284" s="255"/>
      <c r="AN284" s="255"/>
      <c r="AO284" s="255"/>
      <c r="AP284" s="255"/>
      <c r="AQ284" s="255"/>
      <c r="AR284" s="255"/>
      <c r="AS284" s="255"/>
      <c r="AT284" s="255"/>
      <c r="AU284" s="255"/>
      <c r="AV284" s="255"/>
      <c r="AW284" s="255"/>
      <c r="AX284" s="255"/>
      <c r="AY284" s="255"/>
      <c r="AZ284" s="255"/>
      <c r="BA284" s="255"/>
      <c r="BB284" s="255"/>
      <c r="BC284" s="255"/>
      <c r="BD284" s="255"/>
      <c r="BE284" s="255"/>
      <c r="BF284" s="255"/>
      <c r="BG284" s="255"/>
      <c r="BH284" s="255"/>
      <c r="BI284" s="255"/>
      <c r="BJ284" s="255"/>
      <c r="BK284" s="255"/>
      <c r="BL284" s="255"/>
      <c r="BM284" s="255"/>
      <c r="BN284" s="255"/>
      <c r="BO284" s="255"/>
      <c r="BP284" s="255"/>
      <c r="BQ284" s="255"/>
      <c r="BR284" s="255"/>
      <c r="BS284" s="255"/>
      <c r="BT284" s="255"/>
      <c r="BU284" s="255"/>
      <c r="BV284" s="255"/>
      <c r="BW284" s="255"/>
      <c r="BX284" s="255"/>
      <c r="BY284" s="255"/>
      <c r="BZ284" s="255"/>
      <c r="CA284" s="255"/>
      <c r="CB284" s="255"/>
      <c r="CC284" s="255"/>
      <c r="CD284" s="255"/>
      <c r="CE284" s="255"/>
      <c r="CF284" s="255"/>
      <c r="CG284" s="255"/>
      <c r="CH284" s="255"/>
      <c r="CI284" s="255"/>
      <c r="CJ284" s="255"/>
      <c r="CK284" s="255"/>
      <c r="CL284" s="255"/>
      <c r="CM284" s="255"/>
      <c r="CN284" s="255"/>
      <c r="CO284" s="255"/>
      <c r="CP284" s="255"/>
      <c r="CQ284" s="255"/>
      <c r="CR284" s="255"/>
      <c r="CS284" s="255"/>
      <c r="CT284" s="255"/>
      <c r="CU284" s="255"/>
      <c r="CV284" s="255"/>
      <c r="CW284" s="255"/>
      <c r="CX284" s="255"/>
      <c r="CY284" s="255"/>
      <c r="CZ284" s="255"/>
      <c r="DA284" s="255"/>
      <c r="DB284" s="255"/>
      <c r="DC284" s="255"/>
      <c r="DD284" s="255"/>
      <c r="DE284" s="255"/>
      <c r="DF284" s="255"/>
      <c r="DG284" s="255"/>
      <c r="DH284" s="255"/>
      <c r="DI284" s="255"/>
      <c r="DJ284" s="255"/>
      <c r="DK284" s="255"/>
      <c r="DL284" s="255"/>
    </row>
    <row r="285" spans="1:116" x14ac:dyDescent="0.35">
      <c r="A285" s="255"/>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55"/>
      <c r="AE285" s="255"/>
      <c r="AF285" s="255"/>
      <c r="AG285" s="255"/>
      <c r="AH285" s="255"/>
      <c r="AI285" s="255"/>
      <c r="AJ285" s="255"/>
      <c r="AK285" s="255"/>
      <c r="AL285" s="255"/>
      <c r="AM285" s="255"/>
      <c r="AN285" s="255"/>
      <c r="AO285" s="255"/>
      <c r="AP285" s="255"/>
      <c r="AQ285" s="255"/>
      <c r="AR285" s="255"/>
      <c r="AS285" s="255"/>
      <c r="AT285" s="255"/>
      <c r="AU285" s="255"/>
      <c r="AV285" s="255"/>
      <c r="AW285" s="255"/>
      <c r="AX285" s="255"/>
      <c r="AY285" s="255"/>
      <c r="AZ285" s="255"/>
      <c r="BA285" s="255"/>
      <c r="BB285" s="255"/>
      <c r="BC285" s="255"/>
      <c r="BD285" s="255"/>
      <c r="BE285" s="255"/>
      <c r="BF285" s="255"/>
      <c r="BG285" s="255"/>
      <c r="BH285" s="255"/>
      <c r="BI285" s="255"/>
      <c r="BJ285" s="255"/>
      <c r="BK285" s="255"/>
      <c r="BL285" s="255"/>
      <c r="BM285" s="255"/>
      <c r="BN285" s="255"/>
      <c r="BO285" s="255"/>
      <c r="BP285" s="255"/>
      <c r="BQ285" s="255"/>
      <c r="BR285" s="255"/>
      <c r="BS285" s="255"/>
      <c r="BT285" s="255"/>
      <c r="BU285" s="255"/>
      <c r="BV285" s="255"/>
      <c r="BW285" s="255"/>
      <c r="BX285" s="255"/>
      <c r="BY285" s="255"/>
      <c r="BZ285" s="255"/>
      <c r="CA285" s="255"/>
      <c r="CB285" s="255"/>
      <c r="CC285" s="255"/>
      <c r="CD285" s="255"/>
      <c r="CE285" s="255"/>
      <c r="CF285" s="255"/>
      <c r="CG285" s="255"/>
      <c r="CH285" s="255"/>
      <c r="CI285" s="255"/>
      <c r="CJ285" s="255"/>
      <c r="CK285" s="255"/>
      <c r="CL285" s="255"/>
      <c r="CM285" s="255"/>
      <c r="CN285" s="255"/>
      <c r="CO285" s="255"/>
      <c r="CP285" s="255"/>
      <c r="CQ285" s="255"/>
      <c r="CR285" s="255"/>
      <c r="CS285" s="255"/>
      <c r="CT285" s="255"/>
      <c r="CU285" s="255"/>
      <c r="CV285" s="255"/>
      <c r="CW285" s="255"/>
      <c r="CX285" s="255"/>
      <c r="CY285" s="255"/>
      <c r="CZ285" s="255"/>
      <c r="DA285" s="255"/>
      <c r="DB285" s="255"/>
      <c r="DC285" s="255"/>
      <c r="DD285" s="255"/>
      <c r="DE285" s="255"/>
      <c r="DF285" s="255"/>
      <c r="DG285" s="255"/>
      <c r="DH285" s="255"/>
      <c r="DI285" s="255"/>
      <c r="DJ285" s="255"/>
      <c r="DK285" s="255"/>
      <c r="DL285" s="255"/>
    </row>
    <row r="286" spans="1:116" x14ac:dyDescent="0.35">
      <c r="A286" s="255"/>
      <c r="B286" s="255"/>
      <c r="C286" s="255"/>
      <c r="D286" s="255"/>
      <c r="E286" s="255"/>
      <c r="F286" s="255"/>
      <c r="G286" s="255"/>
      <c r="H286" s="255"/>
      <c r="I286" s="255"/>
      <c r="J286" s="255"/>
      <c r="K286" s="255"/>
      <c r="L286" s="255"/>
      <c r="M286" s="255"/>
      <c r="N286" s="255"/>
      <c r="O286" s="255"/>
      <c r="P286" s="255"/>
      <c r="Q286" s="255"/>
      <c r="R286" s="255"/>
      <c r="S286" s="255"/>
      <c r="T286" s="255"/>
      <c r="U286" s="255"/>
      <c r="V286" s="255"/>
      <c r="W286" s="255"/>
      <c r="X286" s="255"/>
      <c r="Y286" s="255"/>
      <c r="Z286" s="255"/>
      <c r="AA286" s="255"/>
      <c r="AB286" s="255"/>
      <c r="AC286" s="255"/>
      <c r="AD286" s="255"/>
      <c r="AE286" s="255"/>
      <c r="AF286" s="255"/>
      <c r="AG286" s="255"/>
      <c r="AH286" s="255"/>
      <c r="AI286" s="255"/>
      <c r="AJ286" s="255"/>
      <c r="AK286" s="255"/>
      <c r="AL286" s="255"/>
      <c r="AM286" s="255"/>
      <c r="AN286" s="255"/>
      <c r="AO286" s="255"/>
      <c r="AP286" s="255"/>
      <c r="AQ286" s="255"/>
      <c r="AR286" s="255"/>
      <c r="AS286" s="255"/>
      <c r="AT286" s="255"/>
      <c r="AU286" s="255"/>
      <c r="AV286" s="255"/>
      <c r="AW286" s="255"/>
      <c r="AX286" s="255"/>
      <c r="AY286" s="255"/>
      <c r="AZ286" s="255"/>
      <c r="BA286" s="255"/>
      <c r="BB286" s="255"/>
      <c r="BC286" s="255"/>
      <c r="BD286" s="255"/>
      <c r="BE286" s="255"/>
      <c r="BF286" s="255"/>
      <c r="BG286" s="255"/>
      <c r="BH286" s="255"/>
      <c r="BI286" s="255"/>
      <c r="BJ286" s="255"/>
      <c r="BK286" s="255"/>
      <c r="BL286" s="255"/>
      <c r="BM286" s="255"/>
      <c r="BN286" s="255"/>
      <c r="BO286" s="255"/>
      <c r="BP286" s="255"/>
      <c r="BQ286" s="255"/>
      <c r="BR286" s="255"/>
      <c r="BS286" s="255"/>
      <c r="BT286" s="255"/>
      <c r="BU286" s="255"/>
      <c r="BV286" s="255"/>
      <c r="BW286" s="255"/>
      <c r="BX286" s="255"/>
      <c r="BY286" s="255"/>
      <c r="BZ286" s="255"/>
      <c r="CA286" s="255"/>
      <c r="CB286" s="255"/>
      <c r="CC286" s="255"/>
      <c r="CD286" s="255"/>
      <c r="CE286" s="255"/>
      <c r="CF286" s="255"/>
      <c r="CG286" s="255"/>
      <c r="CH286" s="255"/>
      <c r="CI286" s="255"/>
      <c r="CJ286" s="255"/>
      <c r="CK286" s="255"/>
      <c r="CL286" s="255"/>
      <c r="CM286" s="255"/>
      <c r="CN286" s="255"/>
      <c r="CO286" s="255"/>
      <c r="CP286" s="255"/>
      <c r="CQ286" s="255"/>
      <c r="CR286" s="255"/>
      <c r="CS286" s="255"/>
      <c r="CT286" s="255"/>
      <c r="CU286" s="255"/>
      <c r="CV286" s="255"/>
      <c r="CW286" s="255"/>
      <c r="CX286" s="255"/>
      <c r="CY286" s="255"/>
      <c r="CZ286" s="255"/>
      <c r="DA286" s="255"/>
      <c r="DB286" s="255"/>
      <c r="DC286" s="255"/>
      <c r="DD286" s="255"/>
      <c r="DE286" s="255"/>
      <c r="DF286" s="255"/>
      <c r="DG286" s="255"/>
      <c r="DH286" s="255"/>
      <c r="DI286" s="255"/>
      <c r="DJ286" s="255"/>
      <c r="DK286" s="255"/>
      <c r="DL286" s="255"/>
    </row>
    <row r="287" spans="1:116" x14ac:dyDescent="0.35">
      <c r="A287" s="255"/>
      <c r="B287" s="255"/>
      <c r="C287" s="255"/>
      <c r="D287" s="255"/>
      <c r="E287" s="255"/>
      <c r="F287" s="255"/>
      <c r="G287" s="255"/>
      <c r="H287" s="255"/>
      <c r="I287" s="255"/>
      <c r="J287" s="255"/>
      <c r="K287" s="255"/>
      <c r="L287" s="255"/>
      <c r="M287" s="255"/>
      <c r="N287" s="255"/>
      <c r="O287" s="255"/>
      <c r="P287" s="255"/>
      <c r="Q287" s="255"/>
      <c r="R287" s="255"/>
      <c r="S287" s="255"/>
      <c r="T287" s="255"/>
      <c r="U287" s="255"/>
      <c r="V287" s="255"/>
      <c r="W287" s="255"/>
      <c r="X287" s="255"/>
      <c r="Y287" s="255"/>
      <c r="Z287" s="255"/>
      <c r="AA287" s="255"/>
      <c r="AB287" s="255"/>
      <c r="AC287" s="255"/>
      <c r="AD287" s="255"/>
      <c r="AE287" s="255"/>
      <c r="AF287" s="255"/>
      <c r="AG287" s="255"/>
      <c r="AH287" s="255"/>
      <c r="AI287" s="255"/>
      <c r="AJ287" s="255"/>
      <c r="AK287" s="255"/>
      <c r="AL287" s="255"/>
      <c r="AM287" s="255"/>
      <c r="AN287" s="255"/>
      <c r="AO287" s="255"/>
      <c r="AP287" s="255"/>
      <c r="AQ287" s="255"/>
      <c r="AR287" s="255"/>
      <c r="AS287" s="255"/>
      <c r="AT287" s="255"/>
      <c r="AU287" s="255"/>
      <c r="AV287" s="255"/>
      <c r="AW287" s="255"/>
      <c r="AX287" s="255"/>
      <c r="AY287" s="255"/>
      <c r="AZ287" s="255"/>
      <c r="BA287" s="255"/>
      <c r="BB287" s="255"/>
      <c r="BC287" s="255"/>
      <c r="BD287" s="255"/>
      <c r="BE287" s="255"/>
      <c r="BF287" s="255"/>
      <c r="BG287" s="255"/>
      <c r="BH287" s="255"/>
      <c r="BI287" s="255"/>
      <c r="BJ287" s="255"/>
      <c r="BK287" s="255"/>
      <c r="BL287" s="255"/>
      <c r="BM287" s="255"/>
      <c r="BN287" s="255"/>
      <c r="BO287" s="255"/>
      <c r="BP287" s="255"/>
      <c r="BQ287" s="255"/>
      <c r="BR287" s="255"/>
      <c r="BS287" s="255"/>
      <c r="BT287" s="255"/>
      <c r="BU287" s="255"/>
      <c r="BV287" s="255"/>
      <c r="BW287" s="255"/>
      <c r="BX287" s="255"/>
      <c r="BY287" s="255"/>
      <c r="BZ287" s="255"/>
      <c r="CA287" s="255"/>
      <c r="CB287" s="255"/>
      <c r="CC287" s="255"/>
      <c r="CD287" s="255"/>
      <c r="CE287" s="255"/>
      <c r="CF287" s="255"/>
      <c r="CG287" s="255"/>
      <c r="CH287" s="255"/>
      <c r="CI287" s="255"/>
      <c r="CJ287" s="255"/>
      <c r="CK287" s="255"/>
      <c r="CL287" s="255"/>
      <c r="CM287" s="255"/>
      <c r="CN287" s="255"/>
      <c r="CO287" s="255"/>
      <c r="CP287" s="255"/>
      <c r="CQ287" s="255"/>
      <c r="CR287" s="255"/>
      <c r="CS287" s="255"/>
      <c r="CT287" s="255"/>
      <c r="CU287" s="255"/>
      <c r="CV287" s="255"/>
      <c r="CW287" s="255"/>
      <c r="CX287" s="255"/>
      <c r="CY287" s="255"/>
      <c r="CZ287" s="255"/>
      <c r="DA287" s="255"/>
      <c r="DB287" s="255"/>
      <c r="DC287" s="255"/>
      <c r="DD287" s="255"/>
      <c r="DE287" s="255"/>
      <c r="DF287" s="255"/>
      <c r="DG287" s="255"/>
      <c r="DH287" s="255"/>
      <c r="DI287" s="255"/>
      <c r="DJ287" s="255"/>
      <c r="DK287" s="255"/>
      <c r="DL287" s="255"/>
    </row>
    <row r="288" spans="1:116" x14ac:dyDescent="0.35">
      <c r="A288" s="255"/>
      <c r="B288" s="255"/>
      <c r="C288" s="255"/>
      <c r="D288" s="255"/>
      <c r="E288" s="255"/>
      <c r="F288" s="255"/>
      <c r="G288" s="255"/>
      <c r="H288" s="255"/>
      <c r="I288" s="255"/>
      <c r="J288" s="255"/>
      <c r="K288" s="255"/>
      <c r="L288" s="255"/>
      <c r="M288" s="255"/>
      <c r="N288" s="255"/>
      <c r="O288" s="255"/>
      <c r="P288" s="255"/>
      <c r="Q288" s="255"/>
      <c r="R288" s="255"/>
      <c r="S288" s="255"/>
      <c r="T288" s="255"/>
      <c r="U288" s="255"/>
      <c r="V288" s="255"/>
      <c r="W288" s="255"/>
      <c r="X288" s="255"/>
      <c r="Y288" s="255"/>
      <c r="Z288" s="255"/>
      <c r="AA288" s="255"/>
      <c r="AB288" s="255"/>
      <c r="AC288" s="255"/>
      <c r="AD288" s="255"/>
      <c r="AE288" s="255"/>
      <c r="AF288" s="255"/>
      <c r="AG288" s="255"/>
      <c r="AH288" s="255"/>
      <c r="AI288" s="255"/>
      <c r="AJ288" s="255"/>
      <c r="AK288" s="255"/>
      <c r="AL288" s="255"/>
      <c r="AM288" s="255"/>
      <c r="AN288" s="255"/>
      <c r="AO288" s="255"/>
      <c r="AP288" s="255"/>
      <c r="AQ288" s="255"/>
      <c r="AR288" s="255"/>
      <c r="AS288" s="255"/>
      <c r="AT288" s="255"/>
      <c r="AU288" s="255"/>
      <c r="AV288" s="255"/>
      <c r="AW288" s="255"/>
      <c r="AX288" s="255"/>
      <c r="AY288" s="255"/>
      <c r="AZ288" s="255"/>
      <c r="BA288" s="255"/>
      <c r="BB288" s="255"/>
      <c r="BC288" s="255"/>
      <c r="BD288" s="255"/>
      <c r="BE288" s="255"/>
      <c r="BF288" s="255"/>
      <c r="BG288" s="255"/>
      <c r="BH288" s="255"/>
      <c r="BI288" s="255"/>
      <c r="BJ288" s="255"/>
      <c r="BK288" s="255"/>
      <c r="BL288" s="255"/>
      <c r="BM288" s="255"/>
      <c r="BN288" s="255"/>
      <c r="BO288" s="255"/>
      <c r="BP288" s="255"/>
      <c r="BQ288" s="255"/>
      <c r="BR288" s="255"/>
      <c r="BS288" s="255"/>
      <c r="BT288" s="255"/>
      <c r="BU288" s="255"/>
      <c r="BV288" s="255"/>
      <c r="BW288" s="255"/>
      <c r="BX288" s="255"/>
      <c r="BY288" s="255"/>
      <c r="BZ288" s="255"/>
      <c r="CA288" s="255"/>
      <c r="CB288" s="255"/>
      <c r="CC288" s="255"/>
      <c r="CD288" s="255"/>
      <c r="CE288" s="255"/>
      <c r="CF288" s="255"/>
      <c r="CG288" s="255"/>
      <c r="CH288" s="255"/>
      <c r="CI288" s="255"/>
      <c r="CJ288" s="255"/>
      <c r="CK288" s="255"/>
      <c r="CL288" s="255"/>
      <c r="CM288" s="255"/>
      <c r="CN288" s="255"/>
      <c r="CO288" s="255"/>
      <c r="CP288" s="255"/>
      <c r="CQ288" s="255"/>
      <c r="CR288" s="255"/>
      <c r="CS288" s="255"/>
      <c r="CT288" s="255"/>
      <c r="CU288" s="255"/>
      <c r="CV288" s="255"/>
      <c r="CW288" s="255"/>
      <c r="CX288" s="255"/>
      <c r="CY288" s="255"/>
      <c r="CZ288" s="255"/>
      <c r="DA288" s="255"/>
      <c r="DB288" s="255"/>
      <c r="DC288" s="255"/>
      <c r="DD288" s="255"/>
      <c r="DE288" s="255"/>
      <c r="DF288" s="255"/>
      <c r="DG288" s="255"/>
      <c r="DH288" s="255"/>
      <c r="DI288" s="255"/>
      <c r="DJ288" s="255"/>
      <c r="DK288" s="255"/>
      <c r="DL288" s="255"/>
    </row>
    <row r="289" spans="1:116" x14ac:dyDescent="0.35">
      <c r="A289" s="255"/>
      <c r="B289" s="255"/>
      <c r="C289" s="255"/>
      <c r="D289" s="255"/>
      <c r="E289" s="255"/>
      <c r="F289" s="255"/>
      <c r="G289" s="255"/>
      <c r="H289" s="255"/>
      <c r="I289" s="255"/>
      <c r="J289" s="255"/>
      <c r="K289" s="255"/>
      <c r="L289" s="255"/>
      <c r="M289" s="255"/>
      <c r="N289" s="255"/>
      <c r="O289" s="255"/>
      <c r="P289" s="255"/>
      <c r="Q289" s="255"/>
      <c r="R289" s="255"/>
      <c r="S289" s="255"/>
      <c r="T289" s="255"/>
      <c r="U289" s="255"/>
      <c r="V289" s="255"/>
      <c r="W289" s="255"/>
      <c r="X289" s="255"/>
      <c r="Y289" s="255"/>
      <c r="Z289" s="255"/>
      <c r="AA289" s="255"/>
      <c r="AB289" s="255"/>
      <c r="AC289" s="255"/>
      <c r="AD289" s="255"/>
      <c r="AE289" s="255"/>
      <c r="AF289" s="255"/>
      <c r="AG289" s="255"/>
      <c r="AH289" s="255"/>
      <c r="AI289" s="255"/>
      <c r="AJ289" s="255"/>
      <c r="AK289" s="255"/>
      <c r="AL289" s="255"/>
      <c r="AM289" s="255"/>
      <c r="AN289" s="255"/>
      <c r="AO289" s="255"/>
      <c r="AP289" s="255"/>
      <c r="AQ289" s="255"/>
      <c r="AR289" s="255"/>
      <c r="AS289" s="255"/>
      <c r="AT289" s="255"/>
      <c r="AU289" s="255"/>
      <c r="AV289" s="255"/>
      <c r="AW289" s="255"/>
      <c r="AX289" s="255"/>
      <c r="AY289" s="255"/>
      <c r="AZ289" s="255"/>
      <c r="BA289" s="255"/>
      <c r="BB289" s="255"/>
      <c r="BC289" s="255"/>
      <c r="BD289" s="255"/>
      <c r="BE289" s="255"/>
      <c r="BF289" s="255"/>
      <c r="BG289" s="255"/>
      <c r="BH289" s="255"/>
      <c r="BI289" s="255"/>
      <c r="BJ289" s="255"/>
      <c r="BK289" s="255"/>
      <c r="BL289" s="255"/>
      <c r="BM289" s="255"/>
      <c r="BN289" s="255"/>
      <c r="BO289" s="255"/>
      <c r="BP289" s="255"/>
      <c r="BQ289" s="255"/>
      <c r="BR289" s="255"/>
      <c r="BS289" s="255"/>
      <c r="BT289" s="255"/>
      <c r="BU289" s="255"/>
      <c r="BV289" s="255"/>
      <c r="BW289" s="255"/>
      <c r="BX289" s="255"/>
      <c r="BY289" s="255"/>
      <c r="BZ289" s="255"/>
      <c r="CA289" s="255"/>
      <c r="CB289" s="255"/>
      <c r="CC289" s="255"/>
      <c r="CD289" s="255"/>
      <c r="CE289" s="255"/>
      <c r="CF289" s="255"/>
      <c r="CG289" s="255"/>
      <c r="CH289" s="255"/>
      <c r="CI289" s="255"/>
      <c r="CJ289" s="255"/>
      <c r="CK289" s="255"/>
      <c r="CL289" s="255"/>
      <c r="CM289" s="255"/>
      <c r="CN289" s="255"/>
      <c r="CO289" s="255"/>
      <c r="CP289" s="255"/>
      <c r="CQ289" s="255"/>
      <c r="CR289" s="255"/>
      <c r="CS289" s="255"/>
      <c r="CT289" s="255"/>
      <c r="CU289" s="255"/>
      <c r="CV289" s="255"/>
      <c r="CW289" s="255"/>
      <c r="CX289" s="255"/>
      <c r="CY289" s="255"/>
      <c r="CZ289" s="255"/>
      <c r="DA289" s="255"/>
      <c r="DB289" s="255"/>
      <c r="DC289" s="255"/>
      <c r="DD289" s="255"/>
      <c r="DE289" s="255"/>
      <c r="DF289" s="255"/>
      <c r="DG289" s="255"/>
      <c r="DH289" s="255"/>
      <c r="DI289" s="255"/>
      <c r="DJ289" s="255"/>
      <c r="DK289" s="255"/>
      <c r="DL289" s="255"/>
    </row>
    <row r="290" spans="1:116" x14ac:dyDescent="0.35">
      <c r="A290" s="255"/>
      <c r="B290" s="255"/>
      <c r="C290" s="255"/>
      <c r="D290" s="255"/>
      <c r="E290" s="255"/>
      <c r="F290" s="255"/>
      <c r="G290" s="255"/>
      <c r="H290" s="255"/>
      <c r="I290" s="255"/>
      <c r="J290" s="255"/>
      <c r="K290" s="255"/>
      <c r="L290" s="255"/>
      <c r="M290" s="255"/>
      <c r="N290" s="255"/>
      <c r="O290" s="255"/>
      <c r="P290" s="255"/>
      <c r="Q290" s="255"/>
      <c r="R290" s="255"/>
      <c r="S290" s="255"/>
      <c r="T290" s="255"/>
      <c r="U290" s="255"/>
      <c r="V290" s="255"/>
      <c r="W290" s="255"/>
      <c r="X290" s="255"/>
      <c r="Y290" s="255"/>
      <c r="Z290" s="255"/>
      <c r="AA290" s="255"/>
      <c r="AB290" s="255"/>
      <c r="AC290" s="255"/>
      <c r="AD290" s="255"/>
      <c r="AE290" s="255"/>
      <c r="AF290" s="255"/>
      <c r="AG290" s="255"/>
      <c r="AH290" s="255"/>
      <c r="AI290" s="255"/>
      <c r="AJ290" s="255"/>
      <c r="AK290" s="255"/>
      <c r="AL290" s="255"/>
      <c r="AM290" s="255"/>
      <c r="AN290" s="255"/>
      <c r="AO290" s="255"/>
      <c r="AP290" s="255"/>
      <c r="AQ290" s="255"/>
      <c r="AR290" s="255"/>
      <c r="AS290" s="255"/>
      <c r="AT290" s="255"/>
      <c r="AU290" s="255"/>
      <c r="AV290" s="255"/>
      <c r="AW290" s="255"/>
      <c r="AX290" s="255"/>
      <c r="AY290" s="255"/>
      <c r="AZ290" s="255"/>
      <c r="BA290" s="255"/>
      <c r="BB290" s="255"/>
      <c r="BC290" s="255"/>
      <c r="BD290" s="255"/>
      <c r="BE290" s="255"/>
      <c r="BF290" s="255"/>
      <c r="BG290" s="255"/>
      <c r="BH290" s="255"/>
      <c r="BI290" s="255"/>
      <c r="BJ290" s="255"/>
      <c r="BK290" s="255"/>
      <c r="BL290" s="255"/>
      <c r="BM290" s="255"/>
      <c r="BN290" s="255"/>
      <c r="BO290" s="255"/>
      <c r="BP290" s="255"/>
      <c r="BQ290" s="255"/>
      <c r="BR290" s="255"/>
      <c r="BS290" s="255"/>
      <c r="BT290" s="255"/>
      <c r="BU290" s="255"/>
      <c r="BV290" s="255"/>
      <c r="BW290" s="255"/>
      <c r="BX290" s="255"/>
      <c r="BY290" s="255"/>
      <c r="BZ290" s="255"/>
      <c r="CA290" s="255"/>
      <c r="CB290" s="255"/>
      <c r="CC290" s="255"/>
      <c r="CD290" s="255"/>
      <c r="CE290" s="255"/>
      <c r="CF290" s="255"/>
      <c r="CG290" s="255"/>
      <c r="CH290" s="255"/>
      <c r="CI290" s="255"/>
      <c r="CJ290" s="255"/>
      <c r="CK290" s="255"/>
      <c r="CL290" s="255"/>
      <c r="CM290" s="255"/>
      <c r="CN290" s="255"/>
      <c r="CO290" s="255"/>
      <c r="CP290" s="255"/>
      <c r="CQ290" s="255"/>
      <c r="CR290" s="255"/>
      <c r="CS290" s="255"/>
      <c r="CT290" s="255"/>
      <c r="CU290" s="255"/>
      <c r="CV290" s="255"/>
      <c r="CW290" s="255"/>
      <c r="CX290" s="255"/>
      <c r="CY290" s="255"/>
      <c r="CZ290" s="255"/>
      <c r="DA290" s="255"/>
      <c r="DB290" s="255"/>
      <c r="DC290" s="255"/>
      <c r="DD290" s="255"/>
      <c r="DE290" s="255"/>
      <c r="DF290" s="255"/>
      <c r="DG290" s="255"/>
      <c r="DH290" s="255"/>
      <c r="DI290" s="255"/>
      <c r="DJ290" s="255"/>
      <c r="DK290" s="255"/>
      <c r="DL290" s="255"/>
    </row>
    <row r="291" spans="1:116" x14ac:dyDescent="0.35">
      <c r="A291" s="255"/>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F291" s="255"/>
      <c r="AG291" s="255"/>
      <c r="AH291" s="255"/>
      <c r="AI291" s="255"/>
      <c r="AJ291" s="255"/>
      <c r="AK291" s="255"/>
      <c r="AL291" s="255"/>
      <c r="AM291" s="255"/>
      <c r="AN291" s="255"/>
      <c r="AO291" s="255"/>
      <c r="AP291" s="255"/>
      <c r="AQ291" s="255"/>
      <c r="AR291" s="255"/>
      <c r="AS291" s="255"/>
      <c r="AT291" s="255"/>
      <c r="AU291" s="255"/>
      <c r="AV291" s="255"/>
      <c r="AW291" s="255"/>
      <c r="AX291" s="255"/>
      <c r="AY291" s="255"/>
      <c r="AZ291" s="255"/>
      <c r="BA291" s="255"/>
      <c r="BB291" s="255"/>
      <c r="BC291" s="255"/>
      <c r="BD291" s="255"/>
      <c r="BE291" s="255"/>
      <c r="BF291" s="255"/>
      <c r="BG291" s="255"/>
      <c r="BH291" s="255"/>
      <c r="BI291" s="255"/>
      <c r="BJ291" s="255"/>
      <c r="BK291" s="255"/>
      <c r="BL291" s="255"/>
      <c r="BM291" s="255"/>
      <c r="BN291" s="255"/>
      <c r="BO291" s="255"/>
      <c r="BP291" s="255"/>
      <c r="BQ291" s="255"/>
      <c r="BR291" s="255"/>
      <c r="BS291" s="255"/>
      <c r="BT291" s="255"/>
      <c r="BU291" s="255"/>
      <c r="BV291" s="255"/>
      <c r="BW291" s="255"/>
      <c r="BX291" s="255"/>
      <c r="BY291" s="255"/>
      <c r="BZ291" s="255"/>
      <c r="CA291" s="255"/>
      <c r="CB291" s="255"/>
      <c r="CC291" s="255"/>
      <c r="CD291" s="255"/>
      <c r="CE291" s="255"/>
      <c r="CF291" s="255"/>
      <c r="CG291" s="255"/>
      <c r="CH291" s="255"/>
      <c r="CI291" s="255"/>
      <c r="CJ291" s="255"/>
      <c r="CK291" s="255"/>
      <c r="CL291" s="255"/>
      <c r="CM291" s="255"/>
      <c r="CN291" s="255"/>
      <c r="CO291" s="255"/>
      <c r="CP291" s="255"/>
      <c r="CQ291" s="255"/>
      <c r="CR291" s="255"/>
      <c r="CS291" s="255"/>
      <c r="CT291" s="255"/>
      <c r="CU291" s="255"/>
      <c r="CV291" s="255"/>
      <c r="CW291" s="255"/>
      <c r="CX291" s="255"/>
      <c r="CY291" s="255"/>
      <c r="CZ291" s="255"/>
      <c r="DA291" s="255"/>
      <c r="DB291" s="255"/>
      <c r="DC291" s="255"/>
      <c r="DD291" s="255"/>
      <c r="DE291" s="255"/>
      <c r="DF291" s="255"/>
      <c r="DG291" s="255"/>
      <c r="DH291" s="255"/>
      <c r="DI291" s="255"/>
      <c r="DJ291" s="255"/>
      <c r="DK291" s="255"/>
      <c r="DL291" s="255"/>
    </row>
    <row r="292" spans="1:116" x14ac:dyDescent="0.35">
      <c r="A292" s="255"/>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55"/>
      <c r="AE292" s="255"/>
      <c r="AF292" s="255"/>
      <c r="AG292" s="255"/>
      <c r="AH292" s="255"/>
      <c r="AI292" s="255"/>
      <c r="AJ292" s="255"/>
      <c r="AK292" s="255"/>
      <c r="AL292" s="255"/>
      <c r="AM292" s="255"/>
      <c r="AN292" s="255"/>
      <c r="AO292" s="255"/>
      <c r="AP292" s="255"/>
      <c r="AQ292" s="255"/>
      <c r="AR292" s="255"/>
      <c r="AS292" s="255"/>
      <c r="AT292" s="255"/>
      <c r="AU292" s="255"/>
      <c r="AV292" s="255"/>
      <c r="AW292" s="255"/>
      <c r="AX292" s="255"/>
      <c r="AY292" s="255"/>
      <c r="AZ292" s="255"/>
      <c r="BA292" s="255"/>
      <c r="BB292" s="255"/>
      <c r="BC292" s="255"/>
      <c r="BD292" s="255"/>
      <c r="BE292" s="255"/>
      <c r="BF292" s="255"/>
      <c r="BG292" s="255"/>
      <c r="BH292" s="255"/>
      <c r="BI292" s="255"/>
      <c r="BJ292" s="255"/>
      <c r="BK292" s="255"/>
      <c r="BL292" s="255"/>
      <c r="BM292" s="255"/>
      <c r="BN292" s="255"/>
      <c r="BO292" s="255"/>
      <c r="BP292" s="255"/>
      <c r="BQ292" s="255"/>
      <c r="BR292" s="255"/>
      <c r="BS292" s="255"/>
      <c r="BT292" s="255"/>
      <c r="BU292" s="255"/>
      <c r="BV292" s="255"/>
      <c r="BW292" s="255"/>
      <c r="BX292" s="255"/>
      <c r="BY292" s="255"/>
      <c r="BZ292" s="255"/>
      <c r="CA292" s="255"/>
      <c r="CB292" s="255"/>
      <c r="CC292" s="255"/>
      <c r="CD292" s="255"/>
      <c r="CE292" s="255"/>
      <c r="CF292" s="255"/>
      <c r="CG292" s="255"/>
      <c r="CH292" s="255"/>
      <c r="CI292" s="255"/>
      <c r="CJ292" s="255"/>
      <c r="CK292" s="255"/>
      <c r="CL292" s="255"/>
      <c r="CM292" s="255"/>
      <c r="CN292" s="255"/>
      <c r="CO292" s="255"/>
      <c r="CP292" s="255"/>
      <c r="CQ292" s="255"/>
      <c r="CR292" s="255"/>
      <c r="CS292" s="255"/>
      <c r="CT292" s="255"/>
      <c r="CU292" s="255"/>
      <c r="CV292" s="255"/>
      <c r="CW292" s="255"/>
      <c r="CX292" s="255"/>
      <c r="CY292" s="255"/>
      <c r="CZ292" s="255"/>
      <c r="DA292" s="255"/>
      <c r="DB292" s="255"/>
      <c r="DC292" s="255"/>
      <c r="DD292" s="255"/>
      <c r="DE292" s="255"/>
      <c r="DF292" s="255"/>
      <c r="DG292" s="255"/>
      <c r="DH292" s="255"/>
      <c r="DI292" s="255"/>
      <c r="DJ292" s="255"/>
      <c r="DK292" s="255"/>
      <c r="DL292" s="255"/>
    </row>
    <row r="293" spans="1:116" x14ac:dyDescent="0.35">
      <c r="A293" s="255"/>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55"/>
      <c r="AE293" s="255"/>
      <c r="AF293" s="255"/>
      <c r="AG293" s="255"/>
      <c r="AH293" s="255"/>
      <c r="AI293" s="255"/>
      <c r="AJ293" s="255"/>
      <c r="AK293" s="255"/>
      <c r="AL293" s="255"/>
      <c r="AM293" s="255"/>
      <c r="AN293" s="255"/>
      <c r="AO293" s="255"/>
      <c r="AP293" s="255"/>
      <c r="AQ293" s="255"/>
      <c r="AR293" s="255"/>
      <c r="AS293" s="255"/>
      <c r="AT293" s="255"/>
      <c r="AU293" s="255"/>
      <c r="AV293" s="255"/>
      <c r="AW293" s="255"/>
      <c r="AX293" s="255"/>
      <c r="AY293" s="255"/>
      <c r="AZ293" s="255"/>
      <c r="BA293" s="255"/>
      <c r="BB293" s="255"/>
      <c r="BC293" s="255"/>
      <c r="BD293" s="255"/>
      <c r="BE293" s="255"/>
      <c r="BF293" s="255"/>
      <c r="BG293" s="255"/>
      <c r="BH293" s="255"/>
      <c r="BI293" s="255"/>
      <c r="BJ293" s="255"/>
      <c r="BK293" s="255"/>
      <c r="BL293" s="255"/>
      <c r="BM293" s="255"/>
      <c r="BN293" s="255"/>
      <c r="BO293" s="255"/>
      <c r="BP293" s="255"/>
      <c r="BQ293" s="255"/>
      <c r="BR293" s="255"/>
      <c r="BS293" s="255"/>
      <c r="BT293" s="255"/>
      <c r="BU293" s="255"/>
      <c r="BV293" s="255"/>
      <c r="BW293" s="255"/>
      <c r="BX293" s="255"/>
      <c r="BY293" s="255"/>
      <c r="BZ293" s="255"/>
      <c r="CA293" s="255"/>
      <c r="CB293" s="255"/>
      <c r="CC293" s="255"/>
      <c r="CD293" s="255"/>
      <c r="CE293" s="255"/>
      <c r="CF293" s="255"/>
      <c r="CG293" s="255"/>
      <c r="CH293" s="255"/>
      <c r="CI293" s="255"/>
      <c r="CJ293" s="255"/>
      <c r="CK293" s="255"/>
      <c r="CL293" s="255"/>
      <c r="CM293" s="255"/>
      <c r="CN293" s="255"/>
      <c r="CO293" s="255"/>
      <c r="CP293" s="255"/>
      <c r="CQ293" s="255"/>
      <c r="CR293" s="255"/>
      <c r="CS293" s="255"/>
      <c r="CT293" s="255"/>
      <c r="CU293" s="255"/>
      <c r="CV293" s="255"/>
      <c r="CW293" s="255"/>
      <c r="CX293" s="255"/>
      <c r="CY293" s="255"/>
      <c r="CZ293" s="255"/>
      <c r="DA293" s="255"/>
      <c r="DB293" s="255"/>
      <c r="DC293" s="255"/>
      <c r="DD293" s="255"/>
      <c r="DE293" s="255"/>
      <c r="DF293" s="255"/>
      <c r="DG293" s="255"/>
      <c r="DH293" s="255"/>
      <c r="DI293" s="255"/>
      <c r="DJ293" s="255"/>
      <c r="DK293" s="255"/>
      <c r="DL293" s="255"/>
    </row>
    <row r="294" spans="1:116" x14ac:dyDescent="0.35">
      <c r="A294" s="255"/>
      <c r="B294" s="255"/>
      <c r="C294" s="255"/>
      <c r="D294" s="255"/>
      <c r="E294" s="255"/>
      <c r="F294" s="255"/>
      <c r="G294" s="255"/>
      <c r="H294" s="255"/>
      <c r="I294" s="255"/>
      <c r="J294" s="255"/>
      <c r="K294" s="255"/>
      <c r="L294" s="255"/>
      <c r="M294" s="255"/>
      <c r="N294" s="255"/>
      <c r="O294" s="255"/>
      <c r="P294" s="255"/>
      <c r="Q294" s="255"/>
      <c r="R294" s="255"/>
      <c r="S294" s="255"/>
      <c r="T294" s="255"/>
      <c r="U294" s="255"/>
      <c r="V294" s="255"/>
      <c r="W294" s="255"/>
      <c r="X294" s="255"/>
      <c r="Y294" s="255"/>
      <c r="Z294" s="255"/>
      <c r="AA294" s="255"/>
      <c r="AB294" s="255"/>
      <c r="AC294" s="255"/>
      <c r="AD294" s="255"/>
      <c r="AE294" s="255"/>
      <c r="AF294" s="255"/>
      <c r="AG294" s="255"/>
      <c r="AH294" s="255"/>
      <c r="AI294" s="255"/>
      <c r="AJ294" s="255"/>
      <c r="AK294" s="255"/>
      <c r="AL294" s="255"/>
      <c r="AM294" s="255"/>
      <c r="AN294" s="255"/>
      <c r="AO294" s="255"/>
      <c r="AP294" s="255"/>
      <c r="AQ294" s="255"/>
      <c r="AR294" s="255"/>
      <c r="AS294" s="255"/>
      <c r="AT294" s="255"/>
      <c r="AU294" s="255"/>
      <c r="AV294" s="255"/>
      <c r="AW294" s="255"/>
      <c r="AX294" s="255"/>
      <c r="AY294" s="255"/>
      <c r="AZ294" s="255"/>
      <c r="BA294" s="255"/>
      <c r="BB294" s="255"/>
      <c r="BC294" s="255"/>
      <c r="BD294" s="255"/>
      <c r="BE294" s="255"/>
      <c r="BF294" s="255"/>
      <c r="BG294" s="255"/>
      <c r="BH294" s="255"/>
      <c r="BI294" s="255"/>
      <c r="BJ294" s="255"/>
      <c r="BK294" s="255"/>
      <c r="BL294" s="255"/>
      <c r="BM294" s="255"/>
      <c r="BN294" s="255"/>
      <c r="BO294" s="255"/>
      <c r="BP294" s="255"/>
      <c r="BQ294" s="255"/>
      <c r="BR294" s="255"/>
      <c r="BS294" s="255"/>
      <c r="BT294" s="255"/>
      <c r="BU294" s="255"/>
      <c r="BV294" s="255"/>
      <c r="BW294" s="255"/>
      <c r="BX294" s="255"/>
      <c r="BY294" s="255"/>
      <c r="BZ294" s="255"/>
      <c r="CA294" s="255"/>
      <c r="CB294" s="255"/>
      <c r="CC294" s="255"/>
      <c r="CD294" s="255"/>
      <c r="CE294" s="255"/>
      <c r="CF294" s="255"/>
      <c r="CG294" s="255"/>
      <c r="CH294" s="255"/>
      <c r="CI294" s="255"/>
      <c r="CJ294" s="255"/>
      <c r="CK294" s="255"/>
      <c r="CL294" s="255"/>
      <c r="CM294" s="255"/>
      <c r="CN294" s="255"/>
      <c r="CO294" s="255"/>
      <c r="CP294" s="255"/>
      <c r="CQ294" s="255"/>
      <c r="CR294" s="255"/>
      <c r="CS294" s="255"/>
      <c r="CT294" s="255"/>
      <c r="CU294" s="255"/>
      <c r="CV294" s="255"/>
      <c r="CW294" s="255"/>
      <c r="CX294" s="255"/>
      <c r="CY294" s="255"/>
      <c r="CZ294" s="255"/>
      <c r="DA294" s="255"/>
      <c r="DB294" s="255"/>
      <c r="DC294" s="255"/>
      <c r="DD294" s="255"/>
      <c r="DE294" s="255"/>
      <c r="DF294" s="255"/>
      <c r="DG294" s="255"/>
      <c r="DH294" s="255"/>
      <c r="DI294" s="255"/>
      <c r="DJ294" s="255"/>
      <c r="DK294" s="255"/>
      <c r="DL294" s="255"/>
    </row>
    <row r="295" spans="1:116" x14ac:dyDescent="0.35">
      <c r="A295" s="255"/>
      <c r="B295" s="255"/>
      <c r="C295" s="255"/>
      <c r="D295" s="255"/>
      <c r="E295" s="255"/>
      <c r="F295" s="255"/>
      <c r="G295" s="255"/>
      <c r="H295" s="255"/>
      <c r="I295" s="255"/>
      <c r="J295" s="255"/>
      <c r="K295" s="255"/>
      <c r="L295" s="255"/>
      <c r="M295" s="255"/>
      <c r="N295" s="255"/>
      <c r="O295" s="255"/>
      <c r="P295" s="255"/>
      <c r="Q295" s="255"/>
      <c r="R295" s="255"/>
      <c r="S295" s="255"/>
      <c r="T295" s="255"/>
      <c r="U295" s="255"/>
      <c r="V295" s="255"/>
      <c r="W295" s="255"/>
      <c r="X295" s="255"/>
      <c r="Y295" s="255"/>
      <c r="Z295" s="255"/>
      <c r="AA295" s="255"/>
      <c r="AB295" s="255"/>
      <c r="AC295" s="255"/>
      <c r="AD295" s="255"/>
      <c r="AE295" s="255"/>
      <c r="AF295" s="255"/>
      <c r="AG295" s="255"/>
      <c r="AH295" s="255"/>
      <c r="AI295" s="255"/>
      <c r="AJ295" s="255"/>
      <c r="AK295" s="255"/>
      <c r="AL295" s="255"/>
      <c r="AM295" s="255"/>
      <c r="AN295" s="255"/>
      <c r="AO295" s="255"/>
      <c r="AP295" s="255"/>
      <c r="AQ295" s="255"/>
      <c r="AR295" s="255"/>
      <c r="AS295" s="255"/>
      <c r="AT295" s="255"/>
      <c r="AU295" s="255"/>
      <c r="AV295" s="255"/>
      <c r="AW295" s="255"/>
      <c r="AX295" s="255"/>
      <c r="AY295" s="255"/>
      <c r="AZ295" s="255"/>
      <c r="BA295" s="255"/>
      <c r="BB295" s="255"/>
      <c r="BC295" s="255"/>
      <c r="BD295" s="255"/>
      <c r="BE295" s="255"/>
      <c r="BF295" s="255"/>
      <c r="BG295" s="255"/>
      <c r="BH295" s="255"/>
      <c r="BI295" s="255"/>
      <c r="BJ295" s="255"/>
      <c r="BK295" s="255"/>
      <c r="BL295" s="255"/>
      <c r="BM295" s="255"/>
      <c r="BN295" s="255"/>
      <c r="BO295" s="255"/>
      <c r="BP295" s="255"/>
      <c r="BQ295" s="255"/>
      <c r="BR295" s="255"/>
      <c r="BS295" s="255"/>
      <c r="BT295" s="255"/>
      <c r="BU295" s="255"/>
      <c r="BV295" s="255"/>
      <c r="BW295" s="255"/>
      <c r="BX295" s="255"/>
      <c r="BY295" s="255"/>
      <c r="BZ295" s="255"/>
      <c r="CA295" s="255"/>
      <c r="CB295" s="255"/>
      <c r="CC295" s="255"/>
      <c r="CD295" s="255"/>
      <c r="CE295" s="255"/>
      <c r="CF295" s="255"/>
      <c r="CG295" s="255"/>
      <c r="CH295" s="255"/>
      <c r="CI295" s="255"/>
      <c r="CJ295" s="255"/>
      <c r="CK295" s="255"/>
      <c r="CL295" s="255"/>
      <c r="CM295" s="255"/>
      <c r="CN295" s="255"/>
      <c r="CO295" s="255"/>
      <c r="CP295" s="255"/>
      <c r="CQ295" s="255"/>
      <c r="CR295" s="255"/>
      <c r="CS295" s="255"/>
      <c r="CT295" s="255"/>
      <c r="CU295" s="255"/>
      <c r="CV295" s="255"/>
      <c r="CW295" s="255"/>
      <c r="CX295" s="255"/>
      <c r="CY295" s="255"/>
      <c r="CZ295" s="255"/>
      <c r="DA295" s="255"/>
      <c r="DB295" s="255"/>
      <c r="DC295" s="255"/>
      <c r="DD295" s="255"/>
      <c r="DE295" s="255"/>
      <c r="DF295" s="255"/>
      <c r="DG295" s="255"/>
      <c r="DH295" s="255"/>
      <c r="DI295" s="255"/>
      <c r="DJ295" s="255"/>
      <c r="DK295" s="255"/>
      <c r="DL295" s="255"/>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zoomScale="80" zoomScaleNormal="80" workbookViewId="0"/>
  </sheetViews>
  <sheetFormatPr defaultRowHeight="14.5" x14ac:dyDescent="0.35"/>
  <cols>
    <col min="1" max="1" width="25" style="216" customWidth="1"/>
    <col min="2" max="2" width="12" style="216" customWidth="1"/>
    <col min="3" max="4" width="15" style="216" customWidth="1"/>
    <col min="5" max="5" width="12" style="216" customWidth="1"/>
    <col min="6" max="6" width="16" style="216" customWidth="1"/>
    <col min="7" max="7" width="10" style="216" customWidth="1"/>
    <col min="8" max="11" width="6" style="216" customWidth="1"/>
    <col min="12" max="12" width="8" style="216" customWidth="1"/>
    <col min="13" max="16" width="6" style="216" customWidth="1"/>
    <col min="17" max="18" width="8" style="216" customWidth="1"/>
  </cols>
  <sheetData>
    <row r="1" spans="1:18" ht="90" customHeight="1" x14ac:dyDescent="0.35">
      <c r="A1" s="263" t="s">
        <v>7883</v>
      </c>
      <c r="B1" s="263" t="s">
        <v>7885</v>
      </c>
      <c r="C1" s="263" t="s">
        <v>7886</v>
      </c>
      <c r="D1" s="264" t="s">
        <v>7930</v>
      </c>
      <c r="E1" s="265" t="s">
        <v>8352</v>
      </c>
      <c r="F1" s="265" t="s">
        <v>805</v>
      </c>
      <c r="G1" s="265" t="s">
        <v>8031</v>
      </c>
      <c r="H1" s="265" t="s">
        <v>8032</v>
      </c>
      <c r="I1" s="265" t="s">
        <v>7945</v>
      </c>
      <c r="J1" s="265" t="s">
        <v>7942</v>
      </c>
      <c r="K1" s="265" t="s">
        <v>8033</v>
      </c>
      <c r="L1" s="265" t="s">
        <v>7948</v>
      </c>
      <c r="M1" s="265" t="s">
        <v>8034</v>
      </c>
      <c r="N1" s="265" t="s">
        <v>8035</v>
      </c>
      <c r="O1" s="265" t="s">
        <v>7955</v>
      </c>
      <c r="P1" s="265" t="s">
        <v>7956</v>
      </c>
      <c r="Q1" s="265" t="s">
        <v>8036</v>
      </c>
      <c r="R1" s="265" t="s">
        <v>8037</v>
      </c>
    </row>
    <row r="2" spans="1:18" x14ac:dyDescent="0.35">
      <c r="A2" s="266"/>
      <c r="B2" s="266"/>
      <c r="C2" s="266"/>
      <c r="D2" s="267"/>
      <c r="E2" s="268" t="s">
        <v>8049</v>
      </c>
      <c r="F2" s="268" t="s">
        <v>8049</v>
      </c>
      <c r="G2" s="268" t="s">
        <v>8050</v>
      </c>
      <c r="H2" s="268" t="s">
        <v>8049</v>
      </c>
      <c r="I2" s="268" t="s">
        <v>8049</v>
      </c>
      <c r="J2" s="268" t="s">
        <v>8049</v>
      </c>
      <c r="K2" s="268" t="s">
        <v>8049</v>
      </c>
      <c r="L2" s="268" t="s">
        <v>8023</v>
      </c>
      <c r="M2" s="268" t="s">
        <v>8049</v>
      </c>
      <c r="N2" s="268" t="s">
        <v>8049</v>
      </c>
      <c r="O2" s="268" t="s">
        <v>8049</v>
      </c>
      <c r="P2" s="268" t="s">
        <v>8049</v>
      </c>
      <c r="Q2" s="268" t="s">
        <v>8023</v>
      </c>
      <c r="R2" s="268" t="s">
        <v>8022</v>
      </c>
    </row>
    <row r="3" spans="1:18" x14ac:dyDescent="0.35">
      <c r="A3" s="269" t="s">
        <v>787</v>
      </c>
      <c r="B3" s="269" t="s">
        <v>788</v>
      </c>
      <c r="C3" s="269" t="s">
        <v>8353</v>
      </c>
      <c r="D3" s="270" t="s">
        <v>8354</v>
      </c>
      <c r="E3" s="271">
        <f>'Country Indicator Data'!P37+'Country Indicator Data'!P127+'Country Indicator Data'!P128+'Country Indicator Data'!P170</f>
        <v>3909380</v>
      </c>
      <c r="F3" s="271">
        <f>VLOOKUP(B3,'Core Indicators'!$C$3:$G$198,5,FALSE)</f>
        <v>267437000</v>
      </c>
      <c r="G3" s="272">
        <f>AVERAGE('Country Indicator Data'!C37,'Country Indicator Data'!C127,'Country Indicator Data'!C128,'Country Indicator Data'!C170)</f>
        <v>0.80926250092500007</v>
      </c>
      <c r="H3" s="272">
        <f>AVERAGE('Country Indicator Data'!D37,'Country Indicator Data'!D127,'Country Indicator Data'!D128,'Country Indicator Data'!D170)</f>
        <v>6.25</v>
      </c>
      <c r="I3" s="272">
        <f>AVERAGE('Country Indicator Data'!E37,'Country Indicator Data'!E127,'Country Indicator Data'!E128,'Country Indicator Data'!E170)</f>
        <v>7.4999999999999997E-2</v>
      </c>
      <c r="J3" s="272">
        <f>AVERAGE('Country Indicator Data'!F37,'Country Indicator Data'!F127,'Country Indicator Data'!F128,'Country Indicator Data'!F170)</f>
        <v>4.5083333333249991</v>
      </c>
      <c r="K3" s="272">
        <f>AVERAGE('Country Indicator Data'!G37,'Country Indicator Data'!G127,'Country Indicator Data'!G128,'Country Indicator Data'!G170)</f>
        <v>0.63819525333333338</v>
      </c>
      <c r="L3" s="272">
        <f>AVERAGE('Country Indicator Data'!H37,'Country Indicator Data'!H127,'Country Indicator Data'!H128,'Country Indicator Data'!H170)</f>
        <v>39.825000000000003</v>
      </c>
      <c r="M3" s="272">
        <f>AVERAGE('Country Indicator Data'!I37,'Country Indicator Data'!I127,'Country Indicator Data'!I128,'Country Indicator Data'!I170)</f>
        <v>4.5</v>
      </c>
      <c r="N3" s="271">
        <f>VLOOKUP($B3,'Core Indicators'!$C$3:$EU$891,149,FALSE)</f>
        <v>4189</v>
      </c>
      <c r="O3" s="272">
        <f>AVERAGE('Country Indicator Data'!K37,'Country Indicator Data'!K127,'Country Indicator Data'!K128,'Country Indicator Data'!K170)</f>
        <v>-0.95829504727499992</v>
      </c>
      <c r="P3" s="272">
        <f>AVERAGE('Country Indicator Data'!L37,'Country Indicator Data'!L127,'Country Indicator Data'!L128,'Country Indicator Data'!L170)</f>
        <v>3.9375</v>
      </c>
      <c r="Q3" s="272">
        <f>AVERAGE('Country Indicator Data'!M37,'Country Indicator Data'!M127,'Country Indicator Data'!M128,'Country Indicator Data'!M170)</f>
        <v>32.5</v>
      </c>
      <c r="R3" s="272">
        <f>AVERAGE('Country Indicator Data'!N37,'Country Indicator Data'!N127,'Country Indicator Data'!N128,'Country Indicator Data'!N170)</f>
        <v>25.75</v>
      </c>
    </row>
    <row r="4" spans="1:18" x14ac:dyDescent="0.35">
      <c r="A4" s="269" t="s">
        <v>930</v>
      </c>
      <c r="B4" s="269" t="s">
        <v>931</v>
      </c>
      <c r="C4" s="269" t="s">
        <v>8355</v>
      </c>
      <c r="D4" s="273" t="s">
        <v>8356</v>
      </c>
      <c r="E4" s="271">
        <f>'Country Indicator Data'!P26+'Country Indicator Data'!P34+'Country Indicator Data'!P40+'Country Indicator Data'!P51+'Country Indicator Data'!P53+'Country Indicator Data'!P137+'Country Indicator Data'!P138+'Country Indicator Data'!P177+'Country Indicator Data'!P188</f>
        <v>12749362</v>
      </c>
      <c r="F4" s="271">
        <f>VLOOKUP(B4,'Core Indicators'!$C$3:$G$198,5,FALSE)</f>
        <v>369709000</v>
      </c>
      <c r="G4" s="272">
        <f>AVERAGE('Country Indicator Data'!C26,'Country Indicator Data'!C34,'Country Indicator Data'!C40,'Country Indicator Data'!C51,'Country Indicator Data'!C53,'Country Indicator Data'!C137,'Country Indicator Data'!C138,'Country Indicator Data'!C177,'Country Indicator Data'!C188)</f>
        <v>0.37539587784444445</v>
      </c>
      <c r="H4" s="272">
        <f>AVERAGE('Country Indicator Data'!D26,'Country Indicator Data'!D34,'Country Indicator Data'!D40,'Country Indicator Data'!D51,'Country Indicator Data'!D53,'Country Indicator Data'!D137,'Country Indicator Data'!D138,'Country Indicator Data'!D177,'Country Indicator Data'!D188)</f>
        <v>10</v>
      </c>
      <c r="I4" s="272">
        <f>AVERAGE('Country Indicator Data'!E26,'Country Indicator Data'!E34,'Country Indicator Data'!E40,'Country Indicator Data'!E51,'Country Indicator Data'!E53,'Country Indicator Data'!E137,'Country Indicator Data'!E138,'Country Indicator Data'!E177,'Country Indicator Data'!E188)</f>
        <v>0.2035888888888889</v>
      </c>
      <c r="J4" s="272">
        <f>AVERAGE('Country Indicator Data'!F26,'Country Indicator Data'!F34,'Country Indicator Data'!F40,'Country Indicator Data'!F51,'Country Indicator Data'!F53,'Country Indicator Data'!F137,'Country Indicator Data'!F138,'Country Indicator Data'!F177,'Country Indicator Data'!F188)</f>
        <v>6.948148148144444</v>
      </c>
      <c r="K4" s="272">
        <f>AVERAGE('Country Indicator Data'!G26,'Country Indicator Data'!G34,'Country Indicator Data'!G40,'Country Indicator Data'!G51,'Country Indicator Data'!G53,'Country Indicator Data'!G137,'Country Indicator Data'!G138,'Country Indicator Data'!G177,'Country Indicator Data'!G188)</f>
        <v>0.39423033085555553</v>
      </c>
      <c r="L4" s="272">
        <f>AVERAGE('Country Indicator Data'!H26,'Country Indicator Data'!H34,'Country Indicator Data'!H40,'Country Indicator Data'!H51,'Country Indicator Data'!H53,'Country Indicator Data'!H137,'Country Indicator Data'!H138,'Country Indicator Data'!H177,'Country Indicator Data'!H188)</f>
        <v>45.900000000000006</v>
      </c>
      <c r="M4" s="272">
        <f>AVERAGE('Country Indicator Data'!I26,'Country Indicator Data'!I34,'Country Indicator Data'!I40,'Country Indicator Data'!I51,'Country Indicator Data'!I53,'Country Indicator Data'!I137,'Country Indicator Data'!I138,'Country Indicator Data'!I177,'Country Indicator Data'!I188)</f>
        <v>2.3333333333333335</v>
      </c>
      <c r="N4" s="271">
        <f>VLOOKUP($B4,'Core Indicators'!$C$3:$EU$891,149,FALSE)</f>
        <v>82332</v>
      </c>
      <c r="O4" s="272">
        <f>AVERAGE('Country Indicator Data'!K26,'Country Indicator Data'!K34,'Country Indicator Data'!K40,'Country Indicator Data'!K51,'Country Indicator Data'!K53,'Country Indicator Data'!K137,'Country Indicator Data'!K138,'Country Indicator Data'!K177,'Country Indicator Data'!K188)</f>
        <v>-0.38842570284444444</v>
      </c>
      <c r="P4" s="272">
        <f>AVERAGE('Country Indicator Data'!L26,'Country Indicator Data'!L34,'Country Indicator Data'!L40,'Country Indicator Data'!L51,'Country Indicator Data'!L53,'Country Indicator Data'!L137,'Country Indicator Data'!L138,'Country Indicator Data'!L177,'Country Indicator Data'!L188)</f>
        <v>6.25</v>
      </c>
      <c r="Q4" s="272">
        <f>AVERAGE('Country Indicator Data'!M26,'Country Indicator Data'!M34,'Country Indicator Data'!M40,'Country Indicator Data'!M51,'Country Indicator Data'!M53,'Country Indicator Data'!M137,'Country Indicator Data'!M138,'Country Indicator Data'!M177,'Country Indicator Data'!M188)</f>
        <v>68.555555555555557</v>
      </c>
      <c r="R4" s="272">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35">
      <c r="A5" s="269" t="s">
        <v>841</v>
      </c>
      <c r="B5" s="269" t="s">
        <v>842</v>
      </c>
      <c r="C5" s="269" t="s">
        <v>8357</v>
      </c>
      <c r="D5" s="273" t="s">
        <v>8358</v>
      </c>
      <c r="E5" s="271">
        <f>'Country Indicator Data'!P80+'Country Indicator Data'!P136</f>
        <v>3744070</v>
      </c>
      <c r="F5" s="271">
        <f>VLOOKUP(B5,'Core Indicators'!$C$3:$G$198,5,FALSE)</f>
        <v>1561970000</v>
      </c>
      <c r="G5" s="272">
        <f>AVERAGE('Country Indicator Data'!C80,'Country Indicator Data'!C136)</f>
        <v>0.75808737944999993</v>
      </c>
      <c r="H5" s="272">
        <f>AVERAGE('Country Indicator Data'!D80,'Country Indicator Data'!D136)</f>
        <v>5</v>
      </c>
      <c r="I5" s="272">
        <f>AVERAGE('Country Indicator Data'!E80,'Country Indicator Data'!E136)</f>
        <v>8.3500000000000005E-2</v>
      </c>
      <c r="J5" s="272">
        <f>AVERAGE('Country Indicator Data'!F80,'Country Indicator Data'!F136)</f>
        <v>5.5</v>
      </c>
      <c r="K5" s="272">
        <f>AVERAGE('Country Indicator Data'!G80,'Country Indicator Data'!G136)</f>
        <v>0.52410904214999998</v>
      </c>
      <c r="L5" s="272">
        <f>AVERAGE('Country Indicator Data'!H80,'Country Indicator Data'!H136)</f>
        <v>33.650000000000006</v>
      </c>
      <c r="M5" s="272">
        <f>AVERAGE('Country Indicator Data'!I80,'Country Indicator Data'!I136)</f>
        <v>3</v>
      </c>
      <c r="N5" s="271">
        <f>VLOOKUP($B5,'Core Indicators'!$C$3:$EU$891,149,FALSE)</f>
        <v>204</v>
      </c>
      <c r="O5" s="272">
        <f>AVERAGE('Country Indicator Data'!K80,'Country Indicator Data'!K136)</f>
        <v>-0.34916854835</v>
      </c>
      <c r="P5" s="272">
        <f>AVERAGE('Country Indicator Data'!L80,'Country Indicator Data'!L136)</f>
        <v>5.125</v>
      </c>
      <c r="Q5" s="272">
        <f>AVERAGE('Country Indicator Data'!M80,'Country Indicator Data'!M136)</f>
        <v>54.5</v>
      </c>
      <c r="R5" s="272">
        <f>AVERAGE('Country Indicator Data'!N80,'Country Indicator Data'!N136)</f>
        <v>36.5</v>
      </c>
    </row>
    <row r="6" spans="1:18" x14ac:dyDescent="0.35">
      <c r="A6" s="269" t="s">
        <v>968</v>
      </c>
      <c r="B6" s="269" t="s">
        <v>969</v>
      </c>
      <c r="C6" s="269" t="s">
        <v>8359</v>
      </c>
      <c r="D6" s="273" t="s">
        <v>8360</v>
      </c>
      <c r="E6" s="271">
        <f>'Country Indicator Data'!P54+'Country Indicator Data'!P83+'Country Indicator Data'!P88+'Country Indicator Data'!P99+'Country Indicator Data'!P169+'Country Indicator Data'!P179</f>
        <v>2482040</v>
      </c>
      <c r="F6" s="271">
        <f>VLOOKUP(B6,'Core Indicators'!$C$3:$G$198,5,FALSE)</f>
        <v>267196000</v>
      </c>
      <c r="G6" s="272">
        <f>AVERAGE('Country Indicator Data'!C54,'Country Indicator Data'!C83,'Country Indicator Data'!C88,'Country Indicator Data'!C99,'Country Indicator Data'!C169,'Country Indicator Data'!C179)</f>
        <v>0.50963423659999996</v>
      </c>
      <c r="H6" s="272">
        <f>AVERAGE('Country Indicator Data'!D54,'Country Indicator Data'!D83,'Country Indicator Data'!D88,'Country Indicator Data'!D99,'Country Indicator Data'!D169,'Country Indicator Data'!D179)</f>
        <v>3.5</v>
      </c>
      <c r="I6" s="272">
        <f>AVERAGE('Country Indicator Data'!E54,'Country Indicator Data'!E83,'Country Indicator Data'!E88,'Country Indicator Data'!E99,'Country Indicator Data'!E169,'Country Indicator Data'!E179)</f>
        <v>0.32666666666666666</v>
      </c>
      <c r="J6" s="272">
        <f>AVERAGE('Country Indicator Data'!F54,'Country Indicator Data'!F83,'Country Indicator Data'!F88,'Country Indicator Data'!F99,'Country Indicator Data'!F169,'Country Indicator Data'!F179)</f>
        <v>3.966666666683333</v>
      </c>
      <c r="K6" s="272">
        <f>AVERAGE('Country Indicator Data'!G54,'Country Indicator Data'!G83,'Country Indicator Data'!G88,'Country Indicator Data'!G99,'Country Indicator Data'!G169,'Country Indicator Data'!G179)</f>
        <v>0.44548120716666667</v>
      </c>
      <c r="L6" s="272">
        <f>AVERAGE('Country Indicator Data'!H54,'Country Indicator Data'!H83,'Country Indicator Data'!H88,'Country Indicator Data'!H99,'Country Indicator Data'!H169,'Country Indicator Data'!H179)</f>
        <v>34.31666666666667</v>
      </c>
      <c r="M6" s="272">
        <f>AVERAGE('Country Indicator Data'!I54,'Country Indicator Data'!I83,'Country Indicator Data'!I88,'Country Indicator Data'!I99,'Country Indicator Data'!I169,'Country Indicator Data'!I179)</f>
        <v>3.8333333333333335</v>
      </c>
      <c r="N6" s="271">
        <f>VLOOKUP($B6,'Core Indicators'!$C$3:$EU$891,149,FALSE)</f>
        <v>4214</v>
      </c>
      <c r="O6" s="272">
        <f>AVERAGE('Country Indicator Data'!K54,'Country Indicator Data'!K83,'Country Indicator Data'!K88,'Country Indicator Data'!K99,'Country Indicator Data'!K169,'Country Indicator Data'!K179)</f>
        <v>-0.86944311111666683</v>
      </c>
      <c r="P6" s="272">
        <f>AVERAGE('Country Indicator Data'!L54,'Country Indicator Data'!L83,'Country Indicator Data'!L88,'Country Indicator Data'!L99,'Country Indicator Data'!L169,'Country Indicator Data'!L179)</f>
        <v>3.4583333333333335</v>
      </c>
      <c r="Q6" s="272">
        <f>AVERAGE('Country Indicator Data'!M54,'Country Indicator Data'!M83,'Country Indicator Data'!M88,'Country Indicator Data'!M99,'Country Indicator Data'!M169,'Country Indicator Data'!M179)</f>
        <v>27.5</v>
      </c>
      <c r="R6" s="272">
        <f>AVERAGE('Country Indicator Data'!N54,'Country Indicator Data'!N83,'Country Indicator Data'!N88,'Country Indicator Data'!N99,'Country Indicator Data'!N169,'Country Indicator Data'!N179)</f>
        <v>30.5</v>
      </c>
    </row>
    <row r="7" spans="1:18" x14ac:dyDescent="0.35">
      <c r="A7" s="269" t="s">
        <v>956</v>
      </c>
      <c r="B7" s="269" t="s">
        <v>957</v>
      </c>
      <c r="C7" s="269" t="s">
        <v>8361</v>
      </c>
      <c r="D7" s="273" t="s">
        <v>8362</v>
      </c>
      <c r="E7" s="271">
        <f>'Country Indicator Data'!P71+'Country Indicator Data'!P179</f>
        <v>898530</v>
      </c>
      <c r="F7" s="271">
        <f>VLOOKUP(B7,'Core Indicators'!$C$3:$G$198,5,FALSE)</f>
        <v>95221000</v>
      </c>
      <c r="G7" s="272">
        <f>AVERAGE('Country Indicator Data'!C71,'Country Indicator Data'!C179)</f>
        <v>0.24144923930000001</v>
      </c>
      <c r="H7" s="272">
        <f>AVERAGE('Country Indicator Data'!D71,'Country Indicator Data'!D179)</f>
        <v>8</v>
      </c>
      <c r="I7" s="272">
        <f>AVERAGE('Country Indicator Data'!E71,'Country Indicator Data'!E179)</f>
        <v>0.18350000000000002</v>
      </c>
      <c r="J7" s="272">
        <f>AVERAGE('Country Indicator Data'!F71,'Country Indicator Data'!F179)</f>
        <v>4.9166666667000003</v>
      </c>
      <c r="K7" s="272">
        <f>AVERAGE('Country Indicator Data'!G71,'Country Indicator Data'!G179)</f>
        <v>0.21366332590000001</v>
      </c>
      <c r="L7" s="272">
        <f>AVERAGE('Country Indicator Data'!H71,'Country Indicator Data'!H179)</f>
        <v>37.4</v>
      </c>
      <c r="M7" s="272">
        <f>AVERAGE('Country Indicator Data'!I71,'Country Indicator Data'!I179)</f>
        <v>3.5</v>
      </c>
      <c r="N7" s="271">
        <f>VLOOKUP($B7,'Core Indicators'!$C$3:$EU$891,149,FALSE)</f>
        <v>175</v>
      </c>
      <c r="O7" s="272">
        <f>AVERAGE('Country Indicator Data'!K71,'Country Indicator Data'!K179)</f>
        <v>-4.2062647650000007E-2</v>
      </c>
      <c r="P7" s="272">
        <f>AVERAGE('Country Indicator Data'!L71,'Country Indicator Data'!L179)</f>
        <v>3.5</v>
      </c>
      <c r="Q7" s="272">
        <f>AVERAGE('Country Indicator Data'!M71,'Country Indicator Data'!M179)</f>
        <v>60</v>
      </c>
      <c r="R7" s="272">
        <f>AVERAGE('Country Indicator Data'!N71,'Country Indicator Data'!N179)</f>
        <v>43.5</v>
      </c>
    </row>
    <row r="8" spans="1:18" x14ac:dyDescent="0.35">
      <c r="A8" s="269" t="s">
        <v>864</v>
      </c>
      <c r="B8" s="269" t="s">
        <v>865</v>
      </c>
      <c r="C8" s="269" t="s">
        <v>8363</v>
      </c>
      <c r="D8" s="273" t="s">
        <v>8364</v>
      </c>
      <c r="E8" s="271">
        <f>'Country Indicator Data'!P52+'Country Indicator Data'!P86+'Country Indicator Data'!P101+'Country Indicator Data'!P178</f>
        <v>4590781</v>
      </c>
      <c r="F8" s="271">
        <f>VLOOKUP(B8,'Core Indicators'!$C$3:$G$198,5,FALSE)</f>
        <v>121936000</v>
      </c>
      <c r="G8" s="272">
        <f>AVERAGE('Country Indicator Data'!C52,'Country Indicator Data'!C86,'Country Indicator Data'!C101,'Country Indicator Data'!C178)</f>
        <v>0.210782986625</v>
      </c>
      <c r="H8" s="272">
        <f>AVERAGE('Country Indicator Data'!D52,'Country Indicator Data'!D86,'Country Indicator Data'!D101,'Country Indicator Data'!D178)</f>
        <v>5.75</v>
      </c>
      <c r="I8" s="272">
        <f>AVERAGE('Country Indicator Data'!E52,'Country Indicator Data'!E86,'Country Indicator Data'!E101,'Country Indicator Data'!E178)</f>
        <v>6.8875000000000006E-2</v>
      </c>
      <c r="J8" s="272">
        <f>AVERAGE('Country Indicator Data'!F52,'Country Indicator Data'!F86,'Country Indicator Data'!F101,'Country Indicator Data'!F178)</f>
        <v>4.5666666666666664</v>
      </c>
      <c r="K8" s="272">
        <f>AVERAGE('Country Indicator Data'!G52,'Country Indicator Data'!G86,'Country Indicator Data'!G101,'Country Indicator Data'!G178)</f>
        <v>0.24606424360000001</v>
      </c>
      <c r="L8" s="272">
        <f>AVERAGE('Country Indicator Data'!H52,'Country Indicator Data'!H86,'Country Indicator Data'!H101,'Country Indicator Data'!H178)</f>
        <v>32.1</v>
      </c>
      <c r="M8" s="272">
        <f>AVERAGE('Country Indicator Data'!I52,'Country Indicator Data'!I86,'Country Indicator Data'!I101,'Country Indicator Data'!I178)</f>
        <v>2.25</v>
      </c>
      <c r="N8" s="271">
        <f>VLOOKUP($B8,'Core Indicators'!$C$3:$EU$891,149,FALSE)</f>
        <v>604</v>
      </c>
      <c r="O8" s="272">
        <f>AVERAGE('Country Indicator Data'!K52,'Country Indicator Data'!K86,'Country Indicator Data'!K101,'Country Indicator Data'!K178)</f>
        <v>-0.58027702757499999</v>
      </c>
      <c r="P8" s="272">
        <f>AVERAGE('Country Indicator Data'!L52,'Country Indicator Data'!L86,'Country Indicator Data'!L101,'Country Indicator Data'!L178)</f>
        <v>4.166666666666667</v>
      </c>
      <c r="Q8" s="272">
        <f>AVERAGE('Country Indicator Data'!M52,'Country Indicator Data'!M86,'Country Indicator Data'!M101,'Country Indicator Data'!M178)</f>
        <v>50.5</v>
      </c>
      <c r="R8" s="272">
        <f>AVERAGE('Country Indicator Data'!N52,'Country Indicator Data'!N86,'Country Indicator Data'!N101,'Country Indicator Data'!N178)</f>
        <v>37.25</v>
      </c>
    </row>
    <row r="9" spans="1:18" x14ac:dyDescent="0.35">
      <c r="A9" s="269" t="s">
        <v>886</v>
      </c>
      <c r="B9" s="269" t="s">
        <v>887</v>
      </c>
      <c r="C9" s="269" t="s">
        <v>8365</v>
      </c>
      <c r="D9" s="273" t="s">
        <v>8366</v>
      </c>
      <c r="E9" s="271">
        <f>'Country Indicator Data'!P52+'Country Indicator Data'!P56+'Country Indicator Data'!P109</f>
        <v>3328251</v>
      </c>
      <c r="F9" s="271">
        <f>VLOOKUP(B9,'Core Indicators'!$C$3:$G$198,5,FALSE)</f>
        <v>125787000</v>
      </c>
      <c r="G9" s="272">
        <f>AVERAGE('Country Indicator Data'!C52,'Country Indicator Data'!C56,'Country Indicator Data'!C109)</f>
        <v>0.46699264916666666</v>
      </c>
      <c r="H9" s="272">
        <f>AVERAGE('Country Indicator Data'!D52,'Country Indicator Data'!D56,'Country Indicator Data'!D109)</f>
        <v>6.333333333333333</v>
      </c>
      <c r="I9" s="272">
        <f>AVERAGE('Country Indicator Data'!E52,'Country Indicator Data'!E56,'Country Indicator Data'!E109)</f>
        <v>0.32400000000000001</v>
      </c>
      <c r="J9" s="272">
        <f>AVERAGE('Country Indicator Data'!F52,'Country Indicator Data'!F56,'Country Indicator Data'!F109)</f>
        <v>4.1916666666499998</v>
      </c>
      <c r="K9" s="272">
        <f>AVERAGE('Country Indicator Data'!G52,'Country Indicator Data'!G56,'Country Indicator Data'!G109)</f>
        <v>0.33649607749999993</v>
      </c>
      <c r="L9" s="272">
        <f>AVERAGE('Country Indicator Data'!H52,'Country Indicator Data'!H56,'Country Indicator Data'!H109)</f>
        <v>33.933333333333337</v>
      </c>
      <c r="M9" s="272">
        <f>AVERAGE('Country Indicator Data'!I52,'Country Indicator Data'!I56,'Country Indicator Data'!I109)</f>
        <v>2.3333333333333335</v>
      </c>
      <c r="N9" s="271">
        <f>VLOOKUP($B9,'Core Indicators'!$C$3:$EU$891,149,FALSE)</f>
        <v>173</v>
      </c>
      <c r="O9" s="272">
        <f>AVERAGE('Country Indicator Data'!K52,'Country Indicator Data'!K56,'Country Indicator Data'!K109)</f>
        <v>9.3130916333333345E-3</v>
      </c>
      <c r="P9" s="272">
        <f>AVERAGE('Country Indicator Data'!L52,'Country Indicator Data'!L56,'Country Indicator Data'!L109)</f>
        <v>3.75</v>
      </c>
      <c r="Q9" s="272">
        <f>AVERAGE('Country Indicator Data'!M52,'Country Indicator Data'!M56,'Country Indicator Data'!M109)</f>
        <v>54.333333333333336</v>
      </c>
      <c r="R9" s="272">
        <f>AVERAGE('Country Indicator Data'!N52,'Country Indicator Data'!N56,'Country Indicator Data'!N109)</f>
        <v>46</v>
      </c>
    </row>
    <row r="10" spans="1:18" x14ac:dyDescent="0.35">
      <c r="A10" s="269" t="s">
        <v>940</v>
      </c>
      <c r="B10" s="269" t="s">
        <v>941</v>
      </c>
      <c r="C10" s="269" t="s">
        <v>8367</v>
      </c>
      <c r="D10" s="273" t="s">
        <v>8368</v>
      </c>
      <c r="E10" s="271">
        <f>'Country Indicator Data'!P18+'Country Indicator Data'!P118</f>
        <v>783250</v>
      </c>
      <c r="F10" s="271">
        <f>VLOOKUP(B10,'Core Indicators'!$C$3:$G$198,5,FALSE)</f>
        <v>227384000</v>
      </c>
      <c r="G10" s="272">
        <f>AVERAGE('Country Indicator Data'!C18,'Country Indicator Data'!C118)</f>
        <v>0.35558001200000006</v>
      </c>
      <c r="H10" s="272">
        <f>AVERAGE('Country Indicator Data'!D18,'Country Indicator Data'!D118)</f>
        <v>3.5</v>
      </c>
      <c r="I10" s="272">
        <f>AVERAGE('Country Indicator Data'!E18,'Country Indicator Data'!E118)</f>
        <v>0.21249999999999999</v>
      </c>
      <c r="J10" s="272">
        <f>AVERAGE('Country Indicator Data'!F18,'Country Indicator Data'!F118)</f>
        <v>3.8583333333500001</v>
      </c>
      <c r="K10" s="272">
        <f>AVERAGE('Country Indicator Data'!G18,'Country Indicator Data'!G118)</f>
        <v>0.49717238359999993</v>
      </c>
      <c r="L10" s="272">
        <f>AVERAGE('Country Indicator Data'!H18,'Country Indicator Data'!H118)</f>
        <v>31.549999999999997</v>
      </c>
      <c r="M10" s="272">
        <f>AVERAGE('Country Indicator Data'!I18,'Country Indicator Data'!I118)</f>
        <v>4</v>
      </c>
      <c r="N10" s="271">
        <f>VLOOKUP($B10,'Core Indicators'!$C$3:$EU$891,149,FALSE)</f>
        <v>11618</v>
      </c>
      <c r="O10" s="272">
        <f>AVERAGE('Country Indicator Data'!K18,'Country Indicator Data'!K118)</f>
        <v>-0.84954610465000002</v>
      </c>
      <c r="P10" s="272">
        <f>AVERAGE('Country Indicator Data'!L18,'Country Indicator Data'!L118)</f>
        <v>3.125</v>
      </c>
      <c r="Q10" s="272">
        <f>AVERAGE('Country Indicator Data'!M18,'Country Indicator Data'!M118)</f>
        <v>34.5</v>
      </c>
      <c r="R10" s="272">
        <f>AVERAGE('Country Indicator Data'!N18,'Country Indicator Data'!N118)</f>
        <v>27.5</v>
      </c>
    </row>
    <row r="11" spans="1:18" x14ac:dyDescent="0.35">
      <c r="A11" s="269" t="s">
        <v>1346</v>
      </c>
      <c r="B11" s="269" t="s">
        <v>1347</v>
      </c>
      <c r="C11" s="269" t="s">
        <v>8369</v>
      </c>
      <c r="D11" s="273" t="s">
        <v>8370</v>
      </c>
      <c r="E11" s="271">
        <f>'Country Indicator Data'!P105+'Country Indicator Data'!P111+'Country Indicator Data'!P124+'Country Indicator Data'!P126+'Country Indicator Data'!P167+'Country Indicator Data'!P181+'Country Indicator Data'!P194+'Country Indicator Data'!P195</f>
        <v>3562970</v>
      </c>
      <c r="F11" s="271">
        <f>VLOOKUP(B11,'Core Indicators'!$C$3:$G$198,5,FALSE)</f>
        <v>125224000</v>
      </c>
      <c r="G11" s="272">
        <f>AVERAGE('Country Indicator Data'!C105,'Country Indicator Data'!C111,'Country Indicator Data'!C124,'Country Indicator Data'!C126,'Country Indicator Data'!C167,'Country Indicator Data'!C181,'Country Indicator Data'!C194,'Country Indicator Data'!C195)</f>
        <v>0.43321487471249998</v>
      </c>
      <c r="H11" s="272">
        <f>AVERAGE('Country Indicator Data'!D105,'Country Indicator Data'!D111,'Country Indicator Data'!D124,'Country Indicator Data'!D126,'Country Indicator Data'!D167,'Country Indicator Data'!D181,'Country Indicator Data'!D194,'Country Indicator Data'!D195)</f>
        <v>7.25</v>
      </c>
      <c r="I11" s="272">
        <f>AVERAGE('Country Indicator Data'!E105,'Country Indicator Data'!E111,'Country Indicator Data'!E124,'Country Indicator Data'!E126,'Country Indicator Data'!E167,'Country Indicator Data'!E181,'Country Indicator Data'!E194,'Country Indicator Data'!E195)</f>
        <v>2.3875E-2</v>
      </c>
      <c r="J11" s="272">
        <f>AVERAGE('Country Indicator Data'!F105,'Country Indicator Data'!F111,'Country Indicator Data'!F124,'Country Indicator Data'!F126,'Country Indicator Data'!F167,'Country Indicator Data'!F181,'Country Indicator Data'!F194,'Country Indicator Data'!F195)</f>
        <v>5.5562500000000004</v>
      </c>
      <c r="K11" s="272">
        <f>AVERAGE('Country Indicator Data'!G105,'Country Indicator Data'!G111,'Country Indicator Data'!G124,'Country Indicator Data'!G126,'Country Indicator Data'!G167,'Country Indicator Data'!G181,'Country Indicator Data'!G194,'Country Indicator Data'!G195)</f>
        <v>0.5433798308714286</v>
      </c>
      <c r="L11" s="272">
        <f>AVERAGE('Country Indicator Data'!H105,'Country Indicator Data'!H111,'Country Indicator Data'!H124,'Country Indicator Data'!H126,'Country Indicator Data'!H167,'Country Indicator Data'!H181,'Country Indicator Data'!H194,'Country Indicator Data'!H195)</f>
        <v>49.225000000000001</v>
      </c>
      <c r="M11" s="272">
        <f>AVERAGE('Country Indicator Data'!I105,'Country Indicator Data'!I111,'Country Indicator Data'!I124,'Country Indicator Data'!I126,'Country Indicator Data'!I167,'Country Indicator Data'!I181,'Country Indicator Data'!I194,'Country Indicator Data'!I195)</f>
        <v>0.875</v>
      </c>
      <c r="N11" s="271">
        <f>VLOOKUP($B11,'Core Indicators'!$C$3:$EU$891,149,FALSE)</f>
        <v>638</v>
      </c>
      <c r="O11" s="272">
        <f>AVERAGE('Country Indicator Data'!K105,'Country Indicator Data'!K111,'Country Indicator Data'!K124,'Country Indicator Data'!K126,'Country Indicator Data'!K167,'Country Indicator Data'!K181,'Country Indicator Data'!K194,'Country Indicator Data'!K195)</f>
        <v>-0.52618072928750004</v>
      </c>
      <c r="P11" s="272">
        <f>AVERAGE('Country Indicator Data'!L105,'Country Indicator Data'!L111,'Country Indicator Data'!L124,'Country Indicator Data'!L126,'Country Indicator Data'!L167,'Country Indicator Data'!L181,'Country Indicator Data'!L194,'Country Indicator Data'!L195)</f>
        <v>4.5625</v>
      </c>
      <c r="Q11" s="272">
        <f>AVERAGE('Country Indicator Data'!M105,'Country Indicator Data'!M111,'Country Indicator Data'!M124,'Country Indicator Data'!M126,'Country Indicator Data'!M167,'Country Indicator Data'!M181,'Country Indicator Data'!M194,'Country Indicator Data'!M195)</f>
        <v>50.625</v>
      </c>
      <c r="R11" s="272">
        <f>AVERAGE('Country Indicator Data'!N105,'Country Indicator Data'!N111,'Country Indicator Data'!N124,'Country Indicator Data'!N126,'Country Indicator Data'!N167,'Country Indicator Data'!N181,'Country Indicator Data'!N194,'Country Indicator Data'!N195)</f>
        <v>34.5</v>
      </c>
    </row>
    <row r="12" spans="1:18" x14ac:dyDescent="0.35">
      <c r="A12" s="269" t="s">
        <v>1698</v>
      </c>
      <c r="B12" s="269" t="s">
        <v>1699</v>
      </c>
      <c r="C12" s="269" t="s">
        <v>8371</v>
      </c>
      <c r="D12" s="273" t="s">
        <v>8372</v>
      </c>
      <c r="E12" s="271">
        <f>'Country Indicator Data'!P9+'Country Indicator Data'!P13</f>
        <v>111133</v>
      </c>
      <c r="F12" s="271">
        <f>VLOOKUP(B12,'Core Indicators'!$C$3:$G$198,5,FALSE)</f>
        <v>13029000</v>
      </c>
      <c r="G12" s="272">
        <f>AVERAGE('Country Indicator Data'!C9,'Country Indicator Data'!C13)</f>
        <v>9.7125606700000006E-2</v>
      </c>
      <c r="H12" s="272">
        <f>AVERAGE('Country Indicator Data'!D9,'Country Indicator Data'!D13)</f>
        <v>5</v>
      </c>
      <c r="I12" s="272">
        <f>AVERAGE('Country Indicator Data'!E9,'Country Indicator Data'!E13)</f>
        <v>3.6499999999999998E-2</v>
      </c>
      <c r="J12" s="272">
        <f>AVERAGE('Country Indicator Data'!F9,'Country Indicator Data'!F13)</f>
        <v>5.2666666666499999</v>
      </c>
      <c r="K12" s="272">
        <f>AVERAGE('Country Indicator Data'!G9,'Country Indicator Data'!G13)</f>
        <v>0.28972985065000001</v>
      </c>
      <c r="L12" s="272">
        <f>AVERAGE('Country Indicator Data'!H9,'Country Indicator Data'!H13)</f>
        <v>28.25</v>
      </c>
      <c r="M12" s="272">
        <f>AVERAGE('Country Indicator Data'!I9,'Country Indicator Data'!I13)</f>
        <v>3</v>
      </c>
      <c r="N12" s="271">
        <f>VLOOKUP($B12,'Core Indicators'!$C$3:$EU$891,149,FALSE)</f>
        <v>18</v>
      </c>
      <c r="O12" s="272">
        <f>AVERAGE('Country Indicator Data'!K9,'Country Indicator Data'!K13)</f>
        <v>-0.35427304355</v>
      </c>
      <c r="P12" s="272">
        <f>AVERAGE('Country Indicator Data'!L9,'Country Indicator Data'!L13)</f>
        <v>4.5</v>
      </c>
      <c r="Q12" s="272">
        <f>AVERAGE('Country Indicator Data'!M9,'Country Indicator Data'!M13)</f>
        <v>31.5</v>
      </c>
      <c r="R12" s="272">
        <f>AVERAGE('Country Indicator Data'!N9,'Country Indicator Data'!N13)</f>
        <v>36</v>
      </c>
    </row>
    <row r="13" spans="1:18" x14ac:dyDescent="0.35">
      <c r="A13" s="269" t="s">
        <v>3075</v>
      </c>
      <c r="B13" s="269" t="s">
        <v>3076</v>
      </c>
      <c r="C13" s="269" t="s">
        <v>8373</v>
      </c>
      <c r="D13" s="273" t="s">
        <v>8374</v>
      </c>
      <c r="E13" s="271">
        <f>'Country Indicator Data'!P58+'Country Indicator Data'!P91+'Country Indicator Data'!P159</f>
        <v>2196480</v>
      </c>
      <c r="F13" s="271">
        <f>VLOOKUP(B13,'Core Indicators'!$C$3:$G$198,5,FALSE)</f>
        <v>93552000</v>
      </c>
      <c r="G13" s="272">
        <f>AVERAGE('Country Indicator Data'!C58,'Country Indicator Data'!C91,'Country Indicator Data'!C159)</f>
        <v>0.53738601793333329</v>
      </c>
      <c r="H13" s="272">
        <f>AVERAGE('Country Indicator Data'!D58,'Country Indicator Data'!D91,'Country Indicator Data'!D159)</f>
        <v>3.5</v>
      </c>
      <c r="I13" s="272">
        <f>AVERAGE('Country Indicator Data'!E58,'Country Indicator Data'!E91,'Country Indicator Data'!E159)</f>
        <v>0.1178</v>
      </c>
      <c r="J13" s="272">
        <f>AVERAGE('Country Indicator Data'!F58,'Country Indicator Data'!F91,'Country Indicator Data'!F159)</f>
        <v>3.4444444444333335</v>
      </c>
      <c r="K13" s="272">
        <f>AVERAGE('Country Indicator Data'!G58,'Country Indicator Data'!G91,'Country Indicator Data'!G159)</f>
        <v>0.52623597955000001</v>
      </c>
      <c r="L13" s="272">
        <f>AVERAGE('Country Indicator Data'!H58,'Country Indicator Data'!H91,'Country Indicator Data'!H159)</f>
        <v>37.533333333333331</v>
      </c>
      <c r="M13" s="272">
        <f>AVERAGE('Country Indicator Data'!I58,'Country Indicator Data'!I91,'Country Indicator Data'!I159)</f>
        <v>5</v>
      </c>
      <c r="N13" s="271">
        <f>VLOOKUP($B13,'Core Indicators'!$C$3:$EU$891,149,FALSE)</f>
        <v>7727</v>
      </c>
      <c r="O13" s="272">
        <f>AVERAGE('Country Indicator Data'!K58,'Country Indicator Data'!K91,'Country Indicator Data'!K159)</f>
        <v>-1.0927180548666666</v>
      </c>
      <c r="P13" s="272">
        <f>AVERAGE('Country Indicator Data'!L58,'Country Indicator Data'!L91,'Country Indicator Data'!L159)</f>
        <v>3.25</v>
      </c>
      <c r="Q13" s="272">
        <f>AVERAGE('Country Indicator Data'!M58,'Country Indicator Data'!M91,'Country Indicator Data'!M159)</f>
        <v>26.333333333333332</v>
      </c>
      <c r="R13" s="272">
        <f>AVERAGE('Country Indicator Data'!N58,'Country Indicator Data'!N91,'Country Indicator Data'!N159)</f>
        <v>24.666666666666668</v>
      </c>
    </row>
    <row r="14" spans="1:18" x14ac:dyDescent="0.35">
      <c r="A14" s="269"/>
      <c r="B14" s="269"/>
      <c r="C14" s="269"/>
      <c r="D14" s="273"/>
    </row>
    <row r="15" spans="1:18" x14ac:dyDescent="0.35">
      <c r="A15" s="269"/>
      <c r="B15" s="269"/>
      <c r="C15" s="269"/>
      <c r="D15" s="273"/>
    </row>
    <row r="16" spans="1:18" x14ac:dyDescent="0.35">
      <c r="A16" s="269"/>
      <c r="B16" s="269"/>
      <c r="C16" s="269"/>
      <c r="D16" s="273"/>
    </row>
    <row r="17" spans="1:4" x14ac:dyDescent="0.35">
      <c r="A17" s="269"/>
      <c r="B17" s="269"/>
      <c r="C17" s="269"/>
      <c r="D17" s="273"/>
    </row>
    <row r="18" spans="1:4" x14ac:dyDescent="0.35">
      <c r="A18" s="269"/>
      <c r="B18" s="269"/>
      <c r="C18" s="269"/>
      <c r="D18" s="273"/>
    </row>
    <row r="19" spans="1:4" x14ac:dyDescent="0.35">
      <c r="A19" s="269"/>
      <c r="B19" s="269"/>
      <c r="C19" s="269"/>
      <c r="D19" s="273"/>
    </row>
    <row r="20" spans="1:4" x14ac:dyDescent="0.35">
      <c r="A20" s="269"/>
      <c r="B20" s="269"/>
      <c r="C20" s="269"/>
      <c r="D20" s="273"/>
    </row>
    <row r="21" spans="1:4" x14ac:dyDescent="0.35">
      <c r="A21" s="269"/>
      <c r="B21" s="269"/>
      <c r="C21" s="269"/>
      <c r="D21" s="273"/>
    </row>
    <row r="22" spans="1:4" x14ac:dyDescent="0.35">
      <c r="A22" s="269"/>
      <c r="B22" s="269"/>
      <c r="C22" s="269"/>
      <c r="D22" s="273"/>
    </row>
    <row r="23" spans="1:4" x14ac:dyDescent="0.35">
      <c r="A23" s="269"/>
      <c r="B23" s="269"/>
      <c r="C23" s="269"/>
      <c r="D23" s="273"/>
    </row>
    <row r="24" spans="1:4" x14ac:dyDescent="0.35">
      <c r="A24" s="269"/>
      <c r="B24" s="269"/>
      <c r="C24" s="269"/>
      <c r="D24" s="273"/>
    </row>
    <row r="25" spans="1:4" x14ac:dyDescent="0.35">
      <c r="A25" s="269"/>
      <c r="B25" s="269"/>
      <c r="C25" s="269"/>
      <c r="D25" s="273"/>
    </row>
    <row r="26" spans="1:4" x14ac:dyDescent="0.35">
      <c r="A26" s="269"/>
      <c r="B26" s="269"/>
      <c r="C26" s="269"/>
      <c r="D26" s="273"/>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55"/>
  <sheetViews>
    <sheetView zoomScale="80" zoomScaleNormal="80" workbookViewId="0">
      <selection activeCell="A2" sqref="A2"/>
    </sheetView>
  </sheetViews>
  <sheetFormatPr defaultColWidth="8.453125" defaultRowHeight="14.5" x14ac:dyDescent="0.35"/>
  <cols>
    <col min="1" max="1" width="14.453125" style="216" customWidth="1"/>
    <col min="2" max="2" width="7" style="216" customWidth="1"/>
    <col min="3" max="3" width="8.453125" style="216" customWidth="1"/>
    <col min="4" max="16384" width="8.453125" style="216"/>
  </cols>
  <sheetData>
    <row r="1" spans="1:40" x14ac:dyDescent="0.3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35">
      <c r="A2" s="203" t="s">
        <v>8375</v>
      </c>
      <c r="B2" s="204" t="s">
        <v>8026</v>
      </c>
      <c r="C2" s="204" t="s">
        <v>8030</v>
      </c>
      <c r="D2" s="128" t="s">
        <v>7892</v>
      </c>
      <c r="E2" s="97" t="s">
        <v>7912</v>
      </c>
      <c r="F2" s="97" t="s">
        <v>7916</v>
      </c>
      <c r="G2" s="98" t="s">
        <v>7907</v>
      </c>
      <c r="H2" s="99" t="s">
        <v>710</v>
      </c>
      <c r="I2" s="97" t="s">
        <v>613</v>
      </c>
      <c r="J2" s="97" t="s">
        <v>7926</v>
      </c>
      <c r="K2" s="100" t="s">
        <v>7927</v>
      </c>
      <c r="L2" s="98" t="s">
        <v>7908</v>
      </c>
      <c r="M2" s="101" t="s">
        <v>7895</v>
      </c>
      <c r="N2" s="102" t="s">
        <v>8376</v>
      </c>
      <c r="O2" s="102" t="s">
        <v>8377</v>
      </c>
      <c r="P2" s="102" t="s">
        <v>8378</v>
      </c>
      <c r="Q2" s="102" t="s">
        <v>8379</v>
      </c>
      <c r="R2" s="102" t="s">
        <v>8380</v>
      </c>
      <c r="S2" s="101" t="s">
        <v>7897</v>
      </c>
      <c r="T2" s="103" t="s">
        <v>7898</v>
      </c>
      <c r="U2" s="104" t="s">
        <v>7950</v>
      </c>
      <c r="V2" s="105" t="s">
        <v>7951</v>
      </c>
      <c r="W2" s="105" t="s">
        <v>7952</v>
      </c>
      <c r="X2" s="104" t="s">
        <v>7953</v>
      </c>
      <c r="Y2" s="104" t="s">
        <v>7958</v>
      </c>
      <c r="Z2" s="103" t="s">
        <v>7899</v>
      </c>
      <c r="AA2" s="105" t="s">
        <v>7960</v>
      </c>
      <c r="AB2" s="106" t="s">
        <v>8381</v>
      </c>
      <c r="AC2" s="105" t="s">
        <v>3968</v>
      </c>
      <c r="AD2" s="105" t="s">
        <v>3980</v>
      </c>
      <c r="AE2" s="105" t="s">
        <v>3970</v>
      </c>
      <c r="AF2" s="105" t="s">
        <v>3982</v>
      </c>
      <c r="AG2" s="105" t="s">
        <v>7961</v>
      </c>
      <c r="AH2" s="105" t="s">
        <v>3965</v>
      </c>
      <c r="AI2" s="105" t="s">
        <v>3978</v>
      </c>
      <c r="AJ2" s="105" t="s">
        <v>7962</v>
      </c>
      <c r="AK2" s="105" t="s">
        <v>3972</v>
      </c>
      <c r="AL2" s="105" t="s">
        <v>7963</v>
      </c>
      <c r="AM2" s="105" t="s">
        <v>3974</v>
      </c>
      <c r="AN2" s="105" t="s">
        <v>7964</v>
      </c>
    </row>
    <row r="3" spans="1:40" x14ac:dyDescent="0.35">
      <c r="A3" s="205" t="str">
        <f>Lists!C:C</f>
        <v>AFG001</v>
      </c>
      <c r="B3" s="251">
        <f t="shared" ref="B3:B34" si="0">IF(OR(M3="x",D3="x"),"x",ROUND((5-GEOMEAN(((5-D3)/5*4+1),((5-M3)/5*4+1),((5-M3)/5*4+1)))/4*3.5+S3*0.3,1))</f>
        <v>2</v>
      </c>
      <c r="C3" s="165">
        <f t="shared" ref="C3:C34" si="1">COUNTIF(E3:F3,"x")+COUNTIF(H3:I3,"x")+COUNTIF(J3:J3,"x")+COUNTIF(M3,"x")+COUNTIF(U3:W3,"x")+COUNTIF(Y3:AB3,"x")</f>
        <v>0</v>
      </c>
      <c r="D3" s="274">
        <f t="shared" ref="D3:D34" si="2">IF(OR(L3="x",G3="x"),"x",ROUND((5-GEOMEAN(((5-L3)/5*4+1),((5-L3)/5*4+1),((5-G3)/5*4+1)))/4*5,1))</f>
        <v>2.6</v>
      </c>
      <c r="E3" s="205">
        <f>'Core Indicators'!R3</f>
        <v>1</v>
      </c>
      <c r="F3" s="205">
        <f>'Core Indicators'!Z3</f>
        <v>3</v>
      </c>
      <c r="G3" s="165">
        <f t="shared" ref="G3:G34" si="3">IF(AND(F3="x",E3="x"),"x",IF(OR(F3="x",E3="x"),AVERAGE(E3,F3),ROUND((10-GEOMEAN(((10-E3)/10*9+1),((10-F3)/10*9+1)))/9*10,1)))</f>
        <v>2.1</v>
      </c>
      <c r="H3" s="205">
        <f>'Core Indicators'!AH3</f>
        <v>3</v>
      </c>
      <c r="I3" s="205">
        <f>'Core Indicators'!AP3</f>
        <v>3</v>
      </c>
      <c r="J3" s="205">
        <f>'Core Indicators'!BN3</f>
        <v>2</v>
      </c>
      <c r="K3" s="205">
        <f t="shared" ref="K3:K34" si="4">IF(AND(J3="x",I3="x"),"x",IF(OR(J3="x",I3="x"),AVERAGE(I3,J3),ROUND((10-GEOMEAN(((10-I3)/10*9+1),((10-J3)/10*9+1)))/9*10,1)))</f>
        <v>2.5</v>
      </c>
      <c r="L3" s="251">
        <f t="shared" ref="L3:L34" si="5">IF(AND(H3="x",K3="x"),"x",IF(OR(H3="x",K3="x"),AVERAGE(H3,K3),ROUND((10-GEOMEAN(((10-H3)/10*9+1),((10-K3)/10*9+1)))/9*10,1)))</f>
        <v>2.8</v>
      </c>
      <c r="M3" s="274">
        <f t="shared" ref="M3:M34" si="6">IF(N3="x","x",AVERAGE(N3:R3))</f>
        <v>2</v>
      </c>
      <c r="N3" s="206">
        <f>'Core Indicators'!DJ3</f>
        <v>2</v>
      </c>
      <c r="O3" s="206">
        <f>'Core Indicators'!DR3</f>
        <v>2</v>
      </c>
      <c r="P3" s="206">
        <f>'Core Indicators'!DZ3</f>
        <v>2</v>
      </c>
      <c r="Q3" s="206">
        <f>'Core Indicators'!EH3</f>
        <v>2</v>
      </c>
      <c r="R3" s="206">
        <f>'Core Indicators'!EP3</f>
        <v>2</v>
      </c>
      <c r="S3" s="165">
        <f t="shared" ref="S3:S34" si="7">IF(OR(Z3="x",T3="x"),T3,ROUND((10-GEOMEAN(((10-T3)/10*9+1),((10-Z3)/10*9+1)))/9*10,1))</f>
        <v>1.6</v>
      </c>
      <c r="T3" s="165">
        <f t="shared" ref="T3:T34" si="8">AVERAGE(U3,X3,Y3)</f>
        <v>1.1666666666666667</v>
      </c>
      <c r="U3" s="205">
        <v>1</v>
      </c>
      <c r="V3" s="205">
        <v>1</v>
      </c>
      <c r="W3" s="205">
        <f>'Core Indicators'!EX3</f>
        <v>2</v>
      </c>
      <c r="X3" s="165">
        <f t="shared" ref="X3:X34" si="9">AVERAGE(V3:W3)</f>
        <v>1.5</v>
      </c>
      <c r="Y3" s="205">
        <v>1</v>
      </c>
      <c r="Z3" s="165">
        <f t="shared" ref="Z3:Z34" si="10">IF(AND(AA3="x",AB3="x"),"x",AVERAGE(AA3:AB3))</f>
        <v>2</v>
      </c>
      <c r="AA3" s="205">
        <f>'Core Indicators'!FF3</f>
        <v>2</v>
      </c>
      <c r="AB3" s="205">
        <f t="shared" ref="AB3:AB34" si="11">IF(AND(AJ3="x",AN3="x",AG3="x"),"x",(AVERAGE(AJ3,AN3,AG3)))</f>
        <v>2</v>
      </c>
      <c r="AC3" s="186">
        <f>'Core Indicators'!GD3</f>
        <v>2</v>
      </c>
      <c r="AD3" s="186">
        <f>'Core Indicators'!GL3</f>
        <v>2</v>
      </c>
      <c r="AE3" s="186">
        <f>'Core Indicators'!GT3</f>
        <v>2</v>
      </c>
      <c r="AF3" s="186">
        <f>'Core Indicators'!HB3</f>
        <v>2</v>
      </c>
      <c r="AG3" s="186">
        <f t="shared" ref="AG3:AG34" si="12">IF(AND(AC3="x",AD3="x",AE3="x",AF3="x"),"x",AVERAGE(AC3:AF3))</f>
        <v>2</v>
      </c>
      <c r="AH3" s="186">
        <f>'Core Indicators'!HJ3</f>
        <v>2</v>
      </c>
      <c r="AI3" s="186">
        <f>'Core Indicators'!HR3</f>
        <v>2</v>
      </c>
      <c r="AJ3" s="186">
        <f t="shared" ref="AJ3:AJ34" si="13">IF(AND(AH3="x",AI3="x"),"x",AVERAGE(AH3:AI3))</f>
        <v>2</v>
      </c>
      <c r="AK3" s="186">
        <f>'Core Indicators'!HZ3</f>
        <v>2</v>
      </c>
      <c r="AL3" s="186">
        <f>'Core Indicators'!IH3</f>
        <v>2</v>
      </c>
      <c r="AM3" s="186">
        <f>'Core Indicators'!IP3</f>
        <v>2</v>
      </c>
      <c r="AN3" s="186">
        <f t="shared" ref="AN3:AN34" si="14">IF(AND(AK3="x",AL3="x",AM3="x"),"x",AVERAGE(AK3:AM3))</f>
        <v>2</v>
      </c>
    </row>
    <row r="4" spans="1:40" x14ac:dyDescent="0.35">
      <c r="A4" s="205" t="str">
        <f>Lists!C:C</f>
        <v>AFG005</v>
      </c>
      <c r="B4" s="251">
        <f t="shared" si="0"/>
        <v>1.3</v>
      </c>
      <c r="C4" s="165">
        <f t="shared" si="1"/>
        <v>1</v>
      </c>
      <c r="D4" s="274">
        <f t="shared" si="2"/>
        <v>1.8</v>
      </c>
      <c r="E4" s="205">
        <f>'Core Indicators'!R4</f>
        <v>1</v>
      </c>
      <c r="F4" s="205">
        <f>'Core Indicators'!Z4</f>
        <v>2</v>
      </c>
      <c r="G4" s="165">
        <f t="shared" si="3"/>
        <v>1.5</v>
      </c>
      <c r="H4" s="205">
        <f>'Core Indicators'!AH4</f>
        <v>2</v>
      </c>
      <c r="I4" s="205" t="str">
        <f>'Core Indicators'!AP4</f>
        <v>x</v>
      </c>
      <c r="J4" s="205">
        <f>'Core Indicators'!BN4</f>
        <v>2</v>
      </c>
      <c r="K4" s="205">
        <f t="shared" si="4"/>
        <v>2</v>
      </c>
      <c r="L4" s="251">
        <f t="shared" si="5"/>
        <v>2</v>
      </c>
      <c r="M4" s="274">
        <f t="shared" si="6"/>
        <v>0.8</v>
      </c>
      <c r="N4" s="206">
        <f>'Core Indicators'!DJ4</f>
        <v>2</v>
      </c>
      <c r="O4" s="206">
        <f>'Core Indicators'!DR4</f>
        <v>0</v>
      </c>
      <c r="P4" s="206">
        <f>'Core Indicators'!DZ4</f>
        <v>2</v>
      </c>
      <c r="Q4" s="206">
        <f>'Core Indicators'!EH4</f>
        <v>0</v>
      </c>
      <c r="R4" s="206">
        <f>'Core Indicators'!EP4</f>
        <v>0</v>
      </c>
      <c r="S4" s="165">
        <f t="shared" si="7"/>
        <v>1.6</v>
      </c>
      <c r="T4" s="165">
        <f t="shared" si="8"/>
        <v>1.1666666666666667</v>
      </c>
      <c r="U4" s="205">
        <v>1</v>
      </c>
      <c r="V4" s="205">
        <v>1</v>
      </c>
      <c r="W4" s="205">
        <f>'Core Indicators'!EX4</f>
        <v>2</v>
      </c>
      <c r="X4" s="165">
        <f t="shared" si="9"/>
        <v>1.5</v>
      </c>
      <c r="Y4" s="205">
        <v>1</v>
      </c>
      <c r="Z4" s="165">
        <f t="shared" si="10"/>
        <v>2</v>
      </c>
      <c r="AA4" s="205">
        <f>'Core Indicators'!FF4</f>
        <v>2</v>
      </c>
      <c r="AB4" s="205">
        <f t="shared" si="11"/>
        <v>2</v>
      </c>
      <c r="AC4" s="186">
        <f>'Core Indicators'!GD4</f>
        <v>2</v>
      </c>
      <c r="AD4" s="186">
        <f>'Core Indicators'!GL4</f>
        <v>2</v>
      </c>
      <c r="AE4" s="186">
        <f>'Core Indicators'!GT4</f>
        <v>2</v>
      </c>
      <c r="AF4" s="186">
        <f>'Core Indicators'!HB4</f>
        <v>2</v>
      </c>
      <c r="AG4" s="186">
        <f t="shared" si="12"/>
        <v>2</v>
      </c>
      <c r="AH4" s="186">
        <f>'Core Indicators'!HJ4</f>
        <v>2</v>
      </c>
      <c r="AI4" s="186">
        <f>'Core Indicators'!HR4</f>
        <v>2</v>
      </c>
      <c r="AJ4" s="186">
        <f t="shared" si="13"/>
        <v>2</v>
      </c>
      <c r="AK4" s="186">
        <f>'Core Indicators'!HZ4</f>
        <v>2</v>
      </c>
      <c r="AL4" s="186">
        <f>'Core Indicators'!IH4</f>
        <v>2</v>
      </c>
      <c r="AM4" s="186">
        <f>'Core Indicators'!IP4</f>
        <v>2</v>
      </c>
      <c r="AN4" s="186">
        <f t="shared" si="14"/>
        <v>2</v>
      </c>
    </row>
    <row r="5" spans="1:40" x14ac:dyDescent="0.35">
      <c r="A5" s="205" t="str">
        <f>Lists!C:C</f>
        <v>AGO002</v>
      </c>
      <c r="B5" s="251">
        <f t="shared" si="0"/>
        <v>1.9</v>
      </c>
      <c r="C5" s="165">
        <f t="shared" si="1"/>
        <v>0</v>
      </c>
      <c r="D5" s="274">
        <f t="shared" si="2"/>
        <v>2</v>
      </c>
      <c r="E5" s="205">
        <f>'Core Indicators'!R5</f>
        <v>3</v>
      </c>
      <c r="F5" s="205">
        <f>'Core Indicators'!Z5</f>
        <v>2</v>
      </c>
      <c r="G5" s="165">
        <f t="shared" si="3"/>
        <v>2.5</v>
      </c>
      <c r="H5" s="205">
        <f>'Core Indicators'!AH5</f>
        <v>2</v>
      </c>
      <c r="I5" s="205">
        <f>'Core Indicators'!AP5</f>
        <v>2</v>
      </c>
      <c r="J5" s="205">
        <f>'Core Indicators'!BN5</f>
        <v>1</v>
      </c>
      <c r="K5" s="205">
        <f t="shared" si="4"/>
        <v>1.5</v>
      </c>
      <c r="L5" s="251">
        <f t="shared" si="5"/>
        <v>1.8</v>
      </c>
      <c r="M5" s="274">
        <f t="shared" si="6"/>
        <v>2</v>
      </c>
      <c r="N5" s="206">
        <f>'Core Indicators'!DJ5</f>
        <v>2</v>
      </c>
      <c r="O5" s="206">
        <f>'Core Indicators'!DR5</f>
        <v>2</v>
      </c>
      <c r="P5" s="206">
        <f>'Core Indicators'!DZ5</f>
        <v>2</v>
      </c>
      <c r="Q5" s="206">
        <f>'Core Indicators'!EH5</f>
        <v>2</v>
      </c>
      <c r="R5" s="206">
        <f>'Core Indicators'!EP5</f>
        <v>2</v>
      </c>
      <c r="S5" s="165">
        <f t="shared" si="7"/>
        <v>1.5</v>
      </c>
      <c r="T5" s="165">
        <f t="shared" si="8"/>
        <v>1</v>
      </c>
      <c r="U5" s="205">
        <v>1</v>
      </c>
      <c r="V5" s="205">
        <v>1</v>
      </c>
      <c r="W5" s="205">
        <f>'Core Indicators'!EX5</f>
        <v>1</v>
      </c>
      <c r="X5" s="165">
        <f t="shared" si="9"/>
        <v>1</v>
      </c>
      <c r="Y5" s="205">
        <v>1</v>
      </c>
      <c r="Z5" s="165">
        <f t="shared" si="10"/>
        <v>2</v>
      </c>
      <c r="AA5" s="205">
        <f>'Core Indicators'!FF5</f>
        <v>2</v>
      </c>
      <c r="AB5" s="205">
        <f t="shared" si="11"/>
        <v>2</v>
      </c>
      <c r="AC5" s="186">
        <f>'Core Indicators'!GD5</f>
        <v>2</v>
      </c>
      <c r="AD5" s="186">
        <f>'Core Indicators'!GL5</f>
        <v>2</v>
      </c>
      <c r="AE5" s="186">
        <f>'Core Indicators'!GT5</f>
        <v>2</v>
      </c>
      <c r="AF5" s="186">
        <f>'Core Indicators'!HB5</f>
        <v>2</v>
      </c>
      <c r="AG5" s="186">
        <f t="shared" si="12"/>
        <v>2</v>
      </c>
      <c r="AH5" s="186">
        <f>'Core Indicators'!HJ5</f>
        <v>2</v>
      </c>
      <c r="AI5" s="186">
        <f>'Core Indicators'!HR5</f>
        <v>2</v>
      </c>
      <c r="AJ5" s="186">
        <f t="shared" si="13"/>
        <v>2</v>
      </c>
      <c r="AK5" s="186">
        <f>'Core Indicators'!HZ5</f>
        <v>2</v>
      </c>
      <c r="AL5" s="186">
        <f>'Core Indicators'!IH5</f>
        <v>2</v>
      </c>
      <c r="AM5" s="186">
        <f>'Core Indicators'!IP5</f>
        <v>2</v>
      </c>
      <c r="AN5" s="186">
        <f t="shared" si="14"/>
        <v>2</v>
      </c>
    </row>
    <row r="6" spans="1:40" x14ac:dyDescent="0.35">
      <c r="A6" s="205" t="str">
        <f>Lists!C:C</f>
        <v>ARM002</v>
      </c>
      <c r="B6" s="251">
        <f t="shared" si="0"/>
        <v>1.9</v>
      </c>
      <c r="C6" s="165">
        <f t="shared" si="1"/>
        <v>0</v>
      </c>
      <c r="D6" s="274">
        <f t="shared" si="2"/>
        <v>2.1</v>
      </c>
      <c r="E6" s="205">
        <f>'Core Indicators'!R6</f>
        <v>1</v>
      </c>
      <c r="F6" s="205">
        <f>'Core Indicators'!Z6</f>
        <v>1</v>
      </c>
      <c r="G6" s="165">
        <f t="shared" si="3"/>
        <v>1</v>
      </c>
      <c r="H6" s="205">
        <f>'Core Indicators'!AH6</f>
        <v>3</v>
      </c>
      <c r="I6" s="205">
        <f>'Core Indicators'!AP6</f>
        <v>2</v>
      </c>
      <c r="J6" s="205">
        <f>'Core Indicators'!BN6</f>
        <v>2</v>
      </c>
      <c r="K6" s="205">
        <f t="shared" si="4"/>
        <v>2</v>
      </c>
      <c r="L6" s="251">
        <f t="shared" si="5"/>
        <v>2.5</v>
      </c>
      <c r="M6" s="274">
        <f t="shared" si="6"/>
        <v>2</v>
      </c>
      <c r="N6" s="206">
        <f>'Core Indicators'!DJ6</f>
        <v>2</v>
      </c>
      <c r="O6" s="206">
        <f>'Core Indicators'!DR6</f>
        <v>2</v>
      </c>
      <c r="P6" s="206">
        <f>'Core Indicators'!DZ6</f>
        <v>2</v>
      </c>
      <c r="Q6" s="206">
        <f>'Core Indicators'!EH6</f>
        <v>2</v>
      </c>
      <c r="R6" s="206">
        <f>'Core Indicators'!EP6</f>
        <v>2</v>
      </c>
      <c r="S6" s="165">
        <f t="shared" si="7"/>
        <v>1.6</v>
      </c>
      <c r="T6" s="165">
        <f t="shared" si="8"/>
        <v>1.1666666666666667</v>
      </c>
      <c r="U6" s="205">
        <v>1</v>
      </c>
      <c r="V6" s="205">
        <v>1</v>
      </c>
      <c r="W6" s="205">
        <f>'Core Indicators'!EX6</f>
        <v>2</v>
      </c>
      <c r="X6" s="165">
        <f t="shared" si="9"/>
        <v>1.5</v>
      </c>
      <c r="Y6" s="205">
        <v>1</v>
      </c>
      <c r="Z6" s="165">
        <f t="shared" si="10"/>
        <v>2</v>
      </c>
      <c r="AA6" s="205">
        <f>'Core Indicators'!FF6</f>
        <v>2</v>
      </c>
      <c r="AB6" s="205">
        <f t="shared" si="11"/>
        <v>2</v>
      </c>
      <c r="AC6" s="186">
        <f>'Core Indicators'!GD6</f>
        <v>2</v>
      </c>
      <c r="AD6" s="186">
        <f>'Core Indicators'!GL6</f>
        <v>2</v>
      </c>
      <c r="AE6" s="186">
        <f>'Core Indicators'!GT6</f>
        <v>2</v>
      </c>
      <c r="AF6" s="186">
        <f>'Core Indicators'!HB6</f>
        <v>2</v>
      </c>
      <c r="AG6" s="186">
        <f t="shared" si="12"/>
        <v>2</v>
      </c>
      <c r="AH6" s="186">
        <f>'Core Indicators'!HJ6</f>
        <v>2</v>
      </c>
      <c r="AI6" s="186">
        <f>'Core Indicators'!HR6</f>
        <v>2</v>
      </c>
      <c r="AJ6" s="186">
        <f t="shared" si="13"/>
        <v>2</v>
      </c>
      <c r="AK6" s="186">
        <f>'Core Indicators'!HZ6</f>
        <v>2</v>
      </c>
      <c r="AL6" s="186">
        <f>'Core Indicators'!IH6</f>
        <v>2</v>
      </c>
      <c r="AM6" s="186">
        <f>'Core Indicators'!IP6</f>
        <v>2</v>
      </c>
      <c r="AN6" s="186">
        <f t="shared" si="14"/>
        <v>2</v>
      </c>
    </row>
    <row r="7" spans="1:40" x14ac:dyDescent="0.35">
      <c r="A7" s="205" t="str">
        <f>Lists!C:C</f>
        <v>AZE002</v>
      </c>
      <c r="B7" s="251" t="str">
        <f t="shared" si="0"/>
        <v>x</v>
      </c>
      <c r="C7" s="165">
        <f t="shared" si="1"/>
        <v>2</v>
      </c>
      <c r="D7" s="274">
        <f t="shared" si="2"/>
        <v>2.4</v>
      </c>
      <c r="E7" s="205">
        <f>'Core Indicators'!R7</f>
        <v>1</v>
      </c>
      <c r="F7" s="205">
        <f>'Core Indicators'!Z7</f>
        <v>3</v>
      </c>
      <c r="G7" s="165">
        <f t="shared" si="3"/>
        <v>2.1</v>
      </c>
      <c r="H7" s="205">
        <f>'Core Indicators'!AH7</f>
        <v>3</v>
      </c>
      <c r="I7" s="205">
        <f>'Core Indicators'!AP7</f>
        <v>2</v>
      </c>
      <c r="J7" s="205">
        <f>'Core Indicators'!BN7</f>
        <v>2</v>
      </c>
      <c r="K7" s="205">
        <f t="shared" si="4"/>
        <v>2</v>
      </c>
      <c r="L7" s="251">
        <f t="shared" si="5"/>
        <v>2.5</v>
      </c>
      <c r="M7" s="274" t="str">
        <f t="shared" si="6"/>
        <v>x</v>
      </c>
      <c r="N7" s="206" t="str">
        <f>'Core Indicators'!DJ7</f>
        <v>x</v>
      </c>
      <c r="O7" s="206">
        <f>'Core Indicators'!DR7</f>
        <v>3</v>
      </c>
      <c r="P7" s="206" t="str">
        <f>'Core Indicators'!DZ7</f>
        <v>x</v>
      </c>
      <c r="Q7" s="206" t="str">
        <f>'Core Indicators'!EH7</f>
        <v>x</v>
      </c>
      <c r="R7" s="206" t="str">
        <f>'Core Indicators'!EP7</f>
        <v>x</v>
      </c>
      <c r="S7" s="165">
        <f t="shared" si="7"/>
        <v>1.6</v>
      </c>
      <c r="T7" s="165">
        <f t="shared" si="8"/>
        <v>1.1666666666666667</v>
      </c>
      <c r="U7" s="205">
        <v>1</v>
      </c>
      <c r="V7" s="205">
        <v>1</v>
      </c>
      <c r="W7" s="205">
        <f>'Core Indicators'!EX7</f>
        <v>2</v>
      </c>
      <c r="X7" s="165">
        <f t="shared" si="9"/>
        <v>1.5</v>
      </c>
      <c r="Y7" s="205">
        <v>1</v>
      </c>
      <c r="Z7" s="165">
        <f t="shared" si="10"/>
        <v>2</v>
      </c>
      <c r="AA7" s="205" t="str">
        <f>'Core Indicators'!FF7</f>
        <v>x</v>
      </c>
      <c r="AB7" s="205">
        <f t="shared" si="11"/>
        <v>2</v>
      </c>
      <c r="AC7" s="186">
        <f>'Core Indicators'!GD7</f>
        <v>2</v>
      </c>
      <c r="AD7" s="186">
        <f>'Core Indicators'!GL7</f>
        <v>2</v>
      </c>
      <c r="AE7" s="186">
        <f>'Core Indicators'!GT7</f>
        <v>2</v>
      </c>
      <c r="AF7" s="186">
        <f>'Core Indicators'!HB7</f>
        <v>2</v>
      </c>
      <c r="AG7" s="186">
        <f t="shared" si="12"/>
        <v>2</v>
      </c>
      <c r="AH7" s="186">
        <f>'Core Indicators'!HJ7</f>
        <v>2</v>
      </c>
      <c r="AI7" s="186">
        <f>'Core Indicators'!HR7</f>
        <v>2</v>
      </c>
      <c r="AJ7" s="186">
        <f t="shared" si="13"/>
        <v>2</v>
      </c>
      <c r="AK7" s="186">
        <f>'Core Indicators'!HZ7</f>
        <v>2</v>
      </c>
      <c r="AL7" s="186">
        <f>'Core Indicators'!IH7</f>
        <v>2</v>
      </c>
      <c r="AM7" s="186">
        <f>'Core Indicators'!IP7</f>
        <v>2</v>
      </c>
      <c r="AN7" s="186">
        <f t="shared" si="14"/>
        <v>2</v>
      </c>
    </row>
    <row r="8" spans="1:40" x14ac:dyDescent="0.35">
      <c r="A8" s="205" t="str">
        <f>Lists!C:C</f>
        <v>BDI001</v>
      </c>
      <c r="B8" s="251">
        <f t="shared" si="0"/>
        <v>1.8</v>
      </c>
      <c r="C8" s="165">
        <f t="shared" si="1"/>
        <v>0</v>
      </c>
      <c r="D8" s="274">
        <f t="shared" si="2"/>
        <v>2</v>
      </c>
      <c r="E8" s="205">
        <f>'Core Indicators'!R8</f>
        <v>2</v>
      </c>
      <c r="F8" s="205">
        <f>'Core Indicators'!Z8</f>
        <v>2</v>
      </c>
      <c r="G8" s="165">
        <f t="shared" si="3"/>
        <v>2</v>
      </c>
      <c r="H8" s="205">
        <f>'Core Indicators'!AH8</f>
        <v>2</v>
      </c>
      <c r="I8" s="205">
        <f>'Core Indicators'!AP8</f>
        <v>2</v>
      </c>
      <c r="J8" s="205">
        <f>'Core Indicators'!BN8</f>
        <v>2</v>
      </c>
      <c r="K8" s="205">
        <f t="shared" si="4"/>
        <v>2</v>
      </c>
      <c r="L8" s="251">
        <f t="shared" si="5"/>
        <v>2</v>
      </c>
      <c r="M8" s="274">
        <f t="shared" si="6"/>
        <v>2</v>
      </c>
      <c r="N8" s="206">
        <f>'Core Indicators'!DJ8</f>
        <v>2</v>
      </c>
      <c r="O8" s="206">
        <f>'Core Indicators'!DR8</f>
        <v>2</v>
      </c>
      <c r="P8" s="206">
        <f>'Core Indicators'!DZ8</f>
        <v>2</v>
      </c>
      <c r="Q8" s="206">
        <f>'Core Indicators'!EH8</f>
        <v>2</v>
      </c>
      <c r="R8" s="206">
        <f>'Core Indicators'!EP8</f>
        <v>2</v>
      </c>
      <c r="S8" s="165">
        <f t="shared" si="7"/>
        <v>1.3</v>
      </c>
      <c r="T8" s="165">
        <f t="shared" si="8"/>
        <v>1.1666666666666667</v>
      </c>
      <c r="U8" s="205">
        <v>1</v>
      </c>
      <c r="V8" s="205">
        <v>1</v>
      </c>
      <c r="W8" s="205">
        <f>'Core Indicators'!EX8</f>
        <v>2</v>
      </c>
      <c r="X8" s="165">
        <f t="shared" si="9"/>
        <v>1.5</v>
      </c>
      <c r="Y8" s="205">
        <v>1</v>
      </c>
      <c r="Z8" s="165">
        <f t="shared" si="10"/>
        <v>1.5</v>
      </c>
      <c r="AA8" s="205">
        <f>'Core Indicators'!FF8</f>
        <v>1</v>
      </c>
      <c r="AB8" s="205">
        <f t="shared" si="11"/>
        <v>2</v>
      </c>
      <c r="AC8" s="186">
        <f>'Core Indicators'!GD8</f>
        <v>2</v>
      </c>
      <c r="AD8" s="186">
        <f>'Core Indicators'!GL8</f>
        <v>2</v>
      </c>
      <c r="AE8" s="186">
        <f>'Core Indicators'!GT8</f>
        <v>2</v>
      </c>
      <c r="AF8" s="186">
        <f>'Core Indicators'!HB8</f>
        <v>2</v>
      </c>
      <c r="AG8" s="186">
        <f t="shared" si="12"/>
        <v>2</v>
      </c>
      <c r="AH8" s="186">
        <f>'Core Indicators'!HJ8</f>
        <v>2</v>
      </c>
      <c r="AI8" s="186">
        <f>'Core Indicators'!HR8</f>
        <v>2</v>
      </c>
      <c r="AJ8" s="186">
        <f t="shared" si="13"/>
        <v>2</v>
      </c>
      <c r="AK8" s="186">
        <f>'Core Indicators'!HZ8</f>
        <v>2</v>
      </c>
      <c r="AL8" s="186">
        <f>'Core Indicators'!IH8</f>
        <v>2</v>
      </c>
      <c r="AM8" s="186">
        <f>'Core Indicators'!IP8</f>
        <v>2</v>
      </c>
      <c r="AN8" s="186">
        <f t="shared" si="14"/>
        <v>2</v>
      </c>
    </row>
    <row r="9" spans="1:40" x14ac:dyDescent="0.35">
      <c r="A9" s="205" t="str">
        <f>Lists!C:C</f>
        <v>BFA002</v>
      </c>
      <c r="B9" s="251">
        <f t="shared" si="0"/>
        <v>1.2</v>
      </c>
      <c r="C9" s="165">
        <f t="shared" si="1"/>
        <v>0</v>
      </c>
      <c r="D9" s="274">
        <f t="shared" si="2"/>
        <v>1</v>
      </c>
      <c r="E9" s="205">
        <f>'Core Indicators'!R9</f>
        <v>1</v>
      </c>
      <c r="F9" s="205">
        <f>'Core Indicators'!Z9</f>
        <v>1</v>
      </c>
      <c r="G9" s="165">
        <f t="shared" si="3"/>
        <v>1</v>
      </c>
      <c r="H9" s="205">
        <f>'Core Indicators'!AH9</f>
        <v>1</v>
      </c>
      <c r="I9" s="205">
        <f>'Core Indicators'!AP9</f>
        <v>1</v>
      </c>
      <c r="J9" s="205">
        <f>'Core Indicators'!BN9</f>
        <v>1</v>
      </c>
      <c r="K9" s="205">
        <f t="shared" si="4"/>
        <v>1</v>
      </c>
      <c r="L9" s="251">
        <f t="shared" si="5"/>
        <v>1</v>
      </c>
      <c r="M9" s="274">
        <f t="shared" si="6"/>
        <v>1</v>
      </c>
      <c r="N9" s="206">
        <f>'Core Indicators'!DJ9</f>
        <v>1</v>
      </c>
      <c r="O9" s="206">
        <f>'Core Indicators'!DR9</f>
        <v>1</v>
      </c>
      <c r="P9" s="206">
        <f>'Core Indicators'!DZ9</f>
        <v>1</v>
      </c>
      <c r="Q9" s="206">
        <f>'Core Indicators'!EH9</f>
        <v>1</v>
      </c>
      <c r="R9" s="206">
        <f>'Core Indicators'!EP9</f>
        <v>1</v>
      </c>
      <c r="S9" s="165">
        <f t="shared" si="7"/>
        <v>1.6</v>
      </c>
      <c r="T9" s="165">
        <f t="shared" si="8"/>
        <v>1.1666666666666667</v>
      </c>
      <c r="U9" s="205">
        <v>1</v>
      </c>
      <c r="V9" s="205">
        <v>1</v>
      </c>
      <c r="W9" s="205">
        <f>'Core Indicators'!EX9</f>
        <v>2</v>
      </c>
      <c r="X9" s="165">
        <f t="shared" si="9"/>
        <v>1.5</v>
      </c>
      <c r="Y9" s="205">
        <v>1</v>
      </c>
      <c r="Z9" s="165">
        <f t="shared" si="10"/>
        <v>2</v>
      </c>
      <c r="AA9" s="205">
        <f>'Core Indicators'!FF9</f>
        <v>2</v>
      </c>
      <c r="AB9" s="205">
        <f t="shared" si="11"/>
        <v>2</v>
      </c>
      <c r="AC9" s="186">
        <f>'Core Indicators'!GD9</f>
        <v>2</v>
      </c>
      <c r="AD9" s="186">
        <f>'Core Indicators'!GL9</f>
        <v>2</v>
      </c>
      <c r="AE9" s="186">
        <f>'Core Indicators'!GT9</f>
        <v>2</v>
      </c>
      <c r="AF9" s="186">
        <f>'Core Indicators'!HB9</f>
        <v>2</v>
      </c>
      <c r="AG9" s="186">
        <f t="shared" si="12"/>
        <v>2</v>
      </c>
      <c r="AH9" s="186">
        <f>'Core Indicators'!HJ9</f>
        <v>2</v>
      </c>
      <c r="AI9" s="186">
        <f>'Core Indicators'!HR9</f>
        <v>2</v>
      </c>
      <c r="AJ9" s="186">
        <f t="shared" si="13"/>
        <v>2</v>
      </c>
      <c r="AK9" s="186">
        <f>'Core Indicators'!HZ9</f>
        <v>2</v>
      </c>
      <c r="AL9" s="186">
        <f>'Core Indicators'!IH9</f>
        <v>2</v>
      </c>
      <c r="AM9" s="186">
        <f>'Core Indicators'!IP9</f>
        <v>2</v>
      </c>
      <c r="AN9" s="186">
        <f t="shared" si="14"/>
        <v>2</v>
      </c>
    </row>
    <row r="10" spans="1:40" x14ac:dyDescent="0.35">
      <c r="A10" s="205" t="str">
        <f>Lists!C:C</f>
        <v>BGD001</v>
      </c>
      <c r="B10" s="251">
        <f t="shared" si="0"/>
        <v>1.7</v>
      </c>
      <c r="C10" s="165">
        <f t="shared" si="1"/>
        <v>0</v>
      </c>
      <c r="D10" s="274">
        <f t="shared" si="2"/>
        <v>1.7</v>
      </c>
      <c r="E10" s="205">
        <f>'Core Indicators'!R10</f>
        <v>1</v>
      </c>
      <c r="F10" s="205">
        <f>'Core Indicators'!Z10</f>
        <v>2</v>
      </c>
      <c r="G10" s="165">
        <f t="shared" si="3"/>
        <v>1.5</v>
      </c>
      <c r="H10" s="205">
        <f>'Core Indicators'!AH10</f>
        <v>2</v>
      </c>
      <c r="I10" s="205">
        <f>'Core Indicators'!AP10</f>
        <v>1</v>
      </c>
      <c r="J10" s="205">
        <f>'Core Indicators'!BN10</f>
        <v>2</v>
      </c>
      <c r="K10" s="205">
        <f t="shared" si="4"/>
        <v>1.5</v>
      </c>
      <c r="L10" s="251">
        <f t="shared" si="5"/>
        <v>1.8</v>
      </c>
      <c r="M10" s="274">
        <f t="shared" si="6"/>
        <v>2</v>
      </c>
      <c r="N10" s="206">
        <f>'Core Indicators'!DJ10</f>
        <v>2</v>
      </c>
      <c r="O10" s="206">
        <f>'Core Indicators'!DR10</f>
        <v>2</v>
      </c>
      <c r="P10" s="206">
        <f>'Core Indicators'!DZ10</f>
        <v>2</v>
      </c>
      <c r="Q10" s="206">
        <f>'Core Indicators'!EH10</f>
        <v>2</v>
      </c>
      <c r="R10" s="206">
        <f>'Core Indicators'!EP10</f>
        <v>2</v>
      </c>
      <c r="S10" s="165">
        <f t="shared" si="7"/>
        <v>1.3</v>
      </c>
      <c r="T10" s="165">
        <f t="shared" si="8"/>
        <v>1.1666666666666667</v>
      </c>
      <c r="U10" s="205">
        <v>1</v>
      </c>
      <c r="V10" s="205">
        <v>1</v>
      </c>
      <c r="W10" s="205">
        <f>'Core Indicators'!EX10</f>
        <v>2</v>
      </c>
      <c r="X10" s="165">
        <f t="shared" si="9"/>
        <v>1.5</v>
      </c>
      <c r="Y10" s="205">
        <v>1</v>
      </c>
      <c r="Z10" s="165">
        <f t="shared" si="10"/>
        <v>1.5</v>
      </c>
      <c r="AA10" s="205">
        <f>'Core Indicators'!FF10</f>
        <v>1</v>
      </c>
      <c r="AB10" s="205">
        <f t="shared" si="11"/>
        <v>2</v>
      </c>
      <c r="AC10" s="186">
        <f>'Core Indicators'!GD10</f>
        <v>2</v>
      </c>
      <c r="AD10" s="186">
        <f>'Core Indicators'!GL10</f>
        <v>2</v>
      </c>
      <c r="AE10" s="186">
        <f>'Core Indicators'!GT10</f>
        <v>2</v>
      </c>
      <c r="AF10" s="186">
        <f>'Core Indicators'!HB10</f>
        <v>2</v>
      </c>
      <c r="AG10" s="186">
        <f t="shared" si="12"/>
        <v>2</v>
      </c>
      <c r="AH10" s="186">
        <f>'Core Indicators'!HJ10</f>
        <v>2</v>
      </c>
      <c r="AI10" s="186">
        <f>'Core Indicators'!HR10</f>
        <v>2</v>
      </c>
      <c r="AJ10" s="186">
        <f t="shared" si="13"/>
        <v>2</v>
      </c>
      <c r="AK10" s="186">
        <f>'Core Indicators'!HZ10</f>
        <v>2</v>
      </c>
      <c r="AL10" s="186">
        <f>'Core Indicators'!IH10</f>
        <v>2</v>
      </c>
      <c r="AM10" s="186">
        <f>'Core Indicators'!IP10</f>
        <v>2</v>
      </c>
      <c r="AN10" s="186">
        <f t="shared" si="14"/>
        <v>2</v>
      </c>
    </row>
    <row r="11" spans="1:40" x14ac:dyDescent="0.35">
      <c r="A11" s="205" t="str">
        <f>Lists!C:C</f>
        <v>BGD002</v>
      </c>
      <c r="B11" s="251">
        <f t="shared" si="0"/>
        <v>1.7</v>
      </c>
      <c r="C11" s="165">
        <f t="shared" si="1"/>
        <v>0</v>
      </c>
      <c r="D11" s="274">
        <f t="shared" si="2"/>
        <v>1.7</v>
      </c>
      <c r="E11" s="205">
        <f>'Core Indicators'!R11</f>
        <v>1</v>
      </c>
      <c r="F11" s="205">
        <f>'Core Indicators'!Z11</f>
        <v>2</v>
      </c>
      <c r="G11" s="165">
        <f t="shared" si="3"/>
        <v>1.5</v>
      </c>
      <c r="H11" s="205">
        <f>'Core Indicators'!AH11</f>
        <v>2</v>
      </c>
      <c r="I11" s="205">
        <f>'Core Indicators'!AP11</f>
        <v>1</v>
      </c>
      <c r="J11" s="205">
        <f>'Core Indicators'!BN11</f>
        <v>2</v>
      </c>
      <c r="K11" s="205">
        <f t="shared" si="4"/>
        <v>1.5</v>
      </c>
      <c r="L11" s="251">
        <f t="shared" si="5"/>
        <v>1.8</v>
      </c>
      <c r="M11" s="274">
        <f t="shared" si="6"/>
        <v>2</v>
      </c>
      <c r="N11" s="206">
        <f>'Core Indicators'!DJ11</f>
        <v>2</v>
      </c>
      <c r="O11" s="206">
        <f>'Core Indicators'!DR11</f>
        <v>2</v>
      </c>
      <c r="P11" s="206">
        <f>'Core Indicators'!DZ11</f>
        <v>2</v>
      </c>
      <c r="Q11" s="206">
        <f>'Core Indicators'!EH11</f>
        <v>2</v>
      </c>
      <c r="R11" s="206">
        <f>'Core Indicators'!EP11</f>
        <v>2</v>
      </c>
      <c r="S11" s="165">
        <f t="shared" si="7"/>
        <v>1.3</v>
      </c>
      <c r="T11" s="165">
        <f t="shared" si="8"/>
        <v>1.1666666666666667</v>
      </c>
      <c r="U11" s="205">
        <v>1</v>
      </c>
      <c r="V11" s="205">
        <v>1</v>
      </c>
      <c r="W11" s="205">
        <f>'Core Indicators'!EX11</f>
        <v>2</v>
      </c>
      <c r="X11" s="165">
        <f t="shared" si="9"/>
        <v>1.5</v>
      </c>
      <c r="Y11" s="205">
        <v>1</v>
      </c>
      <c r="Z11" s="165">
        <f t="shared" si="10"/>
        <v>1.5</v>
      </c>
      <c r="AA11" s="205">
        <f>'Core Indicators'!FF11</f>
        <v>1</v>
      </c>
      <c r="AB11" s="205">
        <f t="shared" si="11"/>
        <v>2</v>
      </c>
      <c r="AC11" s="186">
        <f>'Core Indicators'!GD11</f>
        <v>2</v>
      </c>
      <c r="AD11" s="186">
        <f>'Core Indicators'!GL11</f>
        <v>2</v>
      </c>
      <c r="AE11" s="186">
        <f>'Core Indicators'!GT11</f>
        <v>2</v>
      </c>
      <c r="AF11" s="186">
        <f>'Core Indicators'!HB11</f>
        <v>2</v>
      </c>
      <c r="AG11" s="186">
        <f t="shared" si="12"/>
        <v>2</v>
      </c>
      <c r="AH11" s="186">
        <f>'Core Indicators'!HJ11</f>
        <v>2</v>
      </c>
      <c r="AI11" s="186">
        <f>'Core Indicators'!HR11</f>
        <v>2</v>
      </c>
      <c r="AJ11" s="186">
        <f t="shared" si="13"/>
        <v>2</v>
      </c>
      <c r="AK11" s="186">
        <f>'Core Indicators'!HZ11</f>
        <v>2</v>
      </c>
      <c r="AL11" s="186">
        <f>'Core Indicators'!IH11</f>
        <v>2</v>
      </c>
      <c r="AM11" s="186">
        <f>'Core Indicators'!IP11</f>
        <v>2</v>
      </c>
      <c r="AN11" s="186">
        <f t="shared" si="14"/>
        <v>2</v>
      </c>
    </row>
    <row r="12" spans="1:40" x14ac:dyDescent="0.35">
      <c r="A12" s="205" t="str">
        <f>Lists!C:C</f>
        <v>BGD008</v>
      </c>
      <c r="B12" s="251">
        <f t="shared" si="0"/>
        <v>1.7</v>
      </c>
      <c r="C12" s="165">
        <f t="shared" si="1"/>
        <v>0</v>
      </c>
      <c r="D12" s="274">
        <f t="shared" si="2"/>
        <v>1.7</v>
      </c>
      <c r="E12" s="205">
        <f>'Core Indicators'!R12</f>
        <v>1</v>
      </c>
      <c r="F12" s="205">
        <f>'Core Indicators'!Z12</f>
        <v>1</v>
      </c>
      <c r="G12" s="165">
        <f t="shared" si="3"/>
        <v>1</v>
      </c>
      <c r="H12" s="205">
        <f>'Core Indicators'!AH12</f>
        <v>2</v>
      </c>
      <c r="I12" s="205">
        <f>'Core Indicators'!AP12</f>
        <v>2</v>
      </c>
      <c r="J12" s="205">
        <f>'Core Indicators'!BN12</f>
        <v>2</v>
      </c>
      <c r="K12" s="205">
        <f t="shared" si="4"/>
        <v>2</v>
      </c>
      <c r="L12" s="251">
        <f t="shared" si="5"/>
        <v>2</v>
      </c>
      <c r="M12" s="274">
        <f t="shared" si="6"/>
        <v>2</v>
      </c>
      <c r="N12" s="206">
        <f>'Core Indicators'!DJ12</f>
        <v>2</v>
      </c>
      <c r="O12" s="206">
        <f>'Core Indicators'!DR12</f>
        <v>2</v>
      </c>
      <c r="P12" s="206">
        <f>'Core Indicators'!DZ12</f>
        <v>2</v>
      </c>
      <c r="Q12" s="206">
        <f>'Core Indicators'!EH12</f>
        <v>2</v>
      </c>
      <c r="R12" s="206">
        <f>'Core Indicators'!EP12</f>
        <v>2</v>
      </c>
      <c r="S12" s="165">
        <f t="shared" si="7"/>
        <v>1.3</v>
      </c>
      <c r="T12" s="165">
        <f t="shared" si="8"/>
        <v>1.1666666666666667</v>
      </c>
      <c r="U12" s="205">
        <v>1</v>
      </c>
      <c r="V12" s="205">
        <v>1</v>
      </c>
      <c r="W12" s="205">
        <f>'Core Indicators'!EX12</f>
        <v>2</v>
      </c>
      <c r="X12" s="165">
        <f t="shared" si="9"/>
        <v>1.5</v>
      </c>
      <c r="Y12" s="205">
        <v>1</v>
      </c>
      <c r="Z12" s="165">
        <f t="shared" si="10"/>
        <v>1.5</v>
      </c>
      <c r="AA12" s="205">
        <f>'Core Indicators'!FF12</f>
        <v>1</v>
      </c>
      <c r="AB12" s="205">
        <f t="shared" si="11"/>
        <v>2</v>
      </c>
      <c r="AC12" s="186">
        <f>'Core Indicators'!GD12</f>
        <v>2</v>
      </c>
      <c r="AD12" s="186">
        <f>'Core Indicators'!GL12</f>
        <v>2</v>
      </c>
      <c r="AE12" s="186">
        <f>'Core Indicators'!GT12</f>
        <v>2</v>
      </c>
      <c r="AF12" s="186">
        <f>'Core Indicators'!HB12</f>
        <v>2</v>
      </c>
      <c r="AG12" s="186">
        <f t="shared" si="12"/>
        <v>2</v>
      </c>
      <c r="AH12" s="186">
        <f>'Core Indicators'!HJ12</f>
        <v>2</v>
      </c>
      <c r="AI12" s="186">
        <f>'Core Indicators'!HR12</f>
        <v>2</v>
      </c>
      <c r="AJ12" s="186">
        <f t="shared" si="13"/>
        <v>2</v>
      </c>
      <c r="AK12" s="186">
        <f>'Core Indicators'!HZ12</f>
        <v>2</v>
      </c>
      <c r="AL12" s="186">
        <f>'Core Indicators'!IH12</f>
        <v>2</v>
      </c>
      <c r="AM12" s="186">
        <f>'Core Indicators'!IP12</f>
        <v>2</v>
      </c>
      <c r="AN12" s="186">
        <f t="shared" si="14"/>
        <v>2</v>
      </c>
    </row>
    <row r="13" spans="1:40" x14ac:dyDescent="0.35">
      <c r="A13" s="205" t="str">
        <f>Lists!C:C</f>
        <v>BRA001</v>
      </c>
      <c r="B13" s="251">
        <f t="shared" si="0"/>
        <v>1.7</v>
      </c>
      <c r="C13" s="165">
        <f t="shared" si="1"/>
        <v>0</v>
      </c>
      <c r="D13" s="274">
        <f t="shared" si="2"/>
        <v>1.7</v>
      </c>
      <c r="E13" s="205">
        <f>'Core Indicators'!R13</f>
        <v>1</v>
      </c>
      <c r="F13" s="205">
        <f>'Core Indicators'!Z13</f>
        <v>2</v>
      </c>
      <c r="G13" s="165">
        <f t="shared" si="3"/>
        <v>1.5</v>
      </c>
      <c r="H13" s="205">
        <f>'Core Indicators'!AH13</f>
        <v>2</v>
      </c>
      <c r="I13" s="205">
        <f>'Core Indicators'!AP13</f>
        <v>2</v>
      </c>
      <c r="J13" s="205">
        <f>'Core Indicators'!BN13</f>
        <v>1</v>
      </c>
      <c r="K13" s="205">
        <f t="shared" si="4"/>
        <v>1.5</v>
      </c>
      <c r="L13" s="251">
        <f t="shared" si="5"/>
        <v>1.8</v>
      </c>
      <c r="M13" s="274">
        <f t="shared" si="6"/>
        <v>2</v>
      </c>
      <c r="N13" s="206">
        <f>'Core Indicators'!DJ13</f>
        <v>2</v>
      </c>
      <c r="O13" s="206">
        <f>'Core Indicators'!DR13</f>
        <v>2</v>
      </c>
      <c r="P13" s="206">
        <f>'Core Indicators'!DZ13</f>
        <v>2</v>
      </c>
      <c r="Q13" s="206" t="str">
        <f>'Core Indicators'!EH13</f>
        <v>x</v>
      </c>
      <c r="R13" s="206" t="str">
        <f>'Core Indicators'!EP13</f>
        <v>x</v>
      </c>
      <c r="S13" s="165">
        <f t="shared" si="7"/>
        <v>1.3</v>
      </c>
      <c r="T13" s="165">
        <f t="shared" si="8"/>
        <v>1</v>
      </c>
      <c r="U13" s="205">
        <v>1</v>
      </c>
      <c r="V13" s="205">
        <v>1</v>
      </c>
      <c r="W13" s="205">
        <f>'Core Indicators'!EX13</f>
        <v>1</v>
      </c>
      <c r="X13" s="165">
        <f t="shared" si="9"/>
        <v>1</v>
      </c>
      <c r="Y13" s="205">
        <v>1</v>
      </c>
      <c r="Z13" s="165">
        <f t="shared" si="10"/>
        <v>1.5</v>
      </c>
      <c r="AA13" s="205">
        <f>'Core Indicators'!FF13</f>
        <v>1</v>
      </c>
      <c r="AB13" s="205">
        <f t="shared" si="11"/>
        <v>2</v>
      </c>
      <c r="AC13" s="186">
        <f>'Core Indicators'!GD13</f>
        <v>2</v>
      </c>
      <c r="AD13" s="186">
        <f>'Core Indicators'!GL13</f>
        <v>2</v>
      </c>
      <c r="AE13" s="186">
        <f>'Core Indicators'!GT13</f>
        <v>2</v>
      </c>
      <c r="AF13" s="186">
        <f>'Core Indicators'!HB13</f>
        <v>2</v>
      </c>
      <c r="AG13" s="186">
        <f t="shared" si="12"/>
        <v>2</v>
      </c>
      <c r="AH13" s="186">
        <f>'Core Indicators'!HJ13</f>
        <v>2</v>
      </c>
      <c r="AI13" s="186">
        <f>'Core Indicators'!HR13</f>
        <v>2</v>
      </c>
      <c r="AJ13" s="186">
        <f t="shared" si="13"/>
        <v>2</v>
      </c>
      <c r="AK13" s="186">
        <f>'Core Indicators'!HZ13</f>
        <v>2</v>
      </c>
      <c r="AL13" s="186">
        <f>'Core Indicators'!IH13</f>
        <v>2</v>
      </c>
      <c r="AM13" s="186">
        <f>'Core Indicators'!IP13</f>
        <v>2</v>
      </c>
      <c r="AN13" s="186">
        <f t="shared" si="14"/>
        <v>2</v>
      </c>
    </row>
    <row r="14" spans="1:40" x14ac:dyDescent="0.35">
      <c r="A14" s="205" t="str">
        <f>Lists!C:C</f>
        <v>BRA002</v>
      </c>
      <c r="B14" s="251">
        <f t="shared" si="0"/>
        <v>1.7</v>
      </c>
      <c r="C14" s="165">
        <f t="shared" si="1"/>
        <v>1</v>
      </c>
      <c r="D14" s="274">
        <f t="shared" si="2"/>
        <v>1.5</v>
      </c>
      <c r="E14" s="205">
        <f>'Core Indicators'!R14</f>
        <v>1</v>
      </c>
      <c r="F14" s="205">
        <f>'Core Indicators'!Z14</f>
        <v>2</v>
      </c>
      <c r="G14" s="165">
        <f t="shared" si="3"/>
        <v>1.5</v>
      </c>
      <c r="H14" s="205">
        <f>'Core Indicators'!AH14</f>
        <v>2</v>
      </c>
      <c r="I14" s="205">
        <f>'Core Indicators'!AP14</f>
        <v>1</v>
      </c>
      <c r="J14" s="205" t="str">
        <f>'Core Indicators'!BN14</f>
        <v>x</v>
      </c>
      <c r="K14" s="205">
        <f t="shared" si="4"/>
        <v>1</v>
      </c>
      <c r="L14" s="251">
        <f t="shared" si="5"/>
        <v>1.5</v>
      </c>
      <c r="M14" s="274">
        <f t="shared" si="6"/>
        <v>2</v>
      </c>
      <c r="N14" s="206">
        <f>'Core Indicators'!DJ14</f>
        <v>2</v>
      </c>
      <c r="O14" s="206">
        <f>'Core Indicators'!DR14</f>
        <v>2</v>
      </c>
      <c r="P14" s="206">
        <f>'Core Indicators'!DZ14</f>
        <v>2</v>
      </c>
      <c r="Q14" s="206" t="str">
        <f>'Core Indicators'!EH14</f>
        <v>x</v>
      </c>
      <c r="R14" s="206" t="str">
        <f>'Core Indicators'!EP14</f>
        <v>x</v>
      </c>
      <c r="S14" s="165">
        <f t="shared" si="7"/>
        <v>1.3</v>
      </c>
      <c r="T14" s="165">
        <f t="shared" si="8"/>
        <v>1</v>
      </c>
      <c r="U14" s="205">
        <v>1</v>
      </c>
      <c r="V14" s="205">
        <v>1</v>
      </c>
      <c r="W14" s="205">
        <f>'Core Indicators'!EX14</f>
        <v>1</v>
      </c>
      <c r="X14" s="165">
        <f t="shared" si="9"/>
        <v>1</v>
      </c>
      <c r="Y14" s="205">
        <v>1</v>
      </c>
      <c r="Z14" s="165">
        <f t="shared" si="10"/>
        <v>1.5</v>
      </c>
      <c r="AA14" s="205">
        <f>'Core Indicators'!FF14</f>
        <v>1</v>
      </c>
      <c r="AB14" s="205">
        <f t="shared" si="11"/>
        <v>2</v>
      </c>
      <c r="AC14" s="186">
        <f>'Core Indicators'!GD14</f>
        <v>2</v>
      </c>
      <c r="AD14" s="186">
        <f>'Core Indicators'!GL14</f>
        <v>2</v>
      </c>
      <c r="AE14" s="186">
        <f>'Core Indicators'!GT14</f>
        <v>2</v>
      </c>
      <c r="AF14" s="186">
        <f>'Core Indicators'!HB14</f>
        <v>2</v>
      </c>
      <c r="AG14" s="186">
        <f t="shared" si="12"/>
        <v>2</v>
      </c>
      <c r="AH14" s="186">
        <f>'Core Indicators'!HJ14</f>
        <v>2</v>
      </c>
      <c r="AI14" s="186">
        <f>'Core Indicators'!HR14</f>
        <v>2</v>
      </c>
      <c r="AJ14" s="186">
        <f t="shared" si="13"/>
        <v>2</v>
      </c>
      <c r="AK14" s="186">
        <f>'Core Indicators'!HZ14</f>
        <v>2</v>
      </c>
      <c r="AL14" s="186">
        <f>'Core Indicators'!IH14</f>
        <v>2</v>
      </c>
      <c r="AM14" s="186">
        <f>'Core Indicators'!IP14</f>
        <v>2</v>
      </c>
      <c r="AN14" s="186">
        <f t="shared" si="14"/>
        <v>2</v>
      </c>
    </row>
    <row r="15" spans="1:40" x14ac:dyDescent="0.35">
      <c r="A15" s="205" t="str">
        <f>Lists!C:C</f>
        <v>BRA003</v>
      </c>
      <c r="B15" s="251">
        <f t="shared" si="0"/>
        <v>1.7</v>
      </c>
      <c r="C15" s="165">
        <f t="shared" si="1"/>
        <v>0</v>
      </c>
      <c r="D15" s="274">
        <f t="shared" si="2"/>
        <v>2</v>
      </c>
      <c r="E15" s="205">
        <f>'Core Indicators'!R15</f>
        <v>2</v>
      </c>
      <c r="F15" s="205">
        <f>'Core Indicators'!Z15</f>
        <v>2</v>
      </c>
      <c r="G15" s="165">
        <f t="shared" si="3"/>
        <v>2</v>
      </c>
      <c r="H15" s="205">
        <f>'Core Indicators'!AH15</f>
        <v>2</v>
      </c>
      <c r="I15" s="205">
        <f>'Core Indicators'!AP15</f>
        <v>2</v>
      </c>
      <c r="J15" s="205">
        <f>'Core Indicators'!BN15</f>
        <v>2</v>
      </c>
      <c r="K15" s="205">
        <f t="shared" si="4"/>
        <v>2</v>
      </c>
      <c r="L15" s="251">
        <f t="shared" si="5"/>
        <v>2</v>
      </c>
      <c r="M15" s="274">
        <f t="shared" si="6"/>
        <v>2</v>
      </c>
      <c r="N15" s="206">
        <f>'Core Indicators'!DJ15</f>
        <v>2</v>
      </c>
      <c r="O15" s="206">
        <f>'Core Indicators'!DR15</f>
        <v>2</v>
      </c>
      <c r="P15" s="206">
        <f>'Core Indicators'!DZ15</f>
        <v>2</v>
      </c>
      <c r="Q15" s="206" t="str">
        <f>'Core Indicators'!EH15</f>
        <v>x</v>
      </c>
      <c r="R15" s="206" t="str">
        <f>'Core Indicators'!EP15</f>
        <v>x</v>
      </c>
      <c r="S15" s="165">
        <f t="shared" si="7"/>
        <v>1</v>
      </c>
      <c r="T15" s="165">
        <f t="shared" si="8"/>
        <v>1</v>
      </c>
      <c r="U15" s="205">
        <v>1</v>
      </c>
      <c r="V15" s="205">
        <v>1</v>
      </c>
      <c r="W15" s="205">
        <f>'Core Indicators'!EX15</f>
        <v>1</v>
      </c>
      <c r="X15" s="165">
        <f t="shared" si="9"/>
        <v>1</v>
      </c>
      <c r="Y15" s="205">
        <v>1</v>
      </c>
      <c r="Z15" s="165">
        <f t="shared" si="10"/>
        <v>1</v>
      </c>
      <c r="AA15" s="205">
        <f>'Core Indicators'!FF15</f>
        <v>0</v>
      </c>
      <c r="AB15" s="205">
        <f t="shared" si="11"/>
        <v>2</v>
      </c>
      <c r="AC15" s="186">
        <f>'Core Indicators'!GD15</f>
        <v>2</v>
      </c>
      <c r="AD15" s="186">
        <f>'Core Indicators'!GL15</f>
        <v>2</v>
      </c>
      <c r="AE15" s="186">
        <f>'Core Indicators'!GT15</f>
        <v>2</v>
      </c>
      <c r="AF15" s="186">
        <f>'Core Indicators'!HB15</f>
        <v>2</v>
      </c>
      <c r="AG15" s="186">
        <f t="shared" si="12"/>
        <v>2</v>
      </c>
      <c r="AH15" s="186">
        <f>'Core Indicators'!HJ15</f>
        <v>2</v>
      </c>
      <c r="AI15" s="186">
        <f>'Core Indicators'!HR15</f>
        <v>2</v>
      </c>
      <c r="AJ15" s="186">
        <f t="shared" si="13"/>
        <v>2</v>
      </c>
      <c r="AK15" s="186">
        <f>'Core Indicators'!HZ15</f>
        <v>2</v>
      </c>
      <c r="AL15" s="186">
        <f>'Core Indicators'!IH15</f>
        <v>2</v>
      </c>
      <c r="AM15" s="186">
        <f>'Core Indicators'!IP15</f>
        <v>2</v>
      </c>
      <c r="AN15" s="186">
        <f t="shared" si="14"/>
        <v>2</v>
      </c>
    </row>
    <row r="16" spans="1:40" x14ac:dyDescent="0.35">
      <c r="A16" s="205" t="str">
        <f>Lists!C:C</f>
        <v>CAF001</v>
      </c>
      <c r="B16" s="251">
        <f t="shared" si="0"/>
        <v>1.3</v>
      </c>
      <c r="C16" s="165">
        <f t="shared" si="1"/>
        <v>0</v>
      </c>
      <c r="D16" s="274">
        <f t="shared" si="2"/>
        <v>1.3</v>
      </c>
      <c r="E16" s="205">
        <f>'Core Indicators'!R16</f>
        <v>1</v>
      </c>
      <c r="F16" s="205">
        <f>'Core Indicators'!Z16</f>
        <v>1</v>
      </c>
      <c r="G16" s="165">
        <f t="shared" si="3"/>
        <v>1</v>
      </c>
      <c r="H16" s="205">
        <f>'Core Indicators'!AH16</f>
        <v>1</v>
      </c>
      <c r="I16" s="205">
        <f>'Core Indicators'!AP16</f>
        <v>2</v>
      </c>
      <c r="J16" s="205">
        <f>'Core Indicators'!BN16</f>
        <v>2</v>
      </c>
      <c r="K16" s="205">
        <f t="shared" si="4"/>
        <v>2</v>
      </c>
      <c r="L16" s="251">
        <f t="shared" si="5"/>
        <v>1.5</v>
      </c>
      <c r="M16" s="274">
        <f t="shared" si="6"/>
        <v>1</v>
      </c>
      <c r="N16" s="206">
        <f>'Core Indicators'!DJ16</f>
        <v>1</v>
      </c>
      <c r="O16" s="206">
        <f>'Core Indicators'!DR16</f>
        <v>1</v>
      </c>
      <c r="P16" s="206">
        <f>'Core Indicators'!DZ16</f>
        <v>1</v>
      </c>
      <c r="Q16" s="206">
        <f>'Core Indicators'!EH16</f>
        <v>1</v>
      </c>
      <c r="R16" s="206">
        <f>'Core Indicators'!EP16</f>
        <v>1</v>
      </c>
      <c r="S16" s="165">
        <f t="shared" si="7"/>
        <v>1.6</v>
      </c>
      <c r="T16" s="165">
        <f t="shared" si="8"/>
        <v>1.1666666666666667</v>
      </c>
      <c r="U16" s="205">
        <v>1</v>
      </c>
      <c r="V16" s="205">
        <v>1</v>
      </c>
      <c r="W16" s="205">
        <f>'Core Indicators'!EX16</f>
        <v>2</v>
      </c>
      <c r="X16" s="165">
        <f t="shared" si="9"/>
        <v>1.5</v>
      </c>
      <c r="Y16" s="205">
        <v>1</v>
      </c>
      <c r="Z16" s="165">
        <f t="shared" si="10"/>
        <v>2</v>
      </c>
      <c r="AA16" s="205">
        <f>'Core Indicators'!FF16</f>
        <v>2</v>
      </c>
      <c r="AB16" s="205">
        <f t="shared" si="11"/>
        <v>2</v>
      </c>
      <c r="AC16" s="186">
        <f>'Core Indicators'!GD16</f>
        <v>2</v>
      </c>
      <c r="AD16" s="186">
        <f>'Core Indicators'!GL16</f>
        <v>2</v>
      </c>
      <c r="AE16" s="186">
        <f>'Core Indicators'!GT16</f>
        <v>2</v>
      </c>
      <c r="AF16" s="186">
        <f>'Core Indicators'!HB16</f>
        <v>2</v>
      </c>
      <c r="AG16" s="186">
        <f t="shared" si="12"/>
        <v>2</v>
      </c>
      <c r="AH16" s="186">
        <f>'Core Indicators'!HJ16</f>
        <v>2</v>
      </c>
      <c r="AI16" s="186">
        <f>'Core Indicators'!HR16</f>
        <v>2</v>
      </c>
      <c r="AJ16" s="186">
        <f t="shared" si="13"/>
        <v>2</v>
      </c>
      <c r="AK16" s="186">
        <f>'Core Indicators'!HZ16</f>
        <v>2</v>
      </c>
      <c r="AL16" s="186">
        <f>'Core Indicators'!IH16</f>
        <v>2</v>
      </c>
      <c r="AM16" s="186">
        <f>'Core Indicators'!IP16</f>
        <v>2</v>
      </c>
      <c r="AN16" s="186">
        <f t="shared" si="14"/>
        <v>2</v>
      </c>
    </row>
    <row r="17" spans="1:40" x14ac:dyDescent="0.35">
      <c r="A17" s="205" t="str">
        <f>Lists!C:C</f>
        <v>CHL002</v>
      </c>
      <c r="B17" s="251">
        <f t="shared" si="0"/>
        <v>1.7</v>
      </c>
      <c r="C17" s="165">
        <f t="shared" si="1"/>
        <v>0</v>
      </c>
      <c r="D17" s="274">
        <f t="shared" si="2"/>
        <v>1.7</v>
      </c>
      <c r="E17" s="205">
        <f>'Core Indicators'!R17</f>
        <v>1</v>
      </c>
      <c r="F17" s="205">
        <f>'Core Indicators'!Z17</f>
        <v>2</v>
      </c>
      <c r="G17" s="165">
        <f t="shared" si="3"/>
        <v>1.5</v>
      </c>
      <c r="H17" s="205">
        <f>'Core Indicators'!AH17</f>
        <v>2</v>
      </c>
      <c r="I17" s="205">
        <f>'Core Indicators'!AP17</f>
        <v>2</v>
      </c>
      <c r="J17" s="205">
        <f>'Core Indicators'!BN17</f>
        <v>1</v>
      </c>
      <c r="K17" s="205">
        <f t="shared" si="4"/>
        <v>1.5</v>
      </c>
      <c r="L17" s="251">
        <f t="shared" si="5"/>
        <v>1.8</v>
      </c>
      <c r="M17" s="274">
        <f t="shared" si="6"/>
        <v>2</v>
      </c>
      <c r="N17" s="206">
        <f>'Core Indicators'!DJ17</f>
        <v>2</v>
      </c>
      <c r="O17" s="206">
        <f>'Core Indicators'!DR17</f>
        <v>2</v>
      </c>
      <c r="P17" s="206">
        <f>'Core Indicators'!DZ17</f>
        <v>2</v>
      </c>
      <c r="Q17" s="206">
        <f>'Core Indicators'!EH17</f>
        <v>2</v>
      </c>
      <c r="R17" s="206">
        <f>'Core Indicators'!EP17</f>
        <v>2</v>
      </c>
      <c r="S17" s="165">
        <f t="shared" si="7"/>
        <v>1.3</v>
      </c>
      <c r="T17" s="165">
        <f t="shared" si="8"/>
        <v>1</v>
      </c>
      <c r="U17" s="205">
        <v>1</v>
      </c>
      <c r="V17" s="205">
        <v>1</v>
      </c>
      <c r="W17" s="205">
        <f>'Core Indicators'!EX17</f>
        <v>1</v>
      </c>
      <c r="X17" s="165">
        <f t="shared" si="9"/>
        <v>1</v>
      </c>
      <c r="Y17" s="205">
        <v>1</v>
      </c>
      <c r="Z17" s="165">
        <f t="shared" si="10"/>
        <v>1.5</v>
      </c>
      <c r="AA17" s="205">
        <f>'Core Indicators'!FF17</f>
        <v>1</v>
      </c>
      <c r="AB17" s="205">
        <f t="shared" si="11"/>
        <v>2</v>
      </c>
      <c r="AC17" s="186">
        <f>'Core Indicators'!GD17</f>
        <v>2</v>
      </c>
      <c r="AD17" s="186">
        <f>'Core Indicators'!GL17</f>
        <v>2</v>
      </c>
      <c r="AE17" s="186">
        <f>'Core Indicators'!GT17</f>
        <v>2</v>
      </c>
      <c r="AF17" s="186">
        <f>'Core Indicators'!HB17</f>
        <v>2</v>
      </c>
      <c r="AG17" s="186">
        <f t="shared" si="12"/>
        <v>2</v>
      </c>
      <c r="AH17" s="186">
        <f>'Core Indicators'!HJ17</f>
        <v>2</v>
      </c>
      <c r="AI17" s="186">
        <f>'Core Indicators'!HR17</f>
        <v>2</v>
      </c>
      <c r="AJ17" s="186">
        <f t="shared" si="13"/>
        <v>2</v>
      </c>
      <c r="AK17" s="186">
        <f>'Core Indicators'!HZ17</f>
        <v>2</v>
      </c>
      <c r="AL17" s="186">
        <f>'Core Indicators'!IH17</f>
        <v>2</v>
      </c>
      <c r="AM17" s="186">
        <f>'Core Indicators'!IP17</f>
        <v>2</v>
      </c>
      <c r="AN17" s="186">
        <f t="shared" si="14"/>
        <v>2</v>
      </c>
    </row>
    <row r="18" spans="1:40" x14ac:dyDescent="0.35">
      <c r="A18" s="205" t="str">
        <f>Lists!C:C</f>
        <v>CMR001</v>
      </c>
      <c r="B18" s="251">
        <f t="shared" si="0"/>
        <v>1.7</v>
      </c>
      <c r="C18" s="165">
        <f t="shared" si="1"/>
        <v>0</v>
      </c>
      <c r="D18" s="274">
        <f t="shared" si="2"/>
        <v>1.7</v>
      </c>
      <c r="E18" s="205">
        <f>'Core Indicators'!R18</f>
        <v>1</v>
      </c>
      <c r="F18" s="205">
        <f>'Core Indicators'!Z18</f>
        <v>2</v>
      </c>
      <c r="G18" s="165">
        <f t="shared" si="3"/>
        <v>1.5</v>
      </c>
      <c r="H18" s="205">
        <f>'Core Indicators'!AH18</f>
        <v>2</v>
      </c>
      <c r="I18" s="205">
        <f>'Core Indicators'!AP18</f>
        <v>2</v>
      </c>
      <c r="J18" s="205">
        <f>'Core Indicators'!BN18</f>
        <v>1</v>
      </c>
      <c r="K18" s="205">
        <f t="shared" si="4"/>
        <v>1.5</v>
      </c>
      <c r="L18" s="251">
        <f t="shared" si="5"/>
        <v>1.8</v>
      </c>
      <c r="M18" s="274">
        <f t="shared" si="6"/>
        <v>1.8</v>
      </c>
      <c r="N18" s="206">
        <f>'Core Indicators'!DJ18</f>
        <v>2</v>
      </c>
      <c r="O18" s="206">
        <f>'Core Indicators'!DR18</f>
        <v>2</v>
      </c>
      <c r="P18" s="206">
        <f>'Core Indicators'!DZ18</f>
        <v>2</v>
      </c>
      <c r="Q18" s="206">
        <f>'Core Indicators'!EH18</f>
        <v>2</v>
      </c>
      <c r="R18" s="206">
        <f>'Core Indicators'!EP18</f>
        <v>1</v>
      </c>
      <c r="S18" s="165">
        <f t="shared" si="7"/>
        <v>1.6</v>
      </c>
      <c r="T18" s="165">
        <f t="shared" si="8"/>
        <v>1.1666666666666667</v>
      </c>
      <c r="U18" s="205">
        <v>1</v>
      </c>
      <c r="V18" s="205">
        <v>1</v>
      </c>
      <c r="W18" s="205">
        <f>'Core Indicators'!EX18</f>
        <v>2</v>
      </c>
      <c r="X18" s="165">
        <f t="shared" si="9"/>
        <v>1.5</v>
      </c>
      <c r="Y18" s="205">
        <v>1</v>
      </c>
      <c r="Z18" s="165">
        <f t="shared" si="10"/>
        <v>2</v>
      </c>
      <c r="AA18" s="205">
        <f>'Core Indicators'!FF18</f>
        <v>2</v>
      </c>
      <c r="AB18" s="205">
        <f t="shared" si="11"/>
        <v>2</v>
      </c>
      <c r="AC18" s="186">
        <f>'Core Indicators'!GD18</f>
        <v>2</v>
      </c>
      <c r="AD18" s="186">
        <f>'Core Indicators'!GL18</f>
        <v>2</v>
      </c>
      <c r="AE18" s="186">
        <f>'Core Indicators'!GT18</f>
        <v>2</v>
      </c>
      <c r="AF18" s="186">
        <f>'Core Indicators'!HB18</f>
        <v>2</v>
      </c>
      <c r="AG18" s="186">
        <f t="shared" si="12"/>
        <v>2</v>
      </c>
      <c r="AH18" s="186">
        <f>'Core Indicators'!HJ18</f>
        <v>2</v>
      </c>
      <c r="AI18" s="186">
        <f>'Core Indicators'!HR18</f>
        <v>2</v>
      </c>
      <c r="AJ18" s="186">
        <f t="shared" si="13"/>
        <v>2</v>
      </c>
      <c r="AK18" s="186">
        <f>'Core Indicators'!HZ18</f>
        <v>2</v>
      </c>
      <c r="AL18" s="186">
        <f>'Core Indicators'!IH18</f>
        <v>2</v>
      </c>
      <c r="AM18" s="186">
        <f>'Core Indicators'!IP18</f>
        <v>2</v>
      </c>
      <c r="AN18" s="186">
        <f t="shared" si="14"/>
        <v>2</v>
      </c>
    </row>
    <row r="19" spans="1:40" x14ac:dyDescent="0.35">
      <c r="A19" s="205" t="str">
        <f>Lists!C:C</f>
        <v>CMR002</v>
      </c>
      <c r="B19" s="251">
        <f t="shared" si="0"/>
        <v>1.1000000000000001</v>
      </c>
      <c r="C19" s="165">
        <f t="shared" si="1"/>
        <v>0</v>
      </c>
      <c r="D19" s="274">
        <f t="shared" si="2"/>
        <v>1</v>
      </c>
      <c r="E19" s="205">
        <f>'Core Indicators'!R19</f>
        <v>1</v>
      </c>
      <c r="F19" s="205">
        <f>'Core Indicators'!Z19</f>
        <v>1</v>
      </c>
      <c r="G19" s="165">
        <f t="shared" si="3"/>
        <v>1</v>
      </c>
      <c r="H19" s="205">
        <f>'Core Indicators'!AH19</f>
        <v>1</v>
      </c>
      <c r="I19" s="205">
        <f>'Core Indicators'!AP19</f>
        <v>1</v>
      </c>
      <c r="J19" s="205">
        <f>'Core Indicators'!BN19</f>
        <v>1</v>
      </c>
      <c r="K19" s="205">
        <f t="shared" si="4"/>
        <v>1</v>
      </c>
      <c r="L19" s="251">
        <f t="shared" si="5"/>
        <v>1</v>
      </c>
      <c r="M19" s="274">
        <f t="shared" si="6"/>
        <v>1</v>
      </c>
      <c r="N19" s="206">
        <f>'Core Indicators'!DJ19</f>
        <v>1</v>
      </c>
      <c r="O19" s="206">
        <f>'Core Indicators'!DR19</f>
        <v>1</v>
      </c>
      <c r="P19" s="206">
        <f>'Core Indicators'!DZ19</f>
        <v>1</v>
      </c>
      <c r="Q19" s="206">
        <f>'Core Indicators'!EH19</f>
        <v>1</v>
      </c>
      <c r="R19" s="206">
        <f>'Core Indicators'!EP19</f>
        <v>1</v>
      </c>
      <c r="S19" s="165">
        <f t="shared" si="7"/>
        <v>1.3</v>
      </c>
      <c r="T19" s="165">
        <f t="shared" si="8"/>
        <v>1.1666666666666667</v>
      </c>
      <c r="U19" s="205">
        <v>1</v>
      </c>
      <c r="V19" s="205">
        <v>1</v>
      </c>
      <c r="W19" s="205">
        <f>'Core Indicators'!EX19</f>
        <v>2</v>
      </c>
      <c r="X19" s="165">
        <f t="shared" si="9"/>
        <v>1.5</v>
      </c>
      <c r="Y19" s="205">
        <v>1</v>
      </c>
      <c r="Z19" s="165">
        <f t="shared" si="10"/>
        <v>1.5</v>
      </c>
      <c r="AA19" s="205">
        <f>'Core Indicators'!FF19</f>
        <v>1</v>
      </c>
      <c r="AB19" s="205">
        <f t="shared" si="11"/>
        <v>2</v>
      </c>
      <c r="AC19" s="186">
        <f>'Core Indicators'!GD19</f>
        <v>2</v>
      </c>
      <c r="AD19" s="186">
        <f>'Core Indicators'!GL19</f>
        <v>2</v>
      </c>
      <c r="AE19" s="186">
        <f>'Core Indicators'!GT19</f>
        <v>2</v>
      </c>
      <c r="AF19" s="186">
        <f>'Core Indicators'!HB19</f>
        <v>2</v>
      </c>
      <c r="AG19" s="186">
        <f t="shared" si="12"/>
        <v>2</v>
      </c>
      <c r="AH19" s="186">
        <f>'Core Indicators'!HJ19</f>
        <v>2</v>
      </c>
      <c r="AI19" s="186">
        <f>'Core Indicators'!HR19</f>
        <v>2</v>
      </c>
      <c r="AJ19" s="186">
        <f t="shared" si="13"/>
        <v>2</v>
      </c>
      <c r="AK19" s="186">
        <f>'Core Indicators'!HZ19</f>
        <v>2</v>
      </c>
      <c r="AL19" s="186">
        <f>'Core Indicators'!IH19</f>
        <v>2</v>
      </c>
      <c r="AM19" s="186">
        <f>'Core Indicators'!IP19</f>
        <v>2</v>
      </c>
      <c r="AN19" s="186">
        <f t="shared" si="14"/>
        <v>2</v>
      </c>
    </row>
    <row r="20" spans="1:40" x14ac:dyDescent="0.35">
      <c r="A20" s="205" t="str">
        <f>Lists!C:C</f>
        <v>CMR003</v>
      </c>
      <c r="B20" s="251">
        <f t="shared" si="0"/>
        <v>1.4</v>
      </c>
      <c r="C20" s="165">
        <f t="shared" si="1"/>
        <v>0</v>
      </c>
      <c r="D20" s="274">
        <f t="shared" si="2"/>
        <v>1.7</v>
      </c>
      <c r="E20" s="205">
        <f>'Core Indicators'!R20</f>
        <v>2</v>
      </c>
      <c r="F20" s="205">
        <f>'Core Indicators'!Z20</f>
        <v>2</v>
      </c>
      <c r="G20" s="165">
        <f t="shared" si="3"/>
        <v>2</v>
      </c>
      <c r="H20" s="205">
        <f>'Core Indicators'!AH20</f>
        <v>1</v>
      </c>
      <c r="I20" s="205">
        <f>'Core Indicators'!AP20</f>
        <v>2</v>
      </c>
      <c r="J20" s="205">
        <f>'Core Indicators'!BN20</f>
        <v>2</v>
      </c>
      <c r="K20" s="205">
        <f t="shared" si="4"/>
        <v>2</v>
      </c>
      <c r="L20" s="251">
        <f t="shared" si="5"/>
        <v>1.5</v>
      </c>
      <c r="M20" s="274">
        <f t="shared" si="6"/>
        <v>1</v>
      </c>
      <c r="N20" s="206">
        <f>'Core Indicators'!DJ20</f>
        <v>1</v>
      </c>
      <c r="O20" s="206">
        <f>'Core Indicators'!DR20</f>
        <v>1</v>
      </c>
      <c r="P20" s="206">
        <f>'Core Indicators'!DZ20</f>
        <v>1</v>
      </c>
      <c r="Q20" s="206">
        <f>'Core Indicators'!EH20</f>
        <v>1</v>
      </c>
      <c r="R20" s="206">
        <f>'Core Indicators'!EP20</f>
        <v>1</v>
      </c>
      <c r="S20" s="165">
        <f t="shared" si="7"/>
        <v>1.6</v>
      </c>
      <c r="T20" s="165">
        <f t="shared" si="8"/>
        <v>1.1666666666666667</v>
      </c>
      <c r="U20" s="205">
        <v>1</v>
      </c>
      <c r="V20" s="205">
        <v>1</v>
      </c>
      <c r="W20" s="205">
        <f>'Core Indicators'!EX20</f>
        <v>2</v>
      </c>
      <c r="X20" s="165">
        <f t="shared" si="9"/>
        <v>1.5</v>
      </c>
      <c r="Y20" s="205">
        <v>1</v>
      </c>
      <c r="Z20" s="165">
        <f t="shared" si="10"/>
        <v>2</v>
      </c>
      <c r="AA20" s="205">
        <f>'Core Indicators'!FF20</f>
        <v>2</v>
      </c>
      <c r="AB20" s="205">
        <f t="shared" si="11"/>
        <v>2</v>
      </c>
      <c r="AC20" s="186">
        <f>'Core Indicators'!GD20</f>
        <v>2</v>
      </c>
      <c r="AD20" s="186">
        <f>'Core Indicators'!GL20</f>
        <v>2</v>
      </c>
      <c r="AE20" s="186">
        <f>'Core Indicators'!GT20</f>
        <v>2</v>
      </c>
      <c r="AF20" s="186">
        <f>'Core Indicators'!HB20</f>
        <v>2</v>
      </c>
      <c r="AG20" s="186">
        <f t="shared" si="12"/>
        <v>2</v>
      </c>
      <c r="AH20" s="186">
        <f>'Core Indicators'!HJ20</f>
        <v>2</v>
      </c>
      <c r="AI20" s="186">
        <f>'Core Indicators'!HR20</f>
        <v>2</v>
      </c>
      <c r="AJ20" s="186">
        <f t="shared" si="13"/>
        <v>2</v>
      </c>
      <c r="AK20" s="186">
        <f>'Core Indicators'!HZ20</f>
        <v>2</v>
      </c>
      <c r="AL20" s="186">
        <f>'Core Indicators'!IH20</f>
        <v>2</v>
      </c>
      <c r="AM20" s="186">
        <f>'Core Indicators'!IP20</f>
        <v>2</v>
      </c>
      <c r="AN20" s="186">
        <f t="shared" si="14"/>
        <v>2</v>
      </c>
    </row>
    <row r="21" spans="1:40" x14ac:dyDescent="0.35">
      <c r="A21" s="205" t="str">
        <f>Lists!C:C</f>
        <v>CMR004</v>
      </c>
      <c r="B21" s="251">
        <f t="shared" si="0"/>
        <v>1.2</v>
      </c>
      <c r="C21" s="165">
        <f t="shared" si="1"/>
        <v>1</v>
      </c>
      <c r="D21" s="274">
        <f t="shared" si="2"/>
        <v>1.2</v>
      </c>
      <c r="E21" s="205">
        <f>'Core Indicators'!R21</f>
        <v>2</v>
      </c>
      <c r="F21" s="205">
        <f>'Core Indicators'!Z21</f>
        <v>1</v>
      </c>
      <c r="G21" s="165">
        <f t="shared" si="3"/>
        <v>1.5</v>
      </c>
      <c r="H21" s="205">
        <f>'Core Indicators'!AH21</f>
        <v>1</v>
      </c>
      <c r="I21" s="205">
        <f>'Core Indicators'!AP21</f>
        <v>1</v>
      </c>
      <c r="J21" s="205" t="str">
        <f>'Core Indicators'!BN21</f>
        <v>x</v>
      </c>
      <c r="K21" s="205">
        <f t="shared" si="4"/>
        <v>1</v>
      </c>
      <c r="L21" s="251">
        <f t="shared" si="5"/>
        <v>1</v>
      </c>
      <c r="M21" s="274">
        <f t="shared" si="6"/>
        <v>1</v>
      </c>
      <c r="N21" s="206">
        <f>'Core Indicators'!DJ21</f>
        <v>1</v>
      </c>
      <c r="O21" s="206">
        <f>'Core Indicators'!DR21</f>
        <v>1</v>
      </c>
      <c r="P21" s="206">
        <f>'Core Indicators'!DZ21</f>
        <v>1</v>
      </c>
      <c r="Q21" s="206">
        <f>'Core Indicators'!EH21</f>
        <v>1</v>
      </c>
      <c r="R21" s="206">
        <f>'Core Indicators'!EP21</f>
        <v>1</v>
      </c>
      <c r="S21" s="165">
        <f t="shared" si="7"/>
        <v>1.6</v>
      </c>
      <c r="T21" s="165">
        <f t="shared" si="8"/>
        <v>1.1666666666666667</v>
      </c>
      <c r="U21" s="205">
        <v>1</v>
      </c>
      <c r="V21" s="205">
        <v>1</v>
      </c>
      <c r="W21" s="205">
        <f>'Core Indicators'!EX21</f>
        <v>2</v>
      </c>
      <c r="X21" s="165">
        <f t="shared" si="9"/>
        <v>1.5</v>
      </c>
      <c r="Y21" s="205">
        <v>1</v>
      </c>
      <c r="Z21" s="165">
        <f t="shared" si="10"/>
        <v>2</v>
      </c>
      <c r="AA21" s="205">
        <f>'Core Indicators'!FF21</f>
        <v>2</v>
      </c>
      <c r="AB21" s="205">
        <f t="shared" si="11"/>
        <v>2</v>
      </c>
      <c r="AC21" s="186">
        <f>'Core Indicators'!GD21</f>
        <v>2</v>
      </c>
      <c r="AD21" s="186">
        <f>'Core Indicators'!GL21</f>
        <v>2</v>
      </c>
      <c r="AE21" s="186">
        <f>'Core Indicators'!GT21</f>
        <v>2</v>
      </c>
      <c r="AF21" s="186">
        <f>'Core Indicators'!HB21</f>
        <v>2</v>
      </c>
      <c r="AG21" s="186">
        <f t="shared" si="12"/>
        <v>2</v>
      </c>
      <c r="AH21" s="186">
        <f>'Core Indicators'!HJ21</f>
        <v>2</v>
      </c>
      <c r="AI21" s="186">
        <f>'Core Indicators'!HR21</f>
        <v>2</v>
      </c>
      <c r="AJ21" s="186">
        <f t="shared" si="13"/>
        <v>2</v>
      </c>
      <c r="AK21" s="186">
        <f>'Core Indicators'!HZ21</f>
        <v>2</v>
      </c>
      <c r="AL21" s="186">
        <f>'Core Indicators'!IH21</f>
        <v>2</v>
      </c>
      <c r="AM21" s="186">
        <f>'Core Indicators'!IP21</f>
        <v>2</v>
      </c>
      <c r="AN21" s="186">
        <f t="shared" si="14"/>
        <v>2</v>
      </c>
    </row>
    <row r="22" spans="1:40" x14ac:dyDescent="0.35">
      <c r="A22" s="205" t="str">
        <f>Lists!C:C</f>
        <v>COD001</v>
      </c>
      <c r="B22" s="251">
        <f t="shared" si="0"/>
        <v>1.2</v>
      </c>
      <c r="C22" s="165">
        <f t="shared" si="1"/>
        <v>0</v>
      </c>
      <c r="D22" s="274">
        <f t="shared" si="2"/>
        <v>1.2</v>
      </c>
      <c r="E22" s="205">
        <f>'Core Indicators'!R22</f>
        <v>1</v>
      </c>
      <c r="F22" s="205">
        <f>'Core Indicators'!Z22</f>
        <v>1</v>
      </c>
      <c r="G22" s="165">
        <f t="shared" si="3"/>
        <v>1</v>
      </c>
      <c r="H22" s="205">
        <f>'Core Indicators'!AH22</f>
        <v>1</v>
      </c>
      <c r="I22" s="205">
        <f>'Core Indicators'!AP22</f>
        <v>1</v>
      </c>
      <c r="J22" s="205">
        <f>'Core Indicators'!BN22</f>
        <v>2</v>
      </c>
      <c r="K22" s="205">
        <f t="shared" si="4"/>
        <v>1.5</v>
      </c>
      <c r="L22" s="251">
        <f t="shared" si="5"/>
        <v>1.3</v>
      </c>
      <c r="M22" s="274">
        <f t="shared" si="6"/>
        <v>1</v>
      </c>
      <c r="N22" s="206">
        <f>'Core Indicators'!DJ22</f>
        <v>1</v>
      </c>
      <c r="O22" s="206">
        <f>'Core Indicators'!DR22</f>
        <v>1</v>
      </c>
      <c r="P22" s="206">
        <f>'Core Indicators'!DZ22</f>
        <v>1</v>
      </c>
      <c r="Q22" s="206">
        <f>'Core Indicators'!EH22</f>
        <v>1</v>
      </c>
      <c r="R22" s="206">
        <f>'Core Indicators'!EP22</f>
        <v>1</v>
      </c>
      <c r="S22" s="165">
        <f t="shared" si="7"/>
        <v>1.6</v>
      </c>
      <c r="T22" s="165">
        <f t="shared" si="8"/>
        <v>1.1666666666666667</v>
      </c>
      <c r="U22" s="205">
        <v>1</v>
      </c>
      <c r="V22" s="205">
        <v>1</v>
      </c>
      <c r="W22" s="205">
        <f>'Core Indicators'!EX22</f>
        <v>2</v>
      </c>
      <c r="X22" s="165">
        <f t="shared" si="9"/>
        <v>1.5</v>
      </c>
      <c r="Y22" s="205">
        <v>1</v>
      </c>
      <c r="Z22" s="165">
        <f t="shared" si="10"/>
        <v>2</v>
      </c>
      <c r="AA22" s="205">
        <f>'Core Indicators'!FF22</f>
        <v>2</v>
      </c>
      <c r="AB22" s="205">
        <f t="shared" si="11"/>
        <v>2</v>
      </c>
      <c r="AC22" s="186">
        <f>'Core Indicators'!GD22</f>
        <v>2</v>
      </c>
      <c r="AD22" s="186">
        <f>'Core Indicators'!GL22</f>
        <v>2</v>
      </c>
      <c r="AE22" s="186">
        <f>'Core Indicators'!GT22</f>
        <v>2</v>
      </c>
      <c r="AF22" s="186">
        <f>'Core Indicators'!HB22</f>
        <v>2</v>
      </c>
      <c r="AG22" s="186">
        <f t="shared" si="12"/>
        <v>2</v>
      </c>
      <c r="AH22" s="186">
        <f>'Core Indicators'!HJ22</f>
        <v>2</v>
      </c>
      <c r="AI22" s="186">
        <f>'Core Indicators'!HR22</f>
        <v>2</v>
      </c>
      <c r="AJ22" s="186">
        <f t="shared" si="13"/>
        <v>2</v>
      </c>
      <c r="AK22" s="186">
        <f>'Core Indicators'!HZ22</f>
        <v>2</v>
      </c>
      <c r="AL22" s="186">
        <f>'Core Indicators'!IH22</f>
        <v>2</v>
      </c>
      <c r="AM22" s="186">
        <f>'Core Indicators'!IP22</f>
        <v>2</v>
      </c>
      <c r="AN22" s="186">
        <f t="shared" si="14"/>
        <v>2</v>
      </c>
    </row>
    <row r="23" spans="1:40" x14ac:dyDescent="0.35">
      <c r="A23" s="205" t="str">
        <f>Lists!C:C</f>
        <v>COG001</v>
      </c>
      <c r="B23" s="251">
        <f t="shared" si="0"/>
        <v>2</v>
      </c>
      <c r="C23" s="165">
        <f t="shared" si="1"/>
        <v>2</v>
      </c>
      <c r="D23" s="274">
        <f t="shared" si="2"/>
        <v>2.2000000000000002</v>
      </c>
      <c r="E23" s="205">
        <f>'Core Indicators'!R23</f>
        <v>3</v>
      </c>
      <c r="F23" s="205">
        <f>'Core Indicators'!Z23</f>
        <v>2</v>
      </c>
      <c r="G23" s="165">
        <f t="shared" si="3"/>
        <v>2.5</v>
      </c>
      <c r="H23" s="205">
        <f>'Core Indicators'!AH23</f>
        <v>2</v>
      </c>
      <c r="I23" s="205">
        <f>'Core Indicators'!AP23</f>
        <v>2</v>
      </c>
      <c r="J23" s="205" t="str">
        <f>'Core Indicators'!BN23</f>
        <v>x</v>
      </c>
      <c r="K23" s="205">
        <f t="shared" si="4"/>
        <v>2</v>
      </c>
      <c r="L23" s="251">
        <f t="shared" si="5"/>
        <v>2</v>
      </c>
      <c r="M23" s="274">
        <f t="shared" si="6"/>
        <v>2.2000000000000002</v>
      </c>
      <c r="N23" s="206">
        <f>'Core Indicators'!DJ23</f>
        <v>2</v>
      </c>
      <c r="O23" s="206">
        <f>'Core Indicators'!DR23</f>
        <v>2</v>
      </c>
      <c r="P23" s="206">
        <f>'Core Indicators'!DZ23</f>
        <v>2</v>
      </c>
      <c r="Q23" s="206">
        <f>'Core Indicators'!EH23</f>
        <v>2</v>
      </c>
      <c r="R23" s="206">
        <f>'Core Indicators'!EP23</f>
        <v>3</v>
      </c>
      <c r="S23" s="165">
        <f t="shared" si="7"/>
        <v>1.5</v>
      </c>
      <c r="T23" s="165">
        <f t="shared" si="8"/>
        <v>1</v>
      </c>
      <c r="U23" s="205">
        <v>1</v>
      </c>
      <c r="V23" s="205">
        <v>1</v>
      </c>
      <c r="W23" s="205" t="str">
        <f>'Core Indicators'!EX23</f>
        <v>x</v>
      </c>
      <c r="X23" s="165">
        <f t="shared" si="9"/>
        <v>1</v>
      </c>
      <c r="Y23" s="205">
        <v>1</v>
      </c>
      <c r="Z23" s="165">
        <f t="shared" si="10"/>
        <v>2</v>
      </c>
      <c r="AA23" s="205">
        <f>'Core Indicators'!FF23</f>
        <v>2</v>
      </c>
      <c r="AB23" s="205">
        <f t="shared" si="11"/>
        <v>2</v>
      </c>
      <c r="AC23" s="186">
        <f>'Core Indicators'!GD23</f>
        <v>2</v>
      </c>
      <c r="AD23" s="186">
        <f>'Core Indicators'!GL23</f>
        <v>2</v>
      </c>
      <c r="AE23" s="186">
        <f>'Core Indicators'!GT23</f>
        <v>2</v>
      </c>
      <c r="AF23" s="186">
        <f>'Core Indicators'!HB23</f>
        <v>2</v>
      </c>
      <c r="AG23" s="186">
        <f t="shared" si="12"/>
        <v>2</v>
      </c>
      <c r="AH23" s="186">
        <f>'Core Indicators'!HJ23</f>
        <v>2</v>
      </c>
      <c r="AI23" s="186">
        <f>'Core Indicators'!HR23</f>
        <v>2</v>
      </c>
      <c r="AJ23" s="186">
        <f t="shared" si="13"/>
        <v>2</v>
      </c>
      <c r="AK23" s="186">
        <f>'Core Indicators'!HZ23</f>
        <v>2</v>
      </c>
      <c r="AL23" s="186">
        <f>'Core Indicators'!IH23</f>
        <v>2</v>
      </c>
      <c r="AM23" s="186">
        <f>'Core Indicators'!IP23</f>
        <v>2</v>
      </c>
      <c r="AN23" s="186">
        <f t="shared" si="14"/>
        <v>2</v>
      </c>
    </row>
    <row r="24" spans="1:40" x14ac:dyDescent="0.35">
      <c r="A24" s="205" t="str">
        <f>Lists!C:C</f>
        <v>COL001</v>
      </c>
      <c r="B24" s="251">
        <f t="shared" si="0"/>
        <v>1.2</v>
      </c>
      <c r="C24" s="165">
        <f t="shared" si="1"/>
        <v>0</v>
      </c>
      <c r="D24" s="274">
        <f t="shared" si="2"/>
        <v>1.2</v>
      </c>
      <c r="E24" s="205">
        <f>'Core Indicators'!R24</f>
        <v>1</v>
      </c>
      <c r="F24" s="205">
        <f>'Core Indicators'!Z24</f>
        <v>1</v>
      </c>
      <c r="G24" s="165">
        <f t="shared" si="3"/>
        <v>1</v>
      </c>
      <c r="H24" s="205">
        <f>'Core Indicators'!AH24</f>
        <v>1</v>
      </c>
      <c r="I24" s="205">
        <f>'Core Indicators'!AP24</f>
        <v>1</v>
      </c>
      <c r="J24" s="205">
        <f>'Core Indicators'!BN24</f>
        <v>2</v>
      </c>
      <c r="K24" s="205">
        <f t="shared" si="4"/>
        <v>1.5</v>
      </c>
      <c r="L24" s="251">
        <f t="shared" si="5"/>
        <v>1.3</v>
      </c>
      <c r="M24" s="274">
        <f t="shared" si="6"/>
        <v>1</v>
      </c>
      <c r="N24" s="206">
        <f>'Core Indicators'!DJ24</f>
        <v>1</v>
      </c>
      <c r="O24" s="206">
        <f>'Core Indicators'!DR24</f>
        <v>1</v>
      </c>
      <c r="P24" s="206">
        <f>'Core Indicators'!DZ24</f>
        <v>1</v>
      </c>
      <c r="Q24" s="206">
        <f>'Core Indicators'!EH24</f>
        <v>1</v>
      </c>
      <c r="R24" s="206">
        <f>'Core Indicators'!EP24</f>
        <v>1</v>
      </c>
      <c r="S24" s="165">
        <f t="shared" si="7"/>
        <v>1.4</v>
      </c>
      <c r="T24" s="165">
        <f t="shared" si="8"/>
        <v>0.83333333333333337</v>
      </c>
      <c r="U24" s="205">
        <v>1</v>
      </c>
      <c r="V24" s="205">
        <v>1</v>
      </c>
      <c r="W24" s="205">
        <f>'Core Indicators'!EX24</f>
        <v>0</v>
      </c>
      <c r="X24" s="165">
        <f t="shared" si="9"/>
        <v>0.5</v>
      </c>
      <c r="Y24" s="205">
        <v>1</v>
      </c>
      <c r="Z24" s="165">
        <f t="shared" si="10"/>
        <v>2</v>
      </c>
      <c r="AA24" s="205">
        <f>'Core Indicators'!FF24</f>
        <v>2</v>
      </c>
      <c r="AB24" s="205">
        <f t="shared" si="11"/>
        <v>2</v>
      </c>
      <c r="AC24" s="186">
        <f>'Core Indicators'!GD24</f>
        <v>2</v>
      </c>
      <c r="AD24" s="186">
        <f>'Core Indicators'!GL24</f>
        <v>2</v>
      </c>
      <c r="AE24" s="186">
        <f>'Core Indicators'!GT24</f>
        <v>2</v>
      </c>
      <c r="AF24" s="186">
        <f>'Core Indicators'!HB24</f>
        <v>2</v>
      </c>
      <c r="AG24" s="186">
        <f t="shared" si="12"/>
        <v>2</v>
      </c>
      <c r="AH24" s="186">
        <f>'Core Indicators'!HJ24</f>
        <v>2</v>
      </c>
      <c r="AI24" s="186">
        <f>'Core Indicators'!HR24</f>
        <v>2</v>
      </c>
      <c r="AJ24" s="186">
        <f t="shared" si="13"/>
        <v>2</v>
      </c>
      <c r="AK24" s="186">
        <f>'Core Indicators'!HZ24</f>
        <v>2</v>
      </c>
      <c r="AL24" s="186">
        <f>'Core Indicators'!IH24</f>
        <v>2</v>
      </c>
      <c r="AM24" s="186">
        <f>'Core Indicators'!IP24</f>
        <v>2</v>
      </c>
      <c r="AN24" s="186">
        <f t="shared" si="14"/>
        <v>2</v>
      </c>
    </row>
    <row r="25" spans="1:40" x14ac:dyDescent="0.35">
      <c r="A25" s="205" t="str">
        <f>Lists!C:C</f>
        <v>COL002</v>
      </c>
      <c r="B25" s="251">
        <f t="shared" si="0"/>
        <v>2.1</v>
      </c>
      <c r="C25" s="165">
        <f t="shared" si="1"/>
        <v>0</v>
      </c>
      <c r="D25" s="274">
        <f t="shared" si="2"/>
        <v>2</v>
      </c>
      <c r="E25" s="205">
        <f>'Core Indicators'!R25</f>
        <v>2</v>
      </c>
      <c r="F25" s="205">
        <f>'Core Indicators'!Z25</f>
        <v>2</v>
      </c>
      <c r="G25" s="165">
        <f t="shared" si="3"/>
        <v>2</v>
      </c>
      <c r="H25" s="205">
        <f>'Core Indicators'!AH25</f>
        <v>2</v>
      </c>
      <c r="I25" s="205">
        <f>'Core Indicators'!AP25</f>
        <v>2</v>
      </c>
      <c r="J25" s="205">
        <f>'Core Indicators'!BN25</f>
        <v>2</v>
      </c>
      <c r="K25" s="205">
        <f t="shared" si="4"/>
        <v>2</v>
      </c>
      <c r="L25" s="251">
        <f t="shared" si="5"/>
        <v>2</v>
      </c>
      <c r="M25" s="274">
        <f t="shared" si="6"/>
        <v>2.4</v>
      </c>
      <c r="N25" s="206">
        <f>'Core Indicators'!DJ25</f>
        <v>2</v>
      </c>
      <c r="O25" s="206">
        <f>'Core Indicators'!DR25</f>
        <v>2</v>
      </c>
      <c r="P25" s="206">
        <f>'Core Indicators'!DZ25</f>
        <v>2</v>
      </c>
      <c r="Q25" s="206">
        <f>'Core Indicators'!EH25</f>
        <v>3</v>
      </c>
      <c r="R25" s="206">
        <f>'Core Indicators'!EP25</f>
        <v>3</v>
      </c>
      <c r="S25" s="165">
        <f t="shared" si="7"/>
        <v>1.6</v>
      </c>
      <c r="T25" s="165">
        <f t="shared" si="8"/>
        <v>1.1666666666666667</v>
      </c>
      <c r="U25" s="205">
        <v>1</v>
      </c>
      <c r="V25" s="205">
        <v>1</v>
      </c>
      <c r="W25" s="205">
        <f>'Core Indicators'!EX25</f>
        <v>2</v>
      </c>
      <c r="X25" s="165">
        <f t="shared" si="9"/>
        <v>1.5</v>
      </c>
      <c r="Y25" s="205">
        <v>1</v>
      </c>
      <c r="Z25" s="165">
        <f t="shared" si="10"/>
        <v>2</v>
      </c>
      <c r="AA25" s="205">
        <f>'Core Indicators'!FF25</f>
        <v>2</v>
      </c>
      <c r="AB25" s="205">
        <f t="shared" si="11"/>
        <v>2</v>
      </c>
      <c r="AC25" s="186">
        <f>'Core Indicators'!GD25</f>
        <v>2</v>
      </c>
      <c r="AD25" s="186">
        <f>'Core Indicators'!GL25</f>
        <v>2</v>
      </c>
      <c r="AE25" s="186">
        <f>'Core Indicators'!GT25</f>
        <v>2</v>
      </c>
      <c r="AF25" s="186">
        <f>'Core Indicators'!HB25</f>
        <v>2</v>
      </c>
      <c r="AG25" s="186">
        <f t="shared" si="12"/>
        <v>2</v>
      </c>
      <c r="AH25" s="186">
        <f>'Core Indicators'!HJ25</f>
        <v>2</v>
      </c>
      <c r="AI25" s="186">
        <f>'Core Indicators'!HR25</f>
        <v>2</v>
      </c>
      <c r="AJ25" s="186">
        <f t="shared" si="13"/>
        <v>2</v>
      </c>
      <c r="AK25" s="186">
        <f>'Core Indicators'!HZ25</f>
        <v>2</v>
      </c>
      <c r="AL25" s="186">
        <f>'Core Indicators'!IH25</f>
        <v>2</v>
      </c>
      <c r="AM25" s="186">
        <f>'Core Indicators'!IP25</f>
        <v>2</v>
      </c>
      <c r="AN25" s="186">
        <f t="shared" si="14"/>
        <v>2</v>
      </c>
    </row>
    <row r="26" spans="1:40" x14ac:dyDescent="0.35">
      <c r="A26" s="205" t="str">
        <f>Lists!C:C</f>
        <v>CRI002</v>
      </c>
      <c r="B26" s="251">
        <f t="shared" si="0"/>
        <v>1.9</v>
      </c>
      <c r="C26" s="165">
        <f t="shared" si="1"/>
        <v>3</v>
      </c>
      <c r="D26" s="274">
        <f t="shared" si="2"/>
        <v>2.2000000000000002</v>
      </c>
      <c r="E26" s="205">
        <f>'Core Indicators'!R26</f>
        <v>2</v>
      </c>
      <c r="F26" s="205">
        <f>'Core Indicators'!Z26</f>
        <v>3</v>
      </c>
      <c r="G26" s="165">
        <f t="shared" si="3"/>
        <v>2.5</v>
      </c>
      <c r="H26" s="205">
        <f>'Core Indicators'!AH26</f>
        <v>2</v>
      </c>
      <c r="I26" s="205">
        <f>'Core Indicators'!AP26</f>
        <v>2</v>
      </c>
      <c r="J26" s="205" t="str">
        <f>'Core Indicators'!BN26</f>
        <v>x</v>
      </c>
      <c r="K26" s="205">
        <f t="shared" si="4"/>
        <v>2</v>
      </c>
      <c r="L26" s="251">
        <f t="shared" si="5"/>
        <v>2</v>
      </c>
      <c r="M26" s="274">
        <f t="shared" si="6"/>
        <v>2</v>
      </c>
      <c r="N26" s="206">
        <f>'Core Indicators'!DJ26</f>
        <v>2</v>
      </c>
      <c r="O26" s="206">
        <f>'Core Indicators'!DR26</f>
        <v>2</v>
      </c>
      <c r="P26" s="206" t="str">
        <f>'Core Indicators'!DZ26</f>
        <v>x</v>
      </c>
      <c r="Q26" s="206" t="str">
        <f>'Core Indicators'!EH26</f>
        <v>x</v>
      </c>
      <c r="R26" s="206" t="str">
        <f>'Core Indicators'!EP26</f>
        <v>x</v>
      </c>
      <c r="S26" s="165">
        <f t="shared" si="7"/>
        <v>1.5</v>
      </c>
      <c r="T26" s="165">
        <f t="shared" si="8"/>
        <v>1</v>
      </c>
      <c r="U26" s="205">
        <v>1</v>
      </c>
      <c r="V26" s="205">
        <v>1</v>
      </c>
      <c r="W26" s="205" t="str">
        <f>'Core Indicators'!EX26</f>
        <v>x</v>
      </c>
      <c r="X26" s="165">
        <f t="shared" si="9"/>
        <v>1</v>
      </c>
      <c r="Y26" s="205">
        <v>1</v>
      </c>
      <c r="Z26" s="165">
        <f t="shared" si="10"/>
        <v>2</v>
      </c>
      <c r="AA26" s="205" t="str">
        <f>'Core Indicators'!FF26</f>
        <v>x</v>
      </c>
      <c r="AB26" s="205">
        <f t="shared" si="11"/>
        <v>2</v>
      </c>
      <c r="AC26" s="186">
        <f>'Core Indicators'!GD26</f>
        <v>2</v>
      </c>
      <c r="AD26" s="186">
        <f>'Core Indicators'!GL26</f>
        <v>2</v>
      </c>
      <c r="AE26" s="186">
        <f>'Core Indicators'!GT26</f>
        <v>2</v>
      </c>
      <c r="AF26" s="186">
        <f>'Core Indicators'!HB26</f>
        <v>2</v>
      </c>
      <c r="AG26" s="186">
        <f t="shared" si="12"/>
        <v>2</v>
      </c>
      <c r="AH26" s="186">
        <f>'Core Indicators'!HJ26</f>
        <v>2</v>
      </c>
      <c r="AI26" s="186">
        <f>'Core Indicators'!HR26</f>
        <v>2</v>
      </c>
      <c r="AJ26" s="186">
        <f t="shared" si="13"/>
        <v>2</v>
      </c>
      <c r="AK26" s="186">
        <f>'Core Indicators'!HZ26</f>
        <v>2</v>
      </c>
      <c r="AL26" s="186">
        <f>'Core Indicators'!IH26</f>
        <v>2</v>
      </c>
      <c r="AM26" s="186">
        <f>'Core Indicators'!IP26</f>
        <v>2</v>
      </c>
      <c r="AN26" s="186">
        <f t="shared" si="14"/>
        <v>2</v>
      </c>
    </row>
    <row r="27" spans="1:40" x14ac:dyDescent="0.35">
      <c r="A27" s="205" t="str">
        <f>Lists!C:C</f>
        <v>DJI001</v>
      </c>
      <c r="B27" s="251">
        <f t="shared" si="0"/>
        <v>1.9</v>
      </c>
      <c r="C27" s="165">
        <f t="shared" si="1"/>
        <v>0</v>
      </c>
      <c r="D27" s="274">
        <f t="shared" si="2"/>
        <v>2</v>
      </c>
      <c r="E27" s="205">
        <f>'Core Indicators'!R27</f>
        <v>2</v>
      </c>
      <c r="F27" s="205">
        <f>'Core Indicators'!Z27</f>
        <v>2</v>
      </c>
      <c r="G27" s="165">
        <f t="shared" si="3"/>
        <v>2</v>
      </c>
      <c r="H27" s="205">
        <f>'Core Indicators'!AH27</f>
        <v>2</v>
      </c>
      <c r="I27" s="205">
        <f>'Core Indicators'!AP27</f>
        <v>2</v>
      </c>
      <c r="J27" s="205">
        <f>'Core Indicators'!BN27</f>
        <v>2</v>
      </c>
      <c r="K27" s="205">
        <f t="shared" si="4"/>
        <v>2</v>
      </c>
      <c r="L27" s="251">
        <f t="shared" si="5"/>
        <v>2</v>
      </c>
      <c r="M27" s="274">
        <f t="shared" si="6"/>
        <v>2</v>
      </c>
      <c r="N27" s="206">
        <f>'Core Indicators'!DJ27</f>
        <v>2</v>
      </c>
      <c r="O27" s="206">
        <f>'Core Indicators'!DR27</f>
        <v>2</v>
      </c>
      <c r="P27" s="206">
        <f>'Core Indicators'!DZ27</f>
        <v>2</v>
      </c>
      <c r="Q27" s="206">
        <f>'Core Indicators'!EH27</f>
        <v>2</v>
      </c>
      <c r="R27" s="206">
        <f>'Core Indicators'!EP27</f>
        <v>2</v>
      </c>
      <c r="S27" s="165">
        <f t="shared" si="7"/>
        <v>1.6</v>
      </c>
      <c r="T27" s="165">
        <f t="shared" si="8"/>
        <v>1.1666666666666667</v>
      </c>
      <c r="U27" s="205">
        <v>1</v>
      </c>
      <c r="V27" s="205">
        <v>1</v>
      </c>
      <c r="W27" s="205">
        <f>'Core Indicators'!EX27</f>
        <v>2</v>
      </c>
      <c r="X27" s="165">
        <f t="shared" si="9"/>
        <v>1.5</v>
      </c>
      <c r="Y27" s="205">
        <v>1</v>
      </c>
      <c r="Z27" s="165">
        <f t="shared" si="10"/>
        <v>2</v>
      </c>
      <c r="AA27" s="205">
        <f>'Core Indicators'!FF27</f>
        <v>2</v>
      </c>
      <c r="AB27" s="205">
        <f t="shared" si="11"/>
        <v>2</v>
      </c>
      <c r="AC27" s="186">
        <f>'Core Indicators'!GD27</f>
        <v>2</v>
      </c>
      <c r="AD27" s="186">
        <f>'Core Indicators'!GL27</f>
        <v>2</v>
      </c>
      <c r="AE27" s="186">
        <f>'Core Indicators'!GT27</f>
        <v>2</v>
      </c>
      <c r="AF27" s="186">
        <f>'Core Indicators'!HB27</f>
        <v>2</v>
      </c>
      <c r="AG27" s="186">
        <f t="shared" si="12"/>
        <v>2</v>
      </c>
      <c r="AH27" s="186">
        <f>'Core Indicators'!HJ27</f>
        <v>2</v>
      </c>
      <c r="AI27" s="186">
        <f>'Core Indicators'!HR27</f>
        <v>2</v>
      </c>
      <c r="AJ27" s="186">
        <f t="shared" si="13"/>
        <v>2</v>
      </c>
      <c r="AK27" s="186">
        <f>'Core Indicators'!HZ27</f>
        <v>2</v>
      </c>
      <c r="AL27" s="186">
        <f>'Core Indicators'!IH27</f>
        <v>2</v>
      </c>
      <c r="AM27" s="186">
        <f>'Core Indicators'!IP27</f>
        <v>2</v>
      </c>
      <c r="AN27" s="186">
        <f t="shared" si="14"/>
        <v>2</v>
      </c>
    </row>
    <row r="28" spans="1:40" x14ac:dyDescent="0.35">
      <c r="A28" s="205" t="str">
        <f>Lists!C:C</f>
        <v>DJI002</v>
      </c>
      <c r="B28" s="251">
        <f t="shared" si="0"/>
        <v>1.9</v>
      </c>
      <c r="C28" s="165">
        <f t="shared" si="1"/>
        <v>0</v>
      </c>
      <c r="D28" s="274">
        <f t="shared" si="2"/>
        <v>2</v>
      </c>
      <c r="E28" s="205">
        <f>'Core Indicators'!R28</f>
        <v>2</v>
      </c>
      <c r="F28" s="205">
        <f>'Core Indicators'!Z28</f>
        <v>2</v>
      </c>
      <c r="G28" s="165">
        <f t="shared" si="3"/>
        <v>2</v>
      </c>
      <c r="H28" s="205">
        <f>'Core Indicators'!AH28</f>
        <v>2</v>
      </c>
      <c r="I28" s="205">
        <f>'Core Indicators'!AP28</f>
        <v>2</v>
      </c>
      <c r="J28" s="205">
        <f>'Core Indicators'!BN28</f>
        <v>2</v>
      </c>
      <c r="K28" s="205">
        <f t="shared" si="4"/>
        <v>2</v>
      </c>
      <c r="L28" s="251">
        <f t="shared" si="5"/>
        <v>2</v>
      </c>
      <c r="M28" s="274">
        <f t="shared" si="6"/>
        <v>2</v>
      </c>
      <c r="N28" s="206">
        <f>'Core Indicators'!DJ28</f>
        <v>2</v>
      </c>
      <c r="O28" s="206">
        <f>'Core Indicators'!DR28</f>
        <v>2</v>
      </c>
      <c r="P28" s="206">
        <f>'Core Indicators'!DZ28</f>
        <v>2</v>
      </c>
      <c r="Q28" s="206">
        <f>'Core Indicators'!EH28</f>
        <v>2</v>
      </c>
      <c r="R28" s="206">
        <f>'Core Indicators'!EP28</f>
        <v>2</v>
      </c>
      <c r="S28" s="165">
        <f t="shared" si="7"/>
        <v>1.6</v>
      </c>
      <c r="T28" s="165">
        <f t="shared" si="8"/>
        <v>1.1666666666666667</v>
      </c>
      <c r="U28" s="205">
        <v>1</v>
      </c>
      <c r="V28" s="205">
        <v>1</v>
      </c>
      <c r="W28" s="205">
        <f>'Core Indicators'!EX28</f>
        <v>2</v>
      </c>
      <c r="X28" s="165">
        <f t="shared" si="9"/>
        <v>1.5</v>
      </c>
      <c r="Y28" s="205">
        <v>1</v>
      </c>
      <c r="Z28" s="165">
        <f t="shared" si="10"/>
        <v>2</v>
      </c>
      <c r="AA28" s="205">
        <f>'Core Indicators'!FF28</f>
        <v>2</v>
      </c>
      <c r="AB28" s="205">
        <f t="shared" si="11"/>
        <v>2</v>
      </c>
      <c r="AC28" s="186">
        <f>'Core Indicators'!GD28</f>
        <v>2</v>
      </c>
      <c r="AD28" s="186">
        <f>'Core Indicators'!GL28</f>
        <v>2</v>
      </c>
      <c r="AE28" s="186">
        <f>'Core Indicators'!GT28</f>
        <v>2</v>
      </c>
      <c r="AF28" s="186">
        <f>'Core Indicators'!HB28</f>
        <v>2</v>
      </c>
      <c r="AG28" s="186">
        <f t="shared" si="12"/>
        <v>2</v>
      </c>
      <c r="AH28" s="186">
        <f>'Core Indicators'!HJ28</f>
        <v>2</v>
      </c>
      <c r="AI28" s="186">
        <f>'Core Indicators'!HR28</f>
        <v>2</v>
      </c>
      <c r="AJ28" s="186">
        <f t="shared" si="13"/>
        <v>2</v>
      </c>
      <c r="AK28" s="186">
        <f>'Core Indicators'!HZ28</f>
        <v>2</v>
      </c>
      <c r="AL28" s="186">
        <f>'Core Indicators'!IH28</f>
        <v>2</v>
      </c>
      <c r="AM28" s="186">
        <f>'Core Indicators'!IP28</f>
        <v>2</v>
      </c>
      <c r="AN28" s="186">
        <f t="shared" si="14"/>
        <v>2</v>
      </c>
    </row>
    <row r="29" spans="1:40" x14ac:dyDescent="0.35">
      <c r="A29" s="205" t="str">
        <f>Lists!C:C</f>
        <v>DJI003</v>
      </c>
      <c r="B29" s="251">
        <f t="shared" si="0"/>
        <v>1.9</v>
      </c>
      <c r="C29" s="165">
        <f t="shared" si="1"/>
        <v>1</v>
      </c>
      <c r="D29" s="274">
        <f t="shared" si="2"/>
        <v>2</v>
      </c>
      <c r="E29" s="205">
        <f>'Core Indicators'!R29</f>
        <v>2</v>
      </c>
      <c r="F29" s="205">
        <f>'Core Indicators'!Z29</f>
        <v>2</v>
      </c>
      <c r="G29" s="165">
        <f t="shared" si="3"/>
        <v>2</v>
      </c>
      <c r="H29" s="205">
        <f>'Core Indicators'!AH29</f>
        <v>2</v>
      </c>
      <c r="I29" s="205" t="str">
        <f>'Core Indicators'!AP29</f>
        <v>x</v>
      </c>
      <c r="J29" s="205">
        <f>'Core Indicators'!BN29</f>
        <v>2</v>
      </c>
      <c r="K29" s="205">
        <f t="shared" si="4"/>
        <v>2</v>
      </c>
      <c r="L29" s="251">
        <f t="shared" si="5"/>
        <v>2</v>
      </c>
      <c r="M29" s="274">
        <f t="shared" si="6"/>
        <v>2</v>
      </c>
      <c r="N29" s="206">
        <f>'Core Indicators'!DJ29</f>
        <v>2</v>
      </c>
      <c r="O29" s="206">
        <f>'Core Indicators'!DR29</f>
        <v>2</v>
      </c>
      <c r="P29" s="206">
        <f>'Core Indicators'!DZ29</f>
        <v>2</v>
      </c>
      <c r="Q29" s="206">
        <f>'Core Indicators'!EH29</f>
        <v>2</v>
      </c>
      <c r="R29" s="206">
        <f>'Core Indicators'!EP29</f>
        <v>2</v>
      </c>
      <c r="S29" s="165">
        <f t="shared" si="7"/>
        <v>1.6</v>
      </c>
      <c r="T29" s="165">
        <f t="shared" si="8"/>
        <v>1.1666666666666667</v>
      </c>
      <c r="U29" s="205">
        <v>1</v>
      </c>
      <c r="V29" s="205">
        <v>1</v>
      </c>
      <c r="W29" s="205">
        <f>'Core Indicators'!EX29</f>
        <v>2</v>
      </c>
      <c r="X29" s="165">
        <f t="shared" si="9"/>
        <v>1.5</v>
      </c>
      <c r="Y29" s="205">
        <v>1</v>
      </c>
      <c r="Z29" s="165">
        <f t="shared" si="10"/>
        <v>2</v>
      </c>
      <c r="AA29" s="205">
        <f>'Core Indicators'!FF29</f>
        <v>2</v>
      </c>
      <c r="AB29" s="205">
        <f t="shared" si="11"/>
        <v>2</v>
      </c>
      <c r="AC29" s="186">
        <f>'Core Indicators'!GD29</f>
        <v>2</v>
      </c>
      <c r="AD29" s="186">
        <f>'Core Indicators'!GL29</f>
        <v>2</v>
      </c>
      <c r="AE29" s="186">
        <f>'Core Indicators'!GT29</f>
        <v>2</v>
      </c>
      <c r="AF29" s="186">
        <f>'Core Indicators'!HB29</f>
        <v>2</v>
      </c>
      <c r="AG29" s="186">
        <f t="shared" si="12"/>
        <v>2</v>
      </c>
      <c r="AH29" s="186">
        <f>'Core Indicators'!HJ29</f>
        <v>2</v>
      </c>
      <c r="AI29" s="186">
        <f>'Core Indicators'!HR29</f>
        <v>2</v>
      </c>
      <c r="AJ29" s="186">
        <f t="shared" si="13"/>
        <v>2</v>
      </c>
      <c r="AK29" s="186">
        <f>'Core Indicators'!HZ29</f>
        <v>2</v>
      </c>
      <c r="AL29" s="186">
        <f>'Core Indicators'!IH29</f>
        <v>2</v>
      </c>
      <c r="AM29" s="186">
        <f>'Core Indicators'!IP29</f>
        <v>2</v>
      </c>
      <c r="AN29" s="186">
        <f t="shared" si="14"/>
        <v>2</v>
      </c>
    </row>
    <row r="30" spans="1:40" x14ac:dyDescent="0.35">
      <c r="A30" s="205" t="str">
        <f>Lists!C:C</f>
        <v>DOM002</v>
      </c>
      <c r="B30" s="251">
        <f t="shared" si="0"/>
        <v>1.9</v>
      </c>
      <c r="C30" s="165">
        <f t="shared" si="1"/>
        <v>2</v>
      </c>
      <c r="D30" s="274">
        <f t="shared" si="2"/>
        <v>2</v>
      </c>
      <c r="E30" s="205">
        <f>'Core Indicators'!R30</f>
        <v>2</v>
      </c>
      <c r="F30" s="205">
        <f>'Core Indicators'!Z30</f>
        <v>2</v>
      </c>
      <c r="G30" s="165">
        <f t="shared" si="3"/>
        <v>2</v>
      </c>
      <c r="H30" s="205">
        <f>'Core Indicators'!AH30</f>
        <v>2</v>
      </c>
      <c r="I30" s="205">
        <f>'Core Indicators'!AP30</f>
        <v>2</v>
      </c>
      <c r="J30" s="205" t="str">
        <f>'Core Indicators'!BN30</f>
        <v>x</v>
      </c>
      <c r="K30" s="205">
        <f t="shared" si="4"/>
        <v>2</v>
      </c>
      <c r="L30" s="251">
        <f t="shared" si="5"/>
        <v>2</v>
      </c>
      <c r="M30" s="274">
        <f t="shared" si="6"/>
        <v>2</v>
      </c>
      <c r="N30" s="206">
        <f>'Core Indicators'!DJ30</f>
        <v>2</v>
      </c>
      <c r="O30" s="206">
        <f>'Core Indicators'!DR30</f>
        <v>2</v>
      </c>
      <c r="P30" s="206">
        <f>'Core Indicators'!DZ30</f>
        <v>2</v>
      </c>
      <c r="Q30" s="206" t="str">
        <f>'Core Indicators'!EH30</f>
        <v>x</v>
      </c>
      <c r="R30" s="206" t="str">
        <f>'Core Indicators'!EP30</f>
        <v>x</v>
      </c>
      <c r="S30" s="165">
        <f t="shared" si="7"/>
        <v>1.5</v>
      </c>
      <c r="T30" s="165">
        <f t="shared" si="8"/>
        <v>1</v>
      </c>
      <c r="U30" s="205">
        <v>1</v>
      </c>
      <c r="V30" s="205">
        <v>1</v>
      </c>
      <c r="W30" s="205" t="str">
        <f>'Core Indicators'!EX30</f>
        <v>x</v>
      </c>
      <c r="X30" s="165">
        <f t="shared" si="9"/>
        <v>1</v>
      </c>
      <c r="Y30" s="205">
        <v>1</v>
      </c>
      <c r="Z30" s="165">
        <f t="shared" si="10"/>
        <v>2</v>
      </c>
      <c r="AA30" s="205">
        <f>'Core Indicators'!FF30</f>
        <v>2</v>
      </c>
      <c r="AB30" s="205">
        <f t="shared" si="11"/>
        <v>2</v>
      </c>
      <c r="AC30" s="186">
        <f>'Core Indicators'!GD30</f>
        <v>2</v>
      </c>
      <c r="AD30" s="186">
        <f>'Core Indicators'!GL30</f>
        <v>2</v>
      </c>
      <c r="AE30" s="186">
        <f>'Core Indicators'!GT30</f>
        <v>2</v>
      </c>
      <c r="AF30" s="186">
        <f>'Core Indicators'!HB30</f>
        <v>2</v>
      </c>
      <c r="AG30" s="186">
        <f t="shared" si="12"/>
        <v>2</v>
      </c>
      <c r="AH30" s="186">
        <f>'Core Indicators'!HJ30</f>
        <v>2</v>
      </c>
      <c r="AI30" s="186">
        <f>'Core Indicators'!HR30</f>
        <v>2</v>
      </c>
      <c r="AJ30" s="186">
        <f t="shared" si="13"/>
        <v>2</v>
      </c>
      <c r="AK30" s="186">
        <f>'Core Indicators'!HZ30</f>
        <v>2</v>
      </c>
      <c r="AL30" s="186">
        <f>'Core Indicators'!IH30</f>
        <v>2</v>
      </c>
      <c r="AM30" s="186">
        <f>'Core Indicators'!IP30</f>
        <v>2</v>
      </c>
      <c r="AN30" s="186">
        <f t="shared" si="14"/>
        <v>2</v>
      </c>
    </row>
    <row r="31" spans="1:40" x14ac:dyDescent="0.35">
      <c r="A31" s="205" t="str">
        <f>Lists!C:C</f>
        <v>DZA002</v>
      </c>
      <c r="B31" s="251" t="str">
        <f t="shared" si="0"/>
        <v>x</v>
      </c>
      <c r="C31" s="165">
        <f t="shared" si="1"/>
        <v>3</v>
      </c>
      <c r="D31" s="274">
        <f t="shared" si="2"/>
        <v>2</v>
      </c>
      <c r="E31" s="205">
        <f>'Core Indicators'!R31</f>
        <v>2</v>
      </c>
      <c r="F31" s="205">
        <f>'Core Indicators'!Z31</f>
        <v>2</v>
      </c>
      <c r="G31" s="165">
        <f t="shared" si="3"/>
        <v>2</v>
      </c>
      <c r="H31" s="205" t="str">
        <f>'Core Indicators'!AH31</f>
        <v>x</v>
      </c>
      <c r="I31" s="205" t="str">
        <f>'Core Indicators'!AP31</f>
        <v>x</v>
      </c>
      <c r="J31" s="205">
        <f>'Core Indicators'!BN31</f>
        <v>2</v>
      </c>
      <c r="K31" s="205">
        <f t="shared" si="4"/>
        <v>2</v>
      </c>
      <c r="L31" s="251">
        <f t="shared" si="5"/>
        <v>2</v>
      </c>
      <c r="M31" s="274" t="str">
        <f t="shared" si="6"/>
        <v>x</v>
      </c>
      <c r="N31" s="206" t="str">
        <f>'Core Indicators'!DJ31</f>
        <v>x</v>
      </c>
      <c r="O31" s="206" t="str">
        <f>'Core Indicators'!DR31</f>
        <v>x</v>
      </c>
      <c r="P31" s="206" t="str">
        <f>'Core Indicators'!DZ31</f>
        <v>x</v>
      </c>
      <c r="Q31" s="206" t="str">
        <f>'Core Indicators'!EH31</f>
        <v>x</v>
      </c>
      <c r="R31" s="206" t="str">
        <f>'Core Indicators'!EP31</f>
        <v>x</v>
      </c>
      <c r="S31" s="165">
        <f t="shared" si="7"/>
        <v>1.6</v>
      </c>
      <c r="T31" s="165">
        <f t="shared" si="8"/>
        <v>1.1666666666666667</v>
      </c>
      <c r="U31" s="205">
        <v>1</v>
      </c>
      <c r="V31" s="205">
        <v>1</v>
      </c>
      <c r="W31" s="205">
        <f>'Core Indicators'!EX31</f>
        <v>2</v>
      </c>
      <c r="X31" s="165">
        <f t="shared" si="9"/>
        <v>1.5</v>
      </c>
      <c r="Y31" s="205">
        <v>1</v>
      </c>
      <c r="Z31" s="165">
        <f t="shared" si="10"/>
        <v>2</v>
      </c>
      <c r="AA31" s="205">
        <f>'Core Indicators'!FF31</f>
        <v>2</v>
      </c>
      <c r="AB31" s="205">
        <f t="shared" si="11"/>
        <v>2</v>
      </c>
      <c r="AC31" s="186">
        <f>'Core Indicators'!GD31</f>
        <v>2</v>
      </c>
      <c r="AD31" s="186">
        <f>'Core Indicators'!GL31</f>
        <v>2</v>
      </c>
      <c r="AE31" s="186">
        <f>'Core Indicators'!GT31</f>
        <v>2</v>
      </c>
      <c r="AF31" s="186">
        <f>'Core Indicators'!HB31</f>
        <v>2</v>
      </c>
      <c r="AG31" s="186">
        <f t="shared" si="12"/>
        <v>2</v>
      </c>
      <c r="AH31" s="186">
        <f>'Core Indicators'!HJ31</f>
        <v>2</v>
      </c>
      <c r="AI31" s="186">
        <f>'Core Indicators'!HR31</f>
        <v>2</v>
      </c>
      <c r="AJ31" s="186">
        <f t="shared" si="13"/>
        <v>2</v>
      </c>
      <c r="AK31" s="186">
        <f>'Core Indicators'!HZ31</f>
        <v>2</v>
      </c>
      <c r="AL31" s="186">
        <f>'Core Indicators'!IH31</f>
        <v>2</v>
      </c>
      <c r="AM31" s="186">
        <f>'Core Indicators'!IP31</f>
        <v>2</v>
      </c>
      <c r="AN31" s="186">
        <f t="shared" si="14"/>
        <v>2</v>
      </c>
    </row>
    <row r="32" spans="1:40" x14ac:dyDescent="0.35">
      <c r="A32" s="205" t="str">
        <f>Lists!C:C</f>
        <v>DZA003</v>
      </c>
      <c r="B32" s="251">
        <f t="shared" si="0"/>
        <v>2.5</v>
      </c>
      <c r="C32" s="165">
        <f t="shared" si="1"/>
        <v>0</v>
      </c>
      <c r="D32" s="274">
        <f t="shared" si="2"/>
        <v>2</v>
      </c>
      <c r="E32" s="205">
        <f>'Core Indicators'!R32</f>
        <v>2</v>
      </c>
      <c r="F32" s="205">
        <f>'Core Indicators'!Z32</f>
        <v>2</v>
      </c>
      <c r="G32" s="165">
        <f t="shared" si="3"/>
        <v>2</v>
      </c>
      <c r="H32" s="205">
        <f>'Core Indicators'!AH32</f>
        <v>2</v>
      </c>
      <c r="I32" s="205">
        <f>'Core Indicators'!AP32</f>
        <v>2</v>
      </c>
      <c r="J32" s="205">
        <f>'Core Indicators'!BN32</f>
        <v>2</v>
      </c>
      <c r="K32" s="205">
        <f t="shared" si="4"/>
        <v>2</v>
      </c>
      <c r="L32" s="251">
        <f t="shared" si="5"/>
        <v>2</v>
      </c>
      <c r="M32" s="274">
        <f t="shared" si="6"/>
        <v>3</v>
      </c>
      <c r="N32" s="206">
        <f>'Core Indicators'!DJ32</f>
        <v>3</v>
      </c>
      <c r="O32" s="206">
        <f>'Core Indicators'!DR32</f>
        <v>3</v>
      </c>
      <c r="P32" s="206">
        <f>'Core Indicators'!DZ32</f>
        <v>3</v>
      </c>
      <c r="Q32" s="206">
        <f>'Core Indicators'!EH32</f>
        <v>3</v>
      </c>
      <c r="R32" s="206">
        <f>'Core Indicators'!EP32</f>
        <v>3</v>
      </c>
      <c r="S32" s="165">
        <f t="shared" si="7"/>
        <v>1.9</v>
      </c>
      <c r="T32" s="165">
        <f t="shared" si="8"/>
        <v>1.1666666666666667</v>
      </c>
      <c r="U32" s="205">
        <v>1</v>
      </c>
      <c r="V32" s="205">
        <v>1</v>
      </c>
      <c r="W32" s="205">
        <f>'Core Indicators'!EX32</f>
        <v>2</v>
      </c>
      <c r="X32" s="165">
        <f t="shared" si="9"/>
        <v>1.5</v>
      </c>
      <c r="Y32" s="205">
        <v>1</v>
      </c>
      <c r="Z32" s="165">
        <f t="shared" si="10"/>
        <v>2.5</v>
      </c>
      <c r="AA32" s="205">
        <f>'Core Indicators'!FF32</f>
        <v>3</v>
      </c>
      <c r="AB32" s="205">
        <f t="shared" si="11"/>
        <v>2</v>
      </c>
      <c r="AC32" s="186">
        <f>'Core Indicators'!GD32</f>
        <v>2</v>
      </c>
      <c r="AD32" s="186">
        <f>'Core Indicators'!GL32</f>
        <v>2</v>
      </c>
      <c r="AE32" s="186">
        <f>'Core Indicators'!GT32</f>
        <v>2</v>
      </c>
      <c r="AF32" s="186">
        <f>'Core Indicators'!HB32</f>
        <v>2</v>
      </c>
      <c r="AG32" s="186">
        <f t="shared" si="12"/>
        <v>2</v>
      </c>
      <c r="AH32" s="186">
        <f>'Core Indicators'!HJ32</f>
        <v>2</v>
      </c>
      <c r="AI32" s="186">
        <f>'Core Indicators'!HR32</f>
        <v>2</v>
      </c>
      <c r="AJ32" s="186">
        <f t="shared" si="13"/>
        <v>2</v>
      </c>
      <c r="AK32" s="186">
        <f>'Core Indicators'!HZ32</f>
        <v>2</v>
      </c>
      <c r="AL32" s="186">
        <f>'Core Indicators'!IH32</f>
        <v>2</v>
      </c>
      <c r="AM32" s="186">
        <f>'Core Indicators'!IP32</f>
        <v>2</v>
      </c>
      <c r="AN32" s="186">
        <f t="shared" si="14"/>
        <v>2</v>
      </c>
    </row>
    <row r="33" spans="1:40" x14ac:dyDescent="0.35">
      <c r="A33" s="205" t="str">
        <f>Lists!C:C</f>
        <v>DZA004</v>
      </c>
      <c r="B33" s="251" t="str">
        <f t="shared" si="0"/>
        <v>x</v>
      </c>
      <c r="C33" s="165">
        <f t="shared" si="1"/>
        <v>3</v>
      </c>
      <c r="D33" s="274">
        <f t="shared" si="2"/>
        <v>2</v>
      </c>
      <c r="E33" s="205">
        <f>'Core Indicators'!R33</f>
        <v>2</v>
      </c>
      <c r="F33" s="205">
        <f>'Core Indicators'!Z33</f>
        <v>2</v>
      </c>
      <c r="G33" s="165">
        <f t="shared" si="3"/>
        <v>2</v>
      </c>
      <c r="H33" s="205" t="str">
        <f>'Core Indicators'!AH33</f>
        <v>x</v>
      </c>
      <c r="I33" s="205" t="str">
        <f>'Core Indicators'!AP33</f>
        <v>x</v>
      </c>
      <c r="J33" s="205">
        <f>'Core Indicators'!BN33</f>
        <v>2</v>
      </c>
      <c r="K33" s="205">
        <f t="shared" si="4"/>
        <v>2</v>
      </c>
      <c r="L33" s="251">
        <f t="shared" si="5"/>
        <v>2</v>
      </c>
      <c r="M33" s="274" t="str">
        <f t="shared" si="6"/>
        <v>x</v>
      </c>
      <c r="N33" s="206" t="str">
        <f>'Core Indicators'!DJ33</f>
        <v>x</v>
      </c>
      <c r="O33" s="206" t="str">
        <f>'Core Indicators'!DR33</f>
        <v>x</v>
      </c>
      <c r="P33" s="206" t="str">
        <f>'Core Indicators'!DZ33</f>
        <v>x</v>
      </c>
      <c r="Q33" s="206" t="str">
        <f>'Core Indicators'!EH33</f>
        <v>x</v>
      </c>
      <c r="R33" s="206" t="str">
        <f>'Core Indicators'!EP33</f>
        <v>x</v>
      </c>
      <c r="S33" s="165">
        <f t="shared" si="7"/>
        <v>1.3</v>
      </c>
      <c r="T33" s="165">
        <f t="shared" si="8"/>
        <v>1.1666666666666667</v>
      </c>
      <c r="U33" s="205">
        <v>1</v>
      </c>
      <c r="V33" s="205">
        <v>1</v>
      </c>
      <c r="W33" s="205">
        <f>'Core Indicators'!EX33</f>
        <v>2</v>
      </c>
      <c r="X33" s="165">
        <f t="shared" si="9"/>
        <v>1.5</v>
      </c>
      <c r="Y33" s="205">
        <v>1</v>
      </c>
      <c r="Z33" s="165">
        <f t="shared" si="10"/>
        <v>1.5</v>
      </c>
      <c r="AA33" s="205">
        <f>'Core Indicators'!FF33</f>
        <v>1</v>
      </c>
      <c r="AB33" s="205">
        <f t="shared" si="11"/>
        <v>2</v>
      </c>
      <c r="AC33" s="186">
        <f>'Core Indicators'!GD33</f>
        <v>2</v>
      </c>
      <c r="AD33" s="186">
        <f>'Core Indicators'!GL33</f>
        <v>2</v>
      </c>
      <c r="AE33" s="186">
        <f>'Core Indicators'!GT33</f>
        <v>2</v>
      </c>
      <c r="AF33" s="186">
        <f>'Core Indicators'!HB33</f>
        <v>2</v>
      </c>
      <c r="AG33" s="186">
        <f t="shared" si="12"/>
        <v>2</v>
      </c>
      <c r="AH33" s="186">
        <f>'Core Indicators'!HJ33</f>
        <v>2</v>
      </c>
      <c r="AI33" s="186">
        <f>'Core Indicators'!HR33</f>
        <v>2</v>
      </c>
      <c r="AJ33" s="186">
        <f t="shared" si="13"/>
        <v>2</v>
      </c>
      <c r="AK33" s="186">
        <f>'Core Indicators'!HZ33</f>
        <v>2</v>
      </c>
      <c r="AL33" s="186">
        <f>'Core Indicators'!IH33</f>
        <v>2</v>
      </c>
      <c r="AM33" s="186">
        <f>'Core Indicators'!IP33</f>
        <v>2</v>
      </c>
      <c r="AN33" s="186">
        <f t="shared" si="14"/>
        <v>2</v>
      </c>
    </row>
    <row r="34" spans="1:40" x14ac:dyDescent="0.35">
      <c r="A34" s="205" t="str">
        <f>Lists!C:C</f>
        <v>ECU002</v>
      </c>
      <c r="B34" s="251">
        <f t="shared" si="0"/>
        <v>2.4</v>
      </c>
      <c r="C34" s="165">
        <f t="shared" si="1"/>
        <v>0</v>
      </c>
      <c r="D34" s="274">
        <f t="shared" si="2"/>
        <v>2.5</v>
      </c>
      <c r="E34" s="205">
        <f>'Core Indicators'!R34</f>
        <v>2</v>
      </c>
      <c r="F34" s="205">
        <f>'Core Indicators'!Z34</f>
        <v>3</v>
      </c>
      <c r="G34" s="165">
        <f t="shared" si="3"/>
        <v>2.5</v>
      </c>
      <c r="H34" s="205">
        <f>'Core Indicators'!AH34</f>
        <v>3</v>
      </c>
      <c r="I34" s="205">
        <f>'Core Indicators'!AP34</f>
        <v>2</v>
      </c>
      <c r="J34" s="205">
        <f>'Core Indicators'!BN34</f>
        <v>2</v>
      </c>
      <c r="K34" s="205">
        <f t="shared" si="4"/>
        <v>2</v>
      </c>
      <c r="L34" s="251">
        <f t="shared" si="5"/>
        <v>2.5</v>
      </c>
      <c r="M34" s="274">
        <f t="shared" si="6"/>
        <v>2.8</v>
      </c>
      <c r="N34" s="206">
        <f>'Core Indicators'!DJ34</f>
        <v>3</v>
      </c>
      <c r="O34" s="206">
        <f>'Core Indicators'!DR34</f>
        <v>3</v>
      </c>
      <c r="P34" s="206">
        <f>'Core Indicators'!DZ34</f>
        <v>2</v>
      </c>
      <c r="Q34" s="206">
        <f>'Core Indicators'!EH34</f>
        <v>3</v>
      </c>
      <c r="R34" s="206">
        <f>'Core Indicators'!EP34</f>
        <v>3</v>
      </c>
      <c r="S34" s="165">
        <f t="shared" si="7"/>
        <v>1.6</v>
      </c>
      <c r="T34" s="165">
        <f t="shared" si="8"/>
        <v>1.1666666666666667</v>
      </c>
      <c r="U34" s="205">
        <v>1</v>
      </c>
      <c r="V34" s="205">
        <v>1</v>
      </c>
      <c r="W34" s="205">
        <f>'Core Indicators'!EX34</f>
        <v>2</v>
      </c>
      <c r="X34" s="165">
        <f t="shared" si="9"/>
        <v>1.5</v>
      </c>
      <c r="Y34" s="205">
        <v>1</v>
      </c>
      <c r="Z34" s="165">
        <f t="shared" si="10"/>
        <v>2</v>
      </c>
      <c r="AA34" s="205">
        <f>'Core Indicators'!FF34</f>
        <v>2</v>
      </c>
      <c r="AB34" s="205">
        <f t="shared" si="11"/>
        <v>2</v>
      </c>
      <c r="AC34" s="186">
        <f>'Core Indicators'!GD34</f>
        <v>2</v>
      </c>
      <c r="AD34" s="186">
        <f>'Core Indicators'!GL34</f>
        <v>2</v>
      </c>
      <c r="AE34" s="186">
        <f>'Core Indicators'!GT34</f>
        <v>2</v>
      </c>
      <c r="AF34" s="186">
        <f>'Core Indicators'!HB34</f>
        <v>2</v>
      </c>
      <c r="AG34" s="186">
        <f t="shared" si="12"/>
        <v>2</v>
      </c>
      <c r="AH34" s="186">
        <f>'Core Indicators'!HJ34</f>
        <v>2</v>
      </c>
      <c r="AI34" s="186">
        <f>'Core Indicators'!HR34</f>
        <v>2</v>
      </c>
      <c r="AJ34" s="186">
        <f t="shared" si="13"/>
        <v>2</v>
      </c>
      <c r="AK34" s="186">
        <f>'Core Indicators'!HZ34</f>
        <v>2</v>
      </c>
      <c r="AL34" s="186">
        <f>'Core Indicators'!IH34</f>
        <v>2</v>
      </c>
      <c r="AM34" s="186">
        <f>'Core Indicators'!IP34</f>
        <v>2</v>
      </c>
      <c r="AN34" s="186">
        <f t="shared" si="14"/>
        <v>2</v>
      </c>
    </row>
    <row r="35" spans="1:40" x14ac:dyDescent="0.35">
      <c r="A35" s="205" t="str">
        <f>Lists!C:C</f>
        <v>EGY002</v>
      </c>
      <c r="B35" s="251">
        <f t="shared" ref="B35:B66" si="15">IF(OR(M35="x",D35="x"),"x",ROUND((5-GEOMEAN(((5-D35)/5*4+1),((5-M35)/5*4+1),((5-M35)/5*4+1)))/4*3.5+S35*0.3,1))</f>
        <v>2</v>
      </c>
      <c r="C35" s="165">
        <f t="shared" ref="C35:C66" si="16">COUNTIF(E35:F35,"x")+COUNTIF(H35:I35,"x")+COUNTIF(J35:J35,"x")+COUNTIF(M35,"x")+COUNTIF(U35:W35,"x")+COUNTIF(Y35:AB35,"x")</f>
        <v>0</v>
      </c>
      <c r="D35" s="274">
        <f t="shared" ref="D35:D66" si="17">IF(OR(L35="x",G35="x"),"x",ROUND((5-GEOMEAN(((5-L35)/5*4+1),((5-L35)/5*4+1),((5-G35)/5*4+1)))/4*5,1))</f>
        <v>2.7</v>
      </c>
      <c r="E35" s="205">
        <f>'Core Indicators'!R35</f>
        <v>2</v>
      </c>
      <c r="F35" s="205">
        <f>'Core Indicators'!Z35</f>
        <v>3</v>
      </c>
      <c r="G35" s="165">
        <f t="shared" ref="G35:G66" si="18">IF(AND(F35="x",E35="x"),"x",IF(OR(F35="x",E35="x"),AVERAGE(E35,F35),ROUND((10-GEOMEAN(((10-E35)/10*9+1),((10-F35)/10*9+1)))/9*10,1)))</f>
        <v>2.5</v>
      </c>
      <c r="H35" s="205">
        <f>'Core Indicators'!AH35</f>
        <v>3</v>
      </c>
      <c r="I35" s="205">
        <f>'Core Indicators'!AP35</f>
        <v>3</v>
      </c>
      <c r="J35" s="205">
        <f>'Core Indicators'!BN35</f>
        <v>2</v>
      </c>
      <c r="K35" s="205">
        <f t="shared" ref="K35:K66" si="19">IF(AND(J35="x",I35="x"),"x",IF(OR(J35="x",I35="x"),AVERAGE(I35,J35),ROUND((10-GEOMEAN(((10-I35)/10*9+1),((10-J35)/10*9+1)))/9*10,1)))</f>
        <v>2.5</v>
      </c>
      <c r="L35" s="251">
        <f t="shared" ref="L35:L66" si="20">IF(AND(H35="x",K35="x"),"x",IF(OR(H35="x",K35="x"),AVERAGE(H35,K35),ROUND((10-GEOMEAN(((10-H35)/10*9+1),((10-K35)/10*9+1)))/9*10,1)))</f>
        <v>2.8</v>
      </c>
      <c r="M35" s="274">
        <f t="shared" ref="M35:M66" si="21">IF(N35="x","x",AVERAGE(N35:R35))</f>
        <v>2</v>
      </c>
      <c r="N35" s="206">
        <f>'Core Indicators'!DJ35</f>
        <v>2</v>
      </c>
      <c r="O35" s="206">
        <f>'Core Indicators'!DR35</f>
        <v>2</v>
      </c>
      <c r="P35" s="206">
        <f>'Core Indicators'!DZ35</f>
        <v>2</v>
      </c>
      <c r="Q35" s="206">
        <f>'Core Indicators'!EH35</f>
        <v>2</v>
      </c>
      <c r="R35" s="206">
        <f>'Core Indicators'!EP35</f>
        <v>2</v>
      </c>
      <c r="S35" s="165">
        <f t="shared" ref="S35:S66" si="22">IF(OR(Z35="x",T35="x"),T35,ROUND((10-GEOMEAN(((10-T35)/10*9+1),((10-Z35)/10*9+1)))/9*10,1))</f>
        <v>1.3</v>
      </c>
      <c r="T35" s="165">
        <f t="shared" ref="T35:T66" si="23">AVERAGE(U35,X35,Y35)</f>
        <v>1.1666666666666667</v>
      </c>
      <c r="U35" s="205">
        <v>1</v>
      </c>
      <c r="V35" s="205">
        <v>1</v>
      </c>
      <c r="W35" s="205">
        <f>'Core Indicators'!EX35</f>
        <v>2</v>
      </c>
      <c r="X35" s="165">
        <f t="shared" ref="X35:X66" si="24">AVERAGE(V35:W35)</f>
        <v>1.5</v>
      </c>
      <c r="Y35" s="205">
        <v>1</v>
      </c>
      <c r="Z35" s="165">
        <f t="shared" ref="Z35:Z66" si="25">IF(AND(AA35="x",AB35="x"),"x",AVERAGE(AA35:AB35))</f>
        <v>1.5</v>
      </c>
      <c r="AA35" s="205">
        <f>'Core Indicators'!FF35</f>
        <v>1</v>
      </c>
      <c r="AB35" s="205">
        <f t="shared" ref="AB35:AB66" si="26">IF(AND(AJ35="x",AN35="x",AG35="x"),"x",(AVERAGE(AJ35,AN35,AG35)))</f>
        <v>2</v>
      </c>
      <c r="AC35" s="186">
        <f>'Core Indicators'!GD35</f>
        <v>2</v>
      </c>
      <c r="AD35" s="186">
        <f>'Core Indicators'!GL35</f>
        <v>2</v>
      </c>
      <c r="AE35" s="186">
        <f>'Core Indicators'!GT35</f>
        <v>2</v>
      </c>
      <c r="AF35" s="186">
        <f>'Core Indicators'!HB35</f>
        <v>2</v>
      </c>
      <c r="AG35" s="186">
        <f t="shared" ref="AG35:AG66" si="27">IF(AND(AC35="x",AD35="x",AE35="x",AF35="x"),"x",AVERAGE(AC35:AF35))</f>
        <v>2</v>
      </c>
      <c r="AH35" s="186">
        <f>'Core Indicators'!HJ35</f>
        <v>2</v>
      </c>
      <c r="AI35" s="186">
        <f>'Core Indicators'!HR35</f>
        <v>2</v>
      </c>
      <c r="AJ35" s="186">
        <f t="shared" ref="AJ35:AJ66" si="28">IF(AND(AH35="x",AI35="x"),"x",AVERAGE(AH35:AI35))</f>
        <v>2</v>
      </c>
      <c r="AK35" s="186">
        <f>'Core Indicators'!HZ35</f>
        <v>2</v>
      </c>
      <c r="AL35" s="186">
        <f>'Core Indicators'!IH35</f>
        <v>2</v>
      </c>
      <c r="AM35" s="186">
        <f>'Core Indicators'!IP35</f>
        <v>2</v>
      </c>
      <c r="AN35" s="186">
        <f t="shared" ref="AN35:AN66" si="29">IF(AND(AK35="x",AL35="x",AM35="x"),"x",AVERAGE(AK35:AM35))</f>
        <v>2</v>
      </c>
    </row>
    <row r="36" spans="1:40" x14ac:dyDescent="0.35">
      <c r="A36" s="205" t="str">
        <f>Lists!C:C</f>
        <v>ERI001</v>
      </c>
      <c r="B36" s="251">
        <f t="shared" si="15"/>
        <v>2.2000000000000002</v>
      </c>
      <c r="C36" s="165">
        <f t="shared" si="16"/>
        <v>1</v>
      </c>
      <c r="D36" s="274">
        <f t="shared" si="17"/>
        <v>2.7</v>
      </c>
      <c r="E36" s="205">
        <f>'Core Indicators'!R36</f>
        <v>2</v>
      </c>
      <c r="F36" s="205">
        <f>'Core Indicators'!Z36</f>
        <v>2</v>
      </c>
      <c r="G36" s="165">
        <f t="shared" si="18"/>
        <v>2</v>
      </c>
      <c r="H36" s="205">
        <f>'Core Indicators'!AH36</f>
        <v>3</v>
      </c>
      <c r="I36" s="205">
        <f>'Core Indicators'!AP36</f>
        <v>3</v>
      </c>
      <c r="J36" s="205" t="str">
        <f>'Core Indicators'!BN36</f>
        <v>x</v>
      </c>
      <c r="K36" s="205">
        <f t="shared" si="19"/>
        <v>3</v>
      </c>
      <c r="L36" s="251">
        <f t="shared" si="20"/>
        <v>3</v>
      </c>
      <c r="M36" s="274">
        <f t="shared" si="21"/>
        <v>2.3333333333333335</v>
      </c>
      <c r="N36" s="206">
        <f>'Core Indicators'!DJ36</f>
        <v>2</v>
      </c>
      <c r="O36" s="206">
        <f>'Core Indicators'!DR36</f>
        <v>2</v>
      </c>
      <c r="P36" s="206">
        <f>'Core Indicators'!DZ36</f>
        <v>3</v>
      </c>
      <c r="Q36" s="206" t="str">
        <f>'Core Indicators'!EH36</f>
        <v>x</v>
      </c>
      <c r="R36" s="206" t="str">
        <f>'Core Indicators'!EP36</f>
        <v>x</v>
      </c>
      <c r="S36" s="165">
        <f t="shared" si="22"/>
        <v>1.7</v>
      </c>
      <c r="T36" s="165">
        <f t="shared" si="23"/>
        <v>1.3333333333333333</v>
      </c>
      <c r="U36" s="205">
        <v>1</v>
      </c>
      <c r="V36" s="205">
        <v>1</v>
      </c>
      <c r="W36" s="205">
        <f>'Core Indicators'!EX36</f>
        <v>3</v>
      </c>
      <c r="X36" s="165">
        <f t="shared" si="24"/>
        <v>2</v>
      </c>
      <c r="Y36" s="205">
        <v>1</v>
      </c>
      <c r="Z36" s="165">
        <f t="shared" si="25"/>
        <v>2</v>
      </c>
      <c r="AA36" s="205">
        <f>'Core Indicators'!FF36</f>
        <v>2</v>
      </c>
      <c r="AB36" s="205">
        <f t="shared" si="26"/>
        <v>2</v>
      </c>
      <c r="AC36" s="186">
        <f>'Core Indicators'!GD36</f>
        <v>2</v>
      </c>
      <c r="AD36" s="186">
        <f>'Core Indicators'!GL36</f>
        <v>2</v>
      </c>
      <c r="AE36" s="186">
        <f>'Core Indicators'!GT36</f>
        <v>2</v>
      </c>
      <c r="AF36" s="186">
        <f>'Core Indicators'!HB36</f>
        <v>2</v>
      </c>
      <c r="AG36" s="186">
        <f t="shared" si="27"/>
        <v>2</v>
      </c>
      <c r="AH36" s="186">
        <f>'Core Indicators'!HJ36</f>
        <v>2</v>
      </c>
      <c r="AI36" s="186">
        <f>'Core Indicators'!HR36</f>
        <v>2</v>
      </c>
      <c r="AJ36" s="186">
        <f t="shared" si="28"/>
        <v>2</v>
      </c>
      <c r="AK36" s="186">
        <f>'Core Indicators'!HZ36</f>
        <v>2</v>
      </c>
      <c r="AL36" s="186">
        <f>'Core Indicators'!IH36</f>
        <v>2</v>
      </c>
      <c r="AM36" s="186">
        <f>'Core Indicators'!IP36</f>
        <v>2</v>
      </c>
      <c r="AN36" s="186">
        <f t="shared" si="29"/>
        <v>2</v>
      </c>
    </row>
    <row r="37" spans="1:40" x14ac:dyDescent="0.35">
      <c r="A37" s="205" t="str">
        <f>Lists!C:C</f>
        <v>ESP002</v>
      </c>
      <c r="B37" s="251">
        <f t="shared" si="15"/>
        <v>1.9</v>
      </c>
      <c r="C37" s="165">
        <f t="shared" si="16"/>
        <v>0</v>
      </c>
      <c r="D37" s="274">
        <f t="shared" si="17"/>
        <v>2</v>
      </c>
      <c r="E37" s="205">
        <f>'Core Indicators'!R37</f>
        <v>2</v>
      </c>
      <c r="F37" s="205">
        <f>'Core Indicators'!Z37</f>
        <v>2</v>
      </c>
      <c r="G37" s="165">
        <f t="shared" si="18"/>
        <v>2</v>
      </c>
      <c r="H37" s="205">
        <f>'Core Indicators'!AH37</f>
        <v>2</v>
      </c>
      <c r="I37" s="205">
        <f>'Core Indicators'!AP37</f>
        <v>2</v>
      </c>
      <c r="J37" s="205">
        <f>'Core Indicators'!BN37</f>
        <v>2</v>
      </c>
      <c r="K37" s="205">
        <f t="shared" si="19"/>
        <v>2</v>
      </c>
      <c r="L37" s="251">
        <f t="shared" si="20"/>
        <v>2</v>
      </c>
      <c r="M37" s="274">
        <f t="shared" si="21"/>
        <v>2</v>
      </c>
      <c r="N37" s="206">
        <f>'Core Indicators'!DJ37</f>
        <v>2</v>
      </c>
      <c r="O37" s="206">
        <f>'Core Indicators'!DR37</f>
        <v>2</v>
      </c>
      <c r="P37" s="206">
        <f>'Core Indicators'!DZ37</f>
        <v>2</v>
      </c>
      <c r="Q37" s="206">
        <f>'Core Indicators'!EH37</f>
        <v>2</v>
      </c>
      <c r="R37" s="206">
        <f>'Core Indicators'!EP37</f>
        <v>2</v>
      </c>
      <c r="S37" s="165">
        <f t="shared" si="22"/>
        <v>1.6</v>
      </c>
      <c r="T37" s="165">
        <f t="shared" si="23"/>
        <v>1.1666666666666667</v>
      </c>
      <c r="U37" s="205">
        <v>1</v>
      </c>
      <c r="V37" s="205">
        <v>1</v>
      </c>
      <c r="W37" s="205">
        <f>'Core Indicators'!EX37</f>
        <v>2</v>
      </c>
      <c r="X37" s="165">
        <f t="shared" si="24"/>
        <v>1.5</v>
      </c>
      <c r="Y37" s="205">
        <v>1</v>
      </c>
      <c r="Z37" s="165">
        <f t="shared" si="25"/>
        <v>2</v>
      </c>
      <c r="AA37" s="205">
        <f>'Core Indicators'!FF37</f>
        <v>2</v>
      </c>
      <c r="AB37" s="205">
        <f t="shared" si="26"/>
        <v>2</v>
      </c>
      <c r="AC37" s="186">
        <f>'Core Indicators'!GD37</f>
        <v>2</v>
      </c>
      <c r="AD37" s="186">
        <f>'Core Indicators'!GL37</f>
        <v>2</v>
      </c>
      <c r="AE37" s="186">
        <f>'Core Indicators'!GT37</f>
        <v>2</v>
      </c>
      <c r="AF37" s="186">
        <f>'Core Indicators'!HB37</f>
        <v>2</v>
      </c>
      <c r="AG37" s="186">
        <f t="shared" si="27"/>
        <v>2</v>
      </c>
      <c r="AH37" s="186">
        <f>'Core Indicators'!HJ37</f>
        <v>2</v>
      </c>
      <c r="AI37" s="186">
        <f>'Core Indicators'!HR37</f>
        <v>2</v>
      </c>
      <c r="AJ37" s="186">
        <f t="shared" si="28"/>
        <v>2</v>
      </c>
      <c r="AK37" s="186">
        <f>'Core Indicators'!HZ37</f>
        <v>2</v>
      </c>
      <c r="AL37" s="186">
        <f>'Core Indicators'!IH37</f>
        <v>2</v>
      </c>
      <c r="AM37" s="186">
        <f>'Core Indicators'!IP37</f>
        <v>2</v>
      </c>
      <c r="AN37" s="186">
        <f t="shared" si="29"/>
        <v>2</v>
      </c>
    </row>
    <row r="38" spans="1:40" x14ac:dyDescent="0.35">
      <c r="A38" s="205" t="str">
        <f>Lists!C:C</f>
        <v>ETH001</v>
      </c>
      <c r="B38" s="251">
        <f t="shared" si="15"/>
        <v>1.8</v>
      </c>
      <c r="C38" s="165">
        <f t="shared" si="16"/>
        <v>0</v>
      </c>
      <c r="D38" s="274">
        <f t="shared" si="17"/>
        <v>2</v>
      </c>
      <c r="E38" s="205">
        <f>'Core Indicators'!R38</f>
        <v>2</v>
      </c>
      <c r="F38" s="205">
        <f>'Core Indicators'!Z38</f>
        <v>2</v>
      </c>
      <c r="G38" s="165">
        <f t="shared" si="18"/>
        <v>2</v>
      </c>
      <c r="H38" s="205">
        <f>'Core Indicators'!AH38</f>
        <v>2</v>
      </c>
      <c r="I38" s="205">
        <f>'Core Indicators'!AP38</f>
        <v>2</v>
      </c>
      <c r="J38" s="205">
        <f>'Core Indicators'!BN38</f>
        <v>2</v>
      </c>
      <c r="K38" s="205">
        <f t="shared" si="19"/>
        <v>2</v>
      </c>
      <c r="L38" s="251">
        <f t="shared" si="20"/>
        <v>2</v>
      </c>
      <c r="M38" s="274">
        <f t="shared" si="21"/>
        <v>2</v>
      </c>
      <c r="N38" s="206">
        <f>'Core Indicators'!DJ38</f>
        <v>2</v>
      </c>
      <c r="O38" s="206">
        <f>'Core Indicators'!DR38</f>
        <v>2</v>
      </c>
      <c r="P38" s="206">
        <f>'Core Indicators'!DZ38</f>
        <v>2</v>
      </c>
      <c r="Q38" s="206">
        <f>'Core Indicators'!EH38</f>
        <v>2</v>
      </c>
      <c r="R38" s="206">
        <f>'Core Indicators'!EP38</f>
        <v>2</v>
      </c>
      <c r="S38" s="165">
        <f t="shared" si="22"/>
        <v>1.3</v>
      </c>
      <c r="T38" s="165">
        <f t="shared" si="23"/>
        <v>1.1666666666666667</v>
      </c>
      <c r="U38" s="205">
        <v>1</v>
      </c>
      <c r="V38" s="205">
        <v>1</v>
      </c>
      <c r="W38" s="205">
        <f>'Core Indicators'!EX38</f>
        <v>2</v>
      </c>
      <c r="X38" s="165">
        <f t="shared" si="24"/>
        <v>1.5</v>
      </c>
      <c r="Y38" s="205">
        <v>1</v>
      </c>
      <c r="Z38" s="165">
        <f t="shared" si="25"/>
        <v>1.5</v>
      </c>
      <c r="AA38" s="205">
        <f>'Core Indicators'!FF38</f>
        <v>1</v>
      </c>
      <c r="AB38" s="205">
        <f t="shared" si="26"/>
        <v>2</v>
      </c>
      <c r="AC38" s="186">
        <f>'Core Indicators'!GD38</f>
        <v>2</v>
      </c>
      <c r="AD38" s="186">
        <f>'Core Indicators'!GL38</f>
        <v>2</v>
      </c>
      <c r="AE38" s="186">
        <f>'Core Indicators'!GT38</f>
        <v>2</v>
      </c>
      <c r="AF38" s="186">
        <f>'Core Indicators'!HB38</f>
        <v>2</v>
      </c>
      <c r="AG38" s="186">
        <f t="shared" si="27"/>
        <v>2</v>
      </c>
      <c r="AH38" s="186">
        <f>'Core Indicators'!HJ38</f>
        <v>2</v>
      </c>
      <c r="AI38" s="186">
        <f>'Core Indicators'!HR38</f>
        <v>2</v>
      </c>
      <c r="AJ38" s="186">
        <f t="shared" si="28"/>
        <v>2</v>
      </c>
      <c r="AK38" s="186">
        <f>'Core Indicators'!HZ38</f>
        <v>2</v>
      </c>
      <c r="AL38" s="186">
        <f>'Core Indicators'!IH38</f>
        <v>2</v>
      </c>
      <c r="AM38" s="186">
        <f>'Core Indicators'!IP38</f>
        <v>2</v>
      </c>
      <c r="AN38" s="186">
        <f t="shared" si="29"/>
        <v>2</v>
      </c>
    </row>
    <row r="39" spans="1:40" x14ac:dyDescent="0.35">
      <c r="A39" s="205" t="str">
        <f>Lists!C:C</f>
        <v>ETH003</v>
      </c>
      <c r="B39" s="251">
        <f t="shared" si="15"/>
        <v>1.8</v>
      </c>
      <c r="C39" s="165">
        <f t="shared" si="16"/>
        <v>0</v>
      </c>
      <c r="D39" s="274">
        <f t="shared" si="17"/>
        <v>2</v>
      </c>
      <c r="E39" s="205">
        <f>'Core Indicators'!R39</f>
        <v>2</v>
      </c>
      <c r="F39" s="205">
        <f>'Core Indicators'!Z39</f>
        <v>2</v>
      </c>
      <c r="G39" s="165">
        <f t="shared" si="18"/>
        <v>2</v>
      </c>
      <c r="H39" s="205">
        <f>'Core Indicators'!AH39</f>
        <v>2</v>
      </c>
      <c r="I39" s="205">
        <f>'Core Indicators'!AP39</f>
        <v>2</v>
      </c>
      <c r="J39" s="205">
        <f>'Core Indicators'!BN39</f>
        <v>2</v>
      </c>
      <c r="K39" s="205">
        <f t="shared" si="19"/>
        <v>2</v>
      </c>
      <c r="L39" s="251">
        <f t="shared" si="20"/>
        <v>2</v>
      </c>
      <c r="M39" s="274">
        <f t="shared" si="21"/>
        <v>2</v>
      </c>
      <c r="N39" s="206">
        <f>'Core Indicators'!DJ39</f>
        <v>2</v>
      </c>
      <c r="O39" s="206">
        <f>'Core Indicators'!DR39</f>
        <v>2</v>
      </c>
      <c r="P39" s="206">
        <f>'Core Indicators'!DZ39</f>
        <v>2</v>
      </c>
      <c r="Q39" s="206">
        <f>'Core Indicators'!EH39</f>
        <v>2</v>
      </c>
      <c r="R39" s="206">
        <f>'Core Indicators'!EP39</f>
        <v>2</v>
      </c>
      <c r="S39" s="165">
        <f t="shared" si="22"/>
        <v>1.3</v>
      </c>
      <c r="T39" s="165">
        <f t="shared" si="23"/>
        <v>1.1666666666666667</v>
      </c>
      <c r="U39" s="205">
        <v>1</v>
      </c>
      <c r="V39" s="205">
        <v>1</v>
      </c>
      <c r="W39" s="205">
        <f>'Core Indicators'!EX39</f>
        <v>2</v>
      </c>
      <c r="X39" s="165">
        <f t="shared" si="24"/>
        <v>1.5</v>
      </c>
      <c r="Y39" s="205">
        <v>1</v>
      </c>
      <c r="Z39" s="165">
        <f t="shared" si="25"/>
        <v>1.5</v>
      </c>
      <c r="AA39" s="205">
        <f>'Core Indicators'!FF39</f>
        <v>1</v>
      </c>
      <c r="AB39" s="205">
        <f t="shared" si="26"/>
        <v>2</v>
      </c>
      <c r="AC39" s="186">
        <f>'Core Indicators'!GD39</f>
        <v>2</v>
      </c>
      <c r="AD39" s="186">
        <f>'Core Indicators'!GL39</f>
        <v>2</v>
      </c>
      <c r="AE39" s="186">
        <f>'Core Indicators'!GT39</f>
        <v>2</v>
      </c>
      <c r="AF39" s="186">
        <f>'Core Indicators'!HB39</f>
        <v>2</v>
      </c>
      <c r="AG39" s="186">
        <f t="shared" si="27"/>
        <v>2</v>
      </c>
      <c r="AH39" s="186">
        <f>'Core Indicators'!HJ39</f>
        <v>2</v>
      </c>
      <c r="AI39" s="186">
        <f>'Core Indicators'!HR39</f>
        <v>2</v>
      </c>
      <c r="AJ39" s="186">
        <f t="shared" si="28"/>
        <v>2</v>
      </c>
      <c r="AK39" s="186">
        <f>'Core Indicators'!HZ39</f>
        <v>2</v>
      </c>
      <c r="AL39" s="186">
        <f>'Core Indicators'!IH39</f>
        <v>2</v>
      </c>
      <c r="AM39" s="186">
        <f>'Core Indicators'!IP39</f>
        <v>2</v>
      </c>
      <c r="AN39" s="186">
        <f t="shared" si="29"/>
        <v>2</v>
      </c>
    </row>
    <row r="40" spans="1:40" x14ac:dyDescent="0.35">
      <c r="A40" s="205" t="str">
        <f>Lists!C:C</f>
        <v>ETH004</v>
      </c>
      <c r="B40" s="251">
        <f t="shared" si="15"/>
        <v>2.2999999999999998</v>
      </c>
      <c r="C40" s="165">
        <f t="shared" si="16"/>
        <v>0</v>
      </c>
      <c r="D40" s="274">
        <f t="shared" si="17"/>
        <v>2</v>
      </c>
      <c r="E40" s="205">
        <f>'Core Indicators'!R40</f>
        <v>2</v>
      </c>
      <c r="F40" s="205">
        <f>'Core Indicators'!Z40</f>
        <v>2</v>
      </c>
      <c r="G40" s="165">
        <f t="shared" si="18"/>
        <v>2</v>
      </c>
      <c r="H40" s="205">
        <f>'Core Indicators'!AH40</f>
        <v>2</v>
      </c>
      <c r="I40" s="205">
        <f>'Core Indicators'!AP40</f>
        <v>2</v>
      </c>
      <c r="J40" s="205">
        <f>'Core Indicators'!BN40</f>
        <v>2</v>
      </c>
      <c r="K40" s="205">
        <f t="shared" si="19"/>
        <v>2</v>
      </c>
      <c r="L40" s="251">
        <f t="shared" si="20"/>
        <v>2</v>
      </c>
      <c r="M40" s="274">
        <f t="shared" si="21"/>
        <v>3</v>
      </c>
      <c r="N40" s="206">
        <f>'Core Indicators'!DJ40</f>
        <v>3</v>
      </c>
      <c r="O40" s="206">
        <f>'Core Indicators'!DR40</f>
        <v>3</v>
      </c>
      <c r="P40" s="206">
        <f>'Core Indicators'!DZ40</f>
        <v>3</v>
      </c>
      <c r="Q40" s="206">
        <f>'Core Indicators'!EH40</f>
        <v>3</v>
      </c>
      <c r="R40" s="206">
        <f>'Core Indicators'!EP40</f>
        <v>3</v>
      </c>
      <c r="S40" s="165">
        <f t="shared" si="22"/>
        <v>1.3</v>
      </c>
      <c r="T40" s="165">
        <f t="shared" si="23"/>
        <v>1.1666666666666667</v>
      </c>
      <c r="U40" s="205">
        <v>1</v>
      </c>
      <c r="V40" s="205">
        <v>1</v>
      </c>
      <c r="W40" s="205">
        <f>'Core Indicators'!EX40</f>
        <v>2</v>
      </c>
      <c r="X40" s="165">
        <f t="shared" si="24"/>
        <v>1.5</v>
      </c>
      <c r="Y40" s="205">
        <v>1</v>
      </c>
      <c r="Z40" s="165">
        <f t="shared" si="25"/>
        <v>1.5</v>
      </c>
      <c r="AA40" s="205">
        <f>'Core Indicators'!FF40</f>
        <v>1</v>
      </c>
      <c r="AB40" s="205">
        <f t="shared" si="26"/>
        <v>2</v>
      </c>
      <c r="AC40" s="186">
        <f>'Core Indicators'!GD40</f>
        <v>2</v>
      </c>
      <c r="AD40" s="186">
        <f>'Core Indicators'!GL40</f>
        <v>2</v>
      </c>
      <c r="AE40" s="186">
        <f>'Core Indicators'!GT40</f>
        <v>2</v>
      </c>
      <c r="AF40" s="186">
        <f>'Core Indicators'!HB40</f>
        <v>2</v>
      </c>
      <c r="AG40" s="186">
        <f t="shared" si="27"/>
        <v>2</v>
      </c>
      <c r="AH40" s="186">
        <f>'Core Indicators'!HJ40</f>
        <v>2</v>
      </c>
      <c r="AI40" s="186">
        <f>'Core Indicators'!HR40</f>
        <v>2</v>
      </c>
      <c r="AJ40" s="186">
        <f t="shared" si="28"/>
        <v>2</v>
      </c>
      <c r="AK40" s="186">
        <f>'Core Indicators'!HZ40</f>
        <v>2</v>
      </c>
      <c r="AL40" s="186">
        <f>'Core Indicators'!IH40</f>
        <v>2</v>
      </c>
      <c r="AM40" s="186">
        <f>'Core Indicators'!IP40</f>
        <v>2</v>
      </c>
      <c r="AN40" s="186">
        <f t="shared" si="29"/>
        <v>2</v>
      </c>
    </row>
    <row r="41" spans="1:40" x14ac:dyDescent="0.35">
      <c r="A41" s="205" t="str">
        <f>Lists!C:C</f>
        <v>ETH005</v>
      </c>
      <c r="B41" s="251">
        <f t="shared" si="15"/>
        <v>2.2000000000000002</v>
      </c>
      <c r="C41" s="165">
        <f t="shared" si="16"/>
        <v>0</v>
      </c>
      <c r="D41" s="274">
        <f t="shared" si="17"/>
        <v>2</v>
      </c>
      <c r="E41" s="205">
        <f>'Core Indicators'!R41</f>
        <v>2</v>
      </c>
      <c r="F41" s="205">
        <f>'Core Indicators'!Z41</f>
        <v>2</v>
      </c>
      <c r="G41" s="165">
        <f t="shared" si="18"/>
        <v>2</v>
      </c>
      <c r="H41" s="205">
        <f>'Core Indicators'!AH41</f>
        <v>2</v>
      </c>
      <c r="I41" s="205">
        <f>'Core Indicators'!AP41</f>
        <v>2</v>
      </c>
      <c r="J41" s="205">
        <f>'Core Indicators'!BN41</f>
        <v>2</v>
      </c>
      <c r="K41" s="205">
        <f t="shared" si="19"/>
        <v>2</v>
      </c>
      <c r="L41" s="251">
        <f t="shared" si="20"/>
        <v>2</v>
      </c>
      <c r="M41" s="274">
        <f t="shared" si="21"/>
        <v>2.6</v>
      </c>
      <c r="N41" s="206">
        <f>'Core Indicators'!DJ41</f>
        <v>3</v>
      </c>
      <c r="O41" s="206">
        <f>'Core Indicators'!DR41</f>
        <v>2</v>
      </c>
      <c r="P41" s="206">
        <f>'Core Indicators'!DZ41</f>
        <v>2</v>
      </c>
      <c r="Q41" s="206">
        <f>'Core Indicators'!EH41</f>
        <v>3</v>
      </c>
      <c r="R41" s="206">
        <f>'Core Indicators'!EP41</f>
        <v>3</v>
      </c>
      <c r="S41" s="165">
        <f t="shared" si="22"/>
        <v>1.6</v>
      </c>
      <c r="T41" s="165">
        <f t="shared" si="23"/>
        <v>1.1666666666666667</v>
      </c>
      <c r="U41" s="205">
        <v>1</v>
      </c>
      <c r="V41" s="205">
        <v>1</v>
      </c>
      <c r="W41" s="205">
        <f>'Core Indicators'!EX41</f>
        <v>2</v>
      </c>
      <c r="X41" s="165">
        <f t="shared" si="24"/>
        <v>1.5</v>
      </c>
      <c r="Y41" s="205">
        <v>1</v>
      </c>
      <c r="Z41" s="165">
        <f t="shared" si="25"/>
        <v>2</v>
      </c>
      <c r="AA41" s="205">
        <f>'Core Indicators'!FF41</f>
        <v>2</v>
      </c>
      <c r="AB41" s="205">
        <f t="shared" si="26"/>
        <v>2</v>
      </c>
      <c r="AC41" s="186">
        <f>'Core Indicators'!GD41</f>
        <v>2</v>
      </c>
      <c r="AD41" s="186">
        <f>'Core Indicators'!GL41</f>
        <v>2</v>
      </c>
      <c r="AE41" s="186">
        <f>'Core Indicators'!GT41</f>
        <v>2</v>
      </c>
      <c r="AF41" s="186">
        <f>'Core Indicators'!HB41</f>
        <v>2</v>
      </c>
      <c r="AG41" s="186">
        <f t="shared" si="27"/>
        <v>2</v>
      </c>
      <c r="AH41" s="186">
        <f>'Core Indicators'!HJ41</f>
        <v>2</v>
      </c>
      <c r="AI41" s="186">
        <f>'Core Indicators'!HR41</f>
        <v>2</v>
      </c>
      <c r="AJ41" s="186">
        <f t="shared" si="28"/>
        <v>2</v>
      </c>
      <c r="AK41" s="186">
        <f>'Core Indicators'!HZ41</f>
        <v>2</v>
      </c>
      <c r="AL41" s="186">
        <f>'Core Indicators'!IH41</f>
        <v>2</v>
      </c>
      <c r="AM41" s="186">
        <f>'Core Indicators'!IP41</f>
        <v>2</v>
      </c>
      <c r="AN41" s="186">
        <f t="shared" si="29"/>
        <v>2</v>
      </c>
    </row>
    <row r="42" spans="1:40" x14ac:dyDescent="0.35">
      <c r="A42" s="205" t="str">
        <f>Lists!C:C</f>
        <v>GRC002</v>
      </c>
      <c r="B42" s="251">
        <f t="shared" si="15"/>
        <v>2.4</v>
      </c>
      <c r="C42" s="165">
        <f t="shared" si="16"/>
        <v>0</v>
      </c>
      <c r="D42" s="274">
        <f t="shared" si="17"/>
        <v>2.2000000000000002</v>
      </c>
      <c r="E42" s="205">
        <f>'Core Indicators'!R42</f>
        <v>2</v>
      </c>
      <c r="F42" s="205">
        <f>'Core Indicators'!Z42</f>
        <v>2</v>
      </c>
      <c r="G42" s="165">
        <f t="shared" si="18"/>
        <v>2</v>
      </c>
      <c r="H42" s="205">
        <f>'Core Indicators'!AH42</f>
        <v>2</v>
      </c>
      <c r="I42" s="205">
        <f>'Core Indicators'!AP42</f>
        <v>2</v>
      </c>
      <c r="J42" s="205">
        <f>'Core Indicators'!BN42</f>
        <v>3</v>
      </c>
      <c r="K42" s="205">
        <f t="shared" si="19"/>
        <v>2.5</v>
      </c>
      <c r="L42" s="251">
        <f t="shared" si="20"/>
        <v>2.2999999999999998</v>
      </c>
      <c r="M42" s="274">
        <f t="shared" si="21"/>
        <v>3</v>
      </c>
      <c r="N42" s="206">
        <f>'Core Indicators'!DJ42</f>
        <v>3</v>
      </c>
      <c r="O42" s="206">
        <f>'Core Indicators'!DR42</f>
        <v>3</v>
      </c>
      <c r="P42" s="206">
        <f>'Core Indicators'!DZ42</f>
        <v>3</v>
      </c>
      <c r="Q42" s="206">
        <f>'Core Indicators'!EH42</f>
        <v>3</v>
      </c>
      <c r="R42" s="206">
        <f>'Core Indicators'!EP42</f>
        <v>3</v>
      </c>
      <c r="S42" s="165">
        <f t="shared" si="22"/>
        <v>1.7</v>
      </c>
      <c r="T42" s="165">
        <f t="shared" si="23"/>
        <v>1.3333333333333333</v>
      </c>
      <c r="U42" s="205">
        <v>1</v>
      </c>
      <c r="V42" s="205">
        <v>1</v>
      </c>
      <c r="W42" s="205">
        <f>'Core Indicators'!EX42</f>
        <v>3</v>
      </c>
      <c r="X42" s="165">
        <f t="shared" si="24"/>
        <v>2</v>
      </c>
      <c r="Y42" s="205">
        <v>1</v>
      </c>
      <c r="Z42" s="165">
        <f t="shared" si="25"/>
        <v>2</v>
      </c>
      <c r="AA42" s="205">
        <f>'Core Indicators'!FF42</f>
        <v>2</v>
      </c>
      <c r="AB42" s="205">
        <f t="shared" si="26"/>
        <v>2</v>
      </c>
      <c r="AC42" s="186">
        <f>'Core Indicators'!GD42</f>
        <v>2</v>
      </c>
      <c r="AD42" s="186">
        <f>'Core Indicators'!GL42</f>
        <v>2</v>
      </c>
      <c r="AE42" s="186">
        <f>'Core Indicators'!GT42</f>
        <v>2</v>
      </c>
      <c r="AF42" s="186">
        <f>'Core Indicators'!HB42</f>
        <v>2</v>
      </c>
      <c r="AG42" s="186">
        <f t="shared" si="27"/>
        <v>2</v>
      </c>
      <c r="AH42" s="186">
        <f>'Core Indicators'!HJ42</f>
        <v>2</v>
      </c>
      <c r="AI42" s="186">
        <f>'Core Indicators'!HR42</f>
        <v>2</v>
      </c>
      <c r="AJ42" s="186">
        <f t="shared" si="28"/>
        <v>2</v>
      </c>
      <c r="AK42" s="186">
        <f>'Core Indicators'!HZ42</f>
        <v>2</v>
      </c>
      <c r="AL42" s="186">
        <f>'Core Indicators'!IH42</f>
        <v>2</v>
      </c>
      <c r="AM42" s="186">
        <f>'Core Indicators'!IP42</f>
        <v>2</v>
      </c>
      <c r="AN42" s="186">
        <f t="shared" si="29"/>
        <v>2</v>
      </c>
    </row>
    <row r="43" spans="1:40" x14ac:dyDescent="0.35">
      <c r="A43" s="205" t="str">
        <f>Lists!C:C</f>
        <v>GTM001</v>
      </c>
      <c r="B43" s="251">
        <f t="shared" si="15"/>
        <v>1.9</v>
      </c>
      <c r="C43" s="165">
        <f t="shared" si="16"/>
        <v>0</v>
      </c>
      <c r="D43" s="274">
        <f t="shared" si="17"/>
        <v>2</v>
      </c>
      <c r="E43" s="205">
        <f>'Core Indicators'!R43</f>
        <v>2</v>
      </c>
      <c r="F43" s="205">
        <f>'Core Indicators'!Z43</f>
        <v>2</v>
      </c>
      <c r="G43" s="165">
        <f t="shared" si="18"/>
        <v>2</v>
      </c>
      <c r="H43" s="205">
        <f>'Core Indicators'!AH43</f>
        <v>2</v>
      </c>
      <c r="I43" s="205">
        <f>'Core Indicators'!AP43</f>
        <v>2</v>
      </c>
      <c r="J43" s="205">
        <f>'Core Indicators'!BN43</f>
        <v>2</v>
      </c>
      <c r="K43" s="205">
        <f t="shared" si="19"/>
        <v>2</v>
      </c>
      <c r="L43" s="251">
        <f t="shared" si="20"/>
        <v>2</v>
      </c>
      <c r="M43" s="274">
        <f t="shared" si="21"/>
        <v>2</v>
      </c>
      <c r="N43" s="206">
        <f>'Core Indicators'!DJ43</f>
        <v>2</v>
      </c>
      <c r="O43" s="206">
        <f>'Core Indicators'!DR43</f>
        <v>2</v>
      </c>
      <c r="P43" s="206">
        <f>'Core Indicators'!DZ43</f>
        <v>2</v>
      </c>
      <c r="Q43" s="206" t="str">
        <f>'Core Indicators'!EH43</f>
        <v>x</v>
      </c>
      <c r="R43" s="206" t="str">
        <f>'Core Indicators'!EP43</f>
        <v>x</v>
      </c>
      <c r="S43" s="165">
        <f t="shared" si="22"/>
        <v>1.6</v>
      </c>
      <c r="T43" s="165">
        <f t="shared" si="23"/>
        <v>1.1666666666666667</v>
      </c>
      <c r="U43" s="205">
        <v>1</v>
      </c>
      <c r="V43" s="205">
        <v>1</v>
      </c>
      <c r="W43" s="205">
        <f>'Core Indicators'!EX43</f>
        <v>2</v>
      </c>
      <c r="X43" s="165">
        <f t="shared" si="24"/>
        <v>1.5</v>
      </c>
      <c r="Y43" s="205">
        <v>1</v>
      </c>
      <c r="Z43" s="165">
        <f t="shared" si="25"/>
        <v>2</v>
      </c>
      <c r="AA43" s="205">
        <f>'Core Indicators'!FF43</f>
        <v>2</v>
      </c>
      <c r="AB43" s="205">
        <f t="shared" si="26"/>
        <v>2</v>
      </c>
      <c r="AC43" s="186">
        <f>'Core Indicators'!GD43</f>
        <v>2</v>
      </c>
      <c r="AD43" s="186">
        <f>'Core Indicators'!GL43</f>
        <v>2</v>
      </c>
      <c r="AE43" s="186">
        <f>'Core Indicators'!GT43</f>
        <v>2</v>
      </c>
      <c r="AF43" s="186">
        <f>'Core Indicators'!HB43</f>
        <v>2</v>
      </c>
      <c r="AG43" s="186">
        <f t="shared" si="27"/>
        <v>2</v>
      </c>
      <c r="AH43" s="186">
        <f>'Core Indicators'!HJ43</f>
        <v>2</v>
      </c>
      <c r="AI43" s="186">
        <f>'Core Indicators'!HR43</f>
        <v>2</v>
      </c>
      <c r="AJ43" s="186">
        <f t="shared" si="28"/>
        <v>2</v>
      </c>
      <c r="AK43" s="186">
        <f>'Core Indicators'!HZ43</f>
        <v>2</v>
      </c>
      <c r="AL43" s="186">
        <f>'Core Indicators'!IH43</f>
        <v>2</v>
      </c>
      <c r="AM43" s="186">
        <f>'Core Indicators'!IP43</f>
        <v>2</v>
      </c>
      <c r="AN43" s="186">
        <f t="shared" si="29"/>
        <v>2</v>
      </c>
    </row>
    <row r="44" spans="1:40" x14ac:dyDescent="0.35">
      <c r="A44" s="205" t="str">
        <f>Lists!C:C</f>
        <v>HND001</v>
      </c>
      <c r="B44" s="251">
        <f t="shared" si="15"/>
        <v>1.9</v>
      </c>
      <c r="C44" s="165">
        <f t="shared" si="16"/>
        <v>0</v>
      </c>
      <c r="D44" s="274">
        <f t="shared" si="17"/>
        <v>2</v>
      </c>
      <c r="E44" s="205">
        <f>'Core Indicators'!R44</f>
        <v>2</v>
      </c>
      <c r="F44" s="205">
        <f>'Core Indicators'!Z44</f>
        <v>2</v>
      </c>
      <c r="G44" s="165">
        <f t="shared" si="18"/>
        <v>2</v>
      </c>
      <c r="H44" s="205">
        <f>'Core Indicators'!AH44</f>
        <v>2</v>
      </c>
      <c r="I44" s="205">
        <f>'Core Indicators'!AP44</f>
        <v>2</v>
      </c>
      <c r="J44" s="205">
        <f>'Core Indicators'!BN44</f>
        <v>2</v>
      </c>
      <c r="K44" s="205">
        <f t="shared" si="19"/>
        <v>2</v>
      </c>
      <c r="L44" s="251">
        <f t="shared" si="20"/>
        <v>2</v>
      </c>
      <c r="M44" s="274">
        <f t="shared" si="21"/>
        <v>2</v>
      </c>
      <c r="N44" s="206">
        <f>'Core Indicators'!DJ44</f>
        <v>2</v>
      </c>
      <c r="O44" s="206">
        <f>'Core Indicators'!DR44</f>
        <v>2</v>
      </c>
      <c r="P44" s="206">
        <f>'Core Indicators'!DZ44</f>
        <v>2</v>
      </c>
      <c r="Q44" s="206" t="str">
        <f>'Core Indicators'!EH44</f>
        <v>x</v>
      </c>
      <c r="R44" s="206" t="str">
        <f>'Core Indicators'!EP44</f>
        <v>x</v>
      </c>
      <c r="S44" s="165">
        <f t="shared" si="22"/>
        <v>1.6</v>
      </c>
      <c r="T44" s="165">
        <f t="shared" si="23"/>
        <v>1.1666666666666667</v>
      </c>
      <c r="U44" s="205">
        <v>1</v>
      </c>
      <c r="V44" s="205">
        <v>1</v>
      </c>
      <c r="W44" s="205">
        <f>'Core Indicators'!EX44</f>
        <v>2</v>
      </c>
      <c r="X44" s="165">
        <f t="shared" si="24"/>
        <v>1.5</v>
      </c>
      <c r="Y44" s="205">
        <v>1</v>
      </c>
      <c r="Z44" s="165">
        <f t="shared" si="25"/>
        <v>2</v>
      </c>
      <c r="AA44" s="205">
        <f>'Core Indicators'!FF44</f>
        <v>2</v>
      </c>
      <c r="AB44" s="205">
        <f t="shared" si="26"/>
        <v>2</v>
      </c>
      <c r="AC44" s="186">
        <f>'Core Indicators'!GD44</f>
        <v>2</v>
      </c>
      <c r="AD44" s="186">
        <f>'Core Indicators'!GL44</f>
        <v>2</v>
      </c>
      <c r="AE44" s="186">
        <f>'Core Indicators'!GT44</f>
        <v>2</v>
      </c>
      <c r="AF44" s="186">
        <f>'Core Indicators'!HB44</f>
        <v>2</v>
      </c>
      <c r="AG44" s="186">
        <f t="shared" si="27"/>
        <v>2</v>
      </c>
      <c r="AH44" s="186">
        <f>'Core Indicators'!HJ44</f>
        <v>2</v>
      </c>
      <c r="AI44" s="186">
        <f>'Core Indicators'!HR44</f>
        <v>2</v>
      </c>
      <c r="AJ44" s="186">
        <f t="shared" si="28"/>
        <v>2</v>
      </c>
      <c r="AK44" s="186">
        <f>'Core Indicators'!HZ44</f>
        <v>2</v>
      </c>
      <c r="AL44" s="186">
        <f>'Core Indicators'!IH44</f>
        <v>2</v>
      </c>
      <c r="AM44" s="186">
        <f>'Core Indicators'!IP44</f>
        <v>2</v>
      </c>
      <c r="AN44" s="186">
        <f t="shared" si="29"/>
        <v>2</v>
      </c>
    </row>
    <row r="45" spans="1:40" x14ac:dyDescent="0.35">
      <c r="A45" s="205" t="str">
        <f>Lists!C:C</f>
        <v>HTI001</v>
      </c>
      <c r="B45" s="251">
        <f t="shared" si="15"/>
        <v>1.9</v>
      </c>
      <c r="C45" s="165">
        <f t="shared" si="16"/>
        <v>1</v>
      </c>
      <c r="D45" s="274">
        <f t="shared" si="17"/>
        <v>2</v>
      </c>
      <c r="E45" s="205">
        <f>'Core Indicators'!R45</f>
        <v>2</v>
      </c>
      <c r="F45" s="205">
        <f>'Core Indicators'!Z45</f>
        <v>2</v>
      </c>
      <c r="G45" s="165">
        <f t="shared" si="18"/>
        <v>2</v>
      </c>
      <c r="H45" s="205">
        <f>'Core Indicators'!AH45</f>
        <v>2</v>
      </c>
      <c r="I45" s="205">
        <f>'Core Indicators'!AP45</f>
        <v>2</v>
      </c>
      <c r="J45" s="205">
        <f>'Core Indicators'!BN45</f>
        <v>2</v>
      </c>
      <c r="K45" s="205">
        <f t="shared" si="19"/>
        <v>2</v>
      </c>
      <c r="L45" s="251">
        <f t="shared" si="20"/>
        <v>2</v>
      </c>
      <c r="M45" s="274">
        <f t="shared" si="21"/>
        <v>2</v>
      </c>
      <c r="N45" s="206">
        <f>'Core Indicators'!DJ45</f>
        <v>2</v>
      </c>
      <c r="O45" s="206">
        <f>'Core Indicators'!DR45</f>
        <v>2</v>
      </c>
      <c r="P45" s="206">
        <f>'Core Indicators'!DZ45</f>
        <v>2</v>
      </c>
      <c r="Q45" s="206">
        <f>'Core Indicators'!EH45</f>
        <v>2</v>
      </c>
      <c r="R45" s="206">
        <f>'Core Indicators'!EP45</f>
        <v>2</v>
      </c>
      <c r="S45" s="165">
        <f t="shared" si="22"/>
        <v>1.6</v>
      </c>
      <c r="T45" s="165">
        <f t="shared" si="23"/>
        <v>1.1666666666666667</v>
      </c>
      <c r="U45" s="205">
        <v>1</v>
      </c>
      <c r="V45" s="205">
        <v>1</v>
      </c>
      <c r="W45" s="205">
        <f>'Core Indicators'!EX45</f>
        <v>2</v>
      </c>
      <c r="X45" s="165">
        <f t="shared" si="24"/>
        <v>1.5</v>
      </c>
      <c r="Y45" s="205">
        <v>1</v>
      </c>
      <c r="Z45" s="165">
        <f t="shared" si="25"/>
        <v>2</v>
      </c>
      <c r="AA45" s="205" t="str">
        <f>'Core Indicators'!FF45</f>
        <v>x</v>
      </c>
      <c r="AB45" s="205">
        <f t="shared" si="26"/>
        <v>2</v>
      </c>
      <c r="AC45" s="186">
        <f>'Core Indicators'!GD45</f>
        <v>2</v>
      </c>
      <c r="AD45" s="186">
        <f>'Core Indicators'!GL45</f>
        <v>2</v>
      </c>
      <c r="AE45" s="186">
        <f>'Core Indicators'!GT45</f>
        <v>2</v>
      </c>
      <c r="AF45" s="186">
        <f>'Core Indicators'!HB45</f>
        <v>2</v>
      </c>
      <c r="AG45" s="186">
        <f t="shared" si="27"/>
        <v>2</v>
      </c>
      <c r="AH45" s="186">
        <f>'Core Indicators'!HJ45</f>
        <v>2</v>
      </c>
      <c r="AI45" s="186">
        <f>'Core Indicators'!HR45</f>
        <v>2</v>
      </c>
      <c r="AJ45" s="186">
        <f t="shared" si="28"/>
        <v>2</v>
      </c>
      <c r="AK45" s="186">
        <f>'Core Indicators'!HZ45</f>
        <v>2</v>
      </c>
      <c r="AL45" s="186">
        <f>'Core Indicators'!IH45</f>
        <v>2</v>
      </c>
      <c r="AM45" s="186">
        <f>'Core Indicators'!IP45</f>
        <v>2</v>
      </c>
      <c r="AN45" s="186">
        <f t="shared" si="29"/>
        <v>2</v>
      </c>
    </row>
    <row r="46" spans="1:40" x14ac:dyDescent="0.35">
      <c r="A46" s="205" t="str">
        <f>Lists!C:C</f>
        <v>HTI002</v>
      </c>
      <c r="B46" s="251">
        <f t="shared" si="15"/>
        <v>1.9</v>
      </c>
      <c r="C46" s="165">
        <f t="shared" si="16"/>
        <v>1</v>
      </c>
      <c r="D46" s="274">
        <f t="shared" si="17"/>
        <v>2</v>
      </c>
      <c r="E46" s="205">
        <f>'Core Indicators'!R46</f>
        <v>2</v>
      </c>
      <c r="F46" s="205">
        <f>'Core Indicators'!Z46</f>
        <v>2</v>
      </c>
      <c r="G46" s="165">
        <f t="shared" si="18"/>
        <v>2</v>
      </c>
      <c r="H46" s="205">
        <f>'Core Indicators'!AH46</f>
        <v>2</v>
      </c>
      <c r="I46" s="205">
        <f>'Core Indicators'!AP46</f>
        <v>2</v>
      </c>
      <c r="J46" s="205">
        <f>'Core Indicators'!BN46</f>
        <v>2</v>
      </c>
      <c r="K46" s="205">
        <f t="shared" si="19"/>
        <v>2</v>
      </c>
      <c r="L46" s="251">
        <f t="shared" si="20"/>
        <v>2</v>
      </c>
      <c r="M46" s="274">
        <f t="shared" si="21"/>
        <v>2</v>
      </c>
      <c r="N46" s="206">
        <f>'Core Indicators'!DJ46</f>
        <v>2</v>
      </c>
      <c r="O46" s="206">
        <f>'Core Indicators'!DR46</f>
        <v>2</v>
      </c>
      <c r="P46" s="206">
        <f>'Core Indicators'!DZ46</f>
        <v>2</v>
      </c>
      <c r="Q46" s="206">
        <f>'Core Indicators'!EH46</f>
        <v>2</v>
      </c>
      <c r="R46" s="206">
        <f>'Core Indicators'!EP46</f>
        <v>2</v>
      </c>
      <c r="S46" s="165">
        <f t="shared" si="22"/>
        <v>1.6</v>
      </c>
      <c r="T46" s="165">
        <f t="shared" si="23"/>
        <v>1.1666666666666667</v>
      </c>
      <c r="U46" s="205">
        <v>1</v>
      </c>
      <c r="V46" s="205">
        <v>1</v>
      </c>
      <c r="W46" s="205">
        <f>'Core Indicators'!EX46</f>
        <v>2</v>
      </c>
      <c r="X46" s="165">
        <f t="shared" si="24"/>
        <v>1.5</v>
      </c>
      <c r="Y46" s="205">
        <v>1</v>
      </c>
      <c r="Z46" s="165">
        <f t="shared" si="25"/>
        <v>2</v>
      </c>
      <c r="AA46" s="205" t="str">
        <f>'Core Indicators'!FF46</f>
        <v>x</v>
      </c>
      <c r="AB46" s="205">
        <f t="shared" si="26"/>
        <v>2</v>
      </c>
      <c r="AC46" s="186">
        <f>'Core Indicators'!GD46</f>
        <v>2</v>
      </c>
      <c r="AD46" s="186">
        <f>'Core Indicators'!GL46</f>
        <v>2</v>
      </c>
      <c r="AE46" s="186">
        <f>'Core Indicators'!GT46</f>
        <v>2</v>
      </c>
      <c r="AF46" s="186">
        <f>'Core Indicators'!HB46</f>
        <v>2</v>
      </c>
      <c r="AG46" s="186">
        <f t="shared" si="27"/>
        <v>2</v>
      </c>
      <c r="AH46" s="186">
        <f>'Core Indicators'!HJ46</f>
        <v>2</v>
      </c>
      <c r="AI46" s="186">
        <f>'Core Indicators'!HR46</f>
        <v>2</v>
      </c>
      <c r="AJ46" s="186">
        <f t="shared" si="28"/>
        <v>2</v>
      </c>
      <c r="AK46" s="186">
        <f>'Core Indicators'!HZ46</f>
        <v>2</v>
      </c>
      <c r="AL46" s="186">
        <f>'Core Indicators'!IH46</f>
        <v>2</v>
      </c>
      <c r="AM46" s="186">
        <f>'Core Indicators'!IP46</f>
        <v>2</v>
      </c>
      <c r="AN46" s="186">
        <f t="shared" si="29"/>
        <v>2</v>
      </c>
    </row>
    <row r="47" spans="1:40" x14ac:dyDescent="0.35">
      <c r="A47" s="205" t="str">
        <f>Lists!C:C</f>
        <v>HUN002</v>
      </c>
      <c r="B47" s="251">
        <f t="shared" si="15"/>
        <v>1.9</v>
      </c>
      <c r="C47" s="165">
        <f t="shared" si="16"/>
        <v>0</v>
      </c>
      <c r="D47" s="274">
        <f t="shared" si="17"/>
        <v>2</v>
      </c>
      <c r="E47" s="205">
        <f>'Core Indicators'!R47</f>
        <v>2</v>
      </c>
      <c r="F47" s="205">
        <f>'Core Indicators'!Z47</f>
        <v>2</v>
      </c>
      <c r="G47" s="165">
        <f t="shared" si="18"/>
        <v>2</v>
      </c>
      <c r="H47" s="205">
        <f>'Core Indicators'!AH47</f>
        <v>2</v>
      </c>
      <c r="I47" s="205">
        <f>'Core Indicators'!AP47</f>
        <v>2</v>
      </c>
      <c r="J47" s="205">
        <f>'Core Indicators'!BN47</f>
        <v>2</v>
      </c>
      <c r="K47" s="205">
        <f t="shared" si="19"/>
        <v>2</v>
      </c>
      <c r="L47" s="251">
        <f t="shared" si="20"/>
        <v>2</v>
      </c>
      <c r="M47" s="274">
        <f t="shared" si="21"/>
        <v>2</v>
      </c>
      <c r="N47" s="206">
        <f>'Core Indicators'!DJ47</f>
        <v>2</v>
      </c>
      <c r="O47" s="206">
        <f>'Core Indicators'!DR47</f>
        <v>2</v>
      </c>
      <c r="P47" s="206">
        <f>'Core Indicators'!DZ47</f>
        <v>2</v>
      </c>
      <c r="Q47" s="206">
        <f>'Core Indicators'!EH47</f>
        <v>2</v>
      </c>
      <c r="R47" s="206">
        <f>'Core Indicators'!EP47</f>
        <v>2</v>
      </c>
      <c r="S47" s="165">
        <f t="shared" si="22"/>
        <v>1.6</v>
      </c>
      <c r="T47" s="165">
        <f t="shared" si="23"/>
        <v>1.1666666666666667</v>
      </c>
      <c r="U47" s="205">
        <v>1</v>
      </c>
      <c r="V47" s="205">
        <v>1</v>
      </c>
      <c r="W47" s="205">
        <f>'Core Indicators'!EX47</f>
        <v>2</v>
      </c>
      <c r="X47" s="165">
        <f t="shared" si="24"/>
        <v>1.5</v>
      </c>
      <c r="Y47" s="205">
        <v>1</v>
      </c>
      <c r="Z47" s="165">
        <f t="shared" si="25"/>
        <v>2</v>
      </c>
      <c r="AA47" s="205">
        <f>'Core Indicators'!FF47</f>
        <v>2</v>
      </c>
      <c r="AB47" s="205">
        <f t="shared" si="26"/>
        <v>2</v>
      </c>
      <c r="AC47" s="186">
        <f>'Core Indicators'!GD47</f>
        <v>2</v>
      </c>
      <c r="AD47" s="186">
        <f>'Core Indicators'!GL47</f>
        <v>2</v>
      </c>
      <c r="AE47" s="186">
        <f>'Core Indicators'!GT47</f>
        <v>2</v>
      </c>
      <c r="AF47" s="186">
        <f>'Core Indicators'!HB47</f>
        <v>2</v>
      </c>
      <c r="AG47" s="186">
        <f t="shared" si="27"/>
        <v>2</v>
      </c>
      <c r="AH47" s="186">
        <f>'Core Indicators'!HJ47</f>
        <v>2</v>
      </c>
      <c r="AI47" s="186">
        <f>'Core Indicators'!HR47</f>
        <v>2</v>
      </c>
      <c r="AJ47" s="186">
        <f t="shared" si="28"/>
        <v>2</v>
      </c>
      <c r="AK47" s="186">
        <f>'Core Indicators'!HZ47</f>
        <v>2</v>
      </c>
      <c r="AL47" s="186">
        <f>'Core Indicators'!IH47</f>
        <v>2</v>
      </c>
      <c r="AM47" s="186">
        <f>'Core Indicators'!IP47</f>
        <v>2</v>
      </c>
      <c r="AN47" s="186">
        <f t="shared" si="29"/>
        <v>2</v>
      </c>
    </row>
    <row r="48" spans="1:40" x14ac:dyDescent="0.35">
      <c r="A48" s="205" t="str">
        <f>Lists!C:C</f>
        <v>IDN002</v>
      </c>
      <c r="B48" s="251">
        <f t="shared" si="15"/>
        <v>2.2000000000000002</v>
      </c>
      <c r="C48" s="165">
        <f t="shared" si="16"/>
        <v>0</v>
      </c>
      <c r="D48" s="274">
        <f t="shared" si="17"/>
        <v>2.2000000000000002</v>
      </c>
      <c r="E48" s="205">
        <f>'Core Indicators'!R48</f>
        <v>1</v>
      </c>
      <c r="F48" s="205">
        <f>'Core Indicators'!Z48</f>
        <v>2</v>
      </c>
      <c r="G48" s="165">
        <f t="shared" si="18"/>
        <v>1.5</v>
      </c>
      <c r="H48" s="205">
        <f>'Core Indicators'!AH48</f>
        <v>2</v>
      </c>
      <c r="I48" s="205">
        <f>'Core Indicators'!AP48</f>
        <v>3</v>
      </c>
      <c r="J48" s="205">
        <f>'Core Indicators'!BN48</f>
        <v>3</v>
      </c>
      <c r="K48" s="205">
        <f t="shared" si="19"/>
        <v>3</v>
      </c>
      <c r="L48" s="251">
        <f t="shared" si="20"/>
        <v>2.5</v>
      </c>
      <c r="M48" s="274">
        <f t="shared" si="21"/>
        <v>2.8</v>
      </c>
      <c r="N48" s="206">
        <f>'Core Indicators'!DJ48</f>
        <v>3</v>
      </c>
      <c r="O48" s="206">
        <f>'Core Indicators'!DR48</f>
        <v>2</v>
      </c>
      <c r="P48" s="206">
        <f>'Core Indicators'!DZ48</f>
        <v>3</v>
      </c>
      <c r="Q48" s="206">
        <f>'Core Indicators'!EH48</f>
        <v>3</v>
      </c>
      <c r="R48" s="206">
        <f>'Core Indicators'!EP48</f>
        <v>3</v>
      </c>
      <c r="S48" s="165">
        <f t="shared" si="22"/>
        <v>1.4</v>
      </c>
      <c r="T48" s="165">
        <f t="shared" si="23"/>
        <v>1.3333333333333333</v>
      </c>
      <c r="U48" s="205">
        <v>1</v>
      </c>
      <c r="V48" s="205">
        <v>1</v>
      </c>
      <c r="W48" s="205">
        <f>'Core Indicators'!EX48</f>
        <v>3</v>
      </c>
      <c r="X48" s="165">
        <f t="shared" si="24"/>
        <v>2</v>
      </c>
      <c r="Y48" s="205">
        <v>1</v>
      </c>
      <c r="Z48" s="165">
        <f t="shared" si="25"/>
        <v>1.5</v>
      </c>
      <c r="AA48" s="205">
        <f>'Core Indicators'!FF48</f>
        <v>1</v>
      </c>
      <c r="AB48" s="205">
        <f t="shared" si="26"/>
        <v>2</v>
      </c>
      <c r="AC48" s="186">
        <f>'Core Indicators'!GD48</f>
        <v>2</v>
      </c>
      <c r="AD48" s="186">
        <f>'Core Indicators'!GL48</f>
        <v>2</v>
      </c>
      <c r="AE48" s="186">
        <f>'Core Indicators'!GT48</f>
        <v>2</v>
      </c>
      <c r="AF48" s="186">
        <f>'Core Indicators'!HB48</f>
        <v>2</v>
      </c>
      <c r="AG48" s="186">
        <f t="shared" si="27"/>
        <v>2</v>
      </c>
      <c r="AH48" s="186">
        <f>'Core Indicators'!HJ48</f>
        <v>2</v>
      </c>
      <c r="AI48" s="186">
        <f>'Core Indicators'!HR48</f>
        <v>2</v>
      </c>
      <c r="AJ48" s="186">
        <f t="shared" si="28"/>
        <v>2</v>
      </c>
      <c r="AK48" s="186">
        <f>'Core Indicators'!HZ48</f>
        <v>2</v>
      </c>
      <c r="AL48" s="186">
        <f>'Core Indicators'!IH48</f>
        <v>2</v>
      </c>
      <c r="AM48" s="186">
        <f>'Core Indicators'!IP48</f>
        <v>2</v>
      </c>
      <c r="AN48" s="186">
        <f t="shared" si="29"/>
        <v>2</v>
      </c>
    </row>
    <row r="49" spans="1:40" x14ac:dyDescent="0.35">
      <c r="A49" s="205" t="str">
        <f>Lists!C:C</f>
        <v>IND002</v>
      </c>
      <c r="B49" s="251">
        <f t="shared" si="15"/>
        <v>2.1</v>
      </c>
      <c r="C49" s="165">
        <f t="shared" si="16"/>
        <v>3</v>
      </c>
      <c r="D49" s="274">
        <f t="shared" si="17"/>
        <v>2.7</v>
      </c>
      <c r="E49" s="205">
        <f>'Core Indicators'!R49</f>
        <v>2</v>
      </c>
      <c r="F49" s="205">
        <f>'Core Indicators'!Z49</f>
        <v>2</v>
      </c>
      <c r="G49" s="165">
        <f t="shared" si="18"/>
        <v>2</v>
      </c>
      <c r="H49" s="205" t="str">
        <f>'Core Indicators'!AH49</f>
        <v>x</v>
      </c>
      <c r="I49" s="205" t="str">
        <f>'Core Indicators'!AP49</f>
        <v>x</v>
      </c>
      <c r="J49" s="205">
        <f>'Core Indicators'!BN49</f>
        <v>3</v>
      </c>
      <c r="K49" s="205">
        <f t="shared" si="19"/>
        <v>3</v>
      </c>
      <c r="L49" s="251">
        <f t="shared" si="20"/>
        <v>3</v>
      </c>
      <c r="M49" s="274">
        <f t="shared" si="21"/>
        <v>2</v>
      </c>
      <c r="N49" s="206">
        <f>'Core Indicators'!DJ49</f>
        <v>2</v>
      </c>
      <c r="O49" s="206" t="str">
        <f>'Core Indicators'!DR49</f>
        <v>x</v>
      </c>
      <c r="P49" s="206" t="str">
        <f>'Core Indicators'!DZ49</f>
        <v>x</v>
      </c>
      <c r="Q49" s="206" t="str">
        <f>'Core Indicators'!EH49</f>
        <v>x</v>
      </c>
      <c r="R49" s="206" t="str">
        <f>'Core Indicators'!EP49</f>
        <v>x</v>
      </c>
      <c r="S49" s="165">
        <f t="shared" si="22"/>
        <v>1.7</v>
      </c>
      <c r="T49" s="165">
        <f t="shared" si="23"/>
        <v>1.3333333333333333</v>
      </c>
      <c r="U49" s="205">
        <v>1</v>
      </c>
      <c r="V49" s="205">
        <v>1</v>
      </c>
      <c r="W49" s="205">
        <f>'Core Indicators'!EX49</f>
        <v>3</v>
      </c>
      <c r="X49" s="165">
        <f t="shared" si="24"/>
        <v>2</v>
      </c>
      <c r="Y49" s="205">
        <v>1</v>
      </c>
      <c r="Z49" s="165">
        <f t="shared" si="25"/>
        <v>2</v>
      </c>
      <c r="AA49" s="205" t="str">
        <f>'Core Indicators'!FF49</f>
        <v>x</v>
      </c>
      <c r="AB49" s="205">
        <f t="shared" si="26"/>
        <v>2</v>
      </c>
      <c r="AC49" s="186">
        <f>'Core Indicators'!GD49</f>
        <v>2</v>
      </c>
      <c r="AD49" s="186">
        <f>'Core Indicators'!GL49</f>
        <v>2</v>
      </c>
      <c r="AE49" s="186">
        <f>'Core Indicators'!GT49</f>
        <v>2</v>
      </c>
      <c r="AF49" s="186">
        <f>'Core Indicators'!HB49</f>
        <v>2</v>
      </c>
      <c r="AG49" s="186">
        <f t="shared" si="27"/>
        <v>2</v>
      </c>
      <c r="AH49" s="186">
        <f>'Core Indicators'!HJ49</f>
        <v>2</v>
      </c>
      <c r="AI49" s="186">
        <f>'Core Indicators'!HR49</f>
        <v>2</v>
      </c>
      <c r="AJ49" s="186">
        <f t="shared" si="28"/>
        <v>2</v>
      </c>
      <c r="AK49" s="186">
        <f>'Core Indicators'!HZ49</f>
        <v>2</v>
      </c>
      <c r="AL49" s="186">
        <f>'Core Indicators'!IH49</f>
        <v>2</v>
      </c>
      <c r="AM49" s="186">
        <f>'Core Indicators'!IP49</f>
        <v>2</v>
      </c>
      <c r="AN49" s="186">
        <f t="shared" si="29"/>
        <v>2</v>
      </c>
    </row>
    <row r="50" spans="1:40" x14ac:dyDescent="0.35">
      <c r="A50" s="205" t="str">
        <f>Lists!C:C</f>
        <v>IRN004</v>
      </c>
      <c r="B50" s="251">
        <f t="shared" si="15"/>
        <v>2.7</v>
      </c>
      <c r="C50" s="165">
        <f t="shared" si="16"/>
        <v>1</v>
      </c>
      <c r="D50" s="274">
        <f t="shared" si="17"/>
        <v>3</v>
      </c>
      <c r="E50" s="205">
        <f>'Core Indicators'!R50</f>
        <v>3</v>
      </c>
      <c r="F50" s="205">
        <f>'Core Indicators'!Z50</f>
        <v>3</v>
      </c>
      <c r="G50" s="165">
        <f t="shared" si="18"/>
        <v>3</v>
      </c>
      <c r="H50" s="205">
        <f>'Core Indicators'!AH50</f>
        <v>3</v>
      </c>
      <c r="I50" s="205">
        <f>'Core Indicators'!AP50</f>
        <v>3</v>
      </c>
      <c r="J50" s="205" t="str">
        <f>'Core Indicators'!BN50</f>
        <v>x</v>
      </c>
      <c r="K50" s="205">
        <f t="shared" si="19"/>
        <v>3</v>
      </c>
      <c r="L50" s="251">
        <f t="shared" si="20"/>
        <v>3</v>
      </c>
      <c r="M50" s="274">
        <f t="shared" si="21"/>
        <v>3</v>
      </c>
      <c r="N50" s="206">
        <f>'Core Indicators'!DJ50</f>
        <v>3</v>
      </c>
      <c r="O50" s="206">
        <f>'Core Indicators'!DR50</f>
        <v>3</v>
      </c>
      <c r="P50" s="206">
        <f>'Core Indicators'!DZ50</f>
        <v>3</v>
      </c>
      <c r="Q50" s="206">
        <f>'Core Indicators'!EH50</f>
        <v>3</v>
      </c>
      <c r="R50" s="206">
        <f>'Core Indicators'!EP50</f>
        <v>3</v>
      </c>
      <c r="S50" s="165">
        <f t="shared" si="22"/>
        <v>1.9</v>
      </c>
      <c r="T50" s="165">
        <f t="shared" si="23"/>
        <v>1.1666666666666667</v>
      </c>
      <c r="U50" s="205">
        <v>1</v>
      </c>
      <c r="V50" s="205">
        <v>1</v>
      </c>
      <c r="W50" s="205">
        <f>'Core Indicators'!EX50</f>
        <v>2</v>
      </c>
      <c r="X50" s="165">
        <f t="shared" si="24"/>
        <v>1.5</v>
      </c>
      <c r="Y50" s="205">
        <v>1</v>
      </c>
      <c r="Z50" s="165">
        <f t="shared" si="25"/>
        <v>2.5</v>
      </c>
      <c r="AA50" s="205">
        <f>'Core Indicators'!FF50</f>
        <v>3</v>
      </c>
      <c r="AB50" s="205">
        <f t="shared" si="26"/>
        <v>2</v>
      </c>
      <c r="AC50" s="186">
        <f>'Core Indicators'!GD50</f>
        <v>2</v>
      </c>
      <c r="AD50" s="186">
        <f>'Core Indicators'!GL50</f>
        <v>2</v>
      </c>
      <c r="AE50" s="186">
        <f>'Core Indicators'!GT50</f>
        <v>2</v>
      </c>
      <c r="AF50" s="186">
        <f>'Core Indicators'!HB50</f>
        <v>2</v>
      </c>
      <c r="AG50" s="186">
        <f t="shared" si="27"/>
        <v>2</v>
      </c>
      <c r="AH50" s="186">
        <f>'Core Indicators'!HJ50</f>
        <v>2</v>
      </c>
      <c r="AI50" s="186">
        <f>'Core Indicators'!HR50</f>
        <v>2</v>
      </c>
      <c r="AJ50" s="186">
        <f t="shared" si="28"/>
        <v>2</v>
      </c>
      <c r="AK50" s="186">
        <f>'Core Indicators'!HZ50</f>
        <v>2</v>
      </c>
      <c r="AL50" s="186">
        <f>'Core Indicators'!IH50</f>
        <v>2</v>
      </c>
      <c r="AM50" s="186">
        <f>'Core Indicators'!IP50</f>
        <v>2</v>
      </c>
      <c r="AN50" s="186">
        <f t="shared" si="29"/>
        <v>2</v>
      </c>
    </row>
    <row r="51" spans="1:40" x14ac:dyDescent="0.35">
      <c r="A51" s="205" t="str">
        <f>Lists!C:C</f>
        <v>IRQ001</v>
      </c>
      <c r="B51" s="251">
        <f t="shared" si="15"/>
        <v>2.4</v>
      </c>
      <c r="C51" s="165">
        <f t="shared" si="16"/>
        <v>0</v>
      </c>
      <c r="D51" s="274">
        <f t="shared" si="17"/>
        <v>2.7</v>
      </c>
      <c r="E51" s="205">
        <f>'Core Indicators'!R51</f>
        <v>2</v>
      </c>
      <c r="F51" s="205">
        <f>'Core Indicators'!Z51</f>
        <v>3</v>
      </c>
      <c r="G51" s="165">
        <f t="shared" si="18"/>
        <v>2.5</v>
      </c>
      <c r="H51" s="205">
        <f>'Core Indicators'!AH51</f>
        <v>3</v>
      </c>
      <c r="I51" s="205">
        <f>'Core Indicators'!AP51</f>
        <v>3</v>
      </c>
      <c r="J51" s="205">
        <f>'Core Indicators'!BN51</f>
        <v>2</v>
      </c>
      <c r="K51" s="205">
        <f t="shared" si="19"/>
        <v>2.5</v>
      </c>
      <c r="L51" s="251">
        <f t="shared" si="20"/>
        <v>2.8</v>
      </c>
      <c r="M51" s="274">
        <f t="shared" si="21"/>
        <v>3</v>
      </c>
      <c r="N51" s="206">
        <f>'Core Indicators'!DJ51</f>
        <v>3</v>
      </c>
      <c r="O51" s="206">
        <f>'Core Indicators'!DR51</f>
        <v>3</v>
      </c>
      <c r="P51" s="206">
        <f>'Core Indicators'!DZ51</f>
        <v>3</v>
      </c>
      <c r="Q51" s="206">
        <f>'Core Indicators'!EH51</f>
        <v>3</v>
      </c>
      <c r="R51" s="206">
        <f>'Core Indicators'!EP51</f>
        <v>3</v>
      </c>
      <c r="S51" s="165">
        <f t="shared" si="22"/>
        <v>1.3</v>
      </c>
      <c r="T51" s="165">
        <f t="shared" si="23"/>
        <v>1.1666666666666667</v>
      </c>
      <c r="U51" s="205">
        <v>1</v>
      </c>
      <c r="V51" s="205">
        <v>1</v>
      </c>
      <c r="W51" s="205">
        <f>'Core Indicators'!EX51</f>
        <v>2</v>
      </c>
      <c r="X51" s="165">
        <f t="shared" si="24"/>
        <v>1.5</v>
      </c>
      <c r="Y51" s="205">
        <v>1</v>
      </c>
      <c r="Z51" s="165">
        <f t="shared" si="25"/>
        <v>1.5</v>
      </c>
      <c r="AA51" s="205">
        <f>'Core Indicators'!FF51</f>
        <v>1</v>
      </c>
      <c r="AB51" s="205">
        <f t="shared" si="26"/>
        <v>2</v>
      </c>
      <c r="AC51" s="186">
        <f>'Core Indicators'!GD51</f>
        <v>2</v>
      </c>
      <c r="AD51" s="186">
        <f>'Core Indicators'!GL51</f>
        <v>2</v>
      </c>
      <c r="AE51" s="186">
        <f>'Core Indicators'!GT51</f>
        <v>2</v>
      </c>
      <c r="AF51" s="186">
        <f>'Core Indicators'!HB51</f>
        <v>2</v>
      </c>
      <c r="AG51" s="186">
        <f t="shared" si="27"/>
        <v>2</v>
      </c>
      <c r="AH51" s="186">
        <f>'Core Indicators'!HJ51</f>
        <v>2</v>
      </c>
      <c r="AI51" s="186">
        <f>'Core Indicators'!HR51</f>
        <v>2</v>
      </c>
      <c r="AJ51" s="186">
        <f t="shared" si="28"/>
        <v>2</v>
      </c>
      <c r="AK51" s="186">
        <f>'Core Indicators'!HZ51</f>
        <v>2</v>
      </c>
      <c r="AL51" s="186">
        <f>'Core Indicators'!IH51</f>
        <v>2</v>
      </c>
      <c r="AM51" s="186">
        <f>'Core Indicators'!IP51</f>
        <v>2</v>
      </c>
      <c r="AN51" s="186">
        <f t="shared" si="29"/>
        <v>2</v>
      </c>
    </row>
    <row r="52" spans="1:40" x14ac:dyDescent="0.35">
      <c r="A52" s="205" t="str">
        <f>Lists!C:C</f>
        <v>IRQ002</v>
      </c>
      <c r="B52" s="251">
        <f t="shared" si="15"/>
        <v>1.5</v>
      </c>
      <c r="C52" s="165">
        <f t="shared" si="16"/>
        <v>0</v>
      </c>
      <c r="D52" s="274">
        <f t="shared" si="17"/>
        <v>2.5</v>
      </c>
      <c r="E52" s="205">
        <f>'Core Indicators'!R52</f>
        <v>2</v>
      </c>
      <c r="F52" s="205">
        <f>'Core Indicators'!Z52</f>
        <v>3</v>
      </c>
      <c r="G52" s="165">
        <f t="shared" si="18"/>
        <v>2.5</v>
      </c>
      <c r="H52" s="205">
        <f>'Core Indicators'!AH52</f>
        <v>3</v>
      </c>
      <c r="I52" s="205">
        <f>'Core Indicators'!AP52</f>
        <v>2</v>
      </c>
      <c r="J52" s="205">
        <f>'Core Indicators'!BN52</f>
        <v>2</v>
      </c>
      <c r="K52" s="205">
        <f t="shared" si="19"/>
        <v>2</v>
      </c>
      <c r="L52" s="251">
        <f t="shared" si="20"/>
        <v>2.5</v>
      </c>
      <c r="M52" s="274">
        <f t="shared" si="21"/>
        <v>1</v>
      </c>
      <c r="N52" s="206">
        <f>'Core Indicators'!DJ52</f>
        <v>1</v>
      </c>
      <c r="O52" s="206">
        <f>'Core Indicators'!DR52</f>
        <v>1</v>
      </c>
      <c r="P52" s="206">
        <f>'Core Indicators'!DZ52</f>
        <v>1</v>
      </c>
      <c r="Q52" s="206">
        <f>'Core Indicators'!EH52</f>
        <v>1</v>
      </c>
      <c r="R52" s="206">
        <f>'Core Indicators'!EP52</f>
        <v>1</v>
      </c>
      <c r="S52" s="165">
        <f t="shared" si="22"/>
        <v>1.3</v>
      </c>
      <c r="T52" s="165">
        <f t="shared" si="23"/>
        <v>1.1666666666666667</v>
      </c>
      <c r="U52" s="205">
        <v>1</v>
      </c>
      <c r="V52" s="205">
        <v>1</v>
      </c>
      <c r="W52" s="205">
        <f>'Core Indicators'!EX52</f>
        <v>2</v>
      </c>
      <c r="X52" s="165">
        <f t="shared" si="24"/>
        <v>1.5</v>
      </c>
      <c r="Y52" s="205">
        <v>1</v>
      </c>
      <c r="Z52" s="165">
        <f t="shared" si="25"/>
        <v>1.5</v>
      </c>
      <c r="AA52" s="205">
        <f>'Core Indicators'!FF52</f>
        <v>1</v>
      </c>
      <c r="AB52" s="205">
        <f t="shared" si="26"/>
        <v>2</v>
      </c>
      <c r="AC52" s="186">
        <f>'Core Indicators'!GD52</f>
        <v>2</v>
      </c>
      <c r="AD52" s="186">
        <f>'Core Indicators'!GL52</f>
        <v>2</v>
      </c>
      <c r="AE52" s="186">
        <f>'Core Indicators'!GT52</f>
        <v>2</v>
      </c>
      <c r="AF52" s="186">
        <f>'Core Indicators'!HB52</f>
        <v>2</v>
      </c>
      <c r="AG52" s="186">
        <f t="shared" si="27"/>
        <v>2</v>
      </c>
      <c r="AH52" s="186">
        <f>'Core Indicators'!HJ52</f>
        <v>2</v>
      </c>
      <c r="AI52" s="186">
        <f>'Core Indicators'!HR52</f>
        <v>2</v>
      </c>
      <c r="AJ52" s="186">
        <f t="shared" si="28"/>
        <v>2</v>
      </c>
      <c r="AK52" s="186">
        <f>'Core Indicators'!HZ52</f>
        <v>2</v>
      </c>
      <c r="AL52" s="186">
        <f>'Core Indicators'!IH52</f>
        <v>2</v>
      </c>
      <c r="AM52" s="186">
        <f>'Core Indicators'!IP52</f>
        <v>2</v>
      </c>
      <c r="AN52" s="186">
        <f t="shared" si="29"/>
        <v>2</v>
      </c>
    </row>
    <row r="53" spans="1:40" x14ac:dyDescent="0.35">
      <c r="A53" s="205" t="str">
        <f>Lists!C:C</f>
        <v>IRQ003</v>
      </c>
      <c r="B53" s="251">
        <f t="shared" si="15"/>
        <v>2.4</v>
      </c>
      <c r="C53" s="165">
        <f t="shared" si="16"/>
        <v>1</v>
      </c>
      <c r="D53" s="274">
        <f t="shared" si="17"/>
        <v>2.2000000000000002</v>
      </c>
      <c r="E53" s="205">
        <f>'Core Indicators'!R53</f>
        <v>2</v>
      </c>
      <c r="F53" s="205">
        <f>'Core Indicators'!Z53</f>
        <v>3</v>
      </c>
      <c r="G53" s="165">
        <f t="shared" si="18"/>
        <v>2.5</v>
      </c>
      <c r="H53" s="205">
        <f>'Core Indicators'!AH53</f>
        <v>2</v>
      </c>
      <c r="I53" s="205">
        <f>'Core Indicators'!AP53</f>
        <v>2</v>
      </c>
      <c r="J53" s="205" t="str">
        <f>'Core Indicators'!BN53</f>
        <v>x</v>
      </c>
      <c r="K53" s="205">
        <f t="shared" si="19"/>
        <v>2</v>
      </c>
      <c r="L53" s="251">
        <f t="shared" si="20"/>
        <v>2</v>
      </c>
      <c r="M53" s="274">
        <f t="shared" si="21"/>
        <v>3</v>
      </c>
      <c r="N53" s="206">
        <f>'Core Indicators'!DJ53</f>
        <v>3</v>
      </c>
      <c r="O53" s="206">
        <f>'Core Indicators'!DR53</f>
        <v>3</v>
      </c>
      <c r="P53" s="206">
        <f>'Core Indicators'!DZ53</f>
        <v>3</v>
      </c>
      <c r="Q53" s="206">
        <f>'Core Indicators'!EH53</f>
        <v>3</v>
      </c>
      <c r="R53" s="206">
        <f>'Core Indicators'!EP53</f>
        <v>3</v>
      </c>
      <c r="S53" s="165">
        <f t="shared" si="22"/>
        <v>1.6</v>
      </c>
      <c r="T53" s="165">
        <f t="shared" si="23"/>
        <v>1.1666666666666667</v>
      </c>
      <c r="U53" s="205">
        <v>1</v>
      </c>
      <c r="V53" s="205">
        <v>1</v>
      </c>
      <c r="W53" s="205">
        <f>'Core Indicators'!EX53</f>
        <v>2</v>
      </c>
      <c r="X53" s="165">
        <f t="shared" si="24"/>
        <v>1.5</v>
      </c>
      <c r="Y53" s="205">
        <v>1</v>
      </c>
      <c r="Z53" s="165">
        <f t="shared" si="25"/>
        <v>2</v>
      </c>
      <c r="AA53" s="205">
        <f>'Core Indicators'!FF53</f>
        <v>2</v>
      </c>
      <c r="AB53" s="205">
        <f t="shared" si="26"/>
        <v>2</v>
      </c>
      <c r="AC53" s="186">
        <f>'Core Indicators'!GD53</f>
        <v>2</v>
      </c>
      <c r="AD53" s="186">
        <f>'Core Indicators'!GL53</f>
        <v>2</v>
      </c>
      <c r="AE53" s="186">
        <f>'Core Indicators'!GT53</f>
        <v>2</v>
      </c>
      <c r="AF53" s="186">
        <f>'Core Indicators'!HB53</f>
        <v>2</v>
      </c>
      <c r="AG53" s="186">
        <f t="shared" si="27"/>
        <v>2</v>
      </c>
      <c r="AH53" s="186">
        <f>'Core Indicators'!HJ53</f>
        <v>2</v>
      </c>
      <c r="AI53" s="186">
        <f>'Core Indicators'!HR53</f>
        <v>2</v>
      </c>
      <c r="AJ53" s="186">
        <f t="shared" si="28"/>
        <v>2</v>
      </c>
      <c r="AK53" s="186">
        <f>'Core Indicators'!HZ53</f>
        <v>2</v>
      </c>
      <c r="AL53" s="186">
        <f>'Core Indicators'!IH53</f>
        <v>2</v>
      </c>
      <c r="AM53" s="186">
        <f>'Core Indicators'!IP53</f>
        <v>2</v>
      </c>
      <c r="AN53" s="186">
        <f t="shared" si="29"/>
        <v>2</v>
      </c>
    </row>
    <row r="54" spans="1:40" x14ac:dyDescent="0.35">
      <c r="A54" s="205" t="str">
        <f>Lists!C:C</f>
        <v>ITA002</v>
      </c>
      <c r="B54" s="251">
        <f t="shared" si="15"/>
        <v>1.9</v>
      </c>
      <c r="C54" s="165">
        <f t="shared" si="16"/>
        <v>0</v>
      </c>
      <c r="D54" s="274">
        <f t="shared" si="17"/>
        <v>2</v>
      </c>
      <c r="E54" s="205">
        <f>'Core Indicators'!R54</f>
        <v>2</v>
      </c>
      <c r="F54" s="205">
        <f>'Core Indicators'!Z54</f>
        <v>2</v>
      </c>
      <c r="G54" s="165">
        <f t="shared" si="18"/>
        <v>2</v>
      </c>
      <c r="H54" s="205">
        <f>'Core Indicators'!AH54</f>
        <v>2</v>
      </c>
      <c r="I54" s="205">
        <f>'Core Indicators'!AP54</f>
        <v>2</v>
      </c>
      <c r="J54" s="205">
        <f>'Core Indicators'!BN54</f>
        <v>2</v>
      </c>
      <c r="K54" s="205">
        <f t="shared" si="19"/>
        <v>2</v>
      </c>
      <c r="L54" s="251">
        <f t="shared" si="20"/>
        <v>2</v>
      </c>
      <c r="M54" s="274">
        <f t="shared" si="21"/>
        <v>2</v>
      </c>
      <c r="N54" s="206">
        <f>'Core Indicators'!DJ54</f>
        <v>2</v>
      </c>
      <c r="O54" s="206">
        <f>'Core Indicators'!DR54</f>
        <v>2</v>
      </c>
      <c r="P54" s="206">
        <f>'Core Indicators'!DZ54</f>
        <v>2</v>
      </c>
      <c r="Q54" s="206">
        <f>'Core Indicators'!EH54</f>
        <v>2</v>
      </c>
      <c r="R54" s="206">
        <f>'Core Indicators'!EP54</f>
        <v>2</v>
      </c>
      <c r="S54" s="165">
        <f t="shared" si="22"/>
        <v>1.6</v>
      </c>
      <c r="T54" s="165">
        <f t="shared" si="23"/>
        <v>1.1666666666666667</v>
      </c>
      <c r="U54" s="205">
        <v>1</v>
      </c>
      <c r="V54" s="205">
        <v>1</v>
      </c>
      <c r="W54" s="205">
        <f>'Core Indicators'!EX54</f>
        <v>2</v>
      </c>
      <c r="X54" s="165">
        <f t="shared" si="24"/>
        <v>1.5</v>
      </c>
      <c r="Y54" s="205">
        <v>1</v>
      </c>
      <c r="Z54" s="165">
        <f t="shared" si="25"/>
        <v>2</v>
      </c>
      <c r="AA54" s="205">
        <f>'Core Indicators'!FF54</f>
        <v>2</v>
      </c>
      <c r="AB54" s="205">
        <f t="shared" si="26"/>
        <v>2</v>
      </c>
      <c r="AC54" s="186">
        <f>'Core Indicators'!GD54</f>
        <v>2</v>
      </c>
      <c r="AD54" s="186">
        <f>'Core Indicators'!GL54</f>
        <v>2</v>
      </c>
      <c r="AE54" s="186">
        <f>'Core Indicators'!GT54</f>
        <v>2</v>
      </c>
      <c r="AF54" s="186">
        <f>'Core Indicators'!HB54</f>
        <v>2</v>
      </c>
      <c r="AG54" s="186">
        <f t="shared" si="27"/>
        <v>2</v>
      </c>
      <c r="AH54" s="186">
        <f>'Core Indicators'!HJ54</f>
        <v>2</v>
      </c>
      <c r="AI54" s="186">
        <f>'Core Indicators'!HR54</f>
        <v>2</v>
      </c>
      <c r="AJ54" s="186">
        <f t="shared" si="28"/>
        <v>2</v>
      </c>
      <c r="AK54" s="186">
        <f>'Core Indicators'!HZ54</f>
        <v>2</v>
      </c>
      <c r="AL54" s="186">
        <f>'Core Indicators'!IH54</f>
        <v>2</v>
      </c>
      <c r="AM54" s="186">
        <f>'Core Indicators'!IP54</f>
        <v>2</v>
      </c>
      <c r="AN54" s="186">
        <f t="shared" si="29"/>
        <v>2</v>
      </c>
    </row>
    <row r="55" spans="1:40" x14ac:dyDescent="0.35">
      <c r="A55" s="205" t="str">
        <f>Lists!C:C</f>
        <v>JOR002</v>
      </c>
      <c r="B55" s="251">
        <f t="shared" si="15"/>
        <v>2.5</v>
      </c>
      <c r="C55" s="165">
        <f t="shared" si="16"/>
        <v>0</v>
      </c>
      <c r="D55" s="274">
        <f t="shared" si="17"/>
        <v>2.6</v>
      </c>
      <c r="E55" s="205">
        <f>'Core Indicators'!R55</f>
        <v>1</v>
      </c>
      <c r="F55" s="205">
        <f>'Core Indicators'!Z55</f>
        <v>2</v>
      </c>
      <c r="G55" s="165">
        <f t="shared" si="18"/>
        <v>1.5</v>
      </c>
      <c r="H55" s="205">
        <f>'Core Indicators'!AH55</f>
        <v>3</v>
      </c>
      <c r="I55" s="205">
        <f>'Core Indicators'!AP55</f>
        <v>3</v>
      </c>
      <c r="J55" s="205">
        <f>'Core Indicators'!BN55</f>
        <v>3</v>
      </c>
      <c r="K55" s="205">
        <f t="shared" si="19"/>
        <v>3</v>
      </c>
      <c r="L55" s="251">
        <f t="shared" si="20"/>
        <v>3</v>
      </c>
      <c r="M55" s="274">
        <f t="shared" si="21"/>
        <v>3</v>
      </c>
      <c r="N55" s="206">
        <f>'Core Indicators'!DJ55</f>
        <v>3</v>
      </c>
      <c r="O55" s="206">
        <f>'Core Indicators'!DR55</f>
        <v>3</v>
      </c>
      <c r="P55" s="206">
        <f>'Core Indicators'!DZ55</f>
        <v>3</v>
      </c>
      <c r="Q55" s="206">
        <f>'Core Indicators'!EH55</f>
        <v>3</v>
      </c>
      <c r="R55" s="206">
        <f>'Core Indicators'!EP55</f>
        <v>3</v>
      </c>
      <c r="S55" s="165">
        <f t="shared" si="22"/>
        <v>1.7</v>
      </c>
      <c r="T55" s="165">
        <f t="shared" si="23"/>
        <v>1.3333333333333333</v>
      </c>
      <c r="U55" s="205">
        <v>1</v>
      </c>
      <c r="V55" s="205">
        <v>1</v>
      </c>
      <c r="W55" s="205">
        <f>'Core Indicators'!EX55</f>
        <v>3</v>
      </c>
      <c r="X55" s="165">
        <f t="shared" si="24"/>
        <v>2</v>
      </c>
      <c r="Y55" s="205">
        <v>1</v>
      </c>
      <c r="Z55" s="165">
        <f t="shared" si="25"/>
        <v>2</v>
      </c>
      <c r="AA55" s="205">
        <f>'Core Indicators'!FF55</f>
        <v>2</v>
      </c>
      <c r="AB55" s="205">
        <f t="shared" si="26"/>
        <v>2</v>
      </c>
      <c r="AC55" s="186">
        <f>'Core Indicators'!GD55</f>
        <v>2</v>
      </c>
      <c r="AD55" s="186">
        <f>'Core Indicators'!GL55</f>
        <v>2</v>
      </c>
      <c r="AE55" s="186">
        <f>'Core Indicators'!GT55</f>
        <v>2</v>
      </c>
      <c r="AF55" s="186">
        <f>'Core Indicators'!HB55</f>
        <v>2</v>
      </c>
      <c r="AG55" s="186">
        <f t="shared" si="27"/>
        <v>2</v>
      </c>
      <c r="AH55" s="186">
        <f>'Core Indicators'!HJ55</f>
        <v>2</v>
      </c>
      <c r="AI55" s="186">
        <f>'Core Indicators'!HR55</f>
        <v>2</v>
      </c>
      <c r="AJ55" s="186">
        <f t="shared" si="28"/>
        <v>2</v>
      </c>
      <c r="AK55" s="186">
        <f>'Core Indicators'!HZ55</f>
        <v>2</v>
      </c>
      <c r="AL55" s="186">
        <f>'Core Indicators'!IH55</f>
        <v>2</v>
      </c>
      <c r="AM55" s="186">
        <f>'Core Indicators'!IP55</f>
        <v>2</v>
      </c>
      <c r="AN55" s="186">
        <f t="shared" si="29"/>
        <v>2</v>
      </c>
    </row>
    <row r="56" spans="1:40" x14ac:dyDescent="0.35">
      <c r="A56" s="205" t="str">
        <f>Lists!C:C</f>
        <v>KEN001</v>
      </c>
      <c r="B56" s="251">
        <f t="shared" si="15"/>
        <v>2.1</v>
      </c>
      <c r="C56" s="165">
        <f t="shared" si="16"/>
        <v>0</v>
      </c>
      <c r="D56" s="274">
        <f t="shared" si="17"/>
        <v>2.6</v>
      </c>
      <c r="E56" s="205">
        <f>'Core Indicators'!R56</f>
        <v>1</v>
      </c>
      <c r="F56" s="205">
        <f>'Core Indicators'!Z56</f>
        <v>3</v>
      </c>
      <c r="G56" s="165">
        <f t="shared" si="18"/>
        <v>2.1</v>
      </c>
      <c r="H56" s="205">
        <f>'Core Indicators'!AH56</f>
        <v>3</v>
      </c>
      <c r="I56" s="205">
        <f>'Core Indicators'!AP56</f>
        <v>2</v>
      </c>
      <c r="J56" s="205">
        <f>'Core Indicators'!BN56</f>
        <v>3</v>
      </c>
      <c r="K56" s="205">
        <f t="shared" si="19"/>
        <v>2.5</v>
      </c>
      <c r="L56" s="251">
        <f t="shared" si="20"/>
        <v>2.8</v>
      </c>
      <c r="M56" s="274">
        <f t="shared" si="21"/>
        <v>2.2000000000000002</v>
      </c>
      <c r="N56" s="206">
        <f>'Core Indicators'!DJ56</f>
        <v>2</v>
      </c>
      <c r="O56" s="206">
        <f>'Core Indicators'!DR56</f>
        <v>2</v>
      </c>
      <c r="P56" s="206">
        <f>'Core Indicators'!DZ56</f>
        <v>2</v>
      </c>
      <c r="Q56" s="206">
        <f>'Core Indicators'!EH56</f>
        <v>2</v>
      </c>
      <c r="R56" s="206">
        <f>'Core Indicators'!EP56</f>
        <v>3</v>
      </c>
      <c r="S56" s="165">
        <f t="shared" si="22"/>
        <v>1.7</v>
      </c>
      <c r="T56" s="165">
        <f t="shared" si="23"/>
        <v>1.3333333333333333</v>
      </c>
      <c r="U56" s="205">
        <v>1</v>
      </c>
      <c r="V56" s="205">
        <v>1</v>
      </c>
      <c r="W56" s="205">
        <f>'Core Indicators'!EX56</f>
        <v>3</v>
      </c>
      <c r="X56" s="165">
        <f t="shared" si="24"/>
        <v>2</v>
      </c>
      <c r="Y56" s="205">
        <v>1</v>
      </c>
      <c r="Z56" s="165">
        <f t="shared" si="25"/>
        <v>2</v>
      </c>
      <c r="AA56" s="205">
        <f>'Core Indicators'!FF56</f>
        <v>2</v>
      </c>
      <c r="AB56" s="205">
        <f t="shared" si="26"/>
        <v>2</v>
      </c>
      <c r="AC56" s="186">
        <f>'Core Indicators'!GD56</f>
        <v>2</v>
      </c>
      <c r="AD56" s="186">
        <f>'Core Indicators'!GL56</f>
        <v>2</v>
      </c>
      <c r="AE56" s="186">
        <f>'Core Indicators'!GT56</f>
        <v>2</v>
      </c>
      <c r="AF56" s="186">
        <f>'Core Indicators'!HB56</f>
        <v>2</v>
      </c>
      <c r="AG56" s="186">
        <f t="shared" si="27"/>
        <v>2</v>
      </c>
      <c r="AH56" s="186">
        <f>'Core Indicators'!HJ56</f>
        <v>2</v>
      </c>
      <c r="AI56" s="186">
        <f>'Core Indicators'!HR56</f>
        <v>2</v>
      </c>
      <c r="AJ56" s="186">
        <f t="shared" si="28"/>
        <v>2</v>
      </c>
      <c r="AK56" s="186">
        <f>'Core Indicators'!HZ56</f>
        <v>2</v>
      </c>
      <c r="AL56" s="186">
        <f>'Core Indicators'!IH56</f>
        <v>2</v>
      </c>
      <c r="AM56" s="186">
        <f>'Core Indicators'!IP56</f>
        <v>2</v>
      </c>
      <c r="AN56" s="186">
        <f t="shared" si="29"/>
        <v>2</v>
      </c>
    </row>
    <row r="57" spans="1:40" x14ac:dyDescent="0.35">
      <c r="A57" s="205" t="str">
        <f>Lists!C:C</f>
        <v>KEN002</v>
      </c>
      <c r="B57" s="251">
        <f t="shared" si="15"/>
        <v>1.8</v>
      </c>
      <c r="C57" s="165">
        <f t="shared" si="16"/>
        <v>2</v>
      </c>
      <c r="D57" s="274">
        <f t="shared" si="17"/>
        <v>2</v>
      </c>
      <c r="E57" s="205">
        <f>'Core Indicators'!R57</f>
        <v>2</v>
      </c>
      <c r="F57" s="205">
        <f>'Core Indicators'!Z57</f>
        <v>2</v>
      </c>
      <c r="G57" s="165">
        <f t="shared" si="18"/>
        <v>2</v>
      </c>
      <c r="H57" s="205">
        <f>'Core Indicators'!AH57</f>
        <v>2</v>
      </c>
      <c r="I57" s="205">
        <f>'Core Indicators'!AP57</f>
        <v>2</v>
      </c>
      <c r="J57" s="205" t="str">
        <f>'Core Indicators'!BN57</f>
        <v>x</v>
      </c>
      <c r="K57" s="205">
        <f t="shared" si="19"/>
        <v>2</v>
      </c>
      <c r="L57" s="251">
        <f t="shared" si="20"/>
        <v>2</v>
      </c>
      <c r="M57" s="274">
        <f t="shared" si="21"/>
        <v>2</v>
      </c>
      <c r="N57" s="206">
        <f>'Core Indicators'!DJ57</f>
        <v>2</v>
      </c>
      <c r="O57" s="206">
        <f>'Core Indicators'!DR57</f>
        <v>2</v>
      </c>
      <c r="P57" s="206">
        <f>'Core Indicators'!DZ57</f>
        <v>2</v>
      </c>
      <c r="Q57" s="206" t="str">
        <f>'Core Indicators'!EH57</f>
        <v>x</v>
      </c>
      <c r="R57" s="206" t="str">
        <f>'Core Indicators'!EP57</f>
        <v>x</v>
      </c>
      <c r="S57" s="165">
        <f t="shared" si="22"/>
        <v>1.3</v>
      </c>
      <c r="T57" s="165">
        <f t="shared" si="23"/>
        <v>1</v>
      </c>
      <c r="U57" s="205">
        <v>1</v>
      </c>
      <c r="V57" s="205">
        <v>1</v>
      </c>
      <c r="W57" s="205" t="str">
        <f>'Core Indicators'!EX57</f>
        <v>x</v>
      </c>
      <c r="X57" s="165">
        <f t="shared" si="24"/>
        <v>1</v>
      </c>
      <c r="Y57" s="205">
        <v>1</v>
      </c>
      <c r="Z57" s="165">
        <f t="shared" si="25"/>
        <v>1.5</v>
      </c>
      <c r="AA57" s="205">
        <f>'Core Indicators'!FF57</f>
        <v>1</v>
      </c>
      <c r="AB57" s="205">
        <f t="shared" si="26"/>
        <v>2</v>
      </c>
      <c r="AC57" s="186">
        <f>'Core Indicators'!GD57</f>
        <v>2</v>
      </c>
      <c r="AD57" s="186">
        <f>'Core Indicators'!GL57</f>
        <v>2</v>
      </c>
      <c r="AE57" s="186">
        <f>'Core Indicators'!GT57</f>
        <v>2</v>
      </c>
      <c r="AF57" s="186">
        <f>'Core Indicators'!HB57</f>
        <v>2</v>
      </c>
      <c r="AG57" s="186">
        <f t="shared" si="27"/>
        <v>2</v>
      </c>
      <c r="AH57" s="186">
        <f>'Core Indicators'!HJ57</f>
        <v>2</v>
      </c>
      <c r="AI57" s="186">
        <f>'Core Indicators'!HR57</f>
        <v>2</v>
      </c>
      <c r="AJ57" s="186">
        <f t="shared" si="28"/>
        <v>2</v>
      </c>
      <c r="AK57" s="186">
        <f>'Core Indicators'!HZ57</f>
        <v>2</v>
      </c>
      <c r="AL57" s="186">
        <f>'Core Indicators'!IH57</f>
        <v>2</v>
      </c>
      <c r="AM57" s="186">
        <f>'Core Indicators'!IP57</f>
        <v>2</v>
      </c>
      <c r="AN57" s="186">
        <f t="shared" si="29"/>
        <v>2</v>
      </c>
    </row>
    <row r="58" spans="1:40" x14ac:dyDescent="0.35">
      <c r="A58" s="205" t="str">
        <f>Lists!C:C</f>
        <v>KEN003</v>
      </c>
      <c r="B58" s="251">
        <f t="shared" si="15"/>
        <v>2.1</v>
      </c>
      <c r="C58" s="165">
        <f t="shared" si="16"/>
        <v>1</v>
      </c>
      <c r="D58" s="274">
        <f t="shared" si="17"/>
        <v>2.7</v>
      </c>
      <c r="E58" s="205">
        <f>'Core Indicators'!R58</f>
        <v>1</v>
      </c>
      <c r="F58" s="205">
        <f>'Core Indicators'!Z58</f>
        <v>3</v>
      </c>
      <c r="G58" s="165">
        <f t="shared" si="18"/>
        <v>2.1</v>
      </c>
      <c r="H58" s="205">
        <f>'Core Indicators'!AH58</f>
        <v>3</v>
      </c>
      <c r="I58" s="205" t="str">
        <f>'Core Indicators'!AP58</f>
        <v>x</v>
      </c>
      <c r="J58" s="205">
        <f>'Core Indicators'!BN58</f>
        <v>3</v>
      </c>
      <c r="K58" s="205">
        <f t="shared" si="19"/>
        <v>3</v>
      </c>
      <c r="L58" s="251">
        <f t="shared" si="20"/>
        <v>3</v>
      </c>
      <c r="M58" s="274">
        <f t="shared" si="21"/>
        <v>2.2000000000000002</v>
      </c>
      <c r="N58" s="206">
        <f>'Core Indicators'!DJ58</f>
        <v>2</v>
      </c>
      <c r="O58" s="206">
        <f>'Core Indicators'!DR58</f>
        <v>2</v>
      </c>
      <c r="P58" s="206">
        <f>'Core Indicators'!DZ58</f>
        <v>2</v>
      </c>
      <c r="Q58" s="206">
        <f>'Core Indicators'!EH58</f>
        <v>2</v>
      </c>
      <c r="R58" s="206">
        <f>'Core Indicators'!EP58</f>
        <v>3</v>
      </c>
      <c r="S58" s="165">
        <f t="shared" si="22"/>
        <v>1.4</v>
      </c>
      <c r="T58" s="165">
        <f t="shared" si="23"/>
        <v>1.3333333333333333</v>
      </c>
      <c r="U58" s="205">
        <v>1</v>
      </c>
      <c r="V58" s="205">
        <v>1</v>
      </c>
      <c r="W58" s="205">
        <f>'Core Indicators'!EX58</f>
        <v>3</v>
      </c>
      <c r="X58" s="165">
        <f t="shared" si="24"/>
        <v>2</v>
      </c>
      <c r="Y58" s="205">
        <v>1</v>
      </c>
      <c r="Z58" s="165">
        <f t="shared" si="25"/>
        <v>1.5</v>
      </c>
      <c r="AA58" s="205">
        <f>'Core Indicators'!FF58</f>
        <v>1</v>
      </c>
      <c r="AB58" s="205">
        <f t="shared" si="26"/>
        <v>2</v>
      </c>
      <c r="AC58" s="186">
        <f>'Core Indicators'!GD58</f>
        <v>2</v>
      </c>
      <c r="AD58" s="186">
        <f>'Core Indicators'!GL58</f>
        <v>2</v>
      </c>
      <c r="AE58" s="186">
        <f>'Core Indicators'!GT58</f>
        <v>2</v>
      </c>
      <c r="AF58" s="186">
        <f>'Core Indicators'!HB58</f>
        <v>2</v>
      </c>
      <c r="AG58" s="186">
        <f t="shared" si="27"/>
        <v>2</v>
      </c>
      <c r="AH58" s="186">
        <f>'Core Indicators'!HJ58</f>
        <v>2</v>
      </c>
      <c r="AI58" s="186">
        <f>'Core Indicators'!HR58</f>
        <v>2</v>
      </c>
      <c r="AJ58" s="186">
        <f t="shared" si="28"/>
        <v>2</v>
      </c>
      <c r="AK58" s="186">
        <f>'Core Indicators'!HZ58</f>
        <v>2</v>
      </c>
      <c r="AL58" s="186">
        <f>'Core Indicators'!IH58</f>
        <v>2</v>
      </c>
      <c r="AM58" s="186">
        <f>'Core Indicators'!IP58</f>
        <v>2</v>
      </c>
      <c r="AN58" s="186">
        <f t="shared" si="29"/>
        <v>2</v>
      </c>
    </row>
    <row r="59" spans="1:40" x14ac:dyDescent="0.35">
      <c r="A59" s="205" t="str">
        <f>Lists!C:C</f>
        <v>LBN002</v>
      </c>
      <c r="B59" s="251">
        <f t="shared" si="15"/>
        <v>2.4</v>
      </c>
      <c r="C59" s="165">
        <f t="shared" si="16"/>
        <v>1</v>
      </c>
      <c r="D59" s="274">
        <f t="shared" si="17"/>
        <v>2.6</v>
      </c>
      <c r="E59" s="205">
        <f>'Core Indicators'!R59</f>
        <v>1</v>
      </c>
      <c r="F59" s="205">
        <f>'Core Indicators'!Z59</f>
        <v>2</v>
      </c>
      <c r="G59" s="165">
        <f t="shared" si="18"/>
        <v>1.5</v>
      </c>
      <c r="H59" s="205">
        <f>'Core Indicators'!AH59</f>
        <v>3</v>
      </c>
      <c r="I59" s="205">
        <f>'Core Indicators'!AP59</f>
        <v>3</v>
      </c>
      <c r="J59" s="205" t="str">
        <f>'Core Indicators'!BN59</f>
        <v>x</v>
      </c>
      <c r="K59" s="205">
        <f t="shared" si="19"/>
        <v>3</v>
      </c>
      <c r="L59" s="251">
        <f t="shared" si="20"/>
        <v>3</v>
      </c>
      <c r="M59" s="274">
        <f t="shared" si="21"/>
        <v>3</v>
      </c>
      <c r="N59" s="206">
        <f>'Core Indicators'!DJ59</f>
        <v>3</v>
      </c>
      <c r="O59" s="206">
        <f>'Core Indicators'!DR59</f>
        <v>3</v>
      </c>
      <c r="P59" s="206">
        <f>'Core Indicators'!DZ59</f>
        <v>3</v>
      </c>
      <c r="Q59" s="206">
        <f>'Core Indicators'!EH59</f>
        <v>3</v>
      </c>
      <c r="R59" s="206">
        <f>'Core Indicators'!EP59</f>
        <v>3</v>
      </c>
      <c r="S59" s="165">
        <f t="shared" si="22"/>
        <v>1.4</v>
      </c>
      <c r="T59" s="165">
        <f t="shared" si="23"/>
        <v>1.3333333333333333</v>
      </c>
      <c r="U59" s="205">
        <v>1</v>
      </c>
      <c r="V59" s="205">
        <v>1</v>
      </c>
      <c r="W59" s="205">
        <f>'Core Indicators'!EX59</f>
        <v>3</v>
      </c>
      <c r="X59" s="165">
        <f t="shared" si="24"/>
        <v>2</v>
      </c>
      <c r="Y59" s="205">
        <v>1</v>
      </c>
      <c r="Z59" s="165">
        <f t="shared" si="25"/>
        <v>1.5</v>
      </c>
      <c r="AA59" s="205">
        <f>'Core Indicators'!FF59</f>
        <v>1</v>
      </c>
      <c r="AB59" s="205">
        <f t="shared" si="26"/>
        <v>2</v>
      </c>
      <c r="AC59" s="186">
        <f>'Core Indicators'!GD59</f>
        <v>2</v>
      </c>
      <c r="AD59" s="186">
        <f>'Core Indicators'!GL59</f>
        <v>2</v>
      </c>
      <c r="AE59" s="186">
        <f>'Core Indicators'!GT59</f>
        <v>2</v>
      </c>
      <c r="AF59" s="186">
        <f>'Core Indicators'!HB59</f>
        <v>2</v>
      </c>
      <c r="AG59" s="186">
        <f t="shared" si="27"/>
        <v>2</v>
      </c>
      <c r="AH59" s="186">
        <f>'Core Indicators'!HJ59</f>
        <v>2</v>
      </c>
      <c r="AI59" s="186">
        <f>'Core Indicators'!HR59</f>
        <v>2</v>
      </c>
      <c r="AJ59" s="186">
        <f t="shared" si="28"/>
        <v>2</v>
      </c>
      <c r="AK59" s="186">
        <f>'Core Indicators'!HZ59</f>
        <v>2</v>
      </c>
      <c r="AL59" s="186">
        <f>'Core Indicators'!IH59</f>
        <v>2</v>
      </c>
      <c r="AM59" s="186">
        <f>'Core Indicators'!IP59</f>
        <v>2</v>
      </c>
      <c r="AN59" s="186">
        <f t="shared" si="29"/>
        <v>2</v>
      </c>
    </row>
    <row r="60" spans="1:40" x14ac:dyDescent="0.35">
      <c r="A60" s="205" t="str">
        <f>Lists!C:C</f>
        <v>LBN004</v>
      </c>
      <c r="B60" s="251">
        <f t="shared" si="15"/>
        <v>2.4</v>
      </c>
      <c r="C60" s="165">
        <f t="shared" si="16"/>
        <v>1</v>
      </c>
      <c r="D60" s="274">
        <f t="shared" si="17"/>
        <v>2.6</v>
      </c>
      <c r="E60" s="205">
        <f>'Core Indicators'!R60</f>
        <v>1</v>
      </c>
      <c r="F60" s="205">
        <f>'Core Indicators'!Z60</f>
        <v>2</v>
      </c>
      <c r="G60" s="165">
        <f t="shared" si="18"/>
        <v>1.5</v>
      </c>
      <c r="H60" s="205">
        <f>'Core Indicators'!AH60</f>
        <v>3</v>
      </c>
      <c r="I60" s="205" t="str">
        <f>'Core Indicators'!AP60</f>
        <v>x</v>
      </c>
      <c r="J60" s="205">
        <f>'Core Indicators'!BN60</f>
        <v>3</v>
      </c>
      <c r="K60" s="205">
        <f t="shared" si="19"/>
        <v>3</v>
      </c>
      <c r="L60" s="251">
        <f t="shared" si="20"/>
        <v>3</v>
      </c>
      <c r="M60" s="274">
        <f t="shared" si="21"/>
        <v>3</v>
      </c>
      <c r="N60" s="206">
        <f>'Core Indicators'!DJ60</f>
        <v>3</v>
      </c>
      <c r="O60" s="206">
        <f>'Core Indicators'!DR60</f>
        <v>3</v>
      </c>
      <c r="P60" s="206">
        <f>'Core Indicators'!DZ60</f>
        <v>3</v>
      </c>
      <c r="Q60" s="206">
        <f>'Core Indicators'!EH60</f>
        <v>3</v>
      </c>
      <c r="R60" s="206">
        <f>'Core Indicators'!EP60</f>
        <v>3</v>
      </c>
      <c r="S60" s="165">
        <f t="shared" si="22"/>
        <v>1.4</v>
      </c>
      <c r="T60" s="165">
        <f t="shared" si="23"/>
        <v>1.3333333333333333</v>
      </c>
      <c r="U60" s="205">
        <v>1</v>
      </c>
      <c r="V60" s="205">
        <v>1</v>
      </c>
      <c r="W60" s="205">
        <f>'Core Indicators'!EX60</f>
        <v>3</v>
      </c>
      <c r="X60" s="165">
        <f t="shared" si="24"/>
        <v>2</v>
      </c>
      <c r="Y60" s="205">
        <v>1</v>
      </c>
      <c r="Z60" s="165">
        <f t="shared" si="25"/>
        <v>1.5</v>
      </c>
      <c r="AA60" s="205">
        <f>'Core Indicators'!FF60</f>
        <v>1</v>
      </c>
      <c r="AB60" s="205">
        <f t="shared" si="26"/>
        <v>2</v>
      </c>
      <c r="AC60" s="186">
        <f>'Core Indicators'!GD60</f>
        <v>2</v>
      </c>
      <c r="AD60" s="186">
        <f>'Core Indicators'!GL60</f>
        <v>2</v>
      </c>
      <c r="AE60" s="186">
        <f>'Core Indicators'!GT60</f>
        <v>2</v>
      </c>
      <c r="AF60" s="186">
        <f>'Core Indicators'!HB60</f>
        <v>2</v>
      </c>
      <c r="AG60" s="186">
        <f t="shared" si="27"/>
        <v>2</v>
      </c>
      <c r="AH60" s="186">
        <f>'Core Indicators'!HJ60</f>
        <v>2</v>
      </c>
      <c r="AI60" s="186">
        <f>'Core Indicators'!HR60</f>
        <v>2</v>
      </c>
      <c r="AJ60" s="186">
        <f t="shared" si="28"/>
        <v>2</v>
      </c>
      <c r="AK60" s="186">
        <f>'Core Indicators'!HZ60</f>
        <v>2</v>
      </c>
      <c r="AL60" s="186">
        <f>'Core Indicators'!IH60</f>
        <v>2</v>
      </c>
      <c r="AM60" s="186">
        <f>'Core Indicators'!IP60</f>
        <v>2</v>
      </c>
      <c r="AN60" s="186">
        <f t="shared" si="29"/>
        <v>2</v>
      </c>
    </row>
    <row r="61" spans="1:40" x14ac:dyDescent="0.35">
      <c r="A61" s="205" t="str">
        <f>Lists!C:C</f>
        <v>LBY001</v>
      </c>
      <c r="B61" s="251">
        <f t="shared" si="15"/>
        <v>1.8</v>
      </c>
      <c r="C61" s="165">
        <f t="shared" si="16"/>
        <v>0</v>
      </c>
      <c r="D61" s="274">
        <f t="shared" si="17"/>
        <v>1.9</v>
      </c>
      <c r="E61" s="205">
        <f>'Core Indicators'!R61</f>
        <v>1</v>
      </c>
      <c r="F61" s="205">
        <f>'Core Indicators'!Z61</f>
        <v>1</v>
      </c>
      <c r="G61" s="165">
        <f t="shared" si="18"/>
        <v>1</v>
      </c>
      <c r="H61" s="205">
        <f>'Core Indicators'!AH61</f>
        <v>2</v>
      </c>
      <c r="I61" s="205">
        <f>'Core Indicators'!AP61</f>
        <v>2</v>
      </c>
      <c r="J61" s="205">
        <f>'Core Indicators'!BN61</f>
        <v>3</v>
      </c>
      <c r="K61" s="205">
        <f t="shared" si="19"/>
        <v>2.5</v>
      </c>
      <c r="L61" s="251">
        <f t="shared" si="20"/>
        <v>2.2999999999999998</v>
      </c>
      <c r="M61" s="274">
        <f t="shared" si="21"/>
        <v>2</v>
      </c>
      <c r="N61" s="206">
        <f>'Core Indicators'!DJ61</f>
        <v>2</v>
      </c>
      <c r="O61" s="206">
        <f>'Core Indicators'!DR61</f>
        <v>2</v>
      </c>
      <c r="P61" s="206">
        <f>'Core Indicators'!DZ61</f>
        <v>2</v>
      </c>
      <c r="Q61" s="206">
        <f>'Core Indicators'!EH61</f>
        <v>2</v>
      </c>
      <c r="R61" s="206">
        <f>'Core Indicators'!EP61</f>
        <v>2</v>
      </c>
      <c r="S61" s="165">
        <f t="shared" si="22"/>
        <v>1.4</v>
      </c>
      <c r="T61" s="165">
        <f t="shared" si="23"/>
        <v>1.3333333333333333</v>
      </c>
      <c r="U61" s="205">
        <v>1</v>
      </c>
      <c r="V61" s="205">
        <v>1</v>
      </c>
      <c r="W61" s="205">
        <f>'Core Indicators'!EX61</f>
        <v>3</v>
      </c>
      <c r="X61" s="165">
        <f t="shared" si="24"/>
        <v>2</v>
      </c>
      <c r="Y61" s="205">
        <v>1</v>
      </c>
      <c r="Z61" s="165">
        <f t="shared" si="25"/>
        <v>1.5</v>
      </c>
      <c r="AA61" s="205">
        <f>'Core Indicators'!FF61</f>
        <v>1</v>
      </c>
      <c r="AB61" s="205">
        <f t="shared" si="26"/>
        <v>2</v>
      </c>
      <c r="AC61" s="186">
        <f>'Core Indicators'!GD61</f>
        <v>2</v>
      </c>
      <c r="AD61" s="186">
        <f>'Core Indicators'!GL61</f>
        <v>2</v>
      </c>
      <c r="AE61" s="186">
        <f>'Core Indicators'!GT61</f>
        <v>2</v>
      </c>
      <c r="AF61" s="186">
        <f>'Core Indicators'!HB61</f>
        <v>2</v>
      </c>
      <c r="AG61" s="186">
        <f t="shared" si="27"/>
        <v>2</v>
      </c>
      <c r="AH61" s="186">
        <f>'Core Indicators'!HJ61</f>
        <v>2</v>
      </c>
      <c r="AI61" s="186">
        <f>'Core Indicators'!HR61</f>
        <v>2</v>
      </c>
      <c r="AJ61" s="186">
        <f t="shared" si="28"/>
        <v>2</v>
      </c>
      <c r="AK61" s="186">
        <f>'Core Indicators'!HZ61</f>
        <v>2</v>
      </c>
      <c r="AL61" s="186">
        <f>'Core Indicators'!IH61</f>
        <v>2</v>
      </c>
      <c r="AM61" s="186">
        <f>'Core Indicators'!IP61</f>
        <v>2</v>
      </c>
      <c r="AN61" s="186">
        <f t="shared" si="29"/>
        <v>2</v>
      </c>
    </row>
    <row r="62" spans="1:40" x14ac:dyDescent="0.35">
      <c r="A62" s="205" t="str">
        <f>Lists!C:C</f>
        <v>LBY002</v>
      </c>
      <c r="B62" s="251">
        <f t="shared" si="15"/>
        <v>1.9</v>
      </c>
      <c r="C62" s="165">
        <f t="shared" si="16"/>
        <v>0</v>
      </c>
      <c r="D62" s="274">
        <f t="shared" si="17"/>
        <v>2</v>
      </c>
      <c r="E62" s="205">
        <f>'Core Indicators'!R62</f>
        <v>1</v>
      </c>
      <c r="F62" s="205">
        <f>'Core Indicators'!Z62</f>
        <v>2</v>
      </c>
      <c r="G62" s="165">
        <f t="shared" si="18"/>
        <v>1.5</v>
      </c>
      <c r="H62" s="205">
        <f>'Core Indicators'!AH62</f>
        <v>2</v>
      </c>
      <c r="I62" s="205">
        <f>'Core Indicators'!AP62</f>
        <v>2</v>
      </c>
      <c r="J62" s="205">
        <f>'Core Indicators'!BN62</f>
        <v>3</v>
      </c>
      <c r="K62" s="205">
        <f t="shared" si="19"/>
        <v>2.5</v>
      </c>
      <c r="L62" s="251">
        <f t="shared" si="20"/>
        <v>2.2999999999999998</v>
      </c>
      <c r="M62" s="274">
        <f t="shared" si="21"/>
        <v>2</v>
      </c>
      <c r="N62" s="206">
        <f>'Core Indicators'!DJ62</f>
        <v>2</v>
      </c>
      <c r="O62" s="206">
        <f>'Core Indicators'!DR62</f>
        <v>2</v>
      </c>
      <c r="P62" s="206">
        <f>'Core Indicators'!DZ62</f>
        <v>2</v>
      </c>
      <c r="Q62" s="206">
        <f>'Core Indicators'!EH62</f>
        <v>2</v>
      </c>
      <c r="R62" s="206">
        <f>'Core Indicators'!EP62</f>
        <v>2</v>
      </c>
      <c r="S62" s="165">
        <f t="shared" si="22"/>
        <v>1.7</v>
      </c>
      <c r="T62" s="165">
        <f t="shared" si="23"/>
        <v>1.3333333333333333</v>
      </c>
      <c r="U62" s="205">
        <v>1</v>
      </c>
      <c r="V62" s="205">
        <v>1</v>
      </c>
      <c r="W62" s="205">
        <f>'Core Indicators'!EX62</f>
        <v>3</v>
      </c>
      <c r="X62" s="165">
        <f t="shared" si="24"/>
        <v>2</v>
      </c>
      <c r="Y62" s="205">
        <v>1</v>
      </c>
      <c r="Z62" s="165">
        <f t="shared" si="25"/>
        <v>2</v>
      </c>
      <c r="AA62" s="205">
        <f>'Core Indicators'!FF62</f>
        <v>2</v>
      </c>
      <c r="AB62" s="205">
        <f t="shared" si="26"/>
        <v>2</v>
      </c>
      <c r="AC62" s="186">
        <f>'Core Indicators'!GD62</f>
        <v>2</v>
      </c>
      <c r="AD62" s="186">
        <f>'Core Indicators'!GL62</f>
        <v>2</v>
      </c>
      <c r="AE62" s="186">
        <f>'Core Indicators'!GT62</f>
        <v>2</v>
      </c>
      <c r="AF62" s="186">
        <f>'Core Indicators'!HB62</f>
        <v>2</v>
      </c>
      <c r="AG62" s="186">
        <f t="shared" si="27"/>
        <v>2</v>
      </c>
      <c r="AH62" s="186">
        <f>'Core Indicators'!HJ62</f>
        <v>2</v>
      </c>
      <c r="AI62" s="186">
        <f>'Core Indicators'!HR62</f>
        <v>2</v>
      </c>
      <c r="AJ62" s="186">
        <f t="shared" si="28"/>
        <v>2</v>
      </c>
      <c r="AK62" s="186">
        <f>'Core Indicators'!HZ62</f>
        <v>2</v>
      </c>
      <c r="AL62" s="186">
        <f>'Core Indicators'!IH62</f>
        <v>2</v>
      </c>
      <c r="AM62" s="186">
        <f>'Core Indicators'!IP62</f>
        <v>2</v>
      </c>
      <c r="AN62" s="186">
        <f t="shared" si="29"/>
        <v>2</v>
      </c>
    </row>
    <row r="63" spans="1:40" x14ac:dyDescent="0.35">
      <c r="A63" s="205" t="str">
        <f>Lists!C:C</f>
        <v>LKA002</v>
      </c>
      <c r="B63" s="251">
        <f t="shared" si="15"/>
        <v>1.7</v>
      </c>
      <c r="C63" s="165">
        <f t="shared" si="16"/>
        <v>0</v>
      </c>
      <c r="D63" s="274">
        <f t="shared" si="17"/>
        <v>1.5</v>
      </c>
      <c r="E63" s="205">
        <f>'Core Indicators'!R63</f>
        <v>1</v>
      </c>
      <c r="F63" s="205">
        <f>'Core Indicators'!Z63</f>
        <v>1</v>
      </c>
      <c r="G63" s="165">
        <f t="shared" si="18"/>
        <v>1</v>
      </c>
      <c r="H63" s="205">
        <f>'Core Indicators'!AH63</f>
        <v>1</v>
      </c>
      <c r="I63" s="205">
        <f>'Core Indicators'!AP63</f>
        <v>3</v>
      </c>
      <c r="J63" s="205">
        <f>'Core Indicators'!BN63</f>
        <v>2</v>
      </c>
      <c r="K63" s="205">
        <f t="shared" si="19"/>
        <v>2.5</v>
      </c>
      <c r="L63" s="251">
        <f t="shared" si="20"/>
        <v>1.8</v>
      </c>
      <c r="M63" s="274">
        <f t="shared" si="21"/>
        <v>2</v>
      </c>
      <c r="N63" s="206">
        <f>'Core Indicators'!DJ63</f>
        <v>2</v>
      </c>
      <c r="O63" s="206">
        <f>'Core Indicators'!DR63</f>
        <v>2</v>
      </c>
      <c r="P63" s="206">
        <f>'Core Indicators'!DZ63</f>
        <v>2</v>
      </c>
      <c r="Q63" s="206">
        <f>'Core Indicators'!EH63</f>
        <v>2</v>
      </c>
      <c r="R63" s="206">
        <f>'Core Indicators'!EP63</f>
        <v>2</v>
      </c>
      <c r="S63" s="165">
        <f t="shared" si="22"/>
        <v>1.3</v>
      </c>
      <c r="T63" s="165">
        <f t="shared" si="23"/>
        <v>1.1666666666666667</v>
      </c>
      <c r="U63" s="205">
        <v>1</v>
      </c>
      <c r="V63" s="205">
        <v>1</v>
      </c>
      <c r="W63" s="205">
        <f>'Core Indicators'!EX63</f>
        <v>2</v>
      </c>
      <c r="X63" s="165">
        <f t="shared" si="24"/>
        <v>1.5</v>
      </c>
      <c r="Y63" s="205">
        <v>1</v>
      </c>
      <c r="Z63" s="165">
        <f t="shared" si="25"/>
        <v>1.5</v>
      </c>
      <c r="AA63" s="205">
        <f>'Core Indicators'!FF63</f>
        <v>1</v>
      </c>
      <c r="AB63" s="205">
        <f t="shared" si="26"/>
        <v>2</v>
      </c>
      <c r="AC63" s="186">
        <f>'Core Indicators'!GD63</f>
        <v>2</v>
      </c>
      <c r="AD63" s="186">
        <f>'Core Indicators'!GL63</f>
        <v>2</v>
      </c>
      <c r="AE63" s="186">
        <f>'Core Indicators'!GT63</f>
        <v>2</v>
      </c>
      <c r="AF63" s="186">
        <f>'Core Indicators'!HB63</f>
        <v>2</v>
      </c>
      <c r="AG63" s="186">
        <f t="shared" si="27"/>
        <v>2</v>
      </c>
      <c r="AH63" s="186">
        <f>'Core Indicators'!HJ63</f>
        <v>2</v>
      </c>
      <c r="AI63" s="186">
        <f>'Core Indicators'!HR63</f>
        <v>2</v>
      </c>
      <c r="AJ63" s="186">
        <f t="shared" si="28"/>
        <v>2</v>
      </c>
      <c r="AK63" s="186">
        <f>'Core Indicators'!HZ63</f>
        <v>2</v>
      </c>
      <c r="AL63" s="186">
        <f>'Core Indicators'!IH63</f>
        <v>2</v>
      </c>
      <c r="AM63" s="186">
        <f>'Core Indicators'!IP63</f>
        <v>2</v>
      </c>
      <c r="AN63" s="186">
        <f t="shared" si="29"/>
        <v>2</v>
      </c>
    </row>
    <row r="64" spans="1:40" x14ac:dyDescent="0.35">
      <c r="A64" s="205" t="str">
        <f>Lists!C:C</f>
        <v>LSO002</v>
      </c>
      <c r="B64" s="251">
        <f t="shared" si="15"/>
        <v>1.8</v>
      </c>
      <c r="C64" s="165">
        <f t="shared" si="16"/>
        <v>0</v>
      </c>
      <c r="D64" s="274">
        <f t="shared" si="17"/>
        <v>2.2000000000000002</v>
      </c>
      <c r="E64" s="205">
        <f>'Core Indicators'!R64</f>
        <v>2</v>
      </c>
      <c r="F64" s="205">
        <f>'Core Indicators'!Z64</f>
        <v>2</v>
      </c>
      <c r="G64" s="165">
        <f t="shared" si="18"/>
        <v>2</v>
      </c>
      <c r="H64" s="205">
        <f>'Core Indicators'!AH64</f>
        <v>2</v>
      </c>
      <c r="I64" s="205">
        <f>'Core Indicators'!AP64</f>
        <v>3</v>
      </c>
      <c r="J64" s="205">
        <f>'Core Indicators'!BN64</f>
        <v>2</v>
      </c>
      <c r="K64" s="205">
        <f t="shared" si="19"/>
        <v>2.5</v>
      </c>
      <c r="L64" s="251">
        <f t="shared" si="20"/>
        <v>2.2999999999999998</v>
      </c>
      <c r="M64" s="274">
        <f t="shared" si="21"/>
        <v>2</v>
      </c>
      <c r="N64" s="206">
        <f>'Core Indicators'!DJ64</f>
        <v>2</v>
      </c>
      <c r="O64" s="206">
        <f>'Core Indicators'!DR64</f>
        <v>2</v>
      </c>
      <c r="P64" s="206">
        <f>'Core Indicators'!DZ64</f>
        <v>2</v>
      </c>
      <c r="Q64" s="206">
        <f>'Core Indicators'!EH64</f>
        <v>2</v>
      </c>
      <c r="R64" s="206">
        <f>'Core Indicators'!EP64</f>
        <v>2</v>
      </c>
      <c r="S64" s="165">
        <f t="shared" si="22"/>
        <v>1.3</v>
      </c>
      <c r="T64" s="165">
        <f t="shared" si="23"/>
        <v>1.1666666666666667</v>
      </c>
      <c r="U64" s="205">
        <v>1</v>
      </c>
      <c r="V64" s="205">
        <v>1</v>
      </c>
      <c r="W64" s="205">
        <f>'Core Indicators'!EX64</f>
        <v>2</v>
      </c>
      <c r="X64" s="165">
        <f t="shared" si="24"/>
        <v>1.5</v>
      </c>
      <c r="Y64" s="205">
        <v>1</v>
      </c>
      <c r="Z64" s="165">
        <f t="shared" si="25"/>
        <v>1.5</v>
      </c>
      <c r="AA64" s="205">
        <f>'Core Indicators'!FF64</f>
        <v>1</v>
      </c>
      <c r="AB64" s="205">
        <f t="shared" si="26"/>
        <v>2</v>
      </c>
      <c r="AC64" s="186">
        <f>'Core Indicators'!GD64</f>
        <v>2</v>
      </c>
      <c r="AD64" s="186">
        <f>'Core Indicators'!GL64</f>
        <v>2</v>
      </c>
      <c r="AE64" s="186">
        <f>'Core Indicators'!GT64</f>
        <v>2</v>
      </c>
      <c r="AF64" s="186">
        <f>'Core Indicators'!HB64</f>
        <v>2</v>
      </c>
      <c r="AG64" s="186">
        <f t="shared" si="27"/>
        <v>2</v>
      </c>
      <c r="AH64" s="186">
        <f>'Core Indicators'!HJ64</f>
        <v>2</v>
      </c>
      <c r="AI64" s="186">
        <f>'Core Indicators'!HR64</f>
        <v>2</v>
      </c>
      <c r="AJ64" s="186">
        <f t="shared" si="28"/>
        <v>2</v>
      </c>
      <c r="AK64" s="186">
        <f>'Core Indicators'!HZ64</f>
        <v>2</v>
      </c>
      <c r="AL64" s="186">
        <f>'Core Indicators'!IH64</f>
        <v>2</v>
      </c>
      <c r="AM64" s="186">
        <f>'Core Indicators'!IP64</f>
        <v>2</v>
      </c>
      <c r="AN64" s="186">
        <f t="shared" si="29"/>
        <v>2</v>
      </c>
    </row>
    <row r="65" spans="1:40" x14ac:dyDescent="0.35">
      <c r="A65" s="205" t="str">
        <f>Lists!C:C</f>
        <v>MAR002</v>
      </c>
      <c r="B65" s="251" t="str">
        <f t="shared" si="15"/>
        <v>x</v>
      </c>
      <c r="C65" s="165">
        <f t="shared" si="16"/>
        <v>3</v>
      </c>
      <c r="D65" s="274">
        <f t="shared" si="17"/>
        <v>2.4</v>
      </c>
      <c r="E65" s="205">
        <f>'Core Indicators'!R65</f>
        <v>3</v>
      </c>
      <c r="F65" s="205">
        <f>'Core Indicators'!Z65</f>
        <v>3</v>
      </c>
      <c r="G65" s="165">
        <f t="shared" si="18"/>
        <v>3</v>
      </c>
      <c r="H65" s="205" t="str">
        <f>'Core Indicators'!AH65</f>
        <v>x</v>
      </c>
      <c r="I65" s="205" t="str">
        <f>'Core Indicators'!AP65</f>
        <v>x</v>
      </c>
      <c r="J65" s="205">
        <f>'Core Indicators'!BN65</f>
        <v>2</v>
      </c>
      <c r="K65" s="205">
        <f t="shared" si="19"/>
        <v>2</v>
      </c>
      <c r="L65" s="251">
        <f t="shared" si="20"/>
        <v>2</v>
      </c>
      <c r="M65" s="274" t="str">
        <f t="shared" si="21"/>
        <v>x</v>
      </c>
      <c r="N65" s="206" t="str">
        <f>'Core Indicators'!DJ65</f>
        <v>x</v>
      </c>
      <c r="O65" s="206" t="str">
        <f>'Core Indicators'!DR65</f>
        <v>x</v>
      </c>
      <c r="P65" s="206" t="str">
        <f>'Core Indicators'!DZ65</f>
        <v>x</v>
      </c>
      <c r="Q65" s="206" t="str">
        <f>'Core Indicators'!EH65</f>
        <v>x</v>
      </c>
      <c r="R65" s="206" t="str">
        <f>'Core Indicators'!EP65</f>
        <v>x</v>
      </c>
      <c r="S65" s="165">
        <f t="shared" si="22"/>
        <v>1.3</v>
      </c>
      <c r="T65" s="165">
        <f t="shared" si="23"/>
        <v>1.1666666666666667</v>
      </c>
      <c r="U65" s="205">
        <v>1</v>
      </c>
      <c r="V65" s="205">
        <v>1</v>
      </c>
      <c r="W65" s="205">
        <f>'Core Indicators'!EX65</f>
        <v>2</v>
      </c>
      <c r="X65" s="165">
        <f t="shared" si="24"/>
        <v>1.5</v>
      </c>
      <c r="Y65" s="205">
        <v>1</v>
      </c>
      <c r="Z65" s="165">
        <f t="shared" si="25"/>
        <v>1.5</v>
      </c>
      <c r="AA65" s="205">
        <f>'Core Indicators'!FF65</f>
        <v>1</v>
      </c>
      <c r="AB65" s="205">
        <f t="shared" si="26"/>
        <v>2</v>
      </c>
      <c r="AC65" s="186">
        <f>'Core Indicators'!GD65</f>
        <v>2</v>
      </c>
      <c r="AD65" s="186">
        <f>'Core Indicators'!GL65</f>
        <v>2</v>
      </c>
      <c r="AE65" s="186">
        <f>'Core Indicators'!GT65</f>
        <v>2</v>
      </c>
      <c r="AF65" s="186">
        <f>'Core Indicators'!HB65</f>
        <v>2</v>
      </c>
      <c r="AG65" s="186">
        <f t="shared" si="27"/>
        <v>2</v>
      </c>
      <c r="AH65" s="186">
        <f>'Core Indicators'!HJ65</f>
        <v>2</v>
      </c>
      <c r="AI65" s="186">
        <f>'Core Indicators'!HR65</f>
        <v>2</v>
      </c>
      <c r="AJ65" s="186">
        <f t="shared" si="28"/>
        <v>2</v>
      </c>
      <c r="AK65" s="186">
        <f>'Core Indicators'!HZ65</f>
        <v>2</v>
      </c>
      <c r="AL65" s="186">
        <f>'Core Indicators'!IH65</f>
        <v>2</v>
      </c>
      <c r="AM65" s="186">
        <f>'Core Indicators'!IP65</f>
        <v>2</v>
      </c>
      <c r="AN65" s="186">
        <f t="shared" si="29"/>
        <v>2</v>
      </c>
    </row>
    <row r="66" spans="1:40" x14ac:dyDescent="0.35">
      <c r="A66" s="205" t="str">
        <f>Lists!C:C</f>
        <v>MDA002</v>
      </c>
      <c r="B66" s="251">
        <f t="shared" si="15"/>
        <v>1.9</v>
      </c>
      <c r="C66" s="165">
        <f t="shared" si="16"/>
        <v>0</v>
      </c>
      <c r="D66" s="274">
        <f t="shared" si="17"/>
        <v>2</v>
      </c>
      <c r="E66" s="205">
        <f>'Core Indicators'!R66</f>
        <v>2</v>
      </c>
      <c r="F66" s="205">
        <f>'Core Indicators'!Z66</f>
        <v>2</v>
      </c>
      <c r="G66" s="165">
        <f t="shared" si="18"/>
        <v>2</v>
      </c>
      <c r="H66" s="205">
        <f>'Core Indicators'!AH66</f>
        <v>2</v>
      </c>
      <c r="I66" s="205">
        <f>'Core Indicators'!AP66</f>
        <v>2</v>
      </c>
      <c r="J66" s="205">
        <f>'Core Indicators'!BN66</f>
        <v>2</v>
      </c>
      <c r="K66" s="205">
        <f t="shared" si="19"/>
        <v>2</v>
      </c>
      <c r="L66" s="251">
        <f t="shared" si="20"/>
        <v>2</v>
      </c>
      <c r="M66" s="274">
        <f t="shared" si="21"/>
        <v>2</v>
      </c>
      <c r="N66" s="206">
        <f>'Core Indicators'!DJ66</f>
        <v>2</v>
      </c>
      <c r="O66" s="206">
        <f>'Core Indicators'!DR66</f>
        <v>2</v>
      </c>
      <c r="P66" s="206">
        <f>'Core Indicators'!DZ66</f>
        <v>2</v>
      </c>
      <c r="Q66" s="206">
        <f>'Core Indicators'!EH66</f>
        <v>2</v>
      </c>
      <c r="R66" s="206">
        <f>'Core Indicators'!EP66</f>
        <v>2</v>
      </c>
      <c r="S66" s="165">
        <f t="shared" si="22"/>
        <v>1.6</v>
      </c>
      <c r="T66" s="165">
        <f t="shared" si="23"/>
        <v>1.1666666666666667</v>
      </c>
      <c r="U66" s="205">
        <v>1</v>
      </c>
      <c r="V66" s="205">
        <v>1</v>
      </c>
      <c r="W66" s="205">
        <f>'Core Indicators'!EX66</f>
        <v>2</v>
      </c>
      <c r="X66" s="165">
        <f t="shared" si="24"/>
        <v>1.5</v>
      </c>
      <c r="Y66" s="205">
        <v>1</v>
      </c>
      <c r="Z66" s="165">
        <f t="shared" si="25"/>
        <v>2</v>
      </c>
      <c r="AA66" s="205">
        <f>'Core Indicators'!FF66</f>
        <v>2</v>
      </c>
      <c r="AB66" s="205">
        <f t="shared" si="26"/>
        <v>2</v>
      </c>
      <c r="AC66" s="186">
        <f>'Core Indicators'!GD66</f>
        <v>2</v>
      </c>
      <c r="AD66" s="186">
        <f>'Core Indicators'!GL66</f>
        <v>2</v>
      </c>
      <c r="AE66" s="186">
        <f>'Core Indicators'!GT66</f>
        <v>2</v>
      </c>
      <c r="AF66" s="186">
        <f>'Core Indicators'!HB66</f>
        <v>2</v>
      </c>
      <c r="AG66" s="186">
        <f t="shared" si="27"/>
        <v>2</v>
      </c>
      <c r="AH66" s="186">
        <f>'Core Indicators'!HJ66</f>
        <v>2</v>
      </c>
      <c r="AI66" s="186">
        <f>'Core Indicators'!HR66</f>
        <v>2</v>
      </c>
      <c r="AJ66" s="186">
        <f t="shared" si="28"/>
        <v>2</v>
      </c>
      <c r="AK66" s="186">
        <f>'Core Indicators'!HZ66</f>
        <v>2</v>
      </c>
      <c r="AL66" s="186">
        <f>'Core Indicators'!IH66</f>
        <v>2</v>
      </c>
      <c r="AM66" s="186">
        <f>'Core Indicators'!IP66</f>
        <v>2</v>
      </c>
      <c r="AN66" s="186">
        <f t="shared" si="29"/>
        <v>2</v>
      </c>
    </row>
    <row r="67" spans="1:40" x14ac:dyDescent="0.35">
      <c r="A67" s="205" t="str">
        <f>Lists!C:C</f>
        <v>MDG001</v>
      </c>
      <c r="B67" s="251">
        <f t="shared" ref="B67:B98" si="30">IF(OR(M67="x",D67="x"),"x",ROUND((5-GEOMEAN(((5-D67)/5*4+1),((5-M67)/5*4+1),((5-M67)/5*4+1)))/4*3.5+S67*0.3,1))</f>
        <v>1.4</v>
      </c>
      <c r="C67" s="165">
        <f t="shared" ref="C67:C98" si="31">COUNTIF(E67:F67,"x")+COUNTIF(H67:I67,"x")+COUNTIF(J67:J67,"x")+COUNTIF(M67,"x")+COUNTIF(U67:W67,"x")+COUNTIF(Y67:AB67,"x")</f>
        <v>0</v>
      </c>
      <c r="D67" s="274">
        <f t="shared" ref="D67:D98" si="32">IF(OR(L67="x",G67="x"),"x",ROUND((5-GEOMEAN(((5-L67)/5*4+1),((5-L67)/5*4+1),((5-G67)/5*4+1)))/4*5,1))</f>
        <v>1.7</v>
      </c>
      <c r="E67" s="205">
        <f>'Core Indicators'!R67</f>
        <v>2</v>
      </c>
      <c r="F67" s="205">
        <f>'Core Indicators'!Z67</f>
        <v>2</v>
      </c>
      <c r="G67" s="165">
        <f t="shared" ref="G67:G98" si="33">IF(AND(F67="x",E67="x"),"x",IF(OR(F67="x",E67="x"),AVERAGE(E67,F67),ROUND((10-GEOMEAN(((10-E67)/10*9+1),((10-F67)/10*9+1)))/9*10,1)))</f>
        <v>2</v>
      </c>
      <c r="H67" s="205">
        <f>'Core Indicators'!AH67</f>
        <v>1</v>
      </c>
      <c r="I67" s="205">
        <f>'Core Indicators'!AP67</f>
        <v>2</v>
      </c>
      <c r="J67" s="205">
        <f>'Core Indicators'!BN67</f>
        <v>2</v>
      </c>
      <c r="K67" s="205">
        <f t="shared" ref="K67:K98" si="34">IF(AND(J67="x",I67="x"),"x",IF(OR(J67="x",I67="x"),AVERAGE(I67,J67),ROUND((10-GEOMEAN(((10-I67)/10*9+1),((10-J67)/10*9+1)))/9*10,1)))</f>
        <v>2</v>
      </c>
      <c r="L67" s="251">
        <f t="shared" ref="L67:L98" si="35">IF(AND(H67="x",K67="x"),"x",IF(OR(H67="x",K67="x"),AVERAGE(H67,K67),ROUND((10-GEOMEAN(((10-H67)/10*9+1),((10-K67)/10*9+1)))/9*10,1)))</f>
        <v>1.5</v>
      </c>
      <c r="M67" s="274">
        <f t="shared" ref="M67:M98" si="36">IF(N67="x","x",AVERAGE(N67:R67))</f>
        <v>1</v>
      </c>
      <c r="N67" s="206">
        <f>'Core Indicators'!DJ67</f>
        <v>1</v>
      </c>
      <c r="O67" s="206">
        <f>'Core Indicators'!DR67</f>
        <v>1</v>
      </c>
      <c r="P67" s="206">
        <f>'Core Indicators'!DZ67</f>
        <v>1</v>
      </c>
      <c r="Q67" s="206">
        <f>'Core Indicators'!EH67</f>
        <v>1</v>
      </c>
      <c r="R67" s="206">
        <f>'Core Indicators'!EP67</f>
        <v>1</v>
      </c>
      <c r="S67" s="165">
        <f t="shared" ref="S67:S98" si="37">IF(OR(Z67="x",T67="x"),T67,ROUND((10-GEOMEAN(((10-T67)/10*9+1),((10-Z67)/10*9+1)))/9*10,1))</f>
        <v>1.6</v>
      </c>
      <c r="T67" s="165">
        <f t="shared" ref="T67:T98" si="38">AVERAGE(U67,X67,Y67)</f>
        <v>1.1666666666666667</v>
      </c>
      <c r="U67" s="205">
        <v>1</v>
      </c>
      <c r="V67" s="205">
        <v>1</v>
      </c>
      <c r="W67" s="205">
        <f>'Core Indicators'!EX67</f>
        <v>2</v>
      </c>
      <c r="X67" s="165">
        <f t="shared" ref="X67:X98" si="39">AVERAGE(V67:W67)</f>
        <v>1.5</v>
      </c>
      <c r="Y67" s="205">
        <v>1</v>
      </c>
      <c r="Z67" s="165">
        <f t="shared" ref="Z67:Z98" si="40">IF(AND(AA67="x",AB67="x"),"x",AVERAGE(AA67:AB67))</f>
        <v>2</v>
      </c>
      <c r="AA67" s="205">
        <f>'Core Indicators'!FF67</f>
        <v>2</v>
      </c>
      <c r="AB67" s="205">
        <f t="shared" ref="AB67:AB98" si="41">IF(AND(AJ67="x",AN67="x",AG67="x"),"x",(AVERAGE(AJ67,AN67,AG67)))</f>
        <v>2</v>
      </c>
      <c r="AC67" s="186">
        <f>'Core Indicators'!GD67</f>
        <v>2</v>
      </c>
      <c r="AD67" s="186">
        <f>'Core Indicators'!GL67</f>
        <v>2</v>
      </c>
      <c r="AE67" s="186">
        <f>'Core Indicators'!GT67</f>
        <v>2</v>
      </c>
      <c r="AF67" s="186">
        <f>'Core Indicators'!HB67</f>
        <v>2</v>
      </c>
      <c r="AG67" s="186">
        <f t="shared" ref="AG67:AG98" si="42">IF(AND(AC67="x",AD67="x",AE67="x",AF67="x"),"x",AVERAGE(AC67:AF67))</f>
        <v>2</v>
      </c>
      <c r="AH67" s="186">
        <f>'Core Indicators'!HJ67</f>
        <v>2</v>
      </c>
      <c r="AI67" s="186">
        <f>'Core Indicators'!HR67</f>
        <v>2</v>
      </c>
      <c r="AJ67" s="186">
        <f t="shared" ref="AJ67:AJ98" si="43">IF(AND(AH67="x",AI67="x"),"x",AVERAGE(AH67:AI67))</f>
        <v>2</v>
      </c>
      <c r="AK67" s="186">
        <f>'Core Indicators'!HZ67</f>
        <v>2</v>
      </c>
      <c r="AL67" s="186">
        <f>'Core Indicators'!IH67</f>
        <v>2</v>
      </c>
      <c r="AM67" s="186">
        <f>'Core Indicators'!IP67</f>
        <v>2</v>
      </c>
      <c r="AN67" s="186">
        <f t="shared" ref="AN67:AN98" si="44">IF(AND(AK67="x",AL67="x",AM67="x"),"x",AVERAGE(AK67:AM67))</f>
        <v>2</v>
      </c>
    </row>
    <row r="68" spans="1:40" x14ac:dyDescent="0.35">
      <c r="A68" s="205" t="str">
        <f>Lists!C:C</f>
        <v>MDG002</v>
      </c>
      <c r="B68" s="251">
        <f t="shared" si="30"/>
        <v>1.4</v>
      </c>
      <c r="C68" s="165">
        <f t="shared" si="31"/>
        <v>0</v>
      </c>
      <c r="D68" s="274">
        <f t="shared" si="32"/>
        <v>1.7</v>
      </c>
      <c r="E68" s="205">
        <f>'Core Indicators'!R68</f>
        <v>2</v>
      </c>
      <c r="F68" s="205">
        <f>'Core Indicators'!Z68</f>
        <v>2</v>
      </c>
      <c r="G68" s="165">
        <f t="shared" si="33"/>
        <v>2</v>
      </c>
      <c r="H68" s="205">
        <f>'Core Indicators'!AH68</f>
        <v>1</v>
      </c>
      <c r="I68" s="205">
        <f>'Core Indicators'!AP68</f>
        <v>2</v>
      </c>
      <c r="J68" s="205">
        <f>'Core Indicators'!BN68</f>
        <v>2</v>
      </c>
      <c r="K68" s="205">
        <f t="shared" si="34"/>
        <v>2</v>
      </c>
      <c r="L68" s="251">
        <f t="shared" si="35"/>
        <v>1.5</v>
      </c>
      <c r="M68" s="274">
        <f t="shared" si="36"/>
        <v>1</v>
      </c>
      <c r="N68" s="206">
        <f>'Core Indicators'!DJ68</f>
        <v>1</v>
      </c>
      <c r="O68" s="206">
        <f>'Core Indicators'!DR68</f>
        <v>1</v>
      </c>
      <c r="P68" s="206">
        <f>'Core Indicators'!DZ68</f>
        <v>1</v>
      </c>
      <c r="Q68" s="206">
        <f>'Core Indicators'!EH68</f>
        <v>1</v>
      </c>
      <c r="R68" s="206">
        <f>'Core Indicators'!EP68</f>
        <v>1</v>
      </c>
      <c r="S68" s="165">
        <f t="shared" si="37"/>
        <v>1.6</v>
      </c>
      <c r="T68" s="165">
        <f t="shared" si="38"/>
        <v>1.1666666666666667</v>
      </c>
      <c r="U68" s="205">
        <v>1</v>
      </c>
      <c r="V68" s="205">
        <v>1</v>
      </c>
      <c r="W68" s="205">
        <f>'Core Indicators'!EX68</f>
        <v>2</v>
      </c>
      <c r="X68" s="165">
        <f t="shared" si="39"/>
        <v>1.5</v>
      </c>
      <c r="Y68" s="205">
        <v>1</v>
      </c>
      <c r="Z68" s="165">
        <f t="shared" si="40"/>
        <v>2</v>
      </c>
      <c r="AA68" s="205">
        <f>'Core Indicators'!FF68</f>
        <v>2</v>
      </c>
      <c r="AB68" s="205">
        <f t="shared" si="41"/>
        <v>2</v>
      </c>
      <c r="AC68" s="186">
        <f>'Core Indicators'!GD68</f>
        <v>2</v>
      </c>
      <c r="AD68" s="186">
        <f>'Core Indicators'!GL68</f>
        <v>2</v>
      </c>
      <c r="AE68" s="186">
        <f>'Core Indicators'!GT68</f>
        <v>2</v>
      </c>
      <c r="AF68" s="186">
        <f>'Core Indicators'!HB68</f>
        <v>2</v>
      </c>
      <c r="AG68" s="186">
        <f t="shared" si="42"/>
        <v>2</v>
      </c>
      <c r="AH68" s="186">
        <f>'Core Indicators'!HJ68</f>
        <v>2</v>
      </c>
      <c r="AI68" s="186">
        <f>'Core Indicators'!HR68</f>
        <v>2</v>
      </c>
      <c r="AJ68" s="186">
        <f t="shared" si="43"/>
        <v>2</v>
      </c>
      <c r="AK68" s="186">
        <f>'Core Indicators'!HZ68</f>
        <v>2</v>
      </c>
      <c r="AL68" s="186">
        <f>'Core Indicators'!IH68</f>
        <v>2</v>
      </c>
      <c r="AM68" s="186">
        <f>'Core Indicators'!IP68</f>
        <v>2</v>
      </c>
      <c r="AN68" s="186">
        <f t="shared" si="44"/>
        <v>2</v>
      </c>
    </row>
    <row r="69" spans="1:40" x14ac:dyDescent="0.35">
      <c r="A69" s="205" t="str">
        <f>Lists!C:C</f>
        <v>MDG006</v>
      </c>
      <c r="B69" s="251">
        <f t="shared" si="30"/>
        <v>1.6</v>
      </c>
      <c r="C69" s="165">
        <f t="shared" si="31"/>
        <v>0</v>
      </c>
      <c r="D69" s="274">
        <f t="shared" si="32"/>
        <v>1.4</v>
      </c>
      <c r="E69" s="205">
        <f>'Core Indicators'!R69</f>
        <v>2</v>
      </c>
      <c r="F69" s="205">
        <f>'Core Indicators'!Z69</f>
        <v>2</v>
      </c>
      <c r="G69" s="165">
        <f t="shared" si="33"/>
        <v>2</v>
      </c>
      <c r="H69" s="205">
        <f>'Core Indicators'!AH69</f>
        <v>1</v>
      </c>
      <c r="I69" s="205">
        <f>'Core Indicators'!AP69</f>
        <v>1</v>
      </c>
      <c r="J69" s="205">
        <f>'Core Indicators'!BN69</f>
        <v>1</v>
      </c>
      <c r="K69" s="205">
        <f t="shared" si="34"/>
        <v>1</v>
      </c>
      <c r="L69" s="251">
        <f t="shared" si="35"/>
        <v>1</v>
      </c>
      <c r="M69" s="274">
        <f t="shared" si="36"/>
        <v>1.8</v>
      </c>
      <c r="N69" s="206">
        <f>'Core Indicators'!DJ69</f>
        <v>1</v>
      </c>
      <c r="O69" s="206">
        <f>'Core Indicators'!DR69</f>
        <v>1</v>
      </c>
      <c r="P69" s="206">
        <f>'Core Indicators'!DZ69</f>
        <v>1</v>
      </c>
      <c r="Q69" s="206">
        <f>'Core Indicators'!EH69</f>
        <v>3</v>
      </c>
      <c r="R69" s="206">
        <f>'Core Indicators'!EP69</f>
        <v>3</v>
      </c>
      <c r="S69" s="165">
        <f t="shared" si="37"/>
        <v>1.6</v>
      </c>
      <c r="T69" s="165">
        <f t="shared" si="38"/>
        <v>1.1666666666666667</v>
      </c>
      <c r="U69" s="205">
        <v>1</v>
      </c>
      <c r="V69" s="205">
        <v>1</v>
      </c>
      <c r="W69" s="205">
        <f>'Core Indicators'!EX69</f>
        <v>2</v>
      </c>
      <c r="X69" s="165">
        <f t="shared" si="39"/>
        <v>1.5</v>
      </c>
      <c r="Y69" s="205">
        <v>1</v>
      </c>
      <c r="Z69" s="165">
        <f t="shared" si="40"/>
        <v>2</v>
      </c>
      <c r="AA69" s="205">
        <f>'Core Indicators'!FF69</f>
        <v>2</v>
      </c>
      <c r="AB69" s="205">
        <f t="shared" si="41"/>
        <v>2</v>
      </c>
      <c r="AC69" s="186">
        <f>'Core Indicators'!GD69</f>
        <v>2</v>
      </c>
      <c r="AD69" s="186">
        <f>'Core Indicators'!GL69</f>
        <v>2</v>
      </c>
      <c r="AE69" s="186">
        <f>'Core Indicators'!GT69</f>
        <v>2</v>
      </c>
      <c r="AF69" s="186">
        <f>'Core Indicators'!HB69</f>
        <v>2</v>
      </c>
      <c r="AG69" s="186">
        <f t="shared" si="42"/>
        <v>2</v>
      </c>
      <c r="AH69" s="186">
        <f>'Core Indicators'!HJ69</f>
        <v>2</v>
      </c>
      <c r="AI69" s="186">
        <f>'Core Indicators'!HR69</f>
        <v>2</v>
      </c>
      <c r="AJ69" s="186">
        <f t="shared" si="43"/>
        <v>2</v>
      </c>
      <c r="AK69" s="186">
        <f>'Core Indicators'!HZ69</f>
        <v>2</v>
      </c>
      <c r="AL69" s="186">
        <f>'Core Indicators'!IH69</f>
        <v>2</v>
      </c>
      <c r="AM69" s="186">
        <f>'Core Indicators'!IP69</f>
        <v>2</v>
      </c>
      <c r="AN69" s="186">
        <f t="shared" si="44"/>
        <v>2</v>
      </c>
    </row>
    <row r="70" spans="1:40" x14ac:dyDescent="0.35">
      <c r="A70" s="205" t="str">
        <f>Lists!C:C</f>
        <v>MEX001</v>
      </c>
      <c r="B70" s="251">
        <f t="shared" si="30"/>
        <v>2.6</v>
      </c>
      <c r="C70" s="165">
        <f t="shared" si="31"/>
        <v>1</v>
      </c>
      <c r="D70" s="274">
        <f t="shared" si="32"/>
        <v>2.8</v>
      </c>
      <c r="E70" s="205">
        <f>'Core Indicators'!R70</f>
        <v>2</v>
      </c>
      <c r="F70" s="205">
        <f>'Core Indicators'!Z70</f>
        <v>3</v>
      </c>
      <c r="G70" s="165">
        <f t="shared" si="33"/>
        <v>2.5</v>
      </c>
      <c r="H70" s="205">
        <f>'Core Indicators'!AH70</f>
        <v>3</v>
      </c>
      <c r="I70" s="205">
        <f>'Core Indicators'!AP70</f>
        <v>3</v>
      </c>
      <c r="J70" s="205">
        <f>'Core Indicators'!BN70</f>
        <v>3</v>
      </c>
      <c r="K70" s="205">
        <f t="shared" si="34"/>
        <v>3</v>
      </c>
      <c r="L70" s="251">
        <f t="shared" si="35"/>
        <v>3</v>
      </c>
      <c r="M70" s="274">
        <f t="shared" si="36"/>
        <v>3</v>
      </c>
      <c r="N70" s="206">
        <f>'Core Indicators'!DJ70</f>
        <v>3</v>
      </c>
      <c r="O70" s="206">
        <f>'Core Indicators'!DR70</f>
        <v>3</v>
      </c>
      <c r="P70" s="206">
        <f>'Core Indicators'!DZ70</f>
        <v>3</v>
      </c>
      <c r="Q70" s="206" t="str">
        <f>'Core Indicators'!EH70</f>
        <v>x</v>
      </c>
      <c r="R70" s="206" t="str">
        <f>'Core Indicators'!EP70</f>
        <v>x</v>
      </c>
      <c r="S70" s="165">
        <f t="shared" si="37"/>
        <v>1.7</v>
      </c>
      <c r="T70" s="165">
        <f t="shared" si="38"/>
        <v>1.3333333333333333</v>
      </c>
      <c r="U70" s="205">
        <v>1</v>
      </c>
      <c r="V70" s="205">
        <v>1</v>
      </c>
      <c r="W70" s="205">
        <f>'Core Indicators'!EX70</f>
        <v>3</v>
      </c>
      <c r="X70" s="165">
        <f t="shared" si="39"/>
        <v>2</v>
      </c>
      <c r="Y70" s="205">
        <v>1</v>
      </c>
      <c r="Z70" s="165">
        <f t="shared" si="40"/>
        <v>2</v>
      </c>
      <c r="AA70" s="205" t="str">
        <f>'Core Indicators'!FF70</f>
        <v>x</v>
      </c>
      <c r="AB70" s="205">
        <f t="shared" si="41"/>
        <v>2</v>
      </c>
      <c r="AC70" s="186">
        <f>'Core Indicators'!GD70</f>
        <v>2</v>
      </c>
      <c r="AD70" s="186">
        <f>'Core Indicators'!GL70</f>
        <v>2</v>
      </c>
      <c r="AE70" s="186">
        <f>'Core Indicators'!GT70</f>
        <v>2</v>
      </c>
      <c r="AF70" s="186">
        <f>'Core Indicators'!HB70</f>
        <v>2</v>
      </c>
      <c r="AG70" s="186">
        <f t="shared" si="42"/>
        <v>2</v>
      </c>
      <c r="AH70" s="186">
        <f>'Core Indicators'!HJ70</f>
        <v>2</v>
      </c>
      <c r="AI70" s="186">
        <f>'Core Indicators'!HR70</f>
        <v>2</v>
      </c>
      <c r="AJ70" s="186">
        <f t="shared" si="43"/>
        <v>2</v>
      </c>
      <c r="AK70" s="186">
        <f>'Core Indicators'!HZ70</f>
        <v>2</v>
      </c>
      <c r="AL70" s="186">
        <f>'Core Indicators'!IH70</f>
        <v>2</v>
      </c>
      <c r="AM70" s="186">
        <f>'Core Indicators'!IP70</f>
        <v>2</v>
      </c>
      <c r="AN70" s="186">
        <f t="shared" si="44"/>
        <v>2</v>
      </c>
    </row>
    <row r="71" spans="1:40" x14ac:dyDescent="0.35">
      <c r="A71" s="205" t="str">
        <f>Lists!C:C</f>
        <v>MEX002</v>
      </c>
      <c r="B71" s="251">
        <f t="shared" si="30"/>
        <v>2.5</v>
      </c>
      <c r="C71" s="165">
        <f t="shared" si="31"/>
        <v>1</v>
      </c>
      <c r="D71" s="274">
        <f t="shared" si="32"/>
        <v>2.5</v>
      </c>
      <c r="E71" s="205">
        <f>'Core Indicators'!R71</f>
        <v>2</v>
      </c>
      <c r="F71" s="205">
        <f>'Core Indicators'!Z71</f>
        <v>3</v>
      </c>
      <c r="G71" s="165">
        <f t="shared" si="33"/>
        <v>2.5</v>
      </c>
      <c r="H71" s="205">
        <f>'Core Indicators'!AH71</f>
        <v>3</v>
      </c>
      <c r="I71" s="205">
        <f>'Core Indicators'!AP71</f>
        <v>2</v>
      </c>
      <c r="J71" s="205">
        <f>'Core Indicators'!BN71</f>
        <v>2</v>
      </c>
      <c r="K71" s="205">
        <f t="shared" si="34"/>
        <v>2</v>
      </c>
      <c r="L71" s="251">
        <f t="shared" si="35"/>
        <v>2.5</v>
      </c>
      <c r="M71" s="274">
        <f t="shared" si="36"/>
        <v>3</v>
      </c>
      <c r="N71" s="206">
        <f>'Core Indicators'!DJ71</f>
        <v>3</v>
      </c>
      <c r="O71" s="206">
        <f>'Core Indicators'!DR71</f>
        <v>3</v>
      </c>
      <c r="P71" s="206" t="str">
        <f>'Core Indicators'!DZ71</f>
        <v>x</v>
      </c>
      <c r="Q71" s="206" t="str">
        <f>'Core Indicators'!EH71</f>
        <v>x</v>
      </c>
      <c r="R71" s="206" t="str">
        <f>'Core Indicators'!EP71</f>
        <v>x</v>
      </c>
      <c r="S71" s="165">
        <f t="shared" si="37"/>
        <v>1.7</v>
      </c>
      <c r="T71" s="165">
        <f t="shared" si="38"/>
        <v>1.3333333333333333</v>
      </c>
      <c r="U71" s="205">
        <v>1</v>
      </c>
      <c r="V71" s="205">
        <v>1</v>
      </c>
      <c r="W71" s="205">
        <f>'Core Indicators'!EX71</f>
        <v>3</v>
      </c>
      <c r="X71" s="165">
        <f t="shared" si="39"/>
        <v>2</v>
      </c>
      <c r="Y71" s="205">
        <v>1</v>
      </c>
      <c r="Z71" s="165">
        <f t="shared" si="40"/>
        <v>2</v>
      </c>
      <c r="AA71" s="205" t="str">
        <f>'Core Indicators'!FF71</f>
        <v>x</v>
      </c>
      <c r="AB71" s="205">
        <f t="shared" si="41"/>
        <v>2</v>
      </c>
      <c r="AC71" s="186">
        <f>'Core Indicators'!GD71</f>
        <v>2</v>
      </c>
      <c r="AD71" s="186">
        <f>'Core Indicators'!GL71</f>
        <v>2</v>
      </c>
      <c r="AE71" s="186">
        <f>'Core Indicators'!GT71</f>
        <v>2</v>
      </c>
      <c r="AF71" s="186">
        <f>'Core Indicators'!HB71</f>
        <v>2</v>
      </c>
      <c r="AG71" s="186">
        <f t="shared" si="42"/>
        <v>2</v>
      </c>
      <c r="AH71" s="186">
        <f>'Core Indicators'!HJ71</f>
        <v>2</v>
      </c>
      <c r="AI71" s="186">
        <f>'Core Indicators'!HR71</f>
        <v>2</v>
      </c>
      <c r="AJ71" s="186">
        <f t="shared" si="43"/>
        <v>2</v>
      </c>
      <c r="AK71" s="186">
        <f>'Core Indicators'!HZ71</f>
        <v>2</v>
      </c>
      <c r="AL71" s="186">
        <f>'Core Indicators'!IH71</f>
        <v>2</v>
      </c>
      <c r="AM71" s="186">
        <f>'Core Indicators'!IP71</f>
        <v>2</v>
      </c>
      <c r="AN71" s="186">
        <f t="shared" si="44"/>
        <v>2</v>
      </c>
    </row>
    <row r="72" spans="1:40" x14ac:dyDescent="0.35">
      <c r="A72" s="205" t="str">
        <f>Lists!C:C</f>
        <v>MEX003</v>
      </c>
      <c r="B72" s="251">
        <f t="shared" si="30"/>
        <v>2.5</v>
      </c>
      <c r="C72" s="165">
        <f t="shared" si="31"/>
        <v>0</v>
      </c>
      <c r="D72" s="274">
        <f t="shared" si="32"/>
        <v>2.7</v>
      </c>
      <c r="E72" s="205">
        <f>'Core Indicators'!R72</f>
        <v>2</v>
      </c>
      <c r="F72" s="205">
        <f>'Core Indicators'!Z72</f>
        <v>2</v>
      </c>
      <c r="G72" s="165">
        <f t="shared" si="33"/>
        <v>2</v>
      </c>
      <c r="H72" s="205">
        <f>'Core Indicators'!AH72</f>
        <v>3</v>
      </c>
      <c r="I72" s="205">
        <f>'Core Indicators'!AP72</f>
        <v>3</v>
      </c>
      <c r="J72" s="205">
        <f>'Core Indicators'!BN72</f>
        <v>3</v>
      </c>
      <c r="K72" s="205">
        <f t="shared" si="34"/>
        <v>3</v>
      </c>
      <c r="L72" s="251">
        <f t="shared" si="35"/>
        <v>3</v>
      </c>
      <c r="M72" s="274">
        <f t="shared" si="36"/>
        <v>3</v>
      </c>
      <c r="N72" s="206">
        <f>'Core Indicators'!DJ72</f>
        <v>3</v>
      </c>
      <c r="O72" s="206">
        <f>'Core Indicators'!DR72</f>
        <v>3</v>
      </c>
      <c r="P72" s="206">
        <f>'Core Indicators'!DZ72</f>
        <v>3</v>
      </c>
      <c r="Q72" s="206" t="str">
        <f>'Core Indicators'!EH72</f>
        <v>x</v>
      </c>
      <c r="R72" s="206" t="str">
        <f>'Core Indicators'!EP72</f>
        <v>x</v>
      </c>
      <c r="S72" s="165">
        <f t="shared" si="37"/>
        <v>1.7</v>
      </c>
      <c r="T72" s="165">
        <f t="shared" si="38"/>
        <v>1.3333333333333333</v>
      </c>
      <c r="U72" s="205">
        <v>1</v>
      </c>
      <c r="V72" s="205">
        <v>1</v>
      </c>
      <c r="W72" s="205">
        <f>'Core Indicators'!EX72</f>
        <v>3</v>
      </c>
      <c r="X72" s="165">
        <f t="shared" si="39"/>
        <v>2</v>
      </c>
      <c r="Y72" s="205">
        <v>1</v>
      </c>
      <c r="Z72" s="165">
        <f t="shared" si="40"/>
        <v>2</v>
      </c>
      <c r="AA72" s="205">
        <f>'Core Indicators'!FF72</f>
        <v>2</v>
      </c>
      <c r="AB72" s="205">
        <f t="shared" si="41"/>
        <v>2</v>
      </c>
      <c r="AC72" s="186">
        <f>'Core Indicators'!GD72</f>
        <v>2</v>
      </c>
      <c r="AD72" s="186">
        <f>'Core Indicators'!GL72</f>
        <v>2</v>
      </c>
      <c r="AE72" s="186">
        <f>'Core Indicators'!GT72</f>
        <v>2</v>
      </c>
      <c r="AF72" s="186">
        <f>'Core Indicators'!HB72</f>
        <v>2</v>
      </c>
      <c r="AG72" s="186">
        <f t="shared" si="42"/>
        <v>2</v>
      </c>
      <c r="AH72" s="186">
        <f>'Core Indicators'!HJ72</f>
        <v>2</v>
      </c>
      <c r="AI72" s="186">
        <f>'Core Indicators'!HR72</f>
        <v>2</v>
      </c>
      <c r="AJ72" s="186">
        <f t="shared" si="43"/>
        <v>2</v>
      </c>
      <c r="AK72" s="186">
        <f>'Core Indicators'!HZ72</f>
        <v>2</v>
      </c>
      <c r="AL72" s="186">
        <f>'Core Indicators'!IH72</f>
        <v>2</v>
      </c>
      <c r="AM72" s="186">
        <f>'Core Indicators'!IP72</f>
        <v>2</v>
      </c>
      <c r="AN72" s="186">
        <f t="shared" si="44"/>
        <v>2</v>
      </c>
    </row>
    <row r="73" spans="1:40" x14ac:dyDescent="0.35">
      <c r="A73" s="205" t="str">
        <f>Lists!C:C</f>
        <v>MLI001</v>
      </c>
      <c r="B73" s="251">
        <f t="shared" si="30"/>
        <v>1.9</v>
      </c>
      <c r="C73" s="165">
        <f t="shared" si="31"/>
        <v>0</v>
      </c>
      <c r="D73" s="274">
        <f t="shared" si="32"/>
        <v>2</v>
      </c>
      <c r="E73" s="205">
        <f>'Core Indicators'!R73</f>
        <v>3</v>
      </c>
      <c r="F73" s="205">
        <f>'Core Indicators'!Z73</f>
        <v>2</v>
      </c>
      <c r="G73" s="165">
        <f t="shared" si="33"/>
        <v>2.5</v>
      </c>
      <c r="H73" s="205">
        <f>'Core Indicators'!AH73</f>
        <v>2</v>
      </c>
      <c r="I73" s="205">
        <f>'Core Indicators'!AP73</f>
        <v>2</v>
      </c>
      <c r="J73" s="205">
        <f>'Core Indicators'!BN73</f>
        <v>1</v>
      </c>
      <c r="K73" s="205">
        <f t="shared" si="34"/>
        <v>1.5</v>
      </c>
      <c r="L73" s="251">
        <f t="shared" si="35"/>
        <v>1.8</v>
      </c>
      <c r="M73" s="274">
        <f t="shared" si="36"/>
        <v>2</v>
      </c>
      <c r="N73" s="206">
        <f>'Core Indicators'!DJ73</f>
        <v>2</v>
      </c>
      <c r="O73" s="206">
        <f>'Core Indicators'!DR73</f>
        <v>2</v>
      </c>
      <c r="P73" s="206">
        <f>'Core Indicators'!DZ73</f>
        <v>2</v>
      </c>
      <c r="Q73" s="206">
        <f>'Core Indicators'!EH73</f>
        <v>2</v>
      </c>
      <c r="R73" s="206">
        <f>'Core Indicators'!EP73</f>
        <v>2</v>
      </c>
      <c r="S73" s="165">
        <f t="shared" si="37"/>
        <v>1.6</v>
      </c>
      <c r="T73" s="165">
        <f t="shared" si="38"/>
        <v>1.1666666666666667</v>
      </c>
      <c r="U73" s="205">
        <v>1</v>
      </c>
      <c r="V73" s="205">
        <v>1</v>
      </c>
      <c r="W73" s="205">
        <f>'Core Indicators'!EX73</f>
        <v>2</v>
      </c>
      <c r="X73" s="165">
        <f t="shared" si="39"/>
        <v>1.5</v>
      </c>
      <c r="Y73" s="205">
        <v>1</v>
      </c>
      <c r="Z73" s="165">
        <f t="shared" si="40"/>
        <v>2</v>
      </c>
      <c r="AA73" s="205">
        <f>'Core Indicators'!FF73</f>
        <v>2</v>
      </c>
      <c r="AB73" s="205">
        <f t="shared" si="41"/>
        <v>2</v>
      </c>
      <c r="AC73" s="186">
        <f>'Core Indicators'!GD73</f>
        <v>2</v>
      </c>
      <c r="AD73" s="186">
        <f>'Core Indicators'!GL73</f>
        <v>2</v>
      </c>
      <c r="AE73" s="186">
        <f>'Core Indicators'!GT73</f>
        <v>2</v>
      </c>
      <c r="AF73" s="186">
        <f>'Core Indicators'!HB73</f>
        <v>2</v>
      </c>
      <c r="AG73" s="186">
        <f t="shared" si="42"/>
        <v>2</v>
      </c>
      <c r="AH73" s="186">
        <f>'Core Indicators'!HJ73</f>
        <v>2</v>
      </c>
      <c r="AI73" s="186">
        <f>'Core Indicators'!HR73</f>
        <v>2</v>
      </c>
      <c r="AJ73" s="186">
        <f t="shared" si="43"/>
        <v>2</v>
      </c>
      <c r="AK73" s="186">
        <f>'Core Indicators'!HZ73</f>
        <v>2</v>
      </c>
      <c r="AL73" s="186">
        <f>'Core Indicators'!IH73</f>
        <v>2</v>
      </c>
      <c r="AM73" s="186">
        <f>'Core Indicators'!IP73</f>
        <v>2</v>
      </c>
      <c r="AN73" s="186">
        <f t="shared" si="44"/>
        <v>2</v>
      </c>
    </row>
    <row r="74" spans="1:40" x14ac:dyDescent="0.35">
      <c r="A74" s="205" t="str">
        <f>Lists!C:C</f>
        <v>MMR001</v>
      </c>
      <c r="B74" s="251">
        <f t="shared" si="30"/>
        <v>1.9</v>
      </c>
      <c r="C74" s="165">
        <f t="shared" si="31"/>
        <v>0</v>
      </c>
      <c r="D74" s="274">
        <f t="shared" si="32"/>
        <v>2</v>
      </c>
      <c r="E74" s="205">
        <f>'Core Indicators'!R74</f>
        <v>1</v>
      </c>
      <c r="F74" s="205">
        <f>'Core Indicators'!Z74</f>
        <v>2</v>
      </c>
      <c r="G74" s="165">
        <f t="shared" si="33"/>
        <v>1.5</v>
      </c>
      <c r="H74" s="205">
        <f>'Core Indicators'!AH74</f>
        <v>2</v>
      </c>
      <c r="I74" s="205">
        <f>'Core Indicators'!AP74</f>
        <v>2</v>
      </c>
      <c r="J74" s="205">
        <f>'Core Indicators'!BN74</f>
        <v>3</v>
      </c>
      <c r="K74" s="205">
        <f t="shared" si="34"/>
        <v>2.5</v>
      </c>
      <c r="L74" s="251">
        <f t="shared" si="35"/>
        <v>2.2999999999999998</v>
      </c>
      <c r="M74" s="274">
        <f t="shared" si="36"/>
        <v>2</v>
      </c>
      <c r="N74" s="206">
        <f>'Core Indicators'!DJ74</f>
        <v>2</v>
      </c>
      <c r="O74" s="206">
        <f>'Core Indicators'!DR74</f>
        <v>2</v>
      </c>
      <c r="P74" s="206">
        <f>'Core Indicators'!DZ74</f>
        <v>2</v>
      </c>
      <c r="Q74" s="206">
        <f>'Core Indicators'!EH74</f>
        <v>2</v>
      </c>
      <c r="R74" s="206">
        <f>'Core Indicators'!EP74</f>
        <v>2</v>
      </c>
      <c r="S74" s="165">
        <f t="shared" si="37"/>
        <v>1.7</v>
      </c>
      <c r="T74" s="165">
        <f t="shared" si="38"/>
        <v>1.3333333333333333</v>
      </c>
      <c r="U74" s="205">
        <v>1</v>
      </c>
      <c r="V74" s="205">
        <v>1</v>
      </c>
      <c r="W74" s="205">
        <f>'Core Indicators'!EX74</f>
        <v>3</v>
      </c>
      <c r="X74" s="165">
        <f t="shared" si="39"/>
        <v>2</v>
      </c>
      <c r="Y74" s="205">
        <v>1</v>
      </c>
      <c r="Z74" s="165">
        <f t="shared" si="40"/>
        <v>2</v>
      </c>
      <c r="AA74" s="205">
        <f>'Core Indicators'!FF74</f>
        <v>2</v>
      </c>
      <c r="AB74" s="205">
        <f t="shared" si="41"/>
        <v>2</v>
      </c>
      <c r="AC74" s="186">
        <f>'Core Indicators'!GD74</f>
        <v>2</v>
      </c>
      <c r="AD74" s="186">
        <f>'Core Indicators'!GL74</f>
        <v>2</v>
      </c>
      <c r="AE74" s="186">
        <f>'Core Indicators'!GT74</f>
        <v>2</v>
      </c>
      <c r="AF74" s="186">
        <f>'Core Indicators'!HB74</f>
        <v>2</v>
      </c>
      <c r="AG74" s="186">
        <f t="shared" si="42"/>
        <v>2</v>
      </c>
      <c r="AH74" s="186">
        <f>'Core Indicators'!HJ74</f>
        <v>2</v>
      </c>
      <c r="AI74" s="186">
        <f>'Core Indicators'!HR74</f>
        <v>2</v>
      </c>
      <c r="AJ74" s="186">
        <f t="shared" si="43"/>
        <v>2</v>
      </c>
      <c r="AK74" s="186">
        <f>'Core Indicators'!HZ74</f>
        <v>2</v>
      </c>
      <c r="AL74" s="186">
        <f>'Core Indicators'!IH74</f>
        <v>2</v>
      </c>
      <c r="AM74" s="186">
        <f>'Core Indicators'!IP74</f>
        <v>2</v>
      </c>
      <c r="AN74" s="186">
        <f t="shared" si="44"/>
        <v>2</v>
      </c>
    </row>
    <row r="75" spans="1:40" x14ac:dyDescent="0.35">
      <c r="A75" s="205" t="str">
        <f>Lists!C:C</f>
        <v>MMR002</v>
      </c>
      <c r="B75" s="251">
        <f t="shared" si="30"/>
        <v>1.9</v>
      </c>
      <c r="C75" s="165">
        <f t="shared" si="31"/>
        <v>0</v>
      </c>
      <c r="D75" s="274">
        <f t="shared" si="32"/>
        <v>1.9</v>
      </c>
      <c r="E75" s="205">
        <f>'Core Indicators'!R75</f>
        <v>1</v>
      </c>
      <c r="F75" s="205">
        <f>'Core Indicators'!Z75</f>
        <v>1</v>
      </c>
      <c r="G75" s="165">
        <f t="shared" si="33"/>
        <v>1</v>
      </c>
      <c r="H75" s="205">
        <f>'Core Indicators'!AH75</f>
        <v>2</v>
      </c>
      <c r="I75" s="205">
        <f>'Core Indicators'!AP75</f>
        <v>2</v>
      </c>
      <c r="J75" s="205">
        <f>'Core Indicators'!BN75</f>
        <v>3</v>
      </c>
      <c r="K75" s="205">
        <f t="shared" si="34"/>
        <v>2.5</v>
      </c>
      <c r="L75" s="251">
        <f t="shared" si="35"/>
        <v>2.2999999999999998</v>
      </c>
      <c r="M75" s="274">
        <f t="shared" si="36"/>
        <v>2</v>
      </c>
      <c r="N75" s="206">
        <f>'Core Indicators'!DJ75</f>
        <v>2</v>
      </c>
      <c r="O75" s="206">
        <f>'Core Indicators'!DR75</f>
        <v>2</v>
      </c>
      <c r="P75" s="206" t="str">
        <f>'Core Indicators'!DZ75</f>
        <v>x</v>
      </c>
      <c r="Q75" s="206">
        <f>'Core Indicators'!EH75</f>
        <v>2</v>
      </c>
      <c r="R75" s="206" t="str">
        <f>'Core Indicators'!EP75</f>
        <v>x</v>
      </c>
      <c r="S75" s="165">
        <f t="shared" si="37"/>
        <v>1.7</v>
      </c>
      <c r="T75" s="165">
        <f t="shared" si="38"/>
        <v>1.3333333333333333</v>
      </c>
      <c r="U75" s="205">
        <v>1</v>
      </c>
      <c r="V75" s="205">
        <v>1</v>
      </c>
      <c r="W75" s="205">
        <f>'Core Indicators'!EX75</f>
        <v>3</v>
      </c>
      <c r="X75" s="165">
        <f t="shared" si="39"/>
        <v>2</v>
      </c>
      <c r="Y75" s="205">
        <v>1</v>
      </c>
      <c r="Z75" s="165">
        <f t="shared" si="40"/>
        <v>2</v>
      </c>
      <c r="AA75" s="205">
        <f>'Core Indicators'!FF75</f>
        <v>2</v>
      </c>
      <c r="AB75" s="205">
        <f t="shared" si="41"/>
        <v>2</v>
      </c>
      <c r="AC75" s="186">
        <f>'Core Indicators'!GD75</f>
        <v>2</v>
      </c>
      <c r="AD75" s="186">
        <f>'Core Indicators'!GL75</f>
        <v>2</v>
      </c>
      <c r="AE75" s="186">
        <f>'Core Indicators'!GT75</f>
        <v>2</v>
      </c>
      <c r="AF75" s="186">
        <f>'Core Indicators'!HB75</f>
        <v>2</v>
      </c>
      <c r="AG75" s="186">
        <f t="shared" si="42"/>
        <v>2</v>
      </c>
      <c r="AH75" s="186">
        <f>'Core Indicators'!HJ75</f>
        <v>2</v>
      </c>
      <c r="AI75" s="186">
        <f>'Core Indicators'!HR75</f>
        <v>2</v>
      </c>
      <c r="AJ75" s="186">
        <f t="shared" si="43"/>
        <v>2</v>
      </c>
      <c r="AK75" s="186">
        <f>'Core Indicators'!HZ75</f>
        <v>2</v>
      </c>
      <c r="AL75" s="186">
        <f>'Core Indicators'!IH75</f>
        <v>2</v>
      </c>
      <c r="AM75" s="186">
        <f>'Core Indicators'!IP75</f>
        <v>2</v>
      </c>
      <c r="AN75" s="186">
        <f t="shared" si="44"/>
        <v>2</v>
      </c>
    </row>
    <row r="76" spans="1:40" x14ac:dyDescent="0.35">
      <c r="A76" s="205" t="str">
        <f>Lists!C:C</f>
        <v>MMR003</v>
      </c>
      <c r="B76" s="251">
        <f t="shared" si="30"/>
        <v>1.9</v>
      </c>
      <c r="C76" s="165">
        <f t="shared" si="31"/>
        <v>0</v>
      </c>
      <c r="D76" s="274">
        <f t="shared" si="32"/>
        <v>2</v>
      </c>
      <c r="E76" s="205">
        <f>'Core Indicators'!R76</f>
        <v>2</v>
      </c>
      <c r="F76" s="205">
        <f>'Core Indicators'!Z76</f>
        <v>2</v>
      </c>
      <c r="G76" s="165">
        <f t="shared" si="33"/>
        <v>2</v>
      </c>
      <c r="H76" s="205">
        <f>'Core Indicators'!AH76</f>
        <v>2</v>
      </c>
      <c r="I76" s="205">
        <f>'Core Indicators'!AP76</f>
        <v>2</v>
      </c>
      <c r="J76" s="205">
        <f>'Core Indicators'!BN76</f>
        <v>2</v>
      </c>
      <c r="K76" s="205">
        <f t="shared" si="34"/>
        <v>2</v>
      </c>
      <c r="L76" s="251">
        <f t="shared" si="35"/>
        <v>2</v>
      </c>
      <c r="M76" s="274">
        <f t="shared" si="36"/>
        <v>2</v>
      </c>
      <c r="N76" s="206">
        <f>'Core Indicators'!DJ76</f>
        <v>2</v>
      </c>
      <c r="O76" s="206" t="str">
        <f>'Core Indicators'!DR76</f>
        <v>x</v>
      </c>
      <c r="P76" s="206">
        <f>'Core Indicators'!DZ76</f>
        <v>2</v>
      </c>
      <c r="Q76" s="206">
        <f>'Core Indicators'!EH76</f>
        <v>2</v>
      </c>
      <c r="R76" s="206">
        <f>'Core Indicators'!EP76</f>
        <v>2</v>
      </c>
      <c r="S76" s="165">
        <f t="shared" si="37"/>
        <v>1.6</v>
      </c>
      <c r="T76" s="165">
        <f t="shared" si="38"/>
        <v>1.1666666666666667</v>
      </c>
      <c r="U76" s="205">
        <v>1</v>
      </c>
      <c r="V76" s="205">
        <v>1</v>
      </c>
      <c r="W76" s="205">
        <f>'Core Indicators'!EX76</f>
        <v>2</v>
      </c>
      <c r="X76" s="165">
        <f t="shared" si="39"/>
        <v>1.5</v>
      </c>
      <c r="Y76" s="205">
        <v>1</v>
      </c>
      <c r="Z76" s="165">
        <f t="shared" si="40"/>
        <v>2</v>
      </c>
      <c r="AA76" s="205">
        <f>'Core Indicators'!FF76</f>
        <v>2</v>
      </c>
      <c r="AB76" s="205">
        <f t="shared" si="41"/>
        <v>2</v>
      </c>
      <c r="AC76" s="186">
        <f>'Core Indicators'!GD76</f>
        <v>2</v>
      </c>
      <c r="AD76" s="186">
        <f>'Core Indicators'!GL76</f>
        <v>2</v>
      </c>
      <c r="AE76" s="186">
        <f>'Core Indicators'!GT76</f>
        <v>2</v>
      </c>
      <c r="AF76" s="186">
        <f>'Core Indicators'!HB76</f>
        <v>2</v>
      </c>
      <c r="AG76" s="186">
        <f t="shared" si="42"/>
        <v>2</v>
      </c>
      <c r="AH76" s="186">
        <f>'Core Indicators'!HJ76</f>
        <v>2</v>
      </c>
      <c r="AI76" s="186">
        <f>'Core Indicators'!HR76</f>
        <v>2</v>
      </c>
      <c r="AJ76" s="186">
        <f t="shared" si="43"/>
        <v>2</v>
      </c>
      <c r="AK76" s="186">
        <f>'Core Indicators'!HZ76</f>
        <v>2</v>
      </c>
      <c r="AL76" s="186">
        <f>'Core Indicators'!IH76</f>
        <v>2</v>
      </c>
      <c r="AM76" s="186">
        <f>'Core Indicators'!IP76</f>
        <v>2</v>
      </c>
      <c r="AN76" s="186">
        <f t="shared" si="44"/>
        <v>2</v>
      </c>
    </row>
    <row r="77" spans="1:40" x14ac:dyDescent="0.35">
      <c r="A77" s="205" t="str">
        <f>Lists!C:C</f>
        <v>MMR004</v>
      </c>
      <c r="B77" s="251">
        <f t="shared" si="30"/>
        <v>1.8</v>
      </c>
      <c r="C77" s="165">
        <f t="shared" si="31"/>
        <v>0</v>
      </c>
      <c r="D77" s="274">
        <f t="shared" si="32"/>
        <v>2</v>
      </c>
      <c r="E77" s="205">
        <f>'Core Indicators'!R77</f>
        <v>1</v>
      </c>
      <c r="F77" s="205">
        <f>'Core Indicators'!Z77</f>
        <v>2</v>
      </c>
      <c r="G77" s="165">
        <f t="shared" si="33"/>
        <v>1.5</v>
      </c>
      <c r="H77" s="205">
        <f>'Core Indicators'!AH77</f>
        <v>2</v>
      </c>
      <c r="I77" s="205">
        <f>'Core Indicators'!AP77</f>
        <v>2</v>
      </c>
      <c r="J77" s="205">
        <f>'Core Indicators'!BN77</f>
        <v>3</v>
      </c>
      <c r="K77" s="205">
        <f t="shared" si="34"/>
        <v>2.5</v>
      </c>
      <c r="L77" s="251">
        <f t="shared" si="35"/>
        <v>2.2999999999999998</v>
      </c>
      <c r="M77" s="274">
        <f t="shared" si="36"/>
        <v>2</v>
      </c>
      <c r="N77" s="206">
        <f>'Core Indicators'!DJ77</f>
        <v>2</v>
      </c>
      <c r="O77" s="206">
        <f>'Core Indicators'!DR77</f>
        <v>2</v>
      </c>
      <c r="P77" s="206">
        <f>'Core Indicators'!DZ77</f>
        <v>2</v>
      </c>
      <c r="Q77" s="206">
        <f>'Core Indicators'!EH77</f>
        <v>2</v>
      </c>
      <c r="R77" s="206">
        <f>'Core Indicators'!EP77</f>
        <v>2</v>
      </c>
      <c r="S77" s="165">
        <f t="shared" si="37"/>
        <v>1.4</v>
      </c>
      <c r="T77" s="165">
        <f t="shared" si="38"/>
        <v>1.3333333333333333</v>
      </c>
      <c r="U77" s="205">
        <v>1</v>
      </c>
      <c r="V77" s="205">
        <v>1</v>
      </c>
      <c r="W77" s="205">
        <f>'Core Indicators'!EX77</f>
        <v>3</v>
      </c>
      <c r="X77" s="165">
        <f t="shared" si="39"/>
        <v>2</v>
      </c>
      <c r="Y77" s="205">
        <v>1</v>
      </c>
      <c r="Z77" s="165">
        <f t="shared" si="40"/>
        <v>1.5</v>
      </c>
      <c r="AA77" s="205">
        <f>'Core Indicators'!FF77</f>
        <v>1</v>
      </c>
      <c r="AB77" s="205">
        <f t="shared" si="41"/>
        <v>2</v>
      </c>
      <c r="AC77" s="186">
        <f>'Core Indicators'!GD77</f>
        <v>2</v>
      </c>
      <c r="AD77" s="186">
        <f>'Core Indicators'!GL77</f>
        <v>2</v>
      </c>
      <c r="AE77" s="186">
        <f>'Core Indicators'!GT77</f>
        <v>2</v>
      </c>
      <c r="AF77" s="186">
        <f>'Core Indicators'!HB77</f>
        <v>2</v>
      </c>
      <c r="AG77" s="186">
        <f t="shared" si="42"/>
        <v>2</v>
      </c>
      <c r="AH77" s="186">
        <f>'Core Indicators'!HJ77</f>
        <v>2</v>
      </c>
      <c r="AI77" s="186">
        <f>'Core Indicators'!HR77</f>
        <v>2</v>
      </c>
      <c r="AJ77" s="186">
        <f t="shared" si="43"/>
        <v>2</v>
      </c>
      <c r="AK77" s="186">
        <f>'Core Indicators'!HZ77</f>
        <v>2</v>
      </c>
      <c r="AL77" s="186">
        <f>'Core Indicators'!IH77</f>
        <v>2</v>
      </c>
      <c r="AM77" s="186">
        <f>'Core Indicators'!IP77</f>
        <v>2</v>
      </c>
      <c r="AN77" s="186">
        <f t="shared" si="44"/>
        <v>2</v>
      </c>
    </row>
    <row r="78" spans="1:40" x14ac:dyDescent="0.35">
      <c r="A78" s="205" t="str">
        <f>Lists!C:C</f>
        <v>MOZ001</v>
      </c>
      <c r="B78" s="251">
        <f t="shared" si="30"/>
        <v>2</v>
      </c>
      <c r="C78" s="165">
        <f t="shared" si="31"/>
        <v>0</v>
      </c>
      <c r="D78" s="274">
        <f t="shared" si="32"/>
        <v>2</v>
      </c>
      <c r="E78" s="205">
        <f>'Core Indicators'!R78</f>
        <v>2</v>
      </c>
      <c r="F78" s="205">
        <f>'Core Indicators'!Z78</f>
        <v>2</v>
      </c>
      <c r="G78" s="165">
        <f t="shared" si="33"/>
        <v>2</v>
      </c>
      <c r="H78" s="205">
        <f>'Core Indicators'!AH78</f>
        <v>2</v>
      </c>
      <c r="I78" s="205">
        <f>'Core Indicators'!AP78</f>
        <v>2</v>
      </c>
      <c r="J78" s="205">
        <f>'Core Indicators'!BN78</f>
        <v>2</v>
      </c>
      <c r="K78" s="205">
        <f t="shared" si="34"/>
        <v>2</v>
      </c>
      <c r="L78" s="251">
        <f t="shared" si="35"/>
        <v>2</v>
      </c>
      <c r="M78" s="274">
        <f t="shared" si="36"/>
        <v>2.2000000000000002</v>
      </c>
      <c r="N78" s="206">
        <f>'Core Indicators'!DJ78</f>
        <v>2</v>
      </c>
      <c r="O78" s="206">
        <f>'Core Indicators'!DR78</f>
        <v>2</v>
      </c>
      <c r="P78" s="206">
        <f>'Core Indicators'!DZ78</f>
        <v>2</v>
      </c>
      <c r="Q78" s="206">
        <f>'Core Indicators'!EH78</f>
        <v>2</v>
      </c>
      <c r="R78" s="206">
        <f>'Core Indicators'!EP78</f>
        <v>3</v>
      </c>
      <c r="S78" s="165">
        <f t="shared" si="37"/>
        <v>1.6</v>
      </c>
      <c r="T78" s="165">
        <f t="shared" si="38"/>
        <v>1.1666666666666667</v>
      </c>
      <c r="U78" s="205">
        <v>1</v>
      </c>
      <c r="V78" s="205">
        <v>1</v>
      </c>
      <c r="W78" s="205">
        <f>'Core Indicators'!EX78</f>
        <v>2</v>
      </c>
      <c r="X78" s="165">
        <f t="shared" si="39"/>
        <v>1.5</v>
      </c>
      <c r="Y78" s="205">
        <v>1</v>
      </c>
      <c r="Z78" s="165">
        <f t="shared" si="40"/>
        <v>2</v>
      </c>
      <c r="AA78" s="205">
        <f>'Core Indicators'!FF78</f>
        <v>2</v>
      </c>
      <c r="AB78" s="205">
        <f t="shared" si="41"/>
        <v>2</v>
      </c>
      <c r="AC78" s="186">
        <f>'Core Indicators'!GD78</f>
        <v>2</v>
      </c>
      <c r="AD78" s="186">
        <f>'Core Indicators'!GL78</f>
        <v>2</v>
      </c>
      <c r="AE78" s="186">
        <f>'Core Indicators'!GT78</f>
        <v>2</v>
      </c>
      <c r="AF78" s="186">
        <f>'Core Indicators'!HB78</f>
        <v>2</v>
      </c>
      <c r="AG78" s="186">
        <f t="shared" si="42"/>
        <v>2</v>
      </c>
      <c r="AH78" s="186">
        <f>'Core Indicators'!HJ78</f>
        <v>2</v>
      </c>
      <c r="AI78" s="186">
        <f>'Core Indicators'!HR78</f>
        <v>2</v>
      </c>
      <c r="AJ78" s="186">
        <f t="shared" si="43"/>
        <v>2</v>
      </c>
      <c r="AK78" s="186">
        <f>'Core Indicators'!HZ78</f>
        <v>2</v>
      </c>
      <c r="AL78" s="186">
        <f>'Core Indicators'!IH78</f>
        <v>2</v>
      </c>
      <c r="AM78" s="186">
        <f>'Core Indicators'!IP78</f>
        <v>2</v>
      </c>
      <c r="AN78" s="186">
        <f t="shared" si="44"/>
        <v>2</v>
      </c>
    </row>
    <row r="79" spans="1:40" x14ac:dyDescent="0.35">
      <c r="A79" s="205" t="str">
        <f>Lists!C:C</f>
        <v>MOZ004</v>
      </c>
      <c r="B79" s="251">
        <f t="shared" si="30"/>
        <v>2.2000000000000002</v>
      </c>
      <c r="C79" s="165">
        <f t="shared" si="31"/>
        <v>0</v>
      </c>
      <c r="D79" s="274">
        <f t="shared" si="32"/>
        <v>2.2000000000000002</v>
      </c>
      <c r="E79" s="205">
        <f>'Core Indicators'!R79</f>
        <v>3</v>
      </c>
      <c r="F79" s="205">
        <f>'Core Indicators'!Z79</f>
        <v>2</v>
      </c>
      <c r="G79" s="165">
        <f t="shared" si="33"/>
        <v>2.5</v>
      </c>
      <c r="H79" s="205">
        <f>'Core Indicators'!AH79</f>
        <v>2</v>
      </c>
      <c r="I79" s="205">
        <f>'Core Indicators'!AP79</f>
        <v>2</v>
      </c>
      <c r="J79" s="205">
        <f>'Core Indicators'!BN79</f>
        <v>2</v>
      </c>
      <c r="K79" s="205">
        <f t="shared" si="34"/>
        <v>2</v>
      </c>
      <c r="L79" s="251">
        <f t="shared" si="35"/>
        <v>2</v>
      </c>
      <c r="M79" s="274">
        <f t="shared" si="36"/>
        <v>2.6</v>
      </c>
      <c r="N79" s="206">
        <f>'Core Indicators'!DJ79</f>
        <v>2</v>
      </c>
      <c r="O79" s="206">
        <f>'Core Indicators'!DR79</f>
        <v>2</v>
      </c>
      <c r="P79" s="206">
        <f>'Core Indicators'!DZ79</f>
        <v>3</v>
      </c>
      <c r="Q79" s="206">
        <f>'Core Indicators'!EH79</f>
        <v>3</v>
      </c>
      <c r="R79" s="206">
        <f>'Core Indicators'!EP79</f>
        <v>3</v>
      </c>
      <c r="S79" s="165">
        <f t="shared" si="37"/>
        <v>1.6</v>
      </c>
      <c r="T79" s="165">
        <f t="shared" si="38"/>
        <v>1.1666666666666667</v>
      </c>
      <c r="U79" s="205">
        <v>1</v>
      </c>
      <c r="V79" s="205">
        <v>1</v>
      </c>
      <c r="W79" s="205">
        <f>'Core Indicators'!EX79</f>
        <v>2</v>
      </c>
      <c r="X79" s="165">
        <f t="shared" si="39"/>
        <v>1.5</v>
      </c>
      <c r="Y79" s="205">
        <v>1</v>
      </c>
      <c r="Z79" s="165">
        <f t="shared" si="40"/>
        <v>2</v>
      </c>
      <c r="AA79" s="205">
        <f>'Core Indicators'!FF79</f>
        <v>2</v>
      </c>
      <c r="AB79" s="205">
        <f t="shared" si="41"/>
        <v>2</v>
      </c>
      <c r="AC79" s="186">
        <f>'Core Indicators'!GD79</f>
        <v>2</v>
      </c>
      <c r="AD79" s="186">
        <f>'Core Indicators'!GL79</f>
        <v>2</v>
      </c>
      <c r="AE79" s="186">
        <f>'Core Indicators'!GT79</f>
        <v>2</v>
      </c>
      <c r="AF79" s="186">
        <f>'Core Indicators'!HB79</f>
        <v>2</v>
      </c>
      <c r="AG79" s="186">
        <f t="shared" si="42"/>
        <v>2</v>
      </c>
      <c r="AH79" s="186">
        <f>'Core Indicators'!HJ79</f>
        <v>2</v>
      </c>
      <c r="AI79" s="186">
        <f>'Core Indicators'!HR79</f>
        <v>2</v>
      </c>
      <c r="AJ79" s="186">
        <f t="shared" si="43"/>
        <v>2</v>
      </c>
      <c r="AK79" s="186">
        <f>'Core Indicators'!HZ79</f>
        <v>2</v>
      </c>
      <c r="AL79" s="186">
        <f>'Core Indicators'!IH79</f>
        <v>2</v>
      </c>
      <c r="AM79" s="186">
        <f>'Core Indicators'!IP79</f>
        <v>2</v>
      </c>
      <c r="AN79" s="186">
        <f t="shared" si="44"/>
        <v>2</v>
      </c>
    </row>
    <row r="80" spans="1:40" x14ac:dyDescent="0.35">
      <c r="A80" s="205" t="str">
        <f>Lists!C:C</f>
        <v>MOZ008</v>
      </c>
      <c r="B80" s="251">
        <f t="shared" si="30"/>
        <v>2.1</v>
      </c>
      <c r="C80" s="165">
        <f t="shared" si="31"/>
        <v>0</v>
      </c>
      <c r="D80" s="274">
        <f t="shared" si="32"/>
        <v>2</v>
      </c>
      <c r="E80" s="205">
        <f>'Core Indicators'!R80</f>
        <v>2</v>
      </c>
      <c r="F80" s="205">
        <f>'Core Indicators'!Z80</f>
        <v>2</v>
      </c>
      <c r="G80" s="165">
        <f t="shared" si="33"/>
        <v>2</v>
      </c>
      <c r="H80" s="205">
        <f>'Core Indicators'!AH80</f>
        <v>2</v>
      </c>
      <c r="I80" s="205">
        <f>'Core Indicators'!AP80</f>
        <v>2</v>
      </c>
      <c r="J80" s="205">
        <f>'Core Indicators'!BN80</f>
        <v>2</v>
      </c>
      <c r="K80" s="205">
        <f t="shared" si="34"/>
        <v>2</v>
      </c>
      <c r="L80" s="251">
        <f t="shared" si="35"/>
        <v>2</v>
      </c>
      <c r="M80" s="274">
        <f t="shared" si="36"/>
        <v>2.4</v>
      </c>
      <c r="N80" s="206">
        <f>'Core Indicators'!DJ80</f>
        <v>2</v>
      </c>
      <c r="O80" s="206">
        <f>'Core Indicators'!DR80</f>
        <v>2</v>
      </c>
      <c r="P80" s="206">
        <f>'Core Indicators'!DZ80</f>
        <v>2</v>
      </c>
      <c r="Q80" s="206">
        <f>'Core Indicators'!EH80</f>
        <v>3</v>
      </c>
      <c r="R80" s="206">
        <f>'Core Indicators'!EP80</f>
        <v>3</v>
      </c>
      <c r="S80" s="165">
        <f t="shared" si="37"/>
        <v>1.6</v>
      </c>
      <c r="T80" s="165">
        <f t="shared" si="38"/>
        <v>1.1666666666666667</v>
      </c>
      <c r="U80" s="205">
        <v>1</v>
      </c>
      <c r="V80" s="205">
        <v>1</v>
      </c>
      <c r="W80" s="205">
        <f>'Core Indicators'!EX80</f>
        <v>2</v>
      </c>
      <c r="X80" s="165">
        <f t="shared" si="39"/>
        <v>1.5</v>
      </c>
      <c r="Y80" s="205">
        <v>1</v>
      </c>
      <c r="Z80" s="165">
        <f t="shared" si="40"/>
        <v>2</v>
      </c>
      <c r="AA80" s="205">
        <f>'Core Indicators'!FF80</f>
        <v>2</v>
      </c>
      <c r="AB80" s="205">
        <f t="shared" si="41"/>
        <v>2</v>
      </c>
      <c r="AC80" s="186">
        <f>'Core Indicators'!GD80</f>
        <v>2</v>
      </c>
      <c r="AD80" s="186">
        <f>'Core Indicators'!GL80</f>
        <v>2</v>
      </c>
      <c r="AE80" s="186">
        <f>'Core Indicators'!GT80</f>
        <v>2</v>
      </c>
      <c r="AF80" s="186">
        <f>'Core Indicators'!HB80</f>
        <v>2</v>
      </c>
      <c r="AG80" s="186">
        <f t="shared" si="42"/>
        <v>2</v>
      </c>
      <c r="AH80" s="186">
        <f>'Core Indicators'!HJ80</f>
        <v>2</v>
      </c>
      <c r="AI80" s="186">
        <f>'Core Indicators'!HR80</f>
        <v>2</v>
      </c>
      <c r="AJ80" s="186">
        <f t="shared" si="43"/>
        <v>2</v>
      </c>
      <c r="AK80" s="186">
        <f>'Core Indicators'!HZ80</f>
        <v>2</v>
      </c>
      <c r="AL80" s="186">
        <f>'Core Indicators'!IH80</f>
        <v>2</v>
      </c>
      <c r="AM80" s="186">
        <f>'Core Indicators'!IP80</f>
        <v>2</v>
      </c>
      <c r="AN80" s="186">
        <f t="shared" si="44"/>
        <v>2</v>
      </c>
    </row>
    <row r="81" spans="1:40" x14ac:dyDescent="0.35">
      <c r="A81" s="205" t="str">
        <f>Lists!C:C</f>
        <v>MRT002</v>
      </c>
      <c r="B81" s="251">
        <f t="shared" si="30"/>
        <v>1.9</v>
      </c>
      <c r="C81" s="165">
        <f t="shared" si="31"/>
        <v>0</v>
      </c>
      <c r="D81" s="274">
        <f t="shared" si="32"/>
        <v>2</v>
      </c>
      <c r="E81" s="205">
        <f>'Core Indicators'!R81</f>
        <v>2</v>
      </c>
      <c r="F81" s="205">
        <f>'Core Indicators'!Z81</f>
        <v>2</v>
      </c>
      <c r="G81" s="165">
        <f t="shared" si="33"/>
        <v>2</v>
      </c>
      <c r="H81" s="205">
        <f>'Core Indicators'!AH81</f>
        <v>2</v>
      </c>
      <c r="I81" s="205">
        <f>'Core Indicators'!AP81</f>
        <v>2</v>
      </c>
      <c r="J81" s="205">
        <f>'Core Indicators'!BN81</f>
        <v>2</v>
      </c>
      <c r="K81" s="205">
        <f t="shared" si="34"/>
        <v>2</v>
      </c>
      <c r="L81" s="251">
        <f t="shared" si="35"/>
        <v>2</v>
      </c>
      <c r="M81" s="274">
        <f t="shared" si="36"/>
        <v>2</v>
      </c>
      <c r="N81" s="206">
        <f>'Core Indicators'!DJ81</f>
        <v>2</v>
      </c>
      <c r="O81" s="206">
        <f>'Core Indicators'!DR81</f>
        <v>2</v>
      </c>
      <c r="P81" s="206">
        <f>'Core Indicators'!DZ81</f>
        <v>2</v>
      </c>
      <c r="Q81" s="206">
        <f>'Core Indicators'!EH81</f>
        <v>2</v>
      </c>
      <c r="R81" s="206">
        <f>'Core Indicators'!EP81</f>
        <v>2</v>
      </c>
      <c r="S81" s="165">
        <f t="shared" si="37"/>
        <v>1.6</v>
      </c>
      <c r="T81" s="165">
        <f t="shared" si="38"/>
        <v>1.1666666666666667</v>
      </c>
      <c r="U81" s="205">
        <v>1</v>
      </c>
      <c r="V81" s="205">
        <v>1</v>
      </c>
      <c r="W81" s="205">
        <f>'Core Indicators'!EX81</f>
        <v>2</v>
      </c>
      <c r="X81" s="165">
        <f t="shared" si="39"/>
        <v>1.5</v>
      </c>
      <c r="Y81" s="205">
        <v>1</v>
      </c>
      <c r="Z81" s="165">
        <f t="shared" si="40"/>
        <v>2</v>
      </c>
      <c r="AA81" s="205">
        <f>'Core Indicators'!FF81</f>
        <v>2</v>
      </c>
      <c r="AB81" s="205">
        <f t="shared" si="41"/>
        <v>2</v>
      </c>
      <c r="AC81" s="186">
        <f>'Core Indicators'!GD81</f>
        <v>2</v>
      </c>
      <c r="AD81" s="186">
        <f>'Core Indicators'!GL81</f>
        <v>2</v>
      </c>
      <c r="AE81" s="186">
        <f>'Core Indicators'!GT81</f>
        <v>2</v>
      </c>
      <c r="AF81" s="186">
        <f>'Core Indicators'!HB81</f>
        <v>2</v>
      </c>
      <c r="AG81" s="186">
        <f t="shared" si="42"/>
        <v>2</v>
      </c>
      <c r="AH81" s="186">
        <f>'Core Indicators'!HJ81</f>
        <v>2</v>
      </c>
      <c r="AI81" s="186">
        <f>'Core Indicators'!HR81</f>
        <v>2</v>
      </c>
      <c r="AJ81" s="186">
        <f t="shared" si="43"/>
        <v>2</v>
      </c>
      <c r="AK81" s="186">
        <f>'Core Indicators'!HZ81</f>
        <v>2</v>
      </c>
      <c r="AL81" s="186">
        <f>'Core Indicators'!IH81</f>
        <v>2</v>
      </c>
      <c r="AM81" s="186">
        <f>'Core Indicators'!IP81</f>
        <v>2</v>
      </c>
      <c r="AN81" s="186">
        <f t="shared" si="44"/>
        <v>2</v>
      </c>
    </row>
    <row r="82" spans="1:40" x14ac:dyDescent="0.35">
      <c r="A82" s="205" t="str">
        <f>Lists!C:C</f>
        <v>MRT003</v>
      </c>
      <c r="B82" s="251">
        <f t="shared" si="30"/>
        <v>1.9</v>
      </c>
      <c r="C82" s="165">
        <f t="shared" si="31"/>
        <v>2</v>
      </c>
      <c r="D82" s="274">
        <f t="shared" si="32"/>
        <v>2</v>
      </c>
      <c r="E82" s="205">
        <f>'Core Indicators'!R82</f>
        <v>2</v>
      </c>
      <c r="F82" s="205">
        <f>'Core Indicators'!Z82</f>
        <v>2</v>
      </c>
      <c r="G82" s="165">
        <f t="shared" si="33"/>
        <v>2</v>
      </c>
      <c r="H82" s="205">
        <f>'Core Indicators'!AH82</f>
        <v>2</v>
      </c>
      <c r="I82" s="205" t="str">
        <f>'Core Indicators'!AP82</f>
        <v>x</v>
      </c>
      <c r="J82" s="205">
        <f>'Core Indicators'!BN82</f>
        <v>2</v>
      </c>
      <c r="K82" s="205">
        <f t="shared" si="34"/>
        <v>2</v>
      </c>
      <c r="L82" s="251">
        <f t="shared" si="35"/>
        <v>2</v>
      </c>
      <c r="M82" s="274">
        <f t="shared" si="36"/>
        <v>2</v>
      </c>
      <c r="N82" s="206">
        <f>'Core Indicators'!DJ82</f>
        <v>2</v>
      </c>
      <c r="O82" s="206">
        <f>'Core Indicators'!DR82</f>
        <v>2</v>
      </c>
      <c r="P82" s="206">
        <f>'Core Indicators'!DZ82</f>
        <v>2</v>
      </c>
      <c r="Q82" s="206">
        <f>'Core Indicators'!EH82</f>
        <v>2</v>
      </c>
      <c r="R82" s="206">
        <f>'Core Indicators'!EP82</f>
        <v>2</v>
      </c>
      <c r="S82" s="165">
        <f t="shared" si="37"/>
        <v>1.6</v>
      </c>
      <c r="T82" s="165">
        <f t="shared" si="38"/>
        <v>1.1666666666666667</v>
      </c>
      <c r="U82" s="205">
        <v>1</v>
      </c>
      <c r="V82" s="205">
        <v>1</v>
      </c>
      <c r="W82" s="205">
        <f>'Core Indicators'!EX82</f>
        <v>2</v>
      </c>
      <c r="X82" s="165">
        <f t="shared" si="39"/>
        <v>1.5</v>
      </c>
      <c r="Y82" s="205">
        <v>1</v>
      </c>
      <c r="Z82" s="165">
        <f t="shared" si="40"/>
        <v>2</v>
      </c>
      <c r="AA82" s="205" t="str">
        <f>'Core Indicators'!FF82</f>
        <v>x</v>
      </c>
      <c r="AB82" s="205">
        <f t="shared" si="41"/>
        <v>2</v>
      </c>
      <c r="AC82" s="186">
        <f>'Core Indicators'!GD82</f>
        <v>2</v>
      </c>
      <c r="AD82" s="186">
        <f>'Core Indicators'!GL82</f>
        <v>2</v>
      </c>
      <c r="AE82" s="186">
        <f>'Core Indicators'!GT82</f>
        <v>2</v>
      </c>
      <c r="AF82" s="186">
        <f>'Core Indicators'!HB82</f>
        <v>2</v>
      </c>
      <c r="AG82" s="186">
        <f t="shared" si="42"/>
        <v>2</v>
      </c>
      <c r="AH82" s="186">
        <f>'Core Indicators'!HJ82</f>
        <v>2</v>
      </c>
      <c r="AI82" s="186">
        <f>'Core Indicators'!HR82</f>
        <v>2</v>
      </c>
      <c r="AJ82" s="186">
        <f t="shared" si="43"/>
        <v>2</v>
      </c>
      <c r="AK82" s="186">
        <f>'Core Indicators'!HZ82</f>
        <v>2</v>
      </c>
      <c r="AL82" s="186">
        <f>'Core Indicators'!IH82</f>
        <v>2</v>
      </c>
      <c r="AM82" s="186">
        <f>'Core Indicators'!IP82</f>
        <v>2</v>
      </c>
      <c r="AN82" s="186">
        <f t="shared" si="44"/>
        <v>2</v>
      </c>
    </row>
    <row r="83" spans="1:40" x14ac:dyDescent="0.35">
      <c r="A83" s="205" t="str">
        <f>Lists!C:C</f>
        <v>MWI002</v>
      </c>
      <c r="B83" s="251">
        <f t="shared" si="30"/>
        <v>1.6</v>
      </c>
      <c r="C83" s="165">
        <f t="shared" si="31"/>
        <v>0</v>
      </c>
      <c r="D83" s="274">
        <f t="shared" si="32"/>
        <v>2</v>
      </c>
      <c r="E83" s="205">
        <f>'Core Indicators'!R83</f>
        <v>2</v>
      </c>
      <c r="F83" s="205">
        <f>'Core Indicators'!Z83</f>
        <v>2</v>
      </c>
      <c r="G83" s="165">
        <f t="shared" si="33"/>
        <v>2</v>
      </c>
      <c r="H83" s="205">
        <f>'Core Indicators'!AH83</f>
        <v>2</v>
      </c>
      <c r="I83" s="205">
        <f>'Core Indicators'!AP83</f>
        <v>2</v>
      </c>
      <c r="J83" s="205">
        <f>'Core Indicators'!BN83</f>
        <v>2</v>
      </c>
      <c r="K83" s="205">
        <f t="shared" si="34"/>
        <v>2</v>
      </c>
      <c r="L83" s="251">
        <f t="shared" si="35"/>
        <v>2</v>
      </c>
      <c r="M83" s="274">
        <f t="shared" si="36"/>
        <v>1.6</v>
      </c>
      <c r="N83" s="206">
        <f>'Core Indicators'!DJ83</f>
        <v>2</v>
      </c>
      <c r="O83" s="206">
        <f>'Core Indicators'!DR83</f>
        <v>1</v>
      </c>
      <c r="P83" s="206">
        <f>'Core Indicators'!DZ83</f>
        <v>1</v>
      </c>
      <c r="Q83" s="206">
        <f>'Core Indicators'!EH83</f>
        <v>2</v>
      </c>
      <c r="R83" s="206">
        <f>'Core Indicators'!EP83</f>
        <v>2</v>
      </c>
      <c r="S83" s="165">
        <f t="shared" si="37"/>
        <v>1.3</v>
      </c>
      <c r="T83" s="165">
        <f t="shared" si="38"/>
        <v>1.1666666666666667</v>
      </c>
      <c r="U83" s="205">
        <v>1</v>
      </c>
      <c r="V83" s="205">
        <v>1</v>
      </c>
      <c r="W83" s="205">
        <f>'Core Indicators'!EX83</f>
        <v>2</v>
      </c>
      <c r="X83" s="165">
        <f t="shared" si="39"/>
        <v>1.5</v>
      </c>
      <c r="Y83" s="205">
        <v>1</v>
      </c>
      <c r="Z83" s="165">
        <f t="shared" si="40"/>
        <v>1.5</v>
      </c>
      <c r="AA83" s="205">
        <f>'Core Indicators'!FF83</f>
        <v>1</v>
      </c>
      <c r="AB83" s="205">
        <f t="shared" si="41"/>
        <v>2</v>
      </c>
      <c r="AC83" s="186">
        <f>'Core Indicators'!GD83</f>
        <v>2</v>
      </c>
      <c r="AD83" s="186">
        <f>'Core Indicators'!GL83</f>
        <v>2</v>
      </c>
      <c r="AE83" s="186">
        <f>'Core Indicators'!GT83</f>
        <v>2</v>
      </c>
      <c r="AF83" s="186">
        <f>'Core Indicators'!HB83</f>
        <v>2</v>
      </c>
      <c r="AG83" s="186">
        <f t="shared" si="42"/>
        <v>2</v>
      </c>
      <c r="AH83" s="186">
        <f>'Core Indicators'!HJ83</f>
        <v>2</v>
      </c>
      <c r="AI83" s="186">
        <f>'Core Indicators'!HR83</f>
        <v>2</v>
      </c>
      <c r="AJ83" s="186">
        <f t="shared" si="43"/>
        <v>2</v>
      </c>
      <c r="AK83" s="186">
        <f>'Core Indicators'!HZ83</f>
        <v>2</v>
      </c>
      <c r="AL83" s="186">
        <f>'Core Indicators'!IH83</f>
        <v>2</v>
      </c>
      <c r="AM83" s="186">
        <f>'Core Indicators'!IP83</f>
        <v>2</v>
      </c>
      <c r="AN83" s="186">
        <f t="shared" si="44"/>
        <v>2</v>
      </c>
    </row>
    <row r="84" spans="1:40" x14ac:dyDescent="0.35">
      <c r="A84" s="205" t="str">
        <f>Lists!C:C</f>
        <v>MWI004</v>
      </c>
      <c r="B84" s="251">
        <f t="shared" si="30"/>
        <v>1.7</v>
      </c>
      <c r="C84" s="165">
        <f t="shared" si="31"/>
        <v>0</v>
      </c>
      <c r="D84" s="274">
        <f t="shared" si="32"/>
        <v>2</v>
      </c>
      <c r="E84" s="205">
        <f>'Core Indicators'!R84</f>
        <v>2</v>
      </c>
      <c r="F84" s="205">
        <f>'Core Indicators'!Z84</f>
        <v>2</v>
      </c>
      <c r="G84" s="165">
        <f t="shared" si="33"/>
        <v>2</v>
      </c>
      <c r="H84" s="205">
        <f>'Core Indicators'!AH84</f>
        <v>2</v>
      </c>
      <c r="I84" s="205">
        <f>'Core Indicators'!AP84</f>
        <v>2</v>
      </c>
      <c r="J84" s="205">
        <f>'Core Indicators'!BN84</f>
        <v>2</v>
      </c>
      <c r="K84" s="205">
        <f t="shared" si="34"/>
        <v>2</v>
      </c>
      <c r="L84" s="251">
        <f t="shared" si="35"/>
        <v>2</v>
      </c>
      <c r="M84" s="274">
        <f t="shared" si="36"/>
        <v>1.8</v>
      </c>
      <c r="N84" s="206">
        <f>'Core Indicators'!DJ84</f>
        <v>2</v>
      </c>
      <c r="O84" s="206">
        <f>'Core Indicators'!DR84</f>
        <v>2</v>
      </c>
      <c r="P84" s="206">
        <f>'Core Indicators'!DZ84</f>
        <v>1</v>
      </c>
      <c r="Q84" s="206">
        <f>'Core Indicators'!EH84</f>
        <v>2</v>
      </c>
      <c r="R84" s="206">
        <f>'Core Indicators'!EP84</f>
        <v>2</v>
      </c>
      <c r="S84" s="165">
        <f t="shared" si="37"/>
        <v>1.3</v>
      </c>
      <c r="T84" s="165">
        <f t="shared" si="38"/>
        <v>1.1666666666666667</v>
      </c>
      <c r="U84" s="205">
        <v>1</v>
      </c>
      <c r="V84" s="205">
        <v>1</v>
      </c>
      <c r="W84" s="205">
        <f>'Core Indicators'!EX84</f>
        <v>2</v>
      </c>
      <c r="X84" s="165">
        <f t="shared" si="39"/>
        <v>1.5</v>
      </c>
      <c r="Y84" s="205">
        <v>1</v>
      </c>
      <c r="Z84" s="165">
        <f t="shared" si="40"/>
        <v>1.5</v>
      </c>
      <c r="AA84" s="205">
        <f>'Core Indicators'!FF84</f>
        <v>1</v>
      </c>
      <c r="AB84" s="205">
        <f t="shared" si="41"/>
        <v>2</v>
      </c>
      <c r="AC84" s="186">
        <f>'Core Indicators'!GD84</f>
        <v>2</v>
      </c>
      <c r="AD84" s="186">
        <f>'Core Indicators'!GL84</f>
        <v>2</v>
      </c>
      <c r="AE84" s="186">
        <f>'Core Indicators'!GT84</f>
        <v>2</v>
      </c>
      <c r="AF84" s="186">
        <f>'Core Indicators'!HB84</f>
        <v>2</v>
      </c>
      <c r="AG84" s="186">
        <f t="shared" si="42"/>
        <v>2</v>
      </c>
      <c r="AH84" s="186">
        <f>'Core Indicators'!HJ84</f>
        <v>2</v>
      </c>
      <c r="AI84" s="186">
        <f>'Core Indicators'!HR84</f>
        <v>2</v>
      </c>
      <c r="AJ84" s="186">
        <f t="shared" si="43"/>
        <v>2</v>
      </c>
      <c r="AK84" s="186">
        <f>'Core Indicators'!HZ84</f>
        <v>2</v>
      </c>
      <c r="AL84" s="186">
        <f>'Core Indicators'!IH84</f>
        <v>2</v>
      </c>
      <c r="AM84" s="186">
        <f>'Core Indicators'!IP84</f>
        <v>2</v>
      </c>
      <c r="AN84" s="186">
        <f t="shared" si="44"/>
        <v>2</v>
      </c>
    </row>
    <row r="85" spans="1:40" x14ac:dyDescent="0.35">
      <c r="A85" s="205" t="str">
        <f>Lists!C:C</f>
        <v>MYS001</v>
      </c>
      <c r="B85" s="251">
        <f t="shared" si="30"/>
        <v>2.1</v>
      </c>
      <c r="C85" s="165">
        <f t="shared" si="31"/>
        <v>0</v>
      </c>
      <c r="D85" s="274">
        <f t="shared" si="32"/>
        <v>2.9</v>
      </c>
      <c r="E85" s="205">
        <f>'Core Indicators'!R85</f>
        <v>3</v>
      </c>
      <c r="F85" s="205">
        <f>'Core Indicators'!Z85</f>
        <v>3</v>
      </c>
      <c r="G85" s="165">
        <f t="shared" si="33"/>
        <v>3</v>
      </c>
      <c r="H85" s="205">
        <f>'Core Indicators'!AH85</f>
        <v>3</v>
      </c>
      <c r="I85" s="205">
        <f>'Core Indicators'!AP85</f>
        <v>2</v>
      </c>
      <c r="J85" s="205">
        <f>'Core Indicators'!BN85</f>
        <v>3</v>
      </c>
      <c r="K85" s="205">
        <f t="shared" si="34"/>
        <v>2.5</v>
      </c>
      <c r="L85" s="251">
        <f t="shared" si="35"/>
        <v>2.8</v>
      </c>
      <c r="M85" s="274">
        <f t="shared" si="36"/>
        <v>2</v>
      </c>
      <c r="N85" s="206">
        <f>'Core Indicators'!DJ85</f>
        <v>2</v>
      </c>
      <c r="O85" s="206">
        <f>'Core Indicators'!DR85</f>
        <v>2</v>
      </c>
      <c r="P85" s="206">
        <f>'Core Indicators'!DZ85</f>
        <v>2</v>
      </c>
      <c r="Q85" s="206">
        <f>'Core Indicators'!EH85</f>
        <v>2</v>
      </c>
      <c r="R85" s="206">
        <f>'Core Indicators'!EP85</f>
        <v>2</v>
      </c>
      <c r="S85" s="165">
        <f t="shared" si="37"/>
        <v>1.7</v>
      </c>
      <c r="T85" s="165">
        <f t="shared" si="38"/>
        <v>1.3333333333333333</v>
      </c>
      <c r="U85" s="205">
        <v>1</v>
      </c>
      <c r="V85" s="205">
        <v>1</v>
      </c>
      <c r="W85" s="205">
        <f>'Core Indicators'!EX85</f>
        <v>3</v>
      </c>
      <c r="X85" s="165">
        <f t="shared" si="39"/>
        <v>2</v>
      </c>
      <c r="Y85" s="205">
        <v>1</v>
      </c>
      <c r="Z85" s="165">
        <f t="shared" si="40"/>
        <v>2</v>
      </c>
      <c r="AA85" s="205">
        <f>'Core Indicators'!FF85</f>
        <v>2</v>
      </c>
      <c r="AB85" s="205">
        <f t="shared" si="41"/>
        <v>2</v>
      </c>
      <c r="AC85" s="186">
        <f>'Core Indicators'!GD85</f>
        <v>2</v>
      </c>
      <c r="AD85" s="186">
        <f>'Core Indicators'!GL85</f>
        <v>2</v>
      </c>
      <c r="AE85" s="186">
        <f>'Core Indicators'!GT85</f>
        <v>2</v>
      </c>
      <c r="AF85" s="186">
        <f>'Core Indicators'!HB85</f>
        <v>2</v>
      </c>
      <c r="AG85" s="186">
        <f t="shared" si="42"/>
        <v>2</v>
      </c>
      <c r="AH85" s="186">
        <f>'Core Indicators'!HJ85</f>
        <v>2</v>
      </c>
      <c r="AI85" s="186">
        <f>'Core Indicators'!HR85</f>
        <v>2</v>
      </c>
      <c r="AJ85" s="186">
        <f t="shared" si="43"/>
        <v>2</v>
      </c>
      <c r="AK85" s="186">
        <f>'Core Indicators'!HZ85</f>
        <v>2</v>
      </c>
      <c r="AL85" s="186">
        <f>'Core Indicators'!IH85</f>
        <v>2</v>
      </c>
      <c r="AM85" s="186">
        <f>'Core Indicators'!IP85</f>
        <v>2</v>
      </c>
      <c r="AN85" s="186">
        <f t="shared" si="44"/>
        <v>2</v>
      </c>
    </row>
    <row r="86" spans="1:40" x14ac:dyDescent="0.35">
      <c r="A86" s="205" t="str">
        <f>Lists!C:C</f>
        <v>NAM002</v>
      </c>
      <c r="B86" s="251">
        <f t="shared" si="30"/>
        <v>1.8</v>
      </c>
      <c r="C86" s="165">
        <f t="shared" si="31"/>
        <v>1</v>
      </c>
      <c r="D86" s="274">
        <f t="shared" si="32"/>
        <v>2</v>
      </c>
      <c r="E86" s="205">
        <f>'Core Indicators'!R86</f>
        <v>2</v>
      </c>
      <c r="F86" s="205">
        <f>'Core Indicators'!Z86</f>
        <v>2</v>
      </c>
      <c r="G86" s="165">
        <f t="shared" si="33"/>
        <v>2</v>
      </c>
      <c r="H86" s="205">
        <f>'Core Indicators'!AH86</f>
        <v>2</v>
      </c>
      <c r="I86" s="205" t="str">
        <f>'Core Indicators'!AP86</f>
        <v>x</v>
      </c>
      <c r="J86" s="205">
        <f>'Core Indicators'!BN86</f>
        <v>2</v>
      </c>
      <c r="K86" s="205">
        <f t="shared" si="34"/>
        <v>2</v>
      </c>
      <c r="L86" s="251">
        <f t="shared" si="35"/>
        <v>2</v>
      </c>
      <c r="M86" s="274">
        <f t="shared" si="36"/>
        <v>2</v>
      </c>
      <c r="N86" s="206">
        <f>'Core Indicators'!DJ86</f>
        <v>2</v>
      </c>
      <c r="O86" s="206">
        <f>'Core Indicators'!DR86</f>
        <v>2</v>
      </c>
      <c r="P86" s="206">
        <f>'Core Indicators'!DZ86</f>
        <v>2</v>
      </c>
      <c r="Q86" s="206">
        <f>'Core Indicators'!EH86</f>
        <v>2</v>
      </c>
      <c r="R86" s="206">
        <f>'Core Indicators'!EP86</f>
        <v>2</v>
      </c>
      <c r="S86" s="165">
        <f t="shared" si="37"/>
        <v>1.3</v>
      </c>
      <c r="T86" s="165">
        <f t="shared" si="38"/>
        <v>1.1666666666666667</v>
      </c>
      <c r="U86" s="205">
        <v>1</v>
      </c>
      <c r="V86" s="205">
        <v>1</v>
      </c>
      <c r="W86" s="205">
        <f>'Core Indicators'!EX86</f>
        <v>2</v>
      </c>
      <c r="X86" s="165">
        <f t="shared" si="39"/>
        <v>1.5</v>
      </c>
      <c r="Y86" s="205">
        <v>1</v>
      </c>
      <c r="Z86" s="165">
        <f t="shared" si="40"/>
        <v>1.5</v>
      </c>
      <c r="AA86" s="205">
        <f>'Core Indicators'!FF86</f>
        <v>1</v>
      </c>
      <c r="AB86" s="205">
        <f t="shared" si="41"/>
        <v>2</v>
      </c>
      <c r="AC86" s="186">
        <f>'Core Indicators'!GD86</f>
        <v>2</v>
      </c>
      <c r="AD86" s="186">
        <f>'Core Indicators'!GL86</f>
        <v>2</v>
      </c>
      <c r="AE86" s="186">
        <f>'Core Indicators'!GT86</f>
        <v>2</v>
      </c>
      <c r="AF86" s="186">
        <f>'Core Indicators'!HB86</f>
        <v>2</v>
      </c>
      <c r="AG86" s="186">
        <f t="shared" si="42"/>
        <v>2</v>
      </c>
      <c r="AH86" s="186">
        <f>'Core Indicators'!HJ86</f>
        <v>2</v>
      </c>
      <c r="AI86" s="186">
        <f>'Core Indicators'!HR86</f>
        <v>2</v>
      </c>
      <c r="AJ86" s="186">
        <f t="shared" si="43"/>
        <v>2</v>
      </c>
      <c r="AK86" s="186">
        <f>'Core Indicators'!HZ86</f>
        <v>2</v>
      </c>
      <c r="AL86" s="186">
        <f>'Core Indicators'!IH86</f>
        <v>2</v>
      </c>
      <c r="AM86" s="186">
        <f>'Core Indicators'!IP86</f>
        <v>2</v>
      </c>
      <c r="AN86" s="186">
        <f t="shared" si="44"/>
        <v>2</v>
      </c>
    </row>
    <row r="87" spans="1:40" x14ac:dyDescent="0.35">
      <c r="A87" s="205" t="str">
        <f>Lists!C:C</f>
        <v>NER001</v>
      </c>
      <c r="B87" s="251">
        <f t="shared" si="30"/>
        <v>1.8</v>
      </c>
      <c r="C87" s="165">
        <f t="shared" si="31"/>
        <v>0</v>
      </c>
      <c r="D87" s="274">
        <f t="shared" si="32"/>
        <v>1.9</v>
      </c>
      <c r="E87" s="205">
        <f>'Core Indicators'!R87</f>
        <v>3</v>
      </c>
      <c r="F87" s="205">
        <f>'Core Indicators'!Z87</f>
        <v>2</v>
      </c>
      <c r="G87" s="165">
        <f t="shared" si="33"/>
        <v>2.5</v>
      </c>
      <c r="H87" s="205">
        <f>'Core Indicators'!AH87</f>
        <v>2</v>
      </c>
      <c r="I87" s="205">
        <f>'Core Indicators'!AP87</f>
        <v>1</v>
      </c>
      <c r="J87" s="205">
        <f>'Core Indicators'!BN87</f>
        <v>1</v>
      </c>
      <c r="K87" s="205">
        <f t="shared" si="34"/>
        <v>1</v>
      </c>
      <c r="L87" s="251">
        <f t="shared" si="35"/>
        <v>1.5</v>
      </c>
      <c r="M87" s="274">
        <f t="shared" si="36"/>
        <v>2</v>
      </c>
      <c r="N87" s="206">
        <f>'Core Indicators'!DJ87</f>
        <v>2</v>
      </c>
      <c r="O87" s="206">
        <f>'Core Indicators'!DR87</f>
        <v>2</v>
      </c>
      <c r="P87" s="206">
        <f>'Core Indicators'!DZ87</f>
        <v>2</v>
      </c>
      <c r="Q87" s="206">
        <f>'Core Indicators'!EH87</f>
        <v>2</v>
      </c>
      <c r="R87" s="206">
        <f>'Core Indicators'!EP87</f>
        <v>2</v>
      </c>
      <c r="S87" s="165">
        <f t="shared" si="37"/>
        <v>1.4</v>
      </c>
      <c r="T87" s="165">
        <f t="shared" si="38"/>
        <v>1.3333333333333333</v>
      </c>
      <c r="U87" s="205">
        <v>1</v>
      </c>
      <c r="V87" s="205">
        <v>1</v>
      </c>
      <c r="W87" s="205">
        <f>'Core Indicators'!EX87</f>
        <v>3</v>
      </c>
      <c r="X87" s="165">
        <f t="shared" si="39"/>
        <v>2</v>
      </c>
      <c r="Y87" s="205">
        <v>1</v>
      </c>
      <c r="Z87" s="165">
        <f t="shared" si="40"/>
        <v>1.5</v>
      </c>
      <c r="AA87" s="205">
        <f>'Core Indicators'!FF87</f>
        <v>1</v>
      </c>
      <c r="AB87" s="205">
        <f t="shared" si="41"/>
        <v>2</v>
      </c>
      <c r="AC87" s="186">
        <f>'Core Indicators'!GD87</f>
        <v>2</v>
      </c>
      <c r="AD87" s="186">
        <f>'Core Indicators'!GL87</f>
        <v>2</v>
      </c>
      <c r="AE87" s="186">
        <f>'Core Indicators'!GT87</f>
        <v>2</v>
      </c>
      <c r="AF87" s="186">
        <f>'Core Indicators'!HB87</f>
        <v>2</v>
      </c>
      <c r="AG87" s="186">
        <f t="shared" si="42"/>
        <v>2</v>
      </c>
      <c r="AH87" s="186">
        <f>'Core Indicators'!HJ87</f>
        <v>2</v>
      </c>
      <c r="AI87" s="186">
        <f>'Core Indicators'!HR87</f>
        <v>2</v>
      </c>
      <c r="AJ87" s="186">
        <f t="shared" si="43"/>
        <v>2</v>
      </c>
      <c r="AK87" s="186">
        <f>'Core Indicators'!HZ87</f>
        <v>2</v>
      </c>
      <c r="AL87" s="186">
        <f>'Core Indicators'!IH87</f>
        <v>2</v>
      </c>
      <c r="AM87" s="186">
        <f>'Core Indicators'!IP87</f>
        <v>2</v>
      </c>
      <c r="AN87" s="186">
        <f t="shared" si="44"/>
        <v>2</v>
      </c>
    </row>
    <row r="88" spans="1:40" x14ac:dyDescent="0.35">
      <c r="A88" s="205" t="str">
        <f>Lists!C:C</f>
        <v>NER002</v>
      </c>
      <c r="B88" s="251">
        <f t="shared" si="30"/>
        <v>2.2000000000000002</v>
      </c>
      <c r="C88" s="165">
        <f t="shared" si="31"/>
        <v>0</v>
      </c>
      <c r="D88" s="274">
        <f t="shared" si="32"/>
        <v>1.5</v>
      </c>
      <c r="E88" s="205">
        <f>'Core Indicators'!R88</f>
        <v>1</v>
      </c>
      <c r="F88" s="205">
        <f>'Core Indicators'!Z88</f>
        <v>2</v>
      </c>
      <c r="G88" s="165">
        <f t="shared" si="33"/>
        <v>1.5</v>
      </c>
      <c r="H88" s="205">
        <f>'Core Indicators'!AH88</f>
        <v>2</v>
      </c>
      <c r="I88" s="205">
        <f>'Core Indicators'!AP88</f>
        <v>1</v>
      </c>
      <c r="J88" s="205">
        <f>'Core Indicators'!BN88</f>
        <v>1</v>
      </c>
      <c r="K88" s="205">
        <f t="shared" si="34"/>
        <v>1</v>
      </c>
      <c r="L88" s="251">
        <f t="shared" si="35"/>
        <v>1.5</v>
      </c>
      <c r="M88" s="274">
        <f t="shared" si="36"/>
        <v>3</v>
      </c>
      <c r="N88" s="206">
        <f>'Core Indicators'!DJ88</f>
        <v>3</v>
      </c>
      <c r="O88" s="206">
        <f>'Core Indicators'!DR88</f>
        <v>3</v>
      </c>
      <c r="P88" s="206">
        <f>'Core Indicators'!DZ88</f>
        <v>3</v>
      </c>
      <c r="Q88" s="206">
        <f>'Core Indicators'!EH88</f>
        <v>3</v>
      </c>
      <c r="R88" s="206">
        <f>'Core Indicators'!EP88</f>
        <v>3</v>
      </c>
      <c r="S88" s="165">
        <f t="shared" si="37"/>
        <v>1.4</v>
      </c>
      <c r="T88" s="165">
        <f t="shared" si="38"/>
        <v>1.3333333333333333</v>
      </c>
      <c r="U88" s="205">
        <v>1</v>
      </c>
      <c r="V88" s="205">
        <v>1</v>
      </c>
      <c r="W88" s="205">
        <f>'Core Indicators'!EX88</f>
        <v>3</v>
      </c>
      <c r="X88" s="165">
        <f t="shared" si="39"/>
        <v>2</v>
      </c>
      <c r="Y88" s="205">
        <v>1</v>
      </c>
      <c r="Z88" s="165">
        <f t="shared" si="40"/>
        <v>1.5</v>
      </c>
      <c r="AA88" s="205">
        <f>'Core Indicators'!FF88</f>
        <v>1</v>
      </c>
      <c r="AB88" s="205">
        <f t="shared" si="41"/>
        <v>2</v>
      </c>
      <c r="AC88" s="186">
        <f>'Core Indicators'!GD88</f>
        <v>2</v>
      </c>
      <c r="AD88" s="186">
        <f>'Core Indicators'!GL88</f>
        <v>2</v>
      </c>
      <c r="AE88" s="186">
        <f>'Core Indicators'!GT88</f>
        <v>2</v>
      </c>
      <c r="AF88" s="186">
        <f>'Core Indicators'!HB88</f>
        <v>2</v>
      </c>
      <c r="AG88" s="186">
        <f t="shared" si="42"/>
        <v>2</v>
      </c>
      <c r="AH88" s="186">
        <f>'Core Indicators'!HJ88</f>
        <v>2</v>
      </c>
      <c r="AI88" s="186">
        <f>'Core Indicators'!HR88</f>
        <v>2</v>
      </c>
      <c r="AJ88" s="186">
        <f t="shared" si="43"/>
        <v>2</v>
      </c>
      <c r="AK88" s="186">
        <f>'Core Indicators'!HZ88</f>
        <v>2</v>
      </c>
      <c r="AL88" s="186">
        <f>'Core Indicators'!IH88</f>
        <v>2</v>
      </c>
      <c r="AM88" s="186">
        <f>'Core Indicators'!IP88</f>
        <v>2</v>
      </c>
      <c r="AN88" s="186">
        <f t="shared" si="44"/>
        <v>2</v>
      </c>
    </row>
    <row r="89" spans="1:40" x14ac:dyDescent="0.35">
      <c r="A89" s="205" t="str">
        <f>Lists!C:C</f>
        <v>NER003</v>
      </c>
      <c r="B89" s="251">
        <f t="shared" si="30"/>
        <v>2.2999999999999998</v>
      </c>
      <c r="C89" s="165">
        <f t="shared" si="31"/>
        <v>0</v>
      </c>
      <c r="D89" s="274">
        <f t="shared" si="32"/>
        <v>1.7</v>
      </c>
      <c r="E89" s="205">
        <f>'Core Indicators'!R89</f>
        <v>2</v>
      </c>
      <c r="F89" s="205">
        <f>'Core Indicators'!Z89</f>
        <v>2</v>
      </c>
      <c r="G89" s="165">
        <f t="shared" si="33"/>
        <v>2</v>
      </c>
      <c r="H89" s="205">
        <f>'Core Indicators'!AH89</f>
        <v>2</v>
      </c>
      <c r="I89" s="205">
        <f>'Core Indicators'!AP89</f>
        <v>1</v>
      </c>
      <c r="J89" s="205">
        <f>'Core Indicators'!BN89</f>
        <v>1</v>
      </c>
      <c r="K89" s="205">
        <f t="shared" si="34"/>
        <v>1</v>
      </c>
      <c r="L89" s="251">
        <f t="shared" si="35"/>
        <v>1.5</v>
      </c>
      <c r="M89" s="274">
        <f t="shared" si="36"/>
        <v>3</v>
      </c>
      <c r="N89" s="206">
        <f>'Core Indicators'!DJ89</f>
        <v>3</v>
      </c>
      <c r="O89" s="206">
        <f>'Core Indicators'!DR89</f>
        <v>3</v>
      </c>
      <c r="P89" s="206">
        <f>'Core Indicators'!DZ89</f>
        <v>3</v>
      </c>
      <c r="Q89" s="206">
        <f>'Core Indicators'!EH89</f>
        <v>3</v>
      </c>
      <c r="R89" s="206">
        <f>'Core Indicators'!EP89</f>
        <v>3</v>
      </c>
      <c r="S89" s="165">
        <f t="shared" si="37"/>
        <v>1.7</v>
      </c>
      <c r="T89" s="165">
        <f t="shared" si="38"/>
        <v>1.3333333333333333</v>
      </c>
      <c r="U89" s="205">
        <v>1</v>
      </c>
      <c r="V89" s="205">
        <v>1</v>
      </c>
      <c r="W89" s="205">
        <f>'Core Indicators'!EX89</f>
        <v>3</v>
      </c>
      <c r="X89" s="165">
        <f t="shared" si="39"/>
        <v>2</v>
      </c>
      <c r="Y89" s="205">
        <v>1</v>
      </c>
      <c r="Z89" s="165">
        <f t="shared" si="40"/>
        <v>2</v>
      </c>
      <c r="AA89" s="205">
        <f>'Core Indicators'!FF89</f>
        <v>2</v>
      </c>
      <c r="AB89" s="205">
        <f t="shared" si="41"/>
        <v>2</v>
      </c>
      <c r="AC89" s="186">
        <f>'Core Indicators'!GD89</f>
        <v>2</v>
      </c>
      <c r="AD89" s="186">
        <f>'Core Indicators'!GL89</f>
        <v>2</v>
      </c>
      <c r="AE89" s="186">
        <f>'Core Indicators'!GT89</f>
        <v>2</v>
      </c>
      <c r="AF89" s="186">
        <f>'Core Indicators'!HB89</f>
        <v>2</v>
      </c>
      <c r="AG89" s="186">
        <f t="shared" si="42"/>
        <v>2</v>
      </c>
      <c r="AH89" s="186">
        <f>'Core Indicators'!HJ89</f>
        <v>2</v>
      </c>
      <c r="AI89" s="186">
        <f>'Core Indicators'!HR89</f>
        <v>2</v>
      </c>
      <c r="AJ89" s="186">
        <f t="shared" si="43"/>
        <v>2</v>
      </c>
      <c r="AK89" s="186">
        <f>'Core Indicators'!HZ89</f>
        <v>2</v>
      </c>
      <c r="AL89" s="186">
        <f>'Core Indicators'!IH89</f>
        <v>2</v>
      </c>
      <c r="AM89" s="186">
        <f>'Core Indicators'!IP89</f>
        <v>2</v>
      </c>
      <c r="AN89" s="186">
        <f t="shared" si="44"/>
        <v>2</v>
      </c>
    </row>
    <row r="90" spans="1:40" x14ac:dyDescent="0.35">
      <c r="A90" s="205" t="str">
        <f>Lists!C:C</f>
        <v>NER004</v>
      </c>
      <c r="B90" s="251">
        <f t="shared" si="30"/>
        <v>2.2999999999999998</v>
      </c>
      <c r="C90" s="165">
        <f t="shared" si="31"/>
        <v>0</v>
      </c>
      <c r="D90" s="274">
        <f t="shared" si="32"/>
        <v>2.2000000000000002</v>
      </c>
      <c r="E90" s="205">
        <f>'Core Indicators'!R90</f>
        <v>2</v>
      </c>
      <c r="F90" s="205">
        <f>'Core Indicators'!Z90</f>
        <v>3</v>
      </c>
      <c r="G90" s="165">
        <f t="shared" si="33"/>
        <v>2.5</v>
      </c>
      <c r="H90" s="205">
        <f>'Core Indicators'!AH90</f>
        <v>3</v>
      </c>
      <c r="I90" s="205">
        <f>'Core Indicators'!AP90</f>
        <v>1</v>
      </c>
      <c r="J90" s="205">
        <f>'Core Indicators'!BN90</f>
        <v>1</v>
      </c>
      <c r="K90" s="205">
        <f t="shared" si="34"/>
        <v>1</v>
      </c>
      <c r="L90" s="251">
        <f t="shared" si="35"/>
        <v>2.1</v>
      </c>
      <c r="M90" s="274">
        <f t="shared" si="36"/>
        <v>3</v>
      </c>
      <c r="N90" s="206">
        <f>'Core Indicators'!DJ90</f>
        <v>3</v>
      </c>
      <c r="O90" s="206">
        <f>'Core Indicators'!DR90</f>
        <v>3</v>
      </c>
      <c r="P90" s="206">
        <f>'Core Indicators'!DZ90</f>
        <v>3</v>
      </c>
      <c r="Q90" s="206">
        <f>'Core Indicators'!EH90</f>
        <v>3</v>
      </c>
      <c r="R90" s="206">
        <f>'Core Indicators'!EP90</f>
        <v>3</v>
      </c>
      <c r="S90" s="165">
        <f t="shared" si="37"/>
        <v>1.4</v>
      </c>
      <c r="T90" s="165">
        <f t="shared" si="38"/>
        <v>1.3333333333333333</v>
      </c>
      <c r="U90" s="205">
        <v>1</v>
      </c>
      <c r="V90" s="205">
        <v>1</v>
      </c>
      <c r="W90" s="205">
        <f>'Core Indicators'!EX90</f>
        <v>3</v>
      </c>
      <c r="X90" s="165">
        <f t="shared" si="39"/>
        <v>2</v>
      </c>
      <c r="Y90" s="205">
        <v>1</v>
      </c>
      <c r="Z90" s="165">
        <f t="shared" si="40"/>
        <v>1.5</v>
      </c>
      <c r="AA90" s="205">
        <f>'Core Indicators'!FF90</f>
        <v>1</v>
      </c>
      <c r="AB90" s="205">
        <f t="shared" si="41"/>
        <v>2</v>
      </c>
      <c r="AC90" s="186">
        <f>'Core Indicators'!GD90</f>
        <v>2</v>
      </c>
      <c r="AD90" s="186">
        <f>'Core Indicators'!GL90</f>
        <v>2</v>
      </c>
      <c r="AE90" s="186">
        <f>'Core Indicators'!GT90</f>
        <v>2</v>
      </c>
      <c r="AF90" s="186">
        <f>'Core Indicators'!HB90</f>
        <v>2</v>
      </c>
      <c r="AG90" s="186">
        <f t="shared" si="42"/>
        <v>2</v>
      </c>
      <c r="AH90" s="186">
        <f>'Core Indicators'!HJ90</f>
        <v>2</v>
      </c>
      <c r="AI90" s="186">
        <f>'Core Indicators'!HR90</f>
        <v>2</v>
      </c>
      <c r="AJ90" s="186">
        <f t="shared" si="43"/>
        <v>2</v>
      </c>
      <c r="AK90" s="186">
        <f>'Core Indicators'!HZ90</f>
        <v>2</v>
      </c>
      <c r="AL90" s="186">
        <f>'Core Indicators'!IH90</f>
        <v>2</v>
      </c>
      <c r="AM90" s="186">
        <f>'Core Indicators'!IP90</f>
        <v>2</v>
      </c>
      <c r="AN90" s="186">
        <f t="shared" si="44"/>
        <v>2</v>
      </c>
    </row>
    <row r="91" spans="1:40" x14ac:dyDescent="0.35">
      <c r="A91" s="205" t="str">
        <f>Lists!C:C</f>
        <v>NGA001</v>
      </c>
      <c r="B91" s="251">
        <f t="shared" si="30"/>
        <v>2.5</v>
      </c>
      <c r="C91" s="165">
        <f t="shared" si="31"/>
        <v>0</v>
      </c>
      <c r="D91" s="274">
        <f t="shared" si="32"/>
        <v>2.6</v>
      </c>
      <c r="E91" s="205">
        <f>'Core Indicators'!R91</f>
        <v>2</v>
      </c>
      <c r="F91" s="205">
        <f>'Core Indicators'!Z91</f>
        <v>2</v>
      </c>
      <c r="G91" s="165">
        <f t="shared" si="33"/>
        <v>2</v>
      </c>
      <c r="H91" s="205">
        <f>'Core Indicators'!AH91</f>
        <v>3</v>
      </c>
      <c r="I91" s="205">
        <f>'Core Indicators'!AP91</f>
        <v>3</v>
      </c>
      <c r="J91" s="205">
        <f>'Core Indicators'!BN91</f>
        <v>2</v>
      </c>
      <c r="K91" s="205">
        <f t="shared" si="34"/>
        <v>2.5</v>
      </c>
      <c r="L91" s="251">
        <f t="shared" si="35"/>
        <v>2.8</v>
      </c>
      <c r="M91" s="274">
        <f t="shared" si="36"/>
        <v>3</v>
      </c>
      <c r="N91" s="206">
        <f>'Core Indicators'!DJ91</f>
        <v>3</v>
      </c>
      <c r="O91" s="206">
        <f>'Core Indicators'!DR91</f>
        <v>3</v>
      </c>
      <c r="P91" s="206">
        <f>'Core Indicators'!DZ91</f>
        <v>3</v>
      </c>
      <c r="Q91" s="206">
        <f>'Core Indicators'!EH91</f>
        <v>3</v>
      </c>
      <c r="R91" s="206">
        <f>'Core Indicators'!EP91</f>
        <v>3</v>
      </c>
      <c r="S91" s="165">
        <f t="shared" si="37"/>
        <v>1.6</v>
      </c>
      <c r="T91" s="165">
        <f t="shared" si="38"/>
        <v>1.1666666666666667</v>
      </c>
      <c r="U91" s="205">
        <v>1</v>
      </c>
      <c r="V91" s="205">
        <v>1</v>
      </c>
      <c r="W91" s="205">
        <f>'Core Indicators'!EX91</f>
        <v>2</v>
      </c>
      <c r="X91" s="165">
        <f t="shared" si="39"/>
        <v>1.5</v>
      </c>
      <c r="Y91" s="205">
        <v>1</v>
      </c>
      <c r="Z91" s="165">
        <f t="shared" si="40"/>
        <v>2</v>
      </c>
      <c r="AA91" s="205">
        <f>'Core Indicators'!FF91</f>
        <v>2</v>
      </c>
      <c r="AB91" s="205">
        <f t="shared" si="41"/>
        <v>2</v>
      </c>
      <c r="AC91" s="186">
        <f>'Core Indicators'!GD91</f>
        <v>2</v>
      </c>
      <c r="AD91" s="186">
        <f>'Core Indicators'!GL91</f>
        <v>2</v>
      </c>
      <c r="AE91" s="186">
        <f>'Core Indicators'!GT91</f>
        <v>2</v>
      </c>
      <c r="AF91" s="186">
        <f>'Core Indicators'!HB91</f>
        <v>2</v>
      </c>
      <c r="AG91" s="186">
        <f t="shared" si="42"/>
        <v>2</v>
      </c>
      <c r="AH91" s="186">
        <f>'Core Indicators'!HJ91</f>
        <v>2</v>
      </c>
      <c r="AI91" s="186">
        <f>'Core Indicators'!HR91</f>
        <v>2</v>
      </c>
      <c r="AJ91" s="186">
        <f t="shared" si="43"/>
        <v>2</v>
      </c>
      <c r="AK91" s="186">
        <f>'Core Indicators'!HZ91</f>
        <v>2</v>
      </c>
      <c r="AL91" s="186">
        <f>'Core Indicators'!IH91</f>
        <v>2</v>
      </c>
      <c r="AM91" s="186">
        <f>'Core Indicators'!IP91</f>
        <v>2</v>
      </c>
      <c r="AN91" s="186">
        <f t="shared" si="44"/>
        <v>2</v>
      </c>
    </row>
    <row r="92" spans="1:40" x14ac:dyDescent="0.35">
      <c r="A92" s="205" t="str">
        <f>Lists!C:C</f>
        <v>NGA003</v>
      </c>
      <c r="B92" s="251">
        <f t="shared" si="30"/>
        <v>1.8</v>
      </c>
      <c r="C92" s="165">
        <f t="shared" si="31"/>
        <v>0</v>
      </c>
      <c r="D92" s="274">
        <f t="shared" si="32"/>
        <v>1.8</v>
      </c>
      <c r="E92" s="205">
        <f>'Core Indicators'!R92</f>
        <v>1</v>
      </c>
      <c r="F92" s="205">
        <f>'Core Indicators'!Z92</f>
        <v>2</v>
      </c>
      <c r="G92" s="165">
        <f t="shared" si="33"/>
        <v>1.5</v>
      </c>
      <c r="H92" s="205">
        <f>'Core Indicators'!AH92</f>
        <v>2</v>
      </c>
      <c r="I92" s="205">
        <f>'Core Indicators'!AP92</f>
        <v>2</v>
      </c>
      <c r="J92" s="205">
        <f>'Core Indicators'!BN92</f>
        <v>2</v>
      </c>
      <c r="K92" s="205">
        <f t="shared" si="34"/>
        <v>2</v>
      </c>
      <c r="L92" s="251">
        <f t="shared" si="35"/>
        <v>2</v>
      </c>
      <c r="M92" s="274">
        <f t="shared" si="36"/>
        <v>2</v>
      </c>
      <c r="N92" s="206">
        <f>'Core Indicators'!DJ92</f>
        <v>2</v>
      </c>
      <c r="O92" s="206">
        <f>'Core Indicators'!DR92</f>
        <v>2</v>
      </c>
      <c r="P92" s="206">
        <f>'Core Indicators'!DZ92</f>
        <v>2</v>
      </c>
      <c r="Q92" s="206">
        <f>'Core Indicators'!EH92</f>
        <v>2</v>
      </c>
      <c r="R92" s="206">
        <f>'Core Indicators'!EP92</f>
        <v>2</v>
      </c>
      <c r="S92" s="165">
        <f t="shared" si="37"/>
        <v>1.6</v>
      </c>
      <c r="T92" s="165">
        <f t="shared" si="38"/>
        <v>1.1666666666666667</v>
      </c>
      <c r="U92" s="205">
        <v>1</v>
      </c>
      <c r="V92" s="205">
        <v>1</v>
      </c>
      <c r="W92" s="205">
        <f>'Core Indicators'!EX92</f>
        <v>2</v>
      </c>
      <c r="X92" s="165">
        <f t="shared" si="39"/>
        <v>1.5</v>
      </c>
      <c r="Y92" s="205">
        <v>1</v>
      </c>
      <c r="Z92" s="165">
        <f t="shared" si="40"/>
        <v>2</v>
      </c>
      <c r="AA92" s="205">
        <f>'Core Indicators'!FF92</f>
        <v>2</v>
      </c>
      <c r="AB92" s="205">
        <f t="shared" si="41"/>
        <v>2</v>
      </c>
      <c r="AC92" s="186">
        <f>'Core Indicators'!GD92</f>
        <v>2</v>
      </c>
      <c r="AD92" s="186">
        <f>'Core Indicators'!GL92</f>
        <v>2</v>
      </c>
      <c r="AE92" s="186">
        <f>'Core Indicators'!GT92</f>
        <v>2</v>
      </c>
      <c r="AF92" s="186">
        <f>'Core Indicators'!HB92</f>
        <v>2</v>
      </c>
      <c r="AG92" s="186">
        <f t="shared" si="42"/>
        <v>2</v>
      </c>
      <c r="AH92" s="186">
        <f>'Core Indicators'!HJ92</f>
        <v>2</v>
      </c>
      <c r="AI92" s="186">
        <f>'Core Indicators'!HR92</f>
        <v>2</v>
      </c>
      <c r="AJ92" s="186">
        <f t="shared" si="43"/>
        <v>2</v>
      </c>
      <c r="AK92" s="186">
        <f>'Core Indicators'!HZ92</f>
        <v>2</v>
      </c>
      <c r="AL92" s="186">
        <f>'Core Indicators'!IH92</f>
        <v>2</v>
      </c>
      <c r="AM92" s="186">
        <f>'Core Indicators'!IP92</f>
        <v>2</v>
      </c>
      <c r="AN92" s="186">
        <f t="shared" si="44"/>
        <v>2</v>
      </c>
    </row>
    <row r="93" spans="1:40" x14ac:dyDescent="0.35">
      <c r="A93" s="205" t="str">
        <f>Lists!C:C</f>
        <v>NGA004</v>
      </c>
      <c r="B93" s="251">
        <f t="shared" si="30"/>
        <v>1.8</v>
      </c>
      <c r="C93" s="165">
        <f t="shared" si="31"/>
        <v>1</v>
      </c>
      <c r="D93" s="274">
        <f t="shared" si="32"/>
        <v>1.8</v>
      </c>
      <c r="E93" s="205">
        <f>'Core Indicators'!R93</f>
        <v>1</v>
      </c>
      <c r="F93" s="205">
        <f>'Core Indicators'!Z93</f>
        <v>2</v>
      </c>
      <c r="G93" s="165">
        <f t="shared" si="33"/>
        <v>1.5</v>
      </c>
      <c r="H93" s="205">
        <f>'Core Indicators'!AH93</f>
        <v>2</v>
      </c>
      <c r="I93" s="205">
        <f>'Core Indicators'!AP93</f>
        <v>2</v>
      </c>
      <c r="J93" s="205">
        <f>'Core Indicators'!BN93</f>
        <v>2</v>
      </c>
      <c r="K93" s="205">
        <f t="shared" si="34"/>
        <v>2</v>
      </c>
      <c r="L93" s="251">
        <f t="shared" si="35"/>
        <v>2</v>
      </c>
      <c r="M93" s="274">
        <f t="shared" si="36"/>
        <v>2</v>
      </c>
      <c r="N93" s="206">
        <f>'Core Indicators'!DJ93</f>
        <v>2</v>
      </c>
      <c r="O93" s="206">
        <f>'Core Indicators'!DR93</f>
        <v>2</v>
      </c>
      <c r="P93" s="206">
        <f>'Core Indicators'!DZ93</f>
        <v>2</v>
      </c>
      <c r="Q93" s="206">
        <f>'Core Indicators'!EH93</f>
        <v>2</v>
      </c>
      <c r="R93" s="206">
        <f>'Core Indicators'!EP93</f>
        <v>2</v>
      </c>
      <c r="S93" s="165">
        <f t="shared" si="37"/>
        <v>1.6</v>
      </c>
      <c r="T93" s="165">
        <f t="shared" si="38"/>
        <v>1.1666666666666667</v>
      </c>
      <c r="U93" s="205">
        <v>1</v>
      </c>
      <c r="V93" s="205">
        <v>1</v>
      </c>
      <c r="W93" s="205">
        <f>'Core Indicators'!EX93</f>
        <v>2</v>
      </c>
      <c r="X93" s="165">
        <f t="shared" si="39"/>
        <v>1.5</v>
      </c>
      <c r="Y93" s="205">
        <v>1</v>
      </c>
      <c r="Z93" s="165">
        <f t="shared" si="40"/>
        <v>2</v>
      </c>
      <c r="AA93" s="205" t="str">
        <f>'Core Indicators'!FF93</f>
        <v>x</v>
      </c>
      <c r="AB93" s="205">
        <f t="shared" si="41"/>
        <v>2</v>
      </c>
      <c r="AC93" s="186">
        <f>'Core Indicators'!GD93</f>
        <v>2</v>
      </c>
      <c r="AD93" s="186">
        <f>'Core Indicators'!GL93</f>
        <v>2</v>
      </c>
      <c r="AE93" s="186">
        <f>'Core Indicators'!GT93</f>
        <v>2</v>
      </c>
      <c r="AF93" s="186">
        <f>'Core Indicators'!HB93</f>
        <v>2</v>
      </c>
      <c r="AG93" s="186">
        <f t="shared" si="42"/>
        <v>2</v>
      </c>
      <c r="AH93" s="186">
        <f>'Core Indicators'!HJ93</f>
        <v>2</v>
      </c>
      <c r="AI93" s="186">
        <f>'Core Indicators'!HR93</f>
        <v>2</v>
      </c>
      <c r="AJ93" s="186">
        <f t="shared" si="43"/>
        <v>2</v>
      </c>
      <c r="AK93" s="186">
        <f>'Core Indicators'!HZ93</f>
        <v>2</v>
      </c>
      <c r="AL93" s="186">
        <f>'Core Indicators'!IH93</f>
        <v>2</v>
      </c>
      <c r="AM93" s="186">
        <f>'Core Indicators'!IP93</f>
        <v>2</v>
      </c>
      <c r="AN93" s="186">
        <f t="shared" si="44"/>
        <v>2</v>
      </c>
    </row>
    <row r="94" spans="1:40" x14ac:dyDescent="0.35">
      <c r="A94" s="205" t="str">
        <f>Lists!C:C</f>
        <v>NGA007</v>
      </c>
      <c r="B94" s="251">
        <f t="shared" si="30"/>
        <v>1.8</v>
      </c>
      <c r="C94" s="165">
        <f t="shared" si="31"/>
        <v>0</v>
      </c>
      <c r="D94" s="274">
        <f t="shared" si="32"/>
        <v>2</v>
      </c>
      <c r="E94" s="205">
        <f>'Core Indicators'!R94</f>
        <v>2</v>
      </c>
      <c r="F94" s="205">
        <f>'Core Indicators'!Z94</f>
        <v>2</v>
      </c>
      <c r="G94" s="165">
        <f t="shared" si="33"/>
        <v>2</v>
      </c>
      <c r="H94" s="205">
        <f>'Core Indicators'!AH94</f>
        <v>2</v>
      </c>
      <c r="I94" s="205">
        <f>'Core Indicators'!AP94</f>
        <v>2</v>
      </c>
      <c r="J94" s="205">
        <f>'Core Indicators'!BN94</f>
        <v>2</v>
      </c>
      <c r="K94" s="205">
        <f t="shared" si="34"/>
        <v>2</v>
      </c>
      <c r="L94" s="251">
        <f t="shared" si="35"/>
        <v>2</v>
      </c>
      <c r="M94" s="274">
        <f t="shared" si="36"/>
        <v>2</v>
      </c>
      <c r="N94" s="206">
        <f>'Core Indicators'!DJ94</f>
        <v>2</v>
      </c>
      <c r="O94" s="206">
        <f>'Core Indicators'!DR94</f>
        <v>2</v>
      </c>
      <c r="P94" s="206">
        <f>'Core Indicators'!DZ94</f>
        <v>2</v>
      </c>
      <c r="Q94" s="206">
        <f>'Core Indicators'!EH94</f>
        <v>2</v>
      </c>
      <c r="R94" s="206">
        <f>'Core Indicators'!EP94</f>
        <v>2</v>
      </c>
      <c r="S94" s="165">
        <f t="shared" si="37"/>
        <v>1.3</v>
      </c>
      <c r="T94" s="165">
        <f t="shared" si="38"/>
        <v>1.1666666666666667</v>
      </c>
      <c r="U94" s="205">
        <v>1</v>
      </c>
      <c r="V94" s="205">
        <v>1</v>
      </c>
      <c r="W94" s="205">
        <f>'Core Indicators'!EX94</f>
        <v>2</v>
      </c>
      <c r="X94" s="165">
        <f t="shared" si="39"/>
        <v>1.5</v>
      </c>
      <c r="Y94" s="205">
        <v>1</v>
      </c>
      <c r="Z94" s="165">
        <f t="shared" si="40"/>
        <v>1.5</v>
      </c>
      <c r="AA94" s="205">
        <f>'Core Indicators'!FF94</f>
        <v>1</v>
      </c>
      <c r="AB94" s="205">
        <f t="shared" si="41"/>
        <v>2</v>
      </c>
      <c r="AC94" s="186">
        <f>'Core Indicators'!GD94</f>
        <v>2</v>
      </c>
      <c r="AD94" s="186">
        <f>'Core Indicators'!GL94</f>
        <v>2</v>
      </c>
      <c r="AE94" s="186">
        <f>'Core Indicators'!GT94</f>
        <v>2</v>
      </c>
      <c r="AF94" s="186">
        <f>'Core Indicators'!HB94</f>
        <v>2</v>
      </c>
      <c r="AG94" s="186">
        <f t="shared" si="42"/>
        <v>2</v>
      </c>
      <c r="AH94" s="186">
        <f>'Core Indicators'!HJ94</f>
        <v>2</v>
      </c>
      <c r="AI94" s="186">
        <f>'Core Indicators'!HR94</f>
        <v>2</v>
      </c>
      <c r="AJ94" s="186">
        <f t="shared" si="43"/>
        <v>2</v>
      </c>
      <c r="AK94" s="186">
        <f>'Core Indicators'!HZ94</f>
        <v>2</v>
      </c>
      <c r="AL94" s="186">
        <f>'Core Indicators'!IH94</f>
        <v>2</v>
      </c>
      <c r="AM94" s="186">
        <f>'Core Indicators'!IP94</f>
        <v>2</v>
      </c>
      <c r="AN94" s="186">
        <f t="shared" si="44"/>
        <v>2</v>
      </c>
    </row>
    <row r="95" spans="1:40" x14ac:dyDescent="0.35">
      <c r="A95" s="205" t="str">
        <f>Lists!C:C</f>
        <v>NGA008</v>
      </c>
      <c r="B95" s="251">
        <f t="shared" si="30"/>
        <v>1.9</v>
      </c>
      <c r="C95" s="165">
        <f t="shared" si="31"/>
        <v>1</v>
      </c>
      <c r="D95" s="274">
        <f t="shared" si="32"/>
        <v>2.2000000000000002</v>
      </c>
      <c r="E95" s="205">
        <f>'Core Indicators'!R95</f>
        <v>2</v>
      </c>
      <c r="F95" s="205">
        <f>'Core Indicators'!Z95</f>
        <v>3</v>
      </c>
      <c r="G95" s="165">
        <f t="shared" si="33"/>
        <v>2.5</v>
      </c>
      <c r="H95" s="205">
        <f>'Core Indicators'!AH95</f>
        <v>2</v>
      </c>
      <c r="I95" s="205">
        <f>'Core Indicators'!AP95</f>
        <v>2</v>
      </c>
      <c r="J95" s="205" t="str">
        <f>'Core Indicators'!BN95</f>
        <v>x</v>
      </c>
      <c r="K95" s="205">
        <f t="shared" si="34"/>
        <v>2</v>
      </c>
      <c r="L95" s="251">
        <f t="shared" si="35"/>
        <v>2</v>
      </c>
      <c r="M95" s="274">
        <f t="shared" si="36"/>
        <v>2</v>
      </c>
      <c r="N95" s="206">
        <f>'Core Indicators'!DJ95</f>
        <v>2</v>
      </c>
      <c r="O95" s="206">
        <f>'Core Indicators'!DR95</f>
        <v>2</v>
      </c>
      <c r="P95" s="206">
        <f>'Core Indicators'!DZ95</f>
        <v>2</v>
      </c>
      <c r="Q95" s="206">
        <f>'Core Indicators'!EH95</f>
        <v>2</v>
      </c>
      <c r="R95" s="206">
        <f>'Core Indicators'!EP95</f>
        <v>2</v>
      </c>
      <c r="S95" s="165">
        <f t="shared" si="37"/>
        <v>1.6</v>
      </c>
      <c r="T95" s="165">
        <f t="shared" si="38"/>
        <v>1.1666666666666667</v>
      </c>
      <c r="U95" s="205">
        <v>1</v>
      </c>
      <c r="V95" s="205">
        <v>1</v>
      </c>
      <c r="W95" s="205">
        <f>'Core Indicators'!EX95</f>
        <v>2</v>
      </c>
      <c r="X95" s="165">
        <f t="shared" si="39"/>
        <v>1.5</v>
      </c>
      <c r="Y95" s="205">
        <v>1</v>
      </c>
      <c r="Z95" s="165">
        <f t="shared" si="40"/>
        <v>2</v>
      </c>
      <c r="AA95" s="205">
        <f>'Core Indicators'!FF95</f>
        <v>2</v>
      </c>
      <c r="AB95" s="205">
        <f t="shared" si="41"/>
        <v>2</v>
      </c>
      <c r="AC95" s="186">
        <f>'Core Indicators'!GD95</f>
        <v>2</v>
      </c>
      <c r="AD95" s="186">
        <f>'Core Indicators'!GL95</f>
        <v>2</v>
      </c>
      <c r="AE95" s="186">
        <f>'Core Indicators'!GT95</f>
        <v>2</v>
      </c>
      <c r="AF95" s="186">
        <f>'Core Indicators'!HB95</f>
        <v>2</v>
      </c>
      <c r="AG95" s="186">
        <f t="shared" si="42"/>
        <v>2</v>
      </c>
      <c r="AH95" s="186">
        <f>'Core Indicators'!HJ95</f>
        <v>2</v>
      </c>
      <c r="AI95" s="186">
        <f>'Core Indicators'!HR95</f>
        <v>2</v>
      </c>
      <c r="AJ95" s="186">
        <f t="shared" si="43"/>
        <v>2</v>
      </c>
      <c r="AK95" s="186">
        <f>'Core Indicators'!HZ95</f>
        <v>2</v>
      </c>
      <c r="AL95" s="186">
        <f>'Core Indicators'!IH95</f>
        <v>2</v>
      </c>
      <c r="AM95" s="186">
        <f>'Core Indicators'!IP95</f>
        <v>2</v>
      </c>
      <c r="AN95" s="186">
        <f t="shared" si="44"/>
        <v>2</v>
      </c>
    </row>
    <row r="96" spans="1:40" x14ac:dyDescent="0.35">
      <c r="A96" s="205" t="str">
        <f>Lists!C:C</f>
        <v>NIC001</v>
      </c>
      <c r="B96" s="251">
        <f t="shared" si="30"/>
        <v>1.9</v>
      </c>
      <c r="C96" s="165">
        <f t="shared" si="31"/>
        <v>1</v>
      </c>
      <c r="D96" s="274">
        <f t="shared" si="32"/>
        <v>2</v>
      </c>
      <c r="E96" s="205">
        <f>'Core Indicators'!R96</f>
        <v>2</v>
      </c>
      <c r="F96" s="205">
        <f>'Core Indicators'!Z96</f>
        <v>2</v>
      </c>
      <c r="G96" s="165">
        <f t="shared" si="33"/>
        <v>2</v>
      </c>
      <c r="H96" s="205">
        <f>'Core Indicators'!AH96</f>
        <v>2</v>
      </c>
      <c r="I96" s="205">
        <f>'Core Indicators'!AP96</f>
        <v>2</v>
      </c>
      <c r="J96" s="205">
        <f>'Core Indicators'!BN96</f>
        <v>2</v>
      </c>
      <c r="K96" s="205">
        <f t="shared" si="34"/>
        <v>2</v>
      </c>
      <c r="L96" s="251">
        <f t="shared" si="35"/>
        <v>2</v>
      </c>
      <c r="M96" s="274">
        <f t="shared" si="36"/>
        <v>2</v>
      </c>
      <c r="N96" s="206">
        <f>'Core Indicators'!DJ96</f>
        <v>2</v>
      </c>
      <c r="O96" s="206" t="str">
        <f>'Core Indicators'!DR96</f>
        <v>x</v>
      </c>
      <c r="P96" s="206" t="str">
        <f>'Core Indicators'!DZ96</f>
        <v>x</v>
      </c>
      <c r="Q96" s="206" t="str">
        <f>'Core Indicators'!EH96</f>
        <v>x</v>
      </c>
      <c r="R96" s="206" t="str">
        <f>'Core Indicators'!EP96</f>
        <v>x</v>
      </c>
      <c r="S96" s="165">
        <f t="shared" si="37"/>
        <v>1.6</v>
      </c>
      <c r="T96" s="165">
        <f t="shared" si="38"/>
        <v>1.1666666666666667</v>
      </c>
      <c r="U96" s="205">
        <v>1</v>
      </c>
      <c r="V96" s="205">
        <v>1</v>
      </c>
      <c r="W96" s="205">
        <f>'Core Indicators'!EX96</f>
        <v>2</v>
      </c>
      <c r="X96" s="165">
        <f t="shared" si="39"/>
        <v>1.5</v>
      </c>
      <c r="Y96" s="205">
        <v>1</v>
      </c>
      <c r="Z96" s="165">
        <f t="shared" si="40"/>
        <v>2</v>
      </c>
      <c r="AA96" s="205" t="str">
        <f>'Core Indicators'!FF96</f>
        <v>x</v>
      </c>
      <c r="AB96" s="205">
        <f t="shared" si="41"/>
        <v>2</v>
      </c>
      <c r="AC96" s="186">
        <f>'Core Indicators'!GD96</f>
        <v>2</v>
      </c>
      <c r="AD96" s="186">
        <f>'Core Indicators'!GL96</f>
        <v>2</v>
      </c>
      <c r="AE96" s="186">
        <f>'Core Indicators'!GT96</f>
        <v>2</v>
      </c>
      <c r="AF96" s="186">
        <f>'Core Indicators'!HB96</f>
        <v>2</v>
      </c>
      <c r="AG96" s="186">
        <f t="shared" si="42"/>
        <v>2</v>
      </c>
      <c r="AH96" s="186">
        <f>'Core Indicators'!HJ96</f>
        <v>2</v>
      </c>
      <c r="AI96" s="186">
        <f>'Core Indicators'!HR96</f>
        <v>2</v>
      </c>
      <c r="AJ96" s="186">
        <f t="shared" si="43"/>
        <v>2</v>
      </c>
      <c r="AK96" s="186">
        <f>'Core Indicators'!HZ96</f>
        <v>2</v>
      </c>
      <c r="AL96" s="186">
        <f>'Core Indicators'!IH96</f>
        <v>2</v>
      </c>
      <c r="AM96" s="186">
        <f>'Core Indicators'!IP96</f>
        <v>2</v>
      </c>
      <c r="AN96" s="186">
        <f t="shared" si="44"/>
        <v>2</v>
      </c>
    </row>
    <row r="97" spans="1:40" x14ac:dyDescent="0.35">
      <c r="A97" s="205" t="str">
        <f>Lists!C:C</f>
        <v>PAK001</v>
      </c>
      <c r="B97" s="251">
        <f t="shared" si="30"/>
        <v>1.9</v>
      </c>
      <c r="C97" s="165">
        <f t="shared" si="31"/>
        <v>0</v>
      </c>
      <c r="D97" s="274">
        <f t="shared" si="32"/>
        <v>2.2000000000000002</v>
      </c>
      <c r="E97" s="205">
        <f>'Core Indicators'!R97</f>
        <v>1</v>
      </c>
      <c r="F97" s="205">
        <f>'Core Indicators'!Z97</f>
        <v>2</v>
      </c>
      <c r="G97" s="165">
        <f t="shared" si="33"/>
        <v>1.5</v>
      </c>
      <c r="H97" s="205">
        <f>'Core Indicators'!AH97</f>
        <v>2</v>
      </c>
      <c r="I97" s="205">
        <f>'Core Indicators'!AP97</f>
        <v>3</v>
      </c>
      <c r="J97" s="205">
        <f>'Core Indicators'!BN97</f>
        <v>3</v>
      </c>
      <c r="K97" s="205">
        <f t="shared" si="34"/>
        <v>3</v>
      </c>
      <c r="L97" s="251">
        <f t="shared" si="35"/>
        <v>2.5</v>
      </c>
      <c r="M97" s="274">
        <f t="shared" si="36"/>
        <v>2</v>
      </c>
      <c r="N97" s="206">
        <f>'Core Indicators'!DJ97</f>
        <v>2</v>
      </c>
      <c r="O97" s="206">
        <f>'Core Indicators'!DR97</f>
        <v>2</v>
      </c>
      <c r="P97" s="206">
        <f>'Core Indicators'!DZ97</f>
        <v>2</v>
      </c>
      <c r="Q97" s="206">
        <f>'Core Indicators'!EH97</f>
        <v>2</v>
      </c>
      <c r="R97" s="206">
        <f>'Core Indicators'!EP97</f>
        <v>2</v>
      </c>
      <c r="S97" s="165">
        <f t="shared" si="37"/>
        <v>1.4</v>
      </c>
      <c r="T97" s="165">
        <f t="shared" si="38"/>
        <v>1.3333333333333333</v>
      </c>
      <c r="U97" s="205">
        <v>1</v>
      </c>
      <c r="V97" s="205">
        <v>1</v>
      </c>
      <c r="W97" s="205">
        <f>'Core Indicators'!EX97</f>
        <v>3</v>
      </c>
      <c r="X97" s="165">
        <f t="shared" si="39"/>
        <v>2</v>
      </c>
      <c r="Y97" s="205">
        <v>1</v>
      </c>
      <c r="Z97" s="165">
        <f t="shared" si="40"/>
        <v>1.5</v>
      </c>
      <c r="AA97" s="205">
        <f>'Core Indicators'!FF97</f>
        <v>1</v>
      </c>
      <c r="AB97" s="205">
        <f t="shared" si="41"/>
        <v>2</v>
      </c>
      <c r="AC97" s="186">
        <f>'Core Indicators'!GD97</f>
        <v>2</v>
      </c>
      <c r="AD97" s="186">
        <f>'Core Indicators'!GL97</f>
        <v>2</v>
      </c>
      <c r="AE97" s="186">
        <f>'Core Indicators'!GT97</f>
        <v>2</v>
      </c>
      <c r="AF97" s="186">
        <f>'Core Indicators'!HB97</f>
        <v>2</v>
      </c>
      <c r="AG97" s="186">
        <f t="shared" si="42"/>
        <v>2</v>
      </c>
      <c r="AH97" s="186">
        <f>'Core Indicators'!HJ97</f>
        <v>2</v>
      </c>
      <c r="AI97" s="186">
        <f>'Core Indicators'!HR97</f>
        <v>2</v>
      </c>
      <c r="AJ97" s="186">
        <f t="shared" si="43"/>
        <v>2</v>
      </c>
      <c r="AK97" s="186">
        <f>'Core Indicators'!HZ97</f>
        <v>2</v>
      </c>
      <c r="AL97" s="186">
        <f>'Core Indicators'!IH97</f>
        <v>2</v>
      </c>
      <c r="AM97" s="186">
        <f>'Core Indicators'!IP97</f>
        <v>2</v>
      </c>
      <c r="AN97" s="186">
        <f t="shared" si="44"/>
        <v>2</v>
      </c>
    </row>
    <row r="98" spans="1:40" x14ac:dyDescent="0.35">
      <c r="A98" s="205" t="str">
        <f>Lists!C:C</f>
        <v>PAK004</v>
      </c>
      <c r="B98" s="251" t="str">
        <f t="shared" si="30"/>
        <v>x</v>
      </c>
      <c r="C98" s="165">
        <f t="shared" si="31"/>
        <v>3</v>
      </c>
      <c r="D98" s="274">
        <f t="shared" si="32"/>
        <v>2.7</v>
      </c>
      <c r="E98" s="205">
        <f>'Core Indicators'!R98</f>
        <v>1</v>
      </c>
      <c r="F98" s="205">
        <f>'Core Indicators'!Z98</f>
        <v>3</v>
      </c>
      <c r="G98" s="165">
        <f t="shared" si="33"/>
        <v>2.1</v>
      </c>
      <c r="H98" s="205" t="str">
        <f>'Core Indicators'!AH98</f>
        <v>x</v>
      </c>
      <c r="I98" s="205" t="str">
        <f>'Core Indicators'!AP98</f>
        <v>x</v>
      </c>
      <c r="J98" s="205">
        <f>'Core Indicators'!BN98</f>
        <v>3</v>
      </c>
      <c r="K98" s="205">
        <f t="shared" si="34"/>
        <v>3</v>
      </c>
      <c r="L98" s="251">
        <f t="shared" si="35"/>
        <v>3</v>
      </c>
      <c r="M98" s="274" t="str">
        <f t="shared" si="36"/>
        <v>x</v>
      </c>
      <c r="N98" s="206" t="str">
        <f>'Core Indicators'!DJ98</f>
        <v>x</v>
      </c>
      <c r="O98" s="206" t="str">
        <f>'Core Indicators'!DR98</f>
        <v>x</v>
      </c>
      <c r="P98" s="206" t="str">
        <f>'Core Indicators'!DZ98</f>
        <v>x</v>
      </c>
      <c r="Q98" s="206" t="str">
        <f>'Core Indicators'!EH98</f>
        <v>x</v>
      </c>
      <c r="R98" s="206" t="str">
        <f>'Core Indicators'!EP98</f>
        <v>x</v>
      </c>
      <c r="S98" s="165">
        <f t="shared" si="37"/>
        <v>1.7</v>
      </c>
      <c r="T98" s="165">
        <f t="shared" si="38"/>
        <v>1.3333333333333333</v>
      </c>
      <c r="U98" s="205">
        <v>1</v>
      </c>
      <c r="V98" s="205">
        <v>1</v>
      </c>
      <c r="W98" s="205">
        <f>'Core Indicators'!EX98</f>
        <v>3</v>
      </c>
      <c r="X98" s="165">
        <f t="shared" si="39"/>
        <v>2</v>
      </c>
      <c r="Y98" s="205">
        <v>1</v>
      </c>
      <c r="Z98" s="165">
        <f t="shared" si="40"/>
        <v>2</v>
      </c>
      <c r="AA98" s="205">
        <f>'Core Indicators'!FF98</f>
        <v>2</v>
      </c>
      <c r="AB98" s="205">
        <f t="shared" si="41"/>
        <v>2</v>
      </c>
      <c r="AC98" s="186">
        <f>'Core Indicators'!GD98</f>
        <v>2</v>
      </c>
      <c r="AD98" s="186">
        <f>'Core Indicators'!GL98</f>
        <v>2</v>
      </c>
      <c r="AE98" s="186">
        <f>'Core Indicators'!GT98</f>
        <v>2</v>
      </c>
      <c r="AF98" s="186">
        <f>'Core Indicators'!HB98</f>
        <v>2</v>
      </c>
      <c r="AG98" s="186">
        <f t="shared" si="42"/>
        <v>2</v>
      </c>
      <c r="AH98" s="186">
        <f>'Core Indicators'!HJ98</f>
        <v>2</v>
      </c>
      <c r="AI98" s="186">
        <f>'Core Indicators'!HR98</f>
        <v>2</v>
      </c>
      <c r="AJ98" s="186">
        <f t="shared" si="43"/>
        <v>2</v>
      </c>
      <c r="AK98" s="186">
        <f>'Core Indicators'!HZ98</f>
        <v>2</v>
      </c>
      <c r="AL98" s="186">
        <f>'Core Indicators'!IH98</f>
        <v>2</v>
      </c>
      <c r="AM98" s="186">
        <f>'Core Indicators'!IP98</f>
        <v>2</v>
      </c>
      <c r="AN98" s="186">
        <f t="shared" si="44"/>
        <v>2</v>
      </c>
    </row>
    <row r="99" spans="1:40" x14ac:dyDescent="0.35">
      <c r="A99" s="205" t="str">
        <f>Lists!C:C</f>
        <v>PAN002</v>
      </c>
      <c r="B99" s="251">
        <f t="shared" ref="B99:B130" si="45">IF(OR(M99="x",D99="x"),"x",ROUND((5-GEOMEAN(((5-D99)/5*4+1),((5-M99)/5*4+1),((5-M99)/5*4+1)))/4*3.5+S99*0.3,1))</f>
        <v>2.1</v>
      </c>
      <c r="C99" s="165">
        <f t="shared" ref="C99:C130" si="46">COUNTIF(E99:F99,"x")+COUNTIF(H99:I99,"x")+COUNTIF(J99:J99,"x")+COUNTIF(M99,"x")+COUNTIF(U99:W99,"x")+COUNTIF(Y99:AB99,"x")</f>
        <v>0</v>
      </c>
      <c r="D99" s="274">
        <f t="shared" ref="D99:D130" si="47">IF(OR(L99="x",G99="x"),"x",ROUND((5-GEOMEAN(((5-L99)/5*4+1),((5-L99)/5*4+1),((5-G99)/5*4+1)))/4*5,1))</f>
        <v>2.6</v>
      </c>
      <c r="E99" s="205">
        <f>'Core Indicators'!R99</f>
        <v>2</v>
      </c>
      <c r="F99" s="205">
        <f>'Core Indicators'!Z99</f>
        <v>2</v>
      </c>
      <c r="G99" s="165">
        <f t="shared" ref="G99:G130" si="48">IF(AND(F99="x",E99="x"),"x",IF(OR(F99="x",E99="x"),AVERAGE(E99,F99),ROUND((10-GEOMEAN(((10-E99)/10*9+1),((10-F99)/10*9+1)))/9*10,1)))</f>
        <v>2</v>
      </c>
      <c r="H99" s="205">
        <f>'Core Indicators'!AH99</f>
        <v>3</v>
      </c>
      <c r="I99" s="205">
        <f>'Core Indicators'!AP99</f>
        <v>2</v>
      </c>
      <c r="J99" s="205">
        <f>'Core Indicators'!BN99</f>
        <v>3</v>
      </c>
      <c r="K99" s="205">
        <f t="shared" ref="K99:K130" si="49">IF(AND(J99="x",I99="x"),"x",IF(OR(J99="x",I99="x"),AVERAGE(I99,J99),ROUND((10-GEOMEAN(((10-I99)/10*9+1),((10-J99)/10*9+1)))/9*10,1)))</f>
        <v>2.5</v>
      </c>
      <c r="L99" s="251">
        <f t="shared" ref="L99:L130" si="50">IF(AND(H99="x",K99="x"),"x",IF(OR(H99="x",K99="x"),AVERAGE(H99,K99),ROUND((10-GEOMEAN(((10-H99)/10*9+1),((10-K99)/10*9+1)))/9*10,1)))</f>
        <v>2.8</v>
      </c>
      <c r="M99" s="274">
        <f t="shared" ref="M99:M130" si="51">IF(N99="x","x",AVERAGE(N99:R99))</f>
        <v>2</v>
      </c>
      <c r="N99" s="206">
        <f>'Core Indicators'!DJ99</f>
        <v>2</v>
      </c>
      <c r="O99" s="206">
        <f>'Core Indicators'!DR99</f>
        <v>2</v>
      </c>
      <c r="P99" s="206">
        <f>'Core Indicators'!DZ99</f>
        <v>2</v>
      </c>
      <c r="Q99" s="206" t="str">
        <f>'Core Indicators'!EH99</f>
        <v>x</v>
      </c>
      <c r="R99" s="206" t="str">
        <f>'Core Indicators'!EP99</f>
        <v>x</v>
      </c>
      <c r="S99" s="165">
        <f t="shared" ref="S99:S130" si="52">IF(OR(Z99="x",T99="x"),T99,ROUND((10-GEOMEAN(((10-T99)/10*9+1),((10-Z99)/10*9+1)))/9*10,1))</f>
        <v>1.7</v>
      </c>
      <c r="T99" s="165">
        <f t="shared" ref="T99:T130" si="53">AVERAGE(U99,X99,Y99)</f>
        <v>1.3333333333333333</v>
      </c>
      <c r="U99" s="205">
        <v>1</v>
      </c>
      <c r="V99" s="205">
        <v>1</v>
      </c>
      <c r="W99" s="205">
        <f>'Core Indicators'!EX99</f>
        <v>3</v>
      </c>
      <c r="X99" s="165">
        <f t="shared" ref="X99:X130" si="54">AVERAGE(V99:W99)</f>
        <v>2</v>
      </c>
      <c r="Y99" s="205">
        <v>1</v>
      </c>
      <c r="Z99" s="165">
        <f t="shared" ref="Z99:Z130" si="55">IF(AND(AA99="x",AB99="x"),"x",AVERAGE(AA99:AB99))</f>
        <v>2</v>
      </c>
      <c r="AA99" s="205">
        <f>'Core Indicators'!FF99</f>
        <v>2</v>
      </c>
      <c r="AB99" s="205">
        <f t="shared" ref="AB99:AB130" si="56">IF(AND(AJ99="x",AN99="x",AG99="x"),"x",(AVERAGE(AJ99,AN99,AG99)))</f>
        <v>2</v>
      </c>
      <c r="AC99" s="186">
        <f>'Core Indicators'!GD99</f>
        <v>2</v>
      </c>
      <c r="AD99" s="186">
        <f>'Core Indicators'!GL99</f>
        <v>2</v>
      </c>
      <c r="AE99" s="186">
        <f>'Core Indicators'!GT99</f>
        <v>2</v>
      </c>
      <c r="AF99" s="186">
        <f>'Core Indicators'!HB99</f>
        <v>2</v>
      </c>
      <c r="AG99" s="186">
        <f t="shared" ref="AG99:AG130" si="57">IF(AND(AC99="x",AD99="x",AE99="x",AF99="x"),"x",AVERAGE(AC99:AF99))</f>
        <v>2</v>
      </c>
      <c r="AH99" s="186">
        <f>'Core Indicators'!HJ99</f>
        <v>2</v>
      </c>
      <c r="AI99" s="186">
        <f>'Core Indicators'!HR99</f>
        <v>2</v>
      </c>
      <c r="AJ99" s="186">
        <f t="shared" ref="AJ99:AJ130" si="58">IF(AND(AH99="x",AI99="x"),"x",AVERAGE(AH99:AI99))</f>
        <v>2</v>
      </c>
      <c r="AK99" s="186">
        <f>'Core Indicators'!HZ99</f>
        <v>2</v>
      </c>
      <c r="AL99" s="186">
        <f>'Core Indicators'!IH99</f>
        <v>2</v>
      </c>
      <c r="AM99" s="186">
        <f>'Core Indicators'!IP99</f>
        <v>2</v>
      </c>
      <c r="AN99" s="186">
        <f t="shared" ref="AN99:AN130" si="59">IF(AND(AK99="x",AL99="x",AM99="x"),"x",AVERAGE(AK99:AM99))</f>
        <v>2</v>
      </c>
    </row>
    <row r="100" spans="1:40" x14ac:dyDescent="0.35">
      <c r="A100" s="205" t="str">
        <f>Lists!C:C</f>
        <v>PER002</v>
      </c>
      <c r="B100" s="251">
        <f t="shared" si="45"/>
        <v>2.2000000000000002</v>
      </c>
      <c r="C100" s="165">
        <f t="shared" si="46"/>
        <v>2</v>
      </c>
      <c r="D100" s="274">
        <f t="shared" si="47"/>
        <v>1.8</v>
      </c>
      <c r="E100" s="205">
        <f>'Core Indicators'!R100</f>
        <v>1</v>
      </c>
      <c r="F100" s="205">
        <f>'Core Indicators'!Z100</f>
        <v>2</v>
      </c>
      <c r="G100" s="165">
        <f t="shared" si="48"/>
        <v>1.5</v>
      </c>
      <c r="H100" s="205">
        <f>'Core Indicators'!AH100</f>
        <v>2</v>
      </c>
      <c r="I100" s="205">
        <f>'Core Indicators'!AP100</f>
        <v>2</v>
      </c>
      <c r="J100" s="205" t="str">
        <f>'Core Indicators'!BN100</f>
        <v>x</v>
      </c>
      <c r="K100" s="205">
        <f t="shared" si="49"/>
        <v>2</v>
      </c>
      <c r="L100" s="251">
        <f t="shared" si="50"/>
        <v>2</v>
      </c>
      <c r="M100" s="274">
        <f t="shared" si="51"/>
        <v>2.8</v>
      </c>
      <c r="N100" s="206">
        <f>'Core Indicators'!DJ100</f>
        <v>3</v>
      </c>
      <c r="O100" s="206">
        <f>'Core Indicators'!DR100</f>
        <v>3</v>
      </c>
      <c r="P100" s="206">
        <f>'Core Indicators'!DZ100</f>
        <v>2</v>
      </c>
      <c r="Q100" s="206">
        <f>'Core Indicators'!EH100</f>
        <v>3</v>
      </c>
      <c r="R100" s="206">
        <f>'Core Indicators'!EP100</f>
        <v>3</v>
      </c>
      <c r="S100" s="165">
        <f t="shared" si="52"/>
        <v>1.5</v>
      </c>
      <c r="T100" s="165">
        <f t="shared" si="53"/>
        <v>1</v>
      </c>
      <c r="U100" s="205">
        <v>1</v>
      </c>
      <c r="V100" s="205">
        <v>1</v>
      </c>
      <c r="W100" s="205" t="str">
        <f>'Core Indicators'!EX100</f>
        <v>x</v>
      </c>
      <c r="X100" s="165">
        <f t="shared" si="54"/>
        <v>1</v>
      </c>
      <c r="Y100" s="205">
        <v>1</v>
      </c>
      <c r="Z100" s="165">
        <f t="shared" si="55"/>
        <v>2</v>
      </c>
      <c r="AA100" s="205">
        <f>'Core Indicators'!FF100</f>
        <v>2</v>
      </c>
      <c r="AB100" s="205">
        <f t="shared" si="56"/>
        <v>2</v>
      </c>
      <c r="AC100" s="186">
        <f>'Core Indicators'!GD100</f>
        <v>2</v>
      </c>
      <c r="AD100" s="186">
        <f>'Core Indicators'!GL100</f>
        <v>2</v>
      </c>
      <c r="AE100" s="186">
        <f>'Core Indicators'!GT100</f>
        <v>2</v>
      </c>
      <c r="AF100" s="186">
        <f>'Core Indicators'!HB100</f>
        <v>2</v>
      </c>
      <c r="AG100" s="186">
        <f t="shared" si="57"/>
        <v>2</v>
      </c>
      <c r="AH100" s="186">
        <f>'Core Indicators'!HJ100</f>
        <v>2</v>
      </c>
      <c r="AI100" s="186">
        <f>'Core Indicators'!HR100</f>
        <v>2</v>
      </c>
      <c r="AJ100" s="186">
        <f t="shared" si="58"/>
        <v>2</v>
      </c>
      <c r="AK100" s="186">
        <f>'Core Indicators'!HZ100</f>
        <v>2</v>
      </c>
      <c r="AL100" s="186">
        <f>'Core Indicators'!IH100</f>
        <v>2</v>
      </c>
      <c r="AM100" s="186">
        <f>'Core Indicators'!IP100</f>
        <v>2</v>
      </c>
      <c r="AN100" s="186">
        <f t="shared" si="59"/>
        <v>2</v>
      </c>
    </row>
    <row r="101" spans="1:40" x14ac:dyDescent="0.35">
      <c r="A101" s="205" t="str">
        <f>Lists!C:C</f>
        <v>PHL001</v>
      </c>
      <c r="B101" s="251">
        <f t="shared" si="45"/>
        <v>2.4</v>
      </c>
      <c r="C101" s="165">
        <f t="shared" si="46"/>
        <v>1</v>
      </c>
      <c r="D101" s="274">
        <f t="shared" si="47"/>
        <v>2</v>
      </c>
      <c r="E101" s="205">
        <f>'Core Indicators'!R101</f>
        <v>2</v>
      </c>
      <c r="F101" s="205">
        <f>'Core Indicators'!Z101</f>
        <v>2</v>
      </c>
      <c r="G101" s="165">
        <f t="shared" si="48"/>
        <v>2</v>
      </c>
      <c r="H101" s="205">
        <f>'Core Indicators'!AH101</f>
        <v>2</v>
      </c>
      <c r="I101" s="205">
        <f>'Core Indicators'!AP101</f>
        <v>2</v>
      </c>
      <c r="J101" s="205">
        <f>'Core Indicators'!BN101</f>
        <v>2</v>
      </c>
      <c r="K101" s="205">
        <f t="shared" si="49"/>
        <v>2</v>
      </c>
      <c r="L101" s="251">
        <f t="shared" si="50"/>
        <v>2</v>
      </c>
      <c r="M101" s="274">
        <f t="shared" si="51"/>
        <v>3</v>
      </c>
      <c r="N101" s="206">
        <f>'Core Indicators'!DJ101</f>
        <v>3</v>
      </c>
      <c r="O101" s="206">
        <f>'Core Indicators'!DR101</f>
        <v>3</v>
      </c>
      <c r="P101" s="206">
        <f>'Core Indicators'!DZ101</f>
        <v>3</v>
      </c>
      <c r="Q101" s="206" t="str">
        <f>'Core Indicators'!EH101</f>
        <v>x</v>
      </c>
      <c r="R101" s="206" t="str">
        <f>'Core Indicators'!EP101</f>
        <v>x</v>
      </c>
      <c r="S101" s="165">
        <f t="shared" si="52"/>
        <v>1.6</v>
      </c>
      <c r="T101" s="165">
        <f t="shared" si="53"/>
        <v>1.1666666666666667</v>
      </c>
      <c r="U101" s="205">
        <v>1</v>
      </c>
      <c r="V101" s="205">
        <v>1</v>
      </c>
      <c r="W101" s="205">
        <f>'Core Indicators'!EX101</f>
        <v>2</v>
      </c>
      <c r="X101" s="165">
        <f t="shared" si="54"/>
        <v>1.5</v>
      </c>
      <c r="Y101" s="205">
        <v>1</v>
      </c>
      <c r="Z101" s="165">
        <f t="shared" si="55"/>
        <v>2</v>
      </c>
      <c r="AA101" s="205" t="str">
        <f>'Core Indicators'!FF101</f>
        <v>x</v>
      </c>
      <c r="AB101" s="205">
        <f t="shared" si="56"/>
        <v>2</v>
      </c>
      <c r="AC101" s="186">
        <f>'Core Indicators'!GD101</f>
        <v>2</v>
      </c>
      <c r="AD101" s="186">
        <f>'Core Indicators'!GL101</f>
        <v>2</v>
      </c>
      <c r="AE101" s="186">
        <f>'Core Indicators'!GT101</f>
        <v>2</v>
      </c>
      <c r="AF101" s="186">
        <f>'Core Indicators'!HB101</f>
        <v>2</v>
      </c>
      <c r="AG101" s="186">
        <f t="shared" si="57"/>
        <v>2</v>
      </c>
      <c r="AH101" s="186">
        <f>'Core Indicators'!HJ101</f>
        <v>2</v>
      </c>
      <c r="AI101" s="186">
        <f>'Core Indicators'!HR101</f>
        <v>2</v>
      </c>
      <c r="AJ101" s="186">
        <f t="shared" si="58"/>
        <v>2</v>
      </c>
      <c r="AK101" s="186">
        <f>'Core Indicators'!HZ101</f>
        <v>2</v>
      </c>
      <c r="AL101" s="186">
        <f>'Core Indicators'!IH101</f>
        <v>2</v>
      </c>
      <c r="AM101" s="186">
        <f>'Core Indicators'!IP101</f>
        <v>2</v>
      </c>
      <c r="AN101" s="186">
        <f t="shared" si="59"/>
        <v>2</v>
      </c>
    </row>
    <row r="102" spans="1:40" x14ac:dyDescent="0.35">
      <c r="A102" s="205" t="str">
        <f>Lists!C:C</f>
        <v>PHL003</v>
      </c>
      <c r="B102" s="251">
        <f t="shared" si="45"/>
        <v>2.2000000000000002</v>
      </c>
      <c r="C102" s="165">
        <f t="shared" si="46"/>
        <v>0</v>
      </c>
      <c r="D102" s="274">
        <f t="shared" si="47"/>
        <v>2.6</v>
      </c>
      <c r="E102" s="205">
        <f>'Core Indicators'!R102</f>
        <v>2</v>
      </c>
      <c r="F102" s="205">
        <f>'Core Indicators'!Z102</f>
        <v>2</v>
      </c>
      <c r="G102" s="165">
        <f t="shared" si="48"/>
        <v>2</v>
      </c>
      <c r="H102" s="205">
        <f>'Core Indicators'!AH102</f>
        <v>3</v>
      </c>
      <c r="I102" s="205">
        <f>'Core Indicators'!AP102</f>
        <v>2</v>
      </c>
      <c r="J102" s="205">
        <f>'Core Indicators'!BN102</f>
        <v>3</v>
      </c>
      <c r="K102" s="205">
        <f t="shared" si="49"/>
        <v>2.5</v>
      </c>
      <c r="L102" s="251">
        <f t="shared" si="50"/>
        <v>2.8</v>
      </c>
      <c r="M102" s="274">
        <f t="shared" si="51"/>
        <v>2.4</v>
      </c>
      <c r="N102" s="206">
        <f>'Core Indicators'!DJ102</f>
        <v>3</v>
      </c>
      <c r="O102" s="206">
        <f>'Core Indicators'!DR102</f>
        <v>2</v>
      </c>
      <c r="P102" s="206">
        <f>'Core Indicators'!DZ102</f>
        <v>3</v>
      </c>
      <c r="Q102" s="206">
        <f>'Core Indicators'!EH102</f>
        <v>2</v>
      </c>
      <c r="R102" s="206">
        <f>'Core Indicators'!EP102</f>
        <v>2</v>
      </c>
      <c r="S102" s="165">
        <f t="shared" si="52"/>
        <v>1.6</v>
      </c>
      <c r="T102" s="165">
        <f t="shared" si="53"/>
        <v>1.1666666666666667</v>
      </c>
      <c r="U102" s="205">
        <v>1</v>
      </c>
      <c r="V102" s="205">
        <v>1</v>
      </c>
      <c r="W102" s="205">
        <f>'Core Indicators'!EX102</f>
        <v>2</v>
      </c>
      <c r="X102" s="165">
        <f t="shared" si="54"/>
        <v>1.5</v>
      </c>
      <c r="Y102" s="205">
        <v>1</v>
      </c>
      <c r="Z102" s="165">
        <f t="shared" si="55"/>
        <v>2</v>
      </c>
      <c r="AA102" s="205">
        <f>'Core Indicators'!FF102</f>
        <v>2</v>
      </c>
      <c r="AB102" s="205">
        <f t="shared" si="56"/>
        <v>2</v>
      </c>
      <c r="AC102" s="186">
        <f>'Core Indicators'!GD102</f>
        <v>2</v>
      </c>
      <c r="AD102" s="186">
        <f>'Core Indicators'!GL102</f>
        <v>2</v>
      </c>
      <c r="AE102" s="186">
        <f>'Core Indicators'!GT102</f>
        <v>2</v>
      </c>
      <c r="AF102" s="186">
        <f>'Core Indicators'!HB102</f>
        <v>2</v>
      </c>
      <c r="AG102" s="186">
        <f t="shared" si="57"/>
        <v>2</v>
      </c>
      <c r="AH102" s="186">
        <f>'Core Indicators'!HJ102</f>
        <v>2</v>
      </c>
      <c r="AI102" s="186">
        <f>'Core Indicators'!HR102</f>
        <v>2</v>
      </c>
      <c r="AJ102" s="186">
        <f t="shared" si="58"/>
        <v>2</v>
      </c>
      <c r="AK102" s="186">
        <f>'Core Indicators'!HZ102</f>
        <v>2</v>
      </c>
      <c r="AL102" s="186">
        <f>'Core Indicators'!IH102</f>
        <v>2</v>
      </c>
      <c r="AM102" s="186">
        <f>'Core Indicators'!IP102</f>
        <v>2</v>
      </c>
      <c r="AN102" s="186">
        <f t="shared" si="59"/>
        <v>2</v>
      </c>
    </row>
    <row r="103" spans="1:40" x14ac:dyDescent="0.35">
      <c r="A103" s="205" t="str">
        <f>Lists!C:C</f>
        <v>PHL010</v>
      </c>
      <c r="B103" s="251">
        <f t="shared" si="45"/>
        <v>2.2000000000000002</v>
      </c>
      <c r="C103" s="165">
        <f t="shared" si="46"/>
        <v>1</v>
      </c>
      <c r="D103" s="274">
        <f t="shared" si="47"/>
        <v>2</v>
      </c>
      <c r="E103" s="205">
        <f>'Core Indicators'!R103</f>
        <v>2</v>
      </c>
      <c r="F103" s="205">
        <f>'Core Indicators'!Z103</f>
        <v>2</v>
      </c>
      <c r="G103" s="165">
        <f t="shared" si="48"/>
        <v>2</v>
      </c>
      <c r="H103" s="205">
        <f>'Core Indicators'!AH103</f>
        <v>2</v>
      </c>
      <c r="I103" s="205">
        <f>'Core Indicators'!AP103</f>
        <v>2</v>
      </c>
      <c r="J103" s="205">
        <f>'Core Indicators'!BN103</f>
        <v>2</v>
      </c>
      <c r="K103" s="205">
        <f t="shared" si="49"/>
        <v>2</v>
      </c>
      <c r="L103" s="251">
        <f t="shared" si="50"/>
        <v>2</v>
      </c>
      <c r="M103" s="274">
        <f t="shared" si="51"/>
        <v>2.6666666666666665</v>
      </c>
      <c r="N103" s="206">
        <f>'Core Indicators'!DJ103</f>
        <v>3</v>
      </c>
      <c r="O103" s="206">
        <f>'Core Indicators'!DR103</f>
        <v>3</v>
      </c>
      <c r="P103" s="206">
        <f>'Core Indicators'!DZ103</f>
        <v>2</v>
      </c>
      <c r="Q103" s="206" t="str">
        <f>'Core Indicators'!EH103</f>
        <v>x</v>
      </c>
      <c r="R103" s="206" t="str">
        <f>'Core Indicators'!EP103</f>
        <v>x</v>
      </c>
      <c r="S103" s="165">
        <f t="shared" si="52"/>
        <v>1.6</v>
      </c>
      <c r="T103" s="165">
        <f t="shared" si="53"/>
        <v>1.1666666666666667</v>
      </c>
      <c r="U103" s="205">
        <v>1</v>
      </c>
      <c r="V103" s="205">
        <v>1</v>
      </c>
      <c r="W103" s="205">
        <f>'Core Indicators'!EX103</f>
        <v>2</v>
      </c>
      <c r="X103" s="165">
        <f t="shared" si="54"/>
        <v>1.5</v>
      </c>
      <c r="Y103" s="205">
        <v>1</v>
      </c>
      <c r="Z103" s="165">
        <f t="shared" si="55"/>
        <v>2</v>
      </c>
      <c r="AA103" s="205" t="str">
        <f>'Core Indicators'!FF103</f>
        <v>x</v>
      </c>
      <c r="AB103" s="205">
        <f t="shared" si="56"/>
        <v>2</v>
      </c>
      <c r="AC103" s="186">
        <f>'Core Indicators'!GD103</f>
        <v>2</v>
      </c>
      <c r="AD103" s="186">
        <f>'Core Indicators'!GL103</f>
        <v>2</v>
      </c>
      <c r="AE103" s="186">
        <f>'Core Indicators'!GT103</f>
        <v>2</v>
      </c>
      <c r="AF103" s="186">
        <f>'Core Indicators'!HB103</f>
        <v>2</v>
      </c>
      <c r="AG103" s="186">
        <f t="shared" si="57"/>
        <v>2</v>
      </c>
      <c r="AH103" s="186">
        <f>'Core Indicators'!HJ103</f>
        <v>2</v>
      </c>
      <c r="AI103" s="186">
        <f>'Core Indicators'!HR103</f>
        <v>2</v>
      </c>
      <c r="AJ103" s="186">
        <f t="shared" si="58"/>
        <v>2</v>
      </c>
      <c r="AK103" s="186">
        <f>'Core Indicators'!HZ103</f>
        <v>2</v>
      </c>
      <c r="AL103" s="186">
        <f>'Core Indicators'!IH103</f>
        <v>2</v>
      </c>
      <c r="AM103" s="186">
        <f>'Core Indicators'!IP103</f>
        <v>2</v>
      </c>
      <c r="AN103" s="186">
        <f t="shared" si="59"/>
        <v>2</v>
      </c>
    </row>
    <row r="104" spans="1:40" x14ac:dyDescent="0.35">
      <c r="A104" s="205" t="str">
        <f>Lists!C:C</f>
        <v>POL002</v>
      </c>
      <c r="B104" s="251">
        <f t="shared" si="45"/>
        <v>1.8</v>
      </c>
      <c r="C104" s="165">
        <f t="shared" si="46"/>
        <v>0</v>
      </c>
      <c r="D104" s="274">
        <f t="shared" si="47"/>
        <v>1.7</v>
      </c>
      <c r="E104" s="205">
        <f>'Core Indicators'!R104</f>
        <v>1</v>
      </c>
      <c r="F104" s="205">
        <f>'Core Indicators'!Z104</f>
        <v>2</v>
      </c>
      <c r="G104" s="165">
        <f t="shared" si="48"/>
        <v>1.5</v>
      </c>
      <c r="H104" s="205">
        <f>'Core Indicators'!AH104</f>
        <v>2</v>
      </c>
      <c r="I104" s="205">
        <f>'Core Indicators'!AP104</f>
        <v>2</v>
      </c>
      <c r="J104" s="205">
        <f>'Core Indicators'!BN104</f>
        <v>1</v>
      </c>
      <c r="K104" s="205">
        <f t="shared" si="49"/>
        <v>1.5</v>
      </c>
      <c r="L104" s="251">
        <f t="shared" si="50"/>
        <v>1.8</v>
      </c>
      <c r="M104" s="274">
        <f t="shared" si="51"/>
        <v>2</v>
      </c>
      <c r="N104" s="206">
        <f>'Core Indicators'!DJ104</f>
        <v>2</v>
      </c>
      <c r="O104" s="206">
        <f>'Core Indicators'!DR104</f>
        <v>2</v>
      </c>
      <c r="P104" s="206">
        <f>'Core Indicators'!DZ104</f>
        <v>2</v>
      </c>
      <c r="Q104" s="206">
        <f>'Core Indicators'!EH104</f>
        <v>2</v>
      </c>
      <c r="R104" s="206">
        <f>'Core Indicators'!EP104</f>
        <v>2</v>
      </c>
      <c r="S104" s="165">
        <f t="shared" si="52"/>
        <v>1.5</v>
      </c>
      <c r="T104" s="165">
        <f t="shared" si="53"/>
        <v>1</v>
      </c>
      <c r="U104" s="205">
        <v>1</v>
      </c>
      <c r="V104" s="205">
        <v>1</v>
      </c>
      <c r="W104" s="205">
        <f>'Core Indicators'!EX104</f>
        <v>1</v>
      </c>
      <c r="X104" s="165">
        <f t="shared" si="54"/>
        <v>1</v>
      </c>
      <c r="Y104" s="205">
        <v>1</v>
      </c>
      <c r="Z104" s="165">
        <f t="shared" si="55"/>
        <v>2</v>
      </c>
      <c r="AA104" s="205">
        <f>'Core Indicators'!FF104</f>
        <v>2</v>
      </c>
      <c r="AB104" s="205">
        <f t="shared" si="56"/>
        <v>2</v>
      </c>
      <c r="AC104" s="186">
        <f>'Core Indicators'!GD104</f>
        <v>2</v>
      </c>
      <c r="AD104" s="186">
        <f>'Core Indicators'!GL104</f>
        <v>2</v>
      </c>
      <c r="AE104" s="186">
        <f>'Core Indicators'!GT104</f>
        <v>2</v>
      </c>
      <c r="AF104" s="186">
        <f>'Core Indicators'!HB104</f>
        <v>2</v>
      </c>
      <c r="AG104" s="186">
        <f t="shared" si="57"/>
        <v>2</v>
      </c>
      <c r="AH104" s="186">
        <f>'Core Indicators'!HJ104</f>
        <v>2</v>
      </c>
      <c r="AI104" s="186">
        <f>'Core Indicators'!HR104</f>
        <v>2</v>
      </c>
      <c r="AJ104" s="186">
        <f t="shared" si="58"/>
        <v>2</v>
      </c>
      <c r="AK104" s="186">
        <f>'Core Indicators'!HZ104</f>
        <v>2</v>
      </c>
      <c r="AL104" s="186">
        <f>'Core Indicators'!IH104</f>
        <v>2</v>
      </c>
      <c r="AM104" s="186">
        <f>'Core Indicators'!IP104</f>
        <v>2</v>
      </c>
      <c r="AN104" s="186">
        <f t="shared" si="59"/>
        <v>2</v>
      </c>
    </row>
    <row r="105" spans="1:40" x14ac:dyDescent="0.35">
      <c r="A105" s="205" t="str">
        <f>Lists!C:C</f>
        <v>PRK001</v>
      </c>
      <c r="B105" s="251">
        <f t="shared" si="45"/>
        <v>2</v>
      </c>
      <c r="C105" s="165">
        <f t="shared" si="46"/>
        <v>0</v>
      </c>
      <c r="D105" s="274">
        <f t="shared" si="47"/>
        <v>2.2999999999999998</v>
      </c>
      <c r="E105" s="205">
        <f>'Core Indicators'!R105</f>
        <v>2</v>
      </c>
      <c r="F105" s="205">
        <f>'Core Indicators'!Z105</f>
        <v>2</v>
      </c>
      <c r="G105" s="165">
        <f t="shared" si="48"/>
        <v>2</v>
      </c>
      <c r="H105" s="205">
        <f>'Core Indicators'!AH105</f>
        <v>2</v>
      </c>
      <c r="I105" s="205">
        <f>'Core Indicators'!AP105</f>
        <v>3</v>
      </c>
      <c r="J105" s="205">
        <f>'Core Indicators'!BN105</f>
        <v>3</v>
      </c>
      <c r="K105" s="205">
        <f t="shared" si="49"/>
        <v>3</v>
      </c>
      <c r="L105" s="251">
        <f t="shared" si="50"/>
        <v>2.5</v>
      </c>
      <c r="M105" s="274">
        <f t="shared" si="51"/>
        <v>2</v>
      </c>
      <c r="N105" s="206">
        <f>'Core Indicators'!DJ105</f>
        <v>2</v>
      </c>
      <c r="O105" s="206">
        <f>'Core Indicators'!DR105</f>
        <v>2</v>
      </c>
      <c r="P105" s="206">
        <f>'Core Indicators'!DZ105</f>
        <v>2</v>
      </c>
      <c r="Q105" s="206">
        <f>'Core Indicators'!EH105</f>
        <v>2</v>
      </c>
      <c r="R105" s="206">
        <f>'Core Indicators'!EP105</f>
        <v>2</v>
      </c>
      <c r="S105" s="165">
        <f t="shared" si="52"/>
        <v>1.7</v>
      </c>
      <c r="T105" s="165">
        <f t="shared" si="53"/>
        <v>1.3333333333333333</v>
      </c>
      <c r="U105" s="205">
        <v>1</v>
      </c>
      <c r="V105" s="205">
        <v>1</v>
      </c>
      <c r="W105" s="205">
        <f>'Core Indicators'!EX105</f>
        <v>3</v>
      </c>
      <c r="X105" s="165">
        <f t="shared" si="54"/>
        <v>2</v>
      </c>
      <c r="Y105" s="205">
        <v>1</v>
      </c>
      <c r="Z105" s="165">
        <f t="shared" si="55"/>
        <v>2</v>
      </c>
      <c r="AA105" s="205">
        <f>'Core Indicators'!FF105</f>
        <v>2</v>
      </c>
      <c r="AB105" s="205">
        <f t="shared" si="56"/>
        <v>2</v>
      </c>
      <c r="AC105" s="186">
        <f>'Core Indicators'!GD105</f>
        <v>2</v>
      </c>
      <c r="AD105" s="186">
        <f>'Core Indicators'!GL105</f>
        <v>2</v>
      </c>
      <c r="AE105" s="186">
        <f>'Core Indicators'!GT105</f>
        <v>2</v>
      </c>
      <c r="AF105" s="186">
        <f>'Core Indicators'!HB105</f>
        <v>2</v>
      </c>
      <c r="AG105" s="186">
        <f t="shared" si="57"/>
        <v>2</v>
      </c>
      <c r="AH105" s="186">
        <f>'Core Indicators'!HJ105</f>
        <v>2</v>
      </c>
      <c r="AI105" s="186">
        <f>'Core Indicators'!HR105</f>
        <v>2</v>
      </c>
      <c r="AJ105" s="186">
        <f t="shared" si="58"/>
        <v>2</v>
      </c>
      <c r="AK105" s="186">
        <f>'Core Indicators'!HZ105</f>
        <v>2</v>
      </c>
      <c r="AL105" s="186">
        <f>'Core Indicators'!IH105</f>
        <v>2</v>
      </c>
      <c r="AM105" s="186">
        <f>'Core Indicators'!IP105</f>
        <v>2</v>
      </c>
      <c r="AN105" s="186">
        <f t="shared" si="59"/>
        <v>2</v>
      </c>
    </row>
    <row r="106" spans="1:40" x14ac:dyDescent="0.35">
      <c r="A106" s="205" t="str">
        <f>Lists!C:C</f>
        <v>PSE002</v>
      </c>
      <c r="B106" s="251">
        <f t="shared" si="45"/>
        <v>1.3</v>
      </c>
      <c r="C106" s="165">
        <f t="shared" si="46"/>
        <v>0</v>
      </c>
      <c r="D106" s="274">
        <f t="shared" si="47"/>
        <v>1.5</v>
      </c>
      <c r="E106" s="205">
        <f>'Core Indicators'!R106</f>
        <v>1</v>
      </c>
      <c r="F106" s="205">
        <f>'Core Indicators'!Z106</f>
        <v>1</v>
      </c>
      <c r="G106" s="165">
        <f t="shared" si="48"/>
        <v>1</v>
      </c>
      <c r="H106" s="205">
        <f>'Core Indicators'!AH106</f>
        <v>1</v>
      </c>
      <c r="I106" s="205">
        <f>'Core Indicators'!AP106</f>
        <v>3</v>
      </c>
      <c r="J106" s="205">
        <f>'Core Indicators'!BN106</f>
        <v>2</v>
      </c>
      <c r="K106" s="205">
        <f t="shared" si="49"/>
        <v>2.5</v>
      </c>
      <c r="L106" s="251">
        <f t="shared" si="50"/>
        <v>1.8</v>
      </c>
      <c r="M106" s="274">
        <f t="shared" si="51"/>
        <v>1</v>
      </c>
      <c r="N106" s="206">
        <f>'Core Indicators'!DJ106</f>
        <v>1</v>
      </c>
      <c r="O106" s="206">
        <f>'Core Indicators'!DR106</f>
        <v>1</v>
      </c>
      <c r="P106" s="206">
        <f>'Core Indicators'!DZ106</f>
        <v>1</v>
      </c>
      <c r="Q106" s="206">
        <f>'Core Indicators'!EH106</f>
        <v>1</v>
      </c>
      <c r="R106" s="206">
        <f>'Core Indicators'!EP106</f>
        <v>1</v>
      </c>
      <c r="S106" s="165">
        <f t="shared" si="52"/>
        <v>1.6</v>
      </c>
      <c r="T106" s="165">
        <f t="shared" si="53"/>
        <v>1.1666666666666667</v>
      </c>
      <c r="U106" s="205">
        <v>1</v>
      </c>
      <c r="V106" s="205">
        <v>1</v>
      </c>
      <c r="W106" s="205">
        <f>'Core Indicators'!EX106</f>
        <v>2</v>
      </c>
      <c r="X106" s="165">
        <f t="shared" si="54"/>
        <v>1.5</v>
      </c>
      <c r="Y106" s="205">
        <v>1</v>
      </c>
      <c r="Z106" s="165">
        <f t="shared" si="55"/>
        <v>2</v>
      </c>
      <c r="AA106" s="205">
        <f>'Core Indicators'!FF106</f>
        <v>2</v>
      </c>
      <c r="AB106" s="205">
        <f t="shared" si="56"/>
        <v>2</v>
      </c>
      <c r="AC106" s="186">
        <f>'Core Indicators'!GD106</f>
        <v>2</v>
      </c>
      <c r="AD106" s="186">
        <f>'Core Indicators'!GL106</f>
        <v>2</v>
      </c>
      <c r="AE106" s="186">
        <f>'Core Indicators'!GT106</f>
        <v>2</v>
      </c>
      <c r="AF106" s="186">
        <f>'Core Indicators'!HB106</f>
        <v>2</v>
      </c>
      <c r="AG106" s="186">
        <f t="shared" si="57"/>
        <v>2</v>
      </c>
      <c r="AH106" s="186">
        <f>'Core Indicators'!HJ106</f>
        <v>2</v>
      </c>
      <c r="AI106" s="186">
        <f>'Core Indicators'!HR106</f>
        <v>2</v>
      </c>
      <c r="AJ106" s="186">
        <f t="shared" si="58"/>
        <v>2</v>
      </c>
      <c r="AK106" s="186">
        <f>'Core Indicators'!HZ106</f>
        <v>2</v>
      </c>
      <c r="AL106" s="186">
        <f>'Core Indicators'!IH106</f>
        <v>2</v>
      </c>
      <c r="AM106" s="186">
        <f>'Core Indicators'!IP106</f>
        <v>2</v>
      </c>
      <c r="AN106" s="186">
        <f t="shared" si="59"/>
        <v>2</v>
      </c>
    </row>
    <row r="107" spans="1:40" x14ac:dyDescent="0.35">
      <c r="A107" s="205" t="str">
        <f>Lists!C:C</f>
        <v>REG001</v>
      </c>
      <c r="B107" s="251">
        <f t="shared" si="45"/>
        <v>1.8</v>
      </c>
      <c r="C107" s="165">
        <f t="shared" si="46"/>
        <v>0</v>
      </c>
      <c r="D107" s="274">
        <f t="shared" si="47"/>
        <v>1.8</v>
      </c>
      <c r="E107" s="205">
        <f>'Core Indicators'!R107</f>
        <v>2</v>
      </c>
      <c r="F107" s="205">
        <f>'Core Indicators'!Z107</f>
        <v>1</v>
      </c>
      <c r="G107" s="165">
        <f t="shared" si="48"/>
        <v>1.5</v>
      </c>
      <c r="H107" s="205">
        <f>'Core Indicators'!AH107</f>
        <v>2</v>
      </c>
      <c r="I107" s="205">
        <f>'Core Indicators'!AP107</f>
        <v>2</v>
      </c>
      <c r="J107" s="205">
        <f>'Core Indicators'!BN107</f>
        <v>2</v>
      </c>
      <c r="K107" s="205">
        <f t="shared" si="49"/>
        <v>2</v>
      </c>
      <c r="L107" s="251">
        <f t="shared" si="50"/>
        <v>2</v>
      </c>
      <c r="M107" s="274">
        <f t="shared" si="51"/>
        <v>2</v>
      </c>
      <c r="N107" s="206">
        <f>'Core Indicators'!DJ107</f>
        <v>2</v>
      </c>
      <c r="O107" s="206">
        <f>'Core Indicators'!DR107</f>
        <v>2</v>
      </c>
      <c r="P107" s="206">
        <f>'Core Indicators'!DZ107</f>
        <v>2</v>
      </c>
      <c r="Q107" s="206">
        <f>'Core Indicators'!EH107</f>
        <v>2</v>
      </c>
      <c r="R107" s="206">
        <f>'Core Indicators'!EP107</f>
        <v>2</v>
      </c>
      <c r="S107" s="165">
        <f t="shared" si="52"/>
        <v>1.6</v>
      </c>
      <c r="T107" s="165">
        <f t="shared" si="53"/>
        <v>1.1666666666666667</v>
      </c>
      <c r="U107" s="205">
        <v>1</v>
      </c>
      <c r="V107" s="205">
        <v>1</v>
      </c>
      <c r="W107" s="205">
        <f>'Core Indicators'!EX107</f>
        <v>2</v>
      </c>
      <c r="X107" s="165">
        <f t="shared" si="54"/>
        <v>1.5</v>
      </c>
      <c r="Y107" s="205">
        <v>1</v>
      </c>
      <c r="Z107" s="165">
        <f t="shared" si="55"/>
        <v>2</v>
      </c>
      <c r="AA107" s="205">
        <f>'Core Indicators'!FF107</f>
        <v>2</v>
      </c>
      <c r="AB107" s="205">
        <f t="shared" si="56"/>
        <v>2</v>
      </c>
      <c r="AC107" s="186">
        <f>'Core Indicators'!GD107</f>
        <v>2</v>
      </c>
      <c r="AD107" s="186">
        <f>'Core Indicators'!GL107</f>
        <v>2</v>
      </c>
      <c r="AE107" s="186">
        <f>'Core Indicators'!GT107</f>
        <v>2</v>
      </c>
      <c r="AF107" s="186">
        <f>'Core Indicators'!HB107</f>
        <v>2</v>
      </c>
      <c r="AG107" s="186">
        <f t="shared" si="57"/>
        <v>2</v>
      </c>
      <c r="AH107" s="186">
        <f>'Core Indicators'!HJ107</f>
        <v>2</v>
      </c>
      <c r="AI107" s="186">
        <f>'Core Indicators'!HR107</f>
        <v>2</v>
      </c>
      <c r="AJ107" s="186">
        <f t="shared" si="58"/>
        <v>2</v>
      </c>
      <c r="AK107" s="186">
        <f>'Core Indicators'!HZ107</f>
        <v>2</v>
      </c>
      <c r="AL107" s="186">
        <f>'Core Indicators'!IH107</f>
        <v>2</v>
      </c>
      <c r="AM107" s="186">
        <f>'Core Indicators'!IP107</f>
        <v>2</v>
      </c>
      <c r="AN107" s="186">
        <f t="shared" si="59"/>
        <v>2</v>
      </c>
    </row>
    <row r="108" spans="1:40" x14ac:dyDescent="0.35">
      <c r="A108" s="205" t="str">
        <f>Lists!C:C</f>
        <v>REG002</v>
      </c>
      <c r="B108" s="251">
        <f t="shared" si="45"/>
        <v>2.2999999999999998</v>
      </c>
      <c r="C108" s="165">
        <f t="shared" si="46"/>
        <v>0</v>
      </c>
      <c r="D108" s="274">
        <f t="shared" si="47"/>
        <v>2</v>
      </c>
      <c r="E108" s="205">
        <f>'Core Indicators'!R108</f>
        <v>2</v>
      </c>
      <c r="F108" s="205">
        <f>'Core Indicators'!Z108</f>
        <v>2</v>
      </c>
      <c r="G108" s="165">
        <f t="shared" si="48"/>
        <v>2</v>
      </c>
      <c r="H108" s="205">
        <f>'Core Indicators'!AH108</f>
        <v>2</v>
      </c>
      <c r="I108" s="205">
        <f>'Core Indicators'!AP108</f>
        <v>2</v>
      </c>
      <c r="J108" s="205">
        <f>'Core Indicators'!BN108</f>
        <v>2</v>
      </c>
      <c r="K108" s="205">
        <f t="shared" si="49"/>
        <v>2</v>
      </c>
      <c r="L108" s="251">
        <f t="shared" si="50"/>
        <v>2</v>
      </c>
      <c r="M108" s="274">
        <f t="shared" si="51"/>
        <v>2.8</v>
      </c>
      <c r="N108" s="206">
        <f>'Core Indicators'!DJ108</f>
        <v>3</v>
      </c>
      <c r="O108" s="206">
        <f>'Core Indicators'!DR108</f>
        <v>3</v>
      </c>
      <c r="P108" s="206">
        <f>'Core Indicators'!DZ108</f>
        <v>2</v>
      </c>
      <c r="Q108" s="206">
        <f>'Core Indicators'!EH108</f>
        <v>3</v>
      </c>
      <c r="R108" s="206">
        <f>'Core Indicators'!EP108</f>
        <v>3</v>
      </c>
      <c r="S108" s="165">
        <f t="shared" si="52"/>
        <v>1.6</v>
      </c>
      <c r="T108" s="165">
        <f t="shared" si="53"/>
        <v>1.1666666666666667</v>
      </c>
      <c r="U108" s="205">
        <v>1</v>
      </c>
      <c r="V108" s="205">
        <v>1</v>
      </c>
      <c r="W108" s="205">
        <f>'Core Indicators'!EX108</f>
        <v>2</v>
      </c>
      <c r="X108" s="165">
        <f t="shared" si="54"/>
        <v>1.5</v>
      </c>
      <c r="Y108" s="205">
        <v>1</v>
      </c>
      <c r="Z108" s="165">
        <f t="shared" si="55"/>
        <v>2</v>
      </c>
      <c r="AA108" s="205">
        <f>'Core Indicators'!FF108</f>
        <v>2</v>
      </c>
      <c r="AB108" s="205">
        <f t="shared" si="56"/>
        <v>2</v>
      </c>
      <c r="AC108" s="186">
        <f>'Core Indicators'!GD108</f>
        <v>2</v>
      </c>
      <c r="AD108" s="186">
        <f>'Core Indicators'!GL108</f>
        <v>2</v>
      </c>
      <c r="AE108" s="186">
        <f>'Core Indicators'!GT108</f>
        <v>2</v>
      </c>
      <c r="AF108" s="186">
        <f>'Core Indicators'!HB108</f>
        <v>2</v>
      </c>
      <c r="AG108" s="186">
        <f t="shared" si="57"/>
        <v>2</v>
      </c>
      <c r="AH108" s="186">
        <f>'Core Indicators'!HJ108</f>
        <v>2</v>
      </c>
      <c r="AI108" s="186">
        <f>'Core Indicators'!HR108</f>
        <v>2</v>
      </c>
      <c r="AJ108" s="186">
        <f t="shared" si="58"/>
        <v>2</v>
      </c>
      <c r="AK108" s="186">
        <f>'Core Indicators'!HZ108</f>
        <v>2</v>
      </c>
      <c r="AL108" s="186">
        <f>'Core Indicators'!IH108</f>
        <v>2</v>
      </c>
      <c r="AM108" s="186">
        <f>'Core Indicators'!IP108</f>
        <v>2</v>
      </c>
      <c r="AN108" s="186">
        <f t="shared" si="59"/>
        <v>2</v>
      </c>
    </row>
    <row r="109" spans="1:40" x14ac:dyDescent="0.35">
      <c r="A109" s="205" t="str">
        <f>Lists!C:C</f>
        <v>REG003</v>
      </c>
      <c r="B109" s="251" t="str">
        <f t="shared" si="45"/>
        <v>x</v>
      </c>
      <c r="C109" s="165">
        <f t="shared" si="46"/>
        <v>2</v>
      </c>
      <c r="D109" s="274">
        <f t="shared" si="47"/>
        <v>2</v>
      </c>
      <c r="E109" s="205">
        <f>'Core Indicators'!R109</f>
        <v>2</v>
      </c>
      <c r="F109" s="205">
        <f>'Core Indicators'!Z109</f>
        <v>2</v>
      </c>
      <c r="G109" s="165">
        <f t="shared" si="48"/>
        <v>2</v>
      </c>
      <c r="H109" s="205">
        <f>'Core Indicators'!AH109</f>
        <v>2</v>
      </c>
      <c r="I109" s="205" t="str">
        <f>'Core Indicators'!AP109</f>
        <v>x</v>
      </c>
      <c r="J109" s="205">
        <f>'Core Indicators'!BN109</f>
        <v>2</v>
      </c>
      <c r="K109" s="205">
        <f t="shared" si="49"/>
        <v>2</v>
      </c>
      <c r="L109" s="251">
        <f t="shared" si="50"/>
        <v>2</v>
      </c>
      <c r="M109" s="274" t="str">
        <f t="shared" si="51"/>
        <v>x</v>
      </c>
      <c r="N109" s="206" t="str">
        <f>'Core Indicators'!DJ109</f>
        <v>x</v>
      </c>
      <c r="O109" s="206">
        <f>'Core Indicators'!DR109</f>
        <v>3</v>
      </c>
      <c r="P109" s="206">
        <f>'Core Indicators'!DZ109</f>
        <v>3</v>
      </c>
      <c r="Q109" s="206">
        <f>'Core Indicators'!EH109</f>
        <v>3</v>
      </c>
      <c r="R109" s="206">
        <f>'Core Indicators'!EP109</f>
        <v>3</v>
      </c>
      <c r="S109" s="165">
        <f t="shared" si="52"/>
        <v>1.6</v>
      </c>
      <c r="T109" s="165">
        <f t="shared" si="53"/>
        <v>1.1666666666666667</v>
      </c>
      <c r="U109" s="205">
        <v>1</v>
      </c>
      <c r="V109" s="205">
        <v>1</v>
      </c>
      <c r="W109" s="205">
        <f>'Core Indicators'!EX109</f>
        <v>2</v>
      </c>
      <c r="X109" s="165">
        <f t="shared" si="54"/>
        <v>1.5</v>
      </c>
      <c r="Y109" s="205">
        <v>1</v>
      </c>
      <c r="Z109" s="165">
        <f t="shared" si="55"/>
        <v>2</v>
      </c>
      <c r="AA109" s="205">
        <f>'Core Indicators'!FF109</f>
        <v>2</v>
      </c>
      <c r="AB109" s="205">
        <f t="shared" si="56"/>
        <v>2</v>
      </c>
      <c r="AC109" s="186">
        <f>'Core Indicators'!GD109</f>
        <v>2</v>
      </c>
      <c r="AD109" s="186">
        <f>'Core Indicators'!GL109</f>
        <v>2</v>
      </c>
      <c r="AE109" s="186">
        <f>'Core Indicators'!GT109</f>
        <v>2</v>
      </c>
      <c r="AF109" s="186">
        <f>'Core Indicators'!HB109</f>
        <v>2</v>
      </c>
      <c r="AG109" s="186">
        <f t="shared" si="57"/>
        <v>2</v>
      </c>
      <c r="AH109" s="186">
        <f>'Core Indicators'!HJ109</f>
        <v>2</v>
      </c>
      <c r="AI109" s="186">
        <f>'Core Indicators'!HR109</f>
        <v>2</v>
      </c>
      <c r="AJ109" s="186">
        <f t="shared" si="58"/>
        <v>2</v>
      </c>
      <c r="AK109" s="186">
        <f>'Core Indicators'!HZ109</f>
        <v>2</v>
      </c>
      <c r="AL109" s="186">
        <f>'Core Indicators'!IH109</f>
        <v>2</v>
      </c>
      <c r="AM109" s="186">
        <f>'Core Indicators'!IP109</f>
        <v>2</v>
      </c>
      <c r="AN109" s="186">
        <f t="shared" si="59"/>
        <v>2</v>
      </c>
    </row>
    <row r="110" spans="1:40" x14ac:dyDescent="0.35">
      <c r="A110" s="205" t="str">
        <f>Lists!C:C</f>
        <v>REG004</v>
      </c>
      <c r="B110" s="251">
        <f t="shared" si="45"/>
        <v>2</v>
      </c>
      <c r="C110" s="165">
        <f t="shared" si="46"/>
        <v>0</v>
      </c>
      <c r="D110" s="274">
        <f t="shared" si="47"/>
        <v>2.2999999999999998</v>
      </c>
      <c r="E110" s="205">
        <f>'Core Indicators'!R110</f>
        <v>2</v>
      </c>
      <c r="F110" s="205">
        <f>'Core Indicators'!Z110</f>
        <v>2</v>
      </c>
      <c r="G110" s="165">
        <f t="shared" si="48"/>
        <v>2</v>
      </c>
      <c r="H110" s="205">
        <f>'Core Indicators'!AH110</f>
        <v>2</v>
      </c>
      <c r="I110" s="205">
        <f>'Core Indicators'!AP110</f>
        <v>3</v>
      </c>
      <c r="J110" s="205">
        <f>'Core Indicators'!BN110</f>
        <v>3</v>
      </c>
      <c r="K110" s="205">
        <f t="shared" si="49"/>
        <v>3</v>
      </c>
      <c r="L110" s="251">
        <f t="shared" si="50"/>
        <v>2.5</v>
      </c>
      <c r="M110" s="274">
        <f t="shared" si="51"/>
        <v>2</v>
      </c>
      <c r="N110" s="206">
        <f>'Core Indicators'!DJ110</f>
        <v>2</v>
      </c>
      <c r="O110" s="206">
        <f>'Core Indicators'!DR110</f>
        <v>2</v>
      </c>
      <c r="P110" s="206">
        <f>'Core Indicators'!DZ110</f>
        <v>2</v>
      </c>
      <c r="Q110" s="206">
        <f>'Core Indicators'!EH110</f>
        <v>2</v>
      </c>
      <c r="R110" s="206">
        <f>'Core Indicators'!EP110</f>
        <v>2</v>
      </c>
      <c r="S110" s="165">
        <f t="shared" si="52"/>
        <v>1.7</v>
      </c>
      <c r="T110" s="165">
        <f t="shared" si="53"/>
        <v>1.3333333333333333</v>
      </c>
      <c r="U110" s="205">
        <v>1</v>
      </c>
      <c r="V110" s="205">
        <v>1</v>
      </c>
      <c r="W110" s="205">
        <f>'Core Indicators'!EX110</f>
        <v>3</v>
      </c>
      <c r="X110" s="165">
        <f t="shared" si="54"/>
        <v>2</v>
      </c>
      <c r="Y110" s="205">
        <v>1</v>
      </c>
      <c r="Z110" s="165">
        <f t="shared" si="55"/>
        <v>2</v>
      </c>
      <c r="AA110" s="205">
        <f>'Core Indicators'!FF110</f>
        <v>2</v>
      </c>
      <c r="AB110" s="205">
        <f t="shared" si="56"/>
        <v>2</v>
      </c>
      <c r="AC110" s="186">
        <f>'Core Indicators'!GD110</f>
        <v>2</v>
      </c>
      <c r="AD110" s="186">
        <f>'Core Indicators'!GL110</f>
        <v>2</v>
      </c>
      <c r="AE110" s="186">
        <f>'Core Indicators'!GT110</f>
        <v>2</v>
      </c>
      <c r="AF110" s="186">
        <f>'Core Indicators'!HB110</f>
        <v>2</v>
      </c>
      <c r="AG110" s="186">
        <f t="shared" si="57"/>
        <v>2</v>
      </c>
      <c r="AH110" s="186">
        <f>'Core Indicators'!HJ110</f>
        <v>2</v>
      </c>
      <c r="AI110" s="186">
        <f>'Core Indicators'!HR110</f>
        <v>2</v>
      </c>
      <c r="AJ110" s="186">
        <f t="shared" si="58"/>
        <v>2</v>
      </c>
      <c r="AK110" s="186">
        <f>'Core Indicators'!HZ110</f>
        <v>2</v>
      </c>
      <c r="AL110" s="186">
        <f>'Core Indicators'!IH110</f>
        <v>2</v>
      </c>
      <c r="AM110" s="186">
        <f>'Core Indicators'!IP110</f>
        <v>2</v>
      </c>
      <c r="AN110" s="186">
        <f t="shared" si="59"/>
        <v>2</v>
      </c>
    </row>
    <row r="111" spans="1:40" x14ac:dyDescent="0.35">
      <c r="A111" s="205" t="str">
        <f>Lists!C:C</f>
        <v>REG006</v>
      </c>
      <c r="B111" s="251">
        <f t="shared" si="45"/>
        <v>2.4</v>
      </c>
      <c r="C111" s="165">
        <f t="shared" si="46"/>
        <v>1</v>
      </c>
      <c r="D111" s="274">
        <f t="shared" si="47"/>
        <v>2.2000000000000002</v>
      </c>
      <c r="E111" s="205">
        <f>'Core Indicators'!R111</f>
        <v>2</v>
      </c>
      <c r="F111" s="205">
        <f>'Core Indicators'!Z111</f>
        <v>2</v>
      </c>
      <c r="G111" s="165">
        <f t="shared" si="48"/>
        <v>2</v>
      </c>
      <c r="H111" s="205">
        <f>'Core Indicators'!AH111</f>
        <v>2</v>
      </c>
      <c r="I111" s="205">
        <f>'Core Indicators'!AP111</f>
        <v>2</v>
      </c>
      <c r="J111" s="205">
        <f>'Core Indicators'!BN111</f>
        <v>3</v>
      </c>
      <c r="K111" s="205">
        <f t="shared" si="49"/>
        <v>2.5</v>
      </c>
      <c r="L111" s="251">
        <f t="shared" si="50"/>
        <v>2.2999999999999998</v>
      </c>
      <c r="M111" s="274">
        <f t="shared" si="51"/>
        <v>3</v>
      </c>
      <c r="N111" s="206">
        <f>'Core Indicators'!DJ111</f>
        <v>3</v>
      </c>
      <c r="O111" s="206">
        <f>'Core Indicators'!DR111</f>
        <v>3</v>
      </c>
      <c r="P111" s="206">
        <f>'Core Indicators'!DZ111</f>
        <v>3</v>
      </c>
      <c r="Q111" s="206">
        <f>'Core Indicators'!EH111</f>
        <v>3</v>
      </c>
      <c r="R111" s="206">
        <f>'Core Indicators'!EP111</f>
        <v>3</v>
      </c>
      <c r="S111" s="165">
        <f t="shared" si="52"/>
        <v>1.7</v>
      </c>
      <c r="T111" s="165">
        <f t="shared" si="53"/>
        <v>1.3333333333333333</v>
      </c>
      <c r="U111" s="205">
        <v>1</v>
      </c>
      <c r="V111" s="205">
        <v>1</v>
      </c>
      <c r="W111" s="205">
        <f>'Core Indicators'!EX111</f>
        <v>3</v>
      </c>
      <c r="X111" s="165">
        <f t="shared" si="54"/>
        <v>2</v>
      </c>
      <c r="Y111" s="205">
        <v>1</v>
      </c>
      <c r="Z111" s="165">
        <f t="shared" si="55"/>
        <v>2</v>
      </c>
      <c r="AA111" s="205" t="str">
        <f>'Core Indicators'!FF111</f>
        <v>x</v>
      </c>
      <c r="AB111" s="205">
        <f t="shared" si="56"/>
        <v>2</v>
      </c>
      <c r="AC111" s="186">
        <f>'Core Indicators'!GD111</f>
        <v>2</v>
      </c>
      <c r="AD111" s="186">
        <f>'Core Indicators'!GL111</f>
        <v>2</v>
      </c>
      <c r="AE111" s="186">
        <f>'Core Indicators'!GT111</f>
        <v>2</v>
      </c>
      <c r="AF111" s="186">
        <f>'Core Indicators'!HB111</f>
        <v>2</v>
      </c>
      <c r="AG111" s="186">
        <f t="shared" si="57"/>
        <v>2</v>
      </c>
      <c r="AH111" s="186">
        <f>'Core Indicators'!HJ111</f>
        <v>2</v>
      </c>
      <c r="AI111" s="186">
        <f>'Core Indicators'!HR111</f>
        <v>2</v>
      </c>
      <c r="AJ111" s="186">
        <f t="shared" si="58"/>
        <v>2</v>
      </c>
      <c r="AK111" s="186">
        <f>'Core Indicators'!HZ111</f>
        <v>2</v>
      </c>
      <c r="AL111" s="186">
        <f>'Core Indicators'!IH111</f>
        <v>2</v>
      </c>
      <c r="AM111" s="186">
        <f>'Core Indicators'!IP111</f>
        <v>2</v>
      </c>
      <c r="AN111" s="186">
        <f t="shared" si="59"/>
        <v>2</v>
      </c>
    </row>
    <row r="112" spans="1:40" x14ac:dyDescent="0.35">
      <c r="A112" s="205" t="str">
        <f>Lists!C:C</f>
        <v>REG007</v>
      </c>
      <c r="B112" s="251" t="str">
        <f t="shared" si="45"/>
        <v>x</v>
      </c>
      <c r="C112" s="165">
        <f t="shared" si="46"/>
        <v>5</v>
      </c>
      <c r="D112" s="274" t="str">
        <f t="shared" si="47"/>
        <v>x</v>
      </c>
      <c r="E112" s="205" t="str">
        <f>'Core Indicators'!R112</f>
        <v>x</v>
      </c>
      <c r="F112" s="205" t="str">
        <f>'Core Indicators'!Z112</f>
        <v>x</v>
      </c>
      <c r="G112" s="165" t="str">
        <f t="shared" si="48"/>
        <v>x</v>
      </c>
      <c r="H112" s="205" t="str">
        <f>'Core Indicators'!AH112</f>
        <v>x</v>
      </c>
      <c r="I112" s="205" t="str">
        <f>'Core Indicators'!AP112</f>
        <v>x</v>
      </c>
      <c r="J112" s="205">
        <f>'Core Indicators'!BN112</f>
        <v>2</v>
      </c>
      <c r="K112" s="205">
        <f t="shared" si="49"/>
        <v>2</v>
      </c>
      <c r="L112" s="251">
        <f t="shared" si="50"/>
        <v>2</v>
      </c>
      <c r="M112" s="274" t="str">
        <f t="shared" si="51"/>
        <v>x</v>
      </c>
      <c r="N112" s="206" t="str">
        <f>'Core Indicators'!DJ112</f>
        <v>x</v>
      </c>
      <c r="O112" s="206" t="str">
        <f>'Core Indicators'!DR112</f>
        <v>x</v>
      </c>
      <c r="P112" s="206" t="str">
        <f>'Core Indicators'!DZ112</f>
        <v>x</v>
      </c>
      <c r="Q112" s="206" t="str">
        <f>'Core Indicators'!EH112</f>
        <v>x</v>
      </c>
      <c r="R112" s="206" t="str">
        <f>'Core Indicators'!EP112</f>
        <v>x</v>
      </c>
      <c r="S112" s="165">
        <f t="shared" si="52"/>
        <v>1.3</v>
      </c>
      <c r="T112" s="165">
        <f t="shared" si="53"/>
        <v>1.1666666666666667</v>
      </c>
      <c r="U112" s="205">
        <v>1</v>
      </c>
      <c r="V112" s="205">
        <v>1</v>
      </c>
      <c r="W112" s="205">
        <f>'Core Indicators'!EX112</f>
        <v>2</v>
      </c>
      <c r="X112" s="165">
        <f t="shared" si="54"/>
        <v>1.5</v>
      </c>
      <c r="Y112" s="205">
        <v>1</v>
      </c>
      <c r="Z112" s="165">
        <f t="shared" si="55"/>
        <v>1.5</v>
      </c>
      <c r="AA112" s="205">
        <f>'Core Indicators'!FF112</f>
        <v>1</v>
      </c>
      <c r="AB112" s="205">
        <f t="shared" si="56"/>
        <v>2</v>
      </c>
      <c r="AC112" s="186">
        <f>'Core Indicators'!GD112</f>
        <v>2</v>
      </c>
      <c r="AD112" s="186">
        <f>'Core Indicators'!GL112</f>
        <v>2</v>
      </c>
      <c r="AE112" s="186">
        <f>'Core Indicators'!GT112</f>
        <v>2</v>
      </c>
      <c r="AF112" s="186">
        <f>'Core Indicators'!HB112</f>
        <v>2</v>
      </c>
      <c r="AG112" s="186">
        <f t="shared" si="57"/>
        <v>2</v>
      </c>
      <c r="AH112" s="186">
        <f>'Core Indicators'!HJ112</f>
        <v>2</v>
      </c>
      <c r="AI112" s="186">
        <f>'Core Indicators'!HR112</f>
        <v>2</v>
      </c>
      <c r="AJ112" s="186">
        <f t="shared" si="58"/>
        <v>2</v>
      </c>
      <c r="AK112" s="186">
        <f>'Core Indicators'!HZ112</f>
        <v>2</v>
      </c>
      <c r="AL112" s="186">
        <f>'Core Indicators'!IH112</f>
        <v>2</v>
      </c>
      <c r="AM112" s="186">
        <f>'Core Indicators'!IP112</f>
        <v>2</v>
      </c>
      <c r="AN112" s="186">
        <f t="shared" si="59"/>
        <v>2</v>
      </c>
    </row>
    <row r="113" spans="1:40" x14ac:dyDescent="0.35">
      <c r="A113" s="205" t="str">
        <f>Lists!C:C</f>
        <v>REG008</v>
      </c>
      <c r="B113" s="251" t="str">
        <f t="shared" si="45"/>
        <v>x</v>
      </c>
      <c r="C113" s="165">
        <f t="shared" si="46"/>
        <v>5</v>
      </c>
      <c r="D113" s="274" t="str">
        <f t="shared" si="47"/>
        <v>x</v>
      </c>
      <c r="E113" s="205" t="str">
        <f>'Core Indicators'!R113</f>
        <v>x</v>
      </c>
      <c r="F113" s="205" t="str">
        <f>'Core Indicators'!Z113</f>
        <v>x</v>
      </c>
      <c r="G113" s="165" t="str">
        <f t="shared" si="48"/>
        <v>x</v>
      </c>
      <c r="H113" s="205" t="str">
        <f>'Core Indicators'!AH113</f>
        <v>x</v>
      </c>
      <c r="I113" s="205" t="str">
        <f>'Core Indicators'!AP113</f>
        <v>x</v>
      </c>
      <c r="J113" s="205">
        <f>'Core Indicators'!BN113</f>
        <v>2</v>
      </c>
      <c r="K113" s="205">
        <f t="shared" si="49"/>
        <v>2</v>
      </c>
      <c r="L113" s="251">
        <f t="shared" si="50"/>
        <v>2</v>
      </c>
      <c r="M113" s="274" t="str">
        <f t="shared" si="51"/>
        <v>x</v>
      </c>
      <c r="N113" s="206" t="str">
        <f>'Core Indicators'!DJ113</f>
        <v>x</v>
      </c>
      <c r="O113" s="206" t="str">
        <f>'Core Indicators'!DR113</f>
        <v>x</v>
      </c>
      <c r="P113" s="206" t="str">
        <f>'Core Indicators'!DZ113</f>
        <v>x</v>
      </c>
      <c r="Q113" s="206" t="str">
        <f>'Core Indicators'!EH113</f>
        <v>x</v>
      </c>
      <c r="R113" s="206" t="str">
        <f>'Core Indicators'!EP113</f>
        <v>x</v>
      </c>
      <c r="S113" s="165">
        <f t="shared" si="52"/>
        <v>1.4</v>
      </c>
      <c r="T113" s="165">
        <f t="shared" si="53"/>
        <v>1.3333333333333333</v>
      </c>
      <c r="U113" s="205">
        <v>1</v>
      </c>
      <c r="V113" s="205">
        <v>1</v>
      </c>
      <c r="W113" s="205">
        <f>'Core Indicators'!EX113</f>
        <v>3</v>
      </c>
      <c r="X113" s="165">
        <f t="shared" si="54"/>
        <v>2</v>
      </c>
      <c r="Y113" s="205">
        <v>1</v>
      </c>
      <c r="Z113" s="165">
        <f t="shared" si="55"/>
        <v>1.5</v>
      </c>
      <c r="AA113" s="205">
        <f>'Core Indicators'!FF113</f>
        <v>1</v>
      </c>
      <c r="AB113" s="205">
        <f t="shared" si="56"/>
        <v>2</v>
      </c>
      <c r="AC113" s="186">
        <f>'Core Indicators'!GD113</f>
        <v>2</v>
      </c>
      <c r="AD113" s="186">
        <f>'Core Indicators'!GL113</f>
        <v>2</v>
      </c>
      <c r="AE113" s="186">
        <f>'Core Indicators'!GT113</f>
        <v>2</v>
      </c>
      <c r="AF113" s="186">
        <f>'Core Indicators'!HB113</f>
        <v>2</v>
      </c>
      <c r="AG113" s="186">
        <f t="shared" si="57"/>
        <v>2</v>
      </c>
      <c r="AH113" s="186">
        <f>'Core Indicators'!HJ113</f>
        <v>2</v>
      </c>
      <c r="AI113" s="186">
        <f>'Core Indicators'!HR113</f>
        <v>2</v>
      </c>
      <c r="AJ113" s="186">
        <f t="shared" si="58"/>
        <v>2</v>
      </c>
      <c r="AK113" s="186">
        <f>'Core Indicators'!HZ113</f>
        <v>2</v>
      </c>
      <c r="AL113" s="186">
        <f>'Core Indicators'!IH113</f>
        <v>2</v>
      </c>
      <c r="AM113" s="186">
        <f>'Core Indicators'!IP113</f>
        <v>2</v>
      </c>
      <c r="AN113" s="186">
        <f t="shared" si="59"/>
        <v>2</v>
      </c>
    </row>
    <row r="114" spans="1:40" x14ac:dyDescent="0.35">
      <c r="A114" s="205" t="str">
        <f>Lists!C:C</f>
        <v>REG011</v>
      </c>
      <c r="B114" s="251">
        <f t="shared" si="45"/>
        <v>1.9</v>
      </c>
      <c r="C114" s="165">
        <f t="shared" si="46"/>
        <v>0</v>
      </c>
      <c r="D114" s="274">
        <f t="shared" si="47"/>
        <v>2</v>
      </c>
      <c r="E114" s="205">
        <f>'Core Indicators'!R114</f>
        <v>2</v>
      </c>
      <c r="F114" s="205">
        <f>'Core Indicators'!Z114</f>
        <v>2</v>
      </c>
      <c r="G114" s="165">
        <f t="shared" si="48"/>
        <v>2</v>
      </c>
      <c r="H114" s="205">
        <f>'Core Indicators'!AH114</f>
        <v>2</v>
      </c>
      <c r="I114" s="205">
        <f>'Core Indicators'!AP114</f>
        <v>2</v>
      </c>
      <c r="J114" s="205">
        <f>'Core Indicators'!BN114</f>
        <v>2</v>
      </c>
      <c r="K114" s="205">
        <f t="shared" si="49"/>
        <v>2</v>
      </c>
      <c r="L114" s="251">
        <f t="shared" si="50"/>
        <v>2</v>
      </c>
      <c r="M114" s="274">
        <f t="shared" si="51"/>
        <v>2</v>
      </c>
      <c r="N114" s="206">
        <f>'Core Indicators'!DJ114</f>
        <v>2</v>
      </c>
      <c r="O114" s="206">
        <f>'Core Indicators'!DR114</f>
        <v>2</v>
      </c>
      <c r="P114" s="206">
        <f>'Core Indicators'!DZ114</f>
        <v>2</v>
      </c>
      <c r="Q114" s="206">
        <f>'Core Indicators'!EH114</f>
        <v>2</v>
      </c>
      <c r="R114" s="206" t="str">
        <f>'Core Indicators'!EP114</f>
        <v>x</v>
      </c>
      <c r="S114" s="165">
        <f t="shared" si="52"/>
        <v>1.6</v>
      </c>
      <c r="T114" s="165">
        <f t="shared" si="53"/>
        <v>1.1666666666666667</v>
      </c>
      <c r="U114" s="205">
        <v>1</v>
      </c>
      <c r="V114" s="205">
        <v>1</v>
      </c>
      <c r="W114" s="205">
        <f>'Core Indicators'!EX114</f>
        <v>2</v>
      </c>
      <c r="X114" s="165">
        <f t="shared" si="54"/>
        <v>1.5</v>
      </c>
      <c r="Y114" s="205">
        <v>1</v>
      </c>
      <c r="Z114" s="165">
        <f t="shared" si="55"/>
        <v>2</v>
      </c>
      <c r="AA114" s="205">
        <f>'Core Indicators'!FF114</f>
        <v>2</v>
      </c>
      <c r="AB114" s="205">
        <f t="shared" si="56"/>
        <v>2</v>
      </c>
      <c r="AC114" s="186">
        <f>'Core Indicators'!GD114</f>
        <v>2</v>
      </c>
      <c r="AD114" s="186">
        <f>'Core Indicators'!GL114</f>
        <v>2</v>
      </c>
      <c r="AE114" s="186">
        <f>'Core Indicators'!GT114</f>
        <v>2</v>
      </c>
      <c r="AF114" s="186">
        <f>'Core Indicators'!HB114</f>
        <v>2</v>
      </c>
      <c r="AG114" s="186">
        <f t="shared" si="57"/>
        <v>2</v>
      </c>
      <c r="AH114" s="186">
        <f>'Core Indicators'!HJ114</f>
        <v>2</v>
      </c>
      <c r="AI114" s="186">
        <f>'Core Indicators'!HR114</f>
        <v>2</v>
      </c>
      <c r="AJ114" s="186">
        <f t="shared" si="58"/>
        <v>2</v>
      </c>
      <c r="AK114" s="186">
        <f>'Core Indicators'!HZ114</f>
        <v>2</v>
      </c>
      <c r="AL114" s="186">
        <f>'Core Indicators'!IH114</f>
        <v>2</v>
      </c>
      <c r="AM114" s="186">
        <f>'Core Indicators'!IP114</f>
        <v>2</v>
      </c>
      <c r="AN114" s="186">
        <f t="shared" si="59"/>
        <v>2</v>
      </c>
    </row>
    <row r="115" spans="1:40" x14ac:dyDescent="0.35">
      <c r="A115" s="205" t="str">
        <f>Lists!C:C</f>
        <v>REG012</v>
      </c>
      <c r="B115" s="251">
        <f t="shared" si="45"/>
        <v>1.9</v>
      </c>
      <c r="C115" s="165">
        <f t="shared" si="46"/>
        <v>0</v>
      </c>
      <c r="D115" s="274">
        <f t="shared" si="47"/>
        <v>2</v>
      </c>
      <c r="E115" s="205">
        <f>'Core Indicators'!R115</f>
        <v>2</v>
      </c>
      <c r="F115" s="205">
        <f>'Core Indicators'!Z115</f>
        <v>2</v>
      </c>
      <c r="G115" s="165">
        <f t="shared" si="48"/>
        <v>2</v>
      </c>
      <c r="H115" s="205">
        <f>'Core Indicators'!AH115</f>
        <v>2</v>
      </c>
      <c r="I115" s="205">
        <f>'Core Indicators'!AP115</f>
        <v>2</v>
      </c>
      <c r="J115" s="205">
        <f>'Core Indicators'!BN115</f>
        <v>2</v>
      </c>
      <c r="K115" s="205">
        <f t="shared" si="49"/>
        <v>2</v>
      </c>
      <c r="L115" s="251">
        <f t="shared" si="50"/>
        <v>2</v>
      </c>
      <c r="M115" s="274">
        <f t="shared" si="51"/>
        <v>2</v>
      </c>
      <c r="N115" s="206">
        <f>'Core Indicators'!DJ115</f>
        <v>2</v>
      </c>
      <c r="O115" s="206">
        <f>'Core Indicators'!DR115</f>
        <v>2</v>
      </c>
      <c r="P115" s="206">
        <f>'Core Indicators'!DZ115</f>
        <v>2</v>
      </c>
      <c r="Q115" s="206">
        <f>'Core Indicators'!EH115</f>
        <v>2</v>
      </c>
      <c r="R115" s="206">
        <f>'Core Indicators'!EP115</f>
        <v>2</v>
      </c>
      <c r="S115" s="165">
        <f t="shared" si="52"/>
        <v>1.6</v>
      </c>
      <c r="T115" s="165">
        <f t="shared" si="53"/>
        <v>1.1666666666666667</v>
      </c>
      <c r="U115" s="205">
        <v>1</v>
      </c>
      <c r="V115" s="205">
        <v>1</v>
      </c>
      <c r="W115" s="205">
        <f>'Core Indicators'!EX115</f>
        <v>2</v>
      </c>
      <c r="X115" s="165">
        <f t="shared" si="54"/>
        <v>1.5</v>
      </c>
      <c r="Y115" s="205">
        <v>1</v>
      </c>
      <c r="Z115" s="165">
        <f t="shared" si="55"/>
        <v>2</v>
      </c>
      <c r="AA115" s="205">
        <f>'Core Indicators'!FF115</f>
        <v>2</v>
      </c>
      <c r="AB115" s="205">
        <f t="shared" si="56"/>
        <v>2</v>
      </c>
      <c r="AC115" s="186">
        <f>'Core Indicators'!GD115</f>
        <v>2</v>
      </c>
      <c r="AD115" s="186">
        <f>'Core Indicators'!GL115</f>
        <v>2</v>
      </c>
      <c r="AE115" s="186">
        <f>'Core Indicators'!GT115</f>
        <v>2</v>
      </c>
      <c r="AF115" s="186">
        <f>'Core Indicators'!HB115</f>
        <v>2</v>
      </c>
      <c r="AG115" s="186">
        <f t="shared" si="57"/>
        <v>2</v>
      </c>
      <c r="AH115" s="186">
        <f>'Core Indicators'!HJ115</f>
        <v>2</v>
      </c>
      <c r="AI115" s="186">
        <f>'Core Indicators'!HR115</f>
        <v>2</v>
      </c>
      <c r="AJ115" s="186">
        <f t="shared" si="58"/>
        <v>2</v>
      </c>
      <c r="AK115" s="186">
        <f>'Core Indicators'!HZ115</f>
        <v>2</v>
      </c>
      <c r="AL115" s="186">
        <f>'Core Indicators'!IH115</f>
        <v>2</v>
      </c>
      <c r="AM115" s="186">
        <f>'Core Indicators'!IP115</f>
        <v>2</v>
      </c>
      <c r="AN115" s="186">
        <f t="shared" si="59"/>
        <v>2</v>
      </c>
    </row>
    <row r="116" spans="1:40" x14ac:dyDescent="0.35">
      <c r="A116" s="205" t="str">
        <f>Lists!C:C</f>
        <v>REG013</v>
      </c>
      <c r="B116" s="251">
        <f t="shared" si="45"/>
        <v>2.2999999999999998</v>
      </c>
      <c r="C116" s="165">
        <f t="shared" si="46"/>
        <v>0</v>
      </c>
      <c r="D116" s="274">
        <f t="shared" si="47"/>
        <v>2.6</v>
      </c>
      <c r="E116" s="205">
        <f>'Core Indicators'!R116</f>
        <v>2</v>
      </c>
      <c r="F116" s="205">
        <f>'Core Indicators'!Z116</f>
        <v>2</v>
      </c>
      <c r="G116" s="165">
        <f t="shared" si="48"/>
        <v>2</v>
      </c>
      <c r="H116" s="205">
        <f>'Core Indicators'!AH116</f>
        <v>3</v>
      </c>
      <c r="I116" s="205">
        <f>'Core Indicators'!AP116</f>
        <v>3</v>
      </c>
      <c r="J116" s="205">
        <f>'Core Indicators'!BN116</f>
        <v>2</v>
      </c>
      <c r="K116" s="205">
        <f t="shared" si="49"/>
        <v>2.5</v>
      </c>
      <c r="L116" s="251">
        <f t="shared" si="50"/>
        <v>2.8</v>
      </c>
      <c r="M116" s="274">
        <f t="shared" si="51"/>
        <v>2.3333333333333335</v>
      </c>
      <c r="N116" s="206">
        <f>'Core Indicators'!DJ116</f>
        <v>2</v>
      </c>
      <c r="O116" s="206">
        <f>'Core Indicators'!DR116</f>
        <v>3</v>
      </c>
      <c r="P116" s="206">
        <f>'Core Indicators'!DZ116</f>
        <v>2</v>
      </c>
      <c r="Q116" s="206" t="str">
        <f>'Core Indicators'!EH116</f>
        <v>x</v>
      </c>
      <c r="R116" s="206" t="str">
        <f>'Core Indicators'!EP116</f>
        <v>x</v>
      </c>
      <c r="S116" s="165">
        <f t="shared" si="52"/>
        <v>1.9</v>
      </c>
      <c r="T116" s="165">
        <f t="shared" si="53"/>
        <v>1.1666666666666667</v>
      </c>
      <c r="U116" s="205">
        <v>1</v>
      </c>
      <c r="V116" s="205">
        <v>1</v>
      </c>
      <c r="W116" s="205">
        <f>'Core Indicators'!EX116</f>
        <v>2</v>
      </c>
      <c r="X116" s="165">
        <f t="shared" si="54"/>
        <v>1.5</v>
      </c>
      <c r="Y116" s="205">
        <v>1</v>
      </c>
      <c r="Z116" s="165">
        <f t="shared" si="55"/>
        <v>2.5</v>
      </c>
      <c r="AA116" s="205">
        <f>'Core Indicators'!FF116</f>
        <v>3</v>
      </c>
      <c r="AB116" s="205">
        <f t="shared" si="56"/>
        <v>2</v>
      </c>
      <c r="AC116" s="186">
        <f>'Core Indicators'!GD116</f>
        <v>2</v>
      </c>
      <c r="AD116" s="186">
        <f>'Core Indicators'!GL116</f>
        <v>2</v>
      </c>
      <c r="AE116" s="186">
        <f>'Core Indicators'!GT116</f>
        <v>2</v>
      </c>
      <c r="AF116" s="186">
        <f>'Core Indicators'!HB116</f>
        <v>2</v>
      </c>
      <c r="AG116" s="186">
        <f t="shared" si="57"/>
        <v>2</v>
      </c>
      <c r="AH116" s="186">
        <f>'Core Indicators'!HJ116</f>
        <v>2</v>
      </c>
      <c r="AI116" s="186">
        <f>'Core Indicators'!HR116</f>
        <v>2</v>
      </c>
      <c r="AJ116" s="186">
        <f t="shared" si="58"/>
        <v>2</v>
      </c>
      <c r="AK116" s="186">
        <f>'Core Indicators'!HZ116</f>
        <v>2</v>
      </c>
      <c r="AL116" s="186">
        <f>'Core Indicators'!IH116</f>
        <v>2</v>
      </c>
      <c r="AM116" s="186">
        <f>'Core Indicators'!IP116</f>
        <v>2</v>
      </c>
      <c r="AN116" s="186">
        <f t="shared" si="59"/>
        <v>2</v>
      </c>
    </row>
    <row r="117" spans="1:40" x14ac:dyDescent="0.35">
      <c r="A117" s="205" t="str">
        <f>Lists!C:C</f>
        <v>REG014</v>
      </c>
      <c r="B117" s="251">
        <f t="shared" si="45"/>
        <v>1.9</v>
      </c>
      <c r="C117" s="165">
        <f t="shared" si="46"/>
        <v>0</v>
      </c>
      <c r="D117" s="274">
        <f t="shared" si="47"/>
        <v>2</v>
      </c>
      <c r="E117" s="205">
        <f>'Core Indicators'!R117</f>
        <v>2</v>
      </c>
      <c r="F117" s="205">
        <f>'Core Indicators'!Z117</f>
        <v>2</v>
      </c>
      <c r="G117" s="165">
        <f t="shared" si="48"/>
        <v>2</v>
      </c>
      <c r="H117" s="205">
        <f>'Core Indicators'!AH117</f>
        <v>2</v>
      </c>
      <c r="I117" s="205">
        <f>'Core Indicators'!AP117</f>
        <v>2</v>
      </c>
      <c r="J117" s="205">
        <f>'Core Indicators'!BN117</f>
        <v>2</v>
      </c>
      <c r="K117" s="205">
        <f t="shared" si="49"/>
        <v>2</v>
      </c>
      <c r="L117" s="251">
        <f t="shared" si="50"/>
        <v>2</v>
      </c>
      <c r="M117" s="274">
        <f t="shared" si="51"/>
        <v>2</v>
      </c>
      <c r="N117" s="206">
        <f>'Core Indicators'!DJ117</f>
        <v>2</v>
      </c>
      <c r="O117" s="206">
        <f>'Core Indicators'!DR117</f>
        <v>2</v>
      </c>
      <c r="P117" s="206">
        <f>'Core Indicators'!DZ117</f>
        <v>2</v>
      </c>
      <c r="Q117" s="206">
        <f>'Core Indicators'!EH117</f>
        <v>2</v>
      </c>
      <c r="R117" s="206">
        <f>'Core Indicators'!EP117</f>
        <v>2</v>
      </c>
      <c r="S117" s="165">
        <f t="shared" si="52"/>
        <v>1.6</v>
      </c>
      <c r="T117" s="165">
        <f t="shared" si="53"/>
        <v>1.1666666666666667</v>
      </c>
      <c r="U117" s="205">
        <v>1</v>
      </c>
      <c r="V117" s="205">
        <v>1</v>
      </c>
      <c r="W117" s="205">
        <f>'Core Indicators'!EX117</f>
        <v>2</v>
      </c>
      <c r="X117" s="165">
        <f t="shared" si="54"/>
        <v>1.5</v>
      </c>
      <c r="Y117" s="205">
        <v>1</v>
      </c>
      <c r="Z117" s="165">
        <f t="shared" si="55"/>
        <v>2</v>
      </c>
      <c r="AA117" s="205">
        <f>'Core Indicators'!FF117</f>
        <v>2</v>
      </c>
      <c r="AB117" s="205">
        <f t="shared" si="56"/>
        <v>2</v>
      </c>
      <c r="AC117" s="186">
        <f>'Core Indicators'!GD117</f>
        <v>2</v>
      </c>
      <c r="AD117" s="186">
        <f>'Core Indicators'!GL117</f>
        <v>2</v>
      </c>
      <c r="AE117" s="186">
        <f>'Core Indicators'!GT117</f>
        <v>2</v>
      </c>
      <c r="AF117" s="186">
        <f>'Core Indicators'!HB117</f>
        <v>2</v>
      </c>
      <c r="AG117" s="186">
        <f t="shared" si="57"/>
        <v>2</v>
      </c>
      <c r="AH117" s="186">
        <f>'Core Indicators'!HJ117</f>
        <v>2</v>
      </c>
      <c r="AI117" s="186">
        <f>'Core Indicators'!HR117</f>
        <v>2</v>
      </c>
      <c r="AJ117" s="186">
        <f t="shared" si="58"/>
        <v>2</v>
      </c>
      <c r="AK117" s="186">
        <f>'Core Indicators'!HZ117</f>
        <v>2</v>
      </c>
      <c r="AL117" s="186">
        <f>'Core Indicators'!IH117</f>
        <v>2</v>
      </c>
      <c r="AM117" s="186">
        <f>'Core Indicators'!IP117</f>
        <v>2</v>
      </c>
      <c r="AN117" s="186">
        <f t="shared" si="59"/>
        <v>2</v>
      </c>
    </row>
    <row r="118" spans="1:40" x14ac:dyDescent="0.35">
      <c r="A118" s="205" t="str">
        <f>Lists!C:C</f>
        <v>ROU002</v>
      </c>
      <c r="B118" s="251">
        <f t="shared" si="45"/>
        <v>1.9</v>
      </c>
      <c r="C118" s="165">
        <f t="shared" si="46"/>
        <v>0</v>
      </c>
      <c r="D118" s="274">
        <f t="shared" si="47"/>
        <v>2</v>
      </c>
      <c r="E118" s="205">
        <f>'Core Indicators'!R118</f>
        <v>2</v>
      </c>
      <c r="F118" s="205">
        <f>'Core Indicators'!Z118</f>
        <v>2</v>
      </c>
      <c r="G118" s="165">
        <f t="shared" si="48"/>
        <v>2</v>
      </c>
      <c r="H118" s="205">
        <f>'Core Indicators'!AH118</f>
        <v>2</v>
      </c>
      <c r="I118" s="205">
        <f>'Core Indicators'!AP118</f>
        <v>2</v>
      </c>
      <c r="J118" s="205">
        <f>'Core Indicators'!BN118</f>
        <v>2</v>
      </c>
      <c r="K118" s="205">
        <f t="shared" si="49"/>
        <v>2</v>
      </c>
      <c r="L118" s="251">
        <f t="shared" si="50"/>
        <v>2</v>
      </c>
      <c r="M118" s="274">
        <f t="shared" si="51"/>
        <v>2</v>
      </c>
      <c r="N118" s="206">
        <f>'Core Indicators'!DJ118</f>
        <v>2</v>
      </c>
      <c r="O118" s="206">
        <f>'Core Indicators'!DR118</f>
        <v>2</v>
      </c>
      <c r="P118" s="206">
        <f>'Core Indicators'!DZ118</f>
        <v>2</v>
      </c>
      <c r="Q118" s="206">
        <f>'Core Indicators'!EH118</f>
        <v>2</v>
      </c>
      <c r="R118" s="206">
        <f>'Core Indicators'!EP118</f>
        <v>2</v>
      </c>
      <c r="S118" s="165">
        <f t="shared" si="52"/>
        <v>1.6</v>
      </c>
      <c r="T118" s="165">
        <f t="shared" si="53"/>
        <v>1.1666666666666667</v>
      </c>
      <c r="U118" s="205">
        <v>1</v>
      </c>
      <c r="V118" s="205">
        <v>1</v>
      </c>
      <c r="W118" s="205">
        <f>'Core Indicators'!EX118</f>
        <v>2</v>
      </c>
      <c r="X118" s="165">
        <f t="shared" si="54"/>
        <v>1.5</v>
      </c>
      <c r="Y118" s="205">
        <v>1</v>
      </c>
      <c r="Z118" s="165">
        <f t="shared" si="55"/>
        <v>2</v>
      </c>
      <c r="AA118" s="205">
        <f>'Core Indicators'!FF118</f>
        <v>2</v>
      </c>
      <c r="AB118" s="205">
        <f t="shared" si="56"/>
        <v>2</v>
      </c>
      <c r="AC118" s="186">
        <f>'Core Indicators'!GD118</f>
        <v>2</v>
      </c>
      <c r="AD118" s="186">
        <f>'Core Indicators'!GL118</f>
        <v>2</v>
      </c>
      <c r="AE118" s="186">
        <f>'Core Indicators'!GT118</f>
        <v>2</v>
      </c>
      <c r="AF118" s="186">
        <f>'Core Indicators'!HB118</f>
        <v>2</v>
      </c>
      <c r="AG118" s="186">
        <f t="shared" si="57"/>
        <v>2</v>
      </c>
      <c r="AH118" s="186">
        <f>'Core Indicators'!HJ118</f>
        <v>2</v>
      </c>
      <c r="AI118" s="186">
        <f>'Core Indicators'!HR118</f>
        <v>2</v>
      </c>
      <c r="AJ118" s="186">
        <f t="shared" si="58"/>
        <v>2</v>
      </c>
      <c r="AK118" s="186">
        <f>'Core Indicators'!HZ118</f>
        <v>2</v>
      </c>
      <c r="AL118" s="186">
        <f>'Core Indicators'!IH118</f>
        <v>2</v>
      </c>
      <c r="AM118" s="186">
        <f>'Core Indicators'!IP118</f>
        <v>2</v>
      </c>
      <c r="AN118" s="186">
        <f t="shared" si="59"/>
        <v>2</v>
      </c>
    </row>
    <row r="119" spans="1:40" x14ac:dyDescent="0.35">
      <c r="A119" s="205" t="str">
        <f>Lists!C:C</f>
        <v>RWA002</v>
      </c>
      <c r="B119" s="251">
        <f t="shared" si="45"/>
        <v>2</v>
      </c>
      <c r="C119" s="165">
        <f t="shared" si="46"/>
        <v>2</v>
      </c>
      <c r="D119" s="274">
        <f t="shared" si="47"/>
        <v>2</v>
      </c>
      <c r="E119" s="205">
        <f>'Core Indicators'!R119</f>
        <v>2</v>
      </c>
      <c r="F119" s="205">
        <f>'Core Indicators'!Z119</f>
        <v>2</v>
      </c>
      <c r="G119" s="165">
        <f t="shared" si="48"/>
        <v>2</v>
      </c>
      <c r="H119" s="205">
        <f>'Core Indicators'!AH119</f>
        <v>2</v>
      </c>
      <c r="I119" s="205">
        <f>'Core Indicators'!AP119</f>
        <v>2</v>
      </c>
      <c r="J119" s="205" t="str">
        <f>'Core Indicators'!BN119</f>
        <v>x</v>
      </c>
      <c r="K119" s="205">
        <f t="shared" si="49"/>
        <v>2</v>
      </c>
      <c r="L119" s="251">
        <f t="shared" si="50"/>
        <v>2</v>
      </c>
      <c r="M119" s="274">
        <f t="shared" si="51"/>
        <v>2.4</v>
      </c>
      <c r="N119" s="206">
        <f>'Core Indicators'!DJ119</f>
        <v>2</v>
      </c>
      <c r="O119" s="206">
        <f>'Core Indicators'!DR119</f>
        <v>2</v>
      </c>
      <c r="P119" s="206">
        <f>'Core Indicators'!DZ119</f>
        <v>2</v>
      </c>
      <c r="Q119" s="206">
        <f>'Core Indicators'!EH119</f>
        <v>3</v>
      </c>
      <c r="R119" s="206">
        <f>'Core Indicators'!EP119</f>
        <v>3</v>
      </c>
      <c r="S119" s="165">
        <f t="shared" si="52"/>
        <v>1.5</v>
      </c>
      <c r="T119" s="165">
        <f t="shared" si="53"/>
        <v>1</v>
      </c>
      <c r="U119" s="205">
        <v>1</v>
      </c>
      <c r="V119" s="205">
        <v>1</v>
      </c>
      <c r="W119" s="205" t="str">
        <f>'Core Indicators'!EX119</f>
        <v>x</v>
      </c>
      <c r="X119" s="165">
        <f t="shared" si="54"/>
        <v>1</v>
      </c>
      <c r="Y119" s="205">
        <v>1</v>
      </c>
      <c r="Z119" s="165">
        <f t="shared" si="55"/>
        <v>2</v>
      </c>
      <c r="AA119" s="205">
        <f>'Core Indicators'!FF119</f>
        <v>2</v>
      </c>
      <c r="AB119" s="205">
        <f t="shared" si="56"/>
        <v>2</v>
      </c>
      <c r="AC119" s="186">
        <f>'Core Indicators'!GD119</f>
        <v>2</v>
      </c>
      <c r="AD119" s="186">
        <f>'Core Indicators'!GL119</f>
        <v>2</v>
      </c>
      <c r="AE119" s="186">
        <f>'Core Indicators'!GT119</f>
        <v>2</v>
      </c>
      <c r="AF119" s="186">
        <f>'Core Indicators'!HB119</f>
        <v>2</v>
      </c>
      <c r="AG119" s="186">
        <f t="shared" si="57"/>
        <v>2</v>
      </c>
      <c r="AH119" s="186">
        <f>'Core Indicators'!HJ119</f>
        <v>2</v>
      </c>
      <c r="AI119" s="186">
        <f>'Core Indicators'!HR119</f>
        <v>2</v>
      </c>
      <c r="AJ119" s="186">
        <f t="shared" si="58"/>
        <v>2</v>
      </c>
      <c r="AK119" s="186">
        <f>'Core Indicators'!HZ119</f>
        <v>2</v>
      </c>
      <c r="AL119" s="186">
        <f>'Core Indicators'!IH119</f>
        <v>2</v>
      </c>
      <c r="AM119" s="186">
        <f>'Core Indicators'!IP119</f>
        <v>2</v>
      </c>
      <c r="AN119" s="186">
        <f t="shared" si="59"/>
        <v>2</v>
      </c>
    </row>
    <row r="120" spans="1:40" x14ac:dyDescent="0.35">
      <c r="A120" s="205" t="str">
        <f>Lists!C:C</f>
        <v>SDN001</v>
      </c>
      <c r="B120" s="251">
        <f t="shared" si="45"/>
        <v>1.3</v>
      </c>
      <c r="C120" s="165">
        <f t="shared" si="46"/>
        <v>0</v>
      </c>
      <c r="D120" s="274">
        <f t="shared" si="47"/>
        <v>1.4</v>
      </c>
      <c r="E120" s="205">
        <f>'Core Indicators'!R120</f>
        <v>2</v>
      </c>
      <c r="F120" s="205">
        <f>'Core Indicators'!Z120</f>
        <v>1</v>
      </c>
      <c r="G120" s="165">
        <f t="shared" si="48"/>
        <v>1.5</v>
      </c>
      <c r="H120" s="205">
        <f>'Core Indicators'!AH120</f>
        <v>1</v>
      </c>
      <c r="I120" s="205">
        <f>'Core Indicators'!AP120</f>
        <v>1</v>
      </c>
      <c r="J120" s="205">
        <f>'Core Indicators'!BN120</f>
        <v>2</v>
      </c>
      <c r="K120" s="205">
        <f t="shared" si="49"/>
        <v>1.5</v>
      </c>
      <c r="L120" s="251">
        <f t="shared" si="50"/>
        <v>1.3</v>
      </c>
      <c r="M120" s="274">
        <f t="shared" si="51"/>
        <v>1</v>
      </c>
      <c r="N120" s="206">
        <f>'Core Indicators'!DJ120</f>
        <v>1</v>
      </c>
      <c r="O120" s="206">
        <f>'Core Indicators'!DR120</f>
        <v>1</v>
      </c>
      <c r="P120" s="206">
        <f>'Core Indicators'!DZ120</f>
        <v>1</v>
      </c>
      <c r="Q120" s="206">
        <f>'Core Indicators'!EH120</f>
        <v>1</v>
      </c>
      <c r="R120" s="206">
        <f>'Core Indicators'!EP120</f>
        <v>1</v>
      </c>
      <c r="S120" s="165">
        <f t="shared" si="52"/>
        <v>1.6</v>
      </c>
      <c r="T120" s="165">
        <f t="shared" si="53"/>
        <v>1.1666666666666667</v>
      </c>
      <c r="U120" s="205">
        <v>1</v>
      </c>
      <c r="V120" s="205">
        <v>1</v>
      </c>
      <c r="W120" s="205">
        <f>'Core Indicators'!EX120</f>
        <v>2</v>
      </c>
      <c r="X120" s="165">
        <f t="shared" si="54"/>
        <v>1.5</v>
      </c>
      <c r="Y120" s="205">
        <v>1</v>
      </c>
      <c r="Z120" s="165">
        <f t="shared" si="55"/>
        <v>2</v>
      </c>
      <c r="AA120" s="205">
        <f>'Core Indicators'!FF120</f>
        <v>2</v>
      </c>
      <c r="AB120" s="205">
        <f t="shared" si="56"/>
        <v>2</v>
      </c>
      <c r="AC120" s="186">
        <f>'Core Indicators'!GD120</f>
        <v>2</v>
      </c>
      <c r="AD120" s="186">
        <f>'Core Indicators'!GL120</f>
        <v>2</v>
      </c>
      <c r="AE120" s="186">
        <f>'Core Indicators'!GT120</f>
        <v>2</v>
      </c>
      <c r="AF120" s="186">
        <f>'Core Indicators'!HB120</f>
        <v>2</v>
      </c>
      <c r="AG120" s="186">
        <f t="shared" si="57"/>
        <v>2</v>
      </c>
      <c r="AH120" s="186">
        <f>'Core Indicators'!HJ120</f>
        <v>2</v>
      </c>
      <c r="AI120" s="186">
        <f>'Core Indicators'!HR120</f>
        <v>2</v>
      </c>
      <c r="AJ120" s="186">
        <f t="shared" si="58"/>
        <v>2</v>
      </c>
      <c r="AK120" s="186">
        <f>'Core Indicators'!HZ120</f>
        <v>2</v>
      </c>
      <c r="AL120" s="186">
        <f>'Core Indicators'!IH120</f>
        <v>2</v>
      </c>
      <c r="AM120" s="186">
        <f>'Core Indicators'!IP120</f>
        <v>2</v>
      </c>
      <c r="AN120" s="186">
        <f t="shared" si="59"/>
        <v>2</v>
      </c>
    </row>
    <row r="121" spans="1:40" x14ac:dyDescent="0.35">
      <c r="A121" s="205" t="str">
        <f>Lists!C:C</f>
        <v>SDN005</v>
      </c>
      <c r="B121" s="251">
        <f t="shared" si="45"/>
        <v>1.9</v>
      </c>
      <c r="C121" s="165">
        <f t="shared" si="46"/>
        <v>0</v>
      </c>
      <c r="D121" s="274">
        <f t="shared" si="47"/>
        <v>2</v>
      </c>
      <c r="E121" s="205">
        <f>'Core Indicators'!R121</f>
        <v>2</v>
      </c>
      <c r="F121" s="205">
        <f>'Core Indicators'!Z121</f>
        <v>2</v>
      </c>
      <c r="G121" s="165">
        <f t="shared" si="48"/>
        <v>2</v>
      </c>
      <c r="H121" s="205">
        <f>'Core Indicators'!AH121</f>
        <v>2</v>
      </c>
      <c r="I121" s="205">
        <f>'Core Indicators'!AP121</f>
        <v>2</v>
      </c>
      <c r="J121" s="205">
        <f>'Core Indicators'!BN121</f>
        <v>2</v>
      </c>
      <c r="K121" s="205">
        <f t="shared" si="49"/>
        <v>2</v>
      </c>
      <c r="L121" s="251">
        <f t="shared" si="50"/>
        <v>2</v>
      </c>
      <c r="M121" s="274">
        <f t="shared" si="51"/>
        <v>2</v>
      </c>
      <c r="N121" s="206">
        <f>'Core Indicators'!DJ121</f>
        <v>2</v>
      </c>
      <c r="O121" s="206">
        <f>'Core Indicators'!DR121</f>
        <v>2</v>
      </c>
      <c r="P121" s="206">
        <f>'Core Indicators'!DZ121</f>
        <v>2</v>
      </c>
      <c r="Q121" s="206">
        <f>'Core Indicators'!EH121</f>
        <v>2</v>
      </c>
      <c r="R121" s="206">
        <f>'Core Indicators'!EP121</f>
        <v>2</v>
      </c>
      <c r="S121" s="165">
        <f t="shared" si="52"/>
        <v>1.6</v>
      </c>
      <c r="T121" s="165">
        <f t="shared" si="53"/>
        <v>1.1666666666666667</v>
      </c>
      <c r="U121" s="205">
        <v>1</v>
      </c>
      <c r="V121" s="205">
        <v>1</v>
      </c>
      <c r="W121" s="205">
        <f>'Core Indicators'!EX121</f>
        <v>2</v>
      </c>
      <c r="X121" s="165">
        <f t="shared" si="54"/>
        <v>1.5</v>
      </c>
      <c r="Y121" s="205">
        <v>1</v>
      </c>
      <c r="Z121" s="165">
        <f t="shared" si="55"/>
        <v>2</v>
      </c>
      <c r="AA121" s="205">
        <f>'Core Indicators'!FF121</f>
        <v>2</v>
      </c>
      <c r="AB121" s="205">
        <f t="shared" si="56"/>
        <v>2</v>
      </c>
      <c r="AC121" s="186">
        <f>'Core Indicators'!GD121</f>
        <v>2</v>
      </c>
      <c r="AD121" s="186">
        <f>'Core Indicators'!GL121</f>
        <v>2</v>
      </c>
      <c r="AE121" s="186">
        <f>'Core Indicators'!GT121</f>
        <v>2</v>
      </c>
      <c r="AF121" s="186">
        <f>'Core Indicators'!HB121</f>
        <v>2</v>
      </c>
      <c r="AG121" s="186">
        <f t="shared" si="57"/>
        <v>2</v>
      </c>
      <c r="AH121" s="186">
        <f>'Core Indicators'!HJ121</f>
        <v>2</v>
      </c>
      <c r="AI121" s="186">
        <f>'Core Indicators'!HR121</f>
        <v>2</v>
      </c>
      <c r="AJ121" s="186">
        <f t="shared" si="58"/>
        <v>2</v>
      </c>
      <c r="AK121" s="186">
        <f>'Core Indicators'!HZ121</f>
        <v>2</v>
      </c>
      <c r="AL121" s="186">
        <f>'Core Indicators'!IH121</f>
        <v>2</v>
      </c>
      <c r="AM121" s="186">
        <f>'Core Indicators'!IP121</f>
        <v>2</v>
      </c>
      <c r="AN121" s="186">
        <f t="shared" si="59"/>
        <v>2</v>
      </c>
    </row>
    <row r="122" spans="1:40" x14ac:dyDescent="0.35">
      <c r="A122" s="205" t="str">
        <f>Lists!C:C</f>
        <v>SDN008</v>
      </c>
      <c r="B122" s="251">
        <f t="shared" si="45"/>
        <v>1.3</v>
      </c>
      <c r="C122" s="165">
        <f t="shared" si="46"/>
        <v>0</v>
      </c>
      <c r="D122" s="274">
        <f t="shared" si="47"/>
        <v>1.5</v>
      </c>
      <c r="E122" s="205">
        <f>'Core Indicators'!R122</f>
        <v>2</v>
      </c>
      <c r="F122" s="205">
        <f>'Core Indicators'!Z122</f>
        <v>1</v>
      </c>
      <c r="G122" s="165">
        <f t="shared" si="48"/>
        <v>1.5</v>
      </c>
      <c r="H122" s="205">
        <f>'Core Indicators'!AH122</f>
        <v>1</v>
      </c>
      <c r="I122" s="205">
        <f>'Core Indicators'!AP122</f>
        <v>2</v>
      </c>
      <c r="J122" s="205">
        <f>'Core Indicators'!BN122</f>
        <v>2</v>
      </c>
      <c r="K122" s="205">
        <f t="shared" si="49"/>
        <v>2</v>
      </c>
      <c r="L122" s="251">
        <f t="shared" si="50"/>
        <v>1.5</v>
      </c>
      <c r="M122" s="274">
        <f t="shared" si="51"/>
        <v>1</v>
      </c>
      <c r="N122" s="206">
        <f>'Core Indicators'!DJ122</f>
        <v>1</v>
      </c>
      <c r="O122" s="206">
        <f>'Core Indicators'!DR122</f>
        <v>1</v>
      </c>
      <c r="P122" s="206">
        <f>'Core Indicators'!DZ122</f>
        <v>1</v>
      </c>
      <c r="Q122" s="206">
        <f>'Core Indicators'!EH122</f>
        <v>1</v>
      </c>
      <c r="R122" s="206">
        <f>'Core Indicators'!EP122</f>
        <v>1</v>
      </c>
      <c r="S122" s="165">
        <f t="shared" si="52"/>
        <v>1.6</v>
      </c>
      <c r="T122" s="165">
        <f t="shared" si="53"/>
        <v>1.1666666666666667</v>
      </c>
      <c r="U122" s="205">
        <v>1</v>
      </c>
      <c r="V122" s="205">
        <v>1</v>
      </c>
      <c r="W122" s="205">
        <f>'Core Indicators'!EX122</f>
        <v>2</v>
      </c>
      <c r="X122" s="165">
        <f t="shared" si="54"/>
        <v>1.5</v>
      </c>
      <c r="Y122" s="205">
        <v>1</v>
      </c>
      <c r="Z122" s="165">
        <f t="shared" si="55"/>
        <v>2</v>
      </c>
      <c r="AA122" s="205">
        <f>'Core Indicators'!FF122</f>
        <v>2</v>
      </c>
      <c r="AB122" s="205">
        <f t="shared" si="56"/>
        <v>2</v>
      </c>
      <c r="AC122" s="186">
        <f>'Core Indicators'!GD122</f>
        <v>2</v>
      </c>
      <c r="AD122" s="186">
        <f>'Core Indicators'!GL122</f>
        <v>2</v>
      </c>
      <c r="AE122" s="186">
        <f>'Core Indicators'!GT122</f>
        <v>2</v>
      </c>
      <c r="AF122" s="186">
        <f>'Core Indicators'!HB122</f>
        <v>2</v>
      </c>
      <c r="AG122" s="186">
        <f t="shared" si="57"/>
        <v>2</v>
      </c>
      <c r="AH122" s="186">
        <f>'Core Indicators'!HJ122</f>
        <v>2</v>
      </c>
      <c r="AI122" s="186">
        <f>'Core Indicators'!HR122</f>
        <v>2</v>
      </c>
      <c r="AJ122" s="186">
        <f t="shared" si="58"/>
        <v>2</v>
      </c>
      <c r="AK122" s="186">
        <f>'Core Indicators'!HZ122</f>
        <v>2</v>
      </c>
      <c r="AL122" s="186">
        <f>'Core Indicators'!IH122</f>
        <v>2</v>
      </c>
      <c r="AM122" s="186">
        <f>'Core Indicators'!IP122</f>
        <v>2</v>
      </c>
      <c r="AN122" s="186">
        <f t="shared" si="59"/>
        <v>2</v>
      </c>
    </row>
    <row r="123" spans="1:40" x14ac:dyDescent="0.35">
      <c r="A123" s="205" t="str">
        <f>Lists!C:C</f>
        <v>SEN002</v>
      </c>
      <c r="B123" s="251">
        <f t="shared" si="45"/>
        <v>1.9</v>
      </c>
      <c r="C123" s="165">
        <f t="shared" si="46"/>
        <v>1</v>
      </c>
      <c r="D123" s="274">
        <f t="shared" si="47"/>
        <v>2</v>
      </c>
      <c r="E123" s="205">
        <f>'Core Indicators'!R123</f>
        <v>2</v>
      </c>
      <c r="F123" s="205">
        <f>'Core Indicators'!Z123</f>
        <v>2</v>
      </c>
      <c r="G123" s="165">
        <f t="shared" si="48"/>
        <v>2</v>
      </c>
      <c r="H123" s="205">
        <f>'Core Indicators'!AH123</f>
        <v>2</v>
      </c>
      <c r="I123" s="205" t="str">
        <f>'Core Indicators'!AP123</f>
        <v>x</v>
      </c>
      <c r="J123" s="205">
        <f>'Core Indicators'!BN123</f>
        <v>2</v>
      </c>
      <c r="K123" s="205">
        <f t="shared" si="49"/>
        <v>2</v>
      </c>
      <c r="L123" s="251">
        <f t="shared" si="50"/>
        <v>2</v>
      </c>
      <c r="M123" s="274">
        <f t="shared" si="51"/>
        <v>2</v>
      </c>
      <c r="N123" s="206">
        <f>'Core Indicators'!DJ123</f>
        <v>2</v>
      </c>
      <c r="O123" s="206">
        <f>'Core Indicators'!DR123</f>
        <v>2</v>
      </c>
      <c r="P123" s="206">
        <f>'Core Indicators'!DZ123</f>
        <v>2</v>
      </c>
      <c r="Q123" s="206">
        <f>'Core Indicators'!EH123</f>
        <v>2</v>
      </c>
      <c r="R123" s="206">
        <f>'Core Indicators'!EP123</f>
        <v>2</v>
      </c>
      <c r="S123" s="165">
        <f t="shared" si="52"/>
        <v>1.6</v>
      </c>
      <c r="T123" s="165">
        <f t="shared" si="53"/>
        <v>1.1666666666666667</v>
      </c>
      <c r="U123" s="205">
        <v>1</v>
      </c>
      <c r="V123" s="205">
        <v>1</v>
      </c>
      <c r="W123" s="205">
        <f>'Core Indicators'!EX123</f>
        <v>2</v>
      </c>
      <c r="X123" s="165">
        <f t="shared" si="54"/>
        <v>1.5</v>
      </c>
      <c r="Y123" s="205">
        <v>1</v>
      </c>
      <c r="Z123" s="165">
        <f t="shared" si="55"/>
        <v>2</v>
      </c>
      <c r="AA123" s="205">
        <f>'Core Indicators'!FF123</f>
        <v>2</v>
      </c>
      <c r="AB123" s="205">
        <f t="shared" si="56"/>
        <v>2</v>
      </c>
      <c r="AC123" s="186">
        <f>'Core Indicators'!GD123</f>
        <v>2</v>
      </c>
      <c r="AD123" s="186">
        <f>'Core Indicators'!GL123</f>
        <v>2</v>
      </c>
      <c r="AE123" s="186">
        <f>'Core Indicators'!GT123</f>
        <v>2</v>
      </c>
      <c r="AF123" s="186">
        <f>'Core Indicators'!HB123</f>
        <v>2</v>
      </c>
      <c r="AG123" s="186">
        <f t="shared" si="57"/>
        <v>2</v>
      </c>
      <c r="AH123" s="186">
        <f>'Core Indicators'!HJ123</f>
        <v>2</v>
      </c>
      <c r="AI123" s="186">
        <f>'Core Indicators'!HR123</f>
        <v>2</v>
      </c>
      <c r="AJ123" s="186">
        <f t="shared" si="58"/>
        <v>2</v>
      </c>
      <c r="AK123" s="186">
        <f>'Core Indicators'!HZ123</f>
        <v>2</v>
      </c>
      <c r="AL123" s="186">
        <f>'Core Indicators'!IH123</f>
        <v>2</v>
      </c>
      <c r="AM123" s="186">
        <f>'Core Indicators'!IP123</f>
        <v>2</v>
      </c>
      <c r="AN123" s="186">
        <f t="shared" si="59"/>
        <v>2</v>
      </c>
    </row>
    <row r="124" spans="1:40" x14ac:dyDescent="0.35">
      <c r="A124" s="205" t="str">
        <f>Lists!C:C</f>
        <v>SLV001</v>
      </c>
      <c r="B124" s="251">
        <f t="shared" si="45"/>
        <v>1.9</v>
      </c>
      <c r="C124" s="165">
        <f t="shared" si="46"/>
        <v>1</v>
      </c>
      <c r="D124" s="274">
        <f t="shared" si="47"/>
        <v>2.2000000000000002</v>
      </c>
      <c r="E124" s="205">
        <f>'Core Indicators'!R124</f>
        <v>2</v>
      </c>
      <c r="F124" s="205">
        <f>'Core Indicators'!Z124</f>
        <v>2</v>
      </c>
      <c r="G124" s="165">
        <f t="shared" si="48"/>
        <v>2</v>
      </c>
      <c r="H124" s="205">
        <f>'Core Indicators'!AH124</f>
        <v>2</v>
      </c>
      <c r="I124" s="205">
        <f>'Core Indicators'!AP124</f>
        <v>3</v>
      </c>
      <c r="J124" s="205">
        <f>'Core Indicators'!BN124</f>
        <v>2</v>
      </c>
      <c r="K124" s="205">
        <f t="shared" si="49"/>
        <v>2.5</v>
      </c>
      <c r="L124" s="251">
        <f t="shared" si="50"/>
        <v>2.2999999999999998</v>
      </c>
      <c r="M124" s="274">
        <f t="shared" si="51"/>
        <v>2</v>
      </c>
      <c r="N124" s="206">
        <f>'Core Indicators'!DJ124</f>
        <v>2</v>
      </c>
      <c r="O124" s="206">
        <f>'Core Indicators'!DR124</f>
        <v>2</v>
      </c>
      <c r="P124" s="206">
        <f>'Core Indicators'!DZ124</f>
        <v>2</v>
      </c>
      <c r="Q124" s="206" t="str">
        <f>'Core Indicators'!EH124</f>
        <v>x</v>
      </c>
      <c r="R124" s="206" t="str">
        <f>'Core Indicators'!EP124</f>
        <v>x</v>
      </c>
      <c r="S124" s="165">
        <f t="shared" si="52"/>
        <v>1.6</v>
      </c>
      <c r="T124" s="165">
        <f t="shared" si="53"/>
        <v>1.1666666666666667</v>
      </c>
      <c r="U124" s="205">
        <v>1</v>
      </c>
      <c r="V124" s="205">
        <v>1</v>
      </c>
      <c r="W124" s="205">
        <f>'Core Indicators'!EX124</f>
        <v>2</v>
      </c>
      <c r="X124" s="165">
        <f t="shared" si="54"/>
        <v>1.5</v>
      </c>
      <c r="Y124" s="205">
        <v>1</v>
      </c>
      <c r="Z124" s="165">
        <f t="shared" si="55"/>
        <v>2</v>
      </c>
      <c r="AA124" s="205" t="str">
        <f>'Core Indicators'!FF124</f>
        <v>x</v>
      </c>
      <c r="AB124" s="205">
        <f t="shared" si="56"/>
        <v>2</v>
      </c>
      <c r="AC124" s="186">
        <f>'Core Indicators'!GD124</f>
        <v>2</v>
      </c>
      <c r="AD124" s="186">
        <f>'Core Indicators'!GL124</f>
        <v>2</v>
      </c>
      <c r="AE124" s="186">
        <f>'Core Indicators'!GT124</f>
        <v>2</v>
      </c>
      <c r="AF124" s="186">
        <f>'Core Indicators'!HB124</f>
        <v>2</v>
      </c>
      <c r="AG124" s="186">
        <f t="shared" si="57"/>
        <v>2</v>
      </c>
      <c r="AH124" s="186">
        <f>'Core Indicators'!HJ124</f>
        <v>2</v>
      </c>
      <c r="AI124" s="186">
        <f>'Core Indicators'!HR124</f>
        <v>2</v>
      </c>
      <c r="AJ124" s="186">
        <f t="shared" si="58"/>
        <v>2</v>
      </c>
      <c r="AK124" s="186">
        <f>'Core Indicators'!HZ124</f>
        <v>2</v>
      </c>
      <c r="AL124" s="186">
        <f>'Core Indicators'!IH124</f>
        <v>2</v>
      </c>
      <c r="AM124" s="186">
        <f>'Core Indicators'!IP124</f>
        <v>2</v>
      </c>
      <c r="AN124" s="186">
        <f t="shared" si="59"/>
        <v>2</v>
      </c>
    </row>
    <row r="125" spans="1:40" x14ac:dyDescent="0.35">
      <c r="A125" s="205" t="str">
        <f>Lists!C:C</f>
        <v>SOM001</v>
      </c>
      <c r="B125" s="251">
        <f t="shared" si="45"/>
        <v>1.8</v>
      </c>
      <c r="C125" s="165">
        <f t="shared" si="46"/>
        <v>0</v>
      </c>
      <c r="D125" s="274">
        <f t="shared" si="47"/>
        <v>2</v>
      </c>
      <c r="E125" s="205">
        <f>'Core Indicators'!R125</f>
        <v>1</v>
      </c>
      <c r="F125" s="205">
        <f>'Core Indicators'!Z125</f>
        <v>2</v>
      </c>
      <c r="G125" s="165">
        <f t="shared" si="48"/>
        <v>1.5</v>
      </c>
      <c r="H125" s="205">
        <f>'Core Indicators'!AH125</f>
        <v>2</v>
      </c>
      <c r="I125" s="205">
        <f>'Core Indicators'!AP125</f>
        <v>3</v>
      </c>
      <c r="J125" s="205">
        <f>'Core Indicators'!BN125</f>
        <v>2</v>
      </c>
      <c r="K125" s="205">
        <f t="shared" si="49"/>
        <v>2.5</v>
      </c>
      <c r="L125" s="251">
        <f t="shared" si="50"/>
        <v>2.2999999999999998</v>
      </c>
      <c r="M125" s="274">
        <f t="shared" si="51"/>
        <v>2</v>
      </c>
      <c r="N125" s="206">
        <f>'Core Indicators'!DJ125</f>
        <v>2</v>
      </c>
      <c r="O125" s="206">
        <f>'Core Indicators'!DR125</f>
        <v>2</v>
      </c>
      <c r="P125" s="206">
        <f>'Core Indicators'!DZ125</f>
        <v>2</v>
      </c>
      <c r="Q125" s="206">
        <f>'Core Indicators'!EH125</f>
        <v>2</v>
      </c>
      <c r="R125" s="206">
        <f>'Core Indicators'!EP125</f>
        <v>2</v>
      </c>
      <c r="S125" s="165">
        <f t="shared" si="52"/>
        <v>1.3</v>
      </c>
      <c r="T125" s="165">
        <f t="shared" si="53"/>
        <v>1.1666666666666667</v>
      </c>
      <c r="U125" s="205">
        <v>1</v>
      </c>
      <c r="V125" s="205">
        <v>1</v>
      </c>
      <c r="W125" s="205">
        <f>'Core Indicators'!EX125</f>
        <v>2</v>
      </c>
      <c r="X125" s="165">
        <f t="shared" si="54"/>
        <v>1.5</v>
      </c>
      <c r="Y125" s="205">
        <v>1</v>
      </c>
      <c r="Z125" s="165">
        <f t="shared" si="55"/>
        <v>1.5</v>
      </c>
      <c r="AA125" s="205">
        <f>'Core Indicators'!FF125</f>
        <v>1</v>
      </c>
      <c r="AB125" s="205">
        <f t="shared" si="56"/>
        <v>2</v>
      </c>
      <c r="AC125" s="186">
        <f>'Core Indicators'!GD125</f>
        <v>2</v>
      </c>
      <c r="AD125" s="186">
        <f>'Core Indicators'!GL125</f>
        <v>2</v>
      </c>
      <c r="AE125" s="186">
        <f>'Core Indicators'!GT125</f>
        <v>2</v>
      </c>
      <c r="AF125" s="186">
        <f>'Core Indicators'!HB125</f>
        <v>2</v>
      </c>
      <c r="AG125" s="186">
        <f t="shared" si="57"/>
        <v>2</v>
      </c>
      <c r="AH125" s="186">
        <f>'Core Indicators'!HJ125</f>
        <v>2</v>
      </c>
      <c r="AI125" s="186">
        <f>'Core Indicators'!HR125</f>
        <v>2</v>
      </c>
      <c r="AJ125" s="186">
        <f t="shared" si="58"/>
        <v>2</v>
      </c>
      <c r="AK125" s="186">
        <f>'Core Indicators'!HZ125</f>
        <v>2</v>
      </c>
      <c r="AL125" s="186">
        <f>'Core Indicators'!IH125</f>
        <v>2</v>
      </c>
      <c r="AM125" s="186">
        <f>'Core Indicators'!IP125</f>
        <v>2</v>
      </c>
      <c r="AN125" s="186">
        <f t="shared" si="59"/>
        <v>2</v>
      </c>
    </row>
    <row r="126" spans="1:40" x14ac:dyDescent="0.35">
      <c r="A126" s="205" t="str">
        <f>Lists!C:C</f>
        <v>SOM002</v>
      </c>
      <c r="B126" s="251">
        <f t="shared" si="45"/>
        <v>1.9</v>
      </c>
      <c r="C126" s="165">
        <f t="shared" si="46"/>
        <v>0</v>
      </c>
      <c r="D126" s="274">
        <f t="shared" si="47"/>
        <v>1.9</v>
      </c>
      <c r="E126" s="205">
        <f>'Core Indicators'!R126</f>
        <v>2</v>
      </c>
      <c r="F126" s="205">
        <f>'Core Indicators'!Z126</f>
        <v>3</v>
      </c>
      <c r="G126" s="165">
        <f t="shared" si="48"/>
        <v>2.5</v>
      </c>
      <c r="H126" s="205">
        <f>'Core Indicators'!AH126</f>
        <v>1</v>
      </c>
      <c r="I126" s="205">
        <f>'Core Indicators'!AP126</f>
        <v>1</v>
      </c>
      <c r="J126" s="205">
        <f>'Core Indicators'!BN126</f>
        <v>3</v>
      </c>
      <c r="K126" s="205">
        <f t="shared" si="49"/>
        <v>2.1</v>
      </c>
      <c r="L126" s="251">
        <f t="shared" si="50"/>
        <v>1.6</v>
      </c>
      <c r="M126" s="274">
        <f t="shared" si="51"/>
        <v>2</v>
      </c>
      <c r="N126" s="206">
        <f>'Core Indicators'!DJ126</f>
        <v>2</v>
      </c>
      <c r="O126" s="206">
        <f>'Core Indicators'!DR126</f>
        <v>2</v>
      </c>
      <c r="P126" s="206">
        <f>'Core Indicators'!DZ126</f>
        <v>2</v>
      </c>
      <c r="Q126" s="206">
        <f>'Core Indicators'!EH126</f>
        <v>2</v>
      </c>
      <c r="R126" s="206" t="str">
        <f>'Core Indicators'!EP126</f>
        <v>x</v>
      </c>
      <c r="S126" s="165">
        <f t="shared" si="52"/>
        <v>1.7</v>
      </c>
      <c r="T126" s="165">
        <f t="shared" si="53"/>
        <v>1.3333333333333333</v>
      </c>
      <c r="U126" s="205">
        <v>1</v>
      </c>
      <c r="V126" s="205">
        <v>1</v>
      </c>
      <c r="W126" s="205">
        <f>'Core Indicators'!EX126</f>
        <v>3</v>
      </c>
      <c r="X126" s="165">
        <f t="shared" si="54"/>
        <v>2</v>
      </c>
      <c r="Y126" s="205">
        <v>1</v>
      </c>
      <c r="Z126" s="165">
        <f t="shared" si="55"/>
        <v>2</v>
      </c>
      <c r="AA126" s="205">
        <f>'Core Indicators'!FF126</f>
        <v>2</v>
      </c>
      <c r="AB126" s="205">
        <f t="shared" si="56"/>
        <v>2</v>
      </c>
      <c r="AC126" s="186">
        <f>'Core Indicators'!GD126</f>
        <v>2</v>
      </c>
      <c r="AD126" s="186">
        <f>'Core Indicators'!GL126</f>
        <v>2</v>
      </c>
      <c r="AE126" s="186">
        <f>'Core Indicators'!GT126</f>
        <v>2</v>
      </c>
      <c r="AF126" s="186">
        <f>'Core Indicators'!HB126</f>
        <v>2</v>
      </c>
      <c r="AG126" s="186">
        <f t="shared" si="57"/>
        <v>2</v>
      </c>
      <c r="AH126" s="186">
        <f>'Core Indicators'!HJ126</f>
        <v>2</v>
      </c>
      <c r="AI126" s="186">
        <f>'Core Indicators'!HR126</f>
        <v>2</v>
      </c>
      <c r="AJ126" s="186">
        <f t="shared" si="58"/>
        <v>2</v>
      </c>
      <c r="AK126" s="186">
        <f>'Core Indicators'!HZ126</f>
        <v>2</v>
      </c>
      <c r="AL126" s="186">
        <f>'Core Indicators'!IH126</f>
        <v>2</v>
      </c>
      <c r="AM126" s="186">
        <f>'Core Indicators'!IP126</f>
        <v>2</v>
      </c>
      <c r="AN126" s="186">
        <f t="shared" si="59"/>
        <v>2</v>
      </c>
    </row>
    <row r="127" spans="1:40" x14ac:dyDescent="0.35">
      <c r="A127" s="205" t="str">
        <f>Lists!C:C</f>
        <v>SSD001</v>
      </c>
      <c r="B127" s="251">
        <f t="shared" si="45"/>
        <v>1.8</v>
      </c>
      <c r="C127" s="165">
        <f t="shared" si="46"/>
        <v>0</v>
      </c>
      <c r="D127" s="274">
        <f t="shared" si="47"/>
        <v>1.8</v>
      </c>
      <c r="E127" s="205">
        <f>'Core Indicators'!R127</f>
        <v>1</v>
      </c>
      <c r="F127" s="205">
        <f>'Core Indicators'!Z127</f>
        <v>2</v>
      </c>
      <c r="G127" s="165">
        <f t="shared" si="48"/>
        <v>1.5</v>
      </c>
      <c r="H127" s="205">
        <f>'Core Indicators'!AH127</f>
        <v>2</v>
      </c>
      <c r="I127" s="205">
        <f>'Core Indicators'!AP127</f>
        <v>2</v>
      </c>
      <c r="J127" s="205">
        <f>'Core Indicators'!BN127</f>
        <v>2</v>
      </c>
      <c r="K127" s="205">
        <f t="shared" si="49"/>
        <v>2</v>
      </c>
      <c r="L127" s="251">
        <f t="shared" si="50"/>
        <v>2</v>
      </c>
      <c r="M127" s="274">
        <f t="shared" si="51"/>
        <v>2</v>
      </c>
      <c r="N127" s="206">
        <f>'Core Indicators'!DJ127</f>
        <v>2</v>
      </c>
      <c r="O127" s="206">
        <f>'Core Indicators'!DR127</f>
        <v>2</v>
      </c>
      <c r="P127" s="206">
        <f>'Core Indicators'!DZ127</f>
        <v>2</v>
      </c>
      <c r="Q127" s="206">
        <f>'Core Indicators'!EH127</f>
        <v>2</v>
      </c>
      <c r="R127" s="206">
        <f>'Core Indicators'!EP127</f>
        <v>2</v>
      </c>
      <c r="S127" s="165">
        <f t="shared" si="52"/>
        <v>1.6</v>
      </c>
      <c r="T127" s="165">
        <f t="shared" si="53"/>
        <v>1.1666666666666667</v>
      </c>
      <c r="U127" s="205">
        <v>1</v>
      </c>
      <c r="V127" s="205">
        <v>1</v>
      </c>
      <c r="W127" s="205">
        <f>'Core Indicators'!EX127</f>
        <v>2</v>
      </c>
      <c r="X127" s="165">
        <f t="shared" si="54"/>
        <v>1.5</v>
      </c>
      <c r="Y127" s="205">
        <v>1</v>
      </c>
      <c r="Z127" s="165">
        <f t="shared" si="55"/>
        <v>2</v>
      </c>
      <c r="AA127" s="205">
        <f>'Core Indicators'!FF127</f>
        <v>2</v>
      </c>
      <c r="AB127" s="205">
        <f t="shared" si="56"/>
        <v>2</v>
      </c>
      <c r="AC127" s="186">
        <f>'Core Indicators'!GD127</f>
        <v>2</v>
      </c>
      <c r="AD127" s="186">
        <f>'Core Indicators'!GL127</f>
        <v>2</v>
      </c>
      <c r="AE127" s="186">
        <f>'Core Indicators'!GT127</f>
        <v>2</v>
      </c>
      <c r="AF127" s="186">
        <f>'Core Indicators'!HB127</f>
        <v>2</v>
      </c>
      <c r="AG127" s="186">
        <f t="shared" si="57"/>
        <v>2</v>
      </c>
      <c r="AH127" s="186">
        <f>'Core Indicators'!HJ127</f>
        <v>2</v>
      </c>
      <c r="AI127" s="186">
        <f>'Core Indicators'!HR127</f>
        <v>2</v>
      </c>
      <c r="AJ127" s="186">
        <f t="shared" si="58"/>
        <v>2</v>
      </c>
      <c r="AK127" s="186">
        <f>'Core Indicators'!HZ127</f>
        <v>2</v>
      </c>
      <c r="AL127" s="186">
        <f>'Core Indicators'!IH127</f>
        <v>2</v>
      </c>
      <c r="AM127" s="186">
        <f>'Core Indicators'!IP127</f>
        <v>2</v>
      </c>
      <c r="AN127" s="186">
        <f t="shared" si="59"/>
        <v>2</v>
      </c>
    </row>
    <row r="128" spans="1:40" x14ac:dyDescent="0.35">
      <c r="A128" s="205" t="str">
        <f>Lists!C:C</f>
        <v>SVK002</v>
      </c>
      <c r="B128" s="251">
        <f t="shared" si="45"/>
        <v>1.7</v>
      </c>
      <c r="C128" s="165">
        <f t="shared" si="46"/>
        <v>0</v>
      </c>
      <c r="D128" s="274">
        <f t="shared" si="47"/>
        <v>1.5</v>
      </c>
      <c r="E128" s="205">
        <f>'Core Indicators'!R128</f>
        <v>2</v>
      </c>
      <c r="F128" s="205">
        <f>'Core Indicators'!Z128</f>
        <v>2</v>
      </c>
      <c r="G128" s="165">
        <f t="shared" si="48"/>
        <v>2</v>
      </c>
      <c r="H128" s="205">
        <f>'Core Indicators'!AH128</f>
        <v>1</v>
      </c>
      <c r="I128" s="205">
        <f>'Core Indicators'!AP128</f>
        <v>1</v>
      </c>
      <c r="J128" s="205">
        <f>'Core Indicators'!BN128</f>
        <v>2</v>
      </c>
      <c r="K128" s="205">
        <f t="shared" si="49"/>
        <v>1.5</v>
      </c>
      <c r="L128" s="251">
        <f t="shared" si="50"/>
        <v>1.3</v>
      </c>
      <c r="M128" s="274">
        <f t="shared" si="51"/>
        <v>1.8</v>
      </c>
      <c r="N128" s="206">
        <f>'Core Indicators'!DJ128</f>
        <v>2</v>
      </c>
      <c r="O128" s="206">
        <f>'Core Indicators'!DR128</f>
        <v>1</v>
      </c>
      <c r="P128" s="206">
        <f>'Core Indicators'!DZ128</f>
        <v>2</v>
      </c>
      <c r="Q128" s="206">
        <f>'Core Indicators'!EH128</f>
        <v>2</v>
      </c>
      <c r="R128" s="206">
        <f>'Core Indicators'!EP128</f>
        <v>2</v>
      </c>
      <c r="S128" s="165">
        <f t="shared" si="52"/>
        <v>1.6</v>
      </c>
      <c r="T128" s="165">
        <f t="shared" si="53"/>
        <v>1.1666666666666667</v>
      </c>
      <c r="U128" s="205">
        <v>1</v>
      </c>
      <c r="V128" s="205">
        <v>1</v>
      </c>
      <c r="W128" s="205">
        <f>'Core Indicators'!EX128</f>
        <v>2</v>
      </c>
      <c r="X128" s="165">
        <f t="shared" si="54"/>
        <v>1.5</v>
      </c>
      <c r="Y128" s="205">
        <v>1</v>
      </c>
      <c r="Z128" s="165">
        <f t="shared" si="55"/>
        <v>2</v>
      </c>
      <c r="AA128" s="205">
        <f>'Core Indicators'!FF128</f>
        <v>2</v>
      </c>
      <c r="AB128" s="205">
        <f t="shared" si="56"/>
        <v>2</v>
      </c>
      <c r="AC128" s="186">
        <f>'Core Indicators'!GD128</f>
        <v>2</v>
      </c>
      <c r="AD128" s="186">
        <f>'Core Indicators'!GL128</f>
        <v>2</v>
      </c>
      <c r="AE128" s="186">
        <f>'Core Indicators'!GT128</f>
        <v>2</v>
      </c>
      <c r="AF128" s="186">
        <f>'Core Indicators'!HB128</f>
        <v>2</v>
      </c>
      <c r="AG128" s="186">
        <f t="shared" si="57"/>
        <v>2</v>
      </c>
      <c r="AH128" s="186">
        <f>'Core Indicators'!HJ128</f>
        <v>2</v>
      </c>
      <c r="AI128" s="186">
        <f>'Core Indicators'!HR128</f>
        <v>2</v>
      </c>
      <c r="AJ128" s="186">
        <f t="shared" si="58"/>
        <v>2</v>
      </c>
      <c r="AK128" s="186">
        <f>'Core Indicators'!HZ128</f>
        <v>2</v>
      </c>
      <c r="AL128" s="186">
        <f>'Core Indicators'!IH128</f>
        <v>2</v>
      </c>
      <c r="AM128" s="186">
        <f>'Core Indicators'!IP128</f>
        <v>2</v>
      </c>
      <c r="AN128" s="186">
        <f t="shared" si="59"/>
        <v>2</v>
      </c>
    </row>
    <row r="129" spans="1:40" x14ac:dyDescent="0.35">
      <c r="A129" s="205" t="str">
        <f>Lists!C:C</f>
        <v>SWZ001</v>
      </c>
      <c r="B129" s="251">
        <f t="shared" si="45"/>
        <v>1.3</v>
      </c>
      <c r="C129" s="165">
        <f t="shared" si="46"/>
        <v>1</v>
      </c>
      <c r="D129" s="274">
        <f t="shared" si="47"/>
        <v>1.5</v>
      </c>
      <c r="E129" s="205">
        <f>'Core Indicators'!R129</f>
        <v>2</v>
      </c>
      <c r="F129" s="205">
        <f>'Core Indicators'!Z129</f>
        <v>1</v>
      </c>
      <c r="G129" s="165">
        <f t="shared" si="48"/>
        <v>1.5</v>
      </c>
      <c r="H129" s="205">
        <f>'Core Indicators'!AH129</f>
        <v>1</v>
      </c>
      <c r="I129" s="205" t="str">
        <f>'Core Indicators'!AP129</f>
        <v>x</v>
      </c>
      <c r="J129" s="205">
        <f>'Core Indicators'!BN129</f>
        <v>2</v>
      </c>
      <c r="K129" s="205">
        <f t="shared" si="49"/>
        <v>2</v>
      </c>
      <c r="L129" s="251">
        <f t="shared" si="50"/>
        <v>1.5</v>
      </c>
      <c r="M129" s="274">
        <f t="shared" si="51"/>
        <v>1</v>
      </c>
      <c r="N129" s="206">
        <f>'Core Indicators'!DJ129</f>
        <v>1</v>
      </c>
      <c r="O129" s="206">
        <f>'Core Indicators'!DR129</f>
        <v>1</v>
      </c>
      <c r="P129" s="206">
        <f>'Core Indicators'!DZ129</f>
        <v>1</v>
      </c>
      <c r="Q129" s="206">
        <f>'Core Indicators'!EH129</f>
        <v>1</v>
      </c>
      <c r="R129" s="206">
        <f>'Core Indicators'!EP129</f>
        <v>1</v>
      </c>
      <c r="S129" s="165">
        <f t="shared" si="52"/>
        <v>1.6</v>
      </c>
      <c r="T129" s="165">
        <f t="shared" si="53"/>
        <v>1.1666666666666667</v>
      </c>
      <c r="U129" s="205">
        <v>1</v>
      </c>
      <c r="V129" s="205">
        <v>1</v>
      </c>
      <c r="W129" s="205">
        <f>'Core Indicators'!EX129</f>
        <v>2</v>
      </c>
      <c r="X129" s="165">
        <f t="shared" si="54"/>
        <v>1.5</v>
      </c>
      <c r="Y129" s="205">
        <v>1</v>
      </c>
      <c r="Z129" s="165">
        <f t="shared" si="55"/>
        <v>2</v>
      </c>
      <c r="AA129" s="205">
        <f>'Core Indicators'!FF129</f>
        <v>2</v>
      </c>
      <c r="AB129" s="205">
        <f t="shared" si="56"/>
        <v>2</v>
      </c>
      <c r="AC129" s="186">
        <f>'Core Indicators'!GD129</f>
        <v>2</v>
      </c>
      <c r="AD129" s="186">
        <f>'Core Indicators'!GL129</f>
        <v>2</v>
      </c>
      <c r="AE129" s="186">
        <f>'Core Indicators'!GT129</f>
        <v>2</v>
      </c>
      <c r="AF129" s="186">
        <f>'Core Indicators'!HB129</f>
        <v>2</v>
      </c>
      <c r="AG129" s="186">
        <f t="shared" si="57"/>
        <v>2</v>
      </c>
      <c r="AH129" s="186">
        <f>'Core Indicators'!HJ129</f>
        <v>2</v>
      </c>
      <c r="AI129" s="186">
        <f>'Core Indicators'!HR129</f>
        <v>2</v>
      </c>
      <c r="AJ129" s="186">
        <f t="shared" si="58"/>
        <v>2</v>
      </c>
      <c r="AK129" s="186">
        <f>'Core Indicators'!HZ129</f>
        <v>2</v>
      </c>
      <c r="AL129" s="186">
        <f>'Core Indicators'!IH129</f>
        <v>2</v>
      </c>
      <c r="AM129" s="186">
        <f>'Core Indicators'!IP129</f>
        <v>2</v>
      </c>
      <c r="AN129" s="186">
        <f t="shared" si="59"/>
        <v>2</v>
      </c>
    </row>
    <row r="130" spans="1:40" x14ac:dyDescent="0.35">
      <c r="A130" s="205" t="str">
        <f>Lists!C:C</f>
        <v>SYR001</v>
      </c>
      <c r="B130" s="251">
        <f t="shared" si="45"/>
        <v>1.3</v>
      </c>
      <c r="C130" s="165">
        <f t="shared" si="46"/>
        <v>0</v>
      </c>
      <c r="D130" s="274">
        <f t="shared" si="47"/>
        <v>1.9</v>
      </c>
      <c r="E130" s="205">
        <f>'Core Indicators'!R130</f>
        <v>2</v>
      </c>
      <c r="F130" s="205">
        <f>'Core Indicators'!Z130</f>
        <v>1</v>
      </c>
      <c r="G130" s="165">
        <f t="shared" si="48"/>
        <v>1.5</v>
      </c>
      <c r="H130" s="205">
        <f>'Core Indicators'!AH130</f>
        <v>1</v>
      </c>
      <c r="I130" s="205">
        <f>'Core Indicators'!AP130</f>
        <v>3</v>
      </c>
      <c r="J130" s="205">
        <f>'Core Indicators'!BN130</f>
        <v>3</v>
      </c>
      <c r="K130" s="205">
        <f t="shared" si="49"/>
        <v>3</v>
      </c>
      <c r="L130" s="251">
        <f t="shared" si="50"/>
        <v>2.1</v>
      </c>
      <c r="M130" s="274">
        <f t="shared" si="51"/>
        <v>1</v>
      </c>
      <c r="N130" s="206">
        <f>'Core Indicators'!DJ130</f>
        <v>1</v>
      </c>
      <c r="O130" s="206">
        <f>'Core Indicators'!DR130</f>
        <v>1</v>
      </c>
      <c r="P130" s="206">
        <f>'Core Indicators'!DZ130</f>
        <v>1</v>
      </c>
      <c r="Q130" s="206">
        <f>'Core Indicators'!EH130</f>
        <v>1</v>
      </c>
      <c r="R130" s="206">
        <f>'Core Indicators'!EP130</f>
        <v>1</v>
      </c>
      <c r="S130" s="165">
        <f t="shared" si="52"/>
        <v>1.4</v>
      </c>
      <c r="T130" s="165">
        <f t="shared" si="53"/>
        <v>1.3333333333333333</v>
      </c>
      <c r="U130" s="205">
        <v>1</v>
      </c>
      <c r="V130" s="205">
        <v>1</v>
      </c>
      <c r="W130" s="205">
        <f>'Core Indicators'!EX130</f>
        <v>3</v>
      </c>
      <c r="X130" s="165">
        <f t="shared" si="54"/>
        <v>2</v>
      </c>
      <c r="Y130" s="205">
        <v>1</v>
      </c>
      <c r="Z130" s="165">
        <f t="shared" si="55"/>
        <v>1.5</v>
      </c>
      <c r="AA130" s="205">
        <f>'Core Indicators'!FF130</f>
        <v>1</v>
      </c>
      <c r="AB130" s="205">
        <f t="shared" si="56"/>
        <v>2</v>
      </c>
      <c r="AC130" s="186">
        <f>'Core Indicators'!GD130</f>
        <v>2</v>
      </c>
      <c r="AD130" s="186">
        <f>'Core Indicators'!GL130</f>
        <v>2</v>
      </c>
      <c r="AE130" s="186">
        <f>'Core Indicators'!GT130</f>
        <v>2</v>
      </c>
      <c r="AF130" s="186">
        <f>'Core Indicators'!HB130</f>
        <v>2</v>
      </c>
      <c r="AG130" s="186">
        <f t="shared" si="57"/>
        <v>2</v>
      </c>
      <c r="AH130" s="186">
        <f>'Core Indicators'!HJ130</f>
        <v>2</v>
      </c>
      <c r="AI130" s="186">
        <f>'Core Indicators'!HR130</f>
        <v>2</v>
      </c>
      <c r="AJ130" s="186">
        <f t="shared" si="58"/>
        <v>2</v>
      </c>
      <c r="AK130" s="186">
        <f>'Core Indicators'!HZ130</f>
        <v>2</v>
      </c>
      <c r="AL130" s="186">
        <f>'Core Indicators'!IH130</f>
        <v>2</v>
      </c>
      <c r="AM130" s="186">
        <f>'Core Indicators'!IP130</f>
        <v>2</v>
      </c>
      <c r="AN130" s="186">
        <f t="shared" si="59"/>
        <v>2</v>
      </c>
    </row>
    <row r="131" spans="1:40" x14ac:dyDescent="0.35">
      <c r="A131" s="205" t="str">
        <f>Lists!C:C</f>
        <v>TCD001</v>
      </c>
      <c r="B131" s="251">
        <f t="shared" ref="B131:B155" si="60">IF(OR(M131="x",D131="x"),"x",ROUND((5-GEOMEAN(((5-D131)/5*4+1),((5-M131)/5*4+1),((5-M131)/5*4+1)))/4*3.5+S131*0.3,1))</f>
        <v>2.2999999999999998</v>
      </c>
      <c r="C131" s="165">
        <f t="shared" ref="C131:C155" si="61">COUNTIF(E131:F131,"x")+COUNTIF(H131:I131,"x")+COUNTIF(J131:J131,"x")+COUNTIF(M131,"x")+COUNTIF(U131:W131,"x")+COUNTIF(Y131:AB131,"x")</f>
        <v>0</v>
      </c>
      <c r="D131" s="274">
        <f t="shared" ref="D131:D155" si="62">IF(OR(L131="x",G131="x"),"x",ROUND((5-GEOMEAN(((5-L131)/5*4+1),((5-L131)/5*4+1),((5-G131)/5*4+1)))/4*5,1))</f>
        <v>1.9</v>
      </c>
      <c r="E131" s="205">
        <f>'Core Indicators'!R131</f>
        <v>1</v>
      </c>
      <c r="F131" s="205">
        <f>'Core Indicators'!Z131</f>
        <v>2</v>
      </c>
      <c r="G131" s="165">
        <f t="shared" ref="G131:G155" si="63">IF(AND(F131="x",E131="x"),"x",IF(OR(F131="x",E131="x"),AVERAGE(E131,F131),ROUND((10-GEOMEAN(((10-E131)/10*9+1),((10-F131)/10*9+1)))/9*10,1)))</f>
        <v>1.5</v>
      </c>
      <c r="H131" s="205">
        <f>'Core Indicators'!AH131</f>
        <v>3</v>
      </c>
      <c r="I131" s="205">
        <f>'Core Indicators'!AP131</f>
        <v>1</v>
      </c>
      <c r="J131" s="205">
        <f>'Core Indicators'!BN131</f>
        <v>1</v>
      </c>
      <c r="K131" s="205">
        <f t="shared" ref="K131:K155" si="64">IF(AND(J131="x",I131="x"),"x",IF(OR(J131="x",I131="x"),AVERAGE(I131,J131),ROUND((10-GEOMEAN(((10-I131)/10*9+1),((10-J131)/10*9+1)))/9*10,1)))</f>
        <v>1</v>
      </c>
      <c r="L131" s="251">
        <f t="shared" ref="L131:L155" si="65">IF(AND(H131="x",K131="x"),"x",IF(OR(H131="x",K131="x"),AVERAGE(H131,K131),ROUND((10-GEOMEAN(((10-H131)/10*9+1),((10-K131)/10*9+1)))/9*10,1)))</f>
        <v>2.1</v>
      </c>
      <c r="M131" s="274">
        <f t="shared" ref="M131:M155" si="66">IF(N131="x","x",AVERAGE(N131:R131))</f>
        <v>3</v>
      </c>
      <c r="N131" s="206">
        <f>'Core Indicators'!DJ131</f>
        <v>3</v>
      </c>
      <c r="O131" s="206">
        <f>'Core Indicators'!DR131</f>
        <v>3</v>
      </c>
      <c r="P131" s="206">
        <f>'Core Indicators'!DZ131</f>
        <v>3</v>
      </c>
      <c r="Q131" s="206">
        <f>'Core Indicators'!EH131</f>
        <v>3</v>
      </c>
      <c r="R131" s="206">
        <f>'Core Indicators'!EP131</f>
        <v>3</v>
      </c>
      <c r="S131" s="165">
        <f t="shared" ref="S131:S155" si="67">IF(OR(Z131="x",T131="x"),T131,ROUND((10-GEOMEAN(((10-T131)/10*9+1),((10-Z131)/10*9+1)))/9*10,1))</f>
        <v>1.4</v>
      </c>
      <c r="T131" s="165">
        <f t="shared" ref="T131:T155" si="68">AVERAGE(U131,X131,Y131)</f>
        <v>1.3333333333333333</v>
      </c>
      <c r="U131" s="205">
        <v>1</v>
      </c>
      <c r="V131" s="205">
        <v>1</v>
      </c>
      <c r="W131" s="205">
        <f>'Core Indicators'!EX131</f>
        <v>3</v>
      </c>
      <c r="X131" s="165">
        <f t="shared" ref="X131:X155" si="69">AVERAGE(V131:W131)</f>
        <v>2</v>
      </c>
      <c r="Y131" s="205">
        <v>1</v>
      </c>
      <c r="Z131" s="165">
        <f t="shared" ref="Z131:Z155" si="70">IF(AND(AA131="x",AB131="x"),"x",AVERAGE(AA131:AB131))</f>
        <v>1.5</v>
      </c>
      <c r="AA131" s="205">
        <f>'Core Indicators'!FF131</f>
        <v>1</v>
      </c>
      <c r="AB131" s="205">
        <f t="shared" ref="AB131:AB155" si="71">IF(AND(AJ131="x",AN131="x",AG131="x"),"x",(AVERAGE(AJ131,AN131,AG131)))</f>
        <v>2</v>
      </c>
      <c r="AC131" s="186">
        <f>'Core Indicators'!GD131</f>
        <v>2</v>
      </c>
      <c r="AD131" s="186">
        <f>'Core Indicators'!GL131</f>
        <v>2</v>
      </c>
      <c r="AE131" s="186">
        <f>'Core Indicators'!GT131</f>
        <v>2</v>
      </c>
      <c r="AF131" s="186">
        <f>'Core Indicators'!HB131</f>
        <v>2</v>
      </c>
      <c r="AG131" s="186">
        <f t="shared" ref="AG131:AG155" si="72">IF(AND(AC131="x",AD131="x",AE131="x",AF131="x"),"x",AVERAGE(AC131:AF131))</f>
        <v>2</v>
      </c>
      <c r="AH131" s="186">
        <f>'Core Indicators'!HJ131</f>
        <v>2</v>
      </c>
      <c r="AI131" s="186">
        <f>'Core Indicators'!HR131</f>
        <v>2</v>
      </c>
      <c r="AJ131" s="186">
        <f t="shared" ref="AJ131:AJ155" si="73">IF(AND(AH131="x",AI131="x"),"x",AVERAGE(AH131:AI131))</f>
        <v>2</v>
      </c>
      <c r="AK131" s="186">
        <f>'Core Indicators'!HZ131</f>
        <v>2</v>
      </c>
      <c r="AL131" s="186">
        <f>'Core Indicators'!IH131</f>
        <v>2</v>
      </c>
      <c r="AM131" s="186">
        <f>'Core Indicators'!IP131</f>
        <v>2</v>
      </c>
      <c r="AN131" s="186">
        <f t="shared" ref="AN131:AN155" si="74">IF(AND(AK131="x",AL131="x",AM131="x"),"x",AVERAGE(AK131:AM131))</f>
        <v>2</v>
      </c>
    </row>
    <row r="132" spans="1:40" x14ac:dyDescent="0.35">
      <c r="A132" s="205" t="str">
        <f>Lists!C:C</f>
        <v>TCD003</v>
      </c>
      <c r="B132" s="251">
        <f t="shared" si="60"/>
        <v>2.6</v>
      </c>
      <c r="C132" s="165">
        <f t="shared" si="61"/>
        <v>0</v>
      </c>
      <c r="D132" s="274">
        <f t="shared" si="62"/>
        <v>2.8</v>
      </c>
      <c r="E132" s="205">
        <f>'Core Indicators'!R132</f>
        <v>2</v>
      </c>
      <c r="F132" s="205">
        <f>'Core Indicators'!Z132</f>
        <v>3</v>
      </c>
      <c r="G132" s="165">
        <f t="shared" si="63"/>
        <v>2.5</v>
      </c>
      <c r="H132" s="205">
        <f>'Core Indicators'!AH132</f>
        <v>3</v>
      </c>
      <c r="I132" s="205">
        <f>'Core Indicators'!AP132</f>
        <v>3</v>
      </c>
      <c r="J132" s="205">
        <f>'Core Indicators'!BN132</f>
        <v>3</v>
      </c>
      <c r="K132" s="205">
        <f t="shared" si="64"/>
        <v>3</v>
      </c>
      <c r="L132" s="251">
        <f t="shared" si="65"/>
        <v>3</v>
      </c>
      <c r="M132" s="274">
        <f t="shared" si="66"/>
        <v>3</v>
      </c>
      <c r="N132" s="206">
        <f>'Core Indicators'!DJ132</f>
        <v>3</v>
      </c>
      <c r="O132" s="206">
        <f>'Core Indicators'!DR132</f>
        <v>3</v>
      </c>
      <c r="P132" s="206">
        <f>'Core Indicators'!DZ132</f>
        <v>3</v>
      </c>
      <c r="Q132" s="206">
        <f>'Core Indicators'!EH132</f>
        <v>3</v>
      </c>
      <c r="R132" s="206">
        <f>'Core Indicators'!EP132</f>
        <v>3</v>
      </c>
      <c r="S132" s="165">
        <f t="shared" si="67"/>
        <v>1.7</v>
      </c>
      <c r="T132" s="165">
        <f t="shared" si="68"/>
        <v>1.3333333333333333</v>
      </c>
      <c r="U132" s="205">
        <v>1</v>
      </c>
      <c r="V132" s="205">
        <v>1</v>
      </c>
      <c r="W132" s="205">
        <f>'Core Indicators'!EX132</f>
        <v>3</v>
      </c>
      <c r="X132" s="165">
        <f t="shared" si="69"/>
        <v>2</v>
      </c>
      <c r="Y132" s="205">
        <v>1</v>
      </c>
      <c r="Z132" s="165">
        <f t="shared" si="70"/>
        <v>2</v>
      </c>
      <c r="AA132" s="205">
        <f>'Core Indicators'!FF132</f>
        <v>2</v>
      </c>
      <c r="AB132" s="205">
        <f t="shared" si="71"/>
        <v>2</v>
      </c>
      <c r="AC132" s="186">
        <f>'Core Indicators'!GD132</f>
        <v>2</v>
      </c>
      <c r="AD132" s="186">
        <f>'Core Indicators'!GL132</f>
        <v>2</v>
      </c>
      <c r="AE132" s="186">
        <f>'Core Indicators'!GT132</f>
        <v>2</v>
      </c>
      <c r="AF132" s="186">
        <f>'Core Indicators'!HB132</f>
        <v>2</v>
      </c>
      <c r="AG132" s="186">
        <f t="shared" si="72"/>
        <v>2</v>
      </c>
      <c r="AH132" s="186">
        <f>'Core Indicators'!HJ132</f>
        <v>2</v>
      </c>
      <c r="AI132" s="186">
        <f>'Core Indicators'!HR132</f>
        <v>2</v>
      </c>
      <c r="AJ132" s="186">
        <f t="shared" si="73"/>
        <v>2</v>
      </c>
      <c r="AK132" s="186">
        <f>'Core Indicators'!HZ132</f>
        <v>2</v>
      </c>
      <c r="AL132" s="186">
        <f>'Core Indicators'!IH132</f>
        <v>2</v>
      </c>
      <c r="AM132" s="186">
        <f>'Core Indicators'!IP132</f>
        <v>2</v>
      </c>
      <c r="AN132" s="186">
        <f t="shared" si="74"/>
        <v>2</v>
      </c>
    </row>
    <row r="133" spans="1:40" x14ac:dyDescent="0.35">
      <c r="A133" s="205" t="str">
        <f>Lists!C:C</f>
        <v>TCD004</v>
      </c>
      <c r="B133" s="251">
        <f t="shared" si="60"/>
        <v>1.9</v>
      </c>
      <c r="C133" s="165">
        <f t="shared" si="61"/>
        <v>0</v>
      </c>
      <c r="D133" s="274">
        <f t="shared" si="62"/>
        <v>2</v>
      </c>
      <c r="E133" s="205">
        <f>'Core Indicators'!R133</f>
        <v>2</v>
      </c>
      <c r="F133" s="205">
        <f>'Core Indicators'!Z133</f>
        <v>2</v>
      </c>
      <c r="G133" s="165">
        <f t="shared" si="63"/>
        <v>2</v>
      </c>
      <c r="H133" s="205">
        <f>'Core Indicators'!AH133</f>
        <v>2</v>
      </c>
      <c r="I133" s="205">
        <f>'Core Indicators'!AP133</f>
        <v>2</v>
      </c>
      <c r="J133" s="205">
        <f>'Core Indicators'!BN133</f>
        <v>2</v>
      </c>
      <c r="K133" s="205">
        <f t="shared" si="64"/>
        <v>2</v>
      </c>
      <c r="L133" s="251">
        <f t="shared" si="65"/>
        <v>2</v>
      </c>
      <c r="M133" s="274">
        <f t="shared" si="66"/>
        <v>2</v>
      </c>
      <c r="N133" s="206">
        <f>'Core Indicators'!DJ133</f>
        <v>2</v>
      </c>
      <c r="O133" s="206">
        <f>'Core Indicators'!DR133</f>
        <v>2</v>
      </c>
      <c r="P133" s="206">
        <f>'Core Indicators'!DZ133</f>
        <v>2</v>
      </c>
      <c r="Q133" s="206">
        <f>'Core Indicators'!EH133</f>
        <v>2</v>
      </c>
      <c r="R133" s="206">
        <f>'Core Indicators'!EP133</f>
        <v>2</v>
      </c>
      <c r="S133" s="165">
        <f t="shared" si="67"/>
        <v>1.7</v>
      </c>
      <c r="T133" s="165">
        <f t="shared" si="68"/>
        <v>1.3333333333333333</v>
      </c>
      <c r="U133" s="205">
        <v>1</v>
      </c>
      <c r="V133" s="205">
        <v>1</v>
      </c>
      <c r="W133" s="205">
        <f>'Core Indicators'!EX133</f>
        <v>3</v>
      </c>
      <c r="X133" s="165">
        <f t="shared" si="69"/>
        <v>2</v>
      </c>
      <c r="Y133" s="205">
        <v>1</v>
      </c>
      <c r="Z133" s="165">
        <f t="shared" si="70"/>
        <v>2</v>
      </c>
      <c r="AA133" s="205">
        <f>'Core Indicators'!FF133</f>
        <v>2</v>
      </c>
      <c r="AB133" s="205">
        <f t="shared" si="71"/>
        <v>2</v>
      </c>
      <c r="AC133" s="186">
        <f>'Core Indicators'!GD133</f>
        <v>2</v>
      </c>
      <c r="AD133" s="186">
        <f>'Core Indicators'!GL133</f>
        <v>2</v>
      </c>
      <c r="AE133" s="186">
        <f>'Core Indicators'!GT133</f>
        <v>2</v>
      </c>
      <c r="AF133" s="186">
        <f>'Core Indicators'!HB133</f>
        <v>2</v>
      </c>
      <c r="AG133" s="186">
        <f t="shared" si="72"/>
        <v>2</v>
      </c>
      <c r="AH133" s="186">
        <f>'Core Indicators'!HJ133</f>
        <v>2</v>
      </c>
      <c r="AI133" s="186">
        <f>'Core Indicators'!HR133</f>
        <v>2</v>
      </c>
      <c r="AJ133" s="186">
        <f t="shared" si="73"/>
        <v>2</v>
      </c>
      <c r="AK133" s="186">
        <f>'Core Indicators'!HZ133</f>
        <v>2</v>
      </c>
      <c r="AL133" s="186">
        <f>'Core Indicators'!IH133</f>
        <v>2</v>
      </c>
      <c r="AM133" s="186">
        <f>'Core Indicators'!IP133</f>
        <v>2</v>
      </c>
      <c r="AN133" s="186">
        <f t="shared" si="74"/>
        <v>2</v>
      </c>
    </row>
    <row r="134" spans="1:40" x14ac:dyDescent="0.35">
      <c r="A134" s="205" t="str">
        <f>Lists!C:C</f>
        <v>TCD005</v>
      </c>
      <c r="B134" s="251">
        <f t="shared" si="60"/>
        <v>2</v>
      </c>
      <c r="C134" s="165">
        <f t="shared" si="61"/>
        <v>0</v>
      </c>
      <c r="D134" s="274">
        <f t="shared" si="62"/>
        <v>2.2000000000000002</v>
      </c>
      <c r="E134" s="205">
        <f>'Core Indicators'!R134</f>
        <v>2</v>
      </c>
      <c r="F134" s="205">
        <f>'Core Indicators'!Z134</f>
        <v>2</v>
      </c>
      <c r="G134" s="165">
        <f t="shared" si="63"/>
        <v>2</v>
      </c>
      <c r="H134" s="205">
        <f>'Core Indicators'!AH134</f>
        <v>2</v>
      </c>
      <c r="I134" s="205">
        <f>'Core Indicators'!AP134</f>
        <v>2</v>
      </c>
      <c r="J134" s="205">
        <f>'Core Indicators'!BN134</f>
        <v>3</v>
      </c>
      <c r="K134" s="205">
        <f t="shared" si="64"/>
        <v>2.5</v>
      </c>
      <c r="L134" s="251">
        <f t="shared" si="65"/>
        <v>2.2999999999999998</v>
      </c>
      <c r="M134" s="274">
        <f t="shared" si="66"/>
        <v>2</v>
      </c>
      <c r="N134" s="206">
        <f>'Core Indicators'!DJ134</f>
        <v>2</v>
      </c>
      <c r="O134" s="206">
        <f>'Core Indicators'!DR134</f>
        <v>2</v>
      </c>
      <c r="P134" s="206">
        <f>'Core Indicators'!DZ134</f>
        <v>2</v>
      </c>
      <c r="Q134" s="206">
        <f>'Core Indicators'!EH134</f>
        <v>2</v>
      </c>
      <c r="R134" s="206">
        <f>'Core Indicators'!EP134</f>
        <v>2</v>
      </c>
      <c r="S134" s="165">
        <f t="shared" si="67"/>
        <v>1.7</v>
      </c>
      <c r="T134" s="165">
        <f t="shared" si="68"/>
        <v>1.3333333333333333</v>
      </c>
      <c r="U134" s="205">
        <v>1</v>
      </c>
      <c r="V134" s="205">
        <v>1</v>
      </c>
      <c r="W134" s="205">
        <f>'Core Indicators'!EX134</f>
        <v>3</v>
      </c>
      <c r="X134" s="165">
        <f t="shared" si="69"/>
        <v>2</v>
      </c>
      <c r="Y134" s="205">
        <v>1</v>
      </c>
      <c r="Z134" s="165">
        <f t="shared" si="70"/>
        <v>2</v>
      </c>
      <c r="AA134" s="205">
        <f>'Core Indicators'!FF134</f>
        <v>2</v>
      </c>
      <c r="AB134" s="205">
        <f t="shared" si="71"/>
        <v>2</v>
      </c>
      <c r="AC134" s="186">
        <f>'Core Indicators'!GD134</f>
        <v>2</v>
      </c>
      <c r="AD134" s="186">
        <f>'Core Indicators'!GL134</f>
        <v>2</v>
      </c>
      <c r="AE134" s="186">
        <f>'Core Indicators'!GT134</f>
        <v>2</v>
      </c>
      <c r="AF134" s="186">
        <f>'Core Indicators'!HB134</f>
        <v>2</v>
      </c>
      <c r="AG134" s="186">
        <f t="shared" si="72"/>
        <v>2</v>
      </c>
      <c r="AH134" s="186">
        <f>'Core Indicators'!HJ134</f>
        <v>2</v>
      </c>
      <c r="AI134" s="186">
        <f>'Core Indicators'!HR134</f>
        <v>2</v>
      </c>
      <c r="AJ134" s="186">
        <f t="shared" si="73"/>
        <v>2</v>
      </c>
      <c r="AK134" s="186">
        <f>'Core Indicators'!HZ134</f>
        <v>2</v>
      </c>
      <c r="AL134" s="186">
        <f>'Core Indicators'!IH134</f>
        <v>2</v>
      </c>
      <c r="AM134" s="186">
        <f>'Core Indicators'!IP134</f>
        <v>2</v>
      </c>
      <c r="AN134" s="186">
        <f t="shared" si="74"/>
        <v>2</v>
      </c>
    </row>
    <row r="135" spans="1:40" x14ac:dyDescent="0.35">
      <c r="A135" s="205" t="str">
        <f>Lists!C:C</f>
        <v>TCD006</v>
      </c>
      <c r="B135" s="251">
        <f t="shared" si="60"/>
        <v>2.5</v>
      </c>
      <c r="C135" s="165">
        <f t="shared" si="61"/>
        <v>0</v>
      </c>
      <c r="D135" s="274">
        <f t="shared" si="62"/>
        <v>2.7</v>
      </c>
      <c r="E135" s="205">
        <f>'Core Indicators'!R135</f>
        <v>2</v>
      </c>
      <c r="F135" s="205">
        <f>'Core Indicators'!Z135</f>
        <v>3</v>
      </c>
      <c r="G135" s="165">
        <f t="shared" si="63"/>
        <v>2.5</v>
      </c>
      <c r="H135" s="205">
        <f>'Core Indicators'!AH135</f>
        <v>3</v>
      </c>
      <c r="I135" s="205">
        <f>'Core Indicators'!AP135</f>
        <v>2</v>
      </c>
      <c r="J135" s="205">
        <f>'Core Indicators'!BN135</f>
        <v>3</v>
      </c>
      <c r="K135" s="205">
        <f t="shared" si="64"/>
        <v>2.5</v>
      </c>
      <c r="L135" s="251">
        <f t="shared" si="65"/>
        <v>2.8</v>
      </c>
      <c r="M135" s="274">
        <f t="shared" si="66"/>
        <v>3</v>
      </c>
      <c r="N135" s="206">
        <f>'Core Indicators'!DJ135</f>
        <v>3</v>
      </c>
      <c r="O135" s="206">
        <f>'Core Indicators'!DR135</f>
        <v>3</v>
      </c>
      <c r="P135" s="206">
        <f>'Core Indicators'!DZ135</f>
        <v>3</v>
      </c>
      <c r="Q135" s="206">
        <f>'Core Indicators'!EH135</f>
        <v>3</v>
      </c>
      <c r="R135" s="206">
        <f>'Core Indicators'!EP135</f>
        <v>3</v>
      </c>
      <c r="S135" s="165">
        <f t="shared" si="67"/>
        <v>1.4</v>
      </c>
      <c r="T135" s="165">
        <f t="shared" si="68"/>
        <v>1.3333333333333333</v>
      </c>
      <c r="U135" s="205">
        <v>1</v>
      </c>
      <c r="V135" s="205">
        <v>1</v>
      </c>
      <c r="W135" s="205">
        <f>'Core Indicators'!EX135</f>
        <v>3</v>
      </c>
      <c r="X135" s="165">
        <f t="shared" si="69"/>
        <v>2</v>
      </c>
      <c r="Y135" s="205">
        <v>1</v>
      </c>
      <c r="Z135" s="165">
        <f t="shared" si="70"/>
        <v>1.5</v>
      </c>
      <c r="AA135" s="205">
        <f>'Core Indicators'!FF135</f>
        <v>1</v>
      </c>
      <c r="AB135" s="205">
        <f t="shared" si="71"/>
        <v>2</v>
      </c>
      <c r="AC135" s="186">
        <f>'Core Indicators'!GD135</f>
        <v>2</v>
      </c>
      <c r="AD135" s="186">
        <f>'Core Indicators'!GL135</f>
        <v>2</v>
      </c>
      <c r="AE135" s="186">
        <f>'Core Indicators'!GT135</f>
        <v>2</v>
      </c>
      <c r="AF135" s="186">
        <f>'Core Indicators'!HB135</f>
        <v>2</v>
      </c>
      <c r="AG135" s="186">
        <f t="shared" si="72"/>
        <v>2</v>
      </c>
      <c r="AH135" s="186">
        <f>'Core Indicators'!HJ135</f>
        <v>2</v>
      </c>
      <c r="AI135" s="186">
        <f>'Core Indicators'!HR135</f>
        <v>2</v>
      </c>
      <c r="AJ135" s="186">
        <f t="shared" si="73"/>
        <v>2</v>
      </c>
      <c r="AK135" s="186">
        <f>'Core Indicators'!HZ135</f>
        <v>2</v>
      </c>
      <c r="AL135" s="186">
        <f>'Core Indicators'!IH135</f>
        <v>2</v>
      </c>
      <c r="AM135" s="186">
        <f>'Core Indicators'!IP135</f>
        <v>2</v>
      </c>
      <c r="AN135" s="186">
        <f t="shared" si="74"/>
        <v>2</v>
      </c>
    </row>
    <row r="136" spans="1:40" x14ac:dyDescent="0.35">
      <c r="A136" s="205" t="str">
        <f>Lists!C:C</f>
        <v>THA001</v>
      </c>
      <c r="B136" s="251">
        <f t="shared" si="60"/>
        <v>2</v>
      </c>
      <c r="C136" s="165">
        <f t="shared" si="61"/>
        <v>0</v>
      </c>
      <c r="D136" s="274">
        <f t="shared" si="62"/>
        <v>2</v>
      </c>
      <c r="E136" s="205">
        <f>'Core Indicators'!R136</f>
        <v>2</v>
      </c>
      <c r="F136" s="205">
        <f>'Core Indicators'!Z136</f>
        <v>2</v>
      </c>
      <c r="G136" s="165">
        <f t="shared" si="63"/>
        <v>2</v>
      </c>
      <c r="H136" s="205">
        <f>'Core Indicators'!AH136</f>
        <v>2</v>
      </c>
      <c r="I136" s="205">
        <f>'Core Indicators'!AP136</f>
        <v>2</v>
      </c>
      <c r="J136" s="205">
        <f>'Core Indicators'!BN136</f>
        <v>2</v>
      </c>
      <c r="K136" s="205">
        <f t="shared" si="64"/>
        <v>2</v>
      </c>
      <c r="L136" s="251">
        <f t="shared" si="65"/>
        <v>2</v>
      </c>
      <c r="M136" s="274">
        <f t="shared" si="66"/>
        <v>2.2000000000000002</v>
      </c>
      <c r="N136" s="206">
        <f>'Core Indicators'!DJ136</f>
        <v>3</v>
      </c>
      <c r="O136" s="206">
        <f>'Core Indicators'!DR136</f>
        <v>2</v>
      </c>
      <c r="P136" s="206">
        <f>'Core Indicators'!DZ136</f>
        <v>2</v>
      </c>
      <c r="Q136" s="206">
        <f>'Core Indicators'!EH136</f>
        <v>2</v>
      </c>
      <c r="R136" s="206">
        <f>'Core Indicators'!EP136</f>
        <v>2</v>
      </c>
      <c r="S136" s="165">
        <f t="shared" si="67"/>
        <v>1.6</v>
      </c>
      <c r="T136" s="165">
        <f t="shared" si="68"/>
        <v>1.1666666666666667</v>
      </c>
      <c r="U136" s="205">
        <v>1</v>
      </c>
      <c r="V136" s="205">
        <v>1</v>
      </c>
      <c r="W136" s="205">
        <f>'Core Indicators'!EX136</f>
        <v>2</v>
      </c>
      <c r="X136" s="165">
        <f t="shared" si="69"/>
        <v>1.5</v>
      </c>
      <c r="Y136" s="205">
        <v>1</v>
      </c>
      <c r="Z136" s="165">
        <f t="shared" si="70"/>
        <v>2</v>
      </c>
      <c r="AA136" s="205">
        <f>'Core Indicators'!FF136</f>
        <v>2</v>
      </c>
      <c r="AB136" s="205">
        <f t="shared" si="71"/>
        <v>2</v>
      </c>
      <c r="AC136" s="186">
        <f>'Core Indicators'!GD136</f>
        <v>2</v>
      </c>
      <c r="AD136" s="186">
        <f>'Core Indicators'!GL136</f>
        <v>2</v>
      </c>
      <c r="AE136" s="186">
        <f>'Core Indicators'!GT136</f>
        <v>2</v>
      </c>
      <c r="AF136" s="186">
        <f>'Core Indicators'!HB136</f>
        <v>2</v>
      </c>
      <c r="AG136" s="186">
        <f t="shared" si="72"/>
        <v>2</v>
      </c>
      <c r="AH136" s="186">
        <f>'Core Indicators'!HJ136</f>
        <v>2</v>
      </c>
      <c r="AI136" s="186">
        <f>'Core Indicators'!HR136</f>
        <v>2</v>
      </c>
      <c r="AJ136" s="186">
        <f t="shared" si="73"/>
        <v>2</v>
      </c>
      <c r="AK136" s="186">
        <f>'Core Indicators'!HZ136</f>
        <v>2</v>
      </c>
      <c r="AL136" s="186">
        <f>'Core Indicators'!IH136</f>
        <v>2</v>
      </c>
      <c r="AM136" s="186">
        <f>'Core Indicators'!IP136</f>
        <v>2</v>
      </c>
      <c r="AN136" s="186">
        <f t="shared" si="74"/>
        <v>2</v>
      </c>
    </row>
    <row r="137" spans="1:40" x14ac:dyDescent="0.35">
      <c r="A137" s="205" t="str">
        <f>Lists!C:C</f>
        <v>THA002</v>
      </c>
      <c r="B137" s="251">
        <f t="shared" si="60"/>
        <v>1.9</v>
      </c>
      <c r="C137" s="165">
        <f t="shared" si="61"/>
        <v>2</v>
      </c>
      <c r="D137" s="274">
        <f t="shared" si="62"/>
        <v>2</v>
      </c>
      <c r="E137" s="205">
        <f>'Core Indicators'!R137</f>
        <v>2</v>
      </c>
      <c r="F137" s="205">
        <f>'Core Indicators'!Z137</f>
        <v>2</v>
      </c>
      <c r="G137" s="165">
        <f t="shared" si="63"/>
        <v>2</v>
      </c>
      <c r="H137" s="205" t="str">
        <f>'Core Indicators'!AH137</f>
        <v>x</v>
      </c>
      <c r="I137" s="205" t="str">
        <f>'Core Indicators'!AP137</f>
        <v>x</v>
      </c>
      <c r="J137" s="205">
        <f>'Core Indicators'!BN137</f>
        <v>2</v>
      </c>
      <c r="K137" s="205">
        <f t="shared" si="64"/>
        <v>2</v>
      </c>
      <c r="L137" s="251">
        <f t="shared" si="65"/>
        <v>2</v>
      </c>
      <c r="M137" s="274">
        <f t="shared" si="66"/>
        <v>2</v>
      </c>
      <c r="N137" s="206">
        <f>'Core Indicators'!DJ137</f>
        <v>2</v>
      </c>
      <c r="O137" s="206" t="str">
        <f>'Core Indicators'!DR137</f>
        <v>x</v>
      </c>
      <c r="P137" s="206" t="str">
        <f>'Core Indicators'!DZ137</f>
        <v>x</v>
      </c>
      <c r="Q137" s="206" t="str">
        <f>'Core Indicators'!EH137</f>
        <v>x</v>
      </c>
      <c r="R137" s="206" t="str">
        <f>'Core Indicators'!EP137</f>
        <v>x</v>
      </c>
      <c r="S137" s="165">
        <f t="shared" si="67"/>
        <v>1.6</v>
      </c>
      <c r="T137" s="165">
        <f t="shared" si="68"/>
        <v>1.1666666666666667</v>
      </c>
      <c r="U137" s="205">
        <v>1</v>
      </c>
      <c r="V137" s="205">
        <v>1</v>
      </c>
      <c r="W137" s="205">
        <f>'Core Indicators'!EX137</f>
        <v>2</v>
      </c>
      <c r="X137" s="165">
        <f t="shared" si="69"/>
        <v>1.5</v>
      </c>
      <c r="Y137" s="205">
        <v>1</v>
      </c>
      <c r="Z137" s="165">
        <f t="shared" si="70"/>
        <v>2</v>
      </c>
      <c r="AA137" s="205">
        <f>'Core Indicators'!FF137</f>
        <v>2</v>
      </c>
      <c r="AB137" s="205">
        <f t="shared" si="71"/>
        <v>2</v>
      </c>
      <c r="AC137" s="186">
        <f>'Core Indicators'!GD137</f>
        <v>2</v>
      </c>
      <c r="AD137" s="186">
        <f>'Core Indicators'!GL137</f>
        <v>2</v>
      </c>
      <c r="AE137" s="186">
        <f>'Core Indicators'!GT137</f>
        <v>2</v>
      </c>
      <c r="AF137" s="186">
        <f>'Core Indicators'!HB137</f>
        <v>2</v>
      </c>
      <c r="AG137" s="186">
        <f t="shared" si="72"/>
        <v>2</v>
      </c>
      <c r="AH137" s="186">
        <f>'Core Indicators'!HJ137</f>
        <v>2</v>
      </c>
      <c r="AI137" s="186">
        <f>'Core Indicators'!HR137</f>
        <v>2</v>
      </c>
      <c r="AJ137" s="186">
        <f t="shared" si="73"/>
        <v>2</v>
      </c>
      <c r="AK137" s="186">
        <f>'Core Indicators'!HZ137</f>
        <v>2</v>
      </c>
      <c r="AL137" s="186">
        <f>'Core Indicators'!IH137</f>
        <v>2</v>
      </c>
      <c r="AM137" s="186">
        <f>'Core Indicators'!IP137</f>
        <v>2</v>
      </c>
      <c r="AN137" s="186">
        <f t="shared" si="74"/>
        <v>2</v>
      </c>
    </row>
    <row r="138" spans="1:40" x14ac:dyDescent="0.35">
      <c r="A138" s="205" t="str">
        <f>Lists!C:C</f>
        <v>THA003</v>
      </c>
      <c r="B138" s="251">
        <f t="shared" si="60"/>
        <v>1.9</v>
      </c>
      <c r="C138" s="165">
        <f t="shared" si="61"/>
        <v>1</v>
      </c>
      <c r="D138" s="274">
        <f t="shared" si="62"/>
        <v>2</v>
      </c>
      <c r="E138" s="205">
        <f>'Core Indicators'!R138</f>
        <v>2</v>
      </c>
      <c r="F138" s="205">
        <f>'Core Indicators'!Z138</f>
        <v>2</v>
      </c>
      <c r="G138" s="165">
        <f t="shared" si="63"/>
        <v>2</v>
      </c>
      <c r="H138" s="205">
        <f>'Core Indicators'!AH138</f>
        <v>2</v>
      </c>
      <c r="I138" s="205">
        <f>'Core Indicators'!AP138</f>
        <v>2</v>
      </c>
      <c r="J138" s="205" t="str">
        <f>'Core Indicators'!BN138</f>
        <v>x</v>
      </c>
      <c r="K138" s="205">
        <f t="shared" si="64"/>
        <v>2</v>
      </c>
      <c r="L138" s="251">
        <f t="shared" si="65"/>
        <v>2</v>
      </c>
      <c r="M138" s="274">
        <f t="shared" si="66"/>
        <v>2</v>
      </c>
      <c r="N138" s="206">
        <f>'Core Indicators'!DJ138</f>
        <v>2</v>
      </c>
      <c r="O138" s="206">
        <f>'Core Indicators'!DR138</f>
        <v>2</v>
      </c>
      <c r="P138" s="206">
        <f>'Core Indicators'!DZ138</f>
        <v>2</v>
      </c>
      <c r="Q138" s="206">
        <f>'Core Indicators'!EH138</f>
        <v>2</v>
      </c>
      <c r="R138" s="206">
        <f>'Core Indicators'!EP138</f>
        <v>2</v>
      </c>
      <c r="S138" s="165">
        <f t="shared" si="67"/>
        <v>1.6</v>
      </c>
      <c r="T138" s="165">
        <f t="shared" si="68"/>
        <v>1.1666666666666667</v>
      </c>
      <c r="U138" s="205">
        <v>1</v>
      </c>
      <c r="V138" s="205">
        <v>1</v>
      </c>
      <c r="W138" s="205">
        <f>'Core Indicators'!EX138</f>
        <v>2</v>
      </c>
      <c r="X138" s="165">
        <f t="shared" si="69"/>
        <v>1.5</v>
      </c>
      <c r="Y138" s="205">
        <v>1</v>
      </c>
      <c r="Z138" s="165">
        <f t="shared" si="70"/>
        <v>2</v>
      </c>
      <c r="AA138" s="205">
        <f>'Core Indicators'!FF138</f>
        <v>2</v>
      </c>
      <c r="AB138" s="205">
        <f t="shared" si="71"/>
        <v>2</v>
      </c>
      <c r="AC138" s="186">
        <f>'Core Indicators'!GD138</f>
        <v>2</v>
      </c>
      <c r="AD138" s="186">
        <f>'Core Indicators'!GL138</f>
        <v>2</v>
      </c>
      <c r="AE138" s="186">
        <f>'Core Indicators'!GT138</f>
        <v>2</v>
      </c>
      <c r="AF138" s="186">
        <f>'Core Indicators'!HB138</f>
        <v>2</v>
      </c>
      <c r="AG138" s="186">
        <f t="shared" si="72"/>
        <v>2</v>
      </c>
      <c r="AH138" s="186">
        <f>'Core Indicators'!HJ138</f>
        <v>2</v>
      </c>
      <c r="AI138" s="186">
        <f>'Core Indicators'!HR138</f>
        <v>2</v>
      </c>
      <c r="AJ138" s="186">
        <f t="shared" si="73"/>
        <v>2</v>
      </c>
      <c r="AK138" s="186">
        <f>'Core Indicators'!HZ138</f>
        <v>2</v>
      </c>
      <c r="AL138" s="186">
        <f>'Core Indicators'!IH138</f>
        <v>2</v>
      </c>
      <c r="AM138" s="186">
        <f>'Core Indicators'!IP138</f>
        <v>2</v>
      </c>
      <c r="AN138" s="186">
        <f t="shared" si="74"/>
        <v>2</v>
      </c>
    </row>
    <row r="139" spans="1:40" x14ac:dyDescent="0.35">
      <c r="A139" s="205" t="str">
        <f>Lists!C:C</f>
        <v>TON002</v>
      </c>
      <c r="B139" s="251">
        <f t="shared" si="60"/>
        <v>1.3</v>
      </c>
      <c r="C139" s="165">
        <f t="shared" si="61"/>
        <v>0</v>
      </c>
      <c r="D139" s="274">
        <f t="shared" si="62"/>
        <v>1.4</v>
      </c>
      <c r="E139" s="205">
        <f>'Core Indicators'!R139</f>
        <v>1</v>
      </c>
      <c r="F139" s="205">
        <f>'Core Indicators'!Z139</f>
        <v>1</v>
      </c>
      <c r="G139" s="165">
        <f t="shared" si="63"/>
        <v>1</v>
      </c>
      <c r="H139" s="205">
        <f>'Core Indicators'!AH139</f>
        <v>1</v>
      </c>
      <c r="I139" s="205">
        <f>'Core Indicators'!AP139</f>
        <v>1</v>
      </c>
      <c r="J139" s="205">
        <f>'Core Indicators'!BN139</f>
        <v>3</v>
      </c>
      <c r="K139" s="205">
        <f t="shared" si="64"/>
        <v>2.1</v>
      </c>
      <c r="L139" s="251">
        <f t="shared" si="65"/>
        <v>1.6</v>
      </c>
      <c r="M139" s="274">
        <f t="shared" si="66"/>
        <v>1</v>
      </c>
      <c r="N139" s="206">
        <f>'Core Indicators'!DJ139</f>
        <v>1</v>
      </c>
      <c r="O139" s="206">
        <f>'Core Indicators'!DR139</f>
        <v>1</v>
      </c>
      <c r="P139" s="206">
        <f>'Core Indicators'!DZ139</f>
        <v>1</v>
      </c>
      <c r="Q139" s="206">
        <f>'Core Indicators'!EH139</f>
        <v>1</v>
      </c>
      <c r="R139" s="206">
        <f>'Core Indicators'!EP139</f>
        <v>1</v>
      </c>
      <c r="S139" s="165">
        <f t="shared" si="67"/>
        <v>1.7</v>
      </c>
      <c r="T139" s="165">
        <f t="shared" si="68"/>
        <v>1.3333333333333333</v>
      </c>
      <c r="U139" s="205">
        <v>1</v>
      </c>
      <c r="V139" s="205">
        <v>1</v>
      </c>
      <c r="W139" s="205">
        <f>'Core Indicators'!EX139</f>
        <v>3</v>
      </c>
      <c r="X139" s="165">
        <f t="shared" si="69"/>
        <v>2</v>
      </c>
      <c r="Y139" s="205">
        <v>1</v>
      </c>
      <c r="Z139" s="165">
        <f t="shared" si="70"/>
        <v>2</v>
      </c>
      <c r="AA139" s="205">
        <f>'Core Indicators'!FF139</f>
        <v>2</v>
      </c>
      <c r="AB139" s="205">
        <f t="shared" si="71"/>
        <v>2</v>
      </c>
      <c r="AC139" s="186">
        <f>'Core Indicators'!GD139</f>
        <v>2</v>
      </c>
      <c r="AD139" s="186">
        <f>'Core Indicators'!GL139</f>
        <v>2</v>
      </c>
      <c r="AE139" s="186">
        <f>'Core Indicators'!GT139</f>
        <v>2</v>
      </c>
      <c r="AF139" s="186">
        <f>'Core Indicators'!HB139</f>
        <v>2</v>
      </c>
      <c r="AG139" s="186">
        <f t="shared" si="72"/>
        <v>2</v>
      </c>
      <c r="AH139" s="186">
        <f>'Core Indicators'!HJ139</f>
        <v>2</v>
      </c>
      <c r="AI139" s="186">
        <f>'Core Indicators'!HR139</f>
        <v>2</v>
      </c>
      <c r="AJ139" s="186">
        <f t="shared" si="73"/>
        <v>2</v>
      </c>
      <c r="AK139" s="186">
        <f>'Core Indicators'!HZ139</f>
        <v>2</v>
      </c>
      <c r="AL139" s="186">
        <f>'Core Indicators'!IH139</f>
        <v>2</v>
      </c>
      <c r="AM139" s="186">
        <f>'Core Indicators'!IP139</f>
        <v>2</v>
      </c>
      <c r="AN139" s="186">
        <f t="shared" si="74"/>
        <v>2</v>
      </c>
    </row>
    <row r="140" spans="1:40" x14ac:dyDescent="0.35">
      <c r="A140" s="205" t="str">
        <f>Lists!C:C</f>
        <v>TTO002</v>
      </c>
      <c r="B140" s="251">
        <f t="shared" si="60"/>
        <v>2.1</v>
      </c>
      <c r="C140" s="165">
        <f t="shared" si="61"/>
        <v>0</v>
      </c>
      <c r="D140" s="274">
        <f t="shared" si="62"/>
        <v>2</v>
      </c>
      <c r="E140" s="205">
        <f>'Core Indicators'!R140</f>
        <v>2</v>
      </c>
      <c r="F140" s="205">
        <f>'Core Indicators'!Z140</f>
        <v>2</v>
      </c>
      <c r="G140" s="165">
        <f t="shared" si="63"/>
        <v>2</v>
      </c>
      <c r="H140" s="205">
        <f>'Core Indicators'!AH140</f>
        <v>2</v>
      </c>
      <c r="I140" s="205">
        <f>'Core Indicators'!AP140</f>
        <v>2</v>
      </c>
      <c r="J140" s="205">
        <f>'Core Indicators'!BN140</f>
        <v>2</v>
      </c>
      <c r="K140" s="205">
        <f t="shared" si="64"/>
        <v>2</v>
      </c>
      <c r="L140" s="251">
        <f t="shared" si="65"/>
        <v>2</v>
      </c>
      <c r="M140" s="274">
        <f t="shared" si="66"/>
        <v>2.4</v>
      </c>
      <c r="N140" s="206">
        <f>'Core Indicators'!DJ140</f>
        <v>2</v>
      </c>
      <c r="O140" s="206">
        <f>'Core Indicators'!DR140</f>
        <v>2</v>
      </c>
      <c r="P140" s="206">
        <f>'Core Indicators'!DZ140</f>
        <v>2</v>
      </c>
      <c r="Q140" s="206">
        <f>'Core Indicators'!EH140</f>
        <v>3</v>
      </c>
      <c r="R140" s="206">
        <f>'Core Indicators'!EP140</f>
        <v>3</v>
      </c>
      <c r="S140" s="165">
        <f t="shared" si="67"/>
        <v>1.6</v>
      </c>
      <c r="T140" s="165">
        <f t="shared" si="68"/>
        <v>1.1666666666666667</v>
      </c>
      <c r="U140" s="205">
        <v>1</v>
      </c>
      <c r="V140" s="205">
        <v>1</v>
      </c>
      <c r="W140" s="205">
        <f>'Core Indicators'!EX140</f>
        <v>2</v>
      </c>
      <c r="X140" s="165">
        <f t="shared" si="69"/>
        <v>1.5</v>
      </c>
      <c r="Y140" s="205">
        <v>1</v>
      </c>
      <c r="Z140" s="165">
        <f t="shared" si="70"/>
        <v>2</v>
      </c>
      <c r="AA140" s="205">
        <f>'Core Indicators'!FF140</f>
        <v>2</v>
      </c>
      <c r="AB140" s="205">
        <f t="shared" si="71"/>
        <v>2</v>
      </c>
      <c r="AC140" s="186">
        <f>'Core Indicators'!GD140</f>
        <v>2</v>
      </c>
      <c r="AD140" s="186">
        <f>'Core Indicators'!GL140</f>
        <v>2</v>
      </c>
      <c r="AE140" s="186">
        <f>'Core Indicators'!GT140</f>
        <v>2</v>
      </c>
      <c r="AF140" s="186">
        <f>'Core Indicators'!HB140</f>
        <v>2</v>
      </c>
      <c r="AG140" s="186">
        <f t="shared" si="72"/>
        <v>2</v>
      </c>
      <c r="AH140" s="186">
        <f>'Core Indicators'!HJ140</f>
        <v>2</v>
      </c>
      <c r="AI140" s="186">
        <f>'Core Indicators'!HR140</f>
        <v>2</v>
      </c>
      <c r="AJ140" s="186">
        <f t="shared" si="73"/>
        <v>2</v>
      </c>
      <c r="AK140" s="186">
        <f>'Core Indicators'!HZ140</f>
        <v>2</v>
      </c>
      <c r="AL140" s="186">
        <f>'Core Indicators'!IH140</f>
        <v>2</v>
      </c>
      <c r="AM140" s="186">
        <f>'Core Indicators'!IP140</f>
        <v>2</v>
      </c>
      <c r="AN140" s="186">
        <f t="shared" si="74"/>
        <v>2</v>
      </c>
    </row>
    <row r="141" spans="1:40" x14ac:dyDescent="0.35">
      <c r="A141" s="205" t="str">
        <f>Lists!C:C</f>
        <v>TUN002</v>
      </c>
      <c r="B141" s="251">
        <f t="shared" si="60"/>
        <v>2.1</v>
      </c>
      <c r="C141" s="165">
        <f t="shared" si="61"/>
        <v>2</v>
      </c>
      <c r="D141" s="274">
        <f t="shared" si="62"/>
        <v>2.7</v>
      </c>
      <c r="E141" s="205">
        <f>'Core Indicators'!R141</f>
        <v>2</v>
      </c>
      <c r="F141" s="205">
        <f>'Core Indicators'!Z141</f>
        <v>2</v>
      </c>
      <c r="G141" s="165">
        <f t="shared" si="63"/>
        <v>2</v>
      </c>
      <c r="H141" s="205" t="str">
        <f>'Core Indicators'!AH141</f>
        <v>x</v>
      </c>
      <c r="I141" s="205" t="str">
        <f>'Core Indicators'!AP141</f>
        <v>x</v>
      </c>
      <c r="J141" s="205">
        <f>'Core Indicators'!BN141</f>
        <v>3</v>
      </c>
      <c r="K141" s="205">
        <f t="shared" si="64"/>
        <v>3</v>
      </c>
      <c r="L141" s="251">
        <f t="shared" si="65"/>
        <v>3</v>
      </c>
      <c r="M141" s="274">
        <f t="shared" si="66"/>
        <v>2</v>
      </c>
      <c r="N141" s="206">
        <f>'Core Indicators'!DJ141</f>
        <v>2</v>
      </c>
      <c r="O141" s="206">
        <f>'Core Indicators'!DR141</f>
        <v>2</v>
      </c>
      <c r="P141" s="206">
        <f>'Core Indicators'!DZ141</f>
        <v>2</v>
      </c>
      <c r="Q141" s="206">
        <f>'Core Indicators'!EH141</f>
        <v>2</v>
      </c>
      <c r="R141" s="206">
        <f>'Core Indicators'!EP141</f>
        <v>2</v>
      </c>
      <c r="S141" s="165">
        <f t="shared" si="67"/>
        <v>1.7</v>
      </c>
      <c r="T141" s="165">
        <f t="shared" si="68"/>
        <v>1.3333333333333333</v>
      </c>
      <c r="U141" s="205">
        <v>1</v>
      </c>
      <c r="V141" s="205">
        <v>1</v>
      </c>
      <c r="W141" s="205">
        <f>'Core Indicators'!EX141</f>
        <v>3</v>
      </c>
      <c r="X141" s="165">
        <f t="shared" si="69"/>
        <v>2</v>
      </c>
      <c r="Y141" s="205">
        <v>1</v>
      </c>
      <c r="Z141" s="165">
        <f t="shared" si="70"/>
        <v>2</v>
      </c>
      <c r="AA141" s="205">
        <f>'Core Indicators'!FF141</f>
        <v>2</v>
      </c>
      <c r="AB141" s="205">
        <f t="shared" si="71"/>
        <v>2</v>
      </c>
      <c r="AC141" s="186">
        <f>'Core Indicators'!GD141</f>
        <v>2</v>
      </c>
      <c r="AD141" s="186">
        <f>'Core Indicators'!GL141</f>
        <v>2</v>
      </c>
      <c r="AE141" s="186">
        <f>'Core Indicators'!GT141</f>
        <v>2</v>
      </c>
      <c r="AF141" s="186">
        <f>'Core Indicators'!HB141</f>
        <v>2</v>
      </c>
      <c r="AG141" s="186">
        <f t="shared" si="72"/>
        <v>2</v>
      </c>
      <c r="AH141" s="186">
        <f>'Core Indicators'!HJ141</f>
        <v>2</v>
      </c>
      <c r="AI141" s="186">
        <f>'Core Indicators'!HR141</f>
        <v>2</v>
      </c>
      <c r="AJ141" s="186">
        <f t="shared" si="73"/>
        <v>2</v>
      </c>
      <c r="AK141" s="186">
        <f>'Core Indicators'!HZ141</f>
        <v>2</v>
      </c>
      <c r="AL141" s="186">
        <f>'Core Indicators'!IH141</f>
        <v>2</v>
      </c>
      <c r="AM141" s="186">
        <f>'Core Indicators'!IP141</f>
        <v>2</v>
      </c>
      <c r="AN141" s="186">
        <f t="shared" si="74"/>
        <v>2</v>
      </c>
    </row>
    <row r="142" spans="1:40" x14ac:dyDescent="0.35">
      <c r="A142" s="205" t="str">
        <f>Lists!C:C</f>
        <v>TUR001</v>
      </c>
      <c r="B142" s="251">
        <f t="shared" si="60"/>
        <v>2</v>
      </c>
      <c r="C142" s="165">
        <f t="shared" si="61"/>
        <v>0</v>
      </c>
      <c r="D142" s="274">
        <f t="shared" si="62"/>
        <v>2.2000000000000002</v>
      </c>
      <c r="E142" s="205">
        <f>'Core Indicators'!R142</f>
        <v>2</v>
      </c>
      <c r="F142" s="205">
        <f>'Core Indicators'!Z142</f>
        <v>2</v>
      </c>
      <c r="G142" s="165">
        <f t="shared" si="63"/>
        <v>2</v>
      </c>
      <c r="H142" s="205">
        <f>'Core Indicators'!AH142</f>
        <v>2</v>
      </c>
      <c r="I142" s="205">
        <f>'Core Indicators'!AP142</f>
        <v>2</v>
      </c>
      <c r="J142" s="205">
        <f>'Core Indicators'!BN142</f>
        <v>3</v>
      </c>
      <c r="K142" s="205">
        <f t="shared" si="64"/>
        <v>2.5</v>
      </c>
      <c r="L142" s="251">
        <f t="shared" si="65"/>
        <v>2.2999999999999998</v>
      </c>
      <c r="M142" s="274">
        <f t="shared" si="66"/>
        <v>2</v>
      </c>
      <c r="N142" s="206">
        <f>'Core Indicators'!DJ142</f>
        <v>2</v>
      </c>
      <c r="O142" s="206">
        <f>'Core Indicators'!DR142</f>
        <v>2</v>
      </c>
      <c r="P142" s="206">
        <f>'Core Indicators'!DZ142</f>
        <v>2</v>
      </c>
      <c r="Q142" s="206">
        <f>'Core Indicators'!EH142</f>
        <v>2</v>
      </c>
      <c r="R142" s="206">
        <f>'Core Indicators'!EP142</f>
        <v>2</v>
      </c>
      <c r="S142" s="165">
        <f t="shared" si="67"/>
        <v>1.7</v>
      </c>
      <c r="T142" s="165">
        <f t="shared" si="68"/>
        <v>1.3333333333333333</v>
      </c>
      <c r="U142" s="205">
        <v>1</v>
      </c>
      <c r="V142" s="205">
        <v>1</v>
      </c>
      <c r="W142" s="205">
        <f>'Core Indicators'!EX142</f>
        <v>3</v>
      </c>
      <c r="X142" s="165">
        <f t="shared" si="69"/>
        <v>2</v>
      </c>
      <c r="Y142" s="205">
        <v>1</v>
      </c>
      <c r="Z142" s="165">
        <f t="shared" si="70"/>
        <v>2</v>
      </c>
      <c r="AA142" s="205">
        <f>'Core Indicators'!FF142</f>
        <v>2</v>
      </c>
      <c r="AB142" s="205">
        <f t="shared" si="71"/>
        <v>2</v>
      </c>
      <c r="AC142" s="186">
        <f>'Core Indicators'!GD142</f>
        <v>2</v>
      </c>
      <c r="AD142" s="186">
        <f>'Core Indicators'!GL142</f>
        <v>2</v>
      </c>
      <c r="AE142" s="186">
        <f>'Core Indicators'!GT142</f>
        <v>2</v>
      </c>
      <c r="AF142" s="186">
        <f>'Core Indicators'!HB142</f>
        <v>2</v>
      </c>
      <c r="AG142" s="186">
        <f t="shared" si="72"/>
        <v>2</v>
      </c>
      <c r="AH142" s="186">
        <f>'Core Indicators'!HJ142</f>
        <v>2</v>
      </c>
      <c r="AI142" s="186">
        <f>'Core Indicators'!HR142</f>
        <v>2</v>
      </c>
      <c r="AJ142" s="186">
        <f t="shared" si="73"/>
        <v>2</v>
      </c>
      <c r="AK142" s="186">
        <f>'Core Indicators'!HZ142</f>
        <v>2</v>
      </c>
      <c r="AL142" s="186">
        <f>'Core Indicators'!IH142</f>
        <v>2</v>
      </c>
      <c r="AM142" s="186">
        <f>'Core Indicators'!IP142</f>
        <v>2</v>
      </c>
      <c r="AN142" s="186">
        <f t="shared" si="74"/>
        <v>2</v>
      </c>
    </row>
    <row r="143" spans="1:40" x14ac:dyDescent="0.35">
      <c r="A143" s="205" t="str">
        <f>Lists!C:C</f>
        <v>TUR002</v>
      </c>
      <c r="B143" s="251">
        <f t="shared" si="60"/>
        <v>1.9</v>
      </c>
      <c r="C143" s="165">
        <f t="shared" si="61"/>
        <v>1</v>
      </c>
      <c r="D143" s="274">
        <f t="shared" si="62"/>
        <v>2</v>
      </c>
      <c r="E143" s="205">
        <f>'Core Indicators'!R143</f>
        <v>2</v>
      </c>
      <c r="F143" s="205">
        <f>'Core Indicators'!Z143</f>
        <v>2</v>
      </c>
      <c r="G143" s="165">
        <f t="shared" si="63"/>
        <v>2</v>
      </c>
      <c r="H143" s="205">
        <f>'Core Indicators'!AH143</f>
        <v>2</v>
      </c>
      <c r="I143" s="205">
        <f>'Core Indicators'!AP143</f>
        <v>2</v>
      </c>
      <c r="J143" s="205" t="str">
        <f>'Core Indicators'!BN143</f>
        <v>x</v>
      </c>
      <c r="K143" s="205">
        <f t="shared" si="64"/>
        <v>2</v>
      </c>
      <c r="L143" s="251">
        <f t="shared" si="65"/>
        <v>2</v>
      </c>
      <c r="M143" s="274">
        <f t="shared" si="66"/>
        <v>2</v>
      </c>
      <c r="N143" s="206">
        <f>'Core Indicators'!DJ143</f>
        <v>2</v>
      </c>
      <c r="O143" s="206">
        <f>'Core Indicators'!DR143</f>
        <v>2</v>
      </c>
      <c r="P143" s="206">
        <f>'Core Indicators'!DZ143</f>
        <v>2</v>
      </c>
      <c r="Q143" s="206">
        <f>'Core Indicators'!EH143</f>
        <v>2</v>
      </c>
      <c r="R143" s="206">
        <f>'Core Indicators'!EP143</f>
        <v>2</v>
      </c>
      <c r="S143" s="165">
        <f t="shared" si="67"/>
        <v>1.7</v>
      </c>
      <c r="T143" s="165">
        <f t="shared" si="68"/>
        <v>1.3333333333333333</v>
      </c>
      <c r="U143" s="205">
        <v>1</v>
      </c>
      <c r="V143" s="205">
        <v>1</v>
      </c>
      <c r="W143" s="205">
        <f>'Core Indicators'!EX143</f>
        <v>3</v>
      </c>
      <c r="X143" s="165">
        <f t="shared" si="69"/>
        <v>2</v>
      </c>
      <c r="Y143" s="205">
        <v>1</v>
      </c>
      <c r="Z143" s="165">
        <f t="shared" si="70"/>
        <v>2</v>
      </c>
      <c r="AA143" s="205">
        <f>'Core Indicators'!FF143</f>
        <v>2</v>
      </c>
      <c r="AB143" s="205">
        <f t="shared" si="71"/>
        <v>2</v>
      </c>
      <c r="AC143" s="186">
        <f>'Core Indicators'!GD143</f>
        <v>2</v>
      </c>
      <c r="AD143" s="186">
        <f>'Core Indicators'!GL143</f>
        <v>2</v>
      </c>
      <c r="AE143" s="186">
        <f>'Core Indicators'!GT143</f>
        <v>2</v>
      </c>
      <c r="AF143" s="186">
        <f>'Core Indicators'!HB143</f>
        <v>2</v>
      </c>
      <c r="AG143" s="186">
        <f t="shared" si="72"/>
        <v>2</v>
      </c>
      <c r="AH143" s="186">
        <f>'Core Indicators'!HJ143</f>
        <v>2</v>
      </c>
      <c r="AI143" s="186">
        <f>'Core Indicators'!HR143</f>
        <v>2</v>
      </c>
      <c r="AJ143" s="186">
        <f t="shared" si="73"/>
        <v>2</v>
      </c>
      <c r="AK143" s="186">
        <f>'Core Indicators'!HZ143</f>
        <v>2</v>
      </c>
      <c r="AL143" s="186">
        <f>'Core Indicators'!IH143</f>
        <v>2</v>
      </c>
      <c r="AM143" s="186">
        <f>'Core Indicators'!IP143</f>
        <v>2</v>
      </c>
      <c r="AN143" s="186">
        <f t="shared" si="74"/>
        <v>2</v>
      </c>
    </row>
    <row r="144" spans="1:40" x14ac:dyDescent="0.35">
      <c r="A144" s="205" t="str">
        <f>Lists!C:C</f>
        <v>TUR003</v>
      </c>
      <c r="B144" s="251">
        <f t="shared" si="60"/>
        <v>2</v>
      </c>
      <c r="C144" s="165">
        <f t="shared" si="61"/>
        <v>0</v>
      </c>
      <c r="D144" s="274">
        <f t="shared" si="62"/>
        <v>2.2000000000000002</v>
      </c>
      <c r="E144" s="205">
        <f>'Core Indicators'!R144</f>
        <v>2</v>
      </c>
      <c r="F144" s="205">
        <f>'Core Indicators'!Z144</f>
        <v>2</v>
      </c>
      <c r="G144" s="165">
        <f t="shared" si="63"/>
        <v>2</v>
      </c>
      <c r="H144" s="205">
        <f>'Core Indicators'!AH144</f>
        <v>2</v>
      </c>
      <c r="I144" s="205">
        <f>'Core Indicators'!AP144</f>
        <v>2</v>
      </c>
      <c r="J144" s="205">
        <f>'Core Indicators'!BN144</f>
        <v>3</v>
      </c>
      <c r="K144" s="205">
        <f t="shared" si="64"/>
        <v>2.5</v>
      </c>
      <c r="L144" s="251">
        <f t="shared" si="65"/>
        <v>2.2999999999999998</v>
      </c>
      <c r="M144" s="274">
        <f t="shared" si="66"/>
        <v>2</v>
      </c>
      <c r="N144" s="206">
        <f>'Core Indicators'!DJ144</f>
        <v>2</v>
      </c>
      <c r="O144" s="206">
        <f>'Core Indicators'!DR144</f>
        <v>2</v>
      </c>
      <c r="P144" s="206">
        <f>'Core Indicators'!DZ144</f>
        <v>2</v>
      </c>
      <c r="Q144" s="206">
        <f>'Core Indicators'!EH144</f>
        <v>2</v>
      </c>
      <c r="R144" s="206">
        <f>'Core Indicators'!EP144</f>
        <v>2</v>
      </c>
      <c r="S144" s="165">
        <f t="shared" si="67"/>
        <v>1.7</v>
      </c>
      <c r="T144" s="165">
        <f t="shared" si="68"/>
        <v>1.3333333333333333</v>
      </c>
      <c r="U144" s="205">
        <v>1</v>
      </c>
      <c r="V144" s="205">
        <v>1</v>
      </c>
      <c r="W144" s="205">
        <f>'Core Indicators'!EX144</f>
        <v>3</v>
      </c>
      <c r="X144" s="165">
        <f t="shared" si="69"/>
        <v>2</v>
      </c>
      <c r="Y144" s="205">
        <v>1</v>
      </c>
      <c r="Z144" s="165">
        <f t="shared" si="70"/>
        <v>2</v>
      </c>
      <c r="AA144" s="205">
        <f>'Core Indicators'!FF144</f>
        <v>2</v>
      </c>
      <c r="AB144" s="205">
        <f t="shared" si="71"/>
        <v>2</v>
      </c>
      <c r="AC144" s="186">
        <f>'Core Indicators'!GD144</f>
        <v>2</v>
      </c>
      <c r="AD144" s="186">
        <f>'Core Indicators'!GL144</f>
        <v>2</v>
      </c>
      <c r="AE144" s="186">
        <f>'Core Indicators'!GT144</f>
        <v>2</v>
      </c>
      <c r="AF144" s="186">
        <f>'Core Indicators'!HB144</f>
        <v>2</v>
      </c>
      <c r="AG144" s="186">
        <f t="shared" si="72"/>
        <v>2</v>
      </c>
      <c r="AH144" s="186">
        <f>'Core Indicators'!HJ144</f>
        <v>2</v>
      </c>
      <c r="AI144" s="186">
        <f>'Core Indicators'!HR144</f>
        <v>2</v>
      </c>
      <c r="AJ144" s="186">
        <f t="shared" si="73"/>
        <v>2</v>
      </c>
      <c r="AK144" s="186">
        <f>'Core Indicators'!HZ144</f>
        <v>2</v>
      </c>
      <c r="AL144" s="186">
        <f>'Core Indicators'!IH144</f>
        <v>2</v>
      </c>
      <c r="AM144" s="186">
        <f>'Core Indicators'!IP144</f>
        <v>2</v>
      </c>
      <c r="AN144" s="186">
        <f t="shared" si="74"/>
        <v>2</v>
      </c>
    </row>
    <row r="145" spans="1:40" x14ac:dyDescent="0.35">
      <c r="A145" s="205" t="str">
        <f>Lists!C:C</f>
        <v>TUR004</v>
      </c>
      <c r="B145" s="251">
        <f t="shared" si="60"/>
        <v>2</v>
      </c>
      <c r="C145" s="165">
        <f t="shared" si="61"/>
        <v>0</v>
      </c>
      <c r="D145" s="274">
        <f t="shared" si="62"/>
        <v>2.2000000000000002</v>
      </c>
      <c r="E145" s="205">
        <f>'Core Indicators'!R145</f>
        <v>2</v>
      </c>
      <c r="F145" s="205">
        <f>'Core Indicators'!Z145</f>
        <v>2</v>
      </c>
      <c r="G145" s="165">
        <f t="shared" si="63"/>
        <v>2</v>
      </c>
      <c r="H145" s="205">
        <f>'Core Indicators'!AH145</f>
        <v>2</v>
      </c>
      <c r="I145" s="205">
        <f>'Core Indicators'!AP145</f>
        <v>2</v>
      </c>
      <c r="J145" s="205">
        <f>'Core Indicators'!BN145</f>
        <v>3</v>
      </c>
      <c r="K145" s="205">
        <f t="shared" si="64"/>
        <v>2.5</v>
      </c>
      <c r="L145" s="251">
        <f t="shared" si="65"/>
        <v>2.2999999999999998</v>
      </c>
      <c r="M145" s="274">
        <f t="shared" si="66"/>
        <v>2</v>
      </c>
      <c r="N145" s="206">
        <f>'Core Indicators'!DJ145</f>
        <v>2</v>
      </c>
      <c r="O145" s="206">
        <f>'Core Indicators'!DR145</f>
        <v>2</v>
      </c>
      <c r="P145" s="206">
        <f>'Core Indicators'!DZ145</f>
        <v>2</v>
      </c>
      <c r="Q145" s="206">
        <f>'Core Indicators'!EH145</f>
        <v>2</v>
      </c>
      <c r="R145" s="206">
        <f>'Core Indicators'!EP145</f>
        <v>2</v>
      </c>
      <c r="S145" s="165">
        <f t="shared" si="67"/>
        <v>1.7</v>
      </c>
      <c r="T145" s="165">
        <f t="shared" si="68"/>
        <v>1.3333333333333333</v>
      </c>
      <c r="U145" s="205">
        <v>1</v>
      </c>
      <c r="V145" s="205">
        <v>1</v>
      </c>
      <c r="W145" s="205">
        <f>'Core Indicators'!EX145</f>
        <v>3</v>
      </c>
      <c r="X145" s="165">
        <f t="shared" si="69"/>
        <v>2</v>
      </c>
      <c r="Y145" s="205">
        <v>1</v>
      </c>
      <c r="Z145" s="165">
        <f t="shared" si="70"/>
        <v>2</v>
      </c>
      <c r="AA145" s="205">
        <f>'Core Indicators'!FF145</f>
        <v>2</v>
      </c>
      <c r="AB145" s="205">
        <f t="shared" si="71"/>
        <v>2</v>
      </c>
      <c r="AC145" s="186">
        <f>'Core Indicators'!GD145</f>
        <v>2</v>
      </c>
      <c r="AD145" s="186">
        <f>'Core Indicators'!GL145</f>
        <v>2</v>
      </c>
      <c r="AE145" s="186">
        <f>'Core Indicators'!GT145</f>
        <v>2</v>
      </c>
      <c r="AF145" s="186">
        <f>'Core Indicators'!HB145</f>
        <v>2</v>
      </c>
      <c r="AG145" s="186">
        <f t="shared" si="72"/>
        <v>2</v>
      </c>
      <c r="AH145" s="186">
        <f>'Core Indicators'!HJ145</f>
        <v>2</v>
      </c>
      <c r="AI145" s="186">
        <f>'Core Indicators'!HR145</f>
        <v>2</v>
      </c>
      <c r="AJ145" s="186">
        <f t="shared" si="73"/>
        <v>2</v>
      </c>
      <c r="AK145" s="186">
        <f>'Core Indicators'!HZ145</f>
        <v>2</v>
      </c>
      <c r="AL145" s="186">
        <f>'Core Indicators'!IH145</f>
        <v>2</v>
      </c>
      <c r="AM145" s="186">
        <f>'Core Indicators'!IP145</f>
        <v>2</v>
      </c>
      <c r="AN145" s="186">
        <f t="shared" si="74"/>
        <v>2</v>
      </c>
    </row>
    <row r="146" spans="1:40" x14ac:dyDescent="0.35">
      <c r="A146" s="205" t="str">
        <f>Lists!C:C</f>
        <v>TZA001</v>
      </c>
      <c r="B146" s="251">
        <f t="shared" si="60"/>
        <v>1.9</v>
      </c>
      <c r="C146" s="165">
        <f t="shared" si="61"/>
        <v>0</v>
      </c>
      <c r="D146" s="274">
        <f t="shared" si="62"/>
        <v>1.9</v>
      </c>
      <c r="E146" s="205">
        <f>'Core Indicators'!R146</f>
        <v>2</v>
      </c>
      <c r="F146" s="205">
        <f>'Core Indicators'!Z146</f>
        <v>2</v>
      </c>
      <c r="G146" s="165">
        <f t="shared" si="63"/>
        <v>2</v>
      </c>
      <c r="H146" s="205">
        <f>'Core Indicators'!AH146</f>
        <v>2</v>
      </c>
      <c r="I146" s="205">
        <f>'Core Indicators'!AP146</f>
        <v>1</v>
      </c>
      <c r="J146" s="205">
        <f>'Core Indicators'!BN146</f>
        <v>2</v>
      </c>
      <c r="K146" s="205">
        <f t="shared" si="64"/>
        <v>1.5</v>
      </c>
      <c r="L146" s="251">
        <f t="shared" si="65"/>
        <v>1.8</v>
      </c>
      <c r="M146" s="274">
        <f t="shared" si="66"/>
        <v>2</v>
      </c>
      <c r="N146" s="206">
        <f>'Core Indicators'!DJ146</f>
        <v>2</v>
      </c>
      <c r="O146" s="206">
        <f>'Core Indicators'!DR146</f>
        <v>2</v>
      </c>
      <c r="P146" s="206">
        <f>'Core Indicators'!DZ146</f>
        <v>2</v>
      </c>
      <c r="Q146" s="206">
        <f>'Core Indicators'!EH146</f>
        <v>2</v>
      </c>
      <c r="R146" s="206">
        <f>'Core Indicators'!EP146</f>
        <v>2</v>
      </c>
      <c r="S146" s="165">
        <f t="shared" si="67"/>
        <v>1.9</v>
      </c>
      <c r="T146" s="165">
        <f t="shared" si="68"/>
        <v>1.1666666666666667</v>
      </c>
      <c r="U146" s="205">
        <v>1</v>
      </c>
      <c r="V146" s="205">
        <v>1</v>
      </c>
      <c r="W146" s="205">
        <f>'Core Indicators'!EX146</f>
        <v>2</v>
      </c>
      <c r="X146" s="165">
        <f t="shared" si="69"/>
        <v>1.5</v>
      </c>
      <c r="Y146" s="205">
        <v>1</v>
      </c>
      <c r="Z146" s="165">
        <f t="shared" si="70"/>
        <v>2.5</v>
      </c>
      <c r="AA146" s="205">
        <f>'Core Indicators'!FF146</f>
        <v>3</v>
      </c>
      <c r="AB146" s="205">
        <f t="shared" si="71"/>
        <v>2</v>
      </c>
      <c r="AC146" s="186">
        <f>'Core Indicators'!GD146</f>
        <v>2</v>
      </c>
      <c r="AD146" s="186">
        <f>'Core Indicators'!GL146</f>
        <v>2</v>
      </c>
      <c r="AE146" s="186">
        <f>'Core Indicators'!GT146</f>
        <v>2</v>
      </c>
      <c r="AF146" s="186">
        <f>'Core Indicators'!HB146</f>
        <v>2</v>
      </c>
      <c r="AG146" s="186">
        <f t="shared" si="72"/>
        <v>2</v>
      </c>
      <c r="AH146" s="186">
        <f>'Core Indicators'!HJ146</f>
        <v>2</v>
      </c>
      <c r="AI146" s="186">
        <f>'Core Indicators'!HR146</f>
        <v>2</v>
      </c>
      <c r="AJ146" s="186">
        <f t="shared" si="73"/>
        <v>2</v>
      </c>
      <c r="AK146" s="186">
        <f>'Core Indicators'!HZ146</f>
        <v>2</v>
      </c>
      <c r="AL146" s="186">
        <f>'Core Indicators'!IH146</f>
        <v>2</v>
      </c>
      <c r="AM146" s="186">
        <f>'Core Indicators'!IP146</f>
        <v>2</v>
      </c>
      <c r="AN146" s="186">
        <f t="shared" si="74"/>
        <v>2</v>
      </c>
    </row>
    <row r="147" spans="1:40" x14ac:dyDescent="0.35">
      <c r="A147" s="205" t="str">
        <f>Lists!C:C</f>
        <v>TZA002</v>
      </c>
      <c r="B147" s="251">
        <f t="shared" si="60"/>
        <v>1.2</v>
      </c>
      <c r="C147" s="165">
        <f t="shared" si="61"/>
        <v>0</v>
      </c>
      <c r="D147" s="274">
        <f t="shared" si="62"/>
        <v>1.2</v>
      </c>
      <c r="E147" s="205">
        <f>'Core Indicators'!R147</f>
        <v>1</v>
      </c>
      <c r="F147" s="205">
        <f>'Core Indicators'!Z147</f>
        <v>1</v>
      </c>
      <c r="G147" s="165">
        <f t="shared" si="63"/>
        <v>1</v>
      </c>
      <c r="H147" s="205">
        <f>'Core Indicators'!AH147</f>
        <v>1</v>
      </c>
      <c r="I147" s="205">
        <f>'Core Indicators'!AP147</f>
        <v>1</v>
      </c>
      <c r="J147" s="205">
        <f>'Core Indicators'!BN147</f>
        <v>2</v>
      </c>
      <c r="K147" s="205">
        <f t="shared" si="64"/>
        <v>1.5</v>
      </c>
      <c r="L147" s="251">
        <f t="shared" si="65"/>
        <v>1.3</v>
      </c>
      <c r="M147" s="274">
        <f t="shared" si="66"/>
        <v>1</v>
      </c>
      <c r="N147" s="206">
        <f>'Core Indicators'!DJ147</f>
        <v>1</v>
      </c>
      <c r="O147" s="206">
        <f>'Core Indicators'!DR147</f>
        <v>1</v>
      </c>
      <c r="P147" s="206">
        <f>'Core Indicators'!DZ147</f>
        <v>1</v>
      </c>
      <c r="Q147" s="206">
        <f>'Core Indicators'!EH147</f>
        <v>1</v>
      </c>
      <c r="R147" s="206">
        <f>'Core Indicators'!EP147</f>
        <v>1</v>
      </c>
      <c r="S147" s="165">
        <f t="shared" si="67"/>
        <v>1.6</v>
      </c>
      <c r="T147" s="165">
        <f t="shared" si="68"/>
        <v>1.1666666666666667</v>
      </c>
      <c r="U147" s="205">
        <v>1</v>
      </c>
      <c r="V147" s="205">
        <v>1</v>
      </c>
      <c r="W147" s="205">
        <f>'Core Indicators'!EX147</f>
        <v>2</v>
      </c>
      <c r="X147" s="165">
        <f t="shared" si="69"/>
        <v>1.5</v>
      </c>
      <c r="Y147" s="205">
        <v>1</v>
      </c>
      <c r="Z147" s="165">
        <f t="shared" si="70"/>
        <v>2</v>
      </c>
      <c r="AA147" s="205">
        <f>'Core Indicators'!FF147</f>
        <v>2</v>
      </c>
      <c r="AB147" s="205">
        <f t="shared" si="71"/>
        <v>2</v>
      </c>
      <c r="AC147" s="186">
        <f>'Core Indicators'!GD147</f>
        <v>2</v>
      </c>
      <c r="AD147" s="186">
        <f>'Core Indicators'!GL147</f>
        <v>2</v>
      </c>
      <c r="AE147" s="186">
        <f>'Core Indicators'!GT147</f>
        <v>2</v>
      </c>
      <c r="AF147" s="186">
        <f>'Core Indicators'!HB147</f>
        <v>2</v>
      </c>
      <c r="AG147" s="186">
        <f t="shared" si="72"/>
        <v>2</v>
      </c>
      <c r="AH147" s="186">
        <f>'Core Indicators'!HJ147</f>
        <v>2</v>
      </c>
      <c r="AI147" s="186">
        <f>'Core Indicators'!HR147</f>
        <v>2</v>
      </c>
      <c r="AJ147" s="186">
        <f t="shared" si="73"/>
        <v>2</v>
      </c>
      <c r="AK147" s="186">
        <f>'Core Indicators'!HZ147</f>
        <v>2</v>
      </c>
      <c r="AL147" s="186">
        <f>'Core Indicators'!IH147</f>
        <v>2</v>
      </c>
      <c r="AM147" s="186">
        <f>'Core Indicators'!IP147</f>
        <v>2</v>
      </c>
      <c r="AN147" s="186">
        <f t="shared" si="74"/>
        <v>2</v>
      </c>
    </row>
    <row r="148" spans="1:40" x14ac:dyDescent="0.35">
      <c r="A148" s="205" t="str">
        <f>Lists!C:C</f>
        <v>TZA003</v>
      </c>
      <c r="B148" s="251">
        <f t="shared" si="60"/>
        <v>1.4</v>
      </c>
      <c r="C148" s="165">
        <f t="shared" si="61"/>
        <v>0</v>
      </c>
      <c r="D148" s="274">
        <f t="shared" si="62"/>
        <v>1.7</v>
      </c>
      <c r="E148" s="205">
        <f>'Core Indicators'!R148</f>
        <v>2</v>
      </c>
      <c r="F148" s="205">
        <f>'Core Indicators'!Z148</f>
        <v>1</v>
      </c>
      <c r="G148" s="165">
        <f t="shared" si="63"/>
        <v>1.5</v>
      </c>
      <c r="H148" s="205">
        <f>'Core Indicators'!AH148</f>
        <v>1</v>
      </c>
      <c r="I148" s="205">
        <f>'Core Indicators'!AP148</f>
        <v>3</v>
      </c>
      <c r="J148" s="205">
        <f>'Core Indicators'!BN148</f>
        <v>2</v>
      </c>
      <c r="K148" s="205">
        <f t="shared" si="64"/>
        <v>2.5</v>
      </c>
      <c r="L148" s="251">
        <f t="shared" si="65"/>
        <v>1.8</v>
      </c>
      <c r="M148" s="274">
        <f t="shared" si="66"/>
        <v>1</v>
      </c>
      <c r="N148" s="206">
        <f>'Core Indicators'!DJ148</f>
        <v>1</v>
      </c>
      <c r="O148" s="206">
        <f>'Core Indicators'!DR148</f>
        <v>1</v>
      </c>
      <c r="P148" s="206">
        <f>'Core Indicators'!DZ148</f>
        <v>1</v>
      </c>
      <c r="Q148" s="206">
        <f>'Core Indicators'!EH148</f>
        <v>1</v>
      </c>
      <c r="R148" s="206">
        <f>'Core Indicators'!EP148</f>
        <v>1</v>
      </c>
      <c r="S148" s="165">
        <f t="shared" si="67"/>
        <v>1.9</v>
      </c>
      <c r="T148" s="165">
        <f t="shared" si="68"/>
        <v>1.1666666666666667</v>
      </c>
      <c r="U148" s="205">
        <v>1</v>
      </c>
      <c r="V148" s="205">
        <v>1</v>
      </c>
      <c r="W148" s="205">
        <f>'Core Indicators'!EX148</f>
        <v>2</v>
      </c>
      <c r="X148" s="165">
        <f t="shared" si="69"/>
        <v>1.5</v>
      </c>
      <c r="Y148" s="205">
        <v>1</v>
      </c>
      <c r="Z148" s="165">
        <f t="shared" si="70"/>
        <v>2.5</v>
      </c>
      <c r="AA148" s="205">
        <f>'Core Indicators'!FF148</f>
        <v>3</v>
      </c>
      <c r="AB148" s="205">
        <f t="shared" si="71"/>
        <v>2</v>
      </c>
      <c r="AC148" s="186">
        <f>'Core Indicators'!GD148</f>
        <v>2</v>
      </c>
      <c r="AD148" s="186">
        <f>'Core Indicators'!GL148</f>
        <v>2</v>
      </c>
      <c r="AE148" s="186">
        <f>'Core Indicators'!GT148</f>
        <v>2</v>
      </c>
      <c r="AF148" s="186">
        <f>'Core Indicators'!HB148</f>
        <v>2</v>
      </c>
      <c r="AG148" s="186">
        <f t="shared" si="72"/>
        <v>2</v>
      </c>
      <c r="AH148" s="186">
        <f>'Core Indicators'!HJ148</f>
        <v>2</v>
      </c>
      <c r="AI148" s="186">
        <f>'Core Indicators'!HR148</f>
        <v>2</v>
      </c>
      <c r="AJ148" s="186">
        <f t="shared" si="73"/>
        <v>2</v>
      </c>
      <c r="AK148" s="186">
        <f>'Core Indicators'!HZ148</f>
        <v>2</v>
      </c>
      <c r="AL148" s="186">
        <f>'Core Indicators'!IH148</f>
        <v>2</v>
      </c>
      <c r="AM148" s="186">
        <f>'Core Indicators'!IP148</f>
        <v>2</v>
      </c>
      <c r="AN148" s="186">
        <f t="shared" si="74"/>
        <v>2</v>
      </c>
    </row>
    <row r="149" spans="1:40" x14ac:dyDescent="0.35">
      <c r="A149" s="205" t="str">
        <f>Lists!C:C</f>
        <v>UGA005</v>
      </c>
      <c r="B149" s="251">
        <f t="shared" si="60"/>
        <v>2.1</v>
      </c>
      <c r="C149" s="165">
        <f t="shared" si="61"/>
        <v>1</v>
      </c>
      <c r="D149" s="274">
        <f t="shared" si="62"/>
        <v>2.2000000000000002</v>
      </c>
      <c r="E149" s="205">
        <f>'Core Indicators'!R149</f>
        <v>3</v>
      </c>
      <c r="F149" s="205">
        <f>'Core Indicators'!Z149</f>
        <v>2</v>
      </c>
      <c r="G149" s="165">
        <f t="shared" si="63"/>
        <v>2.5</v>
      </c>
      <c r="H149" s="205">
        <f>'Core Indicators'!AH149</f>
        <v>2</v>
      </c>
      <c r="I149" s="205">
        <f>'Core Indicators'!AP149</f>
        <v>2</v>
      </c>
      <c r="J149" s="205" t="str">
        <f>'Core Indicators'!BN149</f>
        <v>x</v>
      </c>
      <c r="K149" s="205">
        <f t="shared" si="64"/>
        <v>2</v>
      </c>
      <c r="L149" s="251">
        <f t="shared" si="65"/>
        <v>2</v>
      </c>
      <c r="M149" s="274">
        <f t="shared" si="66"/>
        <v>2.4</v>
      </c>
      <c r="N149" s="206">
        <f>'Core Indicators'!DJ149</f>
        <v>2</v>
      </c>
      <c r="O149" s="206">
        <f>'Core Indicators'!DR149</f>
        <v>2</v>
      </c>
      <c r="P149" s="206">
        <f>'Core Indicators'!DZ149</f>
        <v>2</v>
      </c>
      <c r="Q149" s="206">
        <f>'Core Indicators'!EH149</f>
        <v>3</v>
      </c>
      <c r="R149" s="206">
        <f>'Core Indicators'!EP149</f>
        <v>3</v>
      </c>
      <c r="S149" s="165">
        <f t="shared" si="67"/>
        <v>1.6</v>
      </c>
      <c r="T149" s="165">
        <f t="shared" si="68"/>
        <v>1.1666666666666667</v>
      </c>
      <c r="U149" s="205">
        <v>1</v>
      </c>
      <c r="V149" s="205">
        <v>1</v>
      </c>
      <c r="W149" s="205">
        <f>'Core Indicators'!EX149</f>
        <v>2</v>
      </c>
      <c r="X149" s="165">
        <f t="shared" si="69"/>
        <v>1.5</v>
      </c>
      <c r="Y149" s="205">
        <v>1</v>
      </c>
      <c r="Z149" s="165">
        <f t="shared" si="70"/>
        <v>2</v>
      </c>
      <c r="AA149" s="205">
        <f>'Core Indicators'!FF149</f>
        <v>2</v>
      </c>
      <c r="AB149" s="205">
        <f t="shared" si="71"/>
        <v>2</v>
      </c>
      <c r="AC149" s="186">
        <f>'Core Indicators'!GD149</f>
        <v>2</v>
      </c>
      <c r="AD149" s="186">
        <f>'Core Indicators'!GL149</f>
        <v>2</v>
      </c>
      <c r="AE149" s="186">
        <f>'Core Indicators'!GT149</f>
        <v>2</v>
      </c>
      <c r="AF149" s="186">
        <f>'Core Indicators'!HB149</f>
        <v>2</v>
      </c>
      <c r="AG149" s="186">
        <f t="shared" si="72"/>
        <v>2</v>
      </c>
      <c r="AH149" s="186">
        <f>'Core Indicators'!HJ149</f>
        <v>2</v>
      </c>
      <c r="AI149" s="186">
        <f>'Core Indicators'!HR149</f>
        <v>2</v>
      </c>
      <c r="AJ149" s="186">
        <f t="shared" si="73"/>
        <v>2</v>
      </c>
      <c r="AK149" s="186">
        <f>'Core Indicators'!HZ149</f>
        <v>2</v>
      </c>
      <c r="AL149" s="186">
        <f>'Core Indicators'!IH149</f>
        <v>2</v>
      </c>
      <c r="AM149" s="186">
        <f>'Core Indicators'!IP149</f>
        <v>2</v>
      </c>
      <c r="AN149" s="186">
        <f t="shared" si="74"/>
        <v>2</v>
      </c>
    </row>
    <row r="150" spans="1:40" x14ac:dyDescent="0.35">
      <c r="A150" s="205" t="str">
        <f>Lists!C:C</f>
        <v>UKR002</v>
      </c>
      <c r="B150" s="251">
        <f t="shared" si="60"/>
        <v>1.8</v>
      </c>
      <c r="C150" s="165">
        <f t="shared" si="61"/>
        <v>0</v>
      </c>
      <c r="D150" s="274">
        <f t="shared" si="62"/>
        <v>1.7</v>
      </c>
      <c r="E150" s="205">
        <f>'Core Indicators'!R150</f>
        <v>1</v>
      </c>
      <c r="F150" s="205">
        <f>'Core Indicators'!Z150</f>
        <v>1</v>
      </c>
      <c r="G150" s="165">
        <f t="shared" si="63"/>
        <v>1</v>
      </c>
      <c r="H150" s="205">
        <f>'Core Indicators'!AH150</f>
        <v>2</v>
      </c>
      <c r="I150" s="205">
        <f>'Core Indicators'!AP150</f>
        <v>2</v>
      </c>
      <c r="J150" s="205">
        <f>'Core Indicators'!BN150</f>
        <v>2</v>
      </c>
      <c r="K150" s="205">
        <f t="shared" si="64"/>
        <v>2</v>
      </c>
      <c r="L150" s="251">
        <f t="shared" si="65"/>
        <v>2</v>
      </c>
      <c r="M150" s="274">
        <f t="shared" si="66"/>
        <v>2</v>
      </c>
      <c r="N150" s="206">
        <f>'Core Indicators'!DJ150</f>
        <v>2</v>
      </c>
      <c r="O150" s="206">
        <f>'Core Indicators'!DR150</f>
        <v>2</v>
      </c>
      <c r="P150" s="206">
        <f>'Core Indicators'!DZ150</f>
        <v>2</v>
      </c>
      <c r="Q150" s="206">
        <f>'Core Indicators'!EH150</f>
        <v>2</v>
      </c>
      <c r="R150" s="206">
        <f>'Core Indicators'!EP150</f>
        <v>2</v>
      </c>
      <c r="S150" s="165">
        <f t="shared" si="67"/>
        <v>1.6</v>
      </c>
      <c r="T150" s="165">
        <f t="shared" si="68"/>
        <v>1.1666666666666667</v>
      </c>
      <c r="U150" s="205">
        <v>1</v>
      </c>
      <c r="V150" s="205">
        <v>1</v>
      </c>
      <c r="W150" s="205">
        <f>'Core Indicators'!EX150</f>
        <v>2</v>
      </c>
      <c r="X150" s="165">
        <f t="shared" si="69"/>
        <v>1.5</v>
      </c>
      <c r="Y150" s="205">
        <v>1</v>
      </c>
      <c r="Z150" s="165">
        <f t="shared" si="70"/>
        <v>2</v>
      </c>
      <c r="AA150" s="205">
        <f>'Core Indicators'!FF150</f>
        <v>2</v>
      </c>
      <c r="AB150" s="205">
        <f t="shared" si="71"/>
        <v>2</v>
      </c>
      <c r="AC150" s="186">
        <f>'Core Indicators'!GD150</f>
        <v>2</v>
      </c>
      <c r="AD150" s="186">
        <f>'Core Indicators'!GL150</f>
        <v>2</v>
      </c>
      <c r="AE150" s="186">
        <f>'Core Indicators'!GT150</f>
        <v>2</v>
      </c>
      <c r="AF150" s="186">
        <f>'Core Indicators'!HB150</f>
        <v>2</v>
      </c>
      <c r="AG150" s="186">
        <f t="shared" si="72"/>
        <v>2</v>
      </c>
      <c r="AH150" s="186">
        <f>'Core Indicators'!HJ150</f>
        <v>2</v>
      </c>
      <c r="AI150" s="186">
        <f>'Core Indicators'!HR150</f>
        <v>2</v>
      </c>
      <c r="AJ150" s="186">
        <f t="shared" si="73"/>
        <v>2</v>
      </c>
      <c r="AK150" s="186">
        <f>'Core Indicators'!HZ150</f>
        <v>2</v>
      </c>
      <c r="AL150" s="186">
        <f>'Core Indicators'!IH150</f>
        <v>2</v>
      </c>
      <c r="AM150" s="186">
        <f>'Core Indicators'!IP150</f>
        <v>2</v>
      </c>
      <c r="AN150" s="186">
        <f t="shared" si="74"/>
        <v>2</v>
      </c>
    </row>
    <row r="151" spans="1:40" x14ac:dyDescent="0.35">
      <c r="A151" s="205" t="str">
        <f>Lists!C:C</f>
        <v>VEN001</v>
      </c>
      <c r="B151" s="251">
        <f t="shared" si="60"/>
        <v>1.9</v>
      </c>
      <c r="C151" s="165">
        <f t="shared" si="61"/>
        <v>0</v>
      </c>
      <c r="D151" s="274">
        <f t="shared" si="62"/>
        <v>1.7</v>
      </c>
      <c r="E151" s="205">
        <f>'Core Indicators'!R151</f>
        <v>1</v>
      </c>
      <c r="F151" s="205">
        <f>'Core Indicators'!Z151</f>
        <v>2</v>
      </c>
      <c r="G151" s="165">
        <f t="shared" si="63"/>
        <v>1.5</v>
      </c>
      <c r="H151" s="205">
        <f>'Core Indicators'!AH151</f>
        <v>2</v>
      </c>
      <c r="I151" s="205">
        <f>'Core Indicators'!AP151</f>
        <v>2</v>
      </c>
      <c r="J151" s="205">
        <f>'Core Indicators'!BN151</f>
        <v>1</v>
      </c>
      <c r="K151" s="205">
        <f t="shared" si="64"/>
        <v>1.5</v>
      </c>
      <c r="L151" s="251">
        <f t="shared" si="65"/>
        <v>1.8</v>
      </c>
      <c r="M151" s="274">
        <f t="shared" si="66"/>
        <v>2.6</v>
      </c>
      <c r="N151" s="206">
        <f>'Core Indicators'!DJ151</f>
        <v>3</v>
      </c>
      <c r="O151" s="206">
        <f>'Core Indicators'!DR151</f>
        <v>3</v>
      </c>
      <c r="P151" s="206">
        <f>'Core Indicators'!DZ151</f>
        <v>3</v>
      </c>
      <c r="Q151" s="206">
        <f>'Core Indicators'!EH151</f>
        <v>2</v>
      </c>
      <c r="R151" s="206">
        <f>'Core Indicators'!EP151</f>
        <v>2</v>
      </c>
      <c r="S151" s="165">
        <f t="shared" si="67"/>
        <v>1</v>
      </c>
      <c r="T151" s="165">
        <f t="shared" si="68"/>
        <v>1</v>
      </c>
      <c r="U151" s="205">
        <v>1</v>
      </c>
      <c r="V151" s="205">
        <v>1</v>
      </c>
      <c r="W151" s="205">
        <f>'Core Indicators'!EX151</f>
        <v>1</v>
      </c>
      <c r="X151" s="165">
        <f t="shared" si="69"/>
        <v>1</v>
      </c>
      <c r="Y151" s="205">
        <v>1</v>
      </c>
      <c r="Z151" s="165">
        <f t="shared" si="70"/>
        <v>1</v>
      </c>
      <c r="AA151" s="205">
        <f>'Core Indicators'!FF151</f>
        <v>0</v>
      </c>
      <c r="AB151" s="205">
        <f t="shared" si="71"/>
        <v>2</v>
      </c>
      <c r="AC151" s="186">
        <f>'Core Indicators'!GD151</f>
        <v>2</v>
      </c>
      <c r="AD151" s="186">
        <f>'Core Indicators'!GL151</f>
        <v>2</v>
      </c>
      <c r="AE151" s="186">
        <f>'Core Indicators'!GT151</f>
        <v>2</v>
      </c>
      <c r="AF151" s="186">
        <f>'Core Indicators'!HB151</f>
        <v>2</v>
      </c>
      <c r="AG151" s="186">
        <f t="shared" si="72"/>
        <v>2</v>
      </c>
      <c r="AH151" s="186">
        <f>'Core Indicators'!HJ151</f>
        <v>2</v>
      </c>
      <c r="AI151" s="186">
        <f>'Core Indicators'!HR151</f>
        <v>2</v>
      </c>
      <c r="AJ151" s="186">
        <f t="shared" si="73"/>
        <v>2</v>
      </c>
      <c r="AK151" s="186">
        <f>'Core Indicators'!HZ151</f>
        <v>2</v>
      </c>
      <c r="AL151" s="186">
        <f>'Core Indicators'!IH151</f>
        <v>2</v>
      </c>
      <c r="AM151" s="186">
        <f>'Core Indicators'!IP151</f>
        <v>2</v>
      </c>
      <c r="AN151" s="186">
        <f t="shared" si="74"/>
        <v>2</v>
      </c>
    </row>
    <row r="152" spans="1:40" x14ac:dyDescent="0.35">
      <c r="A152" s="205" t="str">
        <f>Lists!C:C</f>
        <v>YEM001</v>
      </c>
      <c r="B152" s="251">
        <f t="shared" si="60"/>
        <v>1.8</v>
      </c>
      <c r="C152" s="165">
        <f t="shared" si="61"/>
        <v>0</v>
      </c>
      <c r="D152" s="274">
        <f t="shared" si="62"/>
        <v>2</v>
      </c>
      <c r="E152" s="205">
        <f>'Core Indicators'!R152</f>
        <v>2</v>
      </c>
      <c r="F152" s="205">
        <f>'Core Indicators'!Z152</f>
        <v>2</v>
      </c>
      <c r="G152" s="165">
        <f t="shared" si="63"/>
        <v>2</v>
      </c>
      <c r="H152" s="205">
        <f>'Core Indicators'!AH152</f>
        <v>2</v>
      </c>
      <c r="I152" s="205">
        <f>'Core Indicators'!AP152</f>
        <v>2</v>
      </c>
      <c r="J152" s="205">
        <f>'Core Indicators'!BN152</f>
        <v>2</v>
      </c>
      <c r="K152" s="205">
        <f t="shared" si="64"/>
        <v>2</v>
      </c>
      <c r="L152" s="251">
        <f t="shared" si="65"/>
        <v>2</v>
      </c>
      <c r="M152" s="274">
        <f t="shared" si="66"/>
        <v>2</v>
      </c>
      <c r="N152" s="206">
        <f>'Core Indicators'!DJ152</f>
        <v>2</v>
      </c>
      <c r="O152" s="206">
        <f>'Core Indicators'!DR152</f>
        <v>2</v>
      </c>
      <c r="P152" s="206">
        <f>'Core Indicators'!DZ152</f>
        <v>2</v>
      </c>
      <c r="Q152" s="206">
        <f>'Core Indicators'!EH152</f>
        <v>2</v>
      </c>
      <c r="R152" s="206">
        <f>'Core Indicators'!EP152</f>
        <v>2</v>
      </c>
      <c r="S152" s="165">
        <f t="shared" si="67"/>
        <v>1.3</v>
      </c>
      <c r="T152" s="165">
        <f t="shared" si="68"/>
        <v>1.1666666666666667</v>
      </c>
      <c r="U152" s="205">
        <v>1</v>
      </c>
      <c r="V152" s="205">
        <v>1</v>
      </c>
      <c r="W152" s="205">
        <f>'Core Indicators'!EX152</f>
        <v>2</v>
      </c>
      <c r="X152" s="165">
        <f t="shared" si="69"/>
        <v>1.5</v>
      </c>
      <c r="Y152" s="205">
        <v>1</v>
      </c>
      <c r="Z152" s="165">
        <f t="shared" si="70"/>
        <v>1.5</v>
      </c>
      <c r="AA152" s="205">
        <f>'Core Indicators'!FF152</f>
        <v>1</v>
      </c>
      <c r="AB152" s="205">
        <f t="shared" si="71"/>
        <v>2</v>
      </c>
      <c r="AC152" s="186">
        <f>'Core Indicators'!GD152</f>
        <v>2</v>
      </c>
      <c r="AD152" s="186">
        <f>'Core Indicators'!GL152</f>
        <v>2</v>
      </c>
      <c r="AE152" s="186">
        <f>'Core Indicators'!GT152</f>
        <v>2</v>
      </c>
      <c r="AF152" s="186">
        <f>'Core Indicators'!HB152</f>
        <v>2</v>
      </c>
      <c r="AG152" s="186">
        <f t="shared" si="72"/>
        <v>2</v>
      </c>
      <c r="AH152" s="186">
        <f>'Core Indicators'!HJ152</f>
        <v>2</v>
      </c>
      <c r="AI152" s="186">
        <f>'Core Indicators'!HR152</f>
        <v>2</v>
      </c>
      <c r="AJ152" s="186">
        <f t="shared" si="73"/>
        <v>2</v>
      </c>
      <c r="AK152" s="186">
        <f>'Core Indicators'!HZ152</f>
        <v>2</v>
      </c>
      <c r="AL152" s="186">
        <f>'Core Indicators'!IH152</f>
        <v>2</v>
      </c>
      <c r="AM152" s="186">
        <f>'Core Indicators'!IP152</f>
        <v>2</v>
      </c>
      <c r="AN152" s="186">
        <f t="shared" si="74"/>
        <v>2</v>
      </c>
    </row>
    <row r="153" spans="1:40" x14ac:dyDescent="0.35">
      <c r="A153" s="205" t="str">
        <f>Lists!C:C</f>
        <v>YEM002</v>
      </c>
      <c r="B153" s="251">
        <f t="shared" si="60"/>
        <v>1.9</v>
      </c>
      <c r="C153" s="165">
        <f t="shared" si="61"/>
        <v>0</v>
      </c>
      <c r="D153" s="274">
        <f t="shared" si="62"/>
        <v>2</v>
      </c>
      <c r="E153" s="205">
        <f>'Core Indicators'!R153</f>
        <v>2</v>
      </c>
      <c r="F153" s="205">
        <f>'Core Indicators'!Z153</f>
        <v>2</v>
      </c>
      <c r="G153" s="165">
        <f t="shared" si="63"/>
        <v>2</v>
      </c>
      <c r="H153" s="205">
        <f>'Core Indicators'!AH153</f>
        <v>2</v>
      </c>
      <c r="I153" s="205">
        <f>'Core Indicators'!AP153</f>
        <v>2</v>
      </c>
      <c r="J153" s="205">
        <f>'Core Indicators'!BN153</f>
        <v>2</v>
      </c>
      <c r="K153" s="205">
        <f t="shared" si="64"/>
        <v>2</v>
      </c>
      <c r="L153" s="251">
        <f t="shared" si="65"/>
        <v>2</v>
      </c>
      <c r="M153" s="274">
        <f t="shared" si="66"/>
        <v>2</v>
      </c>
      <c r="N153" s="206">
        <f>'Core Indicators'!DJ153</f>
        <v>2</v>
      </c>
      <c r="O153" s="206">
        <f>'Core Indicators'!DR153</f>
        <v>2</v>
      </c>
      <c r="P153" s="206">
        <f>'Core Indicators'!DZ153</f>
        <v>2</v>
      </c>
      <c r="Q153" s="206">
        <f>'Core Indicators'!EH153</f>
        <v>2</v>
      </c>
      <c r="R153" s="206">
        <f>'Core Indicators'!EP153</f>
        <v>2</v>
      </c>
      <c r="S153" s="165">
        <f t="shared" si="67"/>
        <v>1.6</v>
      </c>
      <c r="T153" s="165">
        <f t="shared" si="68"/>
        <v>1.1666666666666667</v>
      </c>
      <c r="U153" s="205">
        <v>1</v>
      </c>
      <c r="V153" s="205">
        <v>1</v>
      </c>
      <c r="W153" s="205">
        <f>'Core Indicators'!EX153</f>
        <v>2</v>
      </c>
      <c r="X153" s="165">
        <f t="shared" si="69"/>
        <v>1.5</v>
      </c>
      <c r="Y153" s="205">
        <v>1</v>
      </c>
      <c r="Z153" s="165">
        <f t="shared" si="70"/>
        <v>2</v>
      </c>
      <c r="AA153" s="205">
        <f>'Core Indicators'!FF153</f>
        <v>2</v>
      </c>
      <c r="AB153" s="205">
        <f t="shared" si="71"/>
        <v>2</v>
      </c>
      <c r="AC153" s="186">
        <f>'Core Indicators'!GD153</f>
        <v>2</v>
      </c>
      <c r="AD153" s="186">
        <f>'Core Indicators'!GL153</f>
        <v>2</v>
      </c>
      <c r="AE153" s="186">
        <f>'Core Indicators'!GT153</f>
        <v>2</v>
      </c>
      <c r="AF153" s="186">
        <f>'Core Indicators'!HB153</f>
        <v>2</v>
      </c>
      <c r="AG153" s="186">
        <f t="shared" si="72"/>
        <v>2</v>
      </c>
      <c r="AH153" s="186">
        <f>'Core Indicators'!HJ153</f>
        <v>2</v>
      </c>
      <c r="AI153" s="186">
        <f>'Core Indicators'!HR153</f>
        <v>2</v>
      </c>
      <c r="AJ153" s="186">
        <f t="shared" si="73"/>
        <v>2</v>
      </c>
      <c r="AK153" s="186">
        <f>'Core Indicators'!HZ153</f>
        <v>2</v>
      </c>
      <c r="AL153" s="186">
        <f>'Core Indicators'!IH153</f>
        <v>2</v>
      </c>
      <c r="AM153" s="186">
        <f>'Core Indicators'!IP153</f>
        <v>2</v>
      </c>
      <c r="AN153" s="186">
        <f t="shared" si="74"/>
        <v>2</v>
      </c>
    </row>
    <row r="154" spans="1:40" x14ac:dyDescent="0.35">
      <c r="A154" s="205" t="str">
        <f>Lists!C:C</f>
        <v>ZMB002</v>
      </c>
      <c r="B154" s="251">
        <f t="shared" si="60"/>
        <v>1.2</v>
      </c>
      <c r="C154" s="165">
        <f t="shared" si="61"/>
        <v>0</v>
      </c>
      <c r="D154" s="274">
        <f t="shared" si="62"/>
        <v>1.5</v>
      </c>
      <c r="E154" s="205">
        <f>'Core Indicators'!R154</f>
        <v>2</v>
      </c>
      <c r="F154" s="205">
        <f>'Core Indicators'!Z154</f>
        <v>1</v>
      </c>
      <c r="G154" s="165">
        <f t="shared" si="63"/>
        <v>1.5</v>
      </c>
      <c r="H154" s="205">
        <f>'Core Indicators'!AH154</f>
        <v>1</v>
      </c>
      <c r="I154" s="205">
        <f>'Core Indicators'!AP154</f>
        <v>2</v>
      </c>
      <c r="J154" s="205">
        <f>'Core Indicators'!BN154</f>
        <v>2</v>
      </c>
      <c r="K154" s="205">
        <f t="shared" si="64"/>
        <v>2</v>
      </c>
      <c r="L154" s="251">
        <f t="shared" si="65"/>
        <v>1.5</v>
      </c>
      <c r="M154" s="274">
        <f t="shared" si="66"/>
        <v>1</v>
      </c>
      <c r="N154" s="206">
        <f>'Core Indicators'!DJ154</f>
        <v>1</v>
      </c>
      <c r="O154" s="206">
        <f>'Core Indicators'!DR154</f>
        <v>1</v>
      </c>
      <c r="P154" s="206">
        <f>'Core Indicators'!DZ154</f>
        <v>1</v>
      </c>
      <c r="Q154" s="206">
        <f>'Core Indicators'!EH154</f>
        <v>1</v>
      </c>
      <c r="R154" s="206">
        <f>'Core Indicators'!EP154</f>
        <v>1</v>
      </c>
      <c r="S154" s="165">
        <f t="shared" si="67"/>
        <v>1.3</v>
      </c>
      <c r="T154" s="165">
        <f t="shared" si="68"/>
        <v>1.1666666666666667</v>
      </c>
      <c r="U154" s="205">
        <v>1</v>
      </c>
      <c r="V154" s="205">
        <v>1</v>
      </c>
      <c r="W154" s="205">
        <f>'Core Indicators'!EX154</f>
        <v>2</v>
      </c>
      <c r="X154" s="165">
        <f t="shared" si="69"/>
        <v>1.5</v>
      </c>
      <c r="Y154" s="205">
        <v>1</v>
      </c>
      <c r="Z154" s="165">
        <f t="shared" si="70"/>
        <v>1.5</v>
      </c>
      <c r="AA154" s="205">
        <f>'Core Indicators'!FF154</f>
        <v>1</v>
      </c>
      <c r="AB154" s="205">
        <f t="shared" si="71"/>
        <v>2</v>
      </c>
      <c r="AC154" s="186">
        <f>'Core Indicators'!GD154</f>
        <v>2</v>
      </c>
      <c r="AD154" s="186">
        <f>'Core Indicators'!GL154</f>
        <v>2</v>
      </c>
      <c r="AE154" s="186">
        <f>'Core Indicators'!GT154</f>
        <v>2</v>
      </c>
      <c r="AF154" s="186">
        <f>'Core Indicators'!HB154</f>
        <v>2</v>
      </c>
      <c r="AG154" s="186">
        <f t="shared" si="72"/>
        <v>2</v>
      </c>
      <c r="AH154" s="186">
        <f>'Core Indicators'!HJ154</f>
        <v>2</v>
      </c>
      <c r="AI154" s="186">
        <f>'Core Indicators'!HR154</f>
        <v>2</v>
      </c>
      <c r="AJ154" s="186">
        <f t="shared" si="73"/>
        <v>2</v>
      </c>
      <c r="AK154" s="186">
        <f>'Core Indicators'!HZ154</f>
        <v>2</v>
      </c>
      <c r="AL154" s="186">
        <f>'Core Indicators'!IH154</f>
        <v>2</v>
      </c>
      <c r="AM154" s="186">
        <f>'Core Indicators'!IP154</f>
        <v>2</v>
      </c>
      <c r="AN154" s="186">
        <f t="shared" si="74"/>
        <v>2</v>
      </c>
    </row>
    <row r="155" spans="1:40" x14ac:dyDescent="0.35">
      <c r="A155" s="205" t="str">
        <f>Lists!C:C</f>
        <v>ZWE001</v>
      </c>
      <c r="B155" s="251">
        <f t="shared" si="60"/>
        <v>1.9</v>
      </c>
      <c r="C155" s="165">
        <f t="shared" si="61"/>
        <v>0</v>
      </c>
      <c r="D155" s="274">
        <f t="shared" si="62"/>
        <v>2</v>
      </c>
      <c r="E155" s="205">
        <f>'Core Indicators'!R155</f>
        <v>2</v>
      </c>
      <c r="F155" s="205">
        <f>'Core Indicators'!Z155</f>
        <v>2</v>
      </c>
      <c r="G155" s="165">
        <f t="shared" si="63"/>
        <v>2</v>
      </c>
      <c r="H155" s="205">
        <f>'Core Indicators'!AH155</f>
        <v>2</v>
      </c>
      <c r="I155" s="205">
        <f>'Core Indicators'!AP155</f>
        <v>2</v>
      </c>
      <c r="J155" s="205">
        <f>'Core Indicators'!BN155</f>
        <v>2</v>
      </c>
      <c r="K155" s="205">
        <f t="shared" si="64"/>
        <v>2</v>
      </c>
      <c r="L155" s="251">
        <f t="shared" si="65"/>
        <v>2</v>
      </c>
      <c r="M155" s="274">
        <f t="shared" si="66"/>
        <v>2</v>
      </c>
      <c r="N155" s="206">
        <f>'Core Indicators'!DJ155</f>
        <v>2</v>
      </c>
      <c r="O155" s="206">
        <f>'Core Indicators'!DR155</f>
        <v>2</v>
      </c>
      <c r="P155" s="206">
        <f>'Core Indicators'!DZ155</f>
        <v>2</v>
      </c>
      <c r="Q155" s="206">
        <f>'Core Indicators'!EH155</f>
        <v>2</v>
      </c>
      <c r="R155" s="206">
        <f>'Core Indicators'!EP155</f>
        <v>2</v>
      </c>
      <c r="S155" s="165">
        <f t="shared" si="67"/>
        <v>1.6</v>
      </c>
      <c r="T155" s="165">
        <f t="shared" si="68"/>
        <v>1.1666666666666667</v>
      </c>
      <c r="U155" s="205">
        <v>1</v>
      </c>
      <c r="V155" s="205">
        <v>1</v>
      </c>
      <c r="W155" s="205">
        <f>'Core Indicators'!EX155</f>
        <v>2</v>
      </c>
      <c r="X155" s="165">
        <f t="shared" si="69"/>
        <v>1.5</v>
      </c>
      <c r="Y155" s="205">
        <v>1</v>
      </c>
      <c r="Z155" s="165">
        <f t="shared" si="70"/>
        <v>2</v>
      </c>
      <c r="AA155" s="205">
        <f>'Core Indicators'!FF155</f>
        <v>2</v>
      </c>
      <c r="AB155" s="205">
        <f t="shared" si="71"/>
        <v>2</v>
      </c>
      <c r="AC155" s="186">
        <f>'Core Indicators'!GD155</f>
        <v>2</v>
      </c>
      <c r="AD155" s="186">
        <f>'Core Indicators'!GL155</f>
        <v>2</v>
      </c>
      <c r="AE155" s="186">
        <f>'Core Indicators'!GT155</f>
        <v>2</v>
      </c>
      <c r="AF155" s="186">
        <f>'Core Indicators'!HB155</f>
        <v>2</v>
      </c>
      <c r="AG155" s="186">
        <f t="shared" si="72"/>
        <v>2</v>
      </c>
      <c r="AH155" s="186">
        <f>'Core Indicators'!HJ155</f>
        <v>2</v>
      </c>
      <c r="AI155" s="186">
        <f>'Core Indicators'!HR155</f>
        <v>2</v>
      </c>
      <c r="AJ155" s="186">
        <f t="shared" si="73"/>
        <v>2</v>
      </c>
      <c r="AK155" s="186">
        <f>'Core Indicators'!HZ155</f>
        <v>2</v>
      </c>
      <c r="AL155" s="186">
        <f>'Core Indicators'!IH155</f>
        <v>2</v>
      </c>
      <c r="AM155" s="186">
        <f>'Core Indicators'!IP155</f>
        <v>2</v>
      </c>
      <c r="AN155" s="186">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0"/>
  <sheetViews>
    <sheetView topLeftCell="A146" workbookViewId="0">
      <selection activeCell="V256" sqref="V256"/>
    </sheetView>
  </sheetViews>
  <sheetFormatPr defaultRowHeight="14.5" x14ac:dyDescent="0.35"/>
  <cols>
    <col min="2" max="2" width="10.54296875" style="216" bestFit="1" customWidth="1"/>
    <col min="3" max="3" width="9.54296875" style="216" customWidth="1"/>
  </cols>
  <sheetData>
    <row r="1" spans="1:22" x14ac:dyDescent="0.35">
      <c r="A1" s="317"/>
      <c r="B1" s="297"/>
      <c r="C1" s="297"/>
      <c r="D1" s="297"/>
      <c r="E1" s="297"/>
      <c r="F1" s="297"/>
      <c r="G1" s="297"/>
      <c r="H1" s="297"/>
      <c r="I1" s="297"/>
      <c r="J1" s="297"/>
      <c r="K1" s="297"/>
      <c r="L1" s="297"/>
      <c r="M1" s="297"/>
      <c r="N1" s="297"/>
      <c r="O1" s="297"/>
      <c r="P1" s="297"/>
      <c r="Q1" s="297"/>
      <c r="R1" s="297"/>
      <c r="S1" s="297"/>
      <c r="T1" s="297"/>
      <c r="U1" s="297"/>
      <c r="V1" s="297"/>
    </row>
    <row r="2" spans="1:22" x14ac:dyDescent="0.35">
      <c r="A2" s="207" t="s">
        <v>1</v>
      </c>
      <c r="B2" s="208" t="s">
        <v>8382</v>
      </c>
      <c r="C2" s="208" t="s">
        <v>8004</v>
      </c>
      <c r="D2" s="208" t="s">
        <v>8005</v>
      </c>
      <c r="E2" s="208" t="s">
        <v>8006</v>
      </c>
      <c r="F2" s="208" t="s">
        <v>8009</v>
      </c>
      <c r="G2" s="208" t="s">
        <v>8014</v>
      </c>
      <c r="H2" s="208" t="s">
        <v>8015</v>
      </c>
      <c r="I2" s="208" t="s">
        <v>8016</v>
      </c>
      <c r="J2" s="208" t="s">
        <v>8017</v>
      </c>
      <c r="K2" s="208" t="s">
        <v>8018</v>
      </c>
      <c r="L2" s="208" t="s">
        <v>7959</v>
      </c>
      <c r="M2" s="208" t="s">
        <v>3968</v>
      </c>
      <c r="N2" s="208" t="s">
        <v>3980</v>
      </c>
      <c r="O2" s="208" t="s">
        <v>3970</v>
      </c>
      <c r="P2" s="208" t="s">
        <v>3982</v>
      </c>
      <c r="Q2" s="208" t="s">
        <v>3965</v>
      </c>
      <c r="R2" s="208" t="s">
        <v>3978</v>
      </c>
      <c r="S2" s="208" t="s">
        <v>3972</v>
      </c>
      <c r="T2" s="208" t="s">
        <v>7963</v>
      </c>
      <c r="U2" s="208" t="s">
        <v>3974</v>
      </c>
      <c r="V2" s="208" t="s">
        <v>8383</v>
      </c>
    </row>
    <row r="3" spans="1:22" x14ac:dyDescent="0.35">
      <c r="A3" s="208" t="str">
        <f>Lists!C:C</f>
        <v>AFG001</v>
      </c>
      <c r="B3" s="209">
        <f>_xlfn.DAYS(About!$A$3,'Core Indicators'!U3)</f>
        <v>171</v>
      </c>
      <c r="C3" s="209">
        <f>_xlfn.DAYS(About!$A$3,'Core Indicators'!AC3)</f>
        <v>171</v>
      </c>
      <c r="D3" s="209">
        <f>_xlfn.DAYS(About!$A$3,'Core Indicators'!AK3)</f>
        <v>171</v>
      </c>
      <c r="E3" s="209">
        <f>_xlfn.DAYS(About!$A$3,'Core Indicators'!AS3)</f>
        <v>8</v>
      </c>
      <c r="F3" s="209">
        <f>_xlfn.DAYS(About!$A$3,'Core Indicators'!BQ3)</f>
        <v>2</v>
      </c>
      <c r="G3" s="209">
        <f>_xlfn.DAYS(About!$A$3,'Core Indicators'!DM3)</f>
        <v>85</v>
      </c>
      <c r="H3" s="209">
        <f>_xlfn.DAYS(About!$A$3,'Core Indicators'!DU3)</f>
        <v>85</v>
      </c>
      <c r="I3" s="209">
        <f>_xlfn.DAYS(About!$A$3,'Core Indicators'!EC3)</f>
        <v>85</v>
      </c>
      <c r="J3" s="209">
        <f>_xlfn.DAYS(About!$A$3,'Core Indicators'!EK3)</f>
        <v>85</v>
      </c>
      <c r="K3" s="209">
        <f>_xlfn.DAYS(About!$A$3,'Core Indicators'!ES3)</f>
        <v>30</v>
      </c>
      <c r="L3" s="209">
        <f>_xlfn.DAYS(About!$A$3,'Core Indicators'!FI3)</f>
        <v>519</v>
      </c>
      <c r="M3" s="209">
        <f>_xlfn.DAYS(About!$A$3,'Core Indicators'!GG3)</f>
        <v>50</v>
      </c>
      <c r="N3" s="209">
        <f>_xlfn.DAYS(About!$A$3,'Core Indicators'!GO3)</f>
        <v>50</v>
      </c>
      <c r="O3" s="209">
        <f>_xlfn.DAYS(About!$A$3,'Core Indicators'!GW3)</f>
        <v>50</v>
      </c>
      <c r="P3" s="209">
        <f>_xlfn.DAYS(About!$A$3,'Core Indicators'!HE3)</f>
        <v>50</v>
      </c>
      <c r="Q3" s="209">
        <f>_xlfn.DAYS(About!$A$3,'Core Indicators'!HM3)</f>
        <v>50</v>
      </c>
      <c r="R3" s="209">
        <f>_xlfn.DAYS(About!$A$3,'Core Indicators'!HU3)</f>
        <v>50</v>
      </c>
      <c r="S3" s="209">
        <f>_xlfn.DAYS(About!$A$3,'Core Indicators'!IC3)</f>
        <v>50</v>
      </c>
      <c r="T3" s="209">
        <f>_xlfn.DAYS(About!$A$3,'Core Indicators'!IK3)</f>
        <v>50</v>
      </c>
      <c r="U3" s="209">
        <f>_xlfn.DAYS(About!$A$3,'Core Indicators'!IS3)</f>
        <v>50</v>
      </c>
      <c r="V3" s="209">
        <f t="shared" ref="V3:V34" si="0">AVERAGE(D3:M3)</f>
        <v>112</v>
      </c>
    </row>
    <row r="4" spans="1:22" x14ac:dyDescent="0.35">
      <c r="A4" s="208" t="str">
        <f>Lists!C:C</f>
        <v>AFG005</v>
      </c>
      <c r="B4" s="209">
        <f>_xlfn.DAYS(About!$A$3,'Core Indicators'!U4)</f>
        <v>1</v>
      </c>
      <c r="C4" s="209">
        <f>_xlfn.DAYS(About!$A$3,'Core Indicators'!AC4)</f>
        <v>1</v>
      </c>
      <c r="D4" s="209">
        <f>_xlfn.DAYS(About!$A$3,'Core Indicators'!AK4)</f>
        <v>1</v>
      </c>
      <c r="E4" s="209">
        <f>_xlfn.DAYS(About!$A$3,'Core Indicators'!AS4)</f>
        <v>1</v>
      </c>
      <c r="F4" s="209">
        <f>_xlfn.DAYS(About!$A$3,'Core Indicators'!BQ4)</f>
        <v>1</v>
      </c>
      <c r="G4" s="209">
        <f>_xlfn.DAYS(About!$A$3,'Core Indicators'!DM4)</f>
        <v>1</v>
      </c>
      <c r="H4" s="209">
        <f>_xlfn.DAYS(About!$A$3,'Core Indicators'!DU4)</f>
        <v>1</v>
      </c>
      <c r="I4" s="209">
        <f>_xlfn.DAYS(About!$A$3,'Core Indicators'!EC4)</f>
        <v>1</v>
      </c>
      <c r="J4" s="209">
        <f>_xlfn.DAYS(About!$A$3,'Core Indicators'!EK4)</f>
        <v>1</v>
      </c>
      <c r="K4" s="209">
        <f>_xlfn.DAYS(About!$A$3,'Core Indicators'!ES4)</f>
        <v>1</v>
      </c>
      <c r="L4" s="209">
        <f>_xlfn.DAYS(About!$A$3,'Core Indicators'!FI4)</f>
        <v>1</v>
      </c>
      <c r="M4" s="209">
        <f>_xlfn.DAYS(About!$A$3,'Core Indicators'!GG4)</f>
        <v>1</v>
      </c>
      <c r="N4" s="209">
        <f>_xlfn.DAYS(About!$A$3,'Core Indicators'!GO4)</f>
        <v>1</v>
      </c>
      <c r="O4" s="209">
        <f>_xlfn.DAYS(About!$A$3,'Core Indicators'!GW4)</f>
        <v>1</v>
      </c>
      <c r="P4" s="209">
        <f>_xlfn.DAYS(About!$A$3,'Core Indicators'!HE4)</f>
        <v>1</v>
      </c>
      <c r="Q4" s="209">
        <f>_xlfn.DAYS(About!$A$3,'Core Indicators'!HM4)</f>
        <v>1</v>
      </c>
      <c r="R4" s="209">
        <f>_xlfn.DAYS(About!$A$3,'Core Indicators'!HU4)</f>
        <v>1</v>
      </c>
      <c r="S4" s="209">
        <f>_xlfn.DAYS(About!$A$3,'Core Indicators'!IC4)</f>
        <v>1</v>
      </c>
      <c r="T4" s="209">
        <f>_xlfn.DAYS(About!$A$3,'Core Indicators'!IK4)</f>
        <v>1</v>
      </c>
      <c r="U4" s="209">
        <f>_xlfn.DAYS(About!$A$3,'Core Indicators'!IS4)</f>
        <v>1</v>
      </c>
      <c r="V4" s="209">
        <f t="shared" si="0"/>
        <v>1</v>
      </c>
    </row>
    <row r="5" spans="1:22" x14ac:dyDescent="0.35">
      <c r="A5" s="208" t="str">
        <f>Lists!C:C</f>
        <v>AGO002</v>
      </c>
      <c r="B5" s="209">
        <f>_xlfn.DAYS(About!$A$3,'Core Indicators'!U5)</f>
        <v>0</v>
      </c>
      <c r="C5" s="209">
        <f>_xlfn.DAYS(About!$A$3,'Core Indicators'!AC5)</f>
        <v>0</v>
      </c>
      <c r="D5" s="209">
        <f>_xlfn.DAYS(About!$A$3,'Core Indicators'!AK5)</f>
        <v>0</v>
      </c>
      <c r="E5" s="209">
        <f>_xlfn.DAYS(About!$A$3,'Core Indicators'!AS5)</f>
        <v>0</v>
      </c>
      <c r="F5" s="209">
        <f>_xlfn.DAYS(About!$A$3,'Core Indicators'!BQ5)</f>
        <v>196</v>
      </c>
      <c r="G5" s="209">
        <f>_xlfn.DAYS(About!$A$3,'Core Indicators'!DM5)</f>
        <v>0</v>
      </c>
      <c r="H5" s="209">
        <f>_xlfn.DAYS(About!$A$3,'Core Indicators'!DU5)</f>
        <v>0</v>
      </c>
      <c r="I5" s="209">
        <f>_xlfn.DAYS(About!$A$3,'Core Indicators'!EC5)</f>
        <v>0</v>
      </c>
      <c r="J5" s="209">
        <f>_xlfn.DAYS(About!$A$3,'Core Indicators'!EK5)</f>
        <v>0</v>
      </c>
      <c r="K5" s="209">
        <f>_xlfn.DAYS(About!$A$3,'Core Indicators'!ES5)</f>
        <v>0</v>
      </c>
      <c r="L5" s="209">
        <f>_xlfn.DAYS(About!$A$3,'Core Indicators'!FI5)</f>
        <v>0</v>
      </c>
      <c r="M5" s="209">
        <f>_xlfn.DAYS(About!$A$3,'Core Indicators'!GG5)</f>
        <v>49</v>
      </c>
      <c r="N5" s="209">
        <f>_xlfn.DAYS(About!$A$3,'Core Indicators'!GO5)</f>
        <v>49</v>
      </c>
      <c r="O5" s="209">
        <f>_xlfn.DAYS(About!$A$3,'Core Indicators'!GW5)</f>
        <v>49</v>
      </c>
      <c r="P5" s="209">
        <f>_xlfn.DAYS(About!$A$3,'Core Indicators'!HE5)</f>
        <v>49</v>
      </c>
      <c r="Q5" s="209">
        <f>_xlfn.DAYS(About!$A$3,'Core Indicators'!HM5)</f>
        <v>49</v>
      </c>
      <c r="R5" s="209">
        <f>_xlfn.DAYS(About!$A$3,'Core Indicators'!HU5)</f>
        <v>49</v>
      </c>
      <c r="S5" s="209">
        <f>_xlfn.DAYS(About!$A$3,'Core Indicators'!IC5)</f>
        <v>49</v>
      </c>
      <c r="T5" s="209">
        <f>_xlfn.DAYS(About!$A$3,'Core Indicators'!IK5)</f>
        <v>49</v>
      </c>
      <c r="U5" s="209">
        <f>_xlfn.DAYS(About!$A$3,'Core Indicators'!IS5)</f>
        <v>49</v>
      </c>
      <c r="V5" s="209">
        <f t="shared" si="0"/>
        <v>24.5</v>
      </c>
    </row>
    <row r="6" spans="1:22" x14ac:dyDescent="0.35">
      <c r="A6" s="208" t="str">
        <f>Lists!C:C</f>
        <v>ARM002</v>
      </c>
      <c r="B6" s="209">
        <f>_xlfn.DAYS(About!$A$3,'Core Indicators'!U6)</f>
        <v>22</v>
      </c>
      <c r="C6" s="209">
        <f>_xlfn.DAYS(About!$A$3,'Core Indicators'!AC6)</f>
        <v>22</v>
      </c>
      <c r="D6" s="209">
        <f>_xlfn.DAYS(About!$A$3,'Core Indicators'!AK6)</f>
        <v>22</v>
      </c>
      <c r="E6" s="209">
        <f>_xlfn.DAYS(About!$A$3,'Core Indicators'!AS6)</f>
        <v>22</v>
      </c>
      <c r="F6" s="209">
        <f>_xlfn.DAYS(About!$A$3,'Core Indicators'!BQ6)</f>
        <v>7</v>
      </c>
      <c r="G6" s="209">
        <f>_xlfn.DAYS(About!$A$3,'Core Indicators'!DM6)</f>
        <v>22</v>
      </c>
      <c r="H6" s="209">
        <f>_xlfn.DAYS(About!$A$3,'Core Indicators'!DU6)</f>
        <v>22</v>
      </c>
      <c r="I6" s="209">
        <f>_xlfn.DAYS(About!$A$3,'Core Indicators'!EC6)</f>
        <v>22</v>
      </c>
      <c r="J6" s="209">
        <f>_xlfn.DAYS(About!$A$3,'Core Indicators'!EK6)</f>
        <v>519</v>
      </c>
      <c r="K6" s="209">
        <f>_xlfn.DAYS(About!$A$3,'Core Indicators'!ES6)</f>
        <v>519</v>
      </c>
      <c r="L6" s="209">
        <f>_xlfn.DAYS(About!$A$3,'Core Indicators'!FI6)</f>
        <v>519</v>
      </c>
      <c r="M6" s="209">
        <f>_xlfn.DAYS(About!$A$3,'Core Indicators'!GG6)</f>
        <v>45</v>
      </c>
      <c r="N6" s="209">
        <f>_xlfn.DAYS(About!$A$3,'Core Indicators'!GO6)</f>
        <v>45</v>
      </c>
      <c r="O6" s="209">
        <f>_xlfn.DAYS(About!$A$3,'Core Indicators'!GW6)</f>
        <v>45</v>
      </c>
      <c r="P6" s="209">
        <f>_xlfn.DAYS(About!$A$3,'Core Indicators'!HE6)</f>
        <v>45</v>
      </c>
      <c r="Q6" s="209">
        <f>_xlfn.DAYS(About!$A$3,'Core Indicators'!HM6)</f>
        <v>45</v>
      </c>
      <c r="R6" s="209">
        <f>_xlfn.DAYS(About!$A$3,'Core Indicators'!HU6)</f>
        <v>45</v>
      </c>
      <c r="S6" s="209">
        <f>_xlfn.DAYS(About!$A$3,'Core Indicators'!IC6)</f>
        <v>45</v>
      </c>
      <c r="T6" s="209">
        <f>_xlfn.DAYS(About!$A$3,'Core Indicators'!IK6)</f>
        <v>45</v>
      </c>
      <c r="U6" s="209">
        <f>_xlfn.DAYS(About!$A$3,'Core Indicators'!IS6)</f>
        <v>45</v>
      </c>
      <c r="V6" s="209">
        <f t="shared" si="0"/>
        <v>171.9</v>
      </c>
    </row>
    <row r="7" spans="1:22" x14ac:dyDescent="0.35">
      <c r="A7" s="208" t="str">
        <f>Lists!C:C</f>
        <v>AZE002</v>
      </c>
      <c r="B7" s="209">
        <f>_xlfn.DAYS(About!$A$3,'Core Indicators'!U7)</f>
        <v>603</v>
      </c>
      <c r="C7" s="209">
        <f>_xlfn.DAYS(About!$A$3,'Core Indicators'!AC7)</f>
        <v>560</v>
      </c>
      <c r="D7" s="209">
        <f>_xlfn.DAYS(About!$A$3,'Core Indicators'!AK7)</f>
        <v>560</v>
      </c>
      <c r="E7" s="209">
        <f>_xlfn.DAYS(About!$A$3,'Core Indicators'!AS7)</f>
        <v>473</v>
      </c>
      <c r="F7" s="209">
        <f>_xlfn.DAYS(About!$A$3,'Core Indicators'!BQ7)</f>
        <v>7</v>
      </c>
      <c r="G7" s="209">
        <f>_xlfn.DAYS(About!$A$3,'Core Indicators'!DM7)</f>
        <v>603</v>
      </c>
      <c r="H7" s="209">
        <f>_xlfn.DAYS(About!$A$3,'Core Indicators'!DU7)</f>
        <v>0</v>
      </c>
      <c r="I7" s="209">
        <f>_xlfn.DAYS(About!$A$3,'Core Indicators'!EC7)</f>
        <v>603</v>
      </c>
      <c r="J7" s="209">
        <f>_xlfn.DAYS(About!$A$3,'Core Indicators'!EK7)</f>
        <v>603</v>
      </c>
      <c r="K7" s="209">
        <f>_xlfn.DAYS(About!$A$3,'Core Indicators'!ES7)</f>
        <v>603</v>
      </c>
      <c r="L7" s="209">
        <f>_xlfn.DAYS(About!$A$3,'Core Indicators'!FI7)</f>
        <v>603</v>
      </c>
      <c r="M7" s="209">
        <f>_xlfn.DAYS(About!$A$3,'Core Indicators'!GG7)</f>
        <v>45</v>
      </c>
      <c r="N7" s="209">
        <f>_xlfn.DAYS(About!$A$3,'Core Indicators'!GO7)</f>
        <v>45</v>
      </c>
      <c r="O7" s="209">
        <f>_xlfn.DAYS(About!$A$3,'Core Indicators'!GW7)</f>
        <v>45</v>
      </c>
      <c r="P7" s="209">
        <f>_xlfn.DAYS(About!$A$3,'Core Indicators'!HE7)</f>
        <v>45</v>
      </c>
      <c r="Q7" s="209">
        <f>_xlfn.DAYS(About!$A$3,'Core Indicators'!HM7)</f>
        <v>45</v>
      </c>
      <c r="R7" s="209">
        <f>_xlfn.DAYS(About!$A$3,'Core Indicators'!HU7)</f>
        <v>45</v>
      </c>
      <c r="S7" s="209">
        <f>_xlfn.DAYS(About!$A$3,'Core Indicators'!IC7)</f>
        <v>45</v>
      </c>
      <c r="T7" s="209">
        <f>_xlfn.DAYS(About!$A$3,'Core Indicators'!IK7)</f>
        <v>45</v>
      </c>
      <c r="U7" s="209">
        <f>_xlfn.DAYS(About!$A$3,'Core Indicators'!IS7)</f>
        <v>45</v>
      </c>
      <c r="V7" s="209">
        <f t="shared" si="0"/>
        <v>410</v>
      </c>
    </row>
    <row r="8" spans="1:22" x14ac:dyDescent="0.35">
      <c r="A8" s="208" t="str">
        <f>Lists!C:C</f>
        <v>BDI001</v>
      </c>
      <c r="B8" s="209">
        <f>_xlfn.DAYS(About!$A$3,'Core Indicators'!U8)</f>
        <v>31</v>
      </c>
      <c r="C8" s="209">
        <f>_xlfn.DAYS(About!$A$3,'Core Indicators'!AC8)</f>
        <v>31</v>
      </c>
      <c r="D8" s="209">
        <f>_xlfn.DAYS(About!$A$3,'Core Indicators'!AK8)</f>
        <v>31</v>
      </c>
      <c r="E8" s="209">
        <f>_xlfn.DAYS(About!$A$3,'Core Indicators'!AS8)</f>
        <v>31</v>
      </c>
      <c r="F8" s="209">
        <f>_xlfn.DAYS(About!$A$3,'Core Indicators'!BQ8)</f>
        <v>31</v>
      </c>
      <c r="G8" s="209">
        <f>_xlfn.DAYS(About!$A$3,'Core Indicators'!DM8)</f>
        <v>31</v>
      </c>
      <c r="H8" s="209">
        <f>_xlfn.DAYS(About!$A$3,'Core Indicators'!DU8)</f>
        <v>31</v>
      </c>
      <c r="I8" s="209">
        <f>_xlfn.DAYS(About!$A$3,'Core Indicators'!EC8)</f>
        <v>31</v>
      </c>
      <c r="J8" s="209">
        <f>_xlfn.DAYS(About!$A$3,'Core Indicators'!EK8)</f>
        <v>31</v>
      </c>
      <c r="K8" s="209">
        <f>_xlfn.DAYS(About!$A$3,'Core Indicators'!ES8)</f>
        <v>31</v>
      </c>
      <c r="L8" s="209">
        <f>_xlfn.DAYS(About!$A$3,'Core Indicators'!FI8)</f>
        <v>31</v>
      </c>
      <c r="M8" s="209">
        <f>_xlfn.DAYS(About!$A$3,'Core Indicators'!GG8)</f>
        <v>49</v>
      </c>
      <c r="N8" s="209">
        <f>_xlfn.DAYS(About!$A$3,'Core Indicators'!GO8)</f>
        <v>49</v>
      </c>
      <c r="O8" s="209">
        <f>_xlfn.DAYS(About!$A$3,'Core Indicators'!GW8)</f>
        <v>49</v>
      </c>
      <c r="P8" s="209">
        <f>_xlfn.DAYS(About!$A$3,'Core Indicators'!HE8)</f>
        <v>49</v>
      </c>
      <c r="Q8" s="209">
        <f>_xlfn.DAYS(About!$A$3,'Core Indicators'!HM8)</f>
        <v>49</v>
      </c>
      <c r="R8" s="209">
        <f>_xlfn.DAYS(About!$A$3,'Core Indicators'!HU8)</f>
        <v>49</v>
      </c>
      <c r="S8" s="209">
        <f>_xlfn.DAYS(About!$A$3,'Core Indicators'!IC8)</f>
        <v>49</v>
      </c>
      <c r="T8" s="209">
        <f>_xlfn.DAYS(About!$A$3,'Core Indicators'!IK8)</f>
        <v>49</v>
      </c>
      <c r="U8" s="209">
        <f>_xlfn.DAYS(About!$A$3,'Core Indicators'!IS8)</f>
        <v>49</v>
      </c>
      <c r="V8" s="209">
        <f t="shared" si="0"/>
        <v>32.799999999999997</v>
      </c>
    </row>
    <row r="9" spans="1:22" x14ac:dyDescent="0.35">
      <c r="A9" s="208" t="str">
        <f>Lists!C:C</f>
        <v>BFA002</v>
      </c>
      <c r="B9" s="209">
        <f>_xlfn.DAYS(About!$A$3,'Core Indicators'!U9)</f>
        <v>365</v>
      </c>
      <c r="C9" s="209">
        <f>_xlfn.DAYS(About!$A$3,'Core Indicators'!AC9)</f>
        <v>365</v>
      </c>
      <c r="D9" s="209">
        <f>_xlfn.DAYS(About!$A$3,'Core Indicators'!AK9)</f>
        <v>365</v>
      </c>
      <c r="E9" s="209">
        <f>_xlfn.DAYS(About!$A$3,'Core Indicators'!AS9)</f>
        <v>122</v>
      </c>
      <c r="F9" s="209">
        <f>_xlfn.DAYS(About!$A$3,'Core Indicators'!BQ9)</f>
        <v>122</v>
      </c>
      <c r="G9" s="209">
        <f>_xlfn.DAYS(About!$A$3,'Core Indicators'!DM9)</f>
        <v>365</v>
      </c>
      <c r="H9" s="209">
        <f>_xlfn.DAYS(About!$A$3,'Core Indicators'!DU9)</f>
        <v>365</v>
      </c>
      <c r="I9" s="209">
        <f>_xlfn.DAYS(About!$A$3,'Core Indicators'!EC9)</f>
        <v>365</v>
      </c>
      <c r="J9" s="209">
        <f>_xlfn.DAYS(About!$A$3,'Core Indicators'!EK9)</f>
        <v>365</v>
      </c>
      <c r="K9" s="209">
        <f>_xlfn.DAYS(About!$A$3,'Core Indicators'!ES9)</f>
        <v>365</v>
      </c>
      <c r="L9" s="209">
        <f>_xlfn.DAYS(About!$A$3,'Core Indicators'!FI9)</f>
        <v>1231</v>
      </c>
      <c r="M9" s="209">
        <f>_xlfn.DAYS(About!$A$3,'Core Indicators'!GG9)</f>
        <v>66</v>
      </c>
      <c r="N9" s="209">
        <f>_xlfn.DAYS(About!$A$3,'Core Indicators'!GO9)</f>
        <v>66</v>
      </c>
      <c r="O9" s="209">
        <f>_xlfn.DAYS(About!$A$3,'Core Indicators'!GW9)</f>
        <v>66</v>
      </c>
      <c r="P9" s="209">
        <f>_xlfn.DAYS(About!$A$3,'Core Indicators'!HE9)</f>
        <v>66</v>
      </c>
      <c r="Q9" s="209">
        <f>_xlfn.DAYS(About!$A$3,'Core Indicators'!HM9)</f>
        <v>66</v>
      </c>
      <c r="R9" s="209">
        <f>_xlfn.DAYS(About!$A$3,'Core Indicators'!HU9)</f>
        <v>66</v>
      </c>
      <c r="S9" s="209">
        <f>_xlfn.DAYS(About!$A$3,'Core Indicators'!IC9)</f>
        <v>66</v>
      </c>
      <c r="T9" s="209">
        <f>_xlfn.DAYS(About!$A$3,'Core Indicators'!IK9)</f>
        <v>66</v>
      </c>
      <c r="U9" s="209">
        <f>_xlfn.DAYS(About!$A$3,'Core Indicators'!IS9)</f>
        <v>66</v>
      </c>
      <c r="V9" s="209">
        <f t="shared" si="0"/>
        <v>373.1</v>
      </c>
    </row>
    <row r="10" spans="1:22" x14ac:dyDescent="0.35">
      <c r="A10" s="208" t="str">
        <f>Lists!C:C</f>
        <v>BGD001</v>
      </c>
      <c r="B10" s="209">
        <f>_xlfn.DAYS(About!$A$3,'Core Indicators'!U10)</f>
        <v>1</v>
      </c>
      <c r="C10" s="209">
        <f>_xlfn.DAYS(About!$A$3,'Core Indicators'!AC10)</f>
        <v>1</v>
      </c>
      <c r="D10" s="209">
        <f>_xlfn.DAYS(About!$A$3,'Core Indicators'!AK10)</f>
        <v>1</v>
      </c>
      <c r="E10" s="209">
        <f>_xlfn.DAYS(About!$A$3,'Core Indicators'!AS10)</f>
        <v>1</v>
      </c>
      <c r="F10" s="209">
        <f>_xlfn.DAYS(About!$A$3,'Core Indicators'!BQ10)</f>
        <v>1</v>
      </c>
      <c r="G10" s="209">
        <f>_xlfn.DAYS(About!$A$3,'Core Indicators'!DM10)</f>
        <v>1</v>
      </c>
      <c r="H10" s="209">
        <f>_xlfn.DAYS(About!$A$3,'Core Indicators'!DU10)</f>
        <v>1</v>
      </c>
      <c r="I10" s="209">
        <f>_xlfn.DAYS(About!$A$3,'Core Indicators'!EC10)</f>
        <v>1</v>
      </c>
      <c r="J10" s="209">
        <f>_xlfn.DAYS(About!$A$3,'Core Indicators'!EK10)</f>
        <v>1</v>
      </c>
      <c r="K10" s="209">
        <f>_xlfn.DAYS(About!$A$3,'Core Indicators'!ES10)</f>
        <v>1</v>
      </c>
      <c r="L10" s="209">
        <f>_xlfn.DAYS(About!$A$3,'Core Indicators'!FI10)</f>
        <v>1</v>
      </c>
      <c r="M10" s="209">
        <f>_xlfn.DAYS(About!$A$3,'Core Indicators'!GG10)</f>
        <v>1</v>
      </c>
      <c r="N10" s="209">
        <f>_xlfn.DAYS(About!$A$3,'Core Indicators'!GO10)</f>
        <v>1</v>
      </c>
      <c r="O10" s="209">
        <f>_xlfn.DAYS(About!$A$3,'Core Indicators'!GW10)</f>
        <v>1</v>
      </c>
      <c r="P10" s="209">
        <f>_xlfn.DAYS(About!$A$3,'Core Indicators'!HE10)</f>
        <v>1</v>
      </c>
      <c r="Q10" s="209">
        <f>_xlfn.DAYS(About!$A$3,'Core Indicators'!HM10)</f>
        <v>1</v>
      </c>
      <c r="R10" s="209">
        <f>_xlfn.DAYS(About!$A$3,'Core Indicators'!HU10)</f>
        <v>1</v>
      </c>
      <c r="S10" s="209">
        <f>_xlfn.DAYS(About!$A$3,'Core Indicators'!IC10)</f>
        <v>1</v>
      </c>
      <c r="T10" s="209">
        <f>_xlfn.DAYS(About!$A$3,'Core Indicators'!IK10)</f>
        <v>1</v>
      </c>
      <c r="U10" s="209">
        <f>_xlfn.DAYS(About!$A$3,'Core Indicators'!IS10)</f>
        <v>1</v>
      </c>
      <c r="V10" s="209">
        <f t="shared" si="0"/>
        <v>1</v>
      </c>
    </row>
    <row r="11" spans="1:22" x14ac:dyDescent="0.35">
      <c r="A11" s="208" t="str">
        <f>Lists!C:C</f>
        <v>BGD002</v>
      </c>
      <c r="B11" s="209">
        <f>_xlfn.DAYS(About!$A$3,'Core Indicators'!U11)</f>
        <v>59</v>
      </c>
      <c r="C11" s="209">
        <f>_xlfn.DAYS(About!$A$3,'Core Indicators'!AC11)</f>
        <v>3</v>
      </c>
      <c r="D11" s="209">
        <f>_xlfn.DAYS(About!$A$3,'Core Indicators'!AK11)</f>
        <v>3</v>
      </c>
      <c r="E11" s="209">
        <f>_xlfn.DAYS(About!$A$3,'Core Indicators'!AS11)</f>
        <v>3</v>
      </c>
      <c r="F11" s="209">
        <f>_xlfn.DAYS(About!$A$3,'Core Indicators'!BQ11)</f>
        <v>3</v>
      </c>
      <c r="G11" s="209">
        <f>_xlfn.DAYS(About!$A$3,'Core Indicators'!DM11)</f>
        <v>59</v>
      </c>
      <c r="H11" s="209">
        <f>_xlfn.DAYS(About!$A$3,'Core Indicators'!DU11)</f>
        <v>107</v>
      </c>
      <c r="I11" s="209">
        <f>_xlfn.DAYS(About!$A$3,'Core Indicators'!EC11)</f>
        <v>3</v>
      </c>
      <c r="J11" s="209">
        <f>_xlfn.DAYS(About!$A$3,'Core Indicators'!EK11)</f>
        <v>276</v>
      </c>
      <c r="K11" s="209">
        <f>_xlfn.DAYS(About!$A$3,'Core Indicators'!ES11)</f>
        <v>276</v>
      </c>
      <c r="L11" s="209">
        <f>_xlfn.DAYS(About!$A$3,'Core Indicators'!FI11)</f>
        <v>822</v>
      </c>
      <c r="M11" s="209">
        <f>_xlfn.DAYS(About!$A$3,'Core Indicators'!GG11)</f>
        <v>42</v>
      </c>
      <c r="N11" s="209">
        <f>_xlfn.DAYS(About!$A$3,'Core Indicators'!GO11)</f>
        <v>45</v>
      </c>
      <c r="O11" s="209">
        <f>_xlfn.DAYS(About!$A$3,'Core Indicators'!GW11)</f>
        <v>45</v>
      </c>
      <c r="P11" s="209">
        <f>_xlfn.DAYS(About!$A$3,'Core Indicators'!HE11)</f>
        <v>45</v>
      </c>
      <c r="Q11" s="209">
        <f>_xlfn.DAYS(About!$A$3,'Core Indicators'!HM11)</f>
        <v>45</v>
      </c>
      <c r="R11" s="209">
        <f>_xlfn.DAYS(About!$A$3,'Core Indicators'!HU11)</f>
        <v>45</v>
      </c>
      <c r="S11" s="209">
        <f>_xlfn.DAYS(About!$A$3,'Core Indicators'!IC11)</f>
        <v>45</v>
      </c>
      <c r="T11" s="209">
        <f>_xlfn.DAYS(About!$A$3,'Core Indicators'!IK11)</f>
        <v>45</v>
      </c>
      <c r="U11" s="209">
        <f>_xlfn.DAYS(About!$A$3,'Core Indicators'!IS11)</f>
        <v>45</v>
      </c>
      <c r="V11" s="209">
        <f t="shared" si="0"/>
        <v>159.4</v>
      </c>
    </row>
    <row r="12" spans="1:22" x14ac:dyDescent="0.35">
      <c r="A12" s="208" t="str">
        <f>Lists!C:C</f>
        <v>BGD008</v>
      </c>
      <c r="B12" s="209">
        <f>_xlfn.DAYS(About!$A$3,'Core Indicators'!U12)</f>
        <v>1</v>
      </c>
      <c r="C12" s="209">
        <f>_xlfn.DAYS(About!$A$3,'Core Indicators'!AC12)</f>
        <v>1</v>
      </c>
      <c r="D12" s="209">
        <f>_xlfn.DAYS(About!$A$3,'Core Indicators'!AK12)</f>
        <v>1</v>
      </c>
      <c r="E12" s="209">
        <f>_xlfn.DAYS(About!$A$3,'Core Indicators'!AS12)</f>
        <v>1</v>
      </c>
      <c r="F12" s="209">
        <f>_xlfn.DAYS(About!$A$3,'Core Indicators'!BQ12)</f>
        <v>1</v>
      </c>
      <c r="G12" s="209">
        <f>_xlfn.DAYS(About!$A$3,'Core Indicators'!DM12)</f>
        <v>1</v>
      </c>
      <c r="H12" s="209">
        <f>_xlfn.DAYS(About!$A$3,'Core Indicators'!DU12)</f>
        <v>1</v>
      </c>
      <c r="I12" s="209">
        <f>_xlfn.DAYS(About!$A$3,'Core Indicators'!EC12)</f>
        <v>1</v>
      </c>
      <c r="J12" s="209">
        <f>_xlfn.DAYS(About!$A$3,'Core Indicators'!EK12)</f>
        <v>1</v>
      </c>
      <c r="K12" s="209">
        <f>_xlfn.DAYS(About!$A$3,'Core Indicators'!ES12)</f>
        <v>1</v>
      </c>
      <c r="L12" s="209">
        <f>_xlfn.DAYS(About!$A$3,'Core Indicators'!FI12)</f>
        <v>1</v>
      </c>
      <c r="M12" s="209">
        <f>_xlfn.DAYS(About!$A$3,'Core Indicators'!GG12)</f>
        <v>1</v>
      </c>
      <c r="N12" s="209">
        <f>_xlfn.DAYS(About!$A$3,'Core Indicators'!GO12)</f>
        <v>1</v>
      </c>
      <c r="O12" s="209">
        <f>_xlfn.DAYS(About!$A$3,'Core Indicators'!GW12)</f>
        <v>1</v>
      </c>
      <c r="P12" s="209">
        <f>_xlfn.DAYS(About!$A$3,'Core Indicators'!HE12)</f>
        <v>1</v>
      </c>
      <c r="Q12" s="209">
        <f>_xlfn.DAYS(About!$A$3,'Core Indicators'!HM12)</f>
        <v>1</v>
      </c>
      <c r="R12" s="209">
        <f>_xlfn.DAYS(About!$A$3,'Core Indicators'!HU12)</f>
        <v>1</v>
      </c>
      <c r="S12" s="209">
        <f>_xlfn.DAYS(About!$A$3,'Core Indicators'!IC12)</f>
        <v>1</v>
      </c>
      <c r="T12" s="209">
        <f>_xlfn.DAYS(About!$A$3,'Core Indicators'!IK12)</f>
        <v>1</v>
      </c>
      <c r="U12" s="209">
        <f>_xlfn.DAYS(About!$A$3,'Core Indicators'!IS12)</f>
        <v>1</v>
      </c>
      <c r="V12" s="209">
        <f t="shared" si="0"/>
        <v>1</v>
      </c>
    </row>
    <row r="13" spans="1:22" x14ac:dyDescent="0.35">
      <c r="A13" s="208" t="str">
        <f>Lists!C:C</f>
        <v>BRA001</v>
      </c>
      <c r="B13" s="209">
        <f>_xlfn.DAYS(About!$A$3,'Core Indicators'!U13)</f>
        <v>0</v>
      </c>
      <c r="C13" s="209">
        <f>_xlfn.DAYS(About!$A$3,'Core Indicators'!AC13)</f>
        <v>0</v>
      </c>
      <c r="D13" s="209">
        <f>_xlfn.DAYS(About!$A$3,'Core Indicators'!AK13)</f>
        <v>0</v>
      </c>
      <c r="E13" s="209">
        <f>_xlfn.DAYS(About!$A$3,'Core Indicators'!AS13)</f>
        <v>0</v>
      </c>
      <c r="F13" s="209">
        <f>_xlfn.DAYS(About!$A$3,'Core Indicators'!BQ13)</f>
        <v>0</v>
      </c>
      <c r="G13" s="209">
        <f>_xlfn.DAYS(About!$A$3,'Core Indicators'!DM13)</f>
        <v>0</v>
      </c>
      <c r="H13" s="209">
        <f>_xlfn.DAYS(About!$A$3,'Core Indicators'!DU13)</f>
        <v>0</v>
      </c>
      <c r="I13" s="209">
        <f>_xlfn.DAYS(About!$A$3,'Core Indicators'!EC13)</f>
        <v>0</v>
      </c>
      <c r="J13" s="209">
        <f>_xlfn.DAYS(About!$A$3,'Core Indicators'!EK13)</f>
        <v>0</v>
      </c>
      <c r="K13" s="209">
        <f>_xlfn.DAYS(About!$A$3,'Core Indicators'!ES13)</f>
        <v>0</v>
      </c>
      <c r="L13" s="209">
        <f>_xlfn.DAYS(About!$A$3,'Core Indicators'!FI13)</f>
        <v>0</v>
      </c>
      <c r="M13" s="209">
        <f>_xlfn.DAYS(About!$A$3,'Core Indicators'!GG13)</f>
        <v>64</v>
      </c>
      <c r="N13" s="209">
        <f>_xlfn.DAYS(About!$A$3,'Core Indicators'!GO13)</f>
        <v>64</v>
      </c>
      <c r="O13" s="209">
        <f>_xlfn.DAYS(About!$A$3,'Core Indicators'!GW13)</f>
        <v>64</v>
      </c>
      <c r="P13" s="209">
        <f>_xlfn.DAYS(About!$A$3,'Core Indicators'!HE13)</f>
        <v>64</v>
      </c>
      <c r="Q13" s="209">
        <f>_xlfn.DAYS(About!$A$3,'Core Indicators'!HM13)</f>
        <v>64</v>
      </c>
      <c r="R13" s="209">
        <f>_xlfn.DAYS(About!$A$3,'Core Indicators'!HU13)</f>
        <v>64</v>
      </c>
      <c r="S13" s="209">
        <f>_xlfn.DAYS(About!$A$3,'Core Indicators'!IC13)</f>
        <v>64</v>
      </c>
      <c r="T13" s="209">
        <f>_xlfn.DAYS(About!$A$3,'Core Indicators'!IK13)</f>
        <v>64</v>
      </c>
      <c r="U13" s="209">
        <f>_xlfn.DAYS(About!$A$3,'Core Indicators'!IS13)</f>
        <v>64</v>
      </c>
      <c r="V13" s="209">
        <f t="shared" si="0"/>
        <v>6.4</v>
      </c>
    </row>
    <row r="14" spans="1:22" x14ac:dyDescent="0.35">
      <c r="A14" s="208" t="str">
        <f>Lists!C:C</f>
        <v>BRA002</v>
      </c>
      <c r="B14" s="209">
        <f>_xlfn.DAYS(About!$A$3,'Core Indicators'!U14)</f>
        <v>0</v>
      </c>
      <c r="C14" s="209">
        <f>_xlfn.DAYS(About!$A$3,'Core Indicators'!AC14)</f>
        <v>0</v>
      </c>
      <c r="D14" s="209">
        <f>_xlfn.DAYS(About!$A$3,'Core Indicators'!AK14)</f>
        <v>0</v>
      </c>
      <c r="E14" s="209">
        <f>_xlfn.DAYS(About!$A$3,'Core Indicators'!AS14)</f>
        <v>0</v>
      </c>
      <c r="F14" s="209">
        <f>_xlfn.DAYS(About!$A$3,'Core Indicators'!BQ14)</f>
        <v>0</v>
      </c>
      <c r="G14" s="209">
        <f>_xlfn.DAYS(About!$A$3,'Core Indicators'!DM14)</f>
        <v>0</v>
      </c>
      <c r="H14" s="209">
        <f>_xlfn.DAYS(About!$A$3,'Core Indicators'!DU14)</f>
        <v>0</v>
      </c>
      <c r="I14" s="209">
        <f>_xlfn.DAYS(About!$A$3,'Core Indicators'!EC14)</f>
        <v>0</v>
      </c>
      <c r="J14" s="209">
        <f>_xlfn.DAYS(About!$A$3,'Core Indicators'!EK14)</f>
        <v>0</v>
      </c>
      <c r="K14" s="209">
        <f>_xlfn.DAYS(About!$A$3,'Core Indicators'!ES14)</f>
        <v>0</v>
      </c>
      <c r="L14" s="209">
        <f>_xlfn.DAYS(About!$A$3,'Core Indicators'!FI14)</f>
        <v>0</v>
      </c>
      <c r="M14" s="209">
        <f>_xlfn.DAYS(About!$A$3,'Core Indicators'!GG14)</f>
        <v>64</v>
      </c>
      <c r="N14" s="209">
        <f>_xlfn.DAYS(About!$A$3,'Core Indicators'!GO14)</f>
        <v>64</v>
      </c>
      <c r="O14" s="209">
        <f>_xlfn.DAYS(About!$A$3,'Core Indicators'!GW14)</f>
        <v>64</v>
      </c>
      <c r="P14" s="209">
        <f>_xlfn.DAYS(About!$A$3,'Core Indicators'!HE14)</f>
        <v>64</v>
      </c>
      <c r="Q14" s="209">
        <f>_xlfn.DAYS(About!$A$3,'Core Indicators'!HM14)</f>
        <v>64</v>
      </c>
      <c r="R14" s="209">
        <f>_xlfn.DAYS(About!$A$3,'Core Indicators'!HU14)</f>
        <v>64</v>
      </c>
      <c r="S14" s="209">
        <f>_xlfn.DAYS(About!$A$3,'Core Indicators'!IC14)</f>
        <v>64</v>
      </c>
      <c r="T14" s="209">
        <f>_xlfn.DAYS(About!$A$3,'Core Indicators'!IK14)</f>
        <v>64</v>
      </c>
      <c r="U14" s="209">
        <f>_xlfn.DAYS(About!$A$3,'Core Indicators'!IS14)</f>
        <v>64</v>
      </c>
      <c r="V14" s="209">
        <f t="shared" si="0"/>
        <v>6.4</v>
      </c>
    </row>
    <row r="15" spans="1:22" x14ac:dyDescent="0.35">
      <c r="A15" s="208" t="str">
        <f>Lists!C:C</f>
        <v>BRA003</v>
      </c>
      <c r="B15" s="209">
        <f>_xlfn.DAYS(About!$A$3,'Core Indicators'!U15)</f>
        <v>0</v>
      </c>
      <c r="C15" s="209">
        <f>_xlfn.DAYS(About!$A$3,'Core Indicators'!AC15)</f>
        <v>0</v>
      </c>
      <c r="D15" s="209">
        <f>_xlfn.DAYS(About!$A$3,'Core Indicators'!AK15)</f>
        <v>0</v>
      </c>
      <c r="E15" s="209">
        <f>_xlfn.DAYS(About!$A$3,'Core Indicators'!AS15)</f>
        <v>0</v>
      </c>
      <c r="F15" s="209">
        <f>_xlfn.DAYS(About!$A$3,'Core Indicators'!BQ15)</f>
        <v>0</v>
      </c>
      <c r="G15" s="209">
        <f>_xlfn.DAYS(About!$A$3,'Core Indicators'!DM15)</f>
        <v>0</v>
      </c>
      <c r="H15" s="209">
        <f>_xlfn.DAYS(About!$A$3,'Core Indicators'!DU15)</f>
        <v>0</v>
      </c>
      <c r="I15" s="209">
        <f>_xlfn.DAYS(About!$A$3,'Core Indicators'!EC15)</f>
        <v>0</v>
      </c>
      <c r="J15" s="209">
        <f>_xlfn.DAYS(About!$A$3,'Core Indicators'!EK15)</f>
        <v>0</v>
      </c>
      <c r="K15" s="209">
        <f>_xlfn.DAYS(About!$A$3,'Core Indicators'!ES15)</f>
        <v>0</v>
      </c>
      <c r="L15" s="209">
        <f>_xlfn.DAYS(About!$A$3,'Core Indicators'!FI15)</f>
        <v>0</v>
      </c>
      <c r="M15" s="209">
        <f>_xlfn.DAYS(About!$A$3,'Core Indicators'!GG15)</f>
        <v>64</v>
      </c>
      <c r="N15" s="209">
        <f>_xlfn.DAYS(About!$A$3,'Core Indicators'!GO15)</f>
        <v>64</v>
      </c>
      <c r="O15" s="209">
        <f>_xlfn.DAYS(About!$A$3,'Core Indicators'!GW15)</f>
        <v>64</v>
      </c>
      <c r="P15" s="209">
        <f>_xlfn.DAYS(About!$A$3,'Core Indicators'!HE15)</f>
        <v>64</v>
      </c>
      <c r="Q15" s="209">
        <f>_xlfn.DAYS(About!$A$3,'Core Indicators'!HM15)</f>
        <v>64</v>
      </c>
      <c r="R15" s="209">
        <f>_xlfn.DAYS(About!$A$3,'Core Indicators'!HU15)</f>
        <v>64</v>
      </c>
      <c r="S15" s="209">
        <f>_xlfn.DAYS(About!$A$3,'Core Indicators'!IC15)</f>
        <v>64</v>
      </c>
      <c r="T15" s="209">
        <f>_xlfn.DAYS(About!$A$3,'Core Indicators'!IK15)</f>
        <v>64</v>
      </c>
      <c r="U15" s="209">
        <f>_xlfn.DAYS(About!$A$3,'Core Indicators'!IS15)</f>
        <v>64</v>
      </c>
      <c r="V15" s="209">
        <f t="shared" si="0"/>
        <v>6.4</v>
      </c>
    </row>
    <row r="16" spans="1:22" x14ac:dyDescent="0.35">
      <c r="A16" s="208" t="str">
        <f>Lists!C:C</f>
        <v>CAF001</v>
      </c>
      <c r="B16" s="209">
        <f>_xlfn.DAYS(About!$A$3,'Core Indicators'!U16)</f>
        <v>1234</v>
      </c>
      <c r="C16" s="209">
        <f>_xlfn.DAYS(About!$A$3,'Core Indicators'!AC16)</f>
        <v>0</v>
      </c>
      <c r="D16" s="209">
        <f>_xlfn.DAYS(About!$A$3,'Core Indicators'!AK16)</f>
        <v>0</v>
      </c>
      <c r="E16" s="209">
        <f>_xlfn.DAYS(About!$A$3,'Core Indicators'!AS16)</f>
        <v>30</v>
      </c>
      <c r="F16" s="209">
        <f>_xlfn.DAYS(About!$A$3,'Core Indicators'!BQ16)</f>
        <v>30</v>
      </c>
      <c r="G16" s="209">
        <f>_xlfn.DAYS(About!$A$3,'Core Indicators'!DM16)</f>
        <v>0</v>
      </c>
      <c r="H16" s="209">
        <f>_xlfn.DAYS(About!$A$3,'Core Indicators'!DU16)</f>
        <v>0</v>
      </c>
      <c r="I16" s="209">
        <f>_xlfn.DAYS(About!$A$3,'Core Indicators'!EC16)</f>
        <v>0</v>
      </c>
      <c r="J16" s="209">
        <f>_xlfn.DAYS(About!$A$3,'Core Indicators'!EK16)</f>
        <v>0</v>
      </c>
      <c r="K16" s="209">
        <f>_xlfn.DAYS(About!$A$3,'Core Indicators'!ES16)</f>
        <v>0</v>
      </c>
      <c r="L16" s="209">
        <f>_xlfn.DAYS(About!$A$3,'Core Indicators'!FI16)</f>
        <v>822</v>
      </c>
      <c r="M16" s="209">
        <f>_xlfn.DAYS(About!$A$3,'Core Indicators'!GG16)</f>
        <v>64</v>
      </c>
      <c r="N16" s="209">
        <f>_xlfn.DAYS(About!$A$3,'Core Indicators'!GO16)</f>
        <v>64</v>
      </c>
      <c r="O16" s="209">
        <f>_xlfn.DAYS(About!$A$3,'Core Indicators'!GW16)</f>
        <v>64</v>
      </c>
      <c r="P16" s="209">
        <f>_xlfn.DAYS(About!$A$3,'Core Indicators'!HE16)</f>
        <v>64</v>
      </c>
      <c r="Q16" s="209">
        <f>_xlfn.DAYS(About!$A$3,'Core Indicators'!HM16)</f>
        <v>64</v>
      </c>
      <c r="R16" s="209">
        <f>_xlfn.DAYS(About!$A$3,'Core Indicators'!HU16)</f>
        <v>64</v>
      </c>
      <c r="S16" s="209">
        <f>_xlfn.DAYS(About!$A$3,'Core Indicators'!IC16)</f>
        <v>64</v>
      </c>
      <c r="T16" s="209">
        <f>_xlfn.DAYS(About!$A$3,'Core Indicators'!IK16)</f>
        <v>64</v>
      </c>
      <c r="U16" s="209">
        <f>_xlfn.DAYS(About!$A$3,'Core Indicators'!IS16)</f>
        <v>64</v>
      </c>
      <c r="V16" s="209">
        <f t="shared" si="0"/>
        <v>94.6</v>
      </c>
    </row>
    <row r="17" spans="1:22" x14ac:dyDescent="0.35">
      <c r="A17" s="208" t="str">
        <f>Lists!C:C</f>
        <v>CHL002</v>
      </c>
      <c r="B17" s="209">
        <f>_xlfn.DAYS(About!$A$3,'Core Indicators'!U17)</f>
        <v>0</v>
      </c>
      <c r="C17" s="209">
        <f>_xlfn.DAYS(About!$A$3,'Core Indicators'!AC17)</f>
        <v>0</v>
      </c>
      <c r="D17" s="209">
        <f>_xlfn.DAYS(About!$A$3,'Core Indicators'!AK17)</f>
        <v>0</v>
      </c>
      <c r="E17" s="209">
        <f>_xlfn.DAYS(About!$A$3,'Core Indicators'!AS17)</f>
        <v>0</v>
      </c>
      <c r="F17" s="209">
        <f>_xlfn.DAYS(About!$A$3,'Core Indicators'!BQ17)</f>
        <v>0</v>
      </c>
      <c r="G17" s="209">
        <f>_xlfn.DAYS(About!$A$3,'Core Indicators'!DM17)</f>
        <v>0</v>
      </c>
      <c r="H17" s="209">
        <f>_xlfn.DAYS(About!$A$3,'Core Indicators'!DU17)</f>
        <v>0</v>
      </c>
      <c r="I17" s="209">
        <f>_xlfn.DAYS(About!$A$3,'Core Indicators'!EC17)</f>
        <v>0</v>
      </c>
      <c r="J17" s="209">
        <f>_xlfn.DAYS(About!$A$3,'Core Indicators'!EK17)</f>
        <v>0</v>
      </c>
      <c r="K17" s="209">
        <f>_xlfn.DAYS(About!$A$3,'Core Indicators'!ES17)</f>
        <v>0</v>
      </c>
      <c r="L17" s="209">
        <f>_xlfn.DAYS(About!$A$3,'Core Indicators'!FI17)</f>
        <v>0</v>
      </c>
      <c r="M17" s="209">
        <f>_xlfn.DAYS(About!$A$3,'Core Indicators'!GG17)</f>
        <v>64</v>
      </c>
      <c r="N17" s="209">
        <f>_xlfn.DAYS(About!$A$3,'Core Indicators'!GO17)</f>
        <v>64</v>
      </c>
      <c r="O17" s="209">
        <f>_xlfn.DAYS(About!$A$3,'Core Indicators'!GW17)</f>
        <v>64</v>
      </c>
      <c r="P17" s="209">
        <f>_xlfn.DAYS(About!$A$3,'Core Indicators'!HE17)</f>
        <v>64</v>
      </c>
      <c r="Q17" s="209">
        <f>_xlfn.DAYS(About!$A$3,'Core Indicators'!HM17)</f>
        <v>64</v>
      </c>
      <c r="R17" s="209">
        <f>_xlfn.DAYS(About!$A$3,'Core Indicators'!HU17)</f>
        <v>64</v>
      </c>
      <c r="S17" s="209">
        <f>_xlfn.DAYS(About!$A$3,'Core Indicators'!IC17)</f>
        <v>64</v>
      </c>
      <c r="T17" s="209">
        <f>_xlfn.DAYS(About!$A$3,'Core Indicators'!IK17)</f>
        <v>64</v>
      </c>
      <c r="U17" s="209">
        <f>_xlfn.DAYS(About!$A$3,'Core Indicators'!IS17)</f>
        <v>64</v>
      </c>
      <c r="V17" s="209">
        <f t="shared" si="0"/>
        <v>6.4</v>
      </c>
    </row>
    <row r="18" spans="1:22" x14ac:dyDescent="0.35">
      <c r="A18" s="208" t="str">
        <f>Lists!C:C</f>
        <v>CMR001</v>
      </c>
      <c r="B18" s="209">
        <f>_xlfn.DAYS(About!$A$3,'Core Indicators'!U18)</f>
        <v>396</v>
      </c>
      <c r="C18" s="209">
        <f>_xlfn.DAYS(About!$A$3,'Core Indicators'!AC18)</f>
        <v>0</v>
      </c>
      <c r="D18" s="209">
        <f>_xlfn.DAYS(About!$A$3,'Core Indicators'!AK18)</f>
        <v>0</v>
      </c>
      <c r="E18" s="209">
        <f>_xlfn.DAYS(About!$A$3,'Core Indicators'!AS18)</f>
        <v>0</v>
      </c>
      <c r="F18" s="209">
        <f>_xlfn.DAYS(About!$A$3,'Core Indicators'!BQ18)</f>
        <v>0</v>
      </c>
      <c r="G18" s="209">
        <f>_xlfn.DAYS(About!$A$3,'Core Indicators'!DM18)</f>
        <v>0</v>
      </c>
      <c r="H18" s="209">
        <f>_xlfn.DAYS(About!$A$3,'Core Indicators'!DU18)</f>
        <v>0</v>
      </c>
      <c r="I18" s="209">
        <f>_xlfn.DAYS(About!$A$3,'Core Indicators'!EC18)</f>
        <v>0</v>
      </c>
      <c r="J18" s="209">
        <f>_xlfn.DAYS(About!$A$3,'Core Indicators'!EK18)</f>
        <v>0</v>
      </c>
      <c r="K18" s="209">
        <f>_xlfn.DAYS(About!$A$3,'Core Indicators'!ES18)</f>
        <v>395</v>
      </c>
      <c r="L18" s="209">
        <f>_xlfn.DAYS(About!$A$3,'Core Indicators'!FI18)</f>
        <v>0</v>
      </c>
      <c r="M18" s="209">
        <f>_xlfn.DAYS(About!$A$3,'Core Indicators'!GG18)</f>
        <v>51</v>
      </c>
      <c r="N18" s="209">
        <f>_xlfn.DAYS(About!$A$3,'Core Indicators'!GO18)</f>
        <v>51</v>
      </c>
      <c r="O18" s="209">
        <f>_xlfn.DAYS(About!$A$3,'Core Indicators'!GW18)</f>
        <v>51</v>
      </c>
      <c r="P18" s="209">
        <f>_xlfn.DAYS(About!$A$3,'Core Indicators'!HE18)</f>
        <v>51</v>
      </c>
      <c r="Q18" s="209">
        <f>_xlfn.DAYS(About!$A$3,'Core Indicators'!HM18)</f>
        <v>51</v>
      </c>
      <c r="R18" s="209">
        <f>_xlfn.DAYS(About!$A$3,'Core Indicators'!HU18)</f>
        <v>51</v>
      </c>
      <c r="S18" s="209">
        <f>_xlfn.DAYS(About!$A$3,'Core Indicators'!IC18)</f>
        <v>51</v>
      </c>
      <c r="T18" s="209">
        <f>_xlfn.DAYS(About!$A$3,'Core Indicators'!IK18)</f>
        <v>51</v>
      </c>
      <c r="U18" s="209">
        <f>_xlfn.DAYS(About!$A$3,'Core Indicators'!IS18)</f>
        <v>51</v>
      </c>
      <c r="V18" s="209">
        <f t="shared" si="0"/>
        <v>44.6</v>
      </c>
    </row>
    <row r="19" spans="1:22" x14ac:dyDescent="0.35">
      <c r="A19" s="208" t="str">
        <f>Lists!C:C</f>
        <v>CMR002</v>
      </c>
      <c r="B19" s="209">
        <f>_xlfn.DAYS(About!$A$3,'Core Indicators'!U19)</f>
        <v>1045</v>
      </c>
      <c r="C19" s="209">
        <f>_xlfn.DAYS(About!$A$3,'Core Indicators'!AC19)</f>
        <v>247</v>
      </c>
      <c r="D19" s="209">
        <f>_xlfn.DAYS(About!$A$3,'Core Indicators'!AK19)</f>
        <v>247</v>
      </c>
      <c r="E19" s="209">
        <f>_xlfn.DAYS(About!$A$3,'Core Indicators'!AS19)</f>
        <v>268</v>
      </c>
      <c r="F19" s="209">
        <f>_xlfn.DAYS(About!$A$3,'Core Indicators'!BQ19)</f>
        <v>220</v>
      </c>
      <c r="G19" s="209">
        <f>_xlfn.DAYS(About!$A$3,'Core Indicators'!DM19)</f>
        <v>268</v>
      </c>
      <c r="H19" s="209">
        <f>_xlfn.DAYS(About!$A$3,'Core Indicators'!DU19)</f>
        <v>268</v>
      </c>
      <c r="I19" s="209">
        <f>_xlfn.DAYS(About!$A$3,'Core Indicators'!EC19)</f>
        <v>268</v>
      </c>
      <c r="J19" s="209">
        <f>_xlfn.DAYS(About!$A$3,'Core Indicators'!EK19)</f>
        <v>268</v>
      </c>
      <c r="K19" s="209">
        <f>_xlfn.DAYS(About!$A$3,'Core Indicators'!ES19)</f>
        <v>268</v>
      </c>
      <c r="L19" s="209">
        <f>_xlfn.DAYS(About!$A$3,'Core Indicators'!FI19)</f>
        <v>1158</v>
      </c>
      <c r="M19" s="209">
        <f>_xlfn.DAYS(About!$A$3,'Core Indicators'!GG19)</f>
        <v>51</v>
      </c>
      <c r="N19" s="209">
        <f>_xlfn.DAYS(About!$A$3,'Core Indicators'!GO19)</f>
        <v>51</v>
      </c>
      <c r="O19" s="209">
        <f>_xlfn.DAYS(About!$A$3,'Core Indicators'!GW19)</f>
        <v>51</v>
      </c>
      <c r="P19" s="209">
        <f>_xlfn.DAYS(About!$A$3,'Core Indicators'!HE19)</f>
        <v>51</v>
      </c>
      <c r="Q19" s="209">
        <f>_xlfn.DAYS(About!$A$3,'Core Indicators'!HM19)</f>
        <v>51</v>
      </c>
      <c r="R19" s="209">
        <f>_xlfn.DAYS(About!$A$3,'Core Indicators'!HU19)</f>
        <v>51</v>
      </c>
      <c r="S19" s="209">
        <f>_xlfn.DAYS(About!$A$3,'Core Indicators'!IC19)</f>
        <v>51</v>
      </c>
      <c r="T19" s="209">
        <f>_xlfn.DAYS(About!$A$3,'Core Indicators'!IK19)</f>
        <v>51</v>
      </c>
      <c r="U19" s="209">
        <f>_xlfn.DAYS(About!$A$3,'Core Indicators'!IS19)</f>
        <v>51</v>
      </c>
      <c r="V19" s="209">
        <f t="shared" si="0"/>
        <v>328.4</v>
      </c>
    </row>
    <row r="20" spans="1:22" x14ac:dyDescent="0.35">
      <c r="A20" s="208" t="str">
        <f>Lists!C:C</f>
        <v>CMR003</v>
      </c>
      <c r="B20" s="209">
        <f>_xlfn.DAYS(About!$A$3,'Core Indicators'!U20)</f>
        <v>101</v>
      </c>
      <c r="C20" s="209">
        <f>_xlfn.DAYS(About!$A$3,'Core Indicators'!AC20)</f>
        <v>101</v>
      </c>
      <c r="D20" s="209">
        <f>_xlfn.DAYS(About!$A$3,'Core Indicators'!AK20)</f>
        <v>101</v>
      </c>
      <c r="E20" s="209">
        <f>_xlfn.DAYS(About!$A$3,'Core Indicators'!AS20)</f>
        <v>461</v>
      </c>
      <c r="F20" s="209">
        <f>_xlfn.DAYS(About!$A$3,'Core Indicators'!BQ20)</f>
        <v>461</v>
      </c>
      <c r="G20" s="209">
        <f>_xlfn.DAYS(About!$A$3,'Core Indicators'!DM20)</f>
        <v>101</v>
      </c>
      <c r="H20" s="209">
        <f>_xlfn.DAYS(About!$A$3,'Core Indicators'!DU20)</f>
        <v>101</v>
      </c>
      <c r="I20" s="209">
        <f>_xlfn.DAYS(About!$A$3,'Core Indicators'!EC20)</f>
        <v>101</v>
      </c>
      <c r="J20" s="209">
        <f>_xlfn.DAYS(About!$A$3,'Core Indicators'!EK20)</f>
        <v>101</v>
      </c>
      <c r="K20" s="209">
        <f>_xlfn.DAYS(About!$A$3,'Core Indicators'!ES20)</f>
        <v>101</v>
      </c>
      <c r="L20" s="209">
        <f>_xlfn.DAYS(About!$A$3,'Core Indicators'!FI20)</f>
        <v>1045</v>
      </c>
      <c r="M20" s="209">
        <f>_xlfn.DAYS(About!$A$3,'Core Indicators'!GG20)</f>
        <v>51</v>
      </c>
      <c r="N20" s="209">
        <f>_xlfn.DAYS(About!$A$3,'Core Indicators'!GO20)</f>
        <v>51</v>
      </c>
      <c r="O20" s="209">
        <f>_xlfn.DAYS(About!$A$3,'Core Indicators'!GW20)</f>
        <v>51</v>
      </c>
      <c r="P20" s="209">
        <f>_xlfn.DAYS(About!$A$3,'Core Indicators'!HE20)</f>
        <v>51</v>
      </c>
      <c r="Q20" s="209">
        <f>_xlfn.DAYS(About!$A$3,'Core Indicators'!HM20)</f>
        <v>51</v>
      </c>
      <c r="R20" s="209">
        <f>_xlfn.DAYS(About!$A$3,'Core Indicators'!HU20)</f>
        <v>51</v>
      </c>
      <c r="S20" s="209">
        <f>_xlfn.DAYS(About!$A$3,'Core Indicators'!IC20)</f>
        <v>51</v>
      </c>
      <c r="T20" s="209">
        <f>_xlfn.DAYS(About!$A$3,'Core Indicators'!IK20)</f>
        <v>51</v>
      </c>
      <c r="U20" s="209">
        <f>_xlfn.DAYS(About!$A$3,'Core Indicators'!IS20)</f>
        <v>51</v>
      </c>
      <c r="V20" s="209">
        <f t="shared" si="0"/>
        <v>262.39999999999998</v>
      </c>
    </row>
    <row r="21" spans="1:22" x14ac:dyDescent="0.35">
      <c r="A21" s="208" t="str">
        <f>Lists!C:C</f>
        <v>CMR004</v>
      </c>
      <c r="B21" s="209">
        <f>_xlfn.DAYS(About!$A$3,'Core Indicators'!U21)</f>
        <v>101</v>
      </c>
      <c r="C21" s="209">
        <f>_xlfn.DAYS(About!$A$3,'Core Indicators'!AC21)</f>
        <v>101</v>
      </c>
      <c r="D21" s="209">
        <f>_xlfn.DAYS(About!$A$3,'Core Indicators'!AK21)</f>
        <v>101</v>
      </c>
      <c r="E21" s="209">
        <f>_xlfn.DAYS(About!$A$3,'Core Indicators'!AS21)</f>
        <v>101</v>
      </c>
      <c r="F21" s="209">
        <f>_xlfn.DAYS(About!$A$3,'Core Indicators'!BQ21)</f>
        <v>517</v>
      </c>
      <c r="G21" s="209">
        <f>_xlfn.DAYS(About!$A$3,'Core Indicators'!DM21)</f>
        <v>101</v>
      </c>
      <c r="H21" s="209">
        <f>_xlfn.DAYS(About!$A$3,'Core Indicators'!DU21)</f>
        <v>101</v>
      </c>
      <c r="I21" s="209">
        <f>_xlfn.DAYS(About!$A$3,'Core Indicators'!EC21)</f>
        <v>101</v>
      </c>
      <c r="J21" s="209">
        <f>_xlfn.DAYS(About!$A$3,'Core Indicators'!EK21)</f>
        <v>101</v>
      </c>
      <c r="K21" s="209">
        <f>_xlfn.DAYS(About!$A$3,'Core Indicators'!ES21)</f>
        <v>101</v>
      </c>
      <c r="L21" s="209">
        <f>_xlfn.DAYS(About!$A$3,'Core Indicators'!FI21)</f>
        <v>1233</v>
      </c>
      <c r="M21" s="209">
        <f>_xlfn.DAYS(About!$A$3,'Core Indicators'!GG21)</f>
        <v>51</v>
      </c>
      <c r="N21" s="209">
        <f>_xlfn.DAYS(About!$A$3,'Core Indicators'!GO21)</f>
        <v>51</v>
      </c>
      <c r="O21" s="209">
        <f>_xlfn.DAYS(About!$A$3,'Core Indicators'!GW21)</f>
        <v>51</v>
      </c>
      <c r="P21" s="209">
        <f>_xlfn.DAYS(About!$A$3,'Core Indicators'!HE21)</f>
        <v>51</v>
      </c>
      <c r="Q21" s="209">
        <f>_xlfn.DAYS(About!$A$3,'Core Indicators'!HM21)</f>
        <v>51</v>
      </c>
      <c r="R21" s="209">
        <f>_xlfn.DAYS(About!$A$3,'Core Indicators'!HU21)</f>
        <v>51</v>
      </c>
      <c r="S21" s="209">
        <f>_xlfn.DAYS(About!$A$3,'Core Indicators'!IC21)</f>
        <v>51</v>
      </c>
      <c r="T21" s="209">
        <f>_xlfn.DAYS(About!$A$3,'Core Indicators'!IK21)</f>
        <v>51</v>
      </c>
      <c r="U21" s="209">
        <f>_xlfn.DAYS(About!$A$3,'Core Indicators'!IS21)</f>
        <v>51</v>
      </c>
      <c r="V21" s="209">
        <f t="shared" si="0"/>
        <v>250.8</v>
      </c>
    </row>
    <row r="22" spans="1:22" x14ac:dyDescent="0.35">
      <c r="A22" s="208" t="str">
        <f>Lists!C:C</f>
        <v>COD001</v>
      </c>
      <c r="B22" s="209">
        <f>_xlfn.DAYS(About!$A$3,'Core Indicators'!U22)</f>
        <v>633</v>
      </c>
      <c r="C22" s="209">
        <f>_xlfn.DAYS(About!$A$3,'Core Indicators'!AC22)</f>
        <v>0</v>
      </c>
      <c r="D22" s="209">
        <f>_xlfn.DAYS(About!$A$3,'Core Indicators'!AK22)</f>
        <v>175</v>
      </c>
      <c r="E22" s="209">
        <f>_xlfn.DAYS(About!$A$3,'Core Indicators'!AS22)</f>
        <v>3</v>
      </c>
      <c r="F22" s="209">
        <f>_xlfn.DAYS(About!$A$3,'Core Indicators'!BQ22)</f>
        <v>3</v>
      </c>
      <c r="G22" s="209">
        <f>_xlfn.DAYS(About!$A$3,'Core Indicators'!DM22)</f>
        <v>175</v>
      </c>
      <c r="H22" s="209">
        <f>_xlfn.DAYS(About!$A$3,'Core Indicators'!DU22)</f>
        <v>175</v>
      </c>
      <c r="I22" s="209">
        <f>_xlfn.DAYS(About!$A$3,'Core Indicators'!EC22)</f>
        <v>175</v>
      </c>
      <c r="J22" s="209">
        <f>_xlfn.DAYS(About!$A$3,'Core Indicators'!EK22)</f>
        <v>175</v>
      </c>
      <c r="K22" s="209">
        <f>_xlfn.DAYS(About!$A$3,'Core Indicators'!ES22)</f>
        <v>175</v>
      </c>
      <c r="L22" s="209">
        <f>_xlfn.DAYS(About!$A$3,'Core Indicators'!FI22)</f>
        <v>1233</v>
      </c>
      <c r="M22" s="209">
        <f>_xlfn.DAYS(About!$A$3,'Core Indicators'!GG22)</f>
        <v>64</v>
      </c>
      <c r="N22" s="209">
        <f>_xlfn.DAYS(About!$A$3,'Core Indicators'!GO22)</f>
        <v>64</v>
      </c>
      <c r="O22" s="209">
        <f>_xlfn.DAYS(About!$A$3,'Core Indicators'!GW22)</f>
        <v>64</v>
      </c>
      <c r="P22" s="209">
        <f>_xlfn.DAYS(About!$A$3,'Core Indicators'!HE22)</f>
        <v>64</v>
      </c>
      <c r="Q22" s="209">
        <f>_xlfn.DAYS(About!$A$3,'Core Indicators'!HM22)</f>
        <v>64</v>
      </c>
      <c r="R22" s="209">
        <f>_xlfn.DAYS(About!$A$3,'Core Indicators'!HU22)</f>
        <v>64</v>
      </c>
      <c r="S22" s="209">
        <f>_xlfn.DAYS(About!$A$3,'Core Indicators'!IC22)</f>
        <v>64</v>
      </c>
      <c r="T22" s="209">
        <f>_xlfn.DAYS(About!$A$3,'Core Indicators'!IK22)</f>
        <v>64</v>
      </c>
      <c r="U22" s="209">
        <f>_xlfn.DAYS(About!$A$3,'Core Indicators'!IS22)</f>
        <v>64</v>
      </c>
      <c r="V22" s="209">
        <f t="shared" si="0"/>
        <v>235.3</v>
      </c>
    </row>
    <row r="23" spans="1:22" x14ac:dyDescent="0.35">
      <c r="A23" s="208" t="str">
        <f>Lists!C:C</f>
        <v>COG001</v>
      </c>
      <c r="B23" s="209">
        <f>_xlfn.DAYS(About!$A$3,'Core Indicators'!U23)</f>
        <v>1</v>
      </c>
      <c r="C23" s="209">
        <f>_xlfn.DAYS(About!$A$3,'Core Indicators'!AC23)</f>
        <v>1</v>
      </c>
      <c r="D23" s="209">
        <f>_xlfn.DAYS(About!$A$3,'Core Indicators'!AK23)</f>
        <v>1</v>
      </c>
      <c r="E23" s="209">
        <f>_xlfn.DAYS(About!$A$3,'Core Indicators'!AS23)</f>
        <v>1</v>
      </c>
      <c r="F23" s="209">
        <f>_xlfn.DAYS(About!$A$3,'Core Indicators'!BQ23)</f>
        <v>539</v>
      </c>
      <c r="G23" s="209">
        <f>_xlfn.DAYS(About!$A$3,'Core Indicators'!DM23)</f>
        <v>1</v>
      </c>
      <c r="H23" s="209">
        <f>_xlfn.DAYS(About!$A$3,'Core Indicators'!DU23)</f>
        <v>1</v>
      </c>
      <c r="I23" s="209">
        <f>_xlfn.DAYS(About!$A$3,'Core Indicators'!EC23)</f>
        <v>1</v>
      </c>
      <c r="J23" s="209">
        <f>_xlfn.DAYS(About!$A$3,'Core Indicators'!EK23)</f>
        <v>1</v>
      </c>
      <c r="K23" s="209">
        <f>_xlfn.DAYS(About!$A$3,'Core Indicators'!ES23)</f>
        <v>539</v>
      </c>
      <c r="L23" s="209">
        <f>_xlfn.DAYS(About!$A$3,'Core Indicators'!FI23)</f>
        <v>1</v>
      </c>
      <c r="M23" s="209">
        <f>_xlfn.DAYS(About!$A$3,'Core Indicators'!GG23)</f>
        <v>49</v>
      </c>
      <c r="N23" s="209">
        <f>_xlfn.DAYS(About!$A$3,'Core Indicators'!GO23)</f>
        <v>49</v>
      </c>
      <c r="O23" s="209">
        <f>_xlfn.DAYS(About!$A$3,'Core Indicators'!GW23)</f>
        <v>49</v>
      </c>
      <c r="P23" s="209">
        <f>_xlfn.DAYS(About!$A$3,'Core Indicators'!HE23)</f>
        <v>49</v>
      </c>
      <c r="Q23" s="209">
        <f>_xlfn.DAYS(About!$A$3,'Core Indicators'!HM23)</f>
        <v>49</v>
      </c>
      <c r="R23" s="209">
        <f>_xlfn.DAYS(About!$A$3,'Core Indicators'!HU23)</f>
        <v>49</v>
      </c>
      <c r="S23" s="209">
        <f>_xlfn.DAYS(About!$A$3,'Core Indicators'!IC23)</f>
        <v>49</v>
      </c>
      <c r="T23" s="209">
        <f>_xlfn.DAYS(About!$A$3,'Core Indicators'!IK23)</f>
        <v>49</v>
      </c>
      <c r="U23" s="209">
        <f>_xlfn.DAYS(About!$A$3,'Core Indicators'!IS23)</f>
        <v>49</v>
      </c>
      <c r="V23" s="209">
        <f t="shared" si="0"/>
        <v>113.4</v>
      </c>
    </row>
    <row r="24" spans="1:22" x14ac:dyDescent="0.35">
      <c r="A24" s="208" t="str">
        <f>Lists!C:C</f>
        <v>COL001</v>
      </c>
      <c r="B24" s="209">
        <f>_xlfn.DAYS(About!$A$3,'Core Indicators'!U24)</f>
        <v>91</v>
      </c>
      <c r="C24" s="209">
        <f>_xlfn.DAYS(About!$A$3,'Core Indicators'!AC24)</f>
        <v>91</v>
      </c>
      <c r="D24" s="209">
        <f>_xlfn.DAYS(About!$A$3,'Core Indicators'!AK24)</f>
        <v>91</v>
      </c>
      <c r="E24" s="209">
        <f>_xlfn.DAYS(About!$A$3,'Core Indicators'!AS24)</f>
        <v>91</v>
      </c>
      <c r="F24" s="209">
        <f>_xlfn.DAYS(About!$A$3,'Core Indicators'!BQ24)</f>
        <v>91</v>
      </c>
      <c r="G24" s="209">
        <f>_xlfn.DAYS(About!$A$3,'Core Indicators'!DM24)</f>
        <v>91</v>
      </c>
      <c r="H24" s="209">
        <f>_xlfn.DAYS(About!$A$3,'Core Indicators'!DU24)</f>
        <v>91</v>
      </c>
      <c r="I24" s="209">
        <f>_xlfn.DAYS(About!$A$3,'Core Indicators'!EC24)</f>
        <v>91</v>
      </c>
      <c r="J24" s="209">
        <f>_xlfn.DAYS(About!$A$3,'Core Indicators'!EK24)</f>
        <v>91</v>
      </c>
      <c r="K24" s="209">
        <f>_xlfn.DAYS(About!$A$3,'Core Indicators'!ES24)</f>
        <v>91</v>
      </c>
      <c r="L24" s="209">
        <f>_xlfn.DAYS(About!$A$3,'Core Indicators'!FI24)</f>
        <v>91</v>
      </c>
      <c r="M24" s="209">
        <f>_xlfn.DAYS(About!$A$3,'Core Indicators'!GG24)</f>
        <v>51</v>
      </c>
      <c r="N24" s="209">
        <f>_xlfn.DAYS(About!$A$3,'Core Indicators'!GO24)</f>
        <v>51</v>
      </c>
      <c r="O24" s="209">
        <f>_xlfn.DAYS(About!$A$3,'Core Indicators'!GW24)</f>
        <v>51</v>
      </c>
      <c r="P24" s="209">
        <f>_xlfn.DAYS(About!$A$3,'Core Indicators'!HE24)</f>
        <v>51</v>
      </c>
      <c r="Q24" s="209">
        <f>_xlfn.DAYS(About!$A$3,'Core Indicators'!HM24)</f>
        <v>51</v>
      </c>
      <c r="R24" s="209">
        <f>_xlfn.DAYS(About!$A$3,'Core Indicators'!HU24)</f>
        <v>51</v>
      </c>
      <c r="S24" s="209">
        <f>_xlfn.DAYS(About!$A$3,'Core Indicators'!IC24)</f>
        <v>51</v>
      </c>
      <c r="T24" s="209">
        <f>_xlfn.DAYS(About!$A$3,'Core Indicators'!IK24)</f>
        <v>51</v>
      </c>
      <c r="U24" s="209">
        <f>_xlfn.DAYS(About!$A$3,'Core Indicators'!IS24)</f>
        <v>51</v>
      </c>
      <c r="V24" s="209">
        <f t="shared" si="0"/>
        <v>87</v>
      </c>
    </row>
    <row r="25" spans="1:22" x14ac:dyDescent="0.35">
      <c r="A25" s="208" t="str">
        <f>Lists!C:C</f>
        <v>COL002</v>
      </c>
      <c r="B25" s="209">
        <f>_xlfn.DAYS(About!$A$3,'Core Indicators'!U25)</f>
        <v>91</v>
      </c>
      <c r="C25" s="209">
        <f>_xlfn.DAYS(About!$A$3,'Core Indicators'!AC25)</f>
        <v>91</v>
      </c>
      <c r="D25" s="209">
        <f>_xlfn.DAYS(About!$A$3,'Core Indicators'!AK25)</f>
        <v>91</v>
      </c>
      <c r="E25" s="209">
        <f>_xlfn.DAYS(About!$A$3,'Core Indicators'!AS25)</f>
        <v>91</v>
      </c>
      <c r="F25" s="209">
        <f>_xlfn.DAYS(About!$A$3,'Core Indicators'!BQ25)</f>
        <v>91</v>
      </c>
      <c r="G25" s="209">
        <f>_xlfn.DAYS(About!$A$3,'Core Indicators'!DM25)</f>
        <v>91</v>
      </c>
      <c r="H25" s="209">
        <f>_xlfn.DAYS(About!$A$3,'Core Indicators'!DU25)</f>
        <v>91</v>
      </c>
      <c r="I25" s="209">
        <f>_xlfn.DAYS(About!$A$3,'Core Indicators'!EC25)</f>
        <v>91</v>
      </c>
      <c r="J25" s="209">
        <f>_xlfn.DAYS(About!$A$3,'Core Indicators'!EK25)</f>
        <v>91</v>
      </c>
      <c r="K25" s="209">
        <f>_xlfn.DAYS(About!$A$3,'Core Indicators'!ES25)</f>
        <v>91</v>
      </c>
      <c r="L25" s="209">
        <f>_xlfn.DAYS(About!$A$3,'Core Indicators'!FI25)</f>
        <v>91</v>
      </c>
      <c r="M25" s="209">
        <f>_xlfn.DAYS(About!$A$3,'Core Indicators'!GG25)</f>
        <v>51</v>
      </c>
      <c r="N25" s="209">
        <f>_xlfn.DAYS(About!$A$3,'Core Indicators'!GO25)</f>
        <v>51</v>
      </c>
      <c r="O25" s="209">
        <f>_xlfn.DAYS(About!$A$3,'Core Indicators'!GW25)</f>
        <v>51</v>
      </c>
      <c r="P25" s="209">
        <f>_xlfn.DAYS(About!$A$3,'Core Indicators'!HE25)</f>
        <v>51</v>
      </c>
      <c r="Q25" s="209">
        <f>_xlfn.DAYS(About!$A$3,'Core Indicators'!HM25)</f>
        <v>51</v>
      </c>
      <c r="R25" s="209">
        <f>_xlfn.DAYS(About!$A$3,'Core Indicators'!HU25)</f>
        <v>51</v>
      </c>
      <c r="S25" s="209">
        <f>_xlfn.DAYS(About!$A$3,'Core Indicators'!IC25)</f>
        <v>51</v>
      </c>
      <c r="T25" s="209">
        <f>_xlfn.DAYS(About!$A$3,'Core Indicators'!IK25)</f>
        <v>51</v>
      </c>
      <c r="U25" s="209">
        <f>_xlfn.DAYS(About!$A$3,'Core Indicators'!IS25)</f>
        <v>51</v>
      </c>
      <c r="V25" s="209">
        <f t="shared" si="0"/>
        <v>87</v>
      </c>
    </row>
    <row r="26" spans="1:22" x14ac:dyDescent="0.35">
      <c r="A26" s="208" t="str">
        <f>Lists!C:C</f>
        <v>CRI002</v>
      </c>
      <c r="B26" s="209">
        <f>_xlfn.DAYS(About!$A$3,'Core Indicators'!U26)</f>
        <v>1</v>
      </c>
      <c r="C26" s="209">
        <f>_xlfn.DAYS(About!$A$3,'Core Indicators'!AC26)</f>
        <v>1</v>
      </c>
      <c r="D26" s="209">
        <f>_xlfn.DAYS(About!$A$3,'Core Indicators'!AK26)</f>
        <v>1</v>
      </c>
      <c r="E26" s="209">
        <f>_xlfn.DAYS(About!$A$3,'Core Indicators'!AS26)</f>
        <v>1</v>
      </c>
      <c r="F26" s="209">
        <f>_xlfn.DAYS(About!$A$3,'Core Indicators'!BQ26)</f>
        <v>1</v>
      </c>
      <c r="G26" s="209">
        <f>_xlfn.DAYS(About!$A$3,'Core Indicators'!DM26)</f>
        <v>1</v>
      </c>
      <c r="H26" s="209">
        <f>_xlfn.DAYS(About!$A$3,'Core Indicators'!DU26)</f>
        <v>1</v>
      </c>
      <c r="I26" s="209">
        <f>_xlfn.DAYS(About!$A$3,'Core Indicators'!EC26)</f>
        <v>1</v>
      </c>
      <c r="J26" s="209">
        <f>_xlfn.DAYS(About!$A$3,'Core Indicators'!EK26)</f>
        <v>1</v>
      </c>
      <c r="K26" s="209">
        <f>_xlfn.DAYS(About!$A$3,'Core Indicators'!ES26)</f>
        <v>1</v>
      </c>
      <c r="L26" s="209">
        <f>_xlfn.DAYS(About!$A$3,'Core Indicators'!FI26)</f>
        <v>1</v>
      </c>
      <c r="M26" s="209">
        <f>_xlfn.DAYS(About!$A$3,'Core Indicators'!GG26)</f>
        <v>64</v>
      </c>
      <c r="N26" s="209">
        <f>_xlfn.DAYS(About!$A$3,'Core Indicators'!GO26)</f>
        <v>64</v>
      </c>
      <c r="O26" s="209">
        <f>_xlfn.DAYS(About!$A$3,'Core Indicators'!GW26)</f>
        <v>64</v>
      </c>
      <c r="P26" s="209">
        <f>_xlfn.DAYS(About!$A$3,'Core Indicators'!HE26)</f>
        <v>64</v>
      </c>
      <c r="Q26" s="209">
        <f>_xlfn.DAYS(About!$A$3,'Core Indicators'!HM26)</f>
        <v>64</v>
      </c>
      <c r="R26" s="209">
        <f>_xlfn.DAYS(About!$A$3,'Core Indicators'!HU26)</f>
        <v>64</v>
      </c>
      <c r="S26" s="209">
        <f>_xlfn.DAYS(About!$A$3,'Core Indicators'!IC26)</f>
        <v>64</v>
      </c>
      <c r="T26" s="209">
        <f>_xlfn.DAYS(About!$A$3,'Core Indicators'!IK26)</f>
        <v>64</v>
      </c>
      <c r="U26" s="209">
        <f>_xlfn.DAYS(About!$A$3,'Core Indicators'!IS26)</f>
        <v>64</v>
      </c>
      <c r="V26" s="209">
        <f t="shared" si="0"/>
        <v>7.3</v>
      </c>
    </row>
    <row r="27" spans="1:22" x14ac:dyDescent="0.35">
      <c r="A27" s="208" t="str">
        <f>Lists!C:C</f>
        <v>DJI001</v>
      </c>
      <c r="B27" s="209">
        <f>_xlfn.DAYS(About!$A$3,'Core Indicators'!U27)</f>
        <v>291</v>
      </c>
      <c r="C27" s="209">
        <f>_xlfn.DAYS(About!$A$3,'Core Indicators'!AC27)</f>
        <v>36</v>
      </c>
      <c r="D27" s="209">
        <f>_xlfn.DAYS(About!$A$3,'Core Indicators'!AK27)</f>
        <v>36</v>
      </c>
      <c r="E27" s="209">
        <f>_xlfn.DAYS(About!$A$3,'Core Indicators'!AS27)</f>
        <v>36</v>
      </c>
      <c r="F27" s="209">
        <f>_xlfn.DAYS(About!$A$3,'Core Indicators'!BQ27)</f>
        <v>36</v>
      </c>
      <c r="G27" s="209">
        <f>_xlfn.DAYS(About!$A$3,'Core Indicators'!DM27)</f>
        <v>36</v>
      </c>
      <c r="H27" s="209">
        <f>_xlfn.DAYS(About!$A$3,'Core Indicators'!DU27)</f>
        <v>36</v>
      </c>
      <c r="I27" s="209">
        <f>_xlfn.DAYS(About!$A$3,'Core Indicators'!EC27)</f>
        <v>36</v>
      </c>
      <c r="J27" s="209">
        <f>_xlfn.DAYS(About!$A$3,'Core Indicators'!EK27)</f>
        <v>36</v>
      </c>
      <c r="K27" s="209">
        <f>_xlfn.DAYS(About!$A$3,'Core Indicators'!ES27)</f>
        <v>36</v>
      </c>
      <c r="L27" s="209">
        <f>_xlfn.DAYS(About!$A$3,'Core Indicators'!FI27)</f>
        <v>291</v>
      </c>
      <c r="M27" s="209">
        <f>_xlfn.DAYS(About!$A$3,'Core Indicators'!GG27)</f>
        <v>47</v>
      </c>
      <c r="N27" s="209">
        <f>_xlfn.DAYS(About!$A$3,'Core Indicators'!GO27)</f>
        <v>47</v>
      </c>
      <c r="O27" s="209">
        <f>_xlfn.DAYS(About!$A$3,'Core Indicators'!GW27)</f>
        <v>47</v>
      </c>
      <c r="P27" s="209">
        <f>_xlfn.DAYS(About!$A$3,'Core Indicators'!HE27)</f>
        <v>47</v>
      </c>
      <c r="Q27" s="209">
        <f>_xlfn.DAYS(About!$A$3,'Core Indicators'!HM27)</f>
        <v>47</v>
      </c>
      <c r="R27" s="209">
        <f>_xlfn.DAYS(About!$A$3,'Core Indicators'!HU27)</f>
        <v>47</v>
      </c>
      <c r="S27" s="209">
        <f>_xlfn.DAYS(About!$A$3,'Core Indicators'!IC27)</f>
        <v>47</v>
      </c>
      <c r="T27" s="209">
        <f>_xlfn.DAYS(About!$A$3,'Core Indicators'!IK27)</f>
        <v>47</v>
      </c>
      <c r="U27" s="209">
        <f>_xlfn.DAYS(About!$A$3,'Core Indicators'!IS27)</f>
        <v>47</v>
      </c>
      <c r="V27" s="209">
        <f t="shared" si="0"/>
        <v>62.6</v>
      </c>
    </row>
    <row r="28" spans="1:22" x14ac:dyDescent="0.35">
      <c r="A28" s="208" t="str">
        <f>Lists!C:C</f>
        <v>DJI002</v>
      </c>
      <c r="B28" s="209">
        <f>_xlfn.DAYS(About!$A$3,'Core Indicators'!U28)</f>
        <v>291</v>
      </c>
      <c r="C28" s="209">
        <f>_xlfn.DAYS(About!$A$3,'Core Indicators'!AC28)</f>
        <v>36</v>
      </c>
      <c r="D28" s="209">
        <f>_xlfn.DAYS(About!$A$3,'Core Indicators'!AK28)</f>
        <v>36</v>
      </c>
      <c r="E28" s="209">
        <f>_xlfn.DAYS(About!$A$3,'Core Indicators'!AS28)</f>
        <v>36</v>
      </c>
      <c r="F28" s="209">
        <f>_xlfn.DAYS(About!$A$3,'Core Indicators'!BQ28)</f>
        <v>36</v>
      </c>
      <c r="G28" s="209">
        <f>_xlfn.DAYS(About!$A$3,'Core Indicators'!DM28)</f>
        <v>36</v>
      </c>
      <c r="H28" s="209">
        <f>_xlfn.DAYS(About!$A$3,'Core Indicators'!DU28)</f>
        <v>36</v>
      </c>
      <c r="I28" s="209">
        <f>_xlfn.DAYS(About!$A$3,'Core Indicators'!EC28)</f>
        <v>36</v>
      </c>
      <c r="J28" s="209">
        <f>_xlfn.DAYS(About!$A$3,'Core Indicators'!EK28)</f>
        <v>36</v>
      </c>
      <c r="K28" s="209">
        <f>_xlfn.DAYS(About!$A$3,'Core Indicators'!ES28)</f>
        <v>36</v>
      </c>
      <c r="L28" s="209">
        <f>_xlfn.DAYS(About!$A$3,'Core Indicators'!FI28)</f>
        <v>358</v>
      </c>
      <c r="M28" s="209">
        <f>_xlfn.DAYS(About!$A$3,'Core Indicators'!GG28)</f>
        <v>47</v>
      </c>
      <c r="N28" s="209">
        <f>_xlfn.DAYS(About!$A$3,'Core Indicators'!GO28)</f>
        <v>47</v>
      </c>
      <c r="O28" s="209">
        <f>_xlfn.DAYS(About!$A$3,'Core Indicators'!GW28)</f>
        <v>47</v>
      </c>
      <c r="P28" s="209">
        <f>_xlfn.DAYS(About!$A$3,'Core Indicators'!HE28)</f>
        <v>47</v>
      </c>
      <c r="Q28" s="209">
        <f>_xlfn.DAYS(About!$A$3,'Core Indicators'!HM28)</f>
        <v>47</v>
      </c>
      <c r="R28" s="209">
        <f>_xlfn.DAYS(About!$A$3,'Core Indicators'!HU28)</f>
        <v>47</v>
      </c>
      <c r="S28" s="209">
        <f>_xlfn.DAYS(About!$A$3,'Core Indicators'!IC28)</f>
        <v>47</v>
      </c>
      <c r="T28" s="209">
        <f>_xlfn.DAYS(About!$A$3,'Core Indicators'!IK28)</f>
        <v>47</v>
      </c>
      <c r="U28" s="209">
        <f>_xlfn.DAYS(About!$A$3,'Core Indicators'!IS28)</f>
        <v>47</v>
      </c>
      <c r="V28" s="209">
        <f t="shared" si="0"/>
        <v>69.3</v>
      </c>
    </row>
    <row r="29" spans="1:22" x14ac:dyDescent="0.35">
      <c r="A29" s="208" t="str">
        <f>Lists!C:C</f>
        <v>DJI003</v>
      </c>
      <c r="B29" s="209">
        <f>_xlfn.DAYS(About!$A$3,'Core Indicators'!U29)</f>
        <v>291</v>
      </c>
      <c r="C29" s="209">
        <f>_xlfn.DAYS(About!$A$3,'Core Indicators'!AC29)</f>
        <v>36</v>
      </c>
      <c r="D29" s="209">
        <f>_xlfn.DAYS(About!$A$3,'Core Indicators'!AK29)</f>
        <v>36</v>
      </c>
      <c r="E29" s="209">
        <f>_xlfn.DAYS(About!$A$3,'Core Indicators'!AS29)</f>
        <v>291</v>
      </c>
      <c r="F29" s="209">
        <f>_xlfn.DAYS(About!$A$3,'Core Indicators'!BQ29)</f>
        <v>36</v>
      </c>
      <c r="G29" s="209">
        <f>_xlfn.DAYS(About!$A$3,'Core Indicators'!DM29)</f>
        <v>36</v>
      </c>
      <c r="H29" s="209">
        <f>_xlfn.DAYS(About!$A$3,'Core Indicators'!DU29)</f>
        <v>36</v>
      </c>
      <c r="I29" s="209">
        <f>_xlfn.DAYS(About!$A$3,'Core Indicators'!EC29)</f>
        <v>36</v>
      </c>
      <c r="J29" s="209">
        <f>_xlfn.DAYS(About!$A$3,'Core Indicators'!EK29)</f>
        <v>36</v>
      </c>
      <c r="K29" s="209">
        <f>_xlfn.DAYS(About!$A$3,'Core Indicators'!ES29)</f>
        <v>36</v>
      </c>
      <c r="L29" s="209">
        <f>_xlfn.DAYS(About!$A$3,'Core Indicators'!FI29)</f>
        <v>291</v>
      </c>
      <c r="M29" s="209">
        <f>_xlfn.DAYS(About!$A$3,'Core Indicators'!GG29)</f>
        <v>47</v>
      </c>
      <c r="N29" s="209">
        <f>_xlfn.DAYS(About!$A$3,'Core Indicators'!GO29)</f>
        <v>47</v>
      </c>
      <c r="O29" s="209">
        <f>_xlfn.DAYS(About!$A$3,'Core Indicators'!GW29)</f>
        <v>47</v>
      </c>
      <c r="P29" s="209">
        <f>_xlfn.DAYS(About!$A$3,'Core Indicators'!HE29)</f>
        <v>47</v>
      </c>
      <c r="Q29" s="209">
        <f>_xlfn.DAYS(About!$A$3,'Core Indicators'!HM29)</f>
        <v>47</v>
      </c>
      <c r="R29" s="209">
        <f>_xlfn.DAYS(About!$A$3,'Core Indicators'!HU29)</f>
        <v>47</v>
      </c>
      <c r="S29" s="209">
        <f>_xlfn.DAYS(About!$A$3,'Core Indicators'!IC29)</f>
        <v>47</v>
      </c>
      <c r="T29" s="209">
        <f>_xlfn.DAYS(About!$A$3,'Core Indicators'!IK29)</f>
        <v>47</v>
      </c>
      <c r="U29" s="209">
        <f>_xlfn.DAYS(About!$A$3,'Core Indicators'!IS29)</f>
        <v>47</v>
      </c>
      <c r="V29" s="209">
        <f t="shared" si="0"/>
        <v>88.1</v>
      </c>
    </row>
    <row r="30" spans="1:22" x14ac:dyDescent="0.35">
      <c r="A30" s="208" t="str">
        <f>Lists!C:C</f>
        <v>DOM002</v>
      </c>
      <c r="B30" s="209">
        <f>_xlfn.DAYS(About!$A$3,'Core Indicators'!U30)</f>
        <v>1</v>
      </c>
      <c r="C30" s="209">
        <f>_xlfn.DAYS(About!$A$3,'Core Indicators'!AC30)</f>
        <v>1</v>
      </c>
      <c r="D30" s="209">
        <f>_xlfn.DAYS(About!$A$3,'Core Indicators'!AK30)</f>
        <v>1</v>
      </c>
      <c r="E30" s="209">
        <f>_xlfn.DAYS(About!$A$3,'Core Indicators'!AS30)</f>
        <v>1</v>
      </c>
      <c r="F30" s="209">
        <f>_xlfn.DAYS(About!$A$3,'Core Indicators'!BQ30)</f>
        <v>1</v>
      </c>
      <c r="G30" s="209">
        <f>_xlfn.DAYS(About!$A$3,'Core Indicators'!DM30)</f>
        <v>1</v>
      </c>
      <c r="H30" s="209">
        <f>_xlfn.DAYS(About!$A$3,'Core Indicators'!DU30)</f>
        <v>1</v>
      </c>
      <c r="I30" s="209">
        <f>_xlfn.DAYS(About!$A$3,'Core Indicators'!EC30)</f>
        <v>1</v>
      </c>
      <c r="J30" s="209">
        <f>_xlfn.DAYS(About!$A$3,'Core Indicators'!EK30)</f>
        <v>1</v>
      </c>
      <c r="K30" s="209">
        <f>_xlfn.DAYS(About!$A$3,'Core Indicators'!ES30)</f>
        <v>1</v>
      </c>
      <c r="L30" s="209">
        <f>_xlfn.DAYS(About!$A$3,'Core Indicators'!FI30)</f>
        <v>1</v>
      </c>
      <c r="M30" s="209">
        <f>_xlfn.DAYS(About!$A$3,'Core Indicators'!GG30)</f>
        <v>64</v>
      </c>
      <c r="N30" s="209">
        <f>_xlfn.DAYS(About!$A$3,'Core Indicators'!GO30)</f>
        <v>64</v>
      </c>
      <c r="O30" s="209">
        <f>_xlfn.DAYS(About!$A$3,'Core Indicators'!GW30)</f>
        <v>64</v>
      </c>
      <c r="P30" s="209">
        <f>_xlfn.DAYS(About!$A$3,'Core Indicators'!HE30)</f>
        <v>64</v>
      </c>
      <c r="Q30" s="209">
        <f>_xlfn.DAYS(About!$A$3,'Core Indicators'!HM30)</f>
        <v>64</v>
      </c>
      <c r="R30" s="209">
        <f>_xlfn.DAYS(About!$A$3,'Core Indicators'!HU30)</f>
        <v>64</v>
      </c>
      <c r="S30" s="209">
        <f>_xlfn.DAYS(About!$A$3,'Core Indicators'!IC30)</f>
        <v>64</v>
      </c>
      <c r="T30" s="209">
        <f>_xlfn.DAYS(About!$A$3,'Core Indicators'!IK30)</f>
        <v>64</v>
      </c>
      <c r="U30" s="209">
        <f>_xlfn.DAYS(About!$A$3,'Core Indicators'!IS30)</f>
        <v>64</v>
      </c>
      <c r="V30" s="209">
        <f t="shared" si="0"/>
        <v>7.3</v>
      </c>
    </row>
    <row r="31" spans="1:22" x14ac:dyDescent="0.35">
      <c r="A31" s="208" t="str">
        <f>Lists!C:C</f>
        <v>DZA002</v>
      </c>
      <c r="B31" s="209">
        <f>_xlfn.DAYS(About!$A$3,'Core Indicators'!U31)</f>
        <v>46</v>
      </c>
      <c r="C31" s="209">
        <f>_xlfn.DAYS(About!$A$3,'Core Indicators'!AC31)</f>
        <v>46</v>
      </c>
      <c r="D31" s="209">
        <f>_xlfn.DAYS(About!$A$3,'Core Indicators'!AK31)</f>
        <v>46</v>
      </c>
      <c r="E31" s="209">
        <f>_xlfn.DAYS(About!$A$3,'Core Indicators'!AS31)</f>
        <v>46</v>
      </c>
      <c r="F31" s="209">
        <f>_xlfn.DAYS(About!$A$3,'Core Indicators'!BQ31)</f>
        <v>46</v>
      </c>
      <c r="G31" s="209">
        <f>_xlfn.DAYS(About!$A$3,'Core Indicators'!DM31)</f>
        <v>46</v>
      </c>
      <c r="H31" s="209">
        <f>_xlfn.DAYS(About!$A$3,'Core Indicators'!DU31)</f>
        <v>46</v>
      </c>
      <c r="I31" s="209">
        <f>_xlfn.DAYS(About!$A$3,'Core Indicators'!EC31)</f>
        <v>46</v>
      </c>
      <c r="J31" s="209">
        <f>_xlfn.DAYS(About!$A$3,'Core Indicators'!EK31)</f>
        <v>46</v>
      </c>
      <c r="K31" s="209">
        <f>_xlfn.DAYS(About!$A$3,'Core Indicators'!ES31)</f>
        <v>46</v>
      </c>
      <c r="L31" s="209">
        <f>_xlfn.DAYS(About!$A$3,'Core Indicators'!FI31)</f>
        <v>46</v>
      </c>
      <c r="M31" s="209">
        <f>_xlfn.DAYS(About!$A$3,'Core Indicators'!GG31)</f>
        <v>51</v>
      </c>
      <c r="N31" s="209">
        <f>_xlfn.DAYS(About!$A$3,'Core Indicators'!GO31)</f>
        <v>51</v>
      </c>
      <c r="O31" s="209">
        <f>_xlfn.DAYS(About!$A$3,'Core Indicators'!GW31)</f>
        <v>51</v>
      </c>
      <c r="P31" s="209">
        <f>_xlfn.DAYS(About!$A$3,'Core Indicators'!HE31)</f>
        <v>51</v>
      </c>
      <c r="Q31" s="209">
        <f>_xlfn.DAYS(About!$A$3,'Core Indicators'!HM31)</f>
        <v>51</v>
      </c>
      <c r="R31" s="209">
        <f>_xlfn.DAYS(About!$A$3,'Core Indicators'!HU31)</f>
        <v>51</v>
      </c>
      <c r="S31" s="209">
        <f>_xlfn.DAYS(About!$A$3,'Core Indicators'!IC31)</f>
        <v>51</v>
      </c>
      <c r="T31" s="209">
        <f>_xlfn.DAYS(About!$A$3,'Core Indicators'!IK31)</f>
        <v>51</v>
      </c>
      <c r="U31" s="209">
        <f>_xlfn.DAYS(About!$A$3,'Core Indicators'!IS31)</f>
        <v>51</v>
      </c>
      <c r="V31" s="209">
        <f t="shared" si="0"/>
        <v>46.5</v>
      </c>
    </row>
    <row r="32" spans="1:22" x14ac:dyDescent="0.35">
      <c r="A32" s="208" t="str">
        <f>Lists!C:C</f>
        <v>DZA003</v>
      </c>
      <c r="B32" s="209">
        <f>_xlfn.DAYS(About!$A$3,'Core Indicators'!U32)</f>
        <v>46</v>
      </c>
      <c r="C32" s="209">
        <f>_xlfn.DAYS(About!$A$3,'Core Indicators'!AC32)</f>
        <v>46</v>
      </c>
      <c r="D32" s="209">
        <f>_xlfn.DAYS(About!$A$3,'Core Indicators'!AK32)</f>
        <v>46</v>
      </c>
      <c r="E32" s="209">
        <f>_xlfn.DAYS(About!$A$3,'Core Indicators'!AS32)</f>
        <v>46</v>
      </c>
      <c r="F32" s="209">
        <f>_xlfn.DAYS(About!$A$3,'Core Indicators'!BQ32)</f>
        <v>46</v>
      </c>
      <c r="G32" s="209">
        <f>_xlfn.DAYS(About!$A$3,'Core Indicators'!DM32)</f>
        <v>46</v>
      </c>
      <c r="H32" s="209">
        <f>_xlfn.DAYS(About!$A$3,'Core Indicators'!DU32)</f>
        <v>46</v>
      </c>
      <c r="I32" s="209">
        <f>_xlfn.DAYS(About!$A$3,'Core Indicators'!EC32)</f>
        <v>46</v>
      </c>
      <c r="J32" s="209">
        <f>_xlfn.DAYS(About!$A$3,'Core Indicators'!EK32)</f>
        <v>46</v>
      </c>
      <c r="K32" s="209">
        <f>_xlfn.DAYS(About!$A$3,'Core Indicators'!ES32)</f>
        <v>46</v>
      </c>
      <c r="L32" s="209">
        <f>_xlfn.DAYS(About!$A$3,'Core Indicators'!FI32)</f>
        <v>46</v>
      </c>
      <c r="M32" s="209">
        <f>_xlfn.DAYS(About!$A$3,'Core Indicators'!GG32)</f>
        <v>51</v>
      </c>
      <c r="N32" s="209">
        <f>_xlfn.DAYS(About!$A$3,'Core Indicators'!GO32)</f>
        <v>51</v>
      </c>
      <c r="O32" s="209">
        <f>_xlfn.DAYS(About!$A$3,'Core Indicators'!GW32)</f>
        <v>51</v>
      </c>
      <c r="P32" s="209">
        <f>_xlfn.DAYS(About!$A$3,'Core Indicators'!HE32)</f>
        <v>51</v>
      </c>
      <c r="Q32" s="209">
        <f>_xlfn.DAYS(About!$A$3,'Core Indicators'!HM32)</f>
        <v>51</v>
      </c>
      <c r="R32" s="209">
        <f>_xlfn.DAYS(About!$A$3,'Core Indicators'!HU32)</f>
        <v>51</v>
      </c>
      <c r="S32" s="209">
        <f>_xlfn.DAYS(About!$A$3,'Core Indicators'!IC32)</f>
        <v>51</v>
      </c>
      <c r="T32" s="209">
        <f>_xlfn.DAYS(About!$A$3,'Core Indicators'!IK32)</f>
        <v>51</v>
      </c>
      <c r="U32" s="209">
        <f>_xlfn.DAYS(About!$A$3,'Core Indicators'!IS32)</f>
        <v>51</v>
      </c>
      <c r="V32" s="209">
        <f t="shared" si="0"/>
        <v>46.5</v>
      </c>
    </row>
    <row r="33" spans="1:22" x14ac:dyDescent="0.35">
      <c r="A33" s="208" t="str">
        <f>Lists!C:C</f>
        <v>DZA004</v>
      </c>
      <c r="B33" s="209">
        <f>_xlfn.DAYS(About!$A$3,'Core Indicators'!U33)</f>
        <v>46</v>
      </c>
      <c r="C33" s="209">
        <f>_xlfn.DAYS(About!$A$3,'Core Indicators'!AC33)</f>
        <v>46</v>
      </c>
      <c r="D33" s="209">
        <f>_xlfn.DAYS(About!$A$3,'Core Indicators'!AK33)</f>
        <v>46</v>
      </c>
      <c r="E33" s="209">
        <f>_xlfn.DAYS(About!$A$3,'Core Indicators'!AS33)</f>
        <v>46</v>
      </c>
      <c r="F33" s="209">
        <f>_xlfn.DAYS(About!$A$3,'Core Indicators'!BQ33)</f>
        <v>46</v>
      </c>
      <c r="G33" s="209">
        <f>_xlfn.DAYS(About!$A$3,'Core Indicators'!DM33)</f>
        <v>46</v>
      </c>
      <c r="H33" s="209">
        <f>_xlfn.DAYS(About!$A$3,'Core Indicators'!DU33)</f>
        <v>46</v>
      </c>
      <c r="I33" s="209">
        <f>_xlfn.DAYS(About!$A$3,'Core Indicators'!EC33)</f>
        <v>46</v>
      </c>
      <c r="J33" s="209">
        <f>_xlfn.DAYS(About!$A$3,'Core Indicators'!EK33)</f>
        <v>46</v>
      </c>
      <c r="K33" s="209">
        <f>_xlfn.DAYS(About!$A$3,'Core Indicators'!ES33)</f>
        <v>46</v>
      </c>
      <c r="L33" s="209">
        <f>_xlfn.DAYS(About!$A$3,'Core Indicators'!FI33)</f>
        <v>46</v>
      </c>
      <c r="M33" s="209">
        <f>_xlfn.DAYS(About!$A$3,'Core Indicators'!GG33)</f>
        <v>51</v>
      </c>
      <c r="N33" s="209">
        <f>_xlfn.DAYS(About!$A$3,'Core Indicators'!GO33)</f>
        <v>51</v>
      </c>
      <c r="O33" s="209">
        <f>_xlfn.DAYS(About!$A$3,'Core Indicators'!GW33)</f>
        <v>51</v>
      </c>
      <c r="P33" s="209">
        <f>_xlfn.DAYS(About!$A$3,'Core Indicators'!HE33)</f>
        <v>51</v>
      </c>
      <c r="Q33" s="209">
        <f>_xlfn.DAYS(About!$A$3,'Core Indicators'!HM33)</f>
        <v>51</v>
      </c>
      <c r="R33" s="209">
        <f>_xlfn.DAYS(About!$A$3,'Core Indicators'!HU33)</f>
        <v>51</v>
      </c>
      <c r="S33" s="209">
        <f>_xlfn.DAYS(About!$A$3,'Core Indicators'!IC33)</f>
        <v>51</v>
      </c>
      <c r="T33" s="209">
        <f>_xlfn.DAYS(About!$A$3,'Core Indicators'!IK33)</f>
        <v>51</v>
      </c>
      <c r="U33" s="209">
        <f>_xlfn.DAYS(About!$A$3,'Core Indicators'!IS33)</f>
        <v>51</v>
      </c>
      <c r="V33" s="209">
        <f t="shared" si="0"/>
        <v>46.5</v>
      </c>
    </row>
    <row r="34" spans="1:22" x14ac:dyDescent="0.35">
      <c r="A34" s="208" t="str">
        <f>Lists!C:C</f>
        <v>ECU002</v>
      </c>
      <c r="B34" s="209">
        <f>_xlfn.DAYS(About!$A$3,'Core Indicators'!U34)</f>
        <v>875</v>
      </c>
      <c r="C34" s="209">
        <f>_xlfn.DAYS(About!$A$3,'Core Indicators'!AC34)</f>
        <v>133</v>
      </c>
      <c r="D34" s="209">
        <f>_xlfn.DAYS(About!$A$3,'Core Indicators'!AK34)</f>
        <v>133</v>
      </c>
      <c r="E34" s="209">
        <f>_xlfn.DAYS(About!$A$3,'Core Indicators'!AS34)</f>
        <v>517</v>
      </c>
      <c r="F34" s="209">
        <f>_xlfn.DAYS(About!$A$3,'Core Indicators'!BQ34)</f>
        <v>730</v>
      </c>
      <c r="G34" s="209">
        <f>_xlfn.DAYS(About!$A$3,'Core Indicators'!DM34)</f>
        <v>133</v>
      </c>
      <c r="H34" s="209">
        <f>_xlfn.DAYS(About!$A$3,'Core Indicators'!DU34)</f>
        <v>133</v>
      </c>
      <c r="I34" s="209">
        <f>_xlfn.DAYS(About!$A$3,'Core Indicators'!EC34)</f>
        <v>133</v>
      </c>
      <c r="J34" s="209">
        <f>_xlfn.DAYS(About!$A$3,'Core Indicators'!EK34)</f>
        <v>133</v>
      </c>
      <c r="K34" s="209">
        <f>_xlfn.DAYS(About!$A$3,'Core Indicators'!ES34)</f>
        <v>133</v>
      </c>
      <c r="L34" s="209">
        <f>_xlfn.DAYS(About!$A$3,'Core Indicators'!FI34)</f>
        <v>1232</v>
      </c>
      <c r="M34" s="209">
        <f>_xlfn.DAYS(About!$A$3,'Core Indicators'!GG34)</f>
        <v>64</v>
      </c>
      <c r="N34" s="209">
        <f>_xlfn.DAYS(About!$A$3,'Core Indicators'!GO34)</f>
        <v>64</v>
      </c>
      <c r="O34" s="209">
        <f>_xlfn.DAYS(About!$A$3,'Core Indicators'!GW34)</f>
        <v>64</v>
      </c>
      <c r="P34" s="209">
        <f>_xlfn.DAYS(About!$A$3,'Core Indicators'!HE34)</f>
        <v>64</v>
      </c>
      <c r="Q34" s="209">
        <f>_xlfn.DAYS(About!$A$3,'Core Indicators'!HM34)</f>
        <v>64</v>
      </c>
      <c r="R34" s="209">
        <f>_xlfn.DAYS(About!$A$3,'Core Indicators'!HU34)</f>
        <v>64</v>
      </c>
      <c r="S34" s="209">
        <f>_xlfn.DAYS(About!$A$3,'Core Indicators'!IC34)</f>
        <v>64</v>
      </c>
      <c r="T34" s="209">
        <f>_xlfn.DAYS(About!$A$3,'Core Indicators'!IK34)</f>
        <v>64</v>
      </c>
      <c r="U34" s="209">
        <f>_xlfn.DAYS(About!$A$3,'Core Indicators'!IS34)</f>
        <v>64</v>
      </c>
      <c r="V34" s="209">
        <f t="shared" si="0"/>
        <v>334.1</v>
      </c>
    </row>
    <row r="35" spans="1:22" x14ac:dyDescent="0.35">
      <c r="A35" s="208" t="str">
        <f>Lists!C:C</f>
        <v>EGY002</v>
      </c>
      <c r="B35" s="209">
        <f>_xlfn.DAYS(About!$A$3,'Core Indicators'!U35)</f>
        <v>45</v>
      </c>
      <c r="C35" s="209">
        <f>_xlfn.DAYS(About!$A$3,'Core Indicators'!AC35)</f>
        <v>45</v>
      </c>
      <c r="D35" s="209">
        <f>_xlfn.DAYS(About!$A$3,'Core Indicators'!AK35)</f>
        <v>45</v>
      </c>
      <c r="E35" s="209">
        <f>_xlfn.DAYS(About!$A$3,'Core Indicators'!AS35)</f>
        <v>45</v>
      </c>
      <c r="F35" s="209">
        <f>_xlfn.DAYS(About!$A$3,'Core Indicators'!BQ35)</f>
        <v>45</v>
      </c>
      <c r="G35" s="209">
        <f>_xlfn.DAYS(About!$A$3,'Core Indicators'!DM35)</f>
        <v>45</v>
      </c>
      <c r="H35" s="209">
        <f>_xlfn.DAYS(About!$A$3,'Core Indicators'!DU35)</f>
        <v>45</v>
      </c>
      <c r="I35" s="209">
        <f>_xlfn.DAYS(About!$A$3,'Core Indicators'!EC35)</f>
        <v>45</v>
      </c>
      <c r="J35" s="209">
        <f>_xlfn.DAYS(About!$A$3,'Core Indicators'!EK35)</f>
        <v>45</v>
      </c>
      <c r="K35" s="209">
        <f>_xlfn.DAYS(About!$A$3,'Core Indicators'!ES35)</f>
        <v>45</v>
      </c>
      <c r="L35" s="209">
        <f>_xlfn.DAYS(About!$A$3,'Core Indicators'!FI35)</f>
        <v>45</v>
      </c>
      <c r="M35" s="209">
        <f>_xlfn.DAYS(About!$A$3,'Core Indicators'!GG35)</f>
        <v>51</v>
      </c>
      <c r="N35" s="209">
        <f>_xlfn.DAYS(About!$A$3,'Core Indicators'!GO35)</f>
        <v>51</v>
      </c>
      <c r="O35" s="209">
        <f>_xlfn.DAYS(About!$A$3,'Core Indicators'!GW35)</f>
        <v>51</v>
      </c>
      <c r="P35" s="209">
        <f>_xlfn.DAYS(About!$A$3,'Core Indicators'!HE35)</f>
        <v>51</v>
      </c>
      <c r="Q35" s="209">
        <f>_xlfn.DAYS(About!$A$3,'Core Indicators'!HM35)</f>
        <v>51</v>
      </c>
      <c r="R35" s="209">
        <f>_xlfn.DAYS(About!$A$3,'Core Indicators'!HU35)</f>
        <v>51</v>
      </c>
      <c r="S35" s="209">
        <f>_xlfn.DAYS(About!$A$3,'Core Indicators'!IC35)</f>
        <v>51</v>
      </c>
      <c r="T35" s="209">
        <f>_xlfn.DAYS(About!$A$3,'Core Indicators'!IK35)</f>
        <v>51</v>
      </c>
      <c r="U35" s="209">
        <f>_xlfn.DAYS(About!$A$3,'Core Indicators'!IS35)</f>
        <v>51</v>
      </c>
      <c r="V35" s="209">
        <f t="shared" ref="V35:V66" si="1">AVERAGE(D35:M35)</f>
        <v>45.6</v>
      </c>
    </row>
    <row r="36" spans="1:22" x14ac:dyDescent="0.35">
      <c r="A36" s="208" t="str">
        <f>Lists!C:C</f>
        <v>ERI001</v>
      </c>
      <c r="B36" s="209">
        <f>_xlfn.DAYS(About!$A$3,'Core Indicators'!U36)</f>
        <v>43</v>
      </c>
      <c r="C36" s="209">
        <f>_xlfn.DAYS(About!$A$3,'Core Indicators'!AC36)</f>
        <v>43</v>
      </c>
      <c r="D36" s="209">
        <f>_xlfn.DAYS(About!$A$3,'Core Indicators'!AK36)</f>
        <v>43</v>
      </c>
      <c r="E36" s="209">
        <f>_xlfn.DAYS(About!$A$3,'Core Indicators'!AS36)</f>
        <v>43</v>
      </c>
      <c r="F36" s="209">
        <f>_xlfn.DAYS(About!$A$3,'Core Indicators'!BQ36)</f>
        <v>43</v>
      </c>
      <c r="G36" s="209">
        <f>_xlfn.DAYS(About!$A$3,'Core Indicators'!DM36)</f>
        <v>43</v>
      </c>
      <c r="H36" s="209">
        <f>_xlfn.DAYS(About!$A$3,'Core Indicators'!DU36)</f>
        <v>43</v>
      </c>
      <c r="I36" s="209">
        <f>_xlfn.DAYS(About!$A$3,'Core Indicators'!EC36)</f>
        <v>43</v>
      </c>
      <c r="J36" s="209">
        <f>_xlfn.DAYS(About!$A$3,'Core Indicators'!EK36)</f>
        <v>43</v>
      </c>
      <c r="K36" s="209">
        <f>_xlfn.DAYS(About!$A$3,'Core Indicators'!ES36)</f>
        <v>43</v>
      </c>
      <c r="L36" s="209">
        <f>_xlfn.DAYS(About!$A$3,'Core Indicators'!FI36)</f>
        <v>43</v>
      </c>
      <c r="M36" s="209">
        <f>_xlfn.DAYS(About!$A$3,'Core Indicators'!GG36)</f>
        <v>48</v>
      </c>
      <c r="N36" s="209">
        <f>_xlfn.DAYS(About!$A$3,'Core Indicators'!GO36)</f>
        <v>48</v>
      </c>
      <c r="O36" s="209">
        <f>_xlfn.DAYS(About!$A$3,'Core Indicators'!GW36)</f>
        <v>48</v>
      </c>
      <c r="P36" s="209">
        <f>_xlfn.DAYS(About!$A$3,'Core Indicators'!HE36)</f>
        <v>48</v>
      </c>
      <c r="Q36" s="209">
        <f>_xlfn.DAYS(About!$A$3,'Core Indicators'!HM36)</f>
        <v>48</v>
      </c>
      <c r="R36" s="209">
        <f>_xlfn.DAYS(About!$A$3,'Core Indicators'!HU36)</f>
        <v>48</v>
      </c>
      <c r="S36" s="209">
        <f>_xlfn.DAYS(About!$A$3,'Core Indicators'!IC36)</f>
        <v>48</v>
      </c>
      <c r="T36" s="209">
        <f>_xlfn.DAYS(About!$A$3,'Core Indicators'!IK36)</f>
        <v>48</v>
      </c>
      <c r="U36" s="209">
        <f>_xlfn.DAYS(About!$A$3,'Core Indicators'!IS36)</f>
        <v>48</v>
      </c>
      <c r="V36" s="209">
        <f t="shared" si="1"/>
        <v>43.5</v>
      </c>
    </row>
    <row r="37" spans="1:22" x14ac:dyDescent="0.35">
      <c r="A37" s="208" t="str">
        <f>Lists!C:C</f>
        <v>ESP002</v>
      </c>
      <c r="B37" s="209">
        <f>_xlfn.DAYS(About!$A$3,'Core Indicators'!U37)</f>
        <v>518</v>
      </c>
      <c r="C37" s="209">
        <f>_xlfn.DAYS(About!$A$3,'Core Indicators'!AC37)</f>
        <v>518</v>
      </c>
      <c r="D37" s="209">
        <f>_xlfn.DAYS(About!$A$3,'Core Indicators'!AK37)</f>
        <v>366</v>
      </c>
      <c r="E37" s="209">
        <f>_xlfn.DAYS(About!$A$3,'Core Indicators'!AS37)</f>
        <v>366</v>
      </c>
      <c r="F37" s="209">
        <f>_xlfn.DAYS(About!$A$3,'Core Indicators'!BQ37)</f>
        <v>366</v>
      </c>
      <c r="G37" s="209">
        <f>_xlfn.DAYS(About!$A$3,'Core Indicators'!DM37)</f>
        <v>366</v>
      </c>
      <c r="H37" s="209">
        <f>_xlfn.DAYS(About!$A$3,'Core Indicators'!DU37)</f>
        <v>366</v>
      </c>
      <c r="I37" s="209">
        <f>_xlfn.DAYS(About!$A$3,'Core Indicators'!EC37)</f>
        <v>366</v>
      </c>
      <c r="J37" s="209">
        <f>_xlfn.DAYS(About!$A$3,'Core Indicators'!EK37)</f>
        <v>366</v>
      </c>
      <c r="K37" s="209">
        <f>_xlfn.DAYS(About!$A$3,'Core Indicators'!ES37)</f>
        <v>366</v>
      </c>
      <c r="L37" s="209">
        <f>_xlfn.DAYS(About!$A$3,'Core Indicators'!FI37)</f>
        <v>1232</v>
      </c>
      <c r="M37" s="209">
        <f>_xlfn.DAYS(About!$A$3,'Core Indicators'!GG37)</f>
        <v>50</v>
      </c>
      <c r="N37" s="209">
        <f>_xlfn.DAYS(About!$A$3,'Core Indicators'!GO37)</f>
        <v>50</v>
      </c>
      <c r="O37" s="209">
        <f>_xlfn.DAYS(About!$A$3,'Core Indicators'!GW37)</f>
        <v>50</v>
      </c>
      <c r="P37" s="209">
        <f>_xlfn.DAYS(About!$A$3,'Core Indicators'!HE37)</f>
        <v>50</v>
      </c>
      <c r="Q37" s="209">
        <f>_xlfn.DAYS(About!$A$3,'Core Indicators'!HM37)</f>
        <v>50</v>
      </c>
      <c r="R37" s="209">
        <f>_xlfn.DAYS(About!$A$3,'Core Indicators'!HU37)</f>
        <v>50</v>
      </c>
      <c r="S37" s="209">
        <f>_xlfn.DAYS(About!$A$3,'Core Indicators'!IC37)</f>
        <v>50</v>
      </c>
      <c r="T37" s="209">
        <f>_xlfn.DAYS(About!$A$3,'Core Indicators'!IK37)</f>
        <v>50</v>
      </c>
      <c r="U37" s="209">
        <f>_xlfn.DAYS(About!$A$3,'Core Indicators'!IS37)</f>
        <v>50</v>
      </c>
      <c r="V37" s="209">
        <f t="shared" si="1"/>
        <v>421</v>
      </c>
    </row>
    <row r="38" spans="1:22" x14ac:dyDescent="0.35">
      <c r="A38" s="208" t="str">
        <f>Lists!C:C</f>
        <v>ETH001</v>
      </c>
      <c r="B38" s="209">
        <f>_xlfn.DAYS(About!$A$3,'Core Indicators'!U38)</f>
        <v>6</v>
      </c>
      <c r="C38" s="209">
        <f>_xlfn.DAYS(About!$A$3,'Core Indicators'!AC38)</f>
        <v>6</v>
      </c>
      <c r="D38" s="209">
        <f>_xlfn.DAYS(About!$A$3,'Core Indicators'!AK38)</f>
        <v>6</v>
      </c>
      <c r="E38" s="209">
        <f>_xlfn.DAYS(About!$A$3,'Core Indicators'!AS38)</f>
        <v>6</v>
      </c>
      <c r="F38" s="209">
        <f>_xlfn.DAYS(About!$A$3,'Core Indicators'!BQ38)</f>
        <v>6</v>
      </c>
      <c r="G38" s="209">
        <f>_xlfn.DAYS(About!$A$3,'Core Indicators'!DM38)</f>
        <v>6</v>
      </c>
      <c r="H38" s="209">
        <f>_xlfn.DAYS(About!$A$3,'Core Indicators'!DU38)</f>
        <v>6</v>
      </c>
      <c r="I38" s="209">
        <f>_xlfn.DAYS(About!$A$3,'Core Indicators'!EC38)</f>
        <v>6</v>
      </c>
      <c r="J38" s="209">
        <f>_xlfn.DAYS(About!$A$3,'Core Indicators'!EK38)</f>
        <v>6</v>
      </c>
      <c r="K38" s="209">
        <f>_xlfn.DAYS(About!$A$3,'Core Indicators'!ES38)</f>
        <v>6</v>
      </c>
      <c r="L38" s="209">
        <f>_xlfn.DAYS(About!$A$3,'Core Indicators'!FI38)</f>
        <v>6</v>
      </c>
      <c r="M38" s="209">
        <f>_xlfn.DAYS(About!$A$3,'Core Indicators'!GG38)</f>
        <v>47</v>
      </c>
      <c r="N38" s="209">
        <f>_xlfn.DAYS(About!$A$3,'Core Indicators'!GO38)</f>
        <v>47</v>
      </c>
      <c r="O38" s="209">
        <f>_xlfn.DAYS(About!$A$3,'Core Indicators'!GW38)</f>
        <v>47</v>
      </c>
      <c r="P38" s="209">
        <f>_xlfn.DAYS(About!$A$3,'Core Indicators'!HE38)</f>
        <v>47</v>
      </c>
      <c r="Q38" s="209">
        <f>_xlfn.DAYS(About!$A$3,'Core Indicators'!HM38)</f>
        <v>47</v>
      </c>
      <c r="R38" s="209">
        <f>_xlfn.DAYS(About!$A$3,'Core Indicators'!HU38)</f>
        <v>47</v>
      </c>
      <c r="S38" s="209">
        <f>_xlfn.DAYS(About!$A$3,'Core Indicators'!IC38)</f>
        <v>47</v>
      </c>
      <c r="T38" s="209">
        <f>_xlfn.DAYS(About!$A$3,'Core Indicators'!IK38)</f>
        <v>47</v>
      </c>
      <c r="U38" s="209">
        <f>_xlfn.DAYS(About!$A$3,'Core Indicators'!IS38)</f>
        <v>47</v>
      </c>
      <c r="V38" s="209">
        <f t="shared" si="1"/>
        <v>10.1</v>
      </c>
    </row>
    <row r="39" spans="1:22" x14ac:dyDescent="0.35">
      <c r="A39" s="208" t="str">
        <f>Lists!C:C</f>
        <v>ETH003</v>
      </c>
      <c r="B39" s="209">
        <f>_xlfn.DAYS(About!$A$3,'Core Indicators'!U39)</f>
        <v>6</v>
      </c>
      <c r="C39" s="209">
        <f>_xlfn.DAYS(About!$A$3,'Core Indicators'!AC39)</f>
        <v>6</v>
      </c>
      <c r="D39" s="209">
        <f>_xlfn.DAYS(About!$A$3,'Core Indicators'!AK39)</f>
        <v>6</v>
      </c>
      <c r="E39" s="209">
        <f>_xlfn.DAYS(About!$A$3,'Core Indicators'!AS39)</f>
        <v>6</v>
      </c>
      <c r="F39" s="209">
        <f>_xlfn.DAYS(About!$A$3,'Core Indicators'!BQ39)</f>
        <v>6</v>
      </c>
      <c r="G39" s="209">
        <f>_xlfn.DAYS(About!$A$3,'Core Indicators'!DM39)</f>
        <v>6</v>
      </c>
      <c r="H39" s="209">
        <f>_xlfn.DAYS(About!$A$3,'Core Indicators'!DU39)</f>
        <v>6</v>
      </c>
      <c r="I39" s="209">
        <f>_xlfn.DAYS(About!$A$3,'Core Indicators'!EC39)</f>
        <v>6</v>
      </c>
      <c r="J39" s="209">
        <f>_xlfn.DAYS(About!$A$3,'Core Indicators'!EK39)</f>
        <v>6</v>
      </c>
      <c r="K39" s="209">
        <f>_xlfn.DAYS(About!$A$3,'Core Indicators'!ES39)</f>
        <v>6</v>
      </c>
      <c r="L39" s="209">
        <f>_xlfn.DAYS(About!$A$3,'Core Indicators'!FI39)</f>
        <v>379</v>
      </c>
      <c r="M39" s="209">
        <f>_xlfn.DAYS(About!$A$3,'Core Indicators'!GG39)</f>
        <v>47</v>
      </c>
      <c r="N39" s="209">
        <f>_xlfn.DAYS(About!$A$3,'Core Indicators'!GO39)</f>
        <v>47</v>
      </c>
      <c r="O39" s="209">
        <f>_xlfn.DAYS(About!$A$3,'Core Indicators'!GW39)</f>
        <v>47</v>
      </c>
      <c r="P39" s="209">
        <f>_xlfn.DAYS(About!$A$3,'Core Indicators'!HE39)</f>
        <v>47</v>
      </c>
      <c r="Q39" s="209">
        <f>_xlfn.DAYS(About!$A$3,'Core Indicators'!HM39)</f>
        <v>47</v>
      </c>
      <c r="R39" s="209">
        <f>_xlfn.DAYS(About!$A$3,'Core Indicators'!HU39)</f>
        <v>47</v>
      </c>
      <c r="S39" s="209">
        <f>_xlfn.DAYS(About!$A$3,'Core Indicators'!IC39)</f>
        <v>47</v>
      </c>
      <c r="T39" s="209">
        <f>_xlfn.DAYS(About!$A$3,'Core Indicators'!IK39)</f>
        <v>47</v>
      </c>
      <c r="U39" s="209">
        <f>_xlfn.DAYS(About!$A$3,'Core Indicators'!IS39)</f>
        <v>47</v>
      </c>
      <c r="V39" s="209">
        <f t="shared" si="1"/>
        <v>47.4</v>
      </c>
    </row>
    <row r="40" spans="1:22" x14ac:dyDescent="0.35">
      <c r="A40" s="208" t="str">
        <f>Lists!C:C</f>
        <v>ETH004</v>
      </c>
      <c r="B40" s="209">
        <f>_xlfn.DAYS(About!$A$3,'Core Indicators'!U40)</f>
        <v>6</v>
      </c>
      <c r="C40" s="209">
        <f>_xlfn.DAYS(About!$A$3,'Core Indicators'!AC40)</f>
        <v>6</v>
      </c>
      <c r="D40" s="209">
        <f>_xlfn.DAYS(About!$A$3,'Core Indicators'!AK40)</f>
        <v>6</v>
      </c>
      <c r="E40" s="209">
        <f>_xlfn.DAYS(About!$A$3,'Core Indicators'!AS40)</f>
        <v>6</v>
      </c>
      <c r="F40" s="209">
        <f>_xlfn.DAYS(About!$A$3,'Core Indicators'!BQ40)</f>
        <v>6</v>
      </c>
      <c r="G40" s="209">
        <f>_xlfn.DAYS(About!$A$3,'Core Indicators'!DM40)</f>
        <v>6</v>
      </c>
      <c r="H40" s="209">
        <f>_xlfn.DAYS(About!$A$3,'Core Indicators'!DU40)</f>
        <v>6</v>
      </c>
      <c r="I40" s="209">
        <f>_xlfn.DAYS(About!$A$3,'Core Indicators'!EC40)</f>
        <v>6</v>
      </c>
      <c r="J40" s="209">
        <f>_xlfn.DAYS(About!$A$3,'Core Indicators'!EK40)</f>
        <v>6</v>
      </c>
      <c r="K40" s="209">
        <f>_xlfn.DAYS(About!$A$3,'Core Indicators'!ES40)</f>
        <v>6</v>
      </c>
      <c r="L40" s="209">
        <f>_xlfn.DAYS(About!$A$3,'Core Indicators'!FI40)</f>
        <v>228</v>
      </c>
      <c r="M40" s="209">
        <f>_xlfn.DAYS(About!$A$3,'Core Indicators'!GG40)</f>
        <v>47</v>
      </c>
      <c r="N40" s="209">
        <f>_xlfn.DAYS(About!$A$3,'Core Indicators'!GO40)</f>
        <v>47</v>
      </c>
      <c r="O40" s="209">
        <f>_xlfn.DAYS(About!$A$3,'Core Indicators'!GW40)</f>
        <v>47</v>
      </c>
      <c r="P40" s="209">
        <f>_xlfn.DAYS(About!$A$3,'Core Indicators'!HE40)</f>
        <v>47</v>
      </c>
      <c r="Q40" s="209">
        <f>_xlfn.DAYS(About!$A$3,'Core Indicators'!HM40)</f>
        <v>47</v>
      </c>
      <c r="R40" s="209">
        <f>_xlfn.DAYS(About!$A$3,'Core Indicators'!HU40)</f>
        <v>47</v>
      </c>
      <c r="S40" s="209">
        <f>_xlfn.DAYS(About!$A$3,'Core Indicators'!IC40)</f>
        <v>47</v>
      </c>
      <c r="T40" s="209">
        <f>_xlfn.DAYS(About!$A$3,'Core Indicators'!IK40)</f>
        <v>47</v>
      </c>
      <c r="U40" s="209">
        <f>_xlfn.DAYS(About!$A$3,'Core Indicators'!IS40)</f>
        <v>47</v>
      </c>
      <c r="V40" s="209">
        <f t="shared" si="1"/>
        <v>32.299999999999997</v>
      </c>
    </row>
    <row r="41" spans="1:22" x14ac:dyDescent="0.35">
      <c r="A41" s="208" t="str">
        <f>Lists!C:C</f>
        <v>ETH005</v>
      </c>
      <c r="B41" s="209">
        <f>_xlfn.DAYS(About!$A$3,'Core Indicators'!U41)</f>
        <v>4</v>
      </c>
      <c r="C41" s="209">
        <f>_xlfn.DAYS(About!$A$3,'Core Indicators'!AC41)</f>
        <v>4</v>
      </c>
      <c r="D41" s="209">
        <f>_xlfn.DAYS(About!$A$3,'Core Indicators'!AK41)</f>
        <v>4</v>
      </c>
      <c r="E41" s="209">
        <f>_xlfn.DAYS(About!$A$3,'Core Indicators'!AS41)</f>
        <v>4</v>
      </c>
      <c r="F41" s="209">
        <f>_xlfn.DAYS(About!$A$3,'Core Indicators'!BQ41)</f>
        <v>4</v>
      </c>
      <c r="G41" s="209">
        <f>_xlfn.DAYS(About!$A$3,'Core Indicators'!DM41)</f>
        <v>4</v>
      </c>
      <c r="H41" s="209">
        <f>_xlfn.DAYS(About!$A$3,'Core Indicators'!DU41)</f>
        <v>4</v>
      </c>
      <c r="I41" s="209">
        <f>_xlfn.DAYS(About!$A$3,'Core Indicators'!EC41)</f>
        <v>4</v>
      </c>
      <c r="J41" s="209">
        <f>_xlfn.DAYS(About!$A$3,'Core Indicators'!EK41)</f>
        <v>4</v>
      </c>
      <c r="K41" s="209">
        <f>_xlfn.DAYS(About!$A$3,'Core Indicators'!ES41)</f>
        <v>4</v>
      </c>
      <c r="L41" s="209">
        <f>_xlfn.DAYS(About!$A$3,'Core Indicators'!FI41)</f>
        <v>142</v>
      </c>
      <c r="M41" s="209">
        <f>_xlfn.DAYS(About!$A$3,'Core Indicators'!GG41)</f>
        <v>47</v>
      </c>
      <c r="N41" s="209">
        <f>_xlfn.DAYS(About!$A$3,'Core Indicators'!GO41)</f>
        <v>47</v>
      </c>
      <c r="O41" s="209">
        <f>_xlfn.DAYS(About!$A$3,'Core Indicators'!GW41)</f>
        <v>47</v>
      </c>
      <c r="P41" s="209">
        <f>_xlfn.DAYS(About!$A$3,'Core Indicators'!HE41)</f>
        <v>47</v>
      </c>
      <c r="Q41" s="209">
        <f>_xlfn.DAYS(About!$A$3,'Core Indicators'!HM41)</f>
        <v>47</v>
      </c>
      <c r="R41" s="209">
        <f>_xlfn.DAYS(About!$A$3,'Core Indicators'!HU41)</f>
        <v>47</v>
      </c>
      <c r="S41" s="209">
        <f>_xlfn.DAYS(About!$A$3,'Core Indicators'!IC41)</f>
        <v>47</v>
      </c>
      <c r="T41" s="209">
        <f>_xlfn.DAYS(About!$A$3,'Core Indicators'!IK41)</f>
        <v>47</v>
      </c>
      <c r="U41" s="209">
        <f>_xlfn.DAYS(About!$A$3,'Core Indicators'!IS41)</f>
        <v>47</v>
      </c>
      <c r="V41" s="209">
        <f t="shared" si="1"/>
        <v>22.1</v>
      </c>
    </row>
    <row r="42" spans="1:22" x14ac:dyDescent="0.35">
      <c r="A42" s="208" t="str">
        <f>Lists!C:C</f>
        <v>GRC002</v>
      </c>
      <c r="B42" s="209">
        <f>_xlfn.DAYS(About!$A$3,'Core Indicators'!U42)</f>
        <v>1157</v>
      </c>
      <c r="C42" s="209">
        <f>_xlfn.DAYS(About!$A$3,'Core Indicators'!AC42)</f>
        <v>71</v>
      </c>
      <c r="D42" s="209">
        <f>_xlfn.DAYS(About!$A$3,'Core Indicators'!AK42)</f>
        <v>71</v>
      </c>
      <c r="E42" s="209">
        <f>_xlfn.DAYS(About!$A$3,'Core Indicators'!AS42)</f>
        <v>71</v>
      </c>
      <c r="F42" s="209">
        <f>_xlfn.DAYS(About!$A$3,'Core Indicators'!BQ42)</f>
        <v>71</v>
      </c>
      <c r="G42" s="209">
        <f>_xlfn.DAYS(About!$A$3,'Core Indicators'!DM42)</f>
        <v>71</v>
      </c>
      <c r="H42" s="209">
        <f>_xlfn.DAYS(About!$A$3,'Core Indicators'!DU42)</f>
        <v>71</v>
      </c>
      <c r="I42" s="209">
        <f>_xlfn.DAYS(About!$A$3,'Core Indicators'!EC42)</f>
        <v>71</v>
      </c>
      <c r="J42" s="209">
        <f>_xlfn.DAYS(About!$A$3,'Core Indicators'!EK42)</f>
        <v>71</v>
      </c>
      <c r="K42" s="209">
        <f>_xlfn.DAYS(About!$A$3,'Core Indicators'!ES42)</f>
        <v>71</v>
      </c>
      <c r="L42" s="209">
        <f>_xlfn.DAYS(About!$A$3,'Core Indicators'!FI42)</f>
        <v>1241</v>
      </c>
      <c r="M42" s="209">
        <f>_xlfn.DAYS(About!$A$3,'Core Indicators'!GG42)</f>
        <v>65</v>
      </c>
      <c r="N42" s="209">
        <f>_xlfn.DAYS(About!$A$3,'Core Indicators'!GO42)</f>
        <v>65</v>
      </c>
      <c r="O42" s="209">
        <f>_xlfn.DAYS(About!$A$3,'Core Indicators'!GW42)</f>
        <v>65</v>
      </c>
      <c r="P42" s="209">
        <f>_xlfn.DAYS(About!$A$3,'Core Indicators'!HE42)</f>
        <v>65</v>
      </c>
      <c r="Q42" s="209">
        <f>_xlfn.DAYS(About!$A$3,'Core Indicators'!HM42)</f>
        <v>65</v>
      </c>
      <c r="R42" s="209">
        <f>_xlfn.DAYS(About!$A$3,'Core Indicators'!HU42)</f>
        <v>65</v>
      </c>
      <c r="S42" s="209">
        <f>_xlfn.DAYS(About!$A$3,'Core Indicators'!IC42)</f>
        <v>65</v>
      </c>
      <c r="T42" s="209">
        <f>_xlfn.DAYS(About!$A$3,'Core Indicators'!IK42)</f>
        <v>65</v>
      </c>
      <c r="U42" s="209">
        <f>_xlfn.DAYS(About!$A$3,'Core Indicators'!IS42)</f>
        <v>65</v>
      </c>
      <c r="V42" s="209">
        <f t="shared" si="1"/>
        <v>187.4</v>
      </c>
    </row>
    <row r="43" spans="1:22" x14ac:dyDescent="0.35">
      <c r="A43" s="208" t="str">
        <f>Lists!C:C</f>
        <v>GTM001</v>
      </c>
      <c r="B43" s="209">
        <f>_xlfn.DAYS(About!$A$3,'Core Indicators'!U43)</f>
        <v>1</v>
      </c>
      <c r="C43" s="209">
        <f>_xlfn.DAYS(About!$A$3,'Core Indicators'!AC43)</f>
        <v>1</v>
      </c>
      <c r="D43" s="209">
        <f>_xlfn.DAYS(About!$A$3,'Core Indicators'!AK43)</f>
        <v>1</v>
      </c>
      <c r="E43" s="209">
        <f>_xlfn.DAYS(About!$A$3,'Core Indicators'!AS43)</f>
        <v>1</v>
      </c>
      <c r="F43" s="209">
        <f>_xlfn.DAYS(About!$A$3,'Core Indicators'!BQ43)</f>
        <v>1</v>
      </c>
      <c r="G43" s="209">
        <f>_xlfn.DAYS(About!$A$3,'Core Indicators'!DM43)</f>
        <v>1</v>
      </c>
      <c r="H43" s="209">
        <f>_xlfn.DAYS(About!$A$3,'Core Indicators'!DU43)</f>
        <v>1</v>
      </c>
      <c r="I43" s="209">
        <f>_xlfn.DAYS(About!$A$3,'Core Indicators'!EC43)</f>
        <v>1</v>
      </c>
      <c r="J43" s="209">
        <f>_xlfn.DAYS(About!$A$3,'Core Indicators'!EK43)</f>
        <v>1</v>
      </c>
      <c r="K43" s="209">
        <f>_xlfn.DAYS(About!$A$3,'Core Indicators'!ES43)</f>
        <v>1</v>
      </c>
      <c r="L43" s="209">
        <f>_xlfn.DAYS(About!$A$3,'Core Indicators'!FI43)</f>
        <v>1</v>
      </c>
      <c r="M43" s="209">
        <f>_xlfn.DAYS(About!$A$3,'Core Indicators'!GG43)</f>
        <v>56</v>
      </c>
      <c r="N43" s="209">
        <f>_xlfn.DAYS(About!$A$3,'Core Indicators'!GO43)</f>
        <v>56</v>
      </c>
      <c r="O43" s="209">
        <f>_xlfn.DAYS(About!$A$3,'Core Indicators'!GW43)</f>
        <v>56</v>
      </c>
      <c r="P43" s="209">
        <f>_xlfn.DAYS(About!$A$3,'Core Indicators'!HE43)</f>
        <v>56</v>
      </c>
      <c r="Q43" s="209">
        <f>_xlfn.DAYS(About!$A$3,'Core Indicators'!HM43)</f>
        <v>56</v>
      </c>
      <c r="R43" s="209">
        <f>_xlfn.DAYS(About!$A$3,'Core Indicators'!HU43)</f>
        <v>56</v>
      </c>
      <c r="S43" s="209">
        <f>_xlfn.DAYS(About!$A$3,'Core Indicators'!IC43)</f>
        <v>56</v>
      </c>
      <c r="T43" s="209">
        <f>_xlfn.DAYS(About!$A$3,'Core Indicators'!IK43)</f>
        <v>56</v>
      </c>
      <c r="U43" s="209">
        <f>_xlfn.DAYS(About!$A$3,'Core Indicators'!IS43)</f>
        <v>56</v>
      </c>
      <c r="V43" s="209">
        <f t="shared" si="1"/>
        <v>6.5</v>
      </c>
    </row>
    <row r="44" spans="1:22" x14ac:dyDescent="0.35">
      <c r="A44" s="208" t="str">
        <f>Lists!C:C</f>
        <v>HND001</v>
      </c>
      <c r="B44" s="209">
        <f>_xlfn.DAYS(About!$A$3,'Core Indicators'!U44)</f>
        <v>0</v>
      </c>
      <c r="C44" s="209">
        <f>_xlfn.DAYS(About!$A$3,'Core Indicators'!AC44)</f>
        <v>0</v>
      </c>
      <c r="D44" s="209">
        <f>_xlfn.DAYS(About!$A$3,'Core Indicators'!AK44)</f>
        <v>0</v>
      </c>
      <c r="E44" s="209">
        <f>_xlfn.DAYS(About!$A$3,'Core Indicators'!AS44)</f>
        <v>0</v>
      </c>
      <c r="F44" s="209">
        <f>_xlfn.DAYS(About!$A$3,'Core Indicators'!BQ44)</f>
        <v>0</v>
      </c>
      <c r="G44" s="209">
        <f>_xlfn.DAYS(About!$A$3,'Core Indicators'!DM44)</f>
        <v>0</v>
      </c>
      <c r="H44" s="209">
        <f>_xlfn.DAYS(About!$A$3,'Core Indicators'!DU44)</f>
        <v>0</v>
      </c>
      <c r="I44" s="209">
        <f>_xlfn.DAYS(About!$A$3,'Core Indicators'!EC44)</f>
        <v>0</v>
      </c>
      <c r="J44" s="209">
        <f>_xlfn.DAYS(About!$A$3,'Core Indicators'!EK44)</f>
        <v>0</v>
      </c>
      <c r="K44" s="209">
        <f>_xlfn.DAYS(About!$A$3,'Core Indicators'!ES44)</f>
        <v>0</v>
      </c>
      <c r="L44" s="209">
        <f>_xlfn.DAYS(About!$A$3,'Core Indicators'!FI44)</f>
        <v>0</v>
      </c>
      <c r="M44" s="209">
        <f>_xlfn.DAYS(About!$A$3,'Core Indicators'!GG44)</f>
        <v>56</v>
      </c>
      <c r="N44" s="209">
        <f>_xlfn.DAYS(About!$A$3,'Core Indicators'!GO44)</f>
        <v>56</v>
      </c>
      <c r="O44" s="209">
        <f>_xlfn.DAYS(About!$A$3,'Core Indicators'!GW44)</f>
        <v>56</v>
      </c>
      <c r="P44" s="209">
        <f>_xlfn.DAYS(About!$A$3,'Core Indicators'!HE44)</f>
        <v>56</v>
      </c>
      <c r="Q44" s="209">
        <f>_xlfn.DAYS(About!$A$3,'Core Indicators'!HM44)</f>
        <v>56</v>
      </c>
      <c r="R44" s="209">
        <f>_xlfn.DAYS(About!$A$3,'Core Indicators'!HU44)</f>
        <v>56</v>
      </c>
      <c r="S44" s="209">
        <f>_xlfn.DAYS(About!$A$3,'Core Indicators'!IC44)</f>
        <v>56</v>
      </c>
      <c r="T44" s="209">
        <f>_xlfn.DAYS(About!$A$3,'Core Indicators'!IK44)</f>
        <v>56</v>
      </c>
      <c r="U44" s="209">
        <f>_xlfn.DAYS(About!$A$3,'Core Indicators'!IS44)</f>
        <v>56</v>
      </c>
      <c r="V44" s="209">
        <f t="shared" si="1"/>
        <v>5.6</v>
      </c>
    </row>
    <row r="45" spans="1:22" x14ac:dyDescent="0.35">
      <c r="A45" s="208" t="str">
        <f>Lists!C:C</f>
        <v>HTI001</v>
      </c>
      <c r="B45" s="209">
        <f>_xlfn.DAYS(About!$A$3,'Core Indicators'!U45)</f>
        <v>2</v>
      </c>
      <c r="C45" s="209">
        <f>_xlfn.DAYS(About!$A$3,'Core Indicators'!AC45)</f>
        <v>2</v>
      </c>
      <c r="D45" s="209">
        <f>_xlfn.DAYS(About!$A$3,'Core Indicators'!AK45)</f>
        <v>2</v>
      </c>
      <c r="E45" s="209">
        <f>_xlfn.DAYS(About!$A$3,'Core Indicators'!AS45)</f>
        <v>2</v>
      </c>
      <c r="F45" s="209">
        <f>_xlfn.DAYS(About!$A$3,'Core Indicators'!BQ45)</f>
        <v>2</v>
      </c>
      <c r="G45" s="209">
        <f>_xlfn.DAYS(About!$A$3,'Core Indicators'!DM45)</f>
        <v>2</v>
      </c>
      <c r="H45" s="209">
        <f>_xlfn.DAYS(About!$A$3,'Core Indicators'!DU45)</f>
        <v>2</v>
      </c>
      <c r="I45" s="209">
        <f>_xlfn.DAYS(About!$A$3,'Core Indicators'!EC45)</f>
        <v>2</v>
      </c>
      <c r="J45" s="209">
        <f>_xlfn.DAYS(About!$A$3,'Core Indicators'!EK45)</f>
        <v>2</v>
      </c>
      <c r="K45" s="209">
        <f>_xlfn.DAYS(About!$A$3,'Core Indicators'!ES45)</f>
        <v>2</v>
      </c>
      <c r="L45" s="209">
        <f>_xlfn.DAYS(About!$A$3,'Core Indicators'!FI45)</f>
        <v>2</v>
      </c>
      <c r="M45" s="209">
        <f>_xlfn.DAYS(About!$A$3,'Core Indicators'!GG45)</f>
        <v>51</v>
      </c>
      <c r="N45" s="209">
        <f>_xlfn.DAYS(About!$A$3,'Core Indicators'!GO45)</f>
        <v>51</v>
      </c>
      <c r="O45" s="209">
        <f>_xlfn.DAYS(About!$A$3,'Core Indicators'!GW45)</f>
        <v>51</v>
      </c>
      <c r="P45" s="209">
        <f>_xlfn.DAYS(About!$A$3,'Core Indicators'!HE45)</f>
        <v>51</v>
      </c>
      <c r="Q45" s="209">
        <f>_xlfn.DAYS(About!$A$3,'Core Indicators'!HM45)</f>
        <v>51</v>
      </c>
      <c r="R45" s="209">
        <f>_xlfn.DAYS(About!$A$3,'Core Indicators'!HU45)</f>
        <v>51</v>
      </c>
      <c r="S45" s="209">
        <f>_xlfn.DAYS(About!$A$3,'Core Indicators'!IC45)</f>
        <v>51</v>
      </c>
      <c r="T45" s="209">
        <f>_xlfn.DAYS(About!$A$3,'Core Indicators'!IK45)</f>
        <v>51</v>
      </c>
      <c r="U45" s="209">
        <f>_xlfn.DAYS(About!$A$3,'Core Indicators'!IS45)</f>
        <v>51</v>
      </c>
      <c r="V45" s="209">
        <f t="shared" si="1"/>
        <v>6.9</v>
      </c>
    </row>
    <row r="46" spans="1:22" x14ac:dyDescent="0.35">
      <c r="A46" s="208" t="str">
        <f>Lists!C:C</f>
        <v>HTI002</v>
      </c>
      <c r="B46" s="209">
        <f>_xlfn.DAYS(About!$A$3,'Core Indicators'!U46)</f>
        <v>2</v>
      </c>
      <c r="C46" s="209">
        <f>_xlfn.DAYS(About!$A$3,'Core Indicators'!AC46)</f>
        <v>2</v>
      </c>
      <c r="D46" s="209">
        <f>_xlfn.DAYS(About!$A$3,'Core Indicators'!AK46)</f>
        <v>2</v>
      </c>
      <c r="E46" s="209">
        <f>_xlfn.DAYS(About!$A$3,'Core Indicators'!AS46)</f>
        <v>2</v>
      </c>
      <c r="F46" s="209">
        <f>_xlfn.DAYS(About!$A$3,'Core Indicators'!BQ46)</f>
        <v>2</v>
      </c>
      <c r="G46" s="209">
        <f>_xlfn.DAYS(About!$A$3,'Core Indicators'!DM46)</f>
        <v>2</v>
      </c>
      <c r="H46" s="209">
        <f>_xlfn.DAYS(About!$A$3,'Core Indicators'!DU46)</f>
        <v>2</v>
      </c>
      <c r="I46" s="209">
        <f>_xlfn.DAYS(About!$A$3,'Core Indicators'!EC46)</f>
        <v>2</v>
      </c>
      <c r="J46" s="209">
        <f>_xlfn.DAYS(About!$A$3,'Core Indicators'!EK46)</f>
        <v>2</v>
      </c>
      <c r="K46" s="209">
        <f>_xlfn.DAYS(About!$A$3,'Core Indicators'!ES46)</f>
        <v>2</v>
      </c>
      <c r="L46" s="209">
        <f>_xlfn.DAYS(About!$A$3,'Core Indicators'!FI46)</f>
        <v>2</v>
      </c>
      <c r="M46" s="209">
        <f>_xlfn.DAYS(About!$A$3,'Core Indicators'!GG46)</f>
        <v>51</v>
      </c>
      <c r="N46" s="209">
        <f>_xlfn.DAYS(About!$A$3,'Core Indicators'!GO46)</f>
        <v>51</v>
      </c>
      <c r="O46" s="209">
        <f>_xlfn.DAYS(About!$A$3,'Core Indicators'!GW46)</f>
        <v>51</v>
      </c>
      <c r="P46" s="209">
        <f>_xlfn.DAYS(About!$A$3,'Core Indicators'!HE46)</f>
        <v>51</v>
      </c>
      <c r="Q46" s="209">
        <f>_xlfn.DAYS(About!$A$3,'Core Indicators'!HM46)</f>
        <v>51</v>
      </c>
      <c r="R46" s="209">
        <f>_xlfn.DAYS(About!$A$3,'Core Indicators'!HU46)</f>
        <v>51</v>
      </c>
      <c r="S46" s="209">
        <f>_xlfn.DAYS(About!$A$3,'Core Indicators'!IC46)</f>
        <v>51</v>
      </c>
      <c r="T46" s="209">
        <f>_xlfn.DAYS(About!$A$3,'Core Indicators'!IK46)</f>
        <v>51</v>
      </c>
      <c r="U46" s="209">
        <f>_xlfn.DAYS(About!$A$3,'Core Indicators'!IS46)</f>
        <v>51</v>
      </c>
      <c r="V46" s="209">
        <f t="shared" si="1"/>
        <v>6.9</v>
      </c>
    </row>
    <row r="47" spans="1:22" x14ac:dyDescent="0.35">
      <c r="A47" s="208" t="str">
        <f>Lists!C:C</f>
        <v>HUN002</v>
      </c>
      <c r="B47" s="209">
        <f>_xlfn.DAYS(About!$A$3,'Core Indicators'!U47)</f>
        <v>84</v>
      </c>
      <c r="C47" s="209">
        <f>_xlfn.DAYS(About!$A$3,'Core Indicators'!AC47)</f>
        <v>84</v>
      </c>
      <c r="D47" s="209">
        <f>_xlfn.DAYS(About!$A$3,'Core Indicators'!AK47)</f>
        <v>84</v>
      </c>
      <c r="E47" s="209">
        <f>_xlfn.DAYS(About!$A$3,'Core Indicators'!AS47)</f>
        <v>84</v>
      </c>
      <c r="F47" s="209">
        <f>_xlfn.DAYS(About!$A$3,'Core Indicators'!BQ47)</f>
        <v>84</v>
      </c>
      <c r="G47" s="209">
        <f>_xlfn.DAYS(About!$A$3,'Core Indicators'!DM47)</f>
        <v>84</v>
      </c>
      <c r="H47" s="209">
        <f>_xlfn.DAYS(About!$A$3,'Core Indicators'!DU47)</f>
        <v>84</v>
      </c>
      <c r="I47" s="209">
        <f>_xlfn.DAYS(About!$A$3,'Core Indicators'!EC47)</f>
        <v>84</v>
      </c>
      <c r="J47" s="209">
        <f>_xlfn.DAYS(About!$A$3,'Core Indicators'!EK47)</f>
        <v>84</v>
      </c>
      <c r="K47" s="209">
        <f>_xlfn.DAYS(About!$A$3,'Core Indicators'!ES47)</f>
        <v>84</v>
      </c>
      <c r="L47" s="209">
        <f>_xlfn.DAYS(About!$A$3,'Core Indicators'!FI47)</f>
        <v>84</v>
      </c>
      <c r="M47" s="209">
        <f>_xlfn.DAYS(About!$A$3,'Core Indicators'!GG47)</f>
        <v>49</v>
      </c>
      <c r="N47" s="209">
        <f>_xlfn.DAYS(About!$A$3,'Core Indicators'!GO47)</f>
        <v>49</v>
      </c>
      <c r="O47" s="209">
        <f>_xlfn.DAYS(About!$A$3,'Core Indicators'!GW47)</f>
        <v>49</v>
      </c>
      <c r="P47" s="209">
        <f>_xlfn.DAYS(About!$A$3,'Core Indicators'!HE47)</f>
        <v>49</v>
      </c>
      <c r="Q47" s="209">
        <f>_xlfn.DAYS(About!$A$3,'Core Indicators'!HM47)</f>
        <v>49</v>
      </c>
      <c r="R47" s="209">
        <f>_xlfn.DAYS(About!$A$3,'Core Indicators'!HU47)</f>
        <v>49</v>
      </c>
      <c r="S47" s="209">
        <f>_xlfn.DAYS(About!$A$3,'Core Indicators'!IC47)</f>
        <v>49</v>
      </c>
      <c r="T47" s="209">
        <f>_xlfn.DAYS(About!$A$3,'Core Indicators'!IK47)</f>
        <v>49</v>
      </c>
      <c r="U47" s="209">
        <f>_xlfn.DAYS(About!$A$3,'Core Indicators'!IS47)</f>
        <v>49</v>
      </c>
      <c r="V47" s="209">
        <f t="shared" si="1"/>
        <v>80.5</v>
      </c>
    </row>
    <row r="48" spans="1:22" x14ac:dyDescent="0.35">
      <c r="A48" s="208" t="str">
        <f>Lists!C:C</f>
        <v>IDN002</v>
      </c>
      <c r="B48" s="209">
        <f>_xlfn.DAYS(About!$A$3,'Core Indicators'!U48)</f>
        <v>59</v>
      </c>
      <c r="C48" s="209">
        <f>_xlfn.DAYS(About!$A$3,'Core Indicators'!AC48)</f>
        <v>59</v>
      </c>
      <c r="D48" s="209">
        <f>_xlfn.DAYS(About!$A$3,'Core Indicators'!AK48)</f>
        <v>59</v>
      </c>
      <c r="E48" s="209">
        <f>_xlfn.DAYS(About!$A$3,'Core Indicators'!AS48)</f>
        <v>114</v>
      </c>
      <c r="F48" s="209">
        <f>_xlfn.DAYS(About!$A$3,'Core Indicators'!BQ48)</f>
        <v>3</v>
      </c>
      <c r="G48" s="209">
        <f>_xlfn.DAYS(About!$A$3,'Core Indicators'!DM48)</f>
        <v>24</v>
      </c>
      <c r="H48" s="209">
        <f>_xlfn.DAYS(About!$A$3,'Core Indicators'!DU48)</f>
        <v>30</v>
      </c>
      <c r="I48" s="209">
        <f>_xlfn.DAYS(About!$A$3,'Core Indicators'!EC48)</f>
        <v>59</v>
      </c>
      <c r="J48" s="209">
        <f>_xlfn.DAYS(About!$A$3,'Core Indicators'!EK48)</f>
        <v>59</v>
      </c>
      <c r="K48" s="209">
        <f>_xlfn.DAYS(About!$A$3,'Core Indicators'!ES48)</f>
        <v>59</v>
      </c>
      <c r="L48" s="209">
        <f>_xlfn.DAYS(About!$A$3,'Core Indicators'!FI48)</f>
        <v>1066</v>
      </c>
      <c r="M48" s="209">
        <f>_xlfn.DAYS(About!$A$3,'Core Indicators'!GG48)</f>
        <v>45</v>
      </c>
      <c r="N48" s="209">
        <f>_xlfn.DAYS(About!$A$3,'Core Indicators'!GO48)</f>
        <v>45</v>
      </c>
      <c r="O48" s="209">
        <f>_xlfn.DAYS(About!$A$3,'Core Indicators'!GW48)</f>
        <v>45</v>
      </c>
      <c r="P48" s="209">
        <f>_xlfn.DAYS(About!$A$3,'Core Indicators'!HE48)</f>
        <v>45</v>
      </c>
      <c r="Q48" s="209">
        <f>_xlfn.DAYS(About!$A$3,'Core Indicators'!HM48)</f>
        <v>45</v>
      </c>
      <c r="R48" s="209">
        <f>_xlfn.DAYS(About!$A$3,'Core Indicators'!HU48)</f>
        <v>45</v>
      </c>
      <c r="S48" s="209">
        <f>_xlfn.DAYS(About!$A$3,'Core Indicators'!IC48)</f>
        <v>45</v>
      </c>
      <c r="T48" s="209">
        <f>_xlfn.DAYS(About!$A$3,'Core Indicators'!IK48)</f>
        <v>45</v>
      </c>
      <c r="U48" s="209">
        <f>_xlfn.DAYS(About!$A$3,'Core Indicators'!IS48)</f>
        <v>45</v>
      </c>
      <c r="V48" s="209">
        <f t="shared" si="1"/>
        <v>151.80000000000001</v>
      </c>
    </row>
    <row r="49" spans="1:22" x14ac:dyDescent="0.35">
      <c r="A49" s="208" t="str">
        <f>Lists!C:C</f>
        <v>IND002</v>
      </c>
      <c r="B49" s="209">
        <f>_xlfn.DAYS(About!$A$3,'Core Indicators'!U49)</f>
        <v>519</v>
      </c>
      <c r="C49" s="209">
        <f>_xlfn.DAYS(About!$A$3,'Core Indicators'!AC49)</f>
        <v>519</v>
      </c>
      <c r="D49" s="209">
        <f>_xlfn.DAYS(About!$A$3,'Core Indicators'!AK49)</f>
        <v>519</v>
      </c>
      <c r="E49" s="209">
        <f>_xlfn.DAYS(About!$A$3,'Core Indicators'!AS49)</f>
        <v>519</v>
      </c>
      <c r="F49" s="209">
        <f>_xlfn.DAYS(About!$A$3,'Core Indicators'!BQ49)</f>
        <v>3</v>
      </c>
      <c r="G49" s="209">
        <f>_xlfn.DAYS(About!$A$3,'Core Indicators'!DM49)</f>
        <v>519</v>
      </c>
      <c r="H49" s="209">
        <f>_xlfn.DAYS(About!$A$3,'Core Indicators'!DU49)</f>
        <v>519</v>
      </c>
      <c r="I49" s="209">
        <f>_xlfn.DAYS(About!$A$3,'Core Indicators'!EC49)</f>
        <v>519</v>
      </c>
      <c r="J49" s="209">
        <f>_xlfn.DAYS(About!$A$3,'Core Indicators'!EK49)</f>
        <v>519</v>
      </c>
      <c r="K49" s="209">
        <f>_xlfn.DAYS(About!$A$3,'Core Indicators'!ES49)</f>
        <v>519</v>
      </c>
      <c r="L49" s="209">
        <f>_xlfn.DAYS(About!$A$3,'Core Indicators'!FI49)</f>
        <v>946</v>
      </c>
      <c r="M49" s="209">
        <f>_xlfn.DAYS(About!$A$3,'Core Indicators'!GG49)</f>
        <v>45</v>
      </c>
      <c r="N49" s="209">
        <f>_xlfn.DAYS(About!$A$3,'Core Indicators'!GO49)</f>
        <v>45</v>
      </c>
      <c r="O49" s="209">
        <f>_xlfn.DAYS(About!$A$3,'Core Indicators'!GW49)</f>
        <v>45</v>
      </c>
      <c r="P49" s="209">
        <f>_xlfn.DAYS(About!$A$3,'Core Indicators'!HE49)</f>
        <v>45</v>
      </c>
      <c r="Q49" s="209">
        <f>_xlfn.DAYS(About!$A$3,'Core Indicators'!HM49)</f>
        <v>45</v>
      </c>
      <c r="R49" s="209">
        <f>_xlfn.DAYS(About!$A$3,'Core Indicators'!HU49)</f>
        <v>45</v>
      </c>
      <c r="S49" s="209">
        <f>_xlfn.DAYS(About!$A$3,'Core Indicators'!IC49)</f>
        <v>45</v>
      </c>
      <c r="T49" s="209">
        <f>_xlfn.DAYS(About!$A$3,'Core Indicators'!IK49)</f>
        <v>45</v>
      </c>
      <c r="U49" s="209">
        <f>_xlfn.DAYS(About!$A$3,'Core Indicators'!IS49)</f>
        <v>45</v>
      </c>
      <c r="V49" s="209">
        <f t="shared" si="1"/>
        <v>462.7</v>
      </c>
    </row>
    <row r="50" spans="1:22" x14ac:dyDescent="0.35">
      <c r="A50" s="208" t="str">
        <f>Lists!C:C</f>
        <v>IRN004</v>
      </c>
      <c r="B50" s="209">
        <f>_xlfn.DAYS(About!$A$3,'Core Indicators'!U50)</f>
        <v>472</v>
      </c>
      <c r="C50" s="209">
        <f>_xlfn.DAYS(About!$A$3,'Core Indicators'!AC50)</f>
        <v>472</v>
      </c>
      <c r="D50" s="209">
        <f>_xlfn.DAYS(About!$A$3,'Core Indicators'!AK50)</f>
        <v>9</v>
      </c>
      <c r="E50" s="209">
        <f>_xlfn.DAYS(About!$A$3,'Core Indicators'!AS50)</f>
        <v>9</v>
      </c>
      <c r="F50" s="209">
        <f>_xlfn.DAYS(About!$A$3,'Core Indicators'!BQ50)</f>
        <v>85</v>
      </c>
      <c r="G50" s="209">
        <f>_xlfn.DAYS(About!$A$3,'Core Indicators'!DM50)</f>
        <v>9</v>
      </c>
      <c r="H50" s="209">
        <f>_xlfn.DAYS(About!$A$3,'Core Indicators'!DU50)</f>
        <v>85</v>
      </c>
      <c r="I50" s="209">
        <f>_xlfn.DAYS(About!$A$3,'Core Indicators'!EC50)</f>
        <v>9</v>
      </c>
      <c r="J50" s="209">
        <f>_xlfn.DAYS(About!$A$3,'Core Indicators'!EK50)</f>
        <v>9</v>
      </c>
      <c r="K50" s="209">
        <f>_xlfn.DAYS(About!$A$3,'Core Indicators'!ES50)</f>
        <v>85</v>
      </c>
      <c r="L50" s="209">
        <f>_xlfn.DAYS(About!$A$3,'Core Indicators'!FI50)</f>
        <v>472</v>
      </c>
      <c r="M50" s="209">
        <f>_xlfn.DAYS(About!$A$3,'Core Indicators'!GG50)</f>
        <v>53</v>
      </c>
      <c r="N50" s="209">
        <f>_xlfn.DAYS(About!$A$3,'Core Indicators'!GO50)</f>
        <v>53</v>
      </c>
      <c r="O50" s="209">
        <f>_xlfn.DAYS(About!$A$3,'Core Indicators'!GW50)</f>
        <v>53</v>
      </c>
      <c r="P50" s="209">
        <f>_xlfn.DAYS(About!$A$3,'Core Indicators'!HE50)</f>
        <v>53</v>
      </c>
      <c r="Q50" s="209">
        <f>_xlfn.DAYS(About!$A$3,'Core Indicators'!HM50)</f>
        <v>53</v>
      </c>
      <c r="R50" s="209">
        <f>_xlfn.DAYS(About!$A$3,'Core Indicators'!HU50)</f>
        <v>53</v>
      </c>
      <c r="S50" s="209">
        <f>_xlfn.DAYS(About!$A$3,'Core Indicators'!IC50)</f>
        <v>53</v>
      </c>
      <c r="T50" s="209">
        <f>_xlfn.DAYS(About!$A$3,'Core Indicators'!IK50)</f>
        <v>53</v>
      </c>
      <c r="U50" s="209">
        <f>_xlfn.DAYS(About!$A$3,'Core Indicators'!IS50)</f>
        <v>53</v>
      </c>
      <c r="V50" s="209">
        <f t="shared" si="1"/>
        <v>82.5</v>
      </c>
    </row>
    <row r="51" spans="1:22" x14ac:dyDescent="0.35">
      <c r="A51" s="208" t="str">
        <f>Lists!C:C</f>
        <v>IRQ001</v>
      </c>
      <c r="B51" s="209">
        <f>_xlfn.DAYS(About!$A$3,'Core Indicators'!U51)</f>
        <v>86</v>
      </c>
      <c r="C51" s="209">
        <f>_xlfn.DAYS(About!$A$3,'Core Indicators'!AC51)</f>
        <v>86</v>
      </c>
      <c r="D51" s="209">
        <f>_xlfn.DAYS(About!$A$3,'Core Indicators'!AK51)</f>
        <v>86</v>
      </c>
      <c r="E51" s="209">
        <f>_xlfn.DAYS(About!$A$3,'Core Indicators'!AS51)</f>
        <v>3</v>
      </c>
      <c r="F51" s="209">
        <f>_xlfn.DAYS(About!$A$3,'Core Indicators'!BQ51)</f>
        <v>3</v>
      </c>
      <c r="G51" s="209">
        <f>_xlfn.DAYS(About!$A$3,'Core Indicators'!DM51)</f>
        <v>3</v>
      </c>
      <c r="H51" s="209">
        <f>_xlfn.DAYS(About!$A$3,'Core Indicators'!DU51)</f>
        <v>3</v>
      </c>
      <c r="I51" s="209">
        <f>_xlfn.DAYS(About!$A$3,'Core Indicators'!EC51)</f>
        <v>3</v>
      </c>
      <c r="J51" s="209">
        <f>_xlfn.DAYS(About!$A$3,'Core Indicators'!EK51)</f>
        <v>3</v>
      </c>
      <c r="K51" s="209">
        <f>_xlfn.DAYS(About!$A$3,'Core Indicators'!ES51)</f>
        <v>3</v>
      </c>
      <c r="L51" s="209">
        <f>_xlfn.DAYS(About!$A$3,'Core Indicators'!FI51)</f>
        <v>792</v>
      </c>
      <c r="M51" s="209">
        <f>_xlfn.DAYS(About!$A$3,'Core Indicators'!GG51)</f>
        <v>49</v>
      </c>
      <c r="N51" s="209">
        <f>_xlfn.DAYS(About!$A$3,'Core Indicators'!GO51)</f>
        <v>49</v>
      </c>
      <c r="O51" s="209">
        <f>_xlfn.DAYS(About!$A$3,'Core Indicators'!GW51)</f>
        <v>49</v>
      </c>
      <c r="P51" s="209">
        <f>_xlfn.DAYS(About!$A$3,'Core Indicators'!HE51)</f>
        <v>49</v>
      </c>
      <c r="Q51" s="209">
        <f>_xlfn.DAYS(About!$A$3,'Core Indicators'!HM51)</f>
        <v>49</v>
      </c>
      <c r="R51" s="209">
        <f>_xlfn.DAYS(About!$A$3,'Core Indicators'!HU51)</f>
        <v>49</v>
      </c>
      <c r="S51" s="209">
        <f>_xlfn.DAYS(About!$A$3,'Core Indicators'!IC51)</f>
        <v>49</v>
      </c>
      <c r="T51" s="209">
        <f>_xlfn.DAYS(About!$A$3,'Core Indicators'!IK51)</f>
        <v>49</v>
      </c>
      <c r="U51" s="209">
        <f>_xlfn.DAYS(About!$A$3,'Core Indicators'!IS51)</f>
        <v>49</v>
      </c>
      <c r="V51" s="209">
        <f t="shared" si="1"/>
        <v>94.8</v>
      </c>
    </row>
    <row r="52" spans="1:22" x14ac:dyDescent="0.35">
      <c r="A52" s="208" t="str">
        <f>Lists!C:C</f>
        <v>IRQ002</v>
      </c>
      <c r="B52" s="209">
        <f>_xlfn.DAYS(About!$A$3,'Core Indicators'!U52)</f>
        <v>86</v>
      </c>
      <c r="C52" s="209">
        <f>_xlfn.DAYS(About!$A$3,'Core Indicators'!AC52)</f>
        <v>86</v>
      </c>
      <c r="D52" s="209">
        <f>_xlfn.DAYS(About!$A$3,'Core Indicators'!AK52)</f>
        <v>86</v>
      </c>
      <c r="E52" s="209">
        <f>_xlfn.DAYS(About!$A$3,'Core Indicators'!AS52)</f>
        <v>86</v>
      </c>
      <c r="F52" s="209">
        <f>_xlfn.DAYS(About!$A$3,'Core Indicators'!BQ52)</f>
        <v>3</v>
      </c>
      <c r="G52" s="209">
        <f>_xlfn.DAYS(About!$A$3,'Core Indicators'!DM52)</f>
        <v>86</v>
      </c>
      <c r="H52" s="209">
        <f>_xlfn.DAYS(About!$A$3,'Core Indicators'!DU52)</f>
        <v>86</v>
      </c>
      <c r="I52" s="209">
        <f>_xlfn.DAYS(About!$A$3,'Core Indicators'!EC52)</f>
        <v>86</v>
      </c>
      <c r="J52" s="209">
        <f>_xlfn.DAYS(About!$A$3,'Core Indicators'!EK52)</f>
        <v>86</v>
      </c>
      <c r="K52" s="209">
        <f>_xlfn.DAYS(About!$A$3,'Core Indicators'!ES52)</f>
        <v>86</v>
      </c>
      <c r="L52" s="209">
        <f>_xlfn.DAYS(About!$A$3,'Core Indicators'!FI52)</f>
        <v>875</v>
      </c>
      <c r="M52" s="209">
        <f>_xlfn.DAYS(About!$A$3,'Core Indicators'!GG52)</f>
        <v>49</v>
      </c>
      <c r="N52" s="209">
        <f>_xlfn.DAYS(About!$A$3,'Core Indicators'!GO52)</f>
        <v>49</v>
      </c>
      <c r="O52" s="209">
        <f>_xlfn.DAYS(About!$A$3,'Core Indicators'!GW52)</f>
        <v>49</v>
      </c>
      <c r="P52" s="209">
        <f>_xlfn.DAYS(About!$A$3,'Core Indicators'!HE52)</f>
        <v>49</v>
      </c>
      <c r="Q52" s="209">
        <f>_xlfn.DAYS(About!$A$3,'Core Indicators'!HM52)</f>
        <v>49</v>
      </c>
      <c r="R52" s="209">
        <f>_xlfn.DAYS(About!$A$3,'Core Indicators'!HU52)</f>
        <v>49</v>
      </c>
      <c r="S52" s="209">
        <f>_xlfn.DAYS(About!$A$3,'Core Indicators'!IC52)</f>
        <v>49</v>
      </c>
      <c r="T52" s="209">
        <f>_xlfn.DAYS(About!$A$3,'Core Indicators'!IK52)</f>
        <v>49</v>
      </c>
      <c r="U52" s="209">
        <f>_xlfn.DAYS(About!$A$3,'Core Indicators'!IS52)</f>
        <v>49</v>
      </c>
      <c r="V52" s="209">
        <f t="shared" si="1"/>
        <v>152.9</v>
      </c>
    </row>
    <row r="53" spans="1:22" x14ac:dyDescent="0.35">
      <c r="A53" s="208" t="str">
        <f>Lists!C:C</f>
        <v>IRQ003</v>
      </c>
      <c r="B53" s="209">
        <f>_xlfn.DAYS(About!$A$3,'Core Indicators'!U53)</f>
        <v>86</v>
      </c>
      <c r="C53" s="209">
        <f>_xlfn.DAYS(About!$A$3,'Core Indicators'!AC53)</f>
        <v>86</v>
      </c>
      <c r="D53" s="209">
        <f>_xlfn.DAYS(About!$A$3,'Core Indicators'!AK53)</f>
        <v>86</v>
      </c>
      <c r="E53" s="209">
        <f>_xlfn.DAYS(About!$A$3,'Core Indicators'!AS53)</f>
        <v>3</v>
      </c>
      <c r="F53" s="209">
        <f>_xlfn.DAYS(About!$A$3,'Core Indicators'!BQ53)</f>
        <v>86</v>
      </c>
      <c r="G53" s="209">
        <f>_xlfn.DAYS(About!$A$3,'Core Indicators'!DM53)</f>
        <v>3</v>
      </c>
      <c r="H53" s="209">
        <f>_xlfn.DAYS(About!$A$3,'Core Indicators'!DU53)</f>
        <v>3</v>
      </c>
      <c r="I53" s="209">
        <f>_xlfn.DAYS(About!$A$3,'Core Indicators'!EC53)</f>
        <v>3</v>
      </c>
      <c r="J53" s="209">
        <f>_xlfn.DAYS(About!$A$3,'Core Indicators'!EK53)</f>
        <v>3</v>
      </c>
      <c r="K53" s="209">
        <f>_xlfn.DAYS(About!$A$3,'Core Indicators'!ES53)</f>
        <v>3</v>
      </c>
      <c r="L53" s="209">
        <f>_xlfn.DAYS(About!$A$3,'Core Indicators'!FI53)</f>
        <v>1231</v>
      </c>
      <c r="M53" s="209">
        <f>_xlfn.DAYS(About!$A$3,'Core Indicators'!GG53)</f>
        <v>49</v>
      </c>
      <c r="N53" s="209">
        <f>_xlfn.DAYS(About!$A$3,'Core Indicators'!GO53)</f>
        <v>49</v>
      </c>
      <c r="O53" s="209">
        <f>_xlfn.DAYS(About!$A$3,'Core Indicators'!GW53)</f>
        <v>49</v>
      </c>
      <c r="P53" s="209">
        <f>_xlfn.DAYS(About!$A$3,'Core Indicators'!HE53)</f>
        <v>49</v>
      </c>
      <c r="Q53" s="209">
        <f>_xlfn.DAYS(About!$A$3,'Core Indicators'!HM53)</f>
        <v>49</v>
      </c>
      <c r="R53" s="209">
        <f>_xlfn.DAYS(About!$A$3,'Core Indicators'!HU53)</f>
        <v>49</v>
      </c>
      <c r="S53" s="209">
        <f>_xlfn.DAYS(About!$A$3,'Core Indicators'!IC53)</f>
        <v>49</v>
      </c>
      <c r="T53" s="209">
        <f>_xlfn.DAYS(About!$A$3,'Core Indicators'!IK53)</f>
        <v>49</v>
      </c>
      <c r="U53" s="209">
        <f>_xlfn.DAYS(About!$A$3,'Core Indicators'!IS53)</f>
        <v>49</v>
      </c>
      <c r="V53" s="209">
        <f t="shared" si="1"/>
        <v>147</v>
      </c>
    </row>
    <row r="54" spans="1:22" x14ac:dyDescent="0.35">
      <c r="A54" s="208" t="str">
        <f>Lists!C:C</f>
        <v>ITA002</v>
      </c>
      <c r="B54" s="209">
        <f>_xlfn.DAYS(About!$A$3,'Core Indicators'!U54)</f>
        <v>1231</v>
      </c>
      <c r="C54" s="209">
        <f>_xlfn.DAYS(About!$A$3,'Core Indicators'!AC54)</f>
        <v>366</v>
      </c>
      <c r="D54" s="209">
        <f>_xlfn.DAYS(About!$A$3,'Core Indicators'!AK54)</f>
        <v>366</v>
      </c>
      <c r="E54" s="209">
        <f>_xlfn.DAYS(About!$A$3,'Core Indicators'!AS54)</f>
        <v>366</v>
      </c>
      <c r="F54" s="209">
        <f>_xlfn.DAYS(About!$A$3,'Core Indicators'!BQ54)</f>
        <v>366</v>
      </c>
      <c r="G54" s="209">
        <f>_xlfn.DAYS(About!$A$3,'Core Indicators'!DM54)</f>
        <v>366</v>
      </c>
      <c r="H54" s="209">
        <f>_xlfn.DAYS(About!$A$3,'Core Indicators'!DU54)</f>
        <v>366</v>
      </c>
      <c r="I54" s="209">
        <f>_xlfn.DAYS(About!$A$3,'Core Indicators'!EC54)</f>
        <v>366</v>
      </c>
      <c r="J54" s="209">
        <f>_xlfn.DAYS(About!$A$3,'Core Indicators'!EK54)</f>
        <v>366</v>
      </c>
      <c r="K54" s="209">
        <f>_xlfn.DAYS(About!$A$3,'Core Indicators'!ES54)</f>
        <v>366</v>
      </c>
      <c r="L54" s="209">
        <f>_xlfn.DAYS(About!$A$3,'Core Indicators'!FI54)</f>
        <v>1231</v>
      </c>
      <c r="M54" s="209">
        <f>_xlfn.DAYS(About!$A$3,'Core Indicators'!GG54)</f>
        <v>50</v>
      </c>
      <c r="N54" s="209">
        <f>_xlfn.DAYS(About!$A$3,'Core Indicators'!GO54)</f>
        <v>50</v>
      </c>
      <c r="O54" s="209">
        <f>_xlfn.DAYS(About!$A$3,'Core Indicators'!GW54)</f>
        <v>50</v>
      </c>
      <c r="P54" s="209">
        <f>_xlfn.DAYS(About!$A$3,'Core Indicators'!HE54)</f>
        <v>50</v>
      </c>
      <c r="Q54" s="209">
        <f>_xlfn.DAYS(About!$A$3,'Core Indicators'!HM54)</f>
        <v>50</v>
      </c>
      <c r="R54" s="209">
        <f>_xlfn.DAYS(About!$A$3,'Core Indicators'!HU54)</f>
        <v>50</v>
      </c>
      <c r="S54" s="209">
        <f>_xlfn.DAYS(About!$A$3,'Core Indicators'!IC54)</f>
        <v>50</v>
      </c>
      <c r="T54" s="209">
        <f>_xlfn.DAYS(About!$A$3,'Core Indicators'!IK54)</f>
        <v>50</v>
      </c>
      <c r="U54" s="209">
        <f>_xlfn.DAYS(About!$A$3,'Core Indicators'!IS54)</f>
        <v>50</v>
      </c>
      <c r="V54" s="209">
        <f t="shared" si="1"/>
        <v>420.9</v>
      </c>
    </row>
    <row r="55" spans="1:22" x14ac:dyDescent="0.35">
      <c r="A55" s="208" t="str">
        <f>Lists!C:C</f>
        <v>JOR002</v>
      </c>
      <c r="B55" s="209">
        <f>_xlfn.DAYS(About!$A$3,'Core Indicators'!U55)</f>
        <v>366</v>
      </c>
      <c r="C55" s="209">
        <f>_xlfn.DAYS(About!$A$3,'Core Indicators'!AC55)</f>
        <v>366</v>
      </c>
      <c r="D55" s="209">
        <f>_xlfn.DAYS(About!$A$3,'Core Indicators'!AK55)</f>
        <v>84</v>
      </c>
      <c r="E55" s="209">
        <f>_xlfn.DAYS(About!$A$3,'Core Indicators'!AS55)</f>
        <v>84</v>
      </c>
      <c r="F55" s="209">
        <f>_xlfn.DAYS(About!$A$3,'Core Indicators'!BQ55)</f>
        <v>577</v>
      </c>
      <c r="G55" s="209">
        <f>_xlfn.DAYS(About!$A$3,'Core Indicators'!DM55)</f>
        <v>84</v>
      </c>
      <c r="H55" s="209">
        <f>_xlfn.DAYS(About!$A$3,'Core Indicators'!DU55)</f>
        <v>84</v>
      </c>
      <c r="I55" s="209">
        <f>_xlfn.DAYS(About!$A$3,'Core Indicators'!EC55)</f>
        <v>84</v>
      </c>
      <c r="J55" s="209">
        <f>_xlfn.DAYS(About!$A$3,'Core Indicators'!EK55)</f>
        <v>84</v>
      </c>
      <c r="K55" s="209">
        <f>_xlfn.DAYS(About!$A$3,'Core Indicators'!ES55)</f>
        <v>84</v>
      </c>
      <c r="L55" s="209">
        <f>_xlfn.DAYS(About!$A$3,'Core Indicators'!FI55)</f>
        <v>727</v>
      </c>
      <c r="M55" s="209">
        <f>_xlfn.DAYS(About!$A$3,'Core Indicators'!GG55)</f>
        <v>52</v>
      </c>
      <c r="N55" s="209">
        <f>_xlfn.DAYS(About!$A$3,'Core Indicators'!GO55)</f>
        <v>52</v>
      </c>
      <c r="O55" s="209">
        <f>_xlfn.DAYS(About!$A$3,'Core Indicators'!GW55)</f>
        <v>52</v>
      </c>
      <c r="P55" s="209">
        <f>_xlfn.DAYS(About!$A$3,'Core Indicators'!HE55)</f>
        <v>52</v>
      </c>
      <c r="Q55" s="209">
        <f>_xlfn.DAYS(About!$A$3,'Core Indicators'!HM55)</f>
        <v>52</v>
      </c>
      <c r="R55" s="209">
        <f>_xlfn.DAYS(About!$A$3,'Core Indicators'!HU55)</f>
        <v>52</v>
      </c>
      <c r="S55" s="209">
        <f>_xlfn.DAYS(About!$A$3,'Core Indicators'!IC55)</f>
        <v>52</v>
      </c>
      <c r="T55" s="209">
        <f>_xlfn.DAYS(About!$A$3,'Core Indicators'!IK55)</f>
        <v>52</v>
      </c>
      <c r="U55" s="209">
        <f>_xlfn.DAYS(About!$A$3,'Core Indicators'!IS55)</f>
        <v>52</v>
      </c>
      <c r="V55" s="209">
        <f t="shared" si="1"/>
        <v>194.4</v>
      </c>
    </row>
    <row r="56" spans="1:22" x14ac:dyDescent="0.35">
      <c r="A56" s="208" t="str">
        <f>Lists!C:C</f>
        <v>KEN001</v>
      </c>
      <c r="B56" s="209">
        <f>_xlfn.DAYS(About!$A$3,'Core Indicators'!U56)</f>
        <v>6</v>
      </c>
      <c r="C56" s="209">
        <f>_xlfn.DAYS(About!$A$3,'Core Indicators'!AC56)</f>
        <v>6</v>
      </c>
      <c r="D56" s="209">
        <f>_xlfn.DAYS(About!$A$3,'Core Indicators'!AK56)</f>
        <v>6</v>
      </c>
      <c r="E56" s="209">
        <f>_xlfn.DAYS(About!$A$3,'Core Indicators'!AS56)</f>
        <v>6</v>
      </c>
      <c r="F56" s="209">
        <f>_xlfn.DAYS(About!$A$3,'Core Indicators'!BQ56)</f>
        <v>6</v>
      </c>
      <c r="G56" s="209">
        <f>_xlfn.DAYS(About!$A$3,'Core Indicators'!DM56)</f>
        <v>6</v>
      </c>
      <c r="H56" s="209">
        <f>_xlfn.DAYS(About!$A$3,'Core Indicators'!DU56)</f>
        <v>6</v>
      </c>
      <c r="I56" s="209">
        <f>_xlfn.DAYS(About!$A$3,'Core Indicators'!EC56)</f>
        <v>6</v>
      </c>
      <c r="J56" s="209">
        <f>_xlfn.DAYS(About!$A$3,'Core Indicators'!EK56)</f>
        <v>6</v>
      </c>
      <c r="K56" s="209">
        <f>_xlfn.DAYS(About!$A$3,'Core Indicators'!ES56)</f>
        <v>6</v>
      </c>
      <c r="L56" s="209">
        <f>_xlfn.DAYS(About!$A$3,'Core Indicators'!FI56)</f>
        <v>6</v>
      </c>
      <c r="M56" s="209">
        <f>_xlfn.DAYS(About!$A$3,'Core Indicators'!GG56)</f>
        <v>49</v>
      </c>
      <c r="N56" s="209">
        <f>_xlfn.DAYS(About!$A$3,'Core Indicators'!GO56)</f>
        <v>49</v>
      </c>
      <c r="O56" s="209">
        <f>_xlfn.DAYS(About!$A$3,'Core Indicators'!GW56)</f>
        <v>49</v>
      </c>
      <c r="P56" s="209">
        <f>_xlfn.DAYS(About!$A$3,'Core Indicators'!HE56)</f>
        <v>49</v>
      </c>
      <c r="Q56" s="209">
        <f>_xlfn.DAYS(About!$A$3,'Core Indicators'!HM56)</f>
        <v>49</v>
      </c>
      <c r="R56" s="209">
        <f>_xlfn.DAYS(About!$A$3,'Core Indicators'!HU56)</f>
        <v>49</v>
      </c>
      <c r="S56" s="209">
        <f>_xlfn.DAYS(About!$A$3,'Core Indicators'!IC56)</f>
        <v>49</v>
      </c>
      <c r="T56" s="209">
        <f>_xlfn.DAYS(About!$A$3,'Core Indicators'!IK56)</f>
        <v>49</v>
      </c>
      <c r="U56" s="209">
        <f>_xlfn.DAYS(About!$A$3,'Core Indicators'!IS56)</f>
        <v>49</v>
      </c>
      <c r="V56" s="209">
        <f t="shared" si="1"/>
        <v>10.3</v>
      </c>
    </row>
    <row r="57" spans="1:22" x14ac:dyDescent="0.35">
      <c r="A57" s="208" t="str">
        <f>Lists!C:C</f>
        <v>KEN002</v>
      </c>
      <c r="B57" s="209">
        <f>_xlfn.DAYS(About!$A$3,'Core Indicators'!U57)</f>
        <v>6</v>
      </c>
      <c r="C57" s="209">
        <f>_xlfn.DAYS(About!$A$3,'Core Indicators'!AC57)</f>
        <v>6</v>
      </c>
      <c r="D57" s="209">
        <f>_xlfn.DAYS(About!$A$3,'Core Indicators'!AK57)</f>
        <v>6</v>
      </c>
      <c r="E57" s="209">
        <f>_xlfn.DAYS(About!$A$3,'Core Indicators'!AS57)</f>
        <v>6</v>
      </c>
      <c r="F57" s="209">
        <f>_xlfn.DAYS(About!$A$3,'Core Indicators'!BQ57)</f>
        <v>6</v>
      </c>
      <c r="G57" s="209">
        <f>_xlfn.DAYS(About!$A$3,'Core Indicators'!DM57)</f>
        <v>6</v>
      </c>
      <c r="H57" s="209">
        <f>_xlfn.DAYS(About!$A$3,'Core Indicators'!DU57)</f>
        <v>6</v>
      </c>
      <c r="I57" s="209">
        <f>_xlfn.DAYS(About!$A$3,'Core Indicators'!EC57)</f>
        <v>6</v>
      </c>
      <c r="J57" s="209">
        <f>_xlfn.DAYS(About!$A$3,'Core Indicators'!EK57)</f>
        <v>6</v>
      </c>
      <c r="K57" s="209">
        <f>_xlfn.DAYS(About!$A$3,'Core Indicators'!ES57)</f>
        <v>6</v>
      </c>
      <c r="L57" s="209">
        <f>_xlfn.DAYS(About!$A$3,'Core Indicators'!FI57)</f>
        <v>6</v>
      </c>
      <c r="M57" s="209">
        <f>_xlfn.DAYS(About!$A$3,'Core Indicators'!GG57)</f>
        <v>49</v>
      </c>
      <c r="N57" s="209">
        <f>_xlfn.DAYS(About!$A$3,'Core Indicators'!GO57)</f>
        <v>49</v>
      </c>
      <c r="O57" s="209">
        <f>_xlfn.DAYS(About!$A$3,'Core Indicators'!GW57)</f>
        <v>49</v>
      </c>
      <c r="P57" s="209">
        <f>_xlfn.DAYS(About!$A$3,'Core Indicators'!HE57)</f>
        <v>49</v>
      </c>
      <c r="Q57" s="209">
        <f>_xlfn.DAYS(About!$A$3,'Core Indicators'!HM57)</f>
        <v>49</v>
      </c>
      <c r="R57" s="209">
        <f>_xlfn.DAYS(About!$A$3,'Core Indicators'!HU57)</f>
        <v>49</v>
      </c>
      <c r="S57" s="209">
        <f>_xlfn.DAYS(About!$A$3,'Core Indicators'!IC57)</f>
        <v>49</v>
      </c>
      <c r="T57" s="209">
        <f>_xlfn.DAYS(About!$A$3,'Core Indicators'!IK57)</f>
        <v>49</v>
      </c>
      <c r="U57" s="209">
        <f>_xlfn.DAYS(About!$A$3,'Core Indicators'!IS57)</f>
        <v>49</v>
      </c>
      <c r="V57" s="209">
        <f t="shared" si="1"/>
        <v>10.3</v>
      </c>
    </row>
    <row r="58" spans="1:22" x14ac:dyDescent="0.35">
      <c r="A58" s="208" t="str">
        <f>Lists!C:C</f>
        <v>KEN003</v>
      </c>
      <c r="B58" s="209">
        <f>_xlfn.DAYS(About!$A$3,'Core Indicators'!U58)</f>
        <v>6</v>
      </c>
      <c r="C58" s="209">
        <f>_xlfn.DAYS(About!$A$3,'Core Indicators'!AC58)</f>
        <v>6</v>
      </c>
      <c r="D58" s="209">
        <f>_xlfn.DAYS(About!$A$3,'Core Indicators'!AK58)</f>
        <v>6</v>
      </c>
      <c r="E58" s="209">
        <f>_xlfn.DAYS(About!$A$3,'Core Indicators'!AS58)</f>
        <v>6</v>
      </c>
      <c r="F58" s="209">
        <f>_xlfn.DAYS(About!$A$3,'Core Indicators'!BQ58)</f>
        <v>6</v>
      </c>
      <c r="G58" s="209">
        <f>_xlfn.DAYS(About!$A$3,'Core Indicators'!DM58)</f>
        <v>6</v>
      </c>
      <c r="H58" s="209">
        <f>_xlfn.DAYS(About!$A$3,'Core Indicators'!DU58)</f>
        <v>6</v>
      </c>
      <c r="I58" s="209">
        <f>_xlfn.DAYS(About!$A$3,'Core Indicators'!EC58)</f>
        <v>6</v>
      </c>
      <c r="J58" s="209">
        <f>_xlfn.DAYS(About!$A$3,'Core Indicators'!EK58)</f>
        <v>6</v>
      </c>
      <c r="K58" s="209">
        <f>_xlfn.DAYS(About!$A$3,'Core Indicators'!ES58)</f>
        <v>6</v>
      </c>
      <c r="L58" s="209">
        <f>_xlfn.DAYS(About!$A$3,'Core Indicators'!FI58)</f>
        <v>6</v>
      </c>
      <c r="M58" s="209">
        <f>_xlfn.DAYS(About!$A$3,'Core Indicators'!GG58)</f>
        <v>49</v>
      </c>
      <c r="N58" s="209">
        <f>_xlfn.DAYS(About!$A$3,'Core Indicators'!GO58)</f>
        <v>49</v>
      </c>
      <c r="O58" s="209">
        <f>_xlfn.DAYS(About!$A$3,'Core Indicators'!GW58)</f>
        <v>49</v>
      </c>
      <c r="P58" s="209">
        <f>_xlfn.DAYS(About!$A$3,'Core Indicators'!HE58)</f>
        <v>49</v>
      </c>
      <c r="Q58" s="209">
        <f>_xlfn.DAYS(About!$A$3,'Core Indicators'!HM58)</f>
        <v>49</v>
      </c>
      <c r="R58" s="209">
        <f>_xlfn.DAYS(About!$A$3,'Core Indicators'!HU58)</f>
        <v>49</v>
      </c>
      <c r="S58" s="209">
        <f>_xlfn.DAYS(About!$A$3,'Core Indicators'!IC58)</f>
        <v>49</v>
      </c>
      <c r="T58" s="209">
        <f>_xlfn.DAYS(About!$A$3,'Core Indicators'!IK58)</f>
        <v>49</v>
      </c>
      <c r="U58" s="209">
        <f>_xlfn.DAYS(About!$A$3,'Core Indicators'!IS58)</f>
        <v>49</v>
      </c>
      <c r="V58" s="209">
        <f t="shared" si="1"/>
        <v>10.3</v>
      </c>
    </row>
    <row r="59" spans="1:22" x14ac:dyDescent="0.35">
      <c r="A59" s="208" t="str">
        <f>Lists!C:C</f>
        <v>LBN002</v>
      </c>
      <c r="B59" s="209">
        <f>_xlfn.DAYS(About!$A$3,'Core Indicators'!U59)</f>
        <v>323</v>
      </c>
      <c r="C59" s="209">
        <f>_xlfn.DAYS(About!$A$3,'Core Indicators'!AC59)</f>
        <v>323</v>
      </c>
      <c r="D59" s="209">
        <f>_xlfn.DAYS(About!$A$3,'Core Indicators'!AK59)</f>
        <v>78</v>
      </c>
      <c r="E59" s="209">
        <f>_xlfn.DAYS(About!$A$3,'Core Indicators'!AS59)</f>
        <v>78</v>
      </c>
      <c r="F59" s="209">
        <f>_xlfn.DAYS(About!$A$3,'Core Indicators'!BQ59)</f>
        <v>78</v>
      </c>
      <c r="G59" s="209">
        <f>_xlfn.DAYS(About!$A$3,'Core Indicators'!DM59)</f>
        <v>78</v>
      </c>
      <c r="H59" s="209">
        <f>_xlfn.DAYS(About!$A$3,'Core Indicators'!DU59)</f>
        <v>78</v>
      </c>
      <c r="I59" s="209">
        <f>_xlfn.DAYS(About!$A$3,'Core Indicators'!EC59)</f>
        <v>78</v>
      </c>
      <c r="J59" s="209">
        <f>_xlfn.DAYS(About!$A$3,'Core Indicators'!EK59)</f>
        <v>78</v>
      </c>
      <c r="K59" s="209">
        <f>_xlfn.DAYS(About!$A$3,'Core Indicators'!ES59)</f>
        <v>78</v>
      </c>
      <c r="L59" s="209">
        <f>_xlfn.DAYS(About!$A$3,'Core Indicators'!FI59)</f>
        <v>755</v>
      </c>
      <c r="M59" s="209">
        <f>_xlfn.DAYS(About!$A$3,'Core Indicators'!GG59)</f>
        <v>46</v>
      </c>
      <c r="N59" s="209">
        <f>_xlfn.DAYS(About!$A$3,'Core Indicators'!GO59)</f>
        <v>46</v>
      </c>
      <c r="O59" s="209">
        <f>_xlfn.DAYS(About!$A$3,'Core Indicators'!GW59)</f>
        <v>46</v>
      </c>
      <c r="P59" s="209">
        <f>_xlfn.DAYS(About!$A$3,'Core Indicators'!HE59)</f>
        <v>46</v>
      </c>
      <c r="Q59" s="209">
        <f>_xlfn.DAYS(About!$A$3,'Core Indicators'!HM59)</f>
        <v>46</v>
      </c>
      <c r="R59" s="209">
        <f>_xlfn.DAYS(About!$A$3,'Core Indicators'!HU59)</f>
        <v>46</v>
      </c>
      <c r="S59" s="209">
        <f>_xlfn.DAYS(About!$A$3,'Core Indicators'!IC59)</f>
        <v>46</v>
      </c>
      <c r="T59" s="209">
        <f>_xlfn.DAYS(About!$A$3,'Core Indicators'!IK59)</f>
        <v>46</v>
      </c>
      <c r="U59" s="209">
        <f>_xlfn.DAYS(About!$A$3,'Core Indicators'!IS59)</f>
        <v>46</v>
      </c>
      <c r="V59" s="209">
        <f t="shared" si="1"/>
        <v>142.5</v>
      </c>
    </row>
    <row r="60" spans="1:22" x14ac:dyDescent="0.35">
      <c r="A60" s="208" t="str">
        <f>Lists!C:C</f>
        <v>LBN004</v>
      </c>
      <c r="B60" s="209">
        <f>_xlfn.DAYS(About!$A$3,'Core Indicators'!U60)</f>
        <v>323</v>
      </c>
      <c r="C60" s="209">
        <f>_xlfn.DAYS(About!$A$3,'Core Indicators'!AC60)</f>
        <v>78</v>
      </c>
      <c r="D60" s="209">
        <f>_xlfn.DAYS(About!$A$3,'Core Indicators'!AK60)</f>
        <v>78</v>
      </c>
      <c r="E60" s="209">
        <f>_xlfn.DAYS(About!$A$3,'Core Indicators'!AS60)</f>
        <v>78</v>
      </c>
      <c r="F60" s="209">
        <f>_xlfn.DAYS(About!$A$3,'Core Indicators'!BQ60)</f>
        <v>3</v>
      </c>
      <c r="G60" s="209">
        <f>_xlfn.DAYS(About!$A$3,'Core Indicators'!DM60)</f>
        <v>78</v>
      </c>
      <c r="H60" s="209">
        <f>_xlfn.DAYS(About!$A$3,'Core Indicators'!DU60)</f>
        <v>78</v>
      </c>
      <c r="I60" s="209">
        <f>_xlfn.DAYS(About!$A$3,'Core Indicators'!EC60)</f>
        <v>78</v>
      </c>
      <c r="J60" s="209">
        <f>_xlfn.DAYS(About!$A$3,'Core Indicators'!EK60)</f>
        <v>78</v>
      </c>
      <c r="K60" s="209">
        <f>_xlfn.DAYS(About!$A$3,'Core Indicators'!ES60)</f>
        <v>78</v>
      </c>
      <c r="L60" s="209">
        <f>_xlfn.DAYS(About!$A$3,'Core Indicators'!FI60)</f>
        <v>792</v>
      </c>
      <c r="M60" s="209">
        <f>_xlfn.DAYS(About!$A$3,'Core Indicators'!GG60)</f>
        <v>46</v>
      </c>
      <c r="N60" s="209">
        <f>_xlfn.DAYS(About!$A$3,'Core Indicators'!GO60)</f>
        <v>46</v>
      </c>
      <c r="O60" s="209">
        <f>_xlfn.DAYS(About!$A$3,'Core Indicators'!GW60)</f>
        <v>46</v>
      </c>
      <c r="P60" s="209">
        <f>_xlfn.DAYS(About!$A$3,'Core Indicators'!HE60)</f>
        <v>46</v>
      </c>
      <c r="Q60" s="209">
        <f>_xlfn.DAYS(About!$A$3,'Core Indicators'!HM60)</f>
        <v>46</v>
      </c>
      <c r="R60" s="209">
        <f>_xlfn.DAYS(About!$A$3,'Core Indicators'!HU60)</f>
        <v>46</v>
      </c>
      <c r="S60" s="209">
        <f>_xlfn.DAYS(About!$A$3,'Core Indicators'!IC60)</f>
        <v>46</v>
      </c>
      <c r="T60" s="209">
        <f>_xlfn.DAYS(About!$A$3,'Core Indicators'!IK60)</f>
        <v>46</v>
      </c>
      <c r="U60" s="209">
        <f>_xlfn.DAYS(About!$A$3,'Core Indicators'!IS60)</f>
        <v>46</v>
      </c>
      <c r="V60" s="209">
        <f t="shared" si="1"/>
        <v>138.69999999999999</v>
      </c>
    </row>
    <row r="61" spans="1:22" x14ac:dyDescent="0.35">
      <c r="A61" s="208" t="str">
        <f>Lists!C:C</f>
        <v>LBY001</v>
      </c>
      <c r="B61" s="209">
        <f>_xlfn.DAYS(About!$A$3,'Core Indicators'!U61)</f>
        <v>37</v>
      </c>
      <c r="C61" s="209">
        <f>_xlfn.DAYS(About!$A$3,'Core Indicators'!AC61)</f>
        <v>37</v>
      </c>
      <c r="D61" s="209">
        <f>_xlfn.DAYS(About!$A$3,'Core Indicators'!AK61)</f>
        <v>37</v>
      </c>
      <c r="E61" s="209">
        <f>_xlfn.DAYS(About!$A$3,'Core Indicators'!AS61)</f>
        <v>37</v>
      </c>
      <c r="F61" s="209">
        <f>_xlfn.DAYS(About!$A$3,'Core Indicators'!BQ61)</f>
        <v>37</v>
      </c>
      <c r="G61" s="209">
        <f>_xlfn.DAYS(About!$A$3,'Core Indicators'!DM61)</f>
        <v>37</v>
      </c>
      <c r="H61" s="209">
        <f>_xlfn.DAYS(About!$A$3,'Core Indicators'!DU61)</f>
        <v>37</v>
      </c>
      <c r="I61" s="209">
        <f>_xlfn.DAYS(About!$A$3,'Core Indicators'!EC61)</f>
        <v>37</v>
      </c>
      <c r="J61" s="209">
        <f>_xlfn.DAYS(About!$A$3,'Core Indicators'!EK61)</f>
        <v>37</v>
      </c>
      <c r="K61" s="209">
        <f>_xlfn.DAYS(About!$A$3,'Core Indicators'!ES61)</f>
        <v>37</v>
      </c>
      <c r="L61" s="209">
        <f>_xlfn.DAYS(About!$A$3,'Core Indicators'!FI61)</f>
        <v>37</v>
      </c>
      <c r="M61" s="209">
        <f>_xlfn.DAYS(About!$A$3,'Core Indicators'!GG61)</f>
        <v>46</v>
      </c>
      <c r="N61" s="209">
        <f>_xlfn.DAYS(About!$A$3,'Core Indicators'!GO61)</f>
        <v>46</v>
      </c>
      <c r="O61" s="209">
        <f>_xlfn.DAYS(About!$A$3,'Core Indicators'!GW61)</f>
        <v>46</v>
      </c>
      <c r="P61" s="209">
        <f>_xlfn.DAYS(About!$A$3,'Core Indicators'!HE61)</f>
        <v>46</v>
      </c>
      <c r="Q61" s="209">
        <f>_xlfn.DAYS(About!$A$3,'Core Indicators'!HM61)</f>
        <v>46</v>
      </c>
      <c r="R61" s="209">
        <f>_xlfn.DAYS(About!$A$3,'Core Indicators'!HU61)</f>
        <v>46</v>
      </c>
      <c r="S61" s="209">
        <f>_xlfn.DAYS(About!$A$3,'Core Indicators'!IC61)</f>
        <v>46</v>
      </c>
      <c r="T61" s="209">
        <f>_xlfn.DAYS(About!$A$3,'Core Indicators'!IK61)</f>
        <v>46</v>
      </c>
      <c r="U61" s="209">
        <f>_xlfn.DAYS(About!$A$3,'Core Indicators'!IS61)</f>
        <v>46</v>
      </c>
      <c r="V61" s="209">
        <f t="shared" si="1"/>
        <v>37.9</v>
      </c>
    </row>
    <row r="62" spans="1:22" x14ac:dyDescent="0.35">
      <c r="A62" s="208" t="str">
        <f>Lists!C:C</f>
        <v>LBY002</v>
      </c>
      <c r="B62" s="209">
        <f>_xlfn.DAYS(About!$A$3,'Core Indicators'!U62)</f>
        <v>37</v>
      </c>
      <c r="C62" s="209">
        <f>_xlfn.DAYS(About!$A$3,'Core Indicators'!AC62)</f>
        <v>37</v>
      </c>
      <c r="D62" s="209">
        <f>_xlfn.DAYS(About!$A$3,'Core Indicators'!AK62)</f>
        <v>37</v>
      </c>
      <c r="E62" s="209">
        <f>_xlfn.DAYS(About!$A$3,'Core Indicators'!AS62)</f>
        <v>37</v>
      </c>
      <c r="F62" s="209">
        <f>_xlfn.DAYS(About!$A$3,'Core Indicators'!BQ62)</f>
        <v>37</v>
      </c>
      <c r="G62" s="209">
        <f>_xlfn.DAYS(About!$A$3,'Core Indicators'!DM62)</f>
        <v>37</v>
      </c>
      <c r="H62" s="209">
        <f>_xlfn.DAYS(About!$A$3,'Core Indicators'!DU62)</f>
        <v>37</v>
      </c>
      <c r="I62" s="209">
        <f>_xlfn.DAYS(About!$A$3,'Core Indicators'!EC62)</f>
        <v>37</v>
      </c>
      <c r="J62" s="209">
        <f>_xlfn.DAYS(About!$A$3,'Core Indicators'!EK62)</f>
        <v>37</v>
      </c>
      <c r="K62" s="209">
        <f>_xlfn.DAYS(About!$A$3,'Core Indicators'!ES62)</f>
        <v>37</v>
      </c>
      <c r="L62" s="209">
        <f>_xlfn.DAYS(About!$A$3,'Core Indicators'!FI62)</f>
        <v>37</v>
      </c>
      <c r="M62" s="209">
        <f>_xlfn.DAYS(About!$A$3,'Core Indicators'!GG62)</f>
        <v>46</v>
      </c>
      <c r="N62" s="209">
        <f>_xlfn.DAYS(About!$A$3,'Core Indicators'!GO62)</f>
        <v>46</v>
      </c>
      <c r="O62" s="209">
        <f>_xlfn.DAYS(About!$A$3,'Core Indicators'!GW62)</f>
        <v>46</v>
      </c>
      <c r="P62" s="209">
        <f>_xlfn.DAYS(About!$A$3,'Core Indicators'!HE62)</f>
        <v>46</v>
      </c>
      <c r="Q62" s="209">
        <f>_xlfn.DAYS(About!$A$3,'Core Indicators'!HM62)</f>
        <v>46</v>
      </c>
      <c r="R62" s="209">
        <f>_xlfn.DAYS(About!$A$3,'Core Indicators'!HU62)</f>
        <v>46</v>
      </c>
      <c r="S62" s="209">
        <f>_xlfn.DAYS(About!$A$3,'Core Indicators'!IC62)</f>
        <v>46</v>
      </c>
      <c r="T62" s="209">
        <f>_xlfn.DAYS(About!$A$3,'Core Indicators'!IK62)</f>
        <v>46</v>
      </c>
      <c r="U62" s="209">
        <f>_xlfn.DAYS(About!$A$3,'Core Indicators'!IS62)</f>
        <v>46</v>
      </c>
      <c r="V62" s="209">
        <f t="shared" si="1"/>
        <v>37.9</v>
      </c>
    </row>
    <row r="63" spans="1:22" x14ac:dyDescent="0.35">
      <c r="A63" s="208" t="str">
        <f>Lists!C:C</f>
        <v>LKA002</v>
      </c>
      <c r="B63" s="209">
        <f>_xlfn.DAYS(About!$A$3,'Core Indicators'!U63)</f>
        <v>10</v>
      </c>
      <c r="C63" s="209">
        <f>_xlfn.DAYS(About!$A$3,'Core Indicators'!AC63)</f>
        <v>10</v>
      </c>
      <c r="D63" s="209">
        <f>_xlfn.DAYS(About!$A$3,'Core Indicators'!AK63)</f>
        <v>10</v>
      </c>
      <c r="E63" s="209">
        <f>_xlfn.DAYS(About!$A$3,'Core Indicators'!AS63)</f>
        <v>10</v>
      </c>
      <c r="F63" s="209">
        <f>_xlfn.DAYS(About!$A$3,'Core Indicators'!BQ63)</f>
        <v>10</v>
      </c>
      <c r="G63" s="209">
        <f>_xlfn.DAYS(About!$A$3,'Core Indicators'!DM63)</f>
        <v>10</v>
      </c>
      <c r="H63" s="209">
        <f>_xlfn.DAYS(About!$A$3,'Core Indicators'!DU63)</f>
        <v>10</v>
      </c>
      <c r="I63" s="209">
        <f>_xlfn.DAYS(About!$A$3,'Core Indicators'!EC63)</f>
        <v>10</v>
      </c>
      <c r="J63" s="209">
        <f>_xlfn.DAYS(About!$A$3,'Core Indicators'!EK63)</f>
        <v>10</v>
      </c>
      <c r="K63" s="209">
        <f>_xlfn.DAYS(About!$A$3,'Core Indicators'!ES63)</f>
        <v>10</v>
      </c>
      <c r="L63" s="209">
        <f>_xlfn.DAYS(About!$A$3,'Core Indicators'!FI63)</f>
        <v>10</v>
      </c>
      <c r="M63" s="209">
        <f>_xlfn.DAYS(About!$A$3,'Core Indicators'!GG63)</f>
        <v>9</v>
      </c>
      <c r="N63" s="209">
        <f>_xlfn.DAYS(About!$A$3,'Core Indicators'!GO63)</f>
        <v>9</v>
      </c>
      <c r="O63" s="209">
        <f>_xlfn.DAYS(About!$A$3,'Core Indicators'!GW63)</f>
        <v>9</v>
      </c>
      <c r="P63" s="209">
        <f>_xlfn.DAYS(About!$A$3,'Core Indicators'!HE63)</f>
        <v>9</v>
      </c>
      <c r="Q63" s="209">
        <f>_xlfn.DAYS(About!$A$3,'Core Indicators'!HM63)</f>
        <v>9</v>
      </c>
      <c r="R63" s="209">
        <f>_xlfn.DAYS(About!$A$3,'Core Indicators'!HU63)</f>
        <v>9</v>
      </c>
      <c r="S63" s="209">
        <f>_xlfn.DAYS(About!$A$3,'Core Indicators'!IC63)</f>
        <v>9</v>
      </c>
      <c r="T63" s="209">
        <f>_xlfn.DAYS(About!$A$3,'Core Indicators'!IK63)</f>
        <v>9</v>
      </c>
      <c r="U63" s="209">
        <f>_xlfn.DAYS(About!$A$3,'Core Indicators'!IS63)</f>
        <v>9</v>
      </c>
      <c r="V63" s="209">
        <f t="shared" si="1"/>
        <v>9.9</v>
      </c>
    </row>
    <row r="64" spans="1:22" x14ac:dyDescent="0.35">
      <c r="A64" s="208" t="str">
        <f>Lists!C:C</f>
        <v>LSO002</v>
      </c>
      <c r="B64" s="209">
        <f>_xlfn.DAYS(About!$A$3,'Core Indicators'!U64)</f>
        <v>291</v>
      </c>
      <c r="C64" s="209">
        <f>_xlfn.DAYS(About!$A$3,'Core Indicators'!AC64)</f>
        <v>151</v>
      </c>
      <c r="D64" s="209">
        <f>_xlfn.DAYS(About!$A$3,'Core Indicators'!AK64)</f>
        <v>151</v>
      </c>
      <c r="E64" s="209">
        <f>_xlfn.DAYS(About!$A$3,'Core Indicators'!AS64)</f>
        <v>629</v>
      </c>
      <c r="F64" s="209">
        <f>_xlfn.DAYS(About!$A$3,'Core Indicators'!BQ64)</f>
        <v>33</v>
      </c>
      <c r="G64" s="209">
        <f>_xlfn.DAYS(About!$A$3,'Core Indicators'!DM64)</f>
        <v>151</v>
      </c>
      <c r="H64" s="209">
        <f>_xlfn.DAYS(About!$A$3,'Core Indicators'!DU64)</f>
        <v>151</v>
      </c>
      <c r="I64" s="209">
        <f>_xlfn.DAYS(About!$A$3,'Core Indicators'!EC64)</f>
        <v>151</v>
      </c>
      <c r="J64" s="209">
        <f>_xlfn.DAYS(About!$A$3,'Core Indicators'!EK64)</f>
        <v>151</v>
      </c>
      <c r="K64" s="209">
        <f>_xlfn.DAYS(About!$A$3,'Core Indicators'!ES64)</f>
        <v>151</v>
      </c>
      <c r="L64" s="209">
        <f>_xlfn.DAYS(About!$A$3,'Core Indicators'!FI64)</f>
        <v>291</v>
      </c>
      <c r="M64" s="209">
        <f>_xlfn.DAYS(About!$A$3,'Core Indicators'!GG64)</f>
        <v>47</v>
      </c>
      <c r="N64" s="209">
        <f>_xlfn.DAYS(About!$A$3,'Core Indicators'!GO64)</f>
        <v>47</v>
      </c>
      <c r="O64" s="209">
        <f>_xlfn.DAYS(About!$A$3,'Core Indicators'!GW64)</f>
        <v>47</v>
      </c>
      <c r="P64" s="209">
        <f>_xlfn.DAYS(About!$A$3,'Core Indicators'!HE64)</f>
        <v>47</v>
      </c>
      <c r="Q64" s="209">
        <f>_xlfn.DAYS(About!$A$3,'Core Indicators'!HM64)</f>
        <v>47</v>
      </c>
      <c r="R64" s="209">
        <f>_xlfn.DAYS(About!$A$3,'Core Indicators'!HU64)</f>
        <v>47</v>
      </c>
      <c r="S64" s="209">
        <f>_xlfn.DAYS(About!$A$3,'Core Indicators'!IC64)</f>
        <v>47</v>
      </c>
      <c r="T64" s="209">
        <f>_xlfn.DAYS(About!$A$3,'Core Indicators'!IK64)</f>
        <v>47</v>
      </c>
      <c r="U64" s="209">
        <f>_xlfn.DAYS(About!$A$3,'Core Indicators'!IS64)</f>
        <v>47</v>
      </c>
      <c r="V64" s="209">
        <f t="shared" si="1"/>
        <v>190.6</v>
      </c>
    </row>
    <row r="65" spans="1:22" x14ac:dyDescent="0.35">
      <c r="A65" s="208" t="str">
        <f>Lists!C:C</f>
        <v>MAR002</v>
      </c>
      <c r="B65" s="209">
        <f>_xlfn.DAYS(About!$A$3,'Core Indicators'!U65)</f>
        <v>37</v>
      </c>
      <c r="C65" s="209">
        <f>_xlfn.DAYS(About!$A$3,'Core Indicators'!AC65)</f>
        <v>36</v>
      </c>
      <c r="D65" s="209">
        <f>_xlfn.DAYS(About!$A$3,'Core Indicators'!AK65)</f>
        <v>750</v>
      </c>
      <c r="E65" s="209">
        <f>_xlfn.DAYS(About!$A$3,'Core Indicators'!AS65)</f>
        <v>750</v>
      </c>
      <c r="F65" s="209">
        <f>_xlfn.DAYS(About!$A$3,'Core Indicators'!BQ65)</f>
        <v>36</v>
      </c>
      <c r="G65" s="209">
        <f>_xlfn.DAYS(About!$A$3,'Core Indicators'!DM65)</f>
        <v>944</v>
      </c>
      <c r="H65" s="209">
        <f>_xlfn.DAYS(About!$A$3,'Core Indicators'!DU65)</f>
        <v>944</v>
      </c>
      <c r="I65" s="209">
        <f>_xlfn.DAYS(About!$A$3,'Core Indicators'!EC65)</f>
        <v>944</v>
      </c>
      <c r="J65" s="209">
        <f>_xlfn.DAYS(About!$A$3,'Core Indicators'!EK65)</f>
        <v>944</v>
      </c>
      <c r="K65" s="209">
        <f>_xlfn.DAYS(About!$A$3,'Core Indicators'!ES65)</f>
        <v>944</v>
      </c>
      <c r="L65" s="209">
        <f>_xlfn.DAYS(About!$A$3,'Core Indicators'!FI65)</f>
        <v>36</v>
      </c>
      <c r="M65" s="209">
        <f>_xlfn.DAYS(About!$A$3,'Core Indicators'!GG65)</f>
        <v>51</v>
      </c>
      <c r="N65" s="209">
        <f>_xlfn.DAYS(About!$A$3,'Core Indicators'!GO65)</f>
        <v>51</v>
      </c>
      <c r="O65" s="209">
        <f>_xlfn.DAYS(About!$A$3,'Core Indicators'!GW65)</f>
        <v>51</v>
      </c>
      <c r="P65" s="209">
        <f>_xlfn.DAYS(About!$A$3,'Core Indicators'!HE65)</f>
        <v>51</v>
      </c>
      <c r="Q65" s="209">
        <f>_xlfn.DAYS(About!$A$3,'Core Indicators'!HM65)</f>
        <v>51</v>
      </c>
      <c r="R65" s="209">
        <f>_xlfn.DAYS(About!$A$3,'Core Indicators'!HU65)</f>
        <v>51</v>
      </c>
      <c r="S65" s="209">
        <f>_xlfn.DAYS(About!$A$3,'Core Indicators'!IC65)</f>
        <v>51</v>
      </c>
      <c r="T65" s="209">
        <f>_xlfn.DAYS(About!$A$3,'Core Indicators'!IK65)</f>
        <v>51</v>
      </c>
      <c r="U65" s="209">
        <f>_xlfn.DAYS(About!$A$3,'Core Indicators'!IS65)</f>
        <v>51</v>
      </c>
      <c r="V65" s="209">
        <f t="shared" si="1"/>
        <v>634.29999999999995</v>
      </c>
    </row>
    <row r="66" spans="1:22" x14ac:dyDescent="0.35">
      <c r="A66" s="208" t="str">
        <f>Lists!C:C</f>
        <v>MDA002</v>
      </c>
      <c r="B66" s="209">
        <f>_xlfn.DAYS(About!$A$3,'Core Indicators'!U66)</f>
        <v>83</v>
      </c>
      <c r="C66" s="209">
        <f>_xlfn.DAYS(About!$A$3,'Core Indicators'!AC66)</f>
        <v>83</v>
      </c>
      <c r="D66" s="209">
        <f>_xlfn.DAYS(About!$A$3,'Core Indicators'!AK66)</f>
        <v>83</v>
      </c>
      <c r="E66" s="209">
        <f>_xlfn.DAYS(About!$A$3,'Core Indicators'!AS66)</f>
        <v>83</v>
      </c>
      <c r="F66" s="209">
        <f>_xlfn.DAYS(About!$A$3,'Core Indicators'!BQ66)</f>
        <v>83</v>
      </c>
      <c r="G66" s="209">
        <f>_xlfn.DAYS(About!$A$3,'Core Indicators'!DM66)</f>
        <v>83</v>
      </c>
      <c r="H66" s="209">
        <f>_xlfn.DAYS(About!$A$3,'Core Indicators'!DU66)</f>
        <v>83</v>
      </c>
      <c r="I66" s="209">
        <f>_xlfn.DAYS(About!$A$3,'Core Indicators'!EC66)</f>
        <v>83</v>
      </c>
      <c r="J66" s="209">
        <f>_xlfn.DAYS(About!$A$3,'Core Indicators'!EK66)</f>
        <v>83</v>
      </c>
      <c r="K66" s="209">
        <f>_xlfn.DAYS(About!$A$3,'Core Indicators'!ES66)</f>
        <v>83</v>
      </c>
      <c r="L66" s="209">
        <f>_xlfn.DAYS(About!$A$3,'Core Indicators'!FI66)</f>
        <v>83</v>
      </c>
      <c r="M66" s="209">
        <f>_xlfn.DAYS(About!$A$3,'Core Indicators'!GG66)</f>
        <v>49</v>
      </c>
      <c r="N66" s="209">
        <f>_xlfn.DAYS(About!$A$3,'Core Indicators'!GO66)</f>
        <v>49</v>
      </c>
      <c r="O66" s="209">
        <f>_xlfn.DAYS(About!$A$3,'Core Indicators'!GW66)</f>
        <v>49</v>
      </c>
      <c r="P66" s="209">
        <f>_xlfn.DAYS(About!$A$3,'Core Indicators'!HE66)</f>
        <v>49</v>
      </c>
      <c r="Q66" s="209">
        <f>_xlfn.DAYS(About!$A$3,'Core Indicators'!HM66)</f>
        <v>49</v>
      </c>
      <c r="R66" s="209">
        <f>_xlfn.DAYS(About!$A$3,'Core Indicators'!HU66)</f>
        <v>49</v>
      </c>
      <c r="S66" s="209">
        <f>_xlfn.DAYS(About!$A$3,'Core Indicators'!IC66)</f>
        <v>49</v>
      </c>
      <c r="T66" s="209">
        <f>_xlfn.DAYS(About!$A$3,'Core Indicators'!IK66)</f>
        <v>49</v>
      </c>
      <c r="U66" s="209">
        <f>_xlfn.DAYS(About!$A$3,'Core Indicators'!IS66)</f>
        <v>49</v>
      </c>
      <c r="V66" s="209">
        <f t="shared" si="1"/>
        <v>79.599999999999994</v>
      </c>
    </row>
    <row r="67" spans="1:22" x14ac:dyDescent="0.35">
      <c r="A67" s="208" t="str">
        <f>Lists!C:C</f>
        <v>MDG001</v>
      </c>
      <c r="B67" s="209">
        <f>_xlfn.DAYS(About!$A$3,'Core Indicators'!U67)</f>
        <v>127</v>
      </c>
      <c r="C67" s="209">
        <f>_xlfn.DAYS(About!$A$3,'Core Indicators'!AC67)</f>
        <v>127</v>
      </c>
      <c r="D67" s="209">
        <f>_xlfn.DAYS(About!$A$3,'Core Indicators'!AK67)</f>
        <v>101</v>
      </c>
      <c r="E67" s="209">
        <f>_xlfn.DAYS(About!$A$3,'Core Indicators'!AS67)</f>
        <v>101</v>
      </c>
      <c r="F67" s="209">
        <f>_xlfn.DAYS(About!$A$3,'Core Indicators'!BQ67)</f>
        <v>63</v>
      </c>
      <c r="G67" s="209">
        <f>_xlfn.DAYS(About!$A$3,'Core Indicators'!DM67)</f>
        <v>101</v>
      </c>
      <c r="H67" s="209">
        <f>_xlfn.DAYS(About!$A$3,'Core Indicators'!DU67)</f>
        <v>101</v>
      </c>
      <c r="I67" s="209">
        <f>_xlfn.DAYS(About!$A$3,'Core Indicators'!EC67)</f>
        <v>101</v>
      </c>
      <c r="J67" s="209">
        <f>_xlfn.DAYS(About!$A$3,'Core Indicators'!EK67)</f>
        <v>101</v>
      </c>
      <c r="K67" s="209">
        <f>_xlfn.DAYS(About!$A$3,'Core Indicators'!ES67)</f>
        <v>101</v>
      </c>
      <c r="L67" s="209">
        <f>_xlfn.DAYS(About!$A$3,'Core Indicators'!FI67)</f>
        <v>156</v>
      </c>
      <c r="M67" s="209">
        <f>_xlfn.DAYS(About!$A$3,'Core Indicators'!GG67)</f>
        <v>47</v>
      </c>
      <c r="N67" s="209">
        <f>_xlfn.DAYS(About!$A$3,'Core Indicators'!GO67)</f>
        <v>47</v>
      </c>
      <c r="O67" s="209">
        <f>_xlfn.DAYS(About!$A$3,'Core Indicators'!GW67)</f>
        <v>47</v>
      </c>
      <c r="P67" s="209">
        <f>_xlfn.DAYS(About!$A$3,'Core Indicators'!HE67)</f>
        <v>47</v>
      </c>
      <c r="Q67" s="209">
        <f>_xlfn.DAYS(About!$A$3,'Core Indicators'!HM67)</f>
        <v>47</v>
      </c>
      <c r="R67" s="209">
        <f>_xlfn.DAYS(About!$A$3,'Core Indicators'!HU67)</f>
        <v>47</v>
      </c>
      <c r="S67" s="209">
        <f>_xlfn.DAYS(About!$A$3,'Core Indicators'!IC67)</f>
        <v>47</v>
      </c>
      <c r="T67" s="209">
        <f>_xlfn.DAYS(About!$A$3,'Core Indicators'!IK67)</f>
        <v>47</v>
      </c>
      <c r="U67" s="209">
        <f>_xlfn.DAYS(About!$A$3,'Core Indicators'!IS67)</f>
        <v>47</v>
      </c>
      <c r="V67" s="209">
        <f t="shared" ref="V67:V98" si="2">AVERAGE(D67:M67)</f>
        <v>97.3</v>
      </c>
    </row>
    <row r="68" spans="1:22" x14ac:dyDescent="0.35">
      <c r="A68" s="208" t="str">
        <f>Lists!C:C</f>
        <v>MDG002</v>
      </c>
      <c r="B68" s="209">
        <f>_xlfn.DAYS(About!$A$3,'Core Indicators'!U68)</f>
        <v>156</v>
      </c>
      <c r="C68" s="209">
        <f>_xlfn.DAYS(About!$A$3,'Core Indicators'!AC68)</f>
        <v>156</v>
      </c>
      <c r="D68" s="209">
        <f>_xlfn.DAYS(About!$A$3,'Core Indicators'!AK68)</f>
        <v>156</v>
      </c>
      <c r="E68" s="209">
        <f>_xlfn.DAYS(About!$A$3,'Core Indicators'!AS68)</f>
        <v>156</v>
      </c>
      <c r="F68" s="209">
        <f>_xlfn.DAYS(About!$A$3,'Core Indicators'!BQ68)</f>
        <v>63</v>
      </c>
      <c r="G68" s="209">
        <f>_xlfn.DAYS(About!$A$3,'Core Indicators'!DM68)</f>
        <v>156</v>
      </c>
      <c r="H68" s="209">
        <f>_xlfn.DAYS(About!$A$3,'Core Indicators'!DU68)</f>
        <v>156</v>
      </c>
      <c r="I68" s="209">
        <f>_xlfn.DAYS(About!$A$3,'Core Indicators'!EC68)</f>
        <v>156</v>
      </c>
      <c r="J68" s="209">
        <f>_xlfn.DAYS(About!$A$3,'Core Indicators'!EK68)</f>
        <v>156</v>
      </c>
      <c r="K68" s="209">
        <f>_xlfn.DAYS(About!$A$3,'Core Indicators'!ES68)</f>
        <v>156</v>
      </c>
      <c r="L68" s="209">
        <f>_xlfn.DAYS(About!$A$3,'Core Indicators'!FI68)</f>
        <v>156</v>
      </c>
      <c r="M68" s="209">
        <f>_xlfn.DAYS(About!$A$3,'Core Indicators'!GG68)</f>
        <v>47</v>
      </c>
      <c r="N68" s="209">
        <f>_xlfn.DAYS(About!$A$3,'Core Indicators'!GO68)</f>
        <v>47</v>
      </c>
      <c r="O68" s="209">
        <f>_xlfn.DAYS(About!$A$3,'Core Indicators'!GW68)</f>
        <v>47</v>
      </c>
      <c r="P68" s="209">
        <f>_xlfn.DAYS(About!$A$3,'Core Indicators'!HE68)</f>
        <v>47</v>
      </c>
      <c r="Q68" s="209">
        <f>_xlfn.DAYS(About!$A$3,'Core Indicators'!HM68)</f>
        <v>47</v>
      </c>
      <c r="R68" s="209">
        <f>_xlfn.DAYS(About!$A$3,'Core Indicators'!HU68)</f>
        <v>47</v>
      </c>
      <c r="S68" s="209">
        <f>_xlfn.DAYS(About!$A$3,'Core Indicators'!IC68)</f>
        <v>47</v>
      </c>
      <c r="T68" s="209">
        <f>_xlfn.DAYS(About!$A$3,'Core Indicators'!IK68)</f>
        <v>47</v>
      </c>
      <c r="U68" s="209">
        <f>_xlfn.DAYS(About!$A$3,'Core Indicators'!IS68)</f>
        <v>47</v>
      </c>
      <c r="V68" s="209">
        <f t="shared" si="2"/>
        <v>135.80000000000001</v>
      </c>
    </row>
    <row r="69" spans="1:22" x14ac:dyDescent="0.35">
      <c r="A69" s="208" t="str">
        <f>Lists!C:C</f>
        <v>MDG006</v>
      </c>
      <c r="B69" s="209">
        <f>_xlfn.DAYS(About!$A$3,'Core Indicators'!U69)</f>
        <v>127</v>
      </c>
      <c r="C69" s="209">
        <f>_xlfn.DAYS(About!$A$3,'Core Indicators'!AC69)</f>
        <v>127</v>
      </c>
      <c r="D69" s="209">
        <f>_xlfn.DAYS(About!$A$3,'Core Indicators'!AK69)</f>
        <v>101</v>
      </c>
      <c r="E69" s="209">
        <f>_xlfn.DAYS(About!$A$3,'Core Indicators'!AS69)</f>
        <v>101</v>
      </c>
      <c r="F69" s="209">
        <f>_xlfn.DAYS(About!$A$3,'Core Indicators'!BQ69)</f>
        <v>101</v>
      </c>
      <c r="G69" s="209">
        <f>_xlfn.DAYS(About!$A$3,'Core Indicators'!DM69)</f>
        <v>101</v>
      </c>
      <c r="H69" s="209">
        <f>_xlfn.DAYS(About!$A$3,'Core Indicators'!DU69)</f>
        <v>101</v>
      </c>
      <c r="I69" s="209">
        <f>_xlfn.DAYS(About!$A$3,'Core Indicators'!EC69)</f>
        <v>101</v>
      </c>
      <c r="J69" s="209">
        <f>_xlfn.DAYS(About!$A$3,'Core Indicators'!EK69)</f>
        <v>101</v>
      </c>
      <c r="K69" s="209">
        <f>_xlfn.DAYS(About!$A$3,'Core Indicators'!ES69)</f>
        <v>101</v>
      </c>
      <c r="L69" s="209">
        <f>_xlfn.DAYS(About!$A$3,'Core Indicators'!FI69)</f>
        <v>156</v>
      </c>
      <c r="M69" s="209">
        <f>_xlfn.DAYS(About!$A$3,'Core Indicators'!GG69)</f>
        <v>47</v>
      </c>
      <c r="N69" s="209">
        <f>_xlfn.DAYS(About!$A$3,'Core Indicators'!GO69)</f>
        <v>47</v>
      </c>
      <c r="O69" s="209">
        <f>_xlfn.DAYS(About!$A$3,'Core Indicators'!GW69)</f>
        <v>47</v>
      </c>
      <c r="P69" s="209">
        <f>_xlfn.DAYS(About!$A$3,'Core Indicators'!HE69)</f>
        <v>47</v>
      </c>
      <c r="Q69" s="209">
        <f>_xlfn.DAYS(About!$A$3,'Core Indicators'!HM69)</f>
        <v>47</v>
      </c>
      <c r="R69" s="209">
        <f>_xlfn.DAYS(About!$A$3,'Core Indicators'!HU69)</f>
        <v>47</v>
      </c>
      <c r="S69" s="209">
        <f>_xlfn.DAYS(About!$A$3,'Core Indicators'!IC69)</f>
        <v>47</v>
      </c>
      <c r="T69" s="209">
        <f>_xlfn.DAYS(About!$A$3,'Core Indicators'!IK69)</f>
        <v>47</v>
      </c>
      <c r="U69" s="209">
        <f>_xlfn.DAYS(About!$A$3,'Core Indicators'!IS69)</f>
        <v>47</v>
      </c>
      <c r="V69" s="209">
        <f t="shared" si="2"/>
        <v>101.1</v>
      </c>
    </row>
    <row r="70" spans="1:22" x14ac:dyDescent="0.35">
      <c r="A70" s="208" t="str">
        <f>Lists!C:C</f>
        <v>MEX001</v>
      </c>
      <c r="B70" s="209">
        <f>_xlfn.DAYS(About!$A$3,'Core Indicators'!U70)</f>
        <v>6</v>
      </c>
      <c r="C70" s="209">
        <f>_xlfn.DAYS(About!$A$3,'Core Indicators'!AC70)</f>
        <v>6</v>
      </c>
      <c r="D70" s="209">
        <f>_xlfn.DAYS(About!$A$3,'Core Indicators'!AK70)</f>
        <v>6</v>
      </c>
      <c r="E70" s="209">
        <f>_xlfn.DAYS(About!$A$3,'Core Indicators'!AS70)</f>
        <v>6</v>
      </c>
      <c r="F70" s="209">
        <f>_xlfn.DAYS(About!$A$3,'Core Indicators'!BQ70)</f>
        <v>6</v>
      </c>
      <c r="G70" s="209">
        <f>_xlfn.DAYS(About!$A$3,'Core Indicators'!DM70)</f>
        <v>6</v>
      </c>
      <c r="H70" s="209">
        <f>_xlfn.DAYS(About!$A$3,'Core Indicators'!DU70)</f>
        <v>6</v>
      </c>
      <c r="I70" s="209">
        <f>_xlfn.DAYS(About!$A$3,'Core Indicators'!EC70)</f>
        <v>6</v>
      </c>
      <c r="J70" s="209">
        <f>_xlfn.DAYS(About!$A$3,'Core Indicators'!EK70)</f>
        <v>6</v>
      </c>
      <c r="K70" s="209">
        <f>_xlfn.DAYS(About!$A$3,'Core Indicators'!ES70)</f>
        <v>6</v>
      </c>
      <c r="L70" s="209">
        <f>_xlfn.DAYS(About!$A$3,'Core Indicators'!FI70)</f>
        <v>6</v>
      </c>
      <c r="M70" s="209">
        <f>_xlfn.DAYS(About!$A$3,'Core Indicators'!GG70)</f>
        <v>49</v>
      </c>
      <c r="N70" s="209">
        <f>_xlfn.DAYS(About!$A$3,'Core Indicators'!GO70)</f>
        <v>49</v>
      </c>
      <c r="O70" s="209">
        <f>_xlfn.DAYS(About!$A$3,'Core Indicators'!GW70)</f>
        <v>49</v>
      </c>
      <c r="P70" s="209">
        <f>_xlfn.DAYS(About!$A$3,'Core Indicators'!HE70)</f>
        <v>49</v>
      </c>
      <c r="Q70" s="209">
        <f>_xlfn.DAYS(About!$A$3,'Core Indicators'!HM70)</f>
        <v>49</v>
      </c>
      <c r="R70" s="209">
        <f>_xlfn.DAYS(About!$A$3,'Core Indicators'!HU70)</f>
        <v>49</v>
      </c>
      <c r="S70" s="209">
        <f>_xlfn.DAYS(About!$A$3,'Core Indicators'!IC70)</f>
        <v>49</v>
      </c>
      <c r="T70" s="209">
        <f>_xlfn.DAYS(About!$A$3,'Core Indicators'!IK70)</f>
        <v>49</v>
      </c>
      <c r="U70" s="209">
        <f>_xlfn.DAYS(About!$A$3,'Core Indicators'!IS70)</f>
        <v>49</v>
      </c>
      <c r="V70" s="209">
        <f t="shared" si="2"/>
        <v>10.3</v>
      </c>
    </row>
    <row r="71" spans="1:22" x14ac:dyDescent="0.35">
      <c r="A71" s="208" t="str">
        <f>Lists!C:C</f>
        <v>MEX002</v>
      </c>
      <c r="B71" s="209">
        <f>_xlfn.DAYS(About!$A$3,'Core Indicators'!U71)</f>
        <v>6</v>
      </c>
      <c r="C71" s="209">
        <f>_xlfn.DAYS(About!$A$3,'Core Indicators'!AC71)</f>
        <v>6</v>
      </c>
      <c r="D71" s="209">
        <f>_xlfn.DAYS(About!$A$3,'Core Indicators'!AK71)</f>
        <v>6</v>
      </c>
      <c r="E71" s="209">
        <f>_xlfn.DAYS(About!$A$3,'Core Indicators'!AS71)</f>
        <v>6</v>
      </c>
      <c r="F71" s="209">
        <f>_xlfn.DAYS(About!$A$3,'Core Indicators'!BQ71)</f>
        <v>6</v>
      </c>
      <c r="G71" s="209">
        <f>_xlfn.DAYS(About!$A$3,'Core Indicators'!DM71)</f>
        <v>6</v>
      </c>
      <c r="H71" s="209">
        <f>_xlfn.DAYS(About!$A$3,'Core Indicators'!DU71)</f>
        <v>6</v>
      </c>
      <c r="I71" s="209">
        <f>_xlfn.DAYS(About!$A$3,'Core Indicators'!EC71)</f>
        <v>6</v>
      </c>
      <c r="J71" s="209">
        <f>_xlfn.DAYS(About!$A$3,'Core Indicators'!EK71)</f>
        <v>6</v>
      </c>
      <c r="K71" s="209">
        <f>_xlfn.DAYS(About!$A$3,'Core Indicators'!ES71)</f>
        <v>6</v>
      </c>
      <c r="L71" s="209">
        <f>_xlfn.DAYS(About!$A$3,'Core Indicators'!FI71)</f>
        <v>6</v>
      </c>
      <c r="M71" s="209">
        <f>_xlfn.DAYS(About!$A$3,'Core Indicators'!GG71)</f>
        <v>49</v>
      </c>
      <c r="N71" s="209">
        <f>_xlfn.DAYS(About!$A$3,'Core Indicators'!GO71)</f>
        <v>49</v>
      </c>
      <c r="O71" s="209">
        <f>_xlfn.DAYS(About!$A$3,'Core Indicators'!GW71)</f>
        <v>49</v>
      </c>
      <c r="P71" s="209">
        <f>_xlfn.DAYS(About!$A$3,'Core Indicators'!HE71)</f>
        <v>49</v>
      </c>
      <c r="Q71" s="209">
        <f>_xlfn.DAYS(About!$A$3,'Core Indicators'!HM71)</f>
        <v>49</v>
      </c>
      <c r="R71" s="209">
        <f>_xlfn.DAYS(About!$A$3,'Core Indicators'!HU71)</f>
        <v>49</v>
      </c>
      <c r="S71" s="209">
        <f>_xlfn.DAYS(About!$A$3,'Core Indicators'!IC71)</f>
        <v>49</v>
      </c>
      <c r="T71" s="209">
        <f>_xlfn.DAYS(About!$A$3,'Core Indicators'!IK71)</f>
        <v>49</v>
      </c>
      <c r="U71" s="209">
        <f>_xlfn.DAYS(About!$A$3,'Core Indicators'!IS71)</f>
        <v>49</v>
      </c>
      <c r="V71" s="209">
        <f t="shared" si="2"/>
        <v>10.3</v>
      </c>
    </row>
    <row r="72" spans="1:22" x14ac:dyDescent="0.35">
      <c r="A72" s="208" t="str">
        <f>Lists!C:C</f>
        <v>MEX003</v>
      </c>
      <c r="B72" s="209">
        <f>_xlfn.DAYS(About!$A$3,'Core Indicators'!U72)</f>
        <v>2</v>
      </c>
      <c r="C72" s="209">
        <f>_xlfn.DAYS(About!$A$3,'Core Indicators'!AC72)</f>
        <v>2</v>
      </c>
      <c r="D72" s="209">
        <f>_xlfn.DAYS(About!$A$3,'Core Indicators'!AK72)</f>
        <v>2</v>
      </c>
      <c r="E72" s="209">
        <f>_xlfn.DAYS(About!$A$3,'Core Indicators'!AS72)</f>
        <v>2</v>
      </c>
      <c r="F72" s="209">
        <f>_xlfn.DAYS(About!$A$3,'Core Indicators'!BQ72)</f>
        <v>2</v>
      </c>
      <c r="G72" s="209">
        <f>_xlfn.DAYS(About!$A$3,'Core Indicators'!DM72)</f>
        <v>2</v>
      </c>
      <c r="H72" s="209">
        <f>_xlfn.DAYS(About!$A$3,'Core Indicators'!DU72)</f>
        <v>2</v>
      </c>
      <c r="I72" s="209">
        <f>_xlfn.DAYS(About!$A$3,'Core Indicators'!EC72)</f>
        <v>2</v>
      </c>
      <c r="J72" s="209">
        <f>_xlfn.DAYS(About!$A$3,'Core Indicators'!EK72)</f>
        <v>2</v>
      </c>
      <c r="K72" s="209">
        <f>_xlfn.DAYS(About!$A$3,'Core Indicators'!ES72)</f>
        <v>2</v>
      </c>
      <c r="L72" s="209">
        <f>_xlfn.DAYS(About!$A$3,'Core Indicators'!FI72)</f>
        <v>2</v>
      </c>
      <c r="M72" s="209">
        <f>_xlfn.DAYS(About!$A$3,'Core Indicators'!GG72)</f>
        <v>49</v>
      </c>
      <c r="N72" s="209">
        <f>_xlfn.DAYS(About!$A$3,'Core Indicators'!GO72)</f>
        <v>49</v>
      </c>
      <c r="O72" s="209">
        <f>_xlfn.DAYS(About!$A$3,'Core Indicators'!GW72)</f>
        <v>49</v>
      </c>
      <c r="P72" s="209">
        <f>_xlfn.DAYS(About!$A$3,'Core Indicators'!HE72)</f>
        <v>49</v>
      </c>
      <c r="Q72" s="209">
        <f>_xlfn.DAYS(About!$A$3,'Core Indicators'!HM72)</f>
        <v>49</v>
      </c>
      <c r="R72" s="209">
        <f>_xlfn.DAYS(About!$A$3,'Core Indicators'!HU72)</f>
        <v>49</v>
      </c>
      <c r="S72" s="209">
        <f>_xlfn.DAYS(About!$A$3,'Core Indicators'!IC72)</f>
        <v>49</v>
      </c>
      <c r="T72" s="209">
        <f>_xlfn.DAYS(About!$A$3,'Core Indicators'!IK72)</f>
        <v>49</v>
      </c>
      <c r="U72" s="209">
        <f>_xlfn.DAYS(About!$A$3,'Core Indicators'!IS72)</f>
        <v>49</v>
      </c>
      <c r="V72" s="209">
        <f t="shared" si="2"/>
        <v>6.7</v>
      </c>
    </row>
    <row r="73" spans="1:22" x14ac:dyDescent="0.35">
      <c r="A73" s="208" t="str">
        <f>Lists!C:C</f>
        <v>MLI001</v>
      </c>
      <c r="B73" s="209">
        <f>_xlfn.DAYS(About!$A$3,'Core Indicators'!U73)</f>
        <v>1</v>
      </c>
      <c r="C73" s="209">
        <f>_xlfn.DAYS(About!$A$3,'Core Indicators'!AC73)</f>
        <v>1</v>
      </c>
      <c r="D73" s="209">
        <f>_xlfn.DAYS(About!$A$3,'Core Indicators'!AK73)</f>
        <v>1</v>
      </c>
      <c r="E73" s="209">
        <f>_xlfn.DAYS(About!$A$3,'Core Indicators'!AS73)</f>
        <v>1</v>
      </c>
      <c r="F73" s="209">
        <f>_xlfn.DAYS(About!$A$3,'Core Indicators'!BQ73)</f>
        <v>1</v>
      </c>
      <c r="G73" s="209">
        <f>_xlfn.DAYS(About!$A$3,'Core Indicators'!DM73)</f>
        <v>1</v>
      </c>
      <c r="H73" s="209">
        <f>_xlfn.DAYS(About!$A$3,'Core Indicators'!DU73)</f>
        <v>1</v>
      </c>
      <c r="I73" s="209">
        <f>_xlfn.DAYS(About!$A$3,'Core Indicators'!EC73)</f>
        <v>1</v>
      </c>
      <c r="J73" s="209">
        <f>_xlfn.DAYS(About!$A$3,'Core Indicators'!EK73)</f>
        <v>1</v>
      </c>
      <c r="K73" s="209">
        <f>_xlfn.DAYS(About!$A$3,'Core Indicators'!ES73)</f>
        <v>1</v>
      </c>
      <c r="L73" s="209">
        <f>_xlfn.DAYS(About!$A$3,'Core Indicators'!FI73)</f>
        <v>1</v>
      </c>
      <c r="M73" s="209">
        <f>_xlfn.DAYS(About!$A$3,'Core Indicators'!GG73)</f>
        <v>66</v>
      </c>
      <c r="N73" s="209">
        <f>_xlfn.DAYS(About!$A$3,'Core Indicators'!GO73)</f>
        <v>66</v>
      </c>
      <c r="O73" s="209">
        <f>_xlfn.DAYS(About!$A$3,'Core Indicators'!GW73)</f>
        <v>66</v>
      </c>
      <c r="P73" s="209">
        <f>_xlfn.DAYS(About!$A$3,'Core Indicators'!HE73)</f>
        <v>66</v>
      </c>
      <c r="Q73" s="209">
        <f>_xlfn.DAYS(About!$A$3,'Core Indicators'!HM73)</f>
        <v>66</v>
      </c>
      <c r="R73" s="209">
        <f>_xlfn.DAYS(About!$A$3,'Core Indicators'!HU73)</f>
        <v>66</v>
      </c>
      <c r="S73" s="209">
        <f>_xlfn.DAYS(About!$A$3,'Core Indicators'!IC73)</f>
        <v>66</v>
      </c>
      <c r="T73" s="209">
        <f>_xlfn.DAYS(About!$A$3,'Core Indicators'!IK73)</f>
        <v>66</v>
      </c>
      <c r="U73" s="209">
        <f>_xlfn.DAYS(About!$A$3,'Core Indicators'!IS73)</f>
        <v>66</v>
      </c>
      <c r="V73" s="209">
        <f t="shared" si="2"/>
        <v>7.5</v>
      </c>
    </row>
    <row r="74" spans="1:22" x14ac:dyDescent="0.35">
      <c r="A74" s="208" t="str">
        <f>Lists!C:C</f>
        <v>MMR001</v>
      </c>
      <c r="B74" s="209">
        <f>_xlfn.DAYS(About!$A$3,'Core Indicators'!U74)</f>
        <v>52</v>
      </c>
      <c r="C74" s="209">
        <f>_xlfn.DAYS(About!$A$3,'Core Indicators'!AC74)</f>
        <v>23</v>
      </c>
      <c r="D74" s="209">
        <f>_xlfn.DAYS(About!$A$3,'Core Indicators'!AK74)</f>
        <v>23</v>
      </c>
      <c r="E74" s="209">
        <f>_xlfn.DAYS(About!$A$3,'Core Indicators'!AS74)</f>
        <v>3</v>
      </c>
      <c r="F74" s="209">
        <f>_xlfn.DAYS(About!$A$3,'Core Indicators'!BQ74)</f>
        <v>3</v>
      </c>
      <c r="G74" s="209">
        <f>_xlfn.DAYS(About!$A$3,'Core Indicators'!DM74)</f>
        <v>23</v>
      </c>
      <c r="H74" s="209">
        <f>_xlfn.DAYS(About!$A$3,'Core Indicators'!DU74)</f>
        <v>52</v>
      </c>
      <c r="I74" s="209">
        <f>_xlfn.DAYS(About!$A$3,'Core Indicators'!EC74)</f>
        <v>52</v>
      </c>
      <c r="J74" s="209">
        <f>_xlfn.DAYS(About!$A$3,'Core Indicators'!EK74)</f>
        <v>23</v>
      </c>
      <c r="K74" s="209">
        <f>_xlfn.DAYS(About!$A$3,'Core Indicators'!ES74)</f>
        <v>52</v>
      </c>
      <c r="L74" s="209">
        <f>_xlfn.DAYS(About!$A$3,'Core Indicators'!FI74)</f>
        <v>514</v>
      </c>
      <c r="M74" s="209">
        <f>_xlfn.DAYS(About!$A$3,'Core Indicators'!GG74)</f>
        <v>45</v>
      </c>
      <c r="N74" s="209">
        <f>_xlfn.DAYS(About!$A$3,'Core Indicators'!GO74)</f>
        <v>45</v>
      </c>
      <c r="O74" s="209">
        <f>_xlfn.DAYS(About!$A$3,'Core Indicators'!GW74)</f>
        <v>45</v>
      </c>
      <c r="P74" s="209">
        <f>_xlfn.DAYS(About!$A$3,'Core Indicators'!HE74)</f>
        <v>45</v>
      </c>
      <c r="Q74" s="209">
        <f>_xlfn.DAYS(About!$A$3,'Core Indicators'!HM74)</f>
        <v>45</v>
      </c>
      <c r="R74" s="209">
        <f>_xlfn.DAYS(About!$A$3,'Core Indicators'!HU74)</f>
        <v>45</v>
      </c>
      <c r="S74" s="209">
        <f>_xlfn.DAYS(About!$A$3,'Core Indicators'!IC74)</f>
        <v>45</v>
      </c>
      <c r="T74" s="209">
        <f>_xlfn.DAYS(About!$A$3,'Core Indicators'!IK74)</f>
        <v>45</v>
      </c>
      <c r="U74" s="209">
        <f>_xlfn.DAYS(About!$A$3,'Core Indicators'!IS74)</f>
        <v>45</v>
      </c>
      <c r="V74" s="209">
        <f t="shared" si="2"/>
        <v>79</v>
      </c>
    </row>
    <row r="75" spans="1:22" x14ac:dyDescent="0.35">
      <c r="A75" s="208" t="str">
        <f>Lists!C:C</f>
        <v>MMR002</v>
      </c>
      <c r="B75" s="209">
        <f>_xlfn.DAYS(About!$A$3,'Core Indicators'!U75)</f>
        <v>52</v>
      </c>
      <c r="C75" s="209">
        <f>_xlfn.DAYS(About!$A$3,'Core Indicators'!AC75)</f>
        <v>23</v>
      </c>
      <c r="D75" s="209">
        <f>_xlfn.DAYS(About!$A$3,'Core Indicators'!AK75)</f>
        <v>23</v>
      </c>
      <c r="E75" s="209">
        <f>_xlfn.DAYS(About!$A$3,'Core Indicators'!AS75)</f>
        <v>3</v>
      </c>
      <c r="F75" s="209">
        <f>_xlfn.DAYS(About!$A$3,'Core Indicators'!BQ75)</f>
        <v>3</v>
      </c>
      <c r="G75" s="209">
        <f>_xlfn.DAYS(About!$A$3,'Core Indicators'!DM75)</f>
        <v>23</v>
      </c>
      <c r="H75" s="209">
        <f>_xlfn.DAYS(About!$A$3,'Core Indicators'!DU75)</f>
        <v>23</v>
      </c>
      <c r="I75" s="209">
        <f>_xlfn.DAYS(About!$A$3,'Core Indicators'!EC75)</f>
        <v>158</v>
      </c>
      <c r="J75" s="209">
        <f>_xlfn.DAYS(About!$A$3,'Core Indicators'!EK75)</f>
        <v>23</v>
      </c>
      <c r="K75" s="209">
        <f>_xlfn.DAYS(About!$A$3,'Core Indicators'!ES75)</f>
        <v>158</v>
      </c>
      <c r="L75" s="209">
        <f>_xlfn.DAYS(About!$A$3,'Core Indicators'!FI75)</f>
        <v>514</v>
      </c>
      <c r="M75" s="209">
        <f>_xlfn.DAYS(About!$A$3,'Core Indicators'!GG75)</f>
        <v>45</v>
      </c>
      <c r="N75" s="209">
        <f>_xlfn.DAYS(About!$A$3,'Core Indicators'!GO75)</f>
        <v>45</v>
      </c>
      <c r="O75" s="209">
        <f>_xlfn.DAYS(About!$A$3,'Core Indicators'!GW75)</f>
        <v>45</v>
      </c>
      <c r="P75" s="209">
        <f>_xlfn.DAYS(About!$A$3,'Core Indicators'!HE75)</f>
        <v>45</v>
      </c>
      <c r="Q75" s="209">
        <f>_xlfn.DAYS(About!$A$3,'Core Indicators'!HM75)</f>
        <v>45</v>
      </c>
      <c r="R75" s="209">
        <f>_xlfn.DAYS(About!$A$3,'Core Indicators'!HU75)</f>
        <v>45</v>
      </c>
      <c r="S75" s="209">
        <f>_xlfn.DAYS(About!$A$3,'Core Indicators'!IC75)</f>
        <v>45</v>
      </c>
      <c r="T75" s="209">
        <f>_xlfn.DAYS(About!$A$3,'Core Indicators'!IK75)</f>
        <v>45</v>
      </c>
      <c r="U75" s="209">
        <f>_xlfn.DAYS(About!$A$3,'Core Indicators'!IS75)</f>
        <v>45</v>
      </c>
      <c r="V75" s="209">
        <f t="shared" si="2"/>
        <v>97.3</v>
      </c>
    </row>
    <row r="76" spans="1:22" x14ac:dyDescent="0.35">
      <c r="A76" s="208" t="str">
        <f>Lists!C:C</f>
        <v>MMR003</v>
      </c>
      <c r="B76" s="209">
        <f>_xlfn.DAYS(About!$A$3,'Core Indicators'!U76)</f>
        <v>514</v>
      </c>
      <c r="C76" s="209">
        <f>_xlfn.DAYS(About!$A$3,'Core Indicators'!AC76)</f>
        <v>157</v>
      </c>
      <c r="D76" s="209">
        <f>_xlfn.DAYS(About!$A$3,'Core Indicators'!AK76)</f>
        <v>157</v>
      </c>
      <c r="E76" s="209">
        <f>_xlfn.DAYS(About!$A$3,'Core Indicators'!AS76)</f>
        <v>3</v>
      </c>
      <c r="F76" s="209">
        <f>_xlfn.DAYS(About!$A$3,'Core Indicators'!BQ76)</f>
        <v>3</v>
      </c>
      <c r="G76" s="209">
        <f>_xlfn.DAYS(About!$A$3,'Core Indicators'!DM76)</f>
        <v>157</v>
      </c>
      <c r="H76" s="209">
        <f>_xlfn.DAYS(About!$A$3,'Core Indicators'!DU76)</f>
        <v>157</v>
      </c>
      <c r="I76" s="209">
        <f>_xlfn.DAYS(About!$A$3,'Core Indicators'!EC76)</f>
        <v>157</v>
      </c>
      <c r="J76" s="209">
        <f>_xlfn.DAYS(About!$A$3,'Core Indicators'!EK76)</f>
        <v>157</v>
      </c>
      <c r="K76" s="209">
        <f>_xlfn.DAYS(About!$A$3,'Core Indicators'!ES76)</f>
        <v>157</v>
      </c>
      <c r="L76" s="209">
        <f>_xlfn.DAYS(About!$A$3,'Core Indicators'!FI76)</f>
        <v>514</v>
      </c>
      <c r="M76" s="209">
        <f>_xlfn.DAYS(About!$A$3,'Core Indicators'!GG76)</f>
        <v>45</v>
      </c>
      <c r="N76" s="209">
        <f>_xlfn.DAYS(About!$A$3,'Core Indicators'!GO76)</f>
        <v>45</v>
      </c>
      <c r="O76" s="209">
        <f>_xlfn.DAYS(About!$A$3,'Core Indicators'!GW76)</f>
        <v>45</v>
      </c>
      <c r="P76" s="209">
        <f>_xlfn.DAYS(About!$A$3,'Core Indicators'!HE76)</f>
        <v>45</v>
      </c>
      <c r="Q76" s="209">
        <f>_xlfn.DAYS(About!$A$3,'Core Indicators'!HM76)</f>
        <v>45</v>
      </c>
      <c r="R76" s="209">
        <f>_xlfn.DAYS(About!$A$3,'Core Indicators'!HU76)</f>
        <v>45</v>
      </c>
      <c r="S76" s="209">
        <f>_xlfn.DAYS(About!$A$3,'Core Indicators'!IC76)</f>
        <v>45</v>
      </c>
      <c r="T76" s="209">
        <f>_xlfn.DAYS(About!$A$3,'Core Indicators'!IK76)</f>
        <v>45</v>
      </c>
      <c r="U76" s="209">
        <f>_xlfn.DAYS(About!$A$3,'Core Indicators'!IS76)</f>
        <v>45</v>
      </c>
      <c r="V76" s="209">
        <f t="shared" si="2"/>
        <v>150.69999999999999</v>
      </c>
    </row>
    <row r="77" spans="1:22" x14ac:dyDescent="0.35">
      <c r="A77" s="208" t="str">
        <f>Lists!C:C</f>
        <v>MMR004</v>
      </c>
      <c r="B77" s="209">
        <f>_xlfn.DAYS(About!$A$3,'Core Indicators'!U77)</f>
        <v>52</v>
      </c>
      <c r="C77" s="209">
        <f>_xlfn.DAYS(About!$A$3,'Core Indicators'!AC77)</f>
        <v>23</v>
      </c>
      <c r="D77" s="209">
        <f>_xlfn.DAYS(About!$A$3,'Core Indicators'!AK77)</f>
        <v>52</v>
      </c>
      <c r="E77" s="209">
        <f>_xlfn.DAYS(About!$A$3,'Core Indicators'!AS77)</f>
        <v>3</v>
      </c>
      <c r="F77" s="209">
        <f>_xlfn.DAYS(About!$A$3,'Core Indicators'!BQ77)</f>
        <v>3</v>
      </c>
      <c r="G77" s="209">
        <f>_xlfn.DAYS(About!$A$3,'Core Indicators'!DM77)</f>
        <v>23</v>
      </c>
      <c r="H77" s="209">
        <f>_xlfn.DAYS(About!$A$3,'Core Indicators'!DU77)</f>
        <v>52</v>
      </c>
      <c r="I77" s="209">
        <f>_xlfn.DAYS(About!$A$3,'Core Indicators'!EC77)</f>
        <v>52</v>
      </c>
      <c r="J77" s="209">
        <f>_xlfn.DAYS(About!$A$3,'Core Indicators'!EK77)</f>
        <v>52</v>
      </c>
      <c r="K77" s="209">
        <f>_xlfn.DAYS(About!$A$3,'Core Indicators'!ES77)</f>
        <v>52</v>
      </c>
      <c r="L77" s="209">
        <f>_xlfn.DAYS(About!$A$3,'Core Indicators'!FI77)</f>
        <v>372</v>
      </c>
      <c r="M77" s="209">
        <f>_xlfn.DAYS(About!$A$3,'Core Indicators'!GG77)</f>
        <v>45</v>
      </c>
      <c r="N77" s="209">
        <f>_xlfn.DAYS(About!$A$3,'Core Indicators'!GO77)</f>
        <v>45</v>
      </c>
      <c r="O77" s="209">
        <f>_xlfn.DAYS(About!$A$3,'Core Indicators'!GW77)</f>
        <v>45</v>
      </c>
      <c r="P77" s="209">
        <f>_xlfn.DAYS(About!$A$3,'Core Indicators'!HE77)</f>
        <v>45</v>
      </c>
      <c r="Q77" s="209">
        <f>_xlfn.DAYS(About!$A$3,'Core Indicators'!HM77)</f>
        <v>45</v>
      </c>
      <c r="R77" s="209">
        <f>_xlfn.DAYS(About!$A$3,'Core Indicators'!HU77)</f>
        <v>45</v>
      </c>
      <c r="S77" s="209">
        <f>_xlfn.DAYS(About!$A$3,'Core Indicators'!IC77)</f>
        <v>45</v>
      </c>
      <c r="T77" s="209">
        <f>_xlfn.DAYS(About!$A$3,'Core Indicators'!IK77)</f>
        <v>45</v>
      </c>
      <c r="U77" s="209">
        <f>_xlfn.DAYS(About!$A$3,'Core Indicators'!IS77)</f>
        <v>45</v>
      </c>
      <c r="V77" s="209">
        <f t="shared" si="2"/>
        <v>70.599999999999994</v>
      </c>
    </row>
    <row r="78" spans="1:22" x14ac:dyDescent="0.35">
      <c r="A78" s="208" t="str">
        <f>Lists!C:C</f>
        <v>MOZ001</v>
      </c>
      <c r="B78" s="209">
        <f>_xlfn.DAYS(About!$A$3,'Core Indicators'!U78)</f>
        <v>150</v>
      </c>
      <c r="C78" s="209">
        <f>_xlfn.DAYS(About!$A$3,'Core Indicators'!AC78)</f>
        <v>150</v>
      </c>
      <c r="D78" s="209">
        <f>_xlfn.DAYS(About!$A$3,'Core Indicators'!AK78)</f>
        <v>69</v>
      </c>
      <c r="E78" s="209">
        <f>_xlfn.DAYS(About!$A$3,'Core Indicators'!AS78)</f>
        <v>69</v>
      </c>
      <c r="F78" s="209">
        <f>_xlfn.DAYS(About!$A$3,'Core Indicators'!BQ78)</f>
        <v>69</v>
      </c>
      <c r="G78" s="209">
        <f>_xlfn.DAYS(About!$A$3,'Core Indicators'!DM78)</f>
        <v>69</v>
      </c>
      <c r="H78" s="209">
        <f>_xlfn.DAYS(About!$A$3,'Core Indicators'!DU78)</f>
        <v>69</v>
      </c>
      <c r="I78" s="209">
        <f>_xlfn.DAYS(About!$A$3,'Core Indicators'!EC78)</f>
        <v>69</v>
      </c>
      <c r="J78" s="209">
        <f>_xlfn.DAYS(About!$A$3,'Core Indicators'!EK78)</f>
        <v>69</v>
      </c>
      <c r="K78" s="209">
        <f>_xlfn.DAYS(About!$A$3,'Core Indicators'!ES78)</f>
        <v>69</v>
      </c>
      <c r="L78" s="209">
        <f>_xlfn.DAYS(About!$A$3,'Core Indicators'!FI78)</f>
        <v>97</v>
      </c>
      <c r="M78" s="209">
        <f>_xlfn.DAYS(About!$A$3,'Core Indicators'!GG78)</f>
        <v>48</v>
      </c>
      <c r="N78" s="209">
        <f>_xlfn.DAYS(About!$A$3,'Core Indicators'!GO78)</f>
        <v>48</v>
      </c>
      <c r="O78" s="209">
        <f>_xlfn.DAYS(About!$A$3,'Core Indicators'!GW78)</f>
        <v>48</v>
      </c>
      <c r="P78" s="209">
        <f>_xlfn.DAYS(About!$A$3,'Core Indicators'!HE78)</f>
        <v>48</v>
      </c>
      <c r="Q78" s="209">
        <f>_xlfn.DAYS(About!$A$3,'Core Indicators'!HM78)</f>
        <v>48</v>
      </c>
      <c r="R78" s="209">
        <f>_xlfn.DAYS(About!$A$3,'Core Indicators'!HU78)</f>
        <v>48</v>
      </c>
      <c r="S78" s="209">
        <f>_xlfn.DAYS(About!$A$3,'Core Indicators'!IC78)</f>
        <v>48</v>
      </c>
      <c r="T78" s="209">
        <f>_xlfn.DAYS(About!$A$3,'Core Indicators'!IK78)</f>
        <v>48</v>
      </c>
      <c r="U78" s="209">
        <f>_xlfn.DAYS(About!$A$3,'Core Indicators'!IS78)</f>
        <v>48</v>
      </c>
      <c r="V78" s="209">
        <f t="shared" si="2"/>
        <v>69.7</v>
      </c>
    </row>
    <row r="79" spans="1:22" x14ac:dyDescent="0.35">
      <c r="A79" s="208" t="str">
        <f>Lists!C:C</f>
        <v>MOZ004</v>
      </c>
      <c r="B79" s="209">
        <f>_xlfn.DAYS(About!$A$3,'Core Indicators'!U79)</f>
        <v>489</v>
      </c>
      <c r="C79" s="209">
        <f>_xlfn.DAYS(About!$A$3,'Core Indicators'!AC79)</f>
        <v>350</v>
      </c>
      <c r="D79" s="209">
        <f>_xlfn.DAYS(About!$A$3,'Core Indicators'!AK79)</f>
        <v>150</v>
      </c>
      <c r="E79" s="209">
        <f>_xlfn.DAYS(About!$A$3,'Core Indicators'!AS79)</f>
        <v>69</v>
      </c>
      <c r="F79" s="209">
        <f>_xlfn.DAYS(About!$A$3,'Core Indicators'!BQ79)</f>
        <v>69</v>
      </c>
      <c r="G79" s="209">
        <f>_xlfn.DAYS(About!$A$3,'Core Indicators'!DM79)</f>
        <v>97</v>
      </c>
      <c r="H79" s="209">
        <f>_xlfn.DAYS(About!$A$3,'Core Indicators'!DU79)</f>
        <v>97</v>
      </c>
      <c r="I79" s="209">
        <f>_xlfn.DAYS(About!$A$3,'Core Indicators'!EC79)</f>
        <v>97</v>
      </c>
      <c r="J79" s="209">
        <f>_xlfn.DAYS(About!$A$3,'Core Indicators'!EK79)</f>
        <v>97</v>
      </c>
      <c r="K79" s="209">
        <f>_xlfn.DAYS(About!$A$3,'Core Indicators'!ES79)</f>
        <v>97</v>
      </c>
      <c r="L79" s="209">
        <f>_xlfn.DAYS(About!$A$3,'Core Indicators'!FI79)</f>
        <v>350</v>
      </c>
      <c r="M79" s="209">
        <f>_xlfn.DAYS(About!$A$3,'Core Indicators'!GG79)</f>
        <v>48</v>
      </c>
      <c r="N79" s="209">
        <f>_xlfn.DAYS(About!$A$3,'Core Indicators'!GO79)</f>
        <v>48</v>
      </c>
      <c r="O79" s="209">
        <f>_xlfn.DAYS(About!$A$3,'Core Indicators'!GW79)</f>
        <v>48</v>
      </c>
      <c r="P79" s="209">
        <f>_xlfn.DAYS(About!$A$3,'Core Indicators'!HE79)</f>
        <v>48</v>
      </c>
      <c r="Q79" s="209">
        <f>_xlfn.DAYS(About!$A$3,'Core Indicators'!HM79)</f>
        <v>48</v>
      </c>
      <c r="R79" s="209">
        <f>_xlfn.DAYS(About!$A$3,'Core Indicators'!HU79)</f>
        <v>48</v>
      </c>
      <c r="S79" s="209">
        <f>_xlfn.DAYS(About!$A$3,'Core Indicators'!IC79)</f>
        <v>48</v>
      </c>
      <c r="T79" s="209">
        <f>_xlfn.DAYS(About!$A$3,'Core Indicators'!IK79)</f>
        <v>48</v>
      </c>
      <c r="U79" s="209">
        <f>_xlfn.DAYS(About!$A$3,'Core Indicators'!IS79)</f>
        <v>48</v>
      </c>
      <c r="V79" s="209">
        <f t="shared" si="2"/>
        <v>117.1</v>
      </c>
    </row>
    <row r="80" spans="1:22" x14ac:dyDescent="0.35">
      <c r="A80" s="208" t="str">
        <f>Lists!C:C</f>
        <v>MOZ008</v>
      </c>
      <c r="B80" s="209">
        <f>_xlfn.DAYS(About!$A$3,'Core Indicators'!U80)</f>
        <v>97</v>
      </c>
      <c r="C80" s="209">
        <f>_xlfn.DAYS(About!$A$3,'Core Indicators'!AC80)</f>
        <v>97</v>
      </c>
      <c r="D80" s="209">
        <f>_xlfn.DAYS(About!$A$3,'Core Indicators'!AK80)</f>
        <v>69</v>
      </c>
      <c r="E80" s="209">
        <f>_xlfn.DAYS(About!$A$3,'Core Indicators'!AS80)</f>
        <v>69</v>
      </c>
      <c r="F80" s="209">
        <f>_xlfn.DAYS(About!$A$3,'Core Indicators'!BQ80)</f>
        <v>69</v>
      </c>
      <c r="G80" s="209">
        <f>_xlfn.DAYS(About!$A$3,'Core Indicators'!DM80)</f>
        <v>69</v>
      </c>
      <c r="H80" s="209">
        <f>_xlfn.DAYS(About!$A$3,'Core Indicators'!DU80)</f>
        <v>69</v>
      </c>
      <c r="I80" s="209">
        <f>_xlfn.DAYS(About!$A$3,'Core Indicators'!EC80)</f>
        <v>69</v>
      </c>
      <c r="J80" s="209">
        <f>_xlfn.DAYS(About!$A$3,'Core Indicators'!EK80)</f>
        <v>69</v>
      </c>
      <c r="K80" s="209">
        <f>_xlfn.DAYS(About!$A$3,'Core Indicators'!ES80)</f>
        <v>69</v>
      </c>
      <c r="L80" s="209">
        <f>_xlfn.DAYS(About!$A$3,'Core Indicators'!FI80)</f>
        <v>97</v>
      </c>
      <c r="M80" s="209">
        <f>_xlfn.DAYS(About!$A$3,'Core Indicators'!GG80)</f>
        <v>48</v>
      </c>
      <c r="N80" s="209">
        <f>_xlfn.DAYS(About!$A$3,'Core Indicators'!GO80)</f>
        <v>48</v>
      </c>
      <c r="O80" s="209">
        <f>_xlfn.DAYS(About!$A$3,'Core Indicators'!GW80)</f>
        <v>48</v>
      </c>
      <c r="P80" s="209">
        <f>_xlfn.DAYS(About!$A$3,'Core Indicators'!HE80)</f>
        <v>48</v>
      </c>
      <c r="Q80" s="209">
        <f>_xlfn.DAYS(About!$A$3,'Core Indicators'!HM80)</f>
        <v>48</v>
      </c>
      <c r="R80" s="209">
        <f>_xlfn.DAYS(About!$A$3,'Core Indicators'!HU80)</f>
        <v>48</v>
      </c>
      <c r="S80" s="209">
        <f>_xlfn.DAYS(About!$A$3,'Core Indicators'!IC80)</f>
        <v>48</v>
      </c>
      <c r="T80" s="209">
        <f>_xlfn.DAYS(About!$A$3,'Core Indicators'!IK80)</f>
        <v>48</v>
      </c>
      <c r="U80" s="209">
        <f>_xlfn.DAYS(About!$A$3,'Core Indicators'!IS80)</f>
        <v>48</v>
      </c>
      <c r="V80" s="209">
        <f t="shared" si="2"/>
        <v>69.7</v>
      </c>
    </row>
    <row r="81" spans="1:22" x14ac:dyDescent="0.35">
      <c r="A81" s="208" t="str">
        <f>Lists!C:C</f>
        <v>MRT002</v>
      </c>
      <c r="B81" s="209">
        <f>_xlfn.DAYS(About!$A$3,'Core Indicators'!U81)</f>
        <v>1232</v>
      </c>
      <c r="C81" s="209">
        <f>_xlfn.DAYS(About!$A$3,'Core Indicators'!AC81)</f>
        <v>323</v>
      </c>
      <c r="D81" s="209">
        <f>_xlfn.DAYS(About!$A$3,'Core Indicators'!AK81)</f>
        <v>323</v>
      </c>
      <c r="E81" s="209">
        <f>_xlfn.DAYS(About!$A$3,'Core Indicators'!AS81)</f>
        <v>323</v>
      </c>
      <c r="F81" s="209">
        <f>_xlfn.DAYS(About!$A$3,'Core Indicators'!BQ81)</f>
        <v>323</v>
      </c>
      <c r="G81" s="209">
        <f>_xlfn.DAYS(About!$A$3,'Core Indicators'!DM81)</f>
        <v>323</v>
      </c>
      <c r="H81" s="209">
        <f>_xlfn.DAYS(About!$A$3,'Core Indicators'!DU81)</f>
        <v>323</v>
      </c>
      <c r="I81" s="209">
        <f>_xlfn.DAYS(About!$A$3,'Core Indicators'!EC81)</f>
        <v>323</v>
      </c>
      <c r="J81" s="209">
        <f>_xlfn.DAYS(About!$A$3,'Core Indicators'!EK81)</f>
        <v>323</v>
      </c>
      <c r="K81" s="209">
        <f>_xlfn.DAYS(About!$A$3,'Core Indicators'!ES81)</f>
        <v>323</v>
      </c>
      <c r="L81" s="209">
        <f>_xlfn.DAYS(About!$A$3,'Core Indicators'!FI81)</f>
        <v>1232</v>
      </c>
      <c r="M81" s="209">
        <f>_xlfn.DAYS(About!$A$3,'Core Indicators'!GG81)</f>
        <v>46</v>
      </c>
      <c r="N81" s="209">
        <f>_xlfn.DAYS(About!$A$3,'Core Indicators'!GO81)</f>
        <v>46</v>
      </c>
      <c r="O81" s="209">
        <f>_xlfn.DAYS(About!$A$3,'Core Indicators'!GW81)</f>
        <v>46</v>
      </c>
      <c r="P81" s="209">
        <f>_xlfn.DAYS(About!$A$3,'Core Indicators'!HE81)</f>
        <v>46</v>
      </c>
      <c r="Q81" s="209">
        <f>_xlfn.DAYS(About!$A$3,'Core Indicators'!HM81)</f>
        <v>46</v>
      </c>
      <c r="R81" s="209">
        <f>_xlfn.DAYS(About!$A$3,'Core Indicators'!HU81)</f>
        <v>46</v>
      </c>
      <c r="S81" s="209">
        <f>_xlfn.DAYS(About!$A$3,'Core Indicators'!IC81)</f>
        <v>46</v>
      </c>
      <c r="T81" s="209">
        <f>_xlfn.DAYS(About!$A$3,'Core Indicators'!IK81)</f>
        <v>46</v>
      </c>
      <c r="U81" s="209">
        <f>_xlfn.DAYS(About!$A$3,'Core Indicators'!IS81)</f>
        <v>46</v>
      </c>
      <c r="V81" s="209">
        <f t="shared" si="2"/>
        <v>386.2</v>
      </c>
    </row>
    <row r="82" spans="1:22" x14ac:dyDescent="0.35">
      <c r="A82" s="208" t="str">
        <f>Lists!C:C</f>
        <v>MRT003</v>
      </c>
      <c r="B82" s="209">
        <f>_xlfn.DAYS(About!$A$3,'Core Indicators'!U82)</f>
        <v>640</v>
      </c>
      <c r="C82" s="209">
        <f>_xlfn.DAYS(About!$A$3,'Core Indicators'!AC82)</f>
        <v>323</v>
      </c>
      <c r="D82" s="209">
        <f>_xlfn.DAYS(About!$A$3,'Core Indicators'!AK82)</f>
        <v>323</v>
      </c>
      <c r="E82" s="209">
        <f>_xlfn.DAYS(About!$A$3,'Core Indicators'!AS82)</f>
        <v>673</v>
      </c>
      <c r="F82" s="209">
        <f>_xlfn.DAYS(About!$A$3,'Core Indicators'!BQ82)</f>
        <v>323</v>
      </c>
      <c r="G82" s="209">
        <f>_xlfn.DAYS(About!$A$3,'Core Indicators'!DM82)</f>
        <v>323</v>
      </c>
      <c r="H82" s="209">
        <f>_xlfn.DAYS(About!$A$3,'Core Indicators'!DU82)</f>
        <v>323</v>
      </c>
      <c r="I82" s="209">
        <f>_xlfn.DAYS(About!$A$3,'Core Indicators'!EC82)</f>
        <v>323</v>
      </c>
      <c r="J82" s="209">
        <f>_xlfn.DAYS(About!$A$3,'Core Indicators'!EK82)</f>
        <v>323</v>
      </c>
      <c r="K82" s="209">
        <f>_xlfn.DAYS(About!$A$3,'Core Indicators'!ES82)</f>
        <v>504</v>
      </c>
      <c r="L82" s="209">
        <f>_xlfn.DAYS(About!$A$3,'Core Indicators'!FI82)</f>
        <v>673</v>
      </c>
      <c r="M82" s="209">
        <f>_xlfn.DAYS(About!$A$3,'Core Indicators'!GG82)</f>
        <v>46</v>
      </c>
      <c r="N82" s="209">
        <f>_xlfn.DAYS(About!$A$3,'Core Indicators'!GO82)</f>
        <v>46</v>
      </c>
      <c r="O82" s="209">
        <f>_xlfn.DAYS(About!$A$3,'Core Indicators'!GW82)</f>
        <v>46</v>
      </c>
      <c r="P82" s="209">
        <f>_xlfn.DAYS(About!$A$3,'Core Indicators'!HE82)</f>
        <v>46</v>
      </c>
      <c r="Q82" s="209">
        <f>_xlfn.DAYS(About!$A$3,'Core Indicators'!HM82)</f>
        <v>46</v>
      </c>
      <c r="R82" s="209">
        <f>_xlfn.DAYS(About!$A$3,'Core Indicators'!HU82)</f>
        <v>46</v>
      </c>
      <c r="S82" s="209">
        <f>_xlfn.DAYS(About!$A$3,'Core Indicators'!IC82)</f>
        <v>46</v>
      </c>
      <c r="T82" s="209">
        <f>_xlfn.DAYS(About!$A$3,'Core Indicators'!IK82)</f>
        <v>46</v>
      </c>
      <c r="U82" s="209">
        <f>_xlfn.DAYS(About!$A$3,'Core Indicators'!IS82)</f>
        <v>46</v>
      </c>
      <c r="V82" s="209">
        <f t="shared" si="2"/>
        <v>383.4</v>
      </c>
    </row>
    <row r="83" spans="1:22" x14ac:dyDescent="0.35">
      <c r="A83" s="208" t="str">
        <f>Lists!C:C</f>
        <v>MWI002</v>
      </c>
      <c r="B83" s="209">
        <f>_xlfn.DAYS(About!$A$3,'Core Indicators'!U83)</f>
        <v>291</v>
      </c>
      <c r="C83" s="209">
        <f>_xlfn.DAYS(About!$A$3,'Core Indicators'!AC83)</f>
        <v>291</v>
      </c>
      <c r="D83" s="209">
        <f>_xlfn.DAYS(About!$A$3,'Core Indicators'!AK83)</f>
        <v>94</v>
      </c>
      <c r="E83" s="209">
        <f>_xlfn.DAYS(About!$A$3,'Core Indicators'!AS83)</f>
        <v>94</v>
      </c>
      <c r="F83" s="209">
        <f>_xlfn.DAYS(About!$A$3,'Core Indicators'!BQ83)</f>
        <v>11</v>
      </c>
      <c r="G83" s="209">
        <f>_xlfn.DAYS(About!$A$3,'Core Indicators'!DM83)</f>
        <v>94</v>
      </c>
      <c r="H83" s="209">
        <f>_xlfn.DAYS(About!$A$3,'Core Indicators'!DU83)</f>
        <v>11</v>
      </c>
      <c r="I83" s="209">
        <f>_xlfn.DAYS(About!$A$3,'Core Indicators'!EC83)</f>
        <v>11</v>
      </c>
      <c r="J83" s="209">
        <f>_xlfn.DAYS(About!$A$3,'Core Indicators'!EK83)</f>
        <v>94</v>
      </c>
      <c r="K83" s="209">
        <f>_xlfn.DAYS(About!$A$3,'Core Indicators'!ES83)</f>
        <v>94</v>
      </c>
      <c r="L83" s="209">
        <f>_xlfn.DAYS(About!$A$3,'Core Indicators'!FI83)</f>
        <v>127</v>
      </c>
      <c r="M83" s="209">
        <f>_xlfn.DAYS(About!$A$3,'Core Indicators'!GG83)</f>
        <v>47</v>
      </c>
      <c r="N83" s="209">
        <f>_xlfn.DAYS(About!$A$3,'Core Indicators'!GO83)</f>
        <v>47</v>
      </c>
      <c r="O83" s="209">
        <f>_xlfn.DAYS(About!$A$3,'Core Indicators'!GW83)</f>
        <v>47</v>
      </c>
      <c r="P83" s="209">
        <f>_xlfn.DAYS(About!$A$3,'Core Indicators'!HE83)</f>
        <v>47</v>
      </c>
      <c r="Q83" s="209">
        <f>_xlfn.DAYS(About!$A$3,'Core Indicators'!HM83)</f>
        <v>47</v>
      </c>
      <c r="R83" s="209">
        <f>_xlfn.DAYS(About!$A$3,'Core Indicators'!HU83)</f>
        <v>47</v>
      </c>
      <c r="S83" s="209">
        <f>_xlfn.DAYS(About!$A$3,'Core Indicators'!IC83)</f>
        <v>47</v>
      </c>
      <c r="T83" s="209">
        <f>_xlfn.DAYS(About!$A$3,'Core Indicators'!IK83)</f>
        <v>47</v>
      </c>
      <c r="U83" s="209">
        <f>_xlfn.DAYS(About!$A$3,'Core Indicators'!IS83)</f>
        <v>47</v>
      </c>
      <c r="V83" s="209">
        <f t="shared" si="2"/>
        <v>67.7</v>
      </c>
    </row>
    <row r="84" spans="1:22" x14ac:dyDescent="0.35">
      <c r="A84" s="208" t="str">
        <f>Lists!C:C</f>
        <v>MWI004</v>
      </c>
      <c r="B84" s="209">
        <f>_xlfn.DAYS(About!$A$3,'Core Indicators'!U84)</f>
        <v>150</v>
      </c>
      <c r="C84" s="209">
        <f>_xlfn.DAYS(About!$A$3,'Core Indicators'!AC84)</f>
        <v>150</v>
      </c>
      <c r="D84" s="209">
        <f>_xlfn.DAYS(About!$A$3,'Core Indicators'!AK84)</f>
        <v>150</v>
      </c>
      <c r="E84" s="209">
        <f>_xlfn.DAYS(About!$A$3,'Core Indicators'!AS84)</f>
        <v>150</v>
      </c>
      <c r="F84" s="209">
        <f>_xlfn.DAYS(About!$A$3,'Core Indicators'!BQ84)</f>
        <v>150</v>
      </c>
      <c r="G84" s="209">
        <f>_xlfn.DAYS(About!$A$3,'Core Indicators'!DM84)</f>
        <v>150</v>
      </c>
      <c r="H84" s="209">
        <f>_xlfn.DAYS(About!$A$3,'Core Indicators'!DU84)</f>
        <v>11</v>
      </c>
      <c r="I84" s="209">
        <f>_xlfn.DAYS(About!$A$3,'Core Indicators'!EC84)</f>
        <v>11</v>
      </c>
      <c r="J84" s="209">
        <f>_xlfn.DAYS(About!$A$3,'Core Indicators'!EK84)</f>
        <v>150</v>
      </c>
      <c r="K84" s="209">
        <f>_xlfn.DAYS(About!$A$3,'Core Indicators'!ES84)</f>
        <v>150</v>
      </c>
      <c r="L84" s="209">
        <f>_xlfn.DAYS(About!$A$3,'Core Indicators'!FI84)</f>
        <v>150</v>
      </c>
      <c r="M84" s="209">
        <f>_xlfn.DAYS(About!$A$3,'Core Indicators'!GG84)</f>
        <v>47</v>
      </c>
      <c r="N84" s="209">
        <f>_xlfn.DAYS(About!$A$3,'Core Indicators'!GO84)</f>
        <v>47</v>
      </c>
      <c r="O84" s="209">
        <f>_xlfn.DAYS(About!$A$3,'Core Indicators'!GW84)</f>
        <v>47</v>
      </c>
      <c r="P84" s="209">
        <f>_xlfn.DAYS(About!$A$3,'Core Indicators'!HE84)</f>
        <v>47</v>
      </c>
      <c r="Q84" s="209">
        <f>_xlfn.DAYS(About!$A$3,'Core Indicators'!HM84)</f>
        <v>47</v>
      </c>
      <c r="R84" s="209">
        <f>_xlfn.DAYS(About!$A$3,'Core Indicators'!HU84)</f>
        <v>47</v>
      </c>
      <c r="S84" s="209">
        <f>_xlfn.DAYS(About!$A$3,'Core Indicators'!IC84)</f>
        <v>47</v>
      </c>
      <c r="T84" s="209">
        <f>_xlfn.DAYS(About!$A$3,'Core Indicators'!IK84)</f>
        <v>47</v>
      </c>
      <c r="U84" s="209">
        <f>_xlfn.DAYS(About!$A$3,'Core Indicators'!IS84)</f>
        <v>47</v>
      </c>
      <c r="V84" s="209">
        <f t="shared" si="2"/>
        <v>111.9</v>
      </c>
    </row>
    <row r="85" spans="1:22" x14ac:dyDescent="0.35">
      <c r="A85" s="208" t="str">
        <f>Lists!C:C</f>
        <v>MYS001</v>
      </c>
      <c r="B85" s="209">
        <f>_xlfn.DAYS(About!$A$3,'Core Indicators'!U85)</f>
        <v>30</v>
      </c>
      <c r="C85" s="209">
        <f>_xlfn.DAYS(About!$A$3,'Core Indicators'!AC85)</f>
        <v>30</v>
      </c>
      <c r="D85" s="209">
        <f>_xlfn.DAYS(About!$A$3,'Core Indicators'!AK85)</f>
        <v>30</v>
      </c>
      <c r="E85" s="209">
        <f>_xlfn.DAYS(About!$A$3,'Core Indicators'!AS85)</f>
        <v>3</v>
      </c>
      <c r="F85" s="209">
        <f>_xlfn.DAYS(About!$A$3,'Core Indicators'!BQ85)</f>
        <v>3</v>
      </c>
      <c r="G85" s="209">
        <f>_xlfn.DAYS(About!$A$3,'Core Indicators'!DM85)</f>
        <v>78</v>
      </c>
      <c r="H85" s="209">
        <f>_xlfn.DAYS(About!$A$3,'Core Indicators'!DU85)</f>
        <v>3</v>
      </c>
      <c r="I85" s="209">
        <f>_xlfn.DAYS(About!$A$3,'Core Indicators'!EC85)</f>
        <v>3</v>
      </c>
      <c r="J85" s="209">
        <f>_xlfn.DAYS(About!$A$3,'Core Indicators'!EK85)</f>
        <v>78</v>
      </c>
      <c r="K85" s="209">
        <f>_xlfn.DAYS(About!$A$3,'Core Indicators'!ES85)</f>
        <v>78</v>
      </c>
      <c r="L85" s="209">
        <f>_xlfn.DAYS(About!$A$3,'Core Indicators'!FI85)</f>
        <v>458</v>
      </c>
      <c r="M85" s="209">
        <f>_xlfn.DAYS(About!$A$3,'Core Indicators'!GG85)</f>
        <v>45</v>
      </c>
      <c r="N85" s="209">
        <f>_xlfn.DAYS(About!$A$3,'Core Indicators'!GO85)</f>
        <v>45</v>
      </c>
      <c r="O85" s="209">
        <f>_xlfn.DAYS(About!$A$3,'Core Indicators'!GW85)</f>
        <v>45</v>
      </c>
      <c r="P85" s="209">
        <f>_xlfn.DAYS(About!$A$3,'Core Indicators'!HE85)</f>
        <v>45</v>
      </c>
      <c r="Q85" s="209">
        <f>_xlfn.DAYS(About!$A$3,'Core Indicators'!HM85)</f>
        <v>45</v>
      </c>
      <c r="R85" s="209">
        <f>_xlfn.DAYS(About!$A$3,'Core Indicators'!HU85)</f>
        <v>45</v>
      </c>
      <c r="S85" s="209">
        <f>_xlfn.DAYS(About!$A$3,'Core Indicators'!IC85)</f>
        <v>45</v>
      </c>
      <c r="T85" s="209">
        <f>_xlfn.DAYS(About!$A$3,'Core Indicators'!IK85)</f>
        <v>45</v>
      </c>
      <c r="U85" s="209">
        <f>_xlfn.DAYS(About!$A$3,'Core Indicators'!IS85)</f>
        <v>45</v>
      </c>
      <c r="V85" s="209">
        <f t="shared" si="2"/>
        <v>77.900000000000006</v>
      </c>
    </row>
    <row r="86" spans="1:22" x14ac:dyDescent="0.35">
      <c r="A86" s="208" t="str">
        <f>Lists!C:C</f>
        <v>NAM002</v>
      </c>
      <c r="B86" s="209">
        <f>_xlfn.DAYS(About!$A$3,'Core Indicators'!U86)</f>
        <v>354</v>
      </c>
      <c r="C86" s="209">
        <f>_xlfn.DAYS(About!$A$3,'Core Indicators'!AC86)</f>
        <v>185</v>
      </c>
      <c r="D86" s="209">
        <f>_xlfn.DAYS(About!$A$3,'Core Indicators'!AK86)</f>
        <v>185</v>
      </c>
      <c r="E86" s="209">
        <f>_xlfn.DAYS(About!$A$3,'Core Indicators'!AS86)</f>
        <v>874</v>
      </c>
      <c r="F86" s="209">
        <f>_xlfn.DAYS(About!$A$3,'Core Indicators'!BQ86)</f>
        <v>11</v>
      </c>
      <c r="G86" s="209">
        <f>_xlfn.DAYS(About!$A$3,'Core Indicators'!DM86)</f>
        <v>185</v>
      </c>
      <c r="H86" s="209">
        <f>_xlfn.DAYS(About!$A$3,'Core Indicators'!DU86)</f>
        <v>185</v>
      </c>
      <c r="I86" s="209">
        <f>_xlfn.DAYS(About!$A$3,'Core Indicators'!EC86)</f>
        <v>185</v>
      </c>
      <c r="J86" s="209">
        <f>_xlfn.DAYS(About!$A$3,'Core Indicators'!EK86)</f>
        <v>185</v>
      </c>
      <c r="K86" s="209">
        <f>_xlfn.DAYS(About!$A$3,'Core Indicators'!ES86)</f>
        <v>185</v>
      </c>
      <c r="L86" s="209">
        <f>_xlfn.DAYS(About!$A$3,'Core Indicators'!FI86)</f>
        <v>354</v>
      </c>
      <c r="M86" s="209">
        <f>_xlfn.DAYS(About!$A$3,'Core Indicators'!GG86)</f>
        <v>47</v>
      </c>
      <c r="N86" s="209">
        <f>_xlfn.DAYS(About!$A$3,'Core Indicators'!GO86)</f>
        <v>47</v>
      </c>
      <c r="O86" s="209">
        <f>_xlfn.DAYS(About!$A$3,'Core Indicators'!GW86)</f>
        <v>47</v>
      </c>
      <c r="P86" s="209">
        <f>_xlfn.DAYS(About!$A$3,'Core Indicators'!HE86)</f>
        <v>47</v>
      </c>
      <c r="Q86" s="209">
        <f>_xlfn.DAYS(About!$A$3,'Core Indicators'!HM86)</f>
        <v>47</v>
      </c>
      <c r="R86" s="209">
        <f>_xlfn.DAYS(About!$A$3,'Core Indicators'!HU86)</f>
        <v>47</v>
      </c>
      <c r="S86" s="209">
        <f>_xlfn.DAYS(About!$A$3,'Core Indicators'!IC86)</f>
        <v>47</v>
      </c>
      <c r="T86" s="209">
        <f>_xlfn.DAYS(About!$A$3,'Core Indicators'!IK86)</f>
        <v>47</v>
      </c>
      <c r="U86" s="209">
        <f>_xlfn.DAYS(About!$A$3,'Core Indicators'!IS86)</f>
        <v>47</v>
      </c>
      <c r="V86" s="209">
        <f t="shared" si="2"/>
        <v>239.6</v>
      </c>
    </row>
    <row r="87" spans="1:22" x14ac:dyDescent="0.35">
      <c r="A87" s="208" t="str">
        <f>Lists!C:C</f>
        <v>NER001</v>
      </c>
      <c r="B87" s="209">
        <f>_xlfn.DAYS(About!$A$3,'Core Indicators'!U87)</f>
        <v>0</v>
      </c>
      <c r="C87" s="209">
        <f>_xlfn.DAYS(About!$A$3,'Core Indicators'!AC87)</f>
        <v>0</v>
      </c>
      <c r="D87" s="209">
        <f>_xlfn.DAYS(About!$A$3,'Core Indicators'!AK87)</f>
        <v>0</v>
      </c>
      <c r="E87" s="209">
        <f>_xlfn.DAYS(About!$A$3,'Core Indicators'!AS87)</f>
        <v>0</v>
      </c>
      <c r="F87" s="209">
        <f>_xlfn.DAYS(About!$A$3,'Core Indicators'!BQ87)</f>
        <v>0</v>
      </c>
      <c r="G87" s="209">
        <f>_xlfn.DAYS(About!$A$3,'Core Indicators'!DM87)</f>
        <v>0</v>
      </c>
      <c r="H87" s="209">
        <f>_xlfn.DAYS(About!$A$3,'Core Indicators'!DU87)</f>
        <v>0</v>
      </c>
      <c r="I87" s="209">
        <f>_xlfn.DAYS(About!$A$3,'Core Indicators'!EC87)</f>
        <v>0</v>
      </c>
      <c r="J87" s="209">
        <f>_xlfn.DAYS(About!$A$3,'Core Indicators'!EK87)</f>
        <v>0</v>
      </c>
      <c r="K87" s="209">
        <f>_xlfn.DAYS(About!$A$3,'Core Indicators'!ES87)</f>
        <v>0</v>
      </c>
      <c r="L87" s="209">
        <f>_xlfn.DAYS(About!$A$3,'Core Indicators'!FI87)</f>
        <v>0</v>
      </c>
      <c r="M87" s="209">
        <f>_xlfn.DAYS(About!$A$3,'Core Indicators'!GG87)</f>
        <v>66</v>
      </c>
      <c r="N87" s="209">
        <f>_xlfn.DAYS(About!$A$3,'Core Indicators'!GO87)</f>
        <v>66</v>
      </c>
      <c r="O87" s="209">
        <f>_xlfn.DAYS(About!$A$3,'Core Indicators'!GW87)</f>
        <v>66</v>
      </c>
      <c r="P87" s="209">
        <f>_xlfn.DAYS(About!$A$3,'Core Indicators'!HE87)</f>
        <v>66</v>
      </c>
      <c r="Q87" s="209">
        <f>_xlfn.DAYS(About!$A$3,'Core Indicators'!HM87)</f>
        <v>66</v>
      </c>
      <c r="R87" s="209">
        <f>_xlfn.DAYS(About!$A$3,'Core Indicators'!HU87)</f>
        <v>66</v>
      </c>
      <c r="S87" s="209">
        <f>_xlfn.DAYS(About!$A$3,'Core Indicators'!IC87)</f>
        <v>66</v>
      </c>
      <c r="T87" s="209">
        <f>_xlfn.DAYS(About!$A$3,'Core Indicators'!IK87)</f>
        <v>66</v>
      </c>
      <c r="U87" s="209">
        <f>_xlfn.DAYS(About!$A$3,'Core Indicators'!IS87)</f>
        <v>66</v>
      </c>
      <c r="V87" s="209">
        <f t="shared" si="2"/>
        <v>6.6</v>
      </c>
    </row>
    <row r="88" spans="1:22" x14ac:dyDescent="0.35">
      <c r="A88" s="208" t="str">
        <f>Lists!C:C</f>
        <v>NER002</v>
      </c>
      <c r="B88" s="209">
        <f>_xlfn.DAYS(About!$A$3,'Core Indicators'!U88)</f>
        <v>1234</v>
      </c>
      <c r="C88" s="209">
        <f>_xlfn.DAYS(About!$A$3,'Core Indicators'!AC88)</f>
        <v>517</v>
      </c>
      <c r="D88" s="209">
        <f>_xlfn.DAYS(About!$A$3,'Core Indicators'!AK88)</f>
        <v>517</v>
      </c>
      <c r="E88" s="209">
        <f>_xlfn.DAYS(About!$A$3,'Core Indicators'!AS88)</f>
        <v>122</v>
      </c>
      <c r="F88" s="209">
        <f>_xlfn.DAYS(About!$A$3,'Core Indicators'!BQ88)</f>
        <v>122</v>
      </c>
      <c r="G88" s="209">
        <f>_xlfn.DAYS(About!$A$3,'Core Indicators'!DM88)</f>
        <v>517</v>
      </c>
      <c r="H88" s="209">
        <f>_xlfn.DAYS(About!$A$3,'Core Indicators'!DU88)</f>
        <v>517</v>
      </c>
      <c r="I88" s="209">
        <f>_xlfn.DAYS(About!$A$3,'Core Indicators'!EC88)</f>
        <v>517</v>
      </c>
      <c r="J88" s="209">
        <f>_xlfn.DAYS(About!$A$3,'Core Indicators'!EK88)</f>
        <v>517</v>
      </c>
      <c r="K88" s="209">
        <f>_xlfn.DAYS(About!$A$3,'Core Indicators'!ES88)</f>
        <v>517</v>
      </c>
      <c r="L88" s="209">
        <f>_xlfn.DAYS(About!$A$3,'Core Indicators'!FI88)</f>
        <v>1234</v>
      </c>
      <c r="M88" s="209">
        <f>_xlfn.DAYS(About!$A$3,'Core Indicators'!GG88)</f>
        <v>66</v>
      </c>
      <c r="N88" s="209">
        <f>_xlfn.DAYS(About!$A$3,'Core Indicators'!GO88)</f>
        <v>66</v>
      </c>
      <c r="O88" s="209">
        <f>_xlfn.DAYS(About!$A$3,'Core Indicators'!GW88)</f>
        <v>66</v>
      </c>
      <c r="P88" s="209">
        <f>_xlfn.DAYS(About!$A$3,'Core Indicators'!HE88)</f>
        <v>66</v>
      </c>
      <c r="Q88" s="209">
        <f>_xlfn.DAYS(About!$A$3,'Core Indicators'!HM88)</f>
        <v>66</v>
      </c>
      <c r="R88" s="209">
        <f>_xlfn.DAYS(About!$A$3,'Core Indicators'!HU88)</f>
        <v>66</v>
      </c>
      <c r="S88" s="209">
        <f>_xlfn.DAYS(About!$A$3,'Core Indicators'!IC88)</f>
        <v>66</v>
      </c>
      <c r="T88" s="209">
        <f>_xlfn.DAYS(About!$A$3,'Core Indicators'!IK88)</f>
        <v>66</v>
      </c>
      <c r="U88" s="209">
        <f>_xlfn.DAYS(About!$A$3,'Core Indicators'!IS88)</f>
        <v>66</v>
      </c>
      <c r="V88" s="209">
        <f t="shared" si="2"/>
        <v>464.6</v>
      </c>
    </row>
    <row r="89" spans="1:22" x14ac:dyDescent="0.35">
      <c r="A89" s="208" t="str">
        <f>Lists!C:C</f>
        <v>NER003</v>
      </c>
      <c r="B89" s="209">
        <f>_xlfn.DAYS(About!$A$3,'Core Indicators'!U89)</f>
        <v>1234</v>
      </c>
      <c r="C89" s="209">
        <f>_xlfn.DAYS(About!$A$3,'Core Indicators'!AC89)</f>
        <v>517</v>
      </c>
      <c r="D89" s="209">
        <f>_xlfn.DAYS(About!$A$3,'Core Indicators'!AK89)</f>
        <v>517</v>
      </c>
      <c r="E89" s="209">
        <f>_xlfn.DAYS(About!$A$3,'Core Indicators'!AS89)</f>
        <v>122</v>
      </c>
      <c r="F89" s="209">
        <f>_xlfn.DAYS(About!$A$3,'Core Indicators'!BQ89)</f>
        <v>122</v>
      </c>
      <c r="G89" s="209">
        <f>_xlfn.DAYS(About!$A$3,'Core Indicators'!DM89)</f>
        <v>517</v>
      </c>
      <c r="H89" s="209">
        <f>_xlfn.DAYS(About!$A$3,'Core Indicators'!DU89)</f>
        <v>517</v>
      </c>
      <c r="I89" s="209">
        <f>_xlfn.DAYS(About!$A$3,'Core Indicators'!EC89)</f>
        <v>517</v>
      </c>
      <c r="J89" s="209">
        <f>_xlfn.DAYS(About!$A$3,'Core Indicators'!EK89)</f>
        <v>517</v>
      </c>
      <c r="K89" s="209">
        <f>_xlfn.DAYS(About!$A$3,'Core Indicators'!ES89)</f>
        <v>517</v>
      </c>
      <c r="L89" s="209">
        <f>_xlfn.DAYS(About!$A$3,'Core Indicators'!FI89)</f>
        <v>1234</v>
      </c>
      <c r="M89" s="209">
        <f>_xlfn.DAYS(About!$A$3,'Core Indicators'!GG89)</f>
        <v>66</v>
      </c>
      <c r="N89" s="209">
        <f>_xlfn.DAYS(About!$A$3,'Core Indicators'!GO89)</f>
        <v>66</v>
      </c>
      <c r="O89" s="209">
        <f>_xlfn.DAYS(About!$A$3,'Core Indicators'!GW89)</f>
        <v>66</v>
      </c>
      <c r="P89" s="209">
        <f>_xlfn.DAYS(About!$A$3,'Core Indicators'!HE89)</f>
        <v>66</v>
      </c>
      <c r="Q89" s="209">
        <f>_xlfn.DAYS(About!$A$3,'Core Indicators'!HM89)</f>
        <v>66</v>
      </c>
      <c r="R89" s="209">
        <f>_xlfn.DAYS(About!$A$3,'Core Indicators'!HU89)</f>
        <v>66</v>
      </c>
      <c r="S89" s="209">
        <f>_xlfn.DAYS(About!$A$3,'Core Indicators'!IC89)</f>
        <v>66</v>
      </c>
      <c r="T89" s="209">
        <f>_xlfn.DAYS(About!$A$3,'Core Indicators'!IK89)</f>
        <v>66</v>
      </c>
      <c r="U89" s="209">
        <f>_xlfn.DAYS(About!$A$3,'Core Indicators'!IS89)</f>
        <v>66</v>
      </c>
      <c r="V89" s="209">
        <f t="shared" si="2"/>
        <v>464.6</v>
      </c>
    </row>
    <row r="90" spans="1:22" x14ac:dyDescent="0.35">
      <c r="A90" s="208" t="str">
        <f>Lists!C:C</f>
        <v>NER004</v>
      </c>
      <c r="B90" s="209">
        <f>_xlfn.DAYS(About!$A$3,'Core Indicators'!U90)</f>
        <v>517</v>
      </c>
      <c r="C90" s="209">
        <f>_xlfn.DAYS(About!$A$3,'Core Indicators'!AC90)</f>
        <v>517</v>
      </c>
      <c r="D90" s="209">
        <f>_xlfn.DAYS(About!$A$3,'Core Indicators'!AK90)</f>
        <v>517</v>
      </c>
      <c r="E90" s="209">
        <f>_xlfn.DAYS(About!$A$3,'Core Indicators'!AS90)</f>
        <v>274</v>
      </c>
      <c r="F90" s="209">
        <f>_xlfn.DAYS(About!$A$3,'Core Indicators'!BQ90)</f>
        <v>274</v>
      </c>
      <c r="G90" s="209">
        <f>_xlfn.DAYS(About!$A$3,'Core Indicators'!DM90)</f>
        <v>517</v>
      </c>
      <c r="H90" s="209">
        <f>_xlfn.DAYS(About!$A$3,'Core Indicators'!DU90)</f>
        <v>517</v>
      </c>
      <c r="I90" s="209">
        <f>_xlfn.DAYS(About!$A$3,'Core Indicators'!EC90)</f>
        <v>517</v>
      </c>
      <c r="J90" s="209">
        <f>_xlfn.DAYS(About!$A$3,'Core Indicators'!EK90)</f>
        <v>517</v>
      </c>
      <c r="K90" s="209">
        <f>_xlfn.DAYS(About!$A$3,'Core Indicators'!ES90)</f>
        <v>517</v>
      </c>
      <c r="L90" s="209">
        <f>_xlfn.DAYS(About!$A$3,'Core Indicators'!FI90)</f>
        <v>927</v>
      </c>
      <c r="M90" s="209">
        <f>_xlfn.DAYS(About!$A$3,'Core Indicators'!GG90)</f>
        <v>66</v>
      </c>
      <c r="N90" s="209">
        <f>_xlfn.DAYS(About!$A$3,'Core Indicators'!GO90)</f>
        <v>66</v>
      </c>
      <c r="O90" s="209">
        <f>_xlfn.DAYS(About!$A$3,'Core Indicators'!GW90)</f>
        <v>66</v>
      </c>
      <c r="P90" s="209">
        <f>_xlfn.DAYS(About!$A$3,'Core Indicators'!HE90)</f>
        <v>66</v>
      </c>
      <c r="Q90" s="209">
        <f>_xlfn.DAYS(About!$A$3,'Core Indicators'!HM90)</f>
        <v>66</v>
      </c>
      <c r="R90" s="209">
        <f>_xlfn.DAYS(About!$A$3,'Core Indicators'!HU90)</f>
        <v>66</v>
      </c>
      <c r="S90" s="209">
        <f>_xlfn.DAYS(About!$A$3,'Core Indicators'!IC90)</f>
        <v>66</v>
      </c>
      <c r="T90" s="209">
        <f>_xlfn.DAYS(About!$A$3,'Core Indicators'!IK90)</f>
        <v>66</v>
      </c>
      <c r="U90" s="209">
        <f>_xlfn.DAYS(About!$A$3,'Core Indicators'!IS90)</f>
        <v>66</v>
      </c>
      <c r="V90" s="209">
        <f t="shared" si="2"/>
        <v>464.3</v>
      </c>
    </row>
    <row r="91" spans="1:22" x14ac:dyDescent="0.35">
      <c r="A91" s="208" t="str">
        <f>Lists!C:C</f>
        <v>NGA001</v>
      </c>
      <c r="B91" s="209">
        <f>_xlfn.DAYS(About!$A$3,'Core Indicators'!U91)</f>
        <v>1093</v>
      </c>
      <c r="C91" s="209">
        <f>_xlfn.DAYS(About!$A$3,'Core Indicators'!AC91)</f>
        <v>127</v>
      </c>
      <c r="D91" s="209">
        <f>_xlfn.DAYS(About!$A$3,'Core Indicators'!AK91)</f>
        <v>1</v>
      </c>
      <c r="E91" s="209">
        <f>_xlfn.DAYS(About!$A$3,'Core Indicators'!AS91)</f>
        <v>1</v>
      </c>
      <c r="F91" s="209">
        <f>_xlfn.DAYS(About!$A$3,'Core Indicators'!BQ91)</f>
        <v>1</v>
      </c>
      <c r="G91" s="209">
        <f>_xlfn.DAYS(About!$A$3,'Core Indicators'!DM91)</f>
        <v>1</v>
      </c>
      <c r="H91" s="209">
        <f>_xlfn.DAYS(About!$A$3,'Core Indicators'!DU91)</f>
        <v>1</v>
      </c>
      <c r="I91" s="209">
        <f>_xlfn.DAYS(About!$A$3,'Core Indicators'!EC91)</f>
        <v>1</v>
      </c>
      <c r="J91" s="209">
        <f>_xlfn.DAYS(About!$A$3,'Core Indicators'!EK91)</f>
        <v>1</v>
      </c>
      <c r="K91" s="209">
        <f>_xlfn.DAYS(About!$A$3,'Core Indicators'!ES91)</f>
        <v>1</v>
      </c>
      <c r="L91" s="209">
        <f>_xlfn.DAYS(About!$A$3,'Core Indicators'!FI91)</f>
        <v>1093</v>
      </c>
      <c r="M91" s="209">
        <f>_xlfn.DAYS(About!$A$3,'Core Indicators'!GG91)</f>
        <v>46</v>
      </c>
      <c r="N91" s="209">
        <f>_xlfn.DAYS(About!$A$3,'Core Indicators'!GO91)</f>
        <v>46</v>
      </c>
      <c r="O91" s="209">
        <f>_xlfn.DAYS(About!$A$3,'Core Indicators'!GW91)</f>
        <v>46</v>
      </c>
      <c r="P91" s="209">
        <f>_xlfn.DAYS(About!$A$3,'Core Indicators'!HE91)</f>
        <v>46</v>
      </c>
      <c r="Q91" s="209">
        <f>_xlfn.DAYS(About!$A$3,'Core Indicators'!HM91)</f>
        <v>46</v>
      </c>
      <c r="R91" s="209">
        <f>_xlfn.DAYS(About!$A$3,'Core Indicators'!HU91)</f>
        <v>46</v>
      </c>
      <c r="S91" s="209">
        <f>_xlfn.DAYS(About!$A$3,'Core Indicators'!IC91)</f>
        <v>46</v>
      </c>
      <c r="T91" s="209">
        <f>_xlfn.DAYS(About!$A$3,'Core Indicators'!IK91)</f>
        <v>46</v>
      </c>
      <c r="U91" s="209">
        <f>_xlfn.DAYS(About!$A$3,'Core Indicators'!IS91)</f>
        <v>46</v>
      </c>
      <c r="V91" s="209">
        <f t="shared" si="2"/>
        <v>114.7</v>
      </c>
    </row>
    <row r="92" spans="1:22" x14ac:dyDescent="0.35">
      <c r="A92" s="208" t="str">
        <f>Lists!C:C</f>
        <v>NGA003</v>
      </c>
      <c r="B92" s="209">
        <f>_xlfn.DAYS(About!$A$3,'Core Indicators'!U92)</f>
        <v>577</v>
      </c>
      <c r="C92" s="209">
        <f>_xlfn.DAYS(About!$A$3,'Core Indicators'!AC92)</f>
        <v>1</v>
      </c>
      <c r="D92" s="209">
        <f>_xlfn.DAYS(About!$A$3,'Core Indicators'!AK92)</f>
        <v>1</v>
      </c>
      <c r="E92" s="209">
        <f>_xlfn.DAYS(About!$A$3,'Core Indicators'!AS92)</f>
        <v>1</v>
      </c>
      <c r="F92" s="209">
        <f>_xlfn.DAYS(About!$A$3,'Core Indicators'!BQ92)</f>
        <v>1</v>
      </c>
      <c r="G92" s="209">
        <f>_xlfn.DAYS(About!$A$3,'Core Indicators'!DM92)</f>
        <v>1</v>
      </c>
      <c r="H92" s="209">
        <f>_xlfn.DAYS(About!$A$3,'Core Indicators'!DU92)</f>
        <v>1</v>
      </c>
      <c r="I92" s="209">
        <f>_xlfn.DAYS(About!$A$3,'Core Indicators'!EC92)</f>
        <v>1</v>
      </c>
      <c r="J92" s="209">
        <f>_xlfn.DAYS(About!$A$3,'Core Indicators'!EK92)</f>
        <v>1</v>
      </c>
      <c r="K92" s="209">
        <f>_xlfn.DAYS(About!$A$3,'Core Indicators'!ES92)</f>
        <v>1</v>
      </c>
      <c r="L92" s="209">
        <f>_xlfn.DAYS(About!$A$3,'Core Indicators'!FI92)</f>
        <v>1094</v>
      </c>
      <c r="M92" s="209">
        <f>_xlfn.DAYS(About!$A$3,'Core Indicators'!GG92)</f>
        <v>46</v>
      </c>
      <c r="N92" s="209">
        <f>_xlfn.DAYS(About!$A$3,'Core Indicators'!GO92)</f>
        <v>46</v>
      </c>
      <c r="O92" s="209">
        <f>_xlfn.DAYS(About!$A$3,'Core Indicators'!GW92)</f>
        <v>46</v>
      </c>
      <c r="P92" s="209">
        <f>_xlfn.DAYS(About!$A$3,'Core Indicators'!HE92)</f>
        <v>46</v>
      </c>
      <c r="Q92" s="209">
        <f>_xlfn.DAYS(About!$A$3,'Core Indicators'!HM92)</f>
        <v>46</v>
      </c>
      <c r="R92" s="209">
        <f>_xlfn.DAYS(About!$A$3,'Core Indicators'!HU92)</f>
        <v>46</v>
      </c>
      <c r="S92" s="209">
        <f>_xlfn.DAYS(About!$A$3,'Core Indicators'!IC92)</f>
        <v>46</v>
      </c>
      <c r="T92" s="209">
        <f>_xlfn.DAYS(About!$A$3,'Core Indicators'!IK92)</f>
        <v>46</v>
      </c>
      <c r="U92" s="209">
        <f>_xlfn.DAYS(About!$A$3,'Core Indicators'!IS92)</f>
        <v>46</v>
      </c>
      <c r="V92" s="209">
        <f t="shared" si="2"/>
        <v>114.8</v>
      </c>
    </row>
    <row r="93" spans="1:22" x14ac:dyDescent="0.35">
      <c r="A93" s="208" t="str">
        <f>Lists!C:C</f>
        <v>NGA004</v>
      </c>
      <c r="B93" s="209">
        <f>_xlfn.DAYS(About!$A$3,'Core Indicators'!U93)</f>
        <v>1095</v>
      </c>
      <c r="C93" s="209">
        <f>_xlfn.DAYS(About!$A$3,'Core Indicators'!AC93)</f>
        <v>1</v>
      </c>
      <c r="D93" s="209">
        <f>_xlfn.DAYS(About!$A$3,'Core Indicators'!AK93)</f>
        <v>1</v>
      </c>
      <c r="E93" s="209">
        <f>_xlfn.DAYS(About!$A$3,'Core Indicators'!AS93)</f>
        <v>1</v>
      </c>
      <c r="F93" s="209">
        <f>_xlfn.DAYS(About!$A$3,'Core Indicators'!BQ93)</f>
        <v>1</v>
      </c>
      <c r="G93" s="209">
        <f>_xlfn.DAYS(About!$A$3,'Core Indicators'!DM93)</f>
        <v>1</v>
      </c>
      <c r="H93" s="209">
        <f>_xlfn.DAYS(About!$A$3,'Core Indicators'!DU93)</f>
        <v>1</v>
      </c>
      <c r="I93" s="209">
        <f>_xlfn.DAYS(About!$A$3,'Core Indicators'!EC93)</f>
        <v>1</v>
      </c>
      <c r="J93" s="209">
        <f>_xlfn.DAYS(About!$A$3,'Core Indicators'!EK93)</f>
        <v>1</v>
      </c>
      <c r="K93" s="209">
        <f>_xlfn.DAYS(About!$A$3,'Core Indicators'!ES93)</f>
        <v>1</v>
      </c>
      <c r="L93" s="209">
        <f>_xlfn.DAYS(About!$A$3,'Core Indicators'!FI93)</f>
        <v>1095</v>
      </c>
      <c r="M93" s="209">
        <f>_xlfn.DAYS(About!$A$3,'Core Indicators'!GG93)</f>
        <v>49</v>
      </c>
      <c r="N93" s="209">
        <f>_xlfn.DAYS(About!$A$3,'Core Indicators'!GO93)</f>
        <v>49</v>
      </c>
      <c r="O93" s="209">
        <f>_xlfn.DAYS(About!$A$3,'Core Indicators'!GW93)</f>
        <v>49</v>
      </c>
      <c r="P93" s="209">
        <f>_xlfn.DAYS(About!$A$3,'Core Indicators'!HE93)</f>
        <v>49</v>
      </c>
      <c r="Q93" s="209">
        <f>_xlfn.DAYS(About!$A$3,'Core Indicators'!HM93)</f>
        <v>49</v>
      </c>
      <c r="R93" s="209">
        <f>_xlfn.DAYS(About!$A$3,'Core Indicators'!HU93)</f>
        <v>49</v>
      </c>
      <c r="S93" s="209">
        <f>_xlfn.DAYS(About!$A$3,'Core Indicators'!IC93)</f>
        <v>49</v>
      </c>
      <c r="T93" s="209">
        <f>_xlfn.DAYS(About!$A$3,'Core Indicators'!IK93)</f>
        <v>49</v>
      </c>
      <c r="U93" s="209">
        <f>_xlfn.DAYS(About!$A$3,'Core Indicators'!IS93)</f>
        <v>49</v>
      </c>
      <c r="V93" s="209">
        <f t="shared" si="2"/>
        <v>115.2</v>
      </c>
    </row>
    <row r="94" spans="1:22" x14ac:dyDescent="0.35">
      <c r="A94" s="208" t="str">
        <f>Lists!C:C</f>
        <v>NGA007</v>
      </c>
      <c r="B94" s="209">
        <f>_xlfn.DAYS(About!$A$3,'Core Indicators'!U94)</f>
        <v>793</v>
      </c>
      <c r="C94" s="209">
        <f>_xlfn.DAYS(About!$A$3,'Core Indicators'!AC94)</f>
        <v>3</v>
      </c>
      <c r="D94" s="209">
        <f>_xlfn.DAYS(About!$A$3,'Core Indicators'!AK94)</f>
        <v>3</v>
      </c>
      <c r="E94" s="209">
        <f>_xlfn.DAYS(About!$A$3,'Core Indicators'!AS94)</f>
        <v>3</v>
      </c>
      <c r="F94" s="209">
        <f>_xlfn.DAYS(About!$A$3,'Core Indicators'!BQ94)</f>
        <v>3</v>
      </c>
      <c r="G94" s="209">
        <f>_xlfn.DAYS(About!$A$3,'Core Indicators'!DM94)</f>
        <v>3</v>
      </c>
      <c r="H94" s="209">
        <f>_xlfn.DAYS(About!$A$3,'Core Indicators'!DU94)</f>
        <v>3</v>
      </c>
      <c r="I94" s="209">
        <f>_xlfn.DAYS(About!$A$3,'Core Indicators'!EC94)</f>
        <v>3</v>
      </c>
      <c r="J94" s="209">
        <f>_xlfn.DAYS(About!$A$3,'Core Indicators'!EK94)</f>
        <v>3</v>
      </c>
      <c r="K94" s="209">
        <f>_xlfn.DAYS(About!$A$3,'Core Indicators'!ES94)</f>
        <v>3</v>
      </c>
      <c r="L94" s="209">
        <f>_xlfn.DAYS(About!$A$3,'Core Indicators'!FI94)</f>
        <v>927</v>
      </c>
      <c r="M94" s="209">
        <f>_xlfn.DAYS(About!$A$3,'Core Indicators'!GG94)</f>
        <v>48</v>
      </c>
      <c r="N94" s="209">
        <f>_xlfn.DAYS(About!$A$3,'Core Indicators'!GO94)</f>
        <v>48</v>
      </c>
      <c r="O94" s="209">
        <f>_xlfn.DAYS(About!$A$3,'Core Indicators'!GW94)</f>
        <v>48</v>
      </c>
      <c r="P94" s="209">
        <f>_xlfn.DAYS(About!$A$3,'Core Indicators'!HE94)</f>
        <v>48</v>
      </c>
      <c r="Q94" s="209">
        <f>_xlfn.DAYS(About!$A$3,'Core Indicators'!HM94)</f>
        <v>48</v>
      </c>
      <c r="R94" s="209">
        <f>_xlfn.DAYS(About!$A$3,'Core Indicators'!HU94)</f>
        <v>48</v>
      </c>
      <c r="S94" s="209">
        <f>_xlfn.DAYS(About!$A$3,'Core Indicators'!IC94)</f>
        <v>48</v>
      </c>
      <c r="T94" s="209">
        <f>_xlfn.DAYS(About!$A$3,'Core Indicators'!IK94)</f>
        <v>48</v>
      </c>
      <c r="U94" s="209">
        <f>_xlfn.DAYS(About!$A$3,'Core Indicators'!IS94)</f>
        <v>48</v>
      </c>
      <c r="V94" s="209">
        <f t="shared" si="2"/>
        <v>99.9</v>
      </c>
    </row>
    <row r="95" spans="1:22" x14ac:dyDescent="0.35">
      <c r="A95" s="208" t="str">
        <f>Lists!C:C</f>
        <v>NGA008</v>
      </c>
      <c r="B95" s="209">
        <f>_xlfn.DAYS(About!$A$3,'Core Indicators'!U95)</f>
        <v>366</v>
      </c>
      <c r="C95" s="209">
        <f>_xlfn.DAYS(About!$A$3,'Core Indicators'!AC95)</f>
        <v>3</v>
      </c>
      <c r="D95" s="209">
        <f>_xlfn.DAYS(About!$A$3,'Core Indicators'!AK95)</f>
        <v>3</v>
      </c>
      <c r="E95" s="209">
        <f>_xlfn.DAYS(About!$A$3,'Core Indicators'!AS95)</f>
        <v>3</v>
      </c>
      <c r="F95" s="209">
        <f>_xlfn.DAYS(About!$A$3,'Core Indicators'!BQ95)</f>
        <v>366</v>
      </c>
      <c r="G95" s="209">
        <f>_xlfn.DAYS(About!$A$3,'Core Indicators'!DM95)</f>
        <v>3</v>
      </c>
      <c r="H95" s="209">
        <f>_xlfn.DAYS(About!$A$3,'Core Indicators'!DU95)</f>
        <v>3</v>
      </c>
      <c r="I95" s="209">
        <f>_xlfn.DAYS(About!$A$3,'Core Indicators'!EC95)</f>
        <v>3</v>
      </c>
      <c r="J95" s="209">
        <f>_xlfn.DAYS(About!$A$3,'Core Indicators'!EK95)</f>
        <v>3</v>
      </c>
      <c r="K95" s="209">
        <f>_xlfn.DAYS(About!$A$3,'Core Indicators'!ES95)</f>
        <v>3</v>
      </c>
      <c r="L95" s="209">
        <f>_xlfn.DAYS(About!$A$3,'Core Indicators'!FI95)</f>
        <v>883</v>
      </c>
      <c r="M95" s="209">
        <f>_xlfn.DAYS(About!$A$3,'Core Indicators'!GG95)</f>
        <v>48</v>
      </c>
      <c r="N95" s="209">
        <f>_xlfn.DAYS(About!$A$3,'Core Indicators'!GO95)</f>
        <v>48</v>
      </c>
      <c r="O95" s="209">
        <f>_xlfn.DAYS(About!$A$3,'Core Indicators'!GW95)</f>
        <v>48</v>
      </c>
      <c r="P95" s="209">
        <f>_xlfn.DAYS(About!$A$3,'Core Indicators'!HE95)</f>
        <v>48</v>
      </c>
      <c r="Q95" s="209">
        <f>_xlfn.DAYS(About!$A$3,'Core Indicators'!HM95)</f>
        <v>48</v>
      </c>
      <c r="R95" s="209">
        <f>_xlfn.DAYS(About!$A$3,'Core Indicators'!HU95)</f>
        <v>48</v>
      </c>
      <c r="S95" s="209">
        <f>_xlfn.DAYS(About!$A$3,'Core Indicators'!IC95)</f>
        <v>48</v>
      </c>
      <c r="T95" s="209">
        <f>_xlfn.DAYS(About!$A$3,'Core Indicators'!IK95)</f>
        <v>48</v>
      </c>
      <c r="U95" s="209">
        <f>_xlfn.DAYS(About!$A$3,'Core Indicators'!IS95)</f>
        <v>48</v>
      </c>
      <c r="V95" s="209">
        <f t="shared" si="2"/>
        <v>131.80000000000001</v>
      </c>
    </row>
    <row r="96" spans="1:22" x14ac:dyDescent="0.35">
      <c r="A96" s="208" t="str">
        <f>Lists!C:C</f>
        <v>NIC001</v>
      </c>
      <c r="B96" s="209">
        <f>_xlfn.DAYS(About!$A$3,'Core Indicators'!U96)</f>
        <v>1</v>
      </c>
      <c r="C96" s="209">
        <f>_xlfn.DAYS(About!$A$3,'Core Indicators'!AC96)</f>
        <v>1</v>
      </c>
      <c r="D96" s="209">
        <f>_xlfn.DAYS(About!$A$3,'Core Indicators'!AK96)</f>
        <v>1</v>
      </c>
      <c r="E96" s="209">
        <f>_xlfn.DAYS(About!$A$3,'Core Indicators'!AS96)</f>
        <v>1</v>
      </c>
      <c r="F96" s="209">
        <f>_xlfn.DAYS(About!$A$3,'Core Indicators'!BQ96)</f>
        <v>1</v>
      </c>
      <c r="G96" s="209">
        <f>_xlfn.DAYS(About!$A$3,'Core Indicators'!DM96)</f>
        <v>1</v>
      </c>
      <c r="H96" s="209">
        <f>_xlfn.DAYS(About!$A$3,'Core Indicators'!DU96)</f>
        <v>1</v>
      </c>
      <c r="I96" s="209">
        <f>_xlfn.DAYS(About!$A$3,'Core Indicators'!EC96)</f>
        <v>1</v>
      </c>
      <c r="J96" s="209">
        <f>_xlfn.DAYS(About!$A$3,'Core Indicators'!EK96)</f>
        <v>1</v>
      </c>
      <c r="K96" s="209">
        <f>_xlfn.DAYS(About!$A$3,'Core Indicators'!ES96)</f>
        <v>1</v>
      </c>
      <c r="L96" s="209">
        <f>_xlfn.DAYS(About!$A$3,'Core Indicators'!FI96)</f>
        <v>1</v>
      </c>
      <c r="M96" s="209">
        <f>_xlfn.DAYS(About!$A$3,'Core Indicators'!GG96)</f>
        <v>64</v>
      </c>
      <c r="N96" s="209">
        <f>_xlfn.DAYS(About!$A$3,'Core Indicators'!GO96)</f>
        <v>64</v>
      </c>
      <c r="O96" s="209">
        <f>_xlfn.DAYS(About!$A$3,'Core Indicators'!GW96)</f>
        <v>64</v>
      </c>
      <c r="P96" s="209">
        <f>_xlfn.DAYS(About!$A$3,'Core Indicators'!HE96)</f>
        <v>64</v>
      </c>
      <c r="Q96" s="209">
        <f>_xlfn.DAYS(About!$A$3,'Core Indicators'!HM96)</f>
        <v>64</v>
      </c>
      <c r="R96" s="209">
        <f>_xlfn.DAYS(About!$A$3,'Core Indicators'!HU96)</f>
        <v>64</v>
      </c>
      <c r="S96" s="209">
        <f>_xlfn.DAYS(About!$A$3,'Core Indicators'!IC96)</f>
        <v>64</v>
      </c>
      <c r="T96" s="209">
        <f>_xlfn.DAYS(About!$A$3,'Core Indicators'!IK96)</f>
        <v>64</v>
      </c>
      <c r="U96" s="209">
        <f>_xlfn.DAYS(About!$A$3,'Core Indicators'!IS96)</f>
        <v>64</v>
      </c>
      <c r="V96" s="209">
        <f t="shared" si="2"/>
        <v>7.3</v>
      </c>
    </row>
    <row r="97" spans="1:22" x14ac:dyDescent="0.35">
      <c r="A97" s="208" t="str">
        <f>Lists!C:C</f>
        <v>PAK001</v>
      </c>
      <c r="B97" s="209">
        <f>_xlfn.DAYS(About!$A$3,'Core Indicators'!U97)</f>
        <v>184</v>
      </c>
      <c r="C97" s="209">
        <f>_xlfn.DAYS(About!$A$3,'Core Indicators'!AC97)</f>
        <v>171</v>
      </c>
      <c r="D97" s="209">
        <f>_xlfn.DAYS(About!$A$3,'Core Indicators'!AK97)</f>
        <v>171</v>
      </c>
      <c r="E97" s="209">
        <f>_xlfn.DAYS(About!$A$3,'Core Indicators'!AS97)</f>
        <v>184</v>
      </c>
      <c r="F97" s="209">
        <f>_xlfn.DAYS(About!$A$3,'Core Indicators'!BQ97)</f>
        <v>9</v>
      </c>
      <c r="G97" s="209">
        <f>_xlfn.DAYS(About!$A$3,'Core Indicators'!DM97)</f>
        <v>171</v>
      </c>
      <c r="H97" s="209">
        <f>_xlfn.DAYS(About!$A$3,'Core Indicators'!DU97)</f>
        <v>171</v>
      </c>
      <c r="I97" s="209">
        <f>_xlfn.DAYS(About!$A$3,'Core Indicators'!EC97)</f>
        <v>171</v>
      </c>
      <c r="J97" s="209">
        <f>_xlfn.DAYS(About!$A$3,'Core Indicators'!EK97)</f>
        <v>171</v>
      </c>
      <c r="K97" s="209">
        <f>_xlfn.DAYS(About!$A$3,'Core Indicators'!ES97)</f>
        <v>171</v>
      </c>
      <c r="L97" s="209">
        <f>_xlfn.DAYS(About!$A$3,'Core Indicators'!FI97)</f>
        <v>1239</v>
      </c>
      <c r="M97" s="209">
        <f>_xlfn.DAYS(About!$A$3,'Core Indicators'!GG97)</f>
        <v>52</v>
      </c>
      <c r="N97" s="209">
        <f>_xlfn.DAYS(About!$A$3,'Core Indicators'!GO97)</f>
        <v>52</v>
      </c>
      <c r="O97" s="209">
        <f>_xlfn.DAYS(About!$A$3,'Core Indicators'!GW97)</f>
        <v>52</v>
      </c>
      <c r="P97" s="209">
        <f>_xlfn.DAYS(About!$A$3,'Core Indicators'!HE97)</f>
        <v>52</v>
      </c>
      <c r="Q97" s="209">
        <f>_xlfn.DAYS(About!$A$3,'Core Indicators'!HM97)</f>
        <v>52</v>
      </c>
      <c r="R97" s="209">
        <f>_xlfn.DAYS(About!$A$3,'Core Indicators'!HU97)</f>
        <v>52</v>
      </c>
      <c r="S97" s="209">
        <f>_xlfn.DAYS(About!$A$3,'Core Indicators'!IC97)</f>
        <v>52</v>
      </c>
      <c r="T97" s="209">
        <f>_xlfn.DAYS(About!$A$3,'Core Indicators'!IK97)</f>
        <v>52</v>
      </c>
      <c r="U97" s="209">
        <f>_xlfn.DAYS(About!$A$3,'Core Indicators'!IS97)</f>
        <v>52</v>
      </c>
      <c r="V97" s="209">
        <f t="shared" si="2"/>
        <v>251</v>
      </c>
    </row>
    <row r="98" spans="1:22" x14ac:dyDescent="0.35">
      <c r="A98" s="208" t="str">
        <f>Lists!C:C</f>
        <v>PAK004</v>
      </c>
      <c r="B98" s="209">
        <f>_xlfn.DAYS(About!$A$3,'Core Indicators'!U98)</f>
        <v>184</v>
      </c>
      <c r="C98" s="209">
        <f>_xlfn.DAYS(About!$A$3,'Core Indicators'!AC98)</f>
        <v>184</v>
      </c>
      <c r="D98" s="209">
        <f>_xlfn.DAYS(About!$A$3,'Core Indicators'!AK98)</f>
        <v>184</v>
      </c>
      <c r="E98" s="209">
        <f>_xlfn.DAYS(About!$A$3,'Core Indicators'!AS98)</f>
        <v>184</v>
      </c>
      <c r="F98" s="209">
        <f>_xlfn.DAYS(About!$A$3,'Core Indicators'!BQ98)</f>
        <v>85</v>
      </c>
      <c r="G98" s="209">
        <f>_xlfn.DAYS(About!$A$3,'Core Indicators'!DM98)</f>
        <v>184</v>
      </c>
      <c r="H98" s="209">
        <f>_xlfn.DAYS(About!$A$3,'Core Indicators'!DU98)</f>
        <v>184</v>
      </c>
      <c r="I98" s="209">
        <f>_xlfn.DAYS(About!$A$3,'Core Indicators'!EC98)</f>
        <v>184</v>
      </c>
      <c r="J98" s="209">
        <f>_xlfn.DAYS(About!$A$3,'Core Indicators'!EK98)</f>
        <v>184</v>
      </c>
      <c r="K98" s="209">
        <f>_xlfn.DAYS(About!$A$3,'Core Indicators'!ES98)</f>
        <v>184</v>
      </c>
      <c r="L98" s="209">
        <f>_xlfn.DAYS(About!$A$3,'Core Indicators'!FI98)</f>
        <v>1219</v>
      </c>
      <c r="M98" s="209">
        <f>_xlfn.DAYS(About!$A$3,'Core Indicators'!GG98)</f>
        <v>45</v>
      </c>
      <c r="N98" s="209">
        <f>_xlfn.DAYS(About!$A$3,'Core Indicators'!GO98)</f>
        <v>45</v>
      </c>
      <c r="O98" s="209">
        <f>_xlfn.DAYS(About!$A$3,'Core Indicators'!GW98)</f>
        <v>45</v>
      </c>
      <c r="P98" s="209">
        <f>_xlfn.DAYS(About!$A$3,'Core Indicators'!HE98)</f>
        <v>45</v>
      </c>
      <c r="Q98" s="209">
        <f>_xlfn.DAYS(About!$A$3,'Core Indicators'!HM98)</f>
        <v>45</v>
      </c>
      <c r="R98" s="209">
        <f>_xlfn.DAYS(About!$A$3,'Core Indicators'!HU98)</f>
        <v>45</v>
      </c>
      <c r="S98" s="209">
        <f>_xlfn.DAYS(About!$A$3,'Core Indicators'!IC98)</f>
        <v>45</v>
      </c>
      <c r="T98" s="209">
        <f>_xlfn.DAYS(About!$A$3,'Core Indicators'!IK98)</f>
        <v>45</v>
      </c>
      <c r="U98" s="209">
        <f>_xlfn.DAYS(About!$A$3,'Core Indicators'!IS98)</f>
        <v>45</v>
      </c>
      <c r="V98" s="209">
        <f t="shared" si="2"/>
        <v>263.7</v>
      </c>
    </row>
    <row r="99" spans="1:22" x14ac:dyDescent="0.35">
      <c r="A99" s="208" t="str">
        <f>Lists!C:C</f>
        <v>PAN002</v>
      </c>
      <c r="B99" s="209">
        <f>_xlfn.DAYS(About!$A$3,'Core Indicators'!U99)</f>
        <v>1</v>
      </c>
      <c r="C99" s="209">
        <f>_xlfn.DAYS(About!$A$3,'Core Indicators'!AC99)</f>
        <v>1</v>
      </c>
      <c r="D99" s="209">
        <f>_xlfn.DAYS(About!$A$3,'Core Indicators'!AK99)</f>
        <v>1</v>
      </c>
      <c r="E99" s="209">
        <f>_xlfn.DAYS(About!$A$3,'Core Indicators'!AS99)</f>
        <v>1</v>
      </c>
      <c r="F99" s="209">
        <f>_xlfn.DAYS(About!$A$3,'Core Indicators'!BQ99)</f>
        <v>1</v>
      </c>
      <c r="G99" s="209">
        <f>_xlfn.DAYS(About!$A$3,'Core Indicators'!DM99)</f>
        <v>1</v>
      </c>
      <c r="H99" s="209">
        <f>_xlfn.DAYS(About!$A$3,'Core Indicators'!DU99)</f>
        <v>1</v>
      </c>
      <c r="I99" s="209">
        <f>_xlfn.DAYS(About!$A$3,'Core Indicators'!EC99)</f>
        <v>1</v>
      </c>
      <c r="J99" s="209">
        <f>_xlfn.DAYS(About!$A$3,'Core Indicators'!EK99)</f>
        <v>1</v>
      </c>
      <c r="K99" s="209">
        <f>_xlfn.DAYS(About!$A$3,'Core Indicators'!ES99)</f>
        <v>1</v>
      </c>
      <c r="L99" s="209">
        <f>_xlfn.DAYS(About!$A$3,'Core Indicators'!FI99)</f>
        <v>1</v>
      </c>
      <c r="M99" s="209">
        <f>_xlfn.DAYS(About!$A$3,'Core Indicators'!GG99)</f>
        <v>64</v>
      </c>
      <c r="N99" s="209">
        <f>_xlfn.DAYS(About!$A$3,'Core Indicators'!GO99)</f>
        <v>64</v>
      </c>
      <c r="O99" s="209">
        <f>_xlfn.DAYS(About!$A$3,'Core Indicators'!GW99)</f>
        <v>64</v>
      </c>
      <c r="P99" s="209">
        <f>_xlfn.DAYS(About!$A$3,'Core Indicators'!HE99)</f>
        <v>64</v>
      </c>
      <c r="Q99" s="209">
        <f>_xlfn.DAYS(About!$A$3,'Core Indicators'!HM99)</f>
        <v>64</v>
      </c>
      <c r="R99" s="209">
        <f>_xlfn.DAYS(About!$A$3,'Core Indicators'!HU99)</f>
        <v>64</v>
      </c>
      <c r="S99" s="209">
        <f>_xlfn.DAYS(About!$A$3,'Core Indicators'!IC99)</f>
        <v>64</v>
      </c>
      <c r="T99" s="209">
        <f>_xlfn.DAYS(About!$A$3,'Core Indicators'!IK99)</f>
        <v>64</v>
      </c>
      <c r="U99" s="209">
        <f>_xlfn.DAYS(About!$A$3,'Core Indicators'!IS99)</f>
        <v>64</v>
      </c>
      <c r="V99" s="209">
        <f t="shared" ref="V99:V130" si="3">AVERAGE(D99:M99)</f>
        <v>7.3</v>
      </c>
    </row>
    <row r="100" spans="1:22" x14ac:dyDescent="0.35">
      <c r="A100" s="208" t="str">
        <f>Lists!C:C</f>
        <v>PER002</v>
      </c>
      <c r="B100" s="209">
        <f>_xlfn.DAYS(About!$A$3,'Core Indicators'!U100)</f>
        <v>220</v>
      </c>
      <c r="C100" s="209">
        <f>_xlfn.DAYS(About!$A$3,'Core Indicators'!AC100)</f>
        <v>133</v>
      </c>
      <c r="D100" s="209">
        <f>_xlfn.DAYS(About!$A$3,'Core Indicators'!AK100)</f>
        <v>133</v>
      </c>
      <c r="E100" s="209">
        <f>_xlfn.DAYS(About!$A$3,'Core Indicators'!AS100)</f>
        <v>220</v>
      </c>
      <c r="F100" s="209">
        <f>_xlfn.DAYS(About!$A$3,'Core Indicators'!BQ100)</f>
        <v>220</v>
      </c>
      <c r="G100" s="209">
        <f>_xlfn.DAYS(About!$A$3,'Core Indicators'!DM100)</f>
        <v>133</v>
      </c>
      <c r="H100" s="209">
        <f>_xlfn.DAYS(About!$A$3,'Core Indicators'!DU100)</f>
        <v>133</v>
      </c>
      <c r="I100" s="209">
        <f>_xlfn.DAYS(About!$A$3,'Core Indicators'!EC100)</f>
        <v>133</v>
      </c>
      <c r="J100" s="209">
        <f>_xlfn.DAYS(About!$A$3,'Core Indicators'!EK100)</f>
        <v>133</v>
      </c>
      <c r="K100" s="209">
        <f>_xlfn.DAYS(About!$A$3,'Core Indicators'!ES100)</f>
        <v>133</v>
      </c>
      <c r="L100" s="209">
        <f>_xlfn.DAYS(About!$A$3,'Core Indicators'!FI100)</f>
        <v>220</v>
      </c>
      <c r="M100" s="209">
        <f>_xlfn.DAYS(About!$A$3,'Core Indicators'!GG100)</f>
        <v>59</v>
      </c>
      <c r="N100" s="209">
        <f>_xlfn.DAYS(About!$A$3,'Core Indicators'!GO100)</f>
        <v>59</v>
      </c>
      <c r="O100" s="209">
        <f>_xlfn.DAYS(About!$A$3,'Core Indicators'!GW100)</f>
        <v>59</v>
      </c>
      <c r="P100" s="209">
        <f>_xlfn.DAYS(About!$A$3,'Core Indicators'!HE100)</f>
        <v>59</v>
      </c>
      <c r="Q100" s="209">
        <f>_xlfn.DAYS(About!$A$3,'Core Indicators'!HM100)</f>
        <v>59</v>
      </c>
      <c r="R100" s="209">
        <f>_xlfn.DAYS(About!$A$3,'Core Indicators'!HU100)</f>
        <v>59</v>
      </c>
      <c r="S100" s="209">
        <f>_xlfn.DAYS(About!$A$3,'Core Indicators'!IC100)</f>
        <v>59</v>
      </c>
      <c r="T100" s="209">
        <f>_xlfn.DAYS(About!$A$3,'Core Indicators'!IK100)</f>
        <v>59</v>
      </c>
      <c r="U100" s="209">
        <f>_xlfn.DAYS(About!$A$3,'Core Indicators'!IS100)</f>
        <v>59</v>
      </c>
      <c r="V100" s="209">
        <f t="shared" si="3"/>
        <v>151.69999999999999</v>
      </c>
    </row>
    <row r="101" spans="1:22" x14ac:dyDescent="0.35">
      <c r="A101" s="208" t="str">
        <f>Lists!C:C</f>
        <v>PHL001</v>
      </c>
      <c r="B101" s="209">
        <f>_xlfn.DAYS(About!$A$3,'Core Indicators'!U101)</f>
        <v>158</v>
      </c>
      <c r="C101" s="209">
        <f>_xlfn.DAYS(About!$A$3,'Core Indicators'!AC101)</f>
        <v>193</v>
      </c>
      <c r="D101" s="209">
        <f>_xlfn.DAYS(About!$A$3,'Core Indicators'!AK101)</f>
        <v>3</v>
      </c>
      <c r="E101" s="209">
        <f>_xlfn.DAYS(About!$A$3,'Core Indicators'!AS101)</f>
        <v>3</v>
      </c>
      <c r="F101" s="209">
        <f>_xlfn.DAYS(About!$A$3,'Core Indicators'!BQ101)</f>
        <v>3</v>
      </c>
      <c r="G101" s="209">
        <f>_xlfn.DAYS(About!$A$3,'Core Indicators'!DM101)</f>
        <v>3</v>
      </c>
      <c r="H101" s="209">
        <f>_xlfn.DAYS(About!$A$3,'Core Indicators'!DU101)</f>
        <v>3</v>
      </c>
      <c r="I101" s="209">
        <f>_xlfn.DAYS(About!$A$3,'Core Indicators'!EC101)</f>
        <v>3</v>
      </c>
      <c r="J101" s="209">
        <f>_xlfn.DAYS(About!$A$3,'Core Indicators'!EK101)</f>
        <v>193</v>
      </c>
      <c r="K101" s="209">
        <f>_xlfn.DAYS(About!$A$3,'Core Indicators'!ES101)</f>
        <v>193</v>
      </c>
      <c r="L101" s="209">
        <f>_xlfn.DAYS(About!$A$3,'Core Indicators'!FI101)</f>
        <v>193</v>
      </c>
      <c r="M101" s="209">
        <f>_xlfn.DAYS(About!$A$3,'Core Indicators'!GG101)</f>
        <v>45</v>
      </c>
      <c r="N101" s="209">
        <f>_xlfn.DAYS(About!$A$3,'Core Indicators'!GO101)</f>
        <v>45</v>
      </c>
      <c r="O101" s="209">
        <f>_xlfn.DAYS(About!$A$3,'Core Indicators'!GW101)</f>
        <v>45</v>
      </c>
      <c r="P101" s="209">
        <f>_xlfn.DAYS(About!$A$3,'Core Indicators'!HE101)</f>
        <v>45</v>
      </c>
      <c r="Q101" s="209">
        <f>_xlfn.DAYS(About!$A$3,'Core Indicators'!HM101)</f>
        <v>45</v>
      </c>
      <c r="R101" s="209">
        <f>_xlfn.DAYS(About!$A$3,'Core Indicators'!HU101)</f>
        <v>45</v>
      </c>
      <c r="S101" s="209">
        <f>_xlfn.DAYS(About!$A$3,'Core Indicators'!IC101)</f>
        <v>45</v>
      </c>
      <c r="T101" s="209">
        <f>_xlfn.DAYS(About!$A$3,'Core Indicators'!IK101)</f>
        <v>45</v>
      </c>
      <c r="U101" s="209">
        <f>_xlfn.DAYS(About!$A$3,'Core Indicators'!IS101)</f>
        <v>45</v>
      </c>
      <c r="V101" s="209">
        <f t="shared" si="3"/>
        <v>64.2</v>
      </c>
    </row>
    <row r="102" spans="1:22" x14ac:dyDescent="0.35">
      <c r="A102" s="208" t="str">
        <f>Lists!C:C</f>
        <v>PHL003</v>
      </c>
      <c r="B102" s="209">
        <f>_xlfn.DAYS(About!$A$3,'Core Indicators'!U102)</f>
        <v>944</v>
      </c>
      <c r="C102" s="209">
        <f>_xlfn.DAYS(About!$A$3,'Core Indicators'!AC102)</f>
        <v>339</v>
      </c>
      <c r="D102" s="209">
        <f>_xlfn.DAYS(About!$A$3,'Core Indicators'!AK102)</f>
        <v>3</v>
      </c>
      <c r="E102" s="209">
        <f>_xlfn.DAYS(About!$A$3,'Core Indicators'!AS102)</f>
        <v>3</v>
      </c>
      <c r="F102" s="209">
        <f>_xlfn.DAYS(About!$A$3,'Core Indicators'!BQ102)</f>
        <v>3</v>
      </c>
      <c r="G102" s="209">
        <f>_xlfn.DAYS(About!$A$3,'Core Indicators'!DM102)</f>
        <v>3</v>
      </c>
      <c r="H102" s="209">
        <f>_xlfn.DAYS(About!$A$3,'Core Indicators'!DU102)</f>
        <v>484</v>
      </c>
      <c r="I102" s="209">
        <f>_xlfn.DAYS(About!$A$3,'Core Indicators'!EC102)</f>
        <v>3</v>
      </c>
      <c r="J102" s="209">
        <f>_xlfn.DAYS(About!$A$3,'Core Indicators'!EK102)</f>
        <v>484</v>
      </c>
      <c r="K102" s="209">
        <f>_xlfn.DAYS(About!$A$3,'Core Indicators'!ES102)</f>
        <v>484</v>
      </c>
      <c r="L102" s="209">
        <f>_xlfn.DAYS(About!$A$3,'Core Indicators'!FI102)</f>
        <v>944</v>
      </c>
      <c r="M102" s="209">
        <f>_xlfn.DAYS(About!$A$3,'Core Indicators'!GG102)</f>
        <v>45</v>
      </c>
      <c r="N102" s="209">
        <f>_xlfn.DAYS(About!$A$3,'Core Indicators'!GO102)</f>
        <v>45</v>
      </c>
      <c r="O102" s="209">
        <f>_xlfn.DAYS(About!$A$3,'Core Indicators'!GW102)</f>
        <v>45</v>
      </c>
      <c r="P102" s="209">
        <f>_xlfn.DAYS(About!$A$3,'Core Indicators'!HE102)</f>
        <v>45</v>
      </c>
      <c r="Q102" s="209">
        <f>_xlfn.DAYS(About!$A$3,'Core Indicators'!HM102)</f>
        <v>45</v>
      </c>
      <c r="R102" s="209">
        <f>_xlfn.DAYS(About!$A$3,'Core Indicators'!HU102)</f>
        <v>45</v>
      </c>
      <c r="S102" s="209">
        <f>_xlfn.DAYS(About!$A$3,'Core Indicators'!IC102)</f>
        <v>45</v>
      </c>
      <c r="T102" s="209">
        <f>_xlfn.DAYS(About!$A$3,'Core Indicators'!IK102)</f>
        <v>45</v>
      </c>
      <c r="U102" s="209">
        <f>_xlfn.DAYS(About!$A$3,'Core Indicators'!IS102)</f>
        <v>45</v>
      </c>
      <c r="V102" s="209">
        <f t="shared" si="3"/>
        <v>245.6</v>
      </c>
    </row>
    <row r="103" spans="1:22" x14ac:dyDescent="0.35">
      <c r="A103" s="208" t="str">
        <f>Lists!C:C</f>
        <v>PHL010</v>
      </c>
      <c r="B103" s="209">
        <f>_xlfn.DAYS(About!$A$3,'Core Indicators'!U103)</f>
        <v>158</v>
      </c>
      <c r="C103" s="209">
        <f>_xlfn.DAYS(About!$A$3,'Core Indicators'!AC103)</f>
        <v>193</v>
      </c>
      <c r="D103" s="209">
        <f>_xlfn.DAYS(About!$A$3,'Core Indicators'!AK103)</f>
        <v>3</v>
      </c>
      <c r="E103" s="209">
        <f>_xlfn.DAYS(About!$A$3,'Core Indicators'!AS103)</f>
        <v>3</v>
      </c>
      <c r="F103" s="209">
        <f>_xlfn.DAYS(About!$A$3,'Core Indicators'!BQ103)</f>
        <v>158</v>
      </c>
      <c r="G103" s="209">
        <f>_xlfn.DAYS(About!$A$3,'Core Indicators'!DM103)</f>
        <v>3</v>
      </c>
      <c r="H103" s="209">
        <f>_xlfn.DAYS(About!$A$3,'Core Indicators'!DU103)</f>
        <v>3</v>
      </c>
      <c r="I103" s="209">
        <f>_xlfn.DAYS(About!$A$3,'Core Indicators'!EC103)</f>
        <v>193</v>
      </c>
      <c r="J103" s="209">
        <f>_xlfn.DAYS(About!$A$3,'Core Indicators'!EK103)</f>
        <v>193</v>
      </c>
      <c r="K103" s="209">
        <f>_xlfn.DAYS(About!$A$3,'Core Indicators'!ES103)</f>
        <v>193</v>
      </c>
      <c r="L103" s="209">
        <f>_xlfn.DAYS(About!$A$3,'Core Indicators'!FI103)</f>
        <v>193</v>
      </c>
      <c r="M103" s="209">
        <f>_xlfn.DAYS(About!$A$3,'Core Indicators'!GG103)</f>
        <v>45</v>
      </c>
      <c r="N103" s="209">
        <f>_xlfn.DAYS(About!$A$3,'Core Indicators'!GO103)</f>
        <v>45</v>
      </c>
      <c r="O103" s="209">
        <f>_xlfn.DAYS(About!$A$3,'Core Indicators'!GW103)</f>
        <v>45</v>
      </c>
      <c r="P103" s="209">
        <f>_xlfn.DAYS(About!$A$3,'Core Indicators'!HE103)</f>
        <v>45</v>
      </c>
      <c r="Q103" s="209">
        <f>_xlfn.DAYS(About!$A$3,'Core Indicators'!HM103)</f>
        <v>45</v>
      </c>
      <c r="R103" s="209">
        <f>_xlfn.DAYS(About!$A$3,'Core Indicators'!HU103)</f>
        <v>45</v>
      </c>
      <c r="S103" s="209">
        <f>_xlfn.DAYS(About!$A$3,'Core Indicators'!IC103)</f>
        <v>45</v>
      </c>
      <c r="T103" s="209">
        <f>_xlfn.DAYS(About!$A$3,'Core Indicators'!IK103)</f>
        <v>45</v>
      </c>
      <c r="U103" s="209">
        <f>_xlfn.DAYS(About!$A$3,'Core Indicators'!IS103)</f>
        <v>45</v>
      </c>
      <c r="V103" s="209">
        <f t="shared" si="3"/>
        <v>98.7</v>
      </c>
    </row>
    <row r="104" spans="1:22" x14ac:dyDescent="0.35">
      <c r="A104" s="208" t="str">
        <f>Lists!C:C</f>
        <v>POL002</v>
      </c>
      <c r="B104" s="209">
        <f>_xlfn.DAYS(About!$A$3,'Core Indicators'!U104)</f>
        <v>122</v>
      </c>
      <c r="C104" s="209">
        <f>_xlfn.DAYS(About!$A$3,'Core Indicators'!AC104)</f>
        <v>91</v>
      </c>
      <c r="D104" s="209">
        <f>_xlfn.DAYS(About!$A$3,'Core Indicators'!AK104)</f>
        <v>91</v>
      </c>
      <c r="E104" s="209">
        <f>_xlfn.DAYS(About!$A$3,'Core Indicators'!AS104)</f>
        <v>91</v>
      </c>
      <c r="F104" s="209">
        <f>_xlfn.DAYS(About!$A$3,'Core Indicators'!BQ104)</f>
        <v>122</v>
      </c>
      <c r="G104" s="209">
        <f>_xlfn.DAYS(About!$A$3,'Core Indicators'!DM104)</f>
        <v>91</v>
      </c>
      <c r="H104" s="209">
        <f>_xlfn.DAYS(About!$A$3,'Core Indicators'!DU104)</f>
        <v>91</v>
      </c>
      <c r="I104" s="209">
        <f>_xlfn.DAYS(About!$A$3,'Core Indicators'!EC104)</f>
        <v>91</v>
      </c>
      <c r="J104" s="209">
        <f>_xlfn.DAYS(About!$A$3,'Core Indicators'!EK104)</f>
        <v>91</v>
      </c>
      <c r="K104" s="209">
        <f>_xlfn.DAYS(About!$A$3,'Core Indicators'!ES104)</f>
        <v>91</v>
      </c>
      <c r="L104" s="209">
        <f>_xlfn.DAYS(About!$A$3,'Core Indicators'!FI104)</f>
        <v>122</v>
      </c>
      <c r="M104" s="209">
        <f>_xlfn.DAYS(About!$A$3,'Core Indicators'!GG104)</f>
        <v>49</v>
      </c>
      <c r="N104" s="209">
        <f>_xlfn.DAYS(About!$A$3,'Core Indicators'!GO104)</f>
        <v>49</v>
      </c>
      <c r="O104" s="209">
        <f>_xlfn.DAYS(About!$A$3,'Core Indicators'!GW104)</f>
        <v>49</v>
      </c>
      <c r="P104" s="209">
        <f>_xlfn.DAYS(About!$A$3,'Core Indicators'!HE104)</f>
        <v>49</v>
      </c>
      <c r="Q104" s="209">
        <f>_xlfn.DAYS(About!$A$3,'Core Indicators'!HM104)</f>
        <v>49</v>
      </c>
      <c r="R104" s="209">
        <f>_xlfn.DAYS(About!$A$3,'Core Indicators'!HU104)</f>
        <v>49</v>
      </c>
      <c r="S104" s="209">
        <f>_xlfn.DAYS(About!$A$3,'Core Indicators'!IC104)</f>
        <v>49</v>
      </c>
      <c r="T104" s="209">
        <f>_xlfn.DAYS(About!$A$3,'Core Indicators'!IK104)</f>
        <v>49</v>
      </c>
      <c r="U104" s="209">
        <f>_xlfn.DAYS(About!$A$3,'Core Indicators'!IS104)</f>
        <v>49</v>
      </c>
      <c r="V104" s="209">
        <f t="shared" si="3"/>
        <v>93</v>
      </c>
    </row>
    <row r="105" spans="1:22" x14ac:dyDescent="0.35">
      <c r="A105" s="208" t="str">
        <f>Lists!C:C</f>
        <v>PRK001</v>
      </c>
      <c r="B105" s="209">
        <f>_xlfn.DAYS(About!$A$3,'Core Indicators'!U105)</f>
        <v>464</v>
      </c>
      <c r="C105" s="209">
        <f>_xlfn.DAYS(About!$A$3,'Core Indicators'!AC105)</f>
        <v>464</v>
      </c>
      <c r="D105" s="209">
        <f>_xlfn.DAYS(About!$A$3,'Core Indicators'!AK105)</f>
        <v>464</v>
      </c>
      <c r="E105" s="209">
        <f>_xlfn.DAYS(About!$A$3,'Core Indicators'!AS105)</f>
        <v>378</v>
      </c>
      <c r="F105" s="209">
        <f>_xlfn.DAYS(About!$A$3,'Core Indicators'!BQ105)</f>
        <v>7</v>
      </c>
      <c r="G105" s="209">
        <f>_xlfn.DAYS(About!$A$3,'Core Indicators'!DM105)</f>
        <v>822</v>
      </c>
      <c r="H105" s="209">
        <f>_xlfn.DAYS(About!$A$3,'Core Indicators'!DU105)</f>
        <v>822</v>
      </c>
      <c r="I105" s="209">
        <f>_xlfn.DAYS(About!$A$3,'Core Indicators'!EC105)</f>
        <v>822</v>
      </c>
      <c r="J105" s="209">
        <f>_xlfn.DAYS(About!$A$3,'Core Indicators'!EK105)</f>
        <v>822</v>
      </c>
      <c r="K105" s="209">
        <f>_xlfn.DAYS(About!$A$3,'Core Indicators'!ES105)</f>
        <v>822</v>
      </c>
      <c r="L105" s="209">
        <f>_xlfn.DAYS(About!$A$3,'Core Indicators'!FI105)</f>
        <v>1249</v>
      </c>
      <c r="M105" s="209">
        <f>_xlfn.DAYS(About!$A$3,'Core Indicators'!GG105)</f>
        <v>45</v>
      </c>
      <c r="N105" s="209">
        <f>_xlfn.DAYS(About!$A$3,'Core Indicators'!GO105)</f>
        <v>45</v>
      </c>
      <c r="O105" s="209">
        <f>_xlfn.DAYS(About!$A$3,'Core Indicators'!GW105)</f>
        <v>45</v>
      </c>
      <c r="P105" s="209">
        <f>_xlfn.DAYS(About!$A$3,'Core Indicators'!HE105)</f>
        <v>45</v>
      </c>
      <c r="Q105" s="209">
        <f>_xlfn.DAYS(About!$A$3,'Core Indicators'!HM105)</f>
        <v>45</v>
      </c>
      <c r="R105" s="209">
        <f>_xlfn.DAYS(About!$A$3,'Core Indicators'!HU105)</f>
        <v>45</v>
      </c>
      <c r="S105" s="209">
        <f>_xlfn.DAYS(About!$A$3,'Core Indicators'!IC105)</f>
        <v>45</v>
      </c>
      <c r="T105" s="209">
        <f>_xlfn.DAYS(About!$A$3,'Core Indicators'!IK105)</f>
        <v>45</v>
      </c>
      <c r="U105" s="209">
        <f>_xlfn.DAYS(About!$A$3,'Core Indicators'!IS105)</f>
        <v>45</v>
      </c>
      <c r="V105" s="209">
        <f t="shared" si="3"/>
        <v>625.29999999999995</v>
      </c>
    </row>
    <row r="106" spans="1:22" x14ac:dyDescent="0.35">
      <c r="A106" s="208" t="str">
        <f>Lists!C:C</f>
        <v>PSE002</v>
      </c>
      <c r="B106" s="209">
        <f>_xlfn.DAYS(About!$A$3,'Core Indicators'!U106)</f>
        <v>162</v>
      </c>
      <c r="C106" s="209">
        <f>_xlfn.DAYS(About!$A$3,'Core Indicators'!AC106)</f>
        <v>162</v>
      </c>
      <c r="D106" s="209">
        <f>_xlfn.DAYS(About!$A$3,'Core Indicators'!AK106)</f>
        <v>162</v>
      </c>
      <c r="E106" s="209">
        <f>_xlfn.DAYS(About!$A$3,'Core Indicators'!AS106)</f>
        <v>162</v>
      </c>
      <c r="F106" s="209">
        <f>_xlfn.DAYS(About!$A$3,'Core Indicators'!BQ106)</f>
        <v>3</v>
      </c>
      <c r="G106" s="209">
        <f>_xlfn.DAYS(About!$A$3,'Core Indicators'!DM106)</f>
        <v>86</v>
      </c>
      <c r="H106" s="209">
        <f>_xlfn.DAYS(About!$A$3,'Core Indicators'!DU106)</f>
        <v>86</v>
      </c>
      <c r="I106" s="209">
        <f>_xlfn.DAYS(About!$A$3,'Core Indicators'!EC106)</f>
        <v>86</v>
      </c>
      <c r="J106" s="209">
        <f>_xlfn.DAYS(About!$A$3,'Core Indicators'!EK106)</f>
        <v>86</v>
      </c>
      <c r="K106" s="209">
        <f>_xlfn.DAYS(About!$A$3,'Core Indicators'!ES106)</f>
        <v>86</v>
      </c>
      <c r="L106" s="209">
        <f>_xlfn.DAYS(About!$A$3,'Core Indicators'!FI106)</f>
        <v>1239</v>
      </c>
      <c r="M106" s="209">
        <f>_xlfn.DAYS(About!$A$3,'Core Indicators'!GG106)</f>
        <v>52</v>
      </c>
      <c r="N106" s="209">
        <f>_xlfn.DAYS(About!$A$3,'Core Indicators'!GO106)</f>
        <v>52</v>
      </c>
      <c r="O106" s="209">
        <f>_xlfn.DAYS(About!$A$3,'Core Indicators'!GW106)</f>
        <v>52</v>
      </c>
      <c r="P106" s="209">
        <f>_xlfn.DAYS(About!$A$3,'Core Indicators'!HE106)</f>
        <v>52</v>
      </c>
      <c r="Q106" s="209">
        <f>_xlfn.DAYS(About!$A$3,'Core Indicators'!HM106)</f>
        <v>52</v>
      </c>
      <c r="R106" s="209">
        <f>_xlfn.DAYS(About!$A$3,'Core Indicators'!HU106)</f>
        <v>52</v>
      </c>
      <c r="S106" s="209">
        <f>_xlfn.DAYS(About!$A$3,'Core Indicators'!IC106)</f>
        <v>52</v>
      </c>
      <c r="T106" s="209">
        <f>_xlfn.DAYS(About!$A$3,'Core Indicators'!IK106)</f>
        <v>52</v>
      </c>
      <c r="U106" s="209">
        <f>_xlfn.DAYS(About!$A$3,'Core Indicators'!IS106)</f>
        <v>52</v>
      </c>
      <c r="V106" s="209">
        <f t="shared" si="3"/>
        <v>204.8</v>
      </c>
    </row>
    <row r="107" spans="1:22" x14ac:dyDescent="0.35">
      <c r="A107" s="208" t="str">
        <f>Lists!C:C</f>
        <v>REG001</v>
      </c>
      <c r="B107" s="209">
        <f>_xlfn.DAYS(About!$A$3,'Core Indicators'!U107)</f>
        <v>763</v>
      </c>
      <c r="C107" s="209">
        <f>_xlfn.DAYS(About!$A$3,'Core Indicators'!AC107)</f>
        <v>461</v>
      </c>
      <c r="D107" s="209">
        <f>_xlfn.DAYS(About!$A$3,'Core Indicators'!AK107)</f>
        <v>461</v>
      </c>
      <c r="E107" s="209">
        <f>_xlfn.DAYS(About!$A$3,'Core Indicators'!AS107)</f>
        <v>461</v>
      </c>
      <c r="F107" s="209">
        <f>_xlfn.DAYS(About!$A$3,'Core Indicators'!BQ107)</f>
        <v>461</v>
      </c>
      <c r="G107" s="209">
        <f>_xlfn.DAYS(About!$A$3,'Core Indicators'!DM107)</f>
        <v>461</v>
      </c>
      <c r="H107" s="209">
        <f>_xlfn.DAYS(About!$A$3,'Core Indicators'!DU107)</f>
        <v>461</v>
      </c>
      <c r="I107" s="209">
        <f>_xlfn.DAYS(About!$A$3,'Core Indicators'!EC107)</f>
        <v>461</v>
      </c>
      <c r="J107" s="209">
        <f>_xlfn.DAYS(About!$A$3,'Core Indicators'!EK107)</f>
        <v>461</v>
      </c>
      <c r="K107" s="209">
        <f>_xlfn.DAYS(About!$A$3,'Core Indicators'!ES107)</f>
        <v>461</v>
      </c>
      <c r="L107" s="209">
        <f>_xlfn.DAYS(About!$A$3,'Core Indicators'!FI107)</f>
        <v>1156</v>
      </c>
      <c r="M107" s="209">
        <f>_xlfn.DAYS(About!$A$3,'Core Indicators'!GG107)</f>
        <v>66</v>
      </c>
      <c r="N107" s="209">
        <f>_xlfn.DAYS(About!$A$3,'Core Indicators'!GO107)</f>
        <v>66</v>
      </c>
      <c r="O107" s="209">
        <f>_xlfn.DAYS(About!$A$3,'Core Indicators'!GW107)</f>
        <v>66</v>
      </c>
      <c r="P107" s="209">
        <f>_xlfn.DAYS(About!$A$3,'Core Indicators'!HE107)</f>
        <v>66</v>
      </c>
      <c r="Q107" s="209">
        <f>_xlfn.DAYS(About!$A$3,'Core Indicators'!HM107)</f>
        <v>66</v>
      </c>
      <c r="R107" s="209">
        <f>_xlfn.DAYS(About!$A$3,'Core Indicators'!HU107)</f>
        <v>66</v>
      </c>
      <c r="S107" s="209">
        <f>_xlfn.DAYS(About!$A$3,'Core Indicators'!IC107)</f>
        <v>66</v>
      </c>
      <c r="T107" s="209">
        <f>_xlfn.DAYS(About!$A$3,'Core Indicators'!IK107)</f>
        <v>66</v>
      </c>
      <c r="U107" s="209">
        <f>_xlfn.DAYS(About!$A$3,'Core Indicators'!IS107)</f>
        <v>66</v>
      </c>
      <c r="V107" s="209">
        <f t="shared" si="3"/>
        <v>491</v>
      </c>
    </row>
    <row r="108" spans="1:22" x14ac:dyDescent="0.35">
      <c r="A108" s="208" t="str">
        <f>Lists!C:C</f>
        <v>REG002</v>
      </c>
      <c r="B108" s="209">
        <f>_xlfn.DAYS(About!$A$3,'Core Indicators'!U108)</f>
        <v>108</v>
      </c>
      <c r="C108" s="209">
        <f>_xlfn.DAYS(About!$A$3,'Core Indicators'!AC108)</f>
        <v>108</v>
      </c>
      <c r="D108" s="209">
        <f>_xlfn.DAYS(About!$A$3,'Core Indicators'!AK108)</f>
        <v>108</v>
      </c>
      <c r="E108" s="209">
        <f>_xlfn.DAYS(About!$A$3,'Core Indicators'!AS108)</f>
        <v>108</v>
      </c>
      <c r="F108" s="209">
        <f>_xlfn.DAYS(About!$A$3,'Core Indicators'!BQ108)</f>
        <v>108</v>
      </c>
      <c r="G108" s="209">
        <f>_xlfn.DAYS(About!$A$3,'Core Indicators'!DM108)</f>
        <v>108</v>
      </c>
      <c r="H108" s="209">
        <f>_xlfn.DAYS(About!$A$3,'Core Indicators'!DU108)</f>
        <v>108</v>
      </c>
      <c r="I108" s="209">
        <f>_xlfn.DAYS(About!$A$3,'Core Indicators'!EC108)</f>
        <v>108</v>
      </c>
      <c r="J108" s="209">
        <f>_xlfn.DAYS(About!$A$3,'Core Indicators'!EK108)</f>
        <v>108</v>
      </c>
      <c r="K108" s="209">
        <f>_xlfn.DAYS(About!$A$3,'Core Indicators'!ES108)</f>
        <v>108</v>
      </c>
      <c r="L108" s="209">
        <f>_xlfn.DAYS(About!$A$3,'Core Indicators'!FI108)</f>
        <v>1157</v>
      </c>
      <c r="M108" s="209">
        <f>_xlfn.DAYS(About!$A$3,'Core Indicators'!GG108)</f>
        <v>48</v>
      </c>
      <c r="N108" s="209">
        <f>_xlfn.DAYS(About!$A$3,'Core Indicators'!GO108)</f>
        <v>48</v>
      </c>
      <c r="O108" s="209">
        <f>_xlfn.DAYS(About!$A$3,'Core Indicators'!GW108)</f>
        <v>48</v>
      </c>
      <c r="P108" s="209">
        <f>_xlfn.DAYS(About!$A$3,'Core Indicators'!HE108)</f>
        <v>48</v>
      </c>
      <c r="Q108" s="209">
        <f>_xlfn.DAYS(About!$A$3,'Core Indicators'!HM108)</f>
        <v>48</v>
      </c>
      <c r="R108" s="209">
        <f>_xlfn.DAYS(About!$A$3,'Core Indicators'!HU108)</f>
        <v>48</v>
      </c>
      <c r="S108" s="209">
        <f>_xlfn.DAYS(About!$A$3,'Core Indicators'!IC108)</f>
        <v>48</v>
      </c>
      <c r="T108" s="209">
        <f>_xlfn.DAYS(About!$A$3,'Core Indicators'!IK108)</f>
        <v>48</v>
      </c>
      <c r="U108" s="209">
        <f>_xlfn.DAYS(About!$A$3,'Core Indicators'!IS108)</f>
        <v>48</v>
      </c>
      <c r="V108" s="209">
        <f t="shared" si="3"/>
        <v>206.9</v>
      </c>
    </row>
    <row r="109" spans="1:22" x14ac:dyDescent="0.35">
      <c r="A109" s="208" t="str">
        <f>Lists!C:C</f>
        <v>REG003</v>
      </c>
      <c r="B109" s="209">
        <f>_xlfn.DAYS(About!$A$3,'Core Indicators'!U109)</f>
        <v>955</v>
      </c>
      <c r="C109" s="209">
        <f>_xlfn.DAYS(About!$A$3,'Core Indicators'!AC109)</f>
        <v>955</v>
      </c>
      <c r="D109" s="209">
        <f>_xlfn.DAYS(About!$A$3,'Core Indicators'!AK109)</f>
        <v>632</v>
      </c>
      <c r="E109" s="209">
        <f>_xlfn.DAYS(About!$A$3,'Core Indicators'!AS109)</f>
        <v>955</v>
      </c>
      <c r="F109" s="209">
        <f>_xlfn.DAYS(About!$A$3,'Core Indicators'!BQ109)</f>
        <v>106</v>
      </c>
      <c r="G109" s="209">
        <f>_xlfn.DAYS(About!$A$3,'Core Indicators'!DM109)</f>
        <v>955</v>
      </c>
      <c r="H109" s="209">
        <f>_xlfn.DAYS(About!$A$3,'Core Indicators'!DU109)</f>
        <v>1162</v>
      </c>
      <c r="I109" s="209">
        <f>_xlfn.DAYS(About!$A$3,'Core Indicators'!EC109)</f>
        <v>1162</v>
      </c>
      <c r="J109" s="209">
        <f>_xlfn.DAYS(About!$A$3,'Core Indicators'!EK109)</f>
        <v>1162</v>
      </c>
      <c r="K109" s="209">
        <f>_xlfn.DAYS(About!$A$3,'Core Indicators'!ES109)</f>
        <v>1162</v>
      </c>
      <c r="L109" s="209">
        <f>_xlfn.DAYS(About!$A$3,'Core Indicators'!FI109)</f>
        <v>1162</v>
      </c>
      <c r="M109" s="209">
        <f>_xlfn.DAYS(About!$A$3,'Core Indicators'!GG109)</f>
        <v>45</v>
      </c>
      <c r="N109" s="209">
        <f>_xlfn.DAYS(About!$A$3,'Core Indicators'!GO109)</f>
        <v>45</v>
      </c>
      <c r="O109" s="209">
        <f>_xlfn.DAYS(About!$A$3,'Core Indicators'!GW109)</f>
        <v>45</v>
      </c>
      <c r="P109" s="209">
        <f>_xlfn.DAYS(About!$A$3,'Core Indicators'!HE109)</f>
        <v>45</v>
      </c>
      <c r="Q109" s="209">
        <f>_xlfn.DAYS(About!$A$3,'Core Indicators'!HM109)</f>
        <v>45</v>
      </c>
      <c r="R109" s="209">
        <f>_xlfn.DAYS(About!$A$3,'Core Indicators'!HU109)</f>
        <v>45</v>
      </c>
      <c r="S109" s="209">
        <f>_xlfn.DAYS(About!$A$3,'Core Indicators'!IC109)</f>
        <v>45</v>
      </c>
      <c r="T109" s="209">
        <f>_xlfn.DAYS(About!$A$3,'Core Indicators'!IK109)</f>
        <v>45</v>
      </c>
      <c r="U109" s="209">
        <f>_xlfn.DAYS(About!$A$3,'Core Indicators'!IS109)</f>
        <v>45</v>
      </c>
      <c r="V109" s="209">
        <f t="shared" si="3"/>
        <v>850.3</v>
      </c>
    </row>
    <row r="110" spans="1:22" x14ac:dyDescent="0.35">
      <c r="A110" s="208" t="str">
        <f>Lists!C:C</f>
        <v>REG004</v>
      </c>
      <c r="B110" s="209">
        <f>_xlfn.DAYS(About!$A$3,'Core Indicators'!U110)</f>
        <v>1</v>
      </c>
      <c r="C110" s="209">
        <f>_xlfn.DAYS(About!$A$3,'Core Indicators'!AC110)</f>
        <v>1</v>
      </c>
      <c r="D110" s="209">
        <f>_xlfn.DAYS(About!$A$3,'Core Indicators'!AK110)</f>
        <v>1</v>
      </c>
      <c r="E110" s="209">
        <f>_xlfn.DAYS(About!$A$3,'Core Indicators'!AS110)</f>
        <v>1</v>
      </c>
      <c r="F110" s="209">
        <f>_xlfn.DAYS(About!$A$3,'Core Indicators'!BQ110)</f>
        <v>1</v>
      </c>
      <c r="G110" s="209">
        <f>_xlfn.DAYS(About!$A$3,'Core Indicators'!DM110)</f>
        <v>1</v>
      </c>
      <c r="H110" s="209">
        <f>_xlfn.DAYS(About!$A$3,'Core Indicators'!DU110)</f>
        <v>1</v>
      </c>
      <c r="I110" s="209">
        <f>_xlfn.DAYS(About!$A$3,'Core Indicators'!EC110)</f>
        <v>1</v>
      </c>
      <c r="J110" s="209">
        <f>_xlfn.DAYS(About!$A$3,'Core Indicators'!EK110)</f>
        <v>1</v>
      </c>
      <c r="K110" s="209">
        <f>_xlfn.DAYS(About!$A$3,'Core Indicators'!ES110)</f>
        <v>1</v>
      </c>
      <c r="L110" s="209">
        <f>_xlfn.DAYS(About!$A$3,'Core Indicators'!FI110)</f>
        <v>1136</v>
      </c>
      <c r="M110" s="209">
        <f>_xlfn.DAYS(About!$A$3,'Core Indicators'!GG110)</f>
        <v>46</v>
      </c>
      <c r="N110" s="209">
        <f>_xlfn.DAYS(About!$A$3,'Core Indicators'!GO110)</f>
        <v>46</v>
      </c>
      <c r="O110" s="209">
        <f>_xlfn.DAYS(About!$A$3,'Core Indicators'!GW110)</f>
        <v>46</v>
      </c>
      <c r="P110" s="209">
        <f>_xlfn.DAYS(About!$A$3,'Core Indicators'!HE110)</f>
        <v>46</v>
      </c>
      <c r="Q110" s="209">
        <f>_xlfn.DAYS(About!$A$3,'Core Indicators'!HM110)</f>
        <v>46</v>
      </c>
      <c r="R110" s="209">
        <f>_xlfn.DAYS(About!$A$3,'Core Indicators'!HU110)</f>
        <v>46</v>
      </c>
      <c r="S110" s="209">
        <f>_xlfn.DAYS(About!$A$3,'Core Indicators'!IC110)</f>
        <v>46</v>
      </c>
      <c r="T110" s="209">
        <f>_xlfn.DAYS(About!$A$3,'Core Indicators'!IK110)</f>
        <v>46</v>
      </c>
      <c r="U110" s="209">
        <f>_xlfn.DAYS(About!$A$3,'Core Indicators'!IS110)</f>
        <v>46</v>
      </c>
      <c r="V110" s="209">
        <f t="shared" si="3"/>
        <v>119</v>
      </c>
    </row>
    <row r="111" spans="1:22" x14ac:dyDescent="0.35">
      <c r="A111" s="208" t="str">
        <f>Lists!C:C</f>
        <v>REG006</v>
      </c>
      <c r="B111" s="209">
        <f>_xlfn.DAYS(About!$A$3,'Core Indicators'!U111)</f>
        <v>70</v>
      </c>
      <c r="C111" s="209">
        <f>_xlfn.DAYS(About!$A$3,'Core Indicators'!AC111)</f>
        <v>70</v>
      </c>
      <c r="D111" s="209">
        <f>_xlfn.DAYS(About!$A$3,'Core Indicators'!AK111)</f>
        <v>70</v>
      </c>
      <c r="E111" s="209">
        <f>_xlfn.DAYS(About!$A$3,'Core Indicators'!AS111)</f>
        <v>70</v>
      </c>
      <c r="F111" s="209">
        <f>_xlfn.DAYS(About!$A$3,'Core Indicators'!BQ111)</f>
        <v>70</v>
      </c>
      <c r="G111" s="209">
        <f>_xlfn.DAYS(About!$A$3,'Core Indicators'!DM111)</f>
        <v>70</v>
      </c>
      <c r="H111" s="209">
        <f>_xlfn.DAYS(About!$A$3,'Core Indicators'!DU111)</f>
        <v>70</v>
      </c>
      <c r="I111" s="209">
        <f>_xlfn.DAYS(About!$A$3,'Core Indicators'!EC111)</f>
        <v>70</v>
      </c>
      <c r="J111" s="209">
        <f>_xlfn.DAYS(About!$A$3,'Core Indicators'!EK111)</f>
        <v>70</v>
      </c>
      <c r="K111" s="209">
        <f>_xlfn.DAYS(About!$A$3,'Core Indicators'!ES111)</f>
        <v>70</v>
      </c>
      <c r="L111" s="209">
        <f>_xlfn.DAYS(About!$A$3,'Core Indicators'!FI111)</f>
        <v>1139</v>
      </c>
      <c r="M111" s="209">
        <f>_xlfn.DAYS(About!$A$3,'Core Indicators'!GG111)</f>
        <v>46</v>
      </c>
      <c r="N111" s="209">
        <f>_xlfn.DAYS(About!$A$3,'Core Indicators'!GO111)</f>
        <v>46</v>
      </c>
      <c r="O111" s="209">
        <f>_xlfn.DAYS(About!$A$3,'Core Indicators'!GW111)</f>
        <v>46</v>
      </c>
      <c r="P111" s="209">
        <f>_xlfn.DAYS(About!$A$3,'Core Indicators'!HE111)</f>
        <v>46</v>
      </c>
      <c r="Q111" s="209">
        <f>_xlfn.DAYS(About!$A$3,'Core Indicators'!HM111)</f>
        <v>46</v>
      </c>
      <c r="R111" s="209">
        <f>_xlfn.DAYS(About!$A$3,'Core Indicators'!HU111)</f>
        <v>46</v>
      </c>
      <c r="S111" s="209">
        <f>_xlfn.DAYS(About!$A$3,'Core Indicators'!IC111)</f>
        <v>46</v>
      </c>
      <c r="T111" s="209">
        <f>_xlfn.DAYS(About!$A$3,'Core Indicators'!IK111)</f>
        <v>46</v>
      </c>
      <c r="U111" s="209">
        <f>_xlfn.DAYS(About!$A$3,'Core Indicators'!IS111)</f>
        <v>46</v>
      </c>
      <c r="V111" s="209">
        <f t="shared" si="3"/>
        <v>174.5</v>
      </c>
    </row>
    <row r="112" spans="1:22" x14ac:dyDescent="0.35">
      <c r="A112" s="208" t="str">
        <f>Lists!C:C</f>
        <v>REG007</v>
      </c>
      <c r="B112" s="209">
        <f>_xlfn.DAYS(About!$A$3,'Core Indicators'!U112)</f>
        <v>1161</v>
      </c>
      <c r="C112" s="209">
        <f>_xlfn.DAYS(About!$A$3,'Core Indicators'!AC112)</f>
        <v>1161</v>
      </c>
      <c r="D112" s="209">
        <f>_xlfn.DAYS(About!$A$3,'Core Indicators'!AK112)</f>
        <v>1161</v>
      </c>
      <c r="E112" s="209">
        <f>_xlfn.DAYS(About!$A$3,'Core Indicators'!AS112)</f>
        <v>1161</v>
      </c>
      <c r="F112" s="209">
        <f>_xlfn.DAYS(About!$A$3,'Core Indicators'!BQ112)</f>
        <v>456</v>
      </c>
      <c r="G112" s="209">
        <f>_xlfn.DAYS(About!$A$3,'Core Indicators'!DM112)</f>
        <v>1161</v>
      </c>
      <c r="H112" s="209">
        <f>_xlfn.DAYS(About!$A$3,'Core Indicators'!DU112)</f>
        <v>1161</v>
      </c>
      <c r="I112" s="209">
        <f>_xlfn.DAYS(About!$A$3,'Core Indicators'!EC112)</f>
        <v>1161</v>
      </c>
      <c r="J112" s="209">
        <f>_xlfn.DAYS(About!$A$3,'Core Indicators'!EK112)</f>
        <v>1161</v>
      </c>
      <c r="K112" s="209">
        <f>_xlfn.DAYS(About!$A$3,'Core Indicators'!ES112)</f>
        <v>1161</v>
      </c>
      <c r="L112" s="209">
        <f>_xlfn.DAYS(About!$A$3,'Core Indicators'!FI112)</f>
        <v>1161</v>
      </c>
      <c r="M112" s="209">
        <f>_xlfn.DAYS(About!$A$3,'Core Indicators'!GG112)</f>
        <v>46</v>
      </c>
      <c r="N112" s="209">
        <f>_xlfn.DAYS(About!$A$3,'Core Indicators'!GO112)</f>
        <v>46</v>
      </c>
      <c r="O112" s="209">
        <f>_xlfn.DAYS(About!$A$3,'Core Indicators'!GW112)</f>
        <v>46</v>
      </c>
      <c r="P112" s="209">
        <f>_xlfn.DAYS(About!$A$3,'Core Indicators'!HE112)</f>
        <v>46</v>
      </c>
      <c r="Q112" s="209">
        <f>_xlfn.DAYS(About!$A$3,'Core Indicators'!HM112)</f>
        <v>46</v>
      </c>
      <c r="R112" s="209">
        <f>_xlfn.DAYS(About!$A$3,'Core Indicators'!HU112)</f>
        <v>46</v>
      </c>
      <c r="S112" s="209">
        <f>_xlfn.DAYS(About!$A$3,'Core Indicators'!IC112)</f>
        <v>46</v>
      </c>
      <c r="T112" s="209">
        <f>_xlfn.DAYS(About!$A$3,'Core Indicators'!IK112)</f>
        <v>46</v>
      </c>
      <c r="U112" s="209">
        <f>_xlfn.DAYS(About!$A$3,'Core Indicators'!IS112)</f>
        <v>46</v>
      </c>
      <c r="V112" s="209">
        <f t="shared" si="3"/>
        <v>979</v>
      </c>
    </row>
    <row r="113" spans="1:22" x14ac:dyDescent="0.35">
      <c r="A113" s="208" t="str">
        <f>Lists!C:C</f>
        <v>REG008</v>
      </c>
      <c r="B113" s="209">
        <f>_xlfn.DAYS(About!$A$3,'Core Indicators'!U113)</f>
        <v>1161</v>
      </c>
      <c r="C113" s="209">
        <f>_xlfn.DAYS(About!$A$3,'Core Indicators'!AC113)</f>
        <v>1161</v>
      </c>
      <c r="D113" s="209">
        <f>_xlfn.DAYS(About!$A$3,'Core Indicators'!AK113)</f>
        <v>1161</v>
      </c>
      <c r="E113" s="209">
        <f>_xlfn.DAYS(About!$A$3,'Core Indicators'!AS113)</f>
        <v>1161</v>
      </c>
      <c r="F113" s="209">
        <f>_xlfn.DAYS(About!$A$3,'Core Indicators'!BQ113)</f>
        <v>456</v>
      </c>
      <c r="G113" s="209">
        <f>_xlfn.DAYS(About!$A$3,'Core Indicators'!DM113)</f>
        <v>1161</v>
      </c>
      <c r="H113" s="209">
        <f>_xlfn.DAYS(About!$A$3,'Core Indicators'!DU113)</f>
        <v>1161</v>
      </c>
      <c r="I113" s="209">
        <f>_xlfn.DAYS(About!$A$3,'Core Indicators'!EC113)</f>
        <v>1161</v>
      </c>
      <c r="J113" s="209">
        <f>_xlfn.DAYS(About!$A$3,'Core Indicators'!EK113)</f>
        <v>1161</v>
      </c>
      <c r="K113" s="209">
        <f>_xlfn.DAYS(About!$A$3,'Core Indicators'!ES113)</f>
        <v>1161</v>
      </c>
      <c r="L113" s="209">
        <f>_xlfn.DAYS(About!$A$3,'Core Indicators'!FI113)</f>
        <v>1161</v>
      </c>
      <c r="M113" s="209">
        <f>_xlfn.DAYS(About!$A$3,'Core Indicators'!GG113)</f>
        <v>46</v>
      </c>
      <c r="N113" s="209">
        <f>_xlfn.DAYS(About!$A$3,'Core Indicators'!GO113)</f>
        <v>46</v>
      </c>
      <c r="O113" s="209">
        <f>_xlfn.DAYS(About!$A$3,'Core Indicators'!GW113)</f>
        <v>46</v>
      </c>
      <c r="P113" s="209">
        <f>_xlfn.DAYS(About!$A$3,'Core Indicators'!HE113)</f>
        <v>46</v>
      </c>
      <c r="Q113" s="209">
        <f>_xlfn.DAYS(About!$A$3,'Core Indicators'!HM113)</f>
        <v>46</v>
      </c>
      <c r="R113" s="209">
        <f>_xlfn.DAYS(About!$A$3,'Core Indicators'!HU113)</f>
        <v>46</v>
      </c>
      <c r="S113" s="209">
        <f>_xlfn.DAYS(About!$A$3,'Core Indicators'!IC113)</f>
        <v>46</v>
      </c>
      <c r="T113" s="209">
        <f>_xlfn.DAYS(About!$A$3,'Core Indicators'!IK113)</f>
        <v>46</v>
      </c>
      <c r="U113" s="209">
        <f>_xlfn.DAYS(About!$A$3,'Core Indicators'!IS113)</f>
        <v>46</v>
      </c>
      <c r="V113" s="209">
        <f t="shared" si="3"/>
        <v>979</v>
      </c>
    </row>
    <row r="114" spans="1:22" x14ac:dyDescent="0.35">
      <c r="A114" s="208" t="str">
        <f>Lists!C:C</f>
        <v>REG011</v>
      </c>
      <c r="B114" s="209">
        <f>_xlfn.DAYS(About!$A$3,'Core Indicators'!U114)</f>
        <v>472</v>
      </c>
      <c r="C114" s="209">
        <f>_xlfn.DAYS(About!$A$3,'Core Indicators'!AC114)</f>
        <v>3</v>
      </c>
      <c r="D114" s="209">
        <f>_xlfn.DAYS(About!$A$3,'Core Indicators'!AK114)</f>
        <v>3</v>
      </c>
      <c r="E114" s="209">
        <f>_xlfn.DAYS(About!$A$3,'Core Indicators'!AS114)</f>
        <v>3</v>
      </c>
      <c r="F114" s="209">
        <f>_xlfn.DAYS(About!$A$3,'Core Indicators'!BQ114)</f>
        <v>3</v>
      </c>
      <c r="G114" s="209">
        <f>_xlfn.DAYS(About!$A$3,'Core Indicators'!DM114)</f>
        <v>23</v>
      </c>
      <c r="H114" s="209">
        <f>_xlfn.DAYS(About!$A$3,'Core Indicators'!DU114)</f>
        <v>0</v>
      </c>
      <c r="I114" s="209">
        <f>_xlfn.DAYS(About!$A$3,'Core Indicators'!EC114)</f>
        <v>3</v>
      </c>
      <c r="J114" s="209">
        <f>_xlfn.DAYS(About!$A$3,'Core Indicators'!EK114)</f>
        <v>23</v>
      </c>
      <c r="K114" s="209">
        <f>_xlfn.DAYS(About!$A$3,'Core Indicators'!ES114)</f>
        <v>157</v>
      </c>
      <c r="L114" s="209">
        <f>_xlfn.DAYS(About!$A$3,'Core Indicators'!FI114)</f>
        <v>472</v>
      </c>
      <c r="M114" s="209">
        <f>_xlfn.DAYS(About!$A$3,'Core Indicators'!GG114)</f>
        <v>45</v>
      </c>
      <c r="N114" s="209">
        <f>_xlfn.DAYS(About!$A$3,'Core Indicators'!GO114)</f>
        <v>45</v>
      </c>
      <c r="O114" s="209">
        <f>_xlfn.DAYS(About!$A$3,'Core Indicators'!GW114)</f>
        <v>45</v>
      </c>
      <c r="P114" s="209">
        <f>_xlfn.DAYS(About!$A$3,'Core Indicators'!HE114)</f>
        <v>45</v>
      </c>
      <c r="Q114" s="209">
        <f>_xlfn.DAYS(About!$A$3,'Core Indicators'!HM114)</f>
        <v>45</v>
      </c>
      <c r="R114" s="209">
        <f>_xlfn.DAYS(About!$A$3,'Core Indicators'!HU114)</f>
        <v>45</v>
      </c>
      <c r="S114" s="209">
        <f>_xlfn.DAYS(About!$A$3,'Core Indicators'!IC114)</f>
        <v>45</v>
      </c>
      <c r="T114" s="209">
        <f>_xlfn.DAYS(About!$A$3,'Core Indicators'!IK114)</f>
        <v>45</v>
      </c>
      <c r="U114" s="209">
        <f>_xlfn.DAYS(About!$A$3,'Core Indicators'!IS114)</f>
        <v>45</v>
      </c>
      <c r="V114" s="209">
        <f t="shared" si="3"/>
        <v>73.2</v>
      </c>
    </row>
    <row r="115" spans="1:22" x14ac:dyDescent="0.35">
      <c r="A115" s="208" t="str">
        <f>Lists!C:C</f>
        <v>REG012</v>
      </c>
      <c r="B115" s="209">
        <f>_xlfn.DAYS(About!$A$3,'Core Indicators'!U115)</f>
        <v>94</v>
      </c>
      <c r="C115" s="209">
        <f>_xlfn.DAYS(About!$A$3,'Core Indicators'!AC115)</f>
        <v>94</v>
      </c>
      <c r="D115" s="209">
        <f>_xlfn.DAYS(About!$A$3,'Core Indicators'!AK115)</f>
        <v>94</v>
      </c>
      <c r="E115" s="209">
        <f>_xlfn.DAYS(About!$A$3,'Core Indicators'!AS115)</f>
        <v>94</v>
      </c>
      <c r="F115" s="209">
        <f>_xlfn.DAYS(About!$A$3,'Core Indicators'!BQ115)</f>
        <v>94</v>
      </c>
      <c r="G115" s="209">
        <f>_xlfn.DAYS(About!$A$3,'Core Indicators'!DM115)</f>
        <v>94</v>
      </c>
      <c r="H115" s="209">
        <f>_xlfn.DAYS(About!$A$3,'Core Indicators'!DU115)</f>
        <v>94</v>
      </c>
      <c r="I115" s="209">
        <f>_xlfn.DAYS(About!$A$3,'Core Indicators'!EC115)</f>
        <v>94</v>
      </c>
      <c r="J115" s="209">
        <f>_xlfn.DAYS(About!$A$3,'Core Indicators'!EK115)</f>
        <v>94</v>
      </c>
      <c r="K115" s="209">
        <f>_xlfn.DAYS(About!$A$3,'Core Indicators'!ES115)</f>
        <v>94</v>
      </c>
      <c r="L115" s="209">
        <f>_xlfn.DAYS(About!$A$3,'Core Indicators'!FI115)</f>
        <v>151</v>
      </c>
      <c r="M115" s="209">
        <f>_xlfn.DAYS(About!$A$3,'Core Indicators'!GG115)</f>
        <v>47</v>
      </c>
      <c r="N115" s="209">
        <f>_xlfn.DAYS(About!$A$3,'Core Indicators'!GO115)</f>
        <v>47</v>
      </c>
      <c r="O115" s="209">
        <f>_xlfn.DAYS(About!$A$3,'Core Indicators'!GW115)</f>
        <v>47</v>
      </c>
      <c r="P115" s="209">
        <f>_xlfn.DAYS(About!$A$3,'Core Indicators'!HE115)</f>
        <v>47</v>
      </c>
      <c r="Q115" s="209">
        <f>_xlfn.DAYS(About!$A$3,'Core Indicators'!HM115)</f>
        <v>47</v>
      </c>
      <c r="R115" s="209">
        <f>_xlfn.DAYS(About!$A$3,'Core Indicators'!HU115)</f>
        <v>47</v>
      </c>
      <c r="S115" s="209">
        <f>_xlfn.DAYS(About!$A$3,'Core Indicators'!IC115)</f>
        <v>47</v>
      </c>
      <c r="T115" s="209">
        <f>_xlfn.DAYS(About!$A$3,'Core Indicators'!IK115)</f>
        <v>47</v>
      </c>
      <c r="U115" s="209">
        <f>_xlfn.DAYS(About!$A$3,'Core Indicators'!IS115)</f>
        <v>47</v>
      </c>
      <c r="V115" s="209">
        <f t="shared" si="3"/>
        <v>95</v>
      </c>
    </row>
    <row r="116" spans="1:22" x14ac:dyDescent="0.35">
      <c r="A116" s="208" t="str">
        <f>Lists!C:C</f>
        <v>REG013</v>
      </c>
      <c r="B116" s="209">
        <f>_xlfn.DAYS(About!$A$3,'Core Indicators'!U116)</f>
        <v>3</v>
      </c>
      <c r="C116" s="209">
        <f>_xlfn.DAYS(About!$A$3,'Core Indicators'!AC116)</f>
        <v>3</v>
      </c>
      <c r="D116" s="209">
        <f>_xlfn.DAYS(About!$A$3,'Core Indicators'!AK116)</f>
        <v>3</v>
      </c>
      <c r="E116" s="209">
        <f>_xlfn.DAYS(About!$A$3,'Core Indicators'!AS116)</f>
        <v>3</v>
      </c>
      <c r="F116" s="209">
        <f>_xlfn.DAYS(About!$A$3,'Core Indicators'!BQ116)</f>
        <v>3</v>
      </c>
      <c r="G116" s="209">
        <f>_xlfn.DAYS(About!$A$3,'Core Indicators'!DM116)</f>
        <v>3</v>
      </c>
      <c r="H116" s="209">
        <f>_xlfn.DAYS(About!$A$3,'Core Indicators'!DU116)</f>
        <v>3</v>
      </c>
      <c r="I116" s="209">
        <f>_xlfn.DAYS(About!$A$3,'Core Indicators'!EC116)</f>
        <v>3</v>
      </c>
      <c r="J116" s="209">
        <f>_xlfn.DAYS(About!$A$3,'Core Indicators'!EK116)</f>
        <v>3</v>
      </c>
      <c r="K116" s="209">
        <f>_xlfn.DAYS(About!$A$3,'Core Indicators'!ES116)</f>
        <v>3</v>
      </c>
      <c r="L116" s="209">
        <f>_xlfn.DAYS(About!$A$3,'Core Indicators'!FI116)</f>
        <v>3</v>
      </c>
      <c r="M116" s="209">
        <f>_xlfn.DAYS(About!$A$3,'Core Indicators'!GG116)</f>
        <v>45</v>
      </c>
      <c r="N116" s="209">
        <f>_xlfn.DAYS(About!$A$3,'Core Indicators'!GO116)</f>
        <v>45</v>
      </c>
      <c r="O116" s="209">
        <f>_xlfn.DAYS(About!$A$3,'Core Indicators'!GW116)</f>
        <v>45</v>
      </c>
      <c r="P116" s="209">
        <f>_xlfn.DAYS(About!$A$3,'Core Indicators'!HE116)</f>
        <v>45</v>
      </c>
      <c r="Q116" s="209">
        <f>_xlfn.DAYS(About!$A$3,'Core Indicators'!HM116)</f>
        <v>45</v>
      </c>
      <c r="R116" s="209">
        <f>_xlfn.DAYS(About!$A$3,'Core Indicators'!HU116)</f>
        <v>45</v>
      </c>
      <c r="S116" s="209">
        <f>_xlfn.DAYS(About!$A$3,'Core Indicators'!IC116)</f>
        <v>45</v>
      </c>
      <c r="T116" s="209">
        <f>_xlfn.DAYS(About!$A$3,'Core Indicators'!IK116)</f>
        <v>45</v>
      </c>
      <c r="U116" s="209">
        <f>_xlfn.DAYS(About!$A$3,'Core Indicators'!IS116)</f>
        <v>45</v>
      </c>
      <c r="V116" s="209">
        <f t="shared" si="3"/>
        <v>7.2</v>
      </c>
    </row>
    <row r="117" spans="1:22" x14ac:dyDescent="0.35">
      <c r="A117" s="208" t="str">
        <f>Lists!C:C</f>
        <v>REG014</v>
      </c>
      <c r="B117" s="209">
        <f>_xlfn.DAYS(About!$A$3,'Core Indicators'!U117)</f>
        <v>94</v>
      </c>
      <c r="C117" s="209">
        <f>_xlfn.DAYS(About!$A$3,'Core Indicators'!AC117)</f>
        <v>94</v>
      </c>
      <c r="D117" s="209">
        <f>_xlfn.DAYS(About!$A$3,'Core Indicators'!AK117)</f>
        <v>94</v>
      </c>
      <c r="E117" s="209">
        <f>_xlfn.DAYS(About!$A$3,'Core Indicators'!AS117)</f>
        <v>94</v>
      </c>
      <c r="F117" s="209">
        <f>_xlfn.DAYS(About!$A$3,'Core Indicators'!BQ117)</f>
        <v>94</v>
      </c>
      <c r="G117" s="209">
        <f>_xlfn.DAYS(About!$A$3,'Core Indicators'!DM117)</f>
        <v>94</v>
      </c>
      <c r="H117" s="209">
        <f>_xlfn.DAYS(About!$A$3,'Core Indicators'!DU117)</f>
        <v>94</v>
      </c>
      <c r="I117" s="209">
        <f>_xlfn.DAYS(About!$A$3,'Core Indicators'!EC117)</f>
        <v>94</v>
      </c>
      <c r="J117" s="209">
        <f>_xlfn.DAYS(About!$A$3,'Core Indicators'!EK117)</f>
        <v>94</v>
      </c>
      <c r="K117" s="209">
        <f>_xlfn.DAYS(About!$A$3,'Core Indicators'!ES117)</f>
        <v>120</v>
      </c>
      <c r="L117" s="209">
        <f>_xlfn.DAYS(About!$A$3,'Core Indicators'!FI117)</f>
        <v>120</v>
      </c>
      <c r="M117" s="209">
        <f>_xlfn.DAYS(About!$A$3,'Core Indicators'!GG117)</f>
        <v>47</v>
      </c>
      <c r="N117" s="209">
        <f>_xlfn.DAYS(About!$A$3,'Core Indicators'!GO117)</f>
        <v>47</v>
      </c>
      <c r="O117" s="209">
        <f>_xlfn.DAYS(About!$A$3,'Core Indicators'!GW117)</f>
        <v>47</v>
      </c>
      <c r="P117" s="209">
        <f>_xlfn.DAYS(About!$A$3,'Core Indicators'!HE117)</f>
        <v>47</v>
      </c>
      <c r="Q117" s="209">
        <f>_xlfn.DAYS(About!$A$3,'Core Indicators'!HM117)</f>
        <v>47</v>
      </c>
      <c r="R117" s="209">
        <f>_xlfn.DAYS(About!$A$3,'Core Indicators'!HU117)</f>
        <v>47</v>
      </c>
      <c r="S117" s="209">
        <f>_xlfn.DAYS(About!$A$3,'Core Indicators'!IC117)</f>
        <v>47</v>
      </c>
      <c r="T117" s="209">
        <f>_xlfn.DAYS(About!$A$3,'Core Indicators'!IK117)</f>
        <v>47</v>
      </c>
      <c r="U117" s="209">
        <f>_xlfn.DAYS(About!$A$3,'Core Indicators'!IS117)</f>
        <v>47</v>
      </c>
      <c r="V117" s="209">
        <f t="shared" si="3"/>
        <v>94.5</v>
      </c>
    </row>
    <row r="118" spans="1:22" x14ac:dyDescent="0.35">
      <c r="A118" s="208" t="str">
        <f>Lists!C:C</f>
        <v>ROU002</v>
      </c>
      <c r="B118" s="209">
        <f>_xlfn.DAYS(About!$A$3,'Core Indicators'!U118)</f>
        <v>112</v>
      </c>
      <c r="C118" s="209">
        <f>_xlfn.DAYS(About!$A$3,'Core Indicators'!AC118)</f>
        <v>112</v>
      </c>
      <c r="D118" s="209">
        <f>_xlfn.DAYS(About!$A$3,'Core Indicators'!AK118)</f>
        <v>112</v>
      </c>
      <c r="E118" s="209">
        <f>_xlfn.DAYS(About!$A$3,'Core Indicators'!AS118)</f>
        <v>112</v>
      </c>
      <c r="F118" s="209">
        <f>_xlfn.DAYS(About!$A$3,'Core Indicators'!BQ118)</f>
        <v>112</v>
      </c>
      <c r="G118" s="209">
        <f>_xlfn.DAYS(About!$A$3,'Core Indicators'!DM118)</f>
        <v>112</v>
      </c>
      <c r="H118" s="209">
        <f>_xlfn.DAYS(About!$A$3,'Core Indicators'!DU118)</f>
        <v>112</v>
      </c>
      <c r="I118" s="209">
        <f>_xlfn.DAYS(About!$A$3,'Core Indicators'!EC118)</f>
        <v>112</v>
      </c>
      <c r="J118" s="209">
        <f>_xlfn.DAYS(About!$A$3,'Core Indicators'!EK118)</f>
        <v>112</v>
      </c>
      <c r="K118" s="209">
        <f>_xlfn.DAYS(About!$A$3,'Core Indicators'!ES118)</f>
        <v>112</v>
      </c>
      <c r="L118" s="209">
        <f>_xlfn.DAYS(About!$A$3,'Core Indicators'!FI118)</f>
        <v>112</v>
      </c>
      <c r="M118" s="209">
        <f>_xlfn.DAYS(About!$A$3,'Core Indicators'!GG118)</f>
        <v>49</v>
      </c>
      <c r="N118" s="209">
        <f>_xlfn.DAYS(About!$A$3,'Core Indicators'!GO118)</f>
        <v>49</v>
      </c>
      <c r="O118" s="209">
        <f>_xlfn.DAYS(About!$A$3,'Core Indicators'!GW118)</f>
        <v>49</v>
      </c>
      <c r="P118" s="209">
        <f>_xlfn.DAYS(About!$A$3,'Core Indicators'!HE118)</f>
        <v>49</v>
      </c>
      <c r="Q118" s="209">
        <f>_xlfn.DAYS(About!$A$3,'Core Indicators'!HM118)</f>
        <v>49</v>
      </c>
      <c r="R118" s="209">
        <f>_xlfn.DAYS(About!$A$3,'Core Indicators'!HU118)</f>
        <v>49</v>
      </c>
      <c r="S118" s="209">
        <f>_xlfn.DAYS(About!$A$3,'Core Indicators'!IC118)</f>
        <v>49</v>
      </c>
      <c r="T118" s="209">
        <f>_xlfn.DAYS(About!$A$3,'Core Indicators'!IK118)</f>
        <v>49</v>
      </c>
      <c r="U118" s="209">
        <f>_xlfn.DAYS(About!$A$3,'Core Indicators'!IS118)</f>
        <v>49</v>
      </c>
      <c r="V118" s="209">
        <f t="shared" si="3"/>
        <v>105.7</v>
      </c>
    </row>
    <row r="119" spans="1:22" x14ac:dyDescent="0.35">
      <c r="A119" s="208" t="str">
        <f>Lists!C:C</f>
        <v>RWA002</v>
      </c>
      <c r="B119" s="209">
        <f>_xlfn.DAYS(About!$A$3,'Core Indicators'!U119)</f>
        <v>92</v>
      </c>
      <c r="C119" s="209">
        <f>_xlfn.DAYS(About!$A$3,'Core Indicators'!AC119)</f>
        <v>92</v>
      </c>
      <c r="D119" s="209">
        <f>_xlfn.DAYS(About!$A$3,'Core Indicators'!AK119)</f>
        <v>29</v>
      </c>
      <c r="E119" s="209">
        <f>_xlfn.DAYS(About!$A$3,'Core Indicators'!AS119)</f>
        <v>29</v>
      </c>
      <c r="F119" s="209">
        <f>_xlfn.DAYS(About!$A$3,'Core Indicators'!BQ119)</f>
        <v>608</v>
      </c>
      <c r="G119" s="209">
        <f>_xlfn.DAYS(About!$A$3,'Core Indicators'!DM119)</f>
        <v>92</v>
      </c>
      <c r="H119" s="209">
        <f>_xlfn.DAYS(About!$A$3,'Core Indicators'!DU119)</f>
        <v>92</v>
      </c>
      <c r="I119" s="209">
        <f>_xlfn.DAYS(About!$A$3,'Core Indicators'!EC119)</f>
        <v>29</v>
      </c>
      <c r="J119" s="209">
        <f>_xlfn.DAYS(About!$A$3,'Core Indicators'!EK119)</f>
        <v>92</v>
      </c>
      <c r="K119" s="209">
        <f>_xlfn.DAYS(About!$A$3,'Core Indicators'!ES119)</f>
        <v>92</v>
      </c>
      <c r="L119" s="209">
        <f>_xlfn.DAYS(About!$A$3,'Core Indicators'!FI119)</f>
        <v>92</v>
      </c>
      <c r="M119" s="209">
        <f>_xlfn.DAYS(About!$A$3,'Core Indicators'!GG119)</f>
        <v>51</v>
      </c>
      <c r="N119" s="209">
        <f>_xlfn.DAYS(About!$A$3,'Core Indicators'!GO119)</f>
        <v>51</v>
      </c>
      <c r="O119" s="209">
        <f>_xlfn.DAYS(About!$A$3,'Core Indicators'!GW119)</f>
        <v>51</v>
      </c>
      <c r="P119" s="209">
        <f>_xlfn.DAYS(About!$A$3,'Core Indicators'!HE119)</f>
        <v>51</v>
      </c>
      <c r="Q119" s="209">
        <f>_xlfn.DAYS(About!$A$3,'Core Indicators'!HM119)</f>
        <v>51</v>
      </c>
      <c r="R119" s="209">
        <f>_xlfn.DAYS(About!$A$3,'Core Indicators'!HU119)</f>
        <v>51</v>
      </c>
      <c r="S119" s="209">
        <f>_xlfn.DAYS(About!$A$3,'Core Indicators'!IC119)</f>
        <v>51</v>
      </c>
      <c r="T119" s="209">
        <f>_xlfn.DAYS(About!$A$3,'Core Indicators'!IK119)</f>
        <v>51</v>
      </c>
      <c r="U119" s="209">
        <f>_xlfn.DAYS(About!$A$3,'Core Indicators'!IS119)</f>
        <v>51</v>
      </c>
      <c r="V119" s="209">
        <f t="shared" si="3"/>
        <v>120.6</v>
      </c>
    </row>
    <row r="120" spans="1:22" x14ac:dyDescent="0.35">
      <c r="A120" s="208" t="str">
        <f>Lists!C:C</f>
        <v>SDN001</v>
      </c>
      <c r="B120" s="209">
        <f>_xlfn.DAYS(About!$A$3,'Core Indicators'!U120)</f>
        <v>367</v>
      </c>
      <c r="C120" s="209">
        <f>_xlfn.DAYS(About!$A$3,'Core Indicators'!AC120)</f>
        <v>185</v>
      </c>
      <c r="D120" s="209">
        <f>_xlfn.DAYS(About!$A$3,'Core Indicators'!AK120)</f>
        <v>185</v>
      </c>
      <c r="E120" s="209">
        <f>_xlfn.DAYS(About!$A$3,'Core Indicators'!AS120)</f>
        <v>4</v>
      </c>
      <c r="F120" s="209">
        <f>_xlfn.DAYS(About!$A$3,'Core Indicators'!BQ120)</f>
        <v>4</v>
      </c>
      <c r="G120" s="209">
        <f>_xlfn.DAYS(About!$A$3,'Core Indicators'!DM120)</f>
        <v>185</v>
      </c>
      <c r="H120" s="209">
        <f>_xlfn.DAYS(About!$A$3,'Core Indicators'!DU120)</f>
        <v>185</v>
      </c>
      <c r="I120" s="209">
        <f>_xlfn.DAYS(About!$A$3,'Core Indicators'!EC120)</f>
        <v>185</v>
      </c>
      <c r="J120" s="209">
        <f>_xlfn.DAYS(About!$A$3,'Core Indicators'!EK120)</f>
        <v>185</v>
      </c>
      <c r="K120" s="209">
        <f>_xlfn.DAYS(About!$A$3,'Core Indicators'!ES120)</f>
        <v>185</v>
      </c>
      <c r="L120" s="209">
        <f>_xlfn.DAYS(About!$A$3,'Core Indicators'!FI120)</f>
        <v>367</v>
      </c>
      <c r="M120" s="209">
        <f>_xlfn.DAYS(About!$A$3,'Core Indicators'!GG120)</f>
        <v>47</v>
      </c>
      <c r="N120" s="209">
        <f>_xlfn.DAYS(About!$A$3,'Core Indicators'!GO120)</f>
        <v>47</v>
      </c>
      <c r="O120" s="209">
        <f>_xlfn.DAYS(About!$A$3,'Core Indicators'!GW120)</f>
        <v>47</v>
      </c>
      <c r="P120" s="209">
        <f>_xlfn.DAYS(About!$A$3,'Core Indicators'!HE120)</f>
        <v>47</v>
      </c>
      <c r="Q120" s="209">
        <f>_xlfn.DAYS(About!$A$3,'Core Indicators'!HM120)</f>
        <v>47</v>
      </c>
      <c r="R120" s="209">
        <f>_xlfn.DAYS(About!$A$3,'Core Indicators'!HU120)</f>
        <v>47</v>
      </c>
      <c r="S120" s="209">
        <f>_xlfn.DAYS(About!$A$3,'Core Indicators'!IC120)</f>
        <v>47</v>
      </c>
      <c r="T120" s="209">
        <f>_xlfn.DAYS(About!$A$3,'Core Indicators'!IK120)</f>
        <v>47</v>
      </c>
      <c r="U120" s="209">
        <f>_xlfn.DAYS(About!$A$3,'Core Indicators'!IS120)</f>
        <v>47</v>
      </c>
      <c r="V120" s="209">
        <f t="shared" si="3"/>
        <v>153.19999999999999</v>
      </c>
    </row>
    <row r="121" spans="1:22" x14ac:dyDescent="0.35">
      <c r="A121" s="208" t="str">
        <f>Lists!C:C</f>
        <v>SDN005</v>
      </c>
      <c r="B121" s="209">
        <f>_xlfn.DAYS(About!$A$3,'Core Indicators'!U121)</f>
        <v>367</v>
      </c>
      <c r="C121" s="209">
        <f>_xlfn.DAYS(About!$A$3,'Core Indicators'!AC121)</f>
        <v>367</v>
      </c>
      <c r="D121" s="209">
        <f>_xlfn.DAYS(About!$A$3,'Core Indicators'!AK121)</f>
        <v>367</v>
      </c>
      <c r="E121" s="209">
        <f>_xlfn.DAYS(About!$A$3,'Core Indicators'!AS121)</f>
        <v>4</v>
      </c>
      <c r="F121" s="209">
        <f>_xlfn.DAYS(About!$A$3,'Core Indicators'!BQ121)</f>
        <v>4</v>
      </c>
      <c r="G121" s="209">
        <f>_xlfn.DAYS(About!$A$3,'Core Indicators'!DM121)</f>
        <v>4</v>
      </c>
      <c r="H121" s="209">
        <f>_xlfn.DAYS(About!$A$3,'Core Indicators'!DU121)</f>
        <v>4</v>
      </c>
      <c r="I121" s="209">
        <f>_xlfn.DAYS(About!$A$3,'Core Indicators'!EC121)</f>
        <v>4</v>
      </c>
      <c r="J121" s="209">
        <f>_xlfn.DAYS(About!$A$3,'Core Indicators'!EK121)</f>
        <v>4</v>
      </c>
      <c r="K121" s="209">
        <f>_xlfn.DAYS(About!$A$3,'Core Indicators'!ES121)</f>
        <v>4</v>
      </c>
      <c r="L121" s="209">
        <f>_xlfn.DAYS(About!$A$3,'Core Indicators'!FI121)</f>
        <v>290</v>
      </c>
      <c r="M121" s="209">
        <f>_xlfn.DAYS(About!$A$3,'Core Indicators'!GG121)</f>
        <v>47</v>
      </c>
      <c r="N121" s="209">
        <f>_xlfn.DAYS(About!$A$3,'Core Indicators'!GO121)</f>
        <v>47</v>
      </c>
      <c r="O121" s="209">
        <f>_xlfn.DAYS(About!$A$3,'Core Indicators'!GW121)</f>
        <v>47</v>
      </c>
      <c r="P121" s="209">
        <f>_xlfn.DAYS(About!$A$3,'Core Indicators'!HE121)</f>
        <v>47</v>
      </c>
      <c r="Q121" s="209">
        <f>_xlfn.DAYS(About!$A$3,'Core Indicators'!HM121)</f>
        <v>47</v>
      </c>
      <c r="R121" s="209">
        <f>_xlfn.DAYS(About!$A$3,'Core Indicators'!HU121)</f>
        <v>47</v>
      </c>
      <c r="S121" s="209">
        <f>_xlfn.DAYS(About!$A$3,'Core Indicators'!IC121)</f>
        <v>47</v>
      </c>
      <c r="T121" s="209">
        <f>_xlfn.DAYS(About!$A$3,'Core Indicators'!IK121)</f>
        <v>47</v>
      </c>
      <c r="U121" s="209">
        <f>_xlfn.DAYS(About!$A$3,'Core Indicators'!IS121)</f>
        <v>47</v>
      </c>
      <c r="V121" s="209">
        <f t="shared" si="3"/>
        <v>73.2</v>
      </c>
    </row>
    <row r="122" spans="1:22" x14ac:dyDescent="0.35">
      <c r="A122" s="208" t="str">
        <f>Lists!C:C</f>
        <v>SDN008</v>
      </c>
      <c r="B122" s="209">
        <f>_xlfn.DAYS(About!$A$3,'Core Indicators'!U122)</f>
        <v>4</v>
      </c>
      <c r="C122" s="209">
        <f>_xlfn.DAYS(About!$A$3,'Core Indicators'!AC122)</f>
        <v>4</v>
      </c>
      <c r="D122" s="209">
        <f>_xlfn.DAYS(About!$A$3,'Core Indicators'!AK122)</f>
        <v>4</v>
      </c>
      <c r="E122" s="209">
        <f>_xlfn.DAYS(About!$A$3,'Core Indicators'!AS122)</f>
        <v>4</v>
      </c>
      <c r="F122" s="209">
        <f>_xlfn.DAYS(About!$A$3,'Core Indicators'!BQ122)</f>
        <v>4</v>
      </c>
      <c r="G122" s="209">
        <f>_xlfn.DAYS(About!$A$3,'Core Indicators'!DM122)</f>
        <v>4</v>
      </c>
      <c r="H122" s="209">
        <f>_xlfn.DAYS(About!$A$3,'Core Indicators'!DU122)</f>
        <v>4</v>
      </c>
      <c r="I122" s="209">
        <f>_xlfn.DAYS(About!$A$3,'Core Indicators'!EC122)</f>
        <v>4</v>
      </c>
      <c r="J122" s="209">
        <f>_xlfn.DAYS(About!$A$3,'Core Indicators'!EK122)</f>
        <v>4</v>
      </c>
      <c r="K122" s="209">
        <f>_xlfn.DAYS(About!$A$3,'Core Indicators'!ES122)</f>
        <v>4</v>
      </c>
      <c r="L122" s="209">
        <f>_xlfn.DAYS(About!$A$3,'Core Indicators'!FI122)</f>
        <v>426</v>
      </c>
      <c r="M122" s="209">
        <f>_xlfn.DAYS(About!$A$3,'Core Indicators'!GG122)</f>
        <v>47</v>
      </c>
      <c r="N122" s="209">
        <f>_xlfn.DAYS(About!$A$3,'Core Indicators'!GO122)</f>
        <v>47</v>
      </c>
      <c r="O122" s="209">
        <f>_xlfn.DAYS(About!$A$3,'Core Indicators'!GW122)</f>
        <v>47</v>
      </c>
      <c r="P122" s="209">
        <f>_xlfn.DAYS(About!$A$3,'Core Indicators'!HE122)</f>
        <v>47</v>
      </c>
      <c r="Q122" s="209">
        <f>_xlfn.DAYS(About!$A$3,'Core Indicators'!HM122)</f>
        <v>47</v>
      </c>
      <c r="R122" s="209">
        <f>_xlfn.DAYS(About!$A$3,'Core Indicators'!HU122)</f>
        <v>47</v>
      </c>
      <c r="S122" s="209">
        <f>_xlfn.DAYS(About!$A$3,'Core Indicators'!IC122)</f>
        <v>47</v>
      </c>
      <c r="T122" s="209">
        <f>_xlfn.DAYS(About!$A$3,'Core Indicators'!IK122)</f>
        <v>47</v>
      </c>
      <c r="U122" s="209">
        <f>_xlfn.DAYS(About!$A$3,'Core Indicators'!IS122)</f>
        <v>47</v>
      </c>
      <c r="V122" s="209">
        <f t="shared" si="3"/>
        <v>50.5</v>
      </c>
    </row>
    <row r="123" spans="1:22" x14ac:dyDescent="0.35">
      <c r="A123" s="208" t="str">
        <f>Lists!C:C</f>
        <v>SEN002</v>
      </c>
      <c r="B123" s="209">
        <f>_xlfn.DAYS(About!$A$3,'Core Indicators'!U123)</f>
        <v>1</v>
      </c>
      <c r="C123" s="209">
        <f>_xlfn.DAYS(About!$A$3,'Core Indicators'!AC123)</f>
        <v>1</v>
      </c>
      <c r="D123" s="209">
        <f>_xlfn.DAYS(About!$A$3,'Core Indicators'!AK123)</f>
        <v>517</v>
      </c>
      <c r="E123" s="209">
        <f>_xlfn.DAYS(About!$A$3,'Core Indicators'!AS123)</f>
        <v>931</v>
      </c>
      <c r="F123" s="209">
        <f>_xlfn.DAYS(About!$A$3,'Core Indicators'!BQ123)</f>
        <v>1253</v>
      </c>
      <c r="G123" s="209">
        <f>_xlfn.DAYS(About!$A$3,'Core Indicators'!DM123)</f>
        <v>1</v>
      </c>
      <c r="H123" s="209">
        <f>_xlfn.DAYS(About!$A$3,'Core Indicators'!DU123)</f>
        <v>1</v>
      </c>
      <c r="I123" s="209">
        <f>_xlfn.DAYS(About!$A$3,'Core Indicators'!EC123)</f>
        <v>1</v>
      </c>
      <c r="J123" s="209">
        <f>_xlfn.DAYS(About!$A$3,'Core Indicators'!EK123)</f>
        <v>1</v>
      </c>
      <c r="K123" s="209">
        <f>_xlfn.DAYS(About!$A$3,'Core Indicators'!ES123)</f>
        <v>517</v>
      </c>
      <c r="L123" s="209">
        <f>_xlfn.DAYS(About!$A$3,'Core Indicators'!FI123)</f>
        <v>1</v>
      </c>
      <c r="M123" s="209">
        <f>_xlfn.DAYS(About!$A$3,'Core Indicators'!GG123)</f>
        <v>49</v>
      </c>
      <c r="N123" s="209">
        <f>_xlfn.DAYS(About!$A$3,'Core Indicators'!GO123)</f>
        <v>49</v>
      </c>
      <c r="O123" s="209">
        <f>_xlfn.DAYS(About!$A$3,'Core Indicators'!GW123)</f>
        <v>49</v>
      </c>
      <c r="P123" s="209">
        <f>_xlfn.DAYS(About!$A$3,'Core Indicators'!HE123)</f>
        <v>49</v>
      </c>
      <c r="Q123" s="209">
        <f>_xlfn.DAYS(About!$A$3,'Core Indicators'!HM123)</f>
        <v>49</v>
      </c>
      <c r="R123" s="209">
        <f>_xlfn.DAYS(About!$A$3,'Core Indicators'!HU123)</f>
        <v>49</v>
      </c>
      <c r="S123" s="209">
        <f>_xlfn.DAYS(About!$A$3,'Core Indicators'!IC123)</f>
        <v>49</v>
      </c>
      <c r="T123" s="209">
        <f>_xlfn.DAYS(About!$A$3,'Core Indicators'!IK123)</f>
        <v>49</v>
      </c>
      <c r="U123" s="209">
        <f>_xlfn.DAYS(About!$A$3,'Core Indicators'!IS123)</f>
        <v>49</v>
      </c>
      <c r="V123" s="209">
        <f t="shared" si="3"/>
        <v>327.2</v>
      </c>
    </row>
    <row r="124" spans="1:22" x14ac:dyDescent="0.35">
      <c r="A124" s="208" t="str">
        <f>Lists!C:C</f>
        <v>SLV001</v>
      </c>
      <c r="B124" s="209">
        <f>_xlfn.DAYS(About!$A$3,'Core Indicators'!U124)</f>
        <v>2</v>
      </c>
      <c r="C124" s="209">
        <f>_xlfn.DAYS(About!$A$3,'Core Indicators'!AC124)</f>
        <v>2</v>
      </c>
      <c r="D124" s="209">
        <f>_xlfn.DAYS(About!$A$3,'Core Indicators'!AK124)</f>
        <v>2</v>
      </c>
      <c r="E124" s="209">
        <f>_xlfn.DAYS(About!$A$3,'Core Indicators'!AS124)</f>
        <v>2</v>
      </c>
      <c r="F124" s="209">
        <f>_xlfn.DAYS(About!$A$3,'Core Indicators'!BQ124)</f>
        <v>2</v>
      </c>
      <c r="G124" s="209">
        <f>_xlfn.DAYS(About!$A$3,'Core Indicators'!DM124)</f>
        <v>2</v>
      </c>
      <c r="H124" s="209">
        <f>_xlfn.DAYS(About!$A$3,'Core Indicators'!DU124)</f>
        <v>2</v>
      </c>
      <c r="I124" s="209">
        <f>_xlfn.DAYS(About!$A$3,'Core Indicators'!EC124)</f>
        <v>1</v>
      </c>
      <c r="J124" s="209">
        <f>_xlfn.DAYS(About!$A$3,'Core Indicators'!EK124)</f>
        <v>1</v>
      </c>
      <c r="K124" s="209">
        <f>_xlfn.DAYS(About!$A$3,'Core Indicators'!ES124)</f>
        <v>1</v>
      </c>
      <c r="L124" s="209">
        <f>_xlfn.DAYS(About!$A$3,'Core Indicators'!FI124)</f>
        <v>1</v>
      </c>
      <c r="M124" s="209">
        <f>_xlfn.DAYS(About!$A$3,'Core Indicators'!GG124)</f>
        <v>56</v>
      </c>
      <c r="N124" s="209">
        <f>_xlfn.DAYS(About!$A$3,'Core Indicators'!GO124)</f>
        <v>56</v>
      </c>
      <c r="O124" s="209">
        <f>_xlfn.DAYS(About!$A$3,'Core Indicators'!GW124)</f>
        <v>56</v>
      </c>
      <c r="P124" s="209">
        <f>_xlfn.DAYS(About!$A$3,'Core Indicators'!HE124)</f>
        <v>56</v>
      </c>
      <c r="Q124" s="209">
        <f>_xlfn.DAYS(About!$A$3,'Core Indicators'!HM124)</f>
        <v>56</v>
      </c>
      <c r="R124" s="209">
        <f>_xlfn.DAYS(About!$A$3,'Core Indicators'!HU124)</f>
        <v>56</v>
      </c>
      <c r="S124" s="209">
        <f>_xlfn.DAYS(About!$A$3,'Core Indicators'!IC124)</f>
        <v>56</v>
      </c>
      <c r="T124" s="209">
        <f>_xlfn.DAYS(About!$A$3,'Core Indicators'!IK124)</f>
        <v>56</v>
      </c>
      <c r="U124" s="209">
        <f>_xlfn.DAYS(About!$A$3,'Core Indicators'!IS124)</f>
        <v>56</v>
      </c>
      <c r="V124" s="209">
        <f t="shared" si="3"/>
        <v>7</v>
      </c>
    </row>
    <row r="125" spans="1:22" x14ac:dyDescent="0.35">
      <c r="A125" s="208" t="str">
        <f>Lists!C:C</f>
        <v>SOM001</v>
      </c>
      <c r="B125" s="209">
        <f>_xlfn.DAYS(About!$A$3,'Core Indicators'!U125)</f>
        <v>983</v>
      </c>
      <c r="C125" s="209">
        <f>_xlfn.DAYS(About!$A$3,'Core Indicators'!AC125)</f>
        <v>223</v>
      </c>
      <c r="D125" s="209">
        <f>_xlfn.DAYS(About!$A$3,'Core Indicators'!AK125)</f>
        <v>223</v>
      </c>
      <c r="E125" s="209">
        <f>_xlfn.DAYS(About!$A$3,'Core Indicators'!AS125)</f>
        <v>38</v>
      </c>
      <c r="F125" s="209">
        <f>_xlfn.DAYS(About!$A$3,'Core Indicators'!BQ125)</f>
        <v>38</v>
      </c>
      <c r="G125" s="209">
        <f>_xlfn.DAYS(About!$A$3,'Core Indicators'!DM125)</f>
        <v>38</v>
      </c>
      <c r="H125" s="209">
        <f>_xlfn.DAYS(About!$A$3,'Core Indicators'!DU125)</f>
        <v>38</v>
      </c>
      <c r="I125" s="209">
        <f>_xlfn.DAYS(About!$A$3,'Core Indicators'!EC125)</f>
        <v>38</v>
      </c>
      <c r="J125" s="209">
        <f>_xlfn.DAYS(About!$A$3,'Core Indicators'!EK125)</f>
        <v>38</v>
      </c>
      <c r="K125" s="209">
        <f>_xlfn.DAYS(About!$A$3,'Core Indicators'!ES125)</f>
        <v>38</v>
      </c>
      <c r="L125" s="209">
        <f>_xlfn.DAYS(About!$A$3,'Core Indicators'!FI125)</f>
        <v>1246</v>
      </c>
      <c r="M125" s="209">
        <f>_xlfn.DAYS(About!$A$3,'Core Indicators'!GG125)</f>
        <v>51</v>
      </c>
      <c r="N125" s="209">
        <f>_xlfn.DAYS(About!$A$3,'Core Indicators'!GO125)</f>
        <v>51</v>
      </c>
      <c r="O125" s="209">
        <f>_xlfn.DAYS(About!$A$3,'Core Indicators'!GW125)</f>
        <v>51</v>
      </c>
      <c r="P125" s="209">
        <f>_xlfn.DAYS(About!$A$3,'Core Indicators'!HE125)</f>
        <v>51</v>
      </c>
      <c r="Q125" s="209">
        <f>_xlfn.DAYS(About!$A$3,'Core Indicators'!HM125)</f>
        <v>51</v>
      </c>
      <c r="R125" s="209">
        <f>_xlfn.DAYS(About!$A$3,'Core Indicators'!HU125)</f>
        <v>51</v>
      </c>
      <c r="S125" s="209">
        <f>_xlfn.DAYS(About!$A$3,'Core Indicators'!IC125)</f>
        <v>51</v>
      </c>
      <c r="T125" s="209">
        <f>_xlfn.DAYS(About!$A$3,'Core Indicators'!IK125)</f>
        <v>51</v>
      </c>
      <c r="U125" s="209">
        <f>_xlfn.DAYS(About!$A$3,'Core Indicators'!IS125)</f>
        <v>51</v>
      </c>
      <c r="V125" s="209">
        <f t="shared" si="3"/>
        <v>178.6</v>
      </c>
    </row>
    <row r="126" spans="1:22" x14ac:dyDescent="0.35">
      <c r="A126" s="208" t="str">
        <f>Lists!C:C</f>
        <v>SOM002</v>
      </c>
      <c r="B126" s="209">
        <f>_xlfn.DAYS(About!$A$3,'Core Indicators'!U126)</f>
        <v>402</v>
      </c>
      <c r="C126" s="209">
        <f>_xlfn.DAYS(About!$A$3,'Core Indicators'!AC126)</f>
        <v>402</v>
      </c>
      <c r="D126" s="209">
        <f>_xlfn.DAYS(About!$A$3,'Core Indicators'!AK126)</f>
        <v>402</v>
      </c>
      <c r="E126" s="209">
        <f>_xlfn.DAYS(About!$A$3,'Core Indicators'!AS126)</f>
        <v>402</v>
      </c>
      <c r="F126" s="209">
        <f>_xlfn.DAYS(About!$A$3,'Core Indicators'!BQ126)</f>
        <v>154</v>
      </c>
      <c r="G126" s="209">
        <f>_xlfn.DAYS(About!$A$3,'Core Indicators'!DM126)</f>
        <v>402</v>
      </c>
      <c r="H126" s="209">
        <f>_xlfn.DAYS(About!$A$3,'Core Indicators'!DU126)</f>
        <v>402</v>
      </c>
      <c r="I126" s="209">
        <f>_xlfn.DAYS(About!$A$3,'Core Indicators'!EC126)</f>
        <v>402</v>
      </c>
      <c r="J126" s="209">
        <f>_xlfn.DAYS(About!$A$3,'Core Indicators'!EK126)</f>
        <v>402</v>
      </c>
      <c r="K126" s="209">
        <f>_xlfn.DAYS(About!$A$3,'Core Indicators'!ES126)</f>
        <v>402</v>
      </c>
      <c r="L126" s="209">
        <f>_xlfn.DAYS(About!$A$3,'Core Indicators'!FI126)</f>
        <v>402</v>
      </c>
      <c r="M126" s="209">
        <f>_xlfn.DAYS(About!$A$3,'Core Indicators'!GG126)</f>
        <v>49</v>
      </c>
      <c r="N126" s="209">
        <f>_xlfn.DAYS(About!$A$3,'Core Indicators'!GO126)</f>
        <v>49</v>
      </c>
      <c r="O126" s="209">
        <f>_xlfn.DAYS(About!$A$3,'Core Indicators'!GW126)</f>
        <v>49</v>
      </c>
      <c r="P126" s="209">
        <f>_xlfn.DAYS(About!$A$3,'Core Indicators'!HE126)</f>
        <v>49</v>
      </c>
      <c r="Q126" s="209">
        <f>_xlfn.DAYS(About!$A$3,'Core Indicators'!HM126)</f>
        <v>49</v>
      </c>
      <c r="R126" s="209">
        <f>_xlfn.DAYS(About!$A$3,'Core Indicators'!HU126)</f>
        <v>49</v>
      </c>
      <c r="S126" s="209">
        <f>_xlfn.DAYS(About!$A$3,'Core Indicators'!IC126)</f>
        <v>49</v>
      </c>
      <c r="T126" s="209">
        <f>_xlfn.DAYS(About!$A$3,'Core Indicators'!IK126)</f>
        <v>49</v>
      </c>
      <c r="U126" s="209">
        <f>_xlfn.DAYS(About!$A$3,'Core Indicators'!IS126)</f>
        <v>49</v>
      </c>
      <c r="V126" s="209">
        <f t="shared" si="3"/>
        <v>341.9</v>
      </c>
    </row>
    <row r="127" spans="1:22" x14ac:dyDescent="0.35">
      <c r="A127" s="208" t="str">
        <f>Lists!C:C</f>
        <v>SSD001</v>
      </c>
      <c r="B127" s="209">
        <f>_xlfn.DAYS(About!$A$3,'Core Indicators'!U127)</f>
        <v>1098</v>
      </c>
      <c r="C127" s="209">
        <f>_xlfn.DAYS(About!$A$3,'Core Indicators'!AC127)</f>
        <v>92</v>
      </c>
      <c r="D127" s="209">
        <f>_xlfn.DAYS(About!$A$3,'Core Indicators'!AK127)</f>
        <v>92</v>
      </c>
      <c r="E127" s="209">
        <f>_xlfn.DAYS(About!$A$3,'Core Indicators'!AS127)</f>
        <v>92</v>
      </c>
      <c r="F127" s="209">
        <f>_xlfn.DAYS(About!$A$3,'Core Indicators'!BQ127)</f>
        <v>92</v>
      </c>
      <c r="G127" s="209">
        <f>_xlfn.DAYS(About!$A$3,'Core Indicators'!DM127)</f>
        <v>92</v>
      </c>
      <c r="H127" s="209">
        <f>_xlfn.DAYS(About!$A$3,'Core Indicators'!DU127)</f>
        <v>92</v>
      </c>
      <c r="I127" s="209">
        <f>_xlfn.DAYS(About!$A$3,'Core Indicators'!EC127)</f>
        <v>92</v>
      </c>
      <c r="J127" s="209">
        <f>_xlfn.DAYS(About!$A$3,'Core Indicators'!EK127)</f>
        <v>92</v>
      </c>
      <c r="K127" s="209">
        <f>_xlfn.DAYS(About!$A$3,'Core Indicators'!ES127)</f>
        <v>92</v>
      </c>
      <c r="L127" s="209">
        <f>_xlfn.DAYS(About!$A$3,'Core Indicators'!FI127)</f>
        <v>92</v>
      </c>
      <c r="M127" s="209">
        <f>_xlfn.DAYS(About!$A$3,'Core Indicators'!GG127)</f>
        <v>51</v>
      </c>
      <c r="N127" s="209">
        <f>_xlfn.DAYS(About!$A$3,'Core Indicators'!GO127)</f>
        <v>51</v>
      </c>
      <c r="O127" s="209">
        <f>_xlfn.DAYS(About!$A$3,'Core Indicators'!GW127)</f>
        <v>51</v>
      </c>
      <c r="P127" s="209">
        <f>_xlfn.DAYS(About!$A$3,'Core Indicators'!HE127)</f>
        <v>51</v>
      </c>
      <c r="Q127" s="209">
        <f>_xlfn.DAYS(About!$A$3,'Core Indicators'!HM127)</f>
        <v>51</v>
      </c>
      <c r="R127" s="209">
        <f>_xlfn.DAYS(About!$A$3,'Core Indicators'!HU127)</f>
        <v>51</v>
      </c>
      <c r="S127" s="209">
        <f>_xlfn.DAYS(About!$A$3,'Core Indicators'!IC127)</f>
        <v>51</v>
      </c>
      <c r="T127" s="209">
        <f>_xlfn.DAYS(About!$A$3,'Core Indicators'!IK127)</f>
        <v>51</v>
      </c>
      <c r="U127" s="209">
        <f>_xlfn.DAYS(About!$A$3,'Core Indicators'!IS127)</f>
        <v>51</v>
      </c>
      <c r="V127" s="209">
        <f t="shared" si="3"/>
        <v>87.9</v>
      </c>
    </row>
    <row r="128" spans="1:22" x14ac:dyDescent="0.35">
      <c r="A128" s="208" t="str">
        <f>Lists!C:C</f>
        <v>SVK002</v>
      </c>
      <c r="B128" s="209">
        <f>_xlfn.DAYS(About!$A$3,'Core Indicators'!U128)</f>
        <v>115</v>
      </c>
      <c r="C128" s="209">
        <f>_xlfn.DAYS(About!$A$3,'Core Indicators'!AC128)</f>
        <v>91</v>
      </c>
      <c r="D128" s="209">
        <f>_xlfn.DAYS(About!$A$3,'Core Indicators'!AK128)</f>
        <v>91</v>
      </c>
      <c r="E128" s="209">
        <f>_xlfn.DAYS(About!$A$3,'Core Indicators'!AS128)</f>
        <v>93</v>
      </c>
      <c r="F128" s="209">
        <f>_xlfn.DAYS(About!$A$3,'Core Indicators'!BQ128)</f>
        <v>115</v>
      </c>
      <c r="G128" s="209">
        <f>_xlfn.DAYS(About!$A$3,'Core Indicators'!DM128)</f>
        <v>115</v>
      </c>
      <c r="H128" s="209">
        <f>_xlfn.DAYS(About!$A$3,'Core Indicators'!DU128)</f>
        <v>91</v>
      </c>
      <c r="I128" s="209">
        <f>_xlfn.DAYS(About!$A$3,'Core Indicators'!EC128)</f>
        <v>115</v>
      </c>
      <c r="J128" s="209">
        <f>_xlfn.DAYS(About!$A$3,'Core Indicators'!EK128)</f>
        <v>115</v>
      </c>
      <c r="K128" s="209">
        <f>_xlfn.DAYS(About!$A$3,'Core Indicators'!ES128)</f>
        <v>115</v>
      </c>
      <c r="L128" s="209">
        <f>_xlfn.DAYS(About!$A$3,'Core Indicators'!FI128)</f>
        <v>115</v>
      </c>
      <c r="M128" s="209">
        <f>_xlfn.DAYS(About!$A$3,'Core Indicators'!GG128)</f>
        <v>49</v>
      </c>
      <c r="N128" s="209">
        <f>_xlfn.DAYS(About!$A$3,'Core Indicators'!GO128)</f>
        <v>49</v>
      </c>
      <c r="O128" s="209">
        <f>_xlfn.DAYS(About!$A$3,'Core Indicators'!GW128)</f>
        <v>49</v>
      </c>
      <c r="P128" s="209">
        <f>_xlfn.DAYS(About!$A$3,'Core Indicators'!HE128)</f>
        <v>49</v>
      </c>
      <c r="Q128" s="209">
        <f>_xlfn.DAYS(About!$A$3,'Core Indicators'!HM128)</f>
        <v>49</v>
      </c>
      <c r="R128" s="209">
        <f>_xlfn.DAYS(About!$A$3,'Core Indicators'!HU128)</f>
        <v>49</v>
      </c>
      <c r="S128" s="209">
        <f>_xlfn.DAYS(About!$A$3,'Core Indicators'!IC128)</f>
        <v>49</v>
      </c>
      <c r="T128" s="209">
        <f>_xlfn.DAYS(About!$A$3,'Core Indicators'!IK128)</f>
        <v>49</v>
      </c>
      <c r="U128" s="209">
        <f>_xlfn.DAYS(About!$A$3,'Core Indicators'!IS128)</f>
        <v>49</v>
      </c>
      <c r="V128" s="209">
        <f t="shared" si="3"/>
        <v>101.4</v>
      </c>
    </row>
    <row r="129" spans="1:22" x14ac:dyDescent="0.35">
      <c r="A129" s="208" t="str">
        <f>Lists!C:C</f>
        <v>SWZ001</v>
      </c>
      <c r="B129" s="209">
        <f>_xlfn.DAYS(About!$A$3,'Core Indicators'!U129)</f>
        <v>354</v>
      </c>
      <c r="C129" s="209">
        <f>_xlfn.DAYS(About!$A$3,'Core Indicators'!AC129)</f>
        <v>151</v>
      </c>
      <c r="D129" s="209">
        <f>_xlfn.DAYS(About!$A$3,'Core Indicators'!AK129)</f>
        <v>151</v>
      </c>
      <c r="E129" s="209">
        <f>_xlfn.DAYS(About!$A$3,'Core Indicators'!AS129)</f>
        <v>868</v>
      </c>
      <c r="F129" s="209">
        <f>_xlfn.DAYS(About!$A$3,'Core Indicators'!BQ129)</f>
        <v>10</v>
      </c>
      <c r="G129" s="209">
        <f>_xlfn.DAYS(About!$A$3,'Core Indicators'!DM129)</f>
        <v>151</v>
      </c>
      <c r="H129" s="209">
        <f>_xlfn.DAYS(About!$A$3,'Core Indicators'!DU129)</f>
        <v>151</v>
      </c>
      <c r="I129" s="209">
        <f>_xlfn.DAYS(About!$A$3,'Core Indicators'!EC129)</f>
        <v>151</v>
      </c>
      <c r="J129" s="209">
        <f>_xlfn.DAYS(About!$A$3,'Core Indicators'!EK129)</f>
        <v>151</v>
      </c>
      <c r="K129" s="209">
        <f>_xlfn.DAYS(About!$A$3,'Core Indicators'!ES129)</f>
        <v>151</v>
      </c>
      <c r="L129" s="209">
        <f>_xlfn.DAYS(About!$A$3,'Core Indicators'!FI129)</f>
        <v>354</v>
      </c>
      <c r="M129" s="209">
        <f>_xlfn.DAYS(About!$A$3,'Core Indicators'!GG129)</f>
        <v>47</v>
      </c>
      <c r="N129" s="209">
        <f>_xlfn.DAYS(About!$A$3,'Core Indicators'!GO129)</f>
        <v>47</v>
      </c>
      <c r="O129" s="209">
        <f>_xlfn.DAYS(About!$A$3,'Core Indicators'!GW129)</f>
        <v>47</v>
      </c>
      <c r="P129" s="209">
        <f>_xlfn.DAYS(About!$A$3,'Core Indicators'!HE129)</f>
        <v>47</v>
      </c>
      <c r="Q129" s="209">
        <f>_xlfn.DAYS(About!$A$3,'Core Indicators'!HM129)</f>
        <v>47</v>
      </c>
      <c r="R129" s="209">
        <f>_xlfn.DAYS(About!$A$3,'Core Indicators'!HU129)</f>
        <v>47</v>
      </c>
      <c r="S129" s="209">
        <f>_xlfn.DAYS(About!$A$3,'Core Indicators'!IC129)</f>
        <v>47</v>
      </c>
      <c r="T129" s="209">
        <f>_xlfn.DAYS(About!$A$3,'Core Indicators'!IK129)</f>
        <v>47</v>
      </c>
      <c r="U129" s="209">
        <f>_xlfn.DAYS(About!$A$3,'Core Indicators'!IS129)</f>
        <v>47</v>
      </c>
      <c r="V129" s="209">
        <f t="shared" si="3"/>
        <v>218.5</v>
      </c>
    </row>
    <row r="130" spans="1:22" x14ac:dyDescent="0.35">
      <c r="A130" s="208" t="str">
        <f>Lists!C:C</f>
        <v>SYR001</v>
      </c>
      <c r="B130" s="209">
        <f>_xlfn.DAYS(About!$A$3,'Core Indicators'!U130)</f>
        <v>127</v>
      </c>
      <c r="C130" s="209">
        <f>_xlfn.DAYS(About!$A$3,'Core Indicators'!AC130)</f>
        <v>127</v>
      </c>
      <c r="D130" s="209">
        <f>_xlfn.DAYS(About!$A$3,'Core Indicators'!AK130)</f>
        <v>127</v>
      </c>
      <c r="E130" s="209">
        <f>_xlfn.DAYS(About!$A$3,'Core Indicators'!AS130)</f>
        <v>84</v>
      </c>
      <c r="F130" s="209">
        <f>_xlfn.DAYS(About!$A$3,'Core Indicators'!BQ130)</f>
        <v>3</v>
      </c>
      <c r="G130" s="209">
        <f>_xlfn.DAYS(About!$A$3,'Core Indicators'!DM130)</f>
        <v>84</v>
      </c>
      <c r="H130" s="209">
        <f>_xlfn.DAYS(About!$A$3,'Core Indicators'!DU130)</f>
        <v>84</v>
      </c>
      <c r="I130" s="209">
        <f>_xlfn.DAYS(About!$A$3,'Core Indicators'!EC130)</f>
        <v>84</v>
      </c>
      <c r="J130" s="209">
        <f>_xlfn.DAYS(About!$A$3,'Core Indicators'!EK130)</f>
        <v>84</v>
      </c>
      <c r="K130" s="209">
        <f>_xlfn.DAYS(About!$A$3,'Core Indicators'!ES130)</f>
        <v>84</v>
      </c>
      <c r="L130" s="209">
        <f>_xlfn.DAYS(About!$A$3,'Core Indicators'!FI130)</f>
        <v>1247</v>
      </c>
      <c r="M130" s="209">
        <f>_xlfn.DAYS(About!$A$3,'Core Indicators'!GG130)</f>
        <v>46</v>
      </c>
      <c r="N130" s="209">
        <f>_xlfn.DAYS(About!$A$3,'Core Indicators'!GO130)</f>
        <v>46</v>
      </c>
      <c r="O130" s="209">
        <f>_xlfn.DAYS(About!$A$3,'Core Indicators'!GW130)</f>
        <v>46</v>
      </c>
      <c r="P130" s="209">
        <f>_xlfn.DAYS(About!$A$3,'Core Indicators'!HE130)</f>
        <v>46</v>
      </c>
      <c r="Q130" s="209">
        <f>_xlfn.DAYS(About!$A$3,'Core Indicators'!HM130)</f>
        <v>46</v>
      </c>
      <c r="R130" s="209">
        <f>_xlfn.DAYS(About!$A$3,'Core Indicators'!HU130)</f>
        <v>46</v>
      </c>
      <c r="S130" s="209">
        <f>_xlfn.DAYS(About!$A$3,'Core Indicators'!IC130)</f>
        <v>46</v>
      </c>
      <c r="T130" s="209">
        <f>_xlfn.DAYS(About!$A$3,'Core Indicators'!IK130)</f>
        <v>46</v>
      </c>
      <c r="U130" s="209">
        <f>_xlfn.DAYS(About!$A$3,'Core Indicators'!IS130)</f>
        <v>46</v>
      </c>
      <c r="V130" s="209">
        <f t="shared" si="3"/>
        <v>192.7</v>
      </c>
    </row>
    <row r="131" spans="1:22" x14ac:dyDescent="0.35">
      <c r="A131" s="208" t="str">
        <f>Lists!C:C</f>
        <v>TCD001</v>
      </c>
      <c r="B131" s="209">
        <f>_xlfn.DAYS(About!$A$3,'Core Indicators'!U131)</f>
        <v>555</v>
      </c>
      <c r="C131" s="209">
        <f>_xlfn.DAYS(About!$A$3,'Core Indicators'!AC131)</f>
        <v>461</v>
      </c>
      <c r="D131" s="209">
        <f>_xlfn.DAYS(About!$A$3,'Core Indicators'!AK131)</f>
        <v>555</v>
      </c>
      <c r="E131" s="209">
        <f>_xlfn.DAYS(About!$A$3,'Core Indicators'!AS131)</f>
        <v>220</v>
      </c>
      <c r="F131" s="209">
        <f>_xlfn.DAYS(About!$A$3,'Core Indicators'!BQ131)</f>
        <v>220</v>
      </c>
      <c r="G131" s="209">
        <f>_xlfn.DAYS(About!$A$3,'Core Indicators'!DM131)</f>
        <v>555</v>
      </c>
      <c r="H131" s="209">
        <f>_xlfn.DAYS(About!$A$3,'Core Indicators'!DU131)</f>
        <v>555</v>
      </c>
      <c r="I131" s="209">
        <f>_xlfn.DAYS(About!$A$3,'Core Indicators'!EC131)</f>
        <v>555</v>
      </c>
      <c r="J131" s="209">
        <f>_xlfn.DAYS(About!$A$3,'Core Indicators'!EK131)</f>
        <v>555</v>
      </c>
      <c r="K131" s="209">
        <f>_xlfn.DAYS(About!$A$3,'Core Indicators'!ES131)</f>
        <v>555</v>
      </c>
      <c r="L131" s="209">
        <f>_xlfn.DAYS(About!$A$3,'Core Indicators'!FI131)</f>
        <v>555</v>
      </c>
      <c r="M131" s="209">
        <f>_xlfn.DAYS(About!$A$3,'Core Indicators'!GG131)</f>
        <v>50</v>
      </c>
      <c r="N131" s="209">
        <f>_xlfn.DAYS(About!$A$3,'Core Indicators'!GO131)</f>
        <v>50</v>
      </c>
      <c r="O131" s="209">
        <f>_xlfn.DAYS(About!$A$3,'Core Indicators'!GW131)</f>
        <v>50</v>
      </c>
      <c r="P131" s="209">
        <f>_xlfn.DAYS(About!$A$3,'Core Indicators'!HE131)</f>
        <v>50</v>
      </c>
      <c r="Q131" s="209">
        <f>_xlfn.DAYS(About!$A$3,'Core Indicators'!HM131)</f>
        <v>50</v>
      </c>
      <c r="R131" s="209">
        <f>_xlfn.DAYS(About!$A$3,'Core Indicators'!HU131)</f>
        <v>50</v>
      </c>
      <c r="S131" s="209">
        <f>_xlfn.DAYS(About!$A$3,'Core Indicators'!IC131)</f>
        <v>50</v>
      </c>
      <c r="T131" s="209">
        <f>_xlfn.DAYS(About!$A$3,'Core Indicators'!IK131)</f>
        <v>50</v>
      </c>
      <c r="U131" s="209">
        <f>_xlfn.DAYS(About!$A$3,'Core Indicators'!IS131)</f>
        <v>50</v>
      </c>
      <c r="V131" s="209">
        <f t="shared" ref="V131:V155" si="4">AVERAGE(D131:M131)</f>
        <v>437.5</v>
      </c>
    </row>
    <row r="132" spans="1:22" x14ac:dyDescent="0.35">
      <c r="A132" s="208" t="str">
        <f>Lists!C:C</f>
        <v>TCD003</v>
      </c>
      <c r="B132" s="209">
        <f>_xlfn.DAYS(About!$A$3,'Core Indicators'!U132)</f>
        <v>1231</v>
      </c>
      <c r="C132" s="209">
        <f>_xlfn.DAYS(About!$A$3,'Core Indicators'!AC132)</f>
        <v>461</v>
      </c>
      <c r="D132" s="209">
        <f>_xlfn.DAYS(About!$A$3,'Core Indicators'!AK132)</f>
        <v>461</v>
      </c>
      <c r="E132" s="209">
        <f>_xlfn.DAYS(About!$A$3,'Core Indicators'!AS132)</f>
        <v>461</v>
      </c>
      <c r="F132" s="209">
        <f>_xlfn.DAYS(About!$A$3,'Core Indicators'!BQ132)</f>
        <v>461</v>
      </c>
      <c r="G132" s="209">
        <f>_xlfn.DAYS(About!$A$3,'Core Indicators'!DM132)</f>
        <v>623</v>
      </c>
      <c r="H132" s="209">
        <f>_xlfn.DAYS(About!$A$3,'Core Indicators'!DU132)</f>
        <v>623</v>
      </c>
      <c r="I132" s="209">
        <f>_xlfn.DAYS(About!$A$3,'Core Indicators'!EC132)</f>
        <v>623</v>
      </c>
      <c r="J132" s="209">
        <f>_xlfn.DAYS(About!$A$3,'Core Indicators'!EK132)</f>
        <v>623</v>
      </c>
      <c r="K132" s="209">
        <f>_xlfn.DAYS(About!$A$3,'Core Indicators'!ES132)</f>
        <v>623</v>
      </c>
      <c r="L132" s="209">
        <f>_xlfn.DAYS(About!$A$3,'Core Indicators'!FI132)</f>
        <v>1231</v>
      </c>
      <c r="M132" s="209">
        <f>_xlfn.DAYS(About!$A$3,'Core Indicators'!GG132)</f>
        <v>50</v>
      </c>
      <c r="N132" s="209">
        <f>_xlfn.DAYS(About!$A$3,'Core Indicators'!GO132)</f>
        <v>50</v>
      </c>
      <c r="O132" s="209">
        <f>_xlfn.DAYS(About!$A$3,'Core Indicators'!GW132)</f>
        <v>50</v>
      </c>
      <c r="P132" s="209">
        <f>_xlfn.DAYS(About!$A$3,'Core Indicators'!HE132)</f>
        <v>50</v>
      </c>
      <c r="Q132" s="209">
        <f>_xlfn.DAYS(About!$A$3,'Core Indicators'!HM132)</f>
        <v>50</v>
      </c>
      <c r="R132" s="209">
        <f>_xlfn.DAYS(About!$A$3,'Core Indicators'!HU132)</f>
        <v>50</v>
      </c>
      <c r="S132" s="209">
        <f>_xlfn.DAYS(About!$A$3,'Core Indicators'!IC132)</f>
        <v>50</v>
      </c>
      <c r="T132" s="209">
        <f>_xlfn.DAYS(About!$A$3,'Core Indicators'!IK132)</f>
        <v>50</v>
      </c>
      <c r="U132" s="209">
        <f>_xlfn.DAYS(About!$A$3,'Core Indicators'!IS132)</f>
        <v>50</v>
      </c>
      <c r="V132" s="209">
        <f t="shared" si="4"/>
        <v>577.9</v>
      </c>
    </row>
    <row r="133" spans="1:22" x14ac:dyDescent="0.35">
      <c r="A133" s="208" t="str">
        <f>Lists!C:C</f>
        <v>TCD004</v>
      </c>
      <c r="B133" s="209">
        <f>_xlfn.DAYS(About!$A$3,'Core Indicators'!U133)</f>
        <v>828</v>
      </c>
      <c r="C133" s="209">
        <f>_xlfn.DAYS(About!$A$3,'Core Indicators'!AC133)</f>
        <v>828</v>
      </c>
      <c r="D133" s="209">
        <f>_xlfn.DAYS(About!$A$3,'Core Indicators'!AK133)</f>
        <v>828</v>
      </c>
      <c r="E133" s="209">
        <f>_xlfn.DAYS(About!$A$3,'Core Indicators'!AS133)</f>
        <v>461</v>
      </c>
      <c r="F133" s="209">
        <f>_xlfn.DAYS(About!$A$3,'Core Indicators'!BQ133)</f>
        <v>1231</v>
      </c>
      <c r="G133" s="209">
        <f>_xlfn.DAYS(About!$A$3,'Core Indicators'!DM133)</f>
        <v>828</v>
      </c>
      <c r="H133" s="209">
        <f>_xlfn.DAYS(About!$A$3,'Core Indicators'!DU133)</f>
        <v>828</v>
      </c>
      <c r="I133" s="209">
        <f>_xlfn.DAYS(About!$A$3,'Core Indicators'!EC133)</f>
        <v>828</v>
      </c>
      <c r="J133" s="209">
        <f>_xlfn.DAYS(About!$A$3,'Core Indicators'!EK133)</f>
        <v>828</v>
      </c>
      <c r="K133" s="209">
        <f>_xlfn.DAYS(About!$A$3,'Core Indicators'!ES133)</f>
        <v>828</v>
      </c>
      <c r="L133" s="209">
        <f>_xlfn.DAYS(About!$A$3,'Core Indicators'!FI133)</f>
        <v>1231</v>
      </c>
      <c r="M133" s="209">
        <f>_xlfn.DAYS(About!$A$3,'Core Indicators'!GG133)</f>
        <v>50</v>
      </c>
      <c r="N133" s="209">
        <f>_xlfn.DAYS(About!$A$3,'Core Indicators'!GO133)</f>
        <v>50</v>
      </c>
      <c r="O133" s="209">
        <f>_xlfn.DAYS(About!$A$3,'Core Indicators'!GW133)</f>
        <v>50</v>
      </c>
      <c r="P133" s="209">
        <f>_xlfn.DAYS(About!$A$3,'Core Indicators'!HE133)</f>
        <v>50</v>
      </c>
      <c r="Q133" s="209">
        <f>_xlfn.DAYS(About!$A$3,'Core Indicators'!HM133)</f>
        <v>50</v>
      </c>
      <c r="R133" s="209">
        <f>_xlfn.DAYS(About!$A$3,'Core Indicators'!HU133)</f>
        <v>50</v>
      </c>
      <c r="S133" s="209">
        <f>_xlfn.DAYS(About!$A$3,'Core Indicators'!IC133)</f>
        <v>50</v>
      </c>
      <c r="T133" s="209">
        <f>_xlfn.DAYS(About!$A$3,'Core Indicators'!IK133)</f>
        <v>50</v>
      </c>
      <c r="U133" s="209">
        <f>_xlfn.DAYS(About!$A$3,'Core Indicators'!IS133)</f>
        <v>50</v>
      </c>
      <c r="V133" s="209">
        <f t="shared" si="4"/>
        <v>794.1</v>
      </c>
    </row>
    <row r="134" spans="1:22" x14ac:dyDescent="0.35">
      <c r="A134" s="208" t="str">
        <f>Lists!C:C</f>
        <v>TCD005</v>
      </c>
      <c r="B134" s="209">
        <f>_xlfn.DAYS(About!$A$3,'Core Indicators'!U134)</f>
        <v>828</v>
      </c>
      <c r="C134" s="209">
        <f>_xlfn.DAYS(About!$A$3,'Core Indicators'!AC134)</f>
        <v>828</v>
      </c>
      <c r="D134" s="209">
        <f>_xlfn.DAYS(About!$A$3,'Core Indicators'!AK134)</f>
        <v>828</v>
      </c>
      <c r="E134" s="209">
        <f>_xlfn.DAYS(About!$A$3,'Core Indicators'!AS134)</f>
        <v>461</v>
      </c>
      <c r="F134" s="209">
        <f>_xlfn.DAYS(About!$A$3,'Core Indicators'!BQ134)</f>
        <v>461</v>
      </c>
      <c r="G134" s="209">
        <f>_xlfn.DAYS(About!$A$3,'Core Indicators'!DM134)</f>
        <v>828</v>
      </c>
      <c r="H134" s="209">
        <f>_xlfn.DAYS(About!$A$3,'Core Indicators'!DU134)</f>
        <v>828</v>
      </c>
      <c r="I134" s="209">
        <f>_xlfn.DAYS(About!$A$3,'Core Indicators'!EC134)</f>
        <v>828</v>
      </c>
      <c r="J134" s="209">
        <f>_xlfn.DAYS(About!$A$3,'Core Indicators'!EK134)</f>
        <v>828</v>
      </c>
      <c r="K134" s="209">
        <f>_xlfn.DAYS(About!$A$3,'Core Indicators'!ES134)</f>
        <v>828</v>
      </c>
      <c r="L134" s="209">
        <f>_xlfn.DAYS(About!$A$3,'Core Indicators'!FI134)</f>
        <v>1231</v>
      </c>
      <c r="M134" s="209">
        <f>_xlfn.DAYS(About!$A$3,'Core Indicators'!GG134)</f>
        <v>50</v>
      </c>
      <c r="N134" s="209">
        <f>_xlfn.DAYS(About!$A$3,'Core Indicators'!GO134)</f>
        <v>50</v>
      </c>
      <c r="O134" s="209">
        <f>_xlfn.DAYS(About!$A$3,'Core Indicators'!GW134)</f>
        <v>50</v>
      </c>
      <c r="P134" s="209">
        <f>_xlfn.DAYS(About!$A$3,'Core Indicators'!HE134)</f>
        <v>50</v>
      </c>
      <c r="Q134" s="209">
        <f>_xlfn.DAYS(About!$A$3,'Core Indicators'!HM134)</f>
        <v>50</v>
      </c>
      <c r="R134" s="209">
        <f>_xlfn.DAYS(About!$A$3,'Core Indicators'!HU134)</f>
        <v>50</v>
      </c>
      <c r="S134" s="209">
        <f>_xlfn.DAYS(About!$A$3,'Core Indicators'!IC134)</f>
        <v>50</v>
      </c>
      <c r="T134" s="209">
        <f>_xlfn.DAYS(About!$A$3,'Core Indicators'!IK134)</f>
        <v>50</v>
      </c>
      <c r="U134" s="209">
        <f>_xlfn.DAYS(About!$A$3,'Core Indicators'!IS134)</f>
        <v>50</v>
      </c>
      <c r="V134" s="209">
        <f t="shared" si="4"/>
        <v>717.1</v>
      </c>
    </row>
    <row r="135" spans="1:22" x14ac:dyDescent="0.35">
      <c r="A135" s="208" t="str">
        <f>Lists!C:C</f>
        <v>TCD006</v>
      </c>
      <c r="B135" s="209">
        <f>_xlfn.DAYS(About!$A$3,'Core Indicators'!U135)</f>
        <v>1231</v>
      </c>
      <c r="C135" s="209">
        <f>_xlfn.DAYS(About!$A$3,'Core Indicators'!AC135)</f>
        <v>828</v>
      </c>
      <c r="D135" s="209">
        <f>_xlfn.DAYS(About!$A$3,'Core Indicators'!AK135)</f>
        <v>828</v>
      </c>
      <c r="E135" s="209">
        <f>_xlfn.DAYS(About!$A$3,'Core Indicators'!AS135)</f>
        <v>1231</v>
      </c>
      <c r="F135" s="209">
        <f>_xlfn.DAYS(About!$A$3,'Core Indicators'!BQ135)</f>
        <v>461</v>
      </c>
      <c r="G135" s="209">
        <f>_xlfn.DAYS(About!$A$3,'Core Indicators'!DM135)</f>
        <v>701</v>
      </c>
      <c r="H135" s="209">
        <f>_xlfn.DAYS(About!$A$3,'Core Indicators'!DU135)</f>
        <v>701</v>
      </c>
      <c r="I135" s="209">
        <f>_xlfn.DAYS(About!$A$3,'Core Indicators'!EC135)</f>
        <v>701</v>
      </c>
      <c r="J135" s="209">
        <f>_xlfn.DAYS(About!$A$3,'Core Indicators'!EK135)</f>
        <v>701</v>
      </c>
      <c r="K135" s="209">
        <f>_xlfn.DAYS(About!$A$3,'Core Indicators'!ES135)</f>
        <v>701</v>
      </c>
      <c r="L135" s="209">
        <f>_xlfn.DAYS(About!$A$3,'Core Indicators'!FI135)</f>
        <v>973</v>
      </c>
      <c r="M135" s="209">
        <f>_xlfn.DAYS(About!$A$3,'Core Indicators'!GG135)</f>
        <v>50</v>
      </c>
      <c r="N135" s="209">
        <f>_xlfn.DAYS(About!$A$3,'Core Indicators'!GO135)</f>
        <v>50</v>
      </c>
      <c r="O135" s="209">
        <f>_xlfn.DAYS(About!$A$3,'Core Indicators'!GW135)</f>
        <v>50</v>
      </c>
      <c r="P135" s="209">
        <f>_xlfn.DAYS(About!$A$3,'Core Indicators'!HE135)</f>
        <v>50</v>
      </c>
      <c r="Q135" s="209">
        <f>_xlfn.DAYS(About!$A$3,'Core Indicators'!HM135)</f>
        <v>50</v>
      </c>
      <c r="R135" s="209">
        <f>_xlfn.DAYS(About!$A$3,'Core Indicators'!HU135)</f>
        <v>50</v>
      </c>
      <c r="S135" s="209">
        <f>_xlfn.DAYS(About!$A$3,'Core Indicators'!IC135)</f>
        <v>50</v>
      </c>
      <c r="T135" s="209">
        <f>_xlfn.DAYS(About!$A$3,'Core Indicators'!IK135)</f>
        <v>50</v>
      </c>
      <c r="U135" s="209">
        <f>_xlfn.DAYS(About!$A$3,'Core Indicators'!IS135)</f>
        <v>50</v>
      </c>
      <c r="V135" s="209">
        <f t="shared" si="4"/>
        <v>704.8</v>
      </c>
    </row>
    <row r="136" spans="1:22" x14ac:dyDescent="0.35">
      <c r="A136" s="208" t="str">
        <f>Lists!C:C</f>
        <v>THA001</v>
      </c>
      <c r="B136" s="209">
        <f>_xlfn.DAYS(About!$A$3,'Core Indicators'!U136)</f>
        <v>1066</v>
      </c>
      <c r="C136" s="209">
        <f>_xlfn.DAYS(About!$A$3,'Core Indicators'!AC136)</f>
        <v>22</v>
      </c>
      <c r="D136" s="209">
        <f>_xlfn.DAYS(About!$A$3,'Core Indicators'!AK136)</f>
        <v>22</v>
      </c>
      <c r="E136" s="209">
        <f>_xlfn.DAYS(About!$A$3,'Core Indicators'!AS136)</f>
        <v>22</v>
      </c>
      <c r="F136" s="209">
        <f>_xlfn.DAYS(About!$A$3,'Core Indicators'!BQ136)</f>
        <v>22</v>
      </c>
      <c r="G136" s="209">
        <f>_xlfn.DAYS(About!$A$3,'Core Indicators'!DM136)</f>
        <v>59</v>
      </c>
      <c r="H136" s="209">
        <f>_xlfn.DAYS(About!$A$3,'Core Indicators'!DU136)</f>
        <v>59</v>
      </c>
      <c r="I136" s="209">
        <f>_xlfn.DAYS(About!$A$3,'Core Indicators'!EC136)</f>
        <v>22</v>
      </c>
      <c r="J136" s="209">
        <f>_xlfn.DAYS(About!$A$3,'Core Indicators'!EK136)</f>
        <v>59</v>
      </c>
      <c r="K136" s="209">
        <f>_xlfn.DAYS(About!$A$3,'Core Indicators'!ES136)</f>
        <v>59</v>
      </c>
      <c r="L136" s="209">
        <f>_xlfn.DAYS(About!$A$3,'Core Indicators'!FI136)</f>
        <v>1233</v>
      </c>
      <c r="M136" s="209">
        <f>_xlfn.DAYS(About!$A$3,'Core Indicators'!GG136)</f>
        <v>45</v>
      </c>
      <c r="N136" s="209">
        <f>_xlfn.DAYS(About!$A$3,'Core Indicators'!GO136)</f>
        <v>45</v>
      </c>
      <c r="O136" s="209">
        <f>_xlfn.DAYS(About!$A$3,'Core Indicators'!GW136)</f>
        <v>45</v>
      </c>
      <c r="P136" s="209">
        <f>_xlfn.DAYS(About!$A$3,'Core Indicators'!HE136)</f>
        <v>45</v>
      </c>
      <c r="Q136" s="209">
        <f>_xlfn.DAYS(About!$A$3,'Core Indicators'!HM136)</f>
        <v>45</v>
      </c>
      <c r="R136" s="209">
        <f>_xlfn.DAYS(About!$A$3,'Core Indicators'!HU136)</f>
        <v>45</v>
      </c>
      <c r="S136" s="209">
        <f>_xlfn.DAYS(About!$A$3,'Core Indicators'!IC136)</f>
        <v>45</v>
      </c>
      <c r="T136" s="209">
        <f>_xlfn.DAYS(About!$A$3,'Core Indicators'!IK136)</f>
        <v>45</v>
      </c>
      <c r="U136" s="209">
        <f>_xlfn.DAYS(About!$A$3,'Core Indicators'!IS136)</f>
        <v>45</v>
      </c>
      <c r="V136" s="209">
        <f t="shared" si="4"/>
        <v>160.19999999999999</v>
      </c>
    </row>
    <row r="137" spans="1:22" x14ac:dyDescent="0.35">
      <c r="A137" s="208" t="str">
        <f>Lists!C:C</f>
        <v>THA002</v>
      </c>
      <c r="B137" s="209">
        <f>_xlfn.DAYS(About!$A$3,'Core Indicators'!U137)</f>
        <v>1066</v>
      </c>
      <c r="C137" s="209">
        <f>_xlfn.DAYS(About!$A$3,'Core Indicators'!AC137)</f>
        <v>1066</v>
      </c>
      <c r="D137" s="209">
        <f>_xlfn.DAYS(About!$A$3,'Core Indicators'!AK137)</f>
        <v>246</v>
      </c>
      <c r="E137" s="209">
        <f>_xlfn.DAYS(About!$A$3,'Core Indicators'!AS137)</f>
        <v>1066</v>
      </c>
      <c r="F137" s="209">
        <f>_xlfn.DAYS(About!$A$3,'Core Indicators'!BQ137)</f>
        <v>21</v>
      </c>
      <c r="G137" s="209">
        <f>_xlfn.DAYS(About!$A$3,'Core Indicators'!DM137)</f>
        <v>59</v>
      </c>
      <c r="H137" s="209">
        <f>_xlfn.DAYS(About!$A$3,'Core Indicators'!DU137)</f>
        <v>822</v>
      </c>
      <c r="I137" s="209">
        <f>_xlfn.DAYS(About!$A$3,'Core Indicators'!EC137)</f>
        <v>822</v>
      </c>
      <c r="J137" s="209">
        <f>_xlfn.DAYS(About!$A$3,'Core Indicators'!EK137)</f>
        <v>822</v>
      </c>
      <c r="K137" s="209">
        <f>_xlfn.DAYS(About!$A$3,'Core Indicators'!ES137)</f>
        <v>822</v>
      </c>
      <c r="L137" s="209">
        <f>_xlfn.DAYS(About!$A$3,'Core Indicators'!FI137)</f>
        <v>1233</v>
      </c>
      <c r="M137" s="209">
        <f>_xlfn.DAYS(About!$A$3,'Core Indicators'!GG137)</f>
        <v>45</v>
      </c>
      <c r="N137" s="209">
        <f>_xlfn.DAYS(About!$A$3,'Core Indicators'!GO137)</f>
        <v>45</v>
      </c>
      <c r="O137" s="209">
        <f>_xlfn.DAYS(About!$A$3,'Core Indicators'!GW137)</f>
        <v>45</v>
      </c>
      <c r="P137" s="209">
        <f>_xlfn.DAYS(About!$A$3,'Core Indicators'!HE137)</f>
        <v>45</v>
      </c>
      <c r="Q137" s="209">
        <f>_xlfn.DAYS(About!$A$3,'Core Indicators'!HM137)</f>
        <v>45</v>
      </c>
      <c r="R137" s="209">
        <f>_xlfn.DAYS(About!$A$3,'Core Indicators'!HU137)</f>
        <v>45</v>
      </c>
      <c r="S137" s="209">
        <f>_xlfn.DAYS(About!$A$3,'Core Indicators'!IC137)</f>
        <v>45</v>
      </c>
      <c r="T137" s="209">
        <f>_xlfn.DAYS(About!$A$3,'Core Indicators'!IK137)</f>
        <v>45</v>
      </c>
      <c r="U137" s="209">
        <f>_xlfn.DAYS(About!$A$3,'Core Indicators'!IS137)</f>
        <v>45</v>
      </c>
      <c r="V137" s="209">
        <f t="shared" si="4"/>
        <v>595.79999999999995</v>
      </c>
    </row>
    <row r="138" spans="1:22" x14ac:dyDescent="0.35">
      <c r="A138" s="208" t="str">
        <f>Lists!C:C</f>
        <v>THA003</v>
      </c>
      <c r="B138" s="209">
        <f>_xlfn.DAYS(About!$A$3,'Core Indicators'!U138)</f>
        <v>59</v>
      </c>
      <c r="C138" s="209">
        <f>_xlfn.DAYS(About!$A$3,'Core Indicators'!AC138)</f>
        <v>21</v>
      </c>
      <c r="D138" s="209">
        <f>_xlfn.DAYS(About!$A$3,'Core Indicators'!AK138)</f>
        <v>21</v>
      </c>
      <c r="E138" s="209">
        <f>_xlfn.DAYS(About!$A$3,'Core Indicators'!AS138)</f>
        <v>21</v>
      </c>
      <c r="F138" s="209">
        <f>_xlfn.DAYS(About!$A$3,'Core Indicators'!BQ138)</f>
        <v>518</v>
      </c>
      <c r="G138" s="209">
        <f>_xlfn.DAYS(About!$A$3,'Core Indicators'!DM138)</f>
        <v>59</v>
      </c>
      <c r="H138" s="209">
        <f>_xlfn.DAYS(About!$A$3,'Core Indicators'!DU138)</f>
        <v>59</v>
      </c>
      <c r="I138" s="209">
        <f>_xlfn.DAYS(About!$A$3,'Core Indicators'!EC138)</f>
        <v>3</v>
      </c>
      <c r="J138" s="209">
        <f>_xlfn.DAYS(About!$A$3,'Core Indicators'!EK138)</f>
        <v>59</v>
      </c>
      <c r="K138" s="209">
        <f>_xlfn.DAYS(About!$A$3,'Core Indicators'!ES138)</f>
        <v>59</v>
      </c>
      <c r="L138" s="209">
        <f>_xlfn.DAYS(About!$A$3,'Core Indicators'!FI138)</f>
        <v>1233</v>
      </c>
      <c r="M138" s="209">
        <f>_xlfn.DAYS(About!$A$3,'Core Indicators'!GG138)</f>
        <v>45</v>
      </c>
      <c r="N138" s="209">
        <f>_xlfn.DAYS(About!$A$3,'Core Indicators'!GO138)</f>
        <v>45</v>
      </c>
      <c r="O138" s="209">
        <f>_xlfn.DAYS(About!$A$3,'Core Indicators'!GW138)</f>
        <v>45</v>
      </c>
      <c r="P138" s="209">
        <f>_xlfn.DAYS(About!$A$3,'Core Indicators'!HE138)</f>
        <v>45</v>
      </c>
      <c r="Q138" s="209">
        <f>_xlfn.DAYS(About!$A$3,'Core Indicators'!HM138)</f>
        <v>45</v>
      </c>
      <c r="R138" s="209">
        <f>_xlfn.DAYS(About!$A$3,'Core Indicators'!HU138)</f>
        <v>45</v>
      </c>
      <c r="S138" s="209">
        <f>_xlfn.DAYS(About!$A$3,'Core Indicators'!IC138)</f>
        <v>45</v>
      </c>
      <c r="T138" s="209">
        <f>_xlfn.DAYS(About!$A$3,'Core Indicators'!IK138)</f>
        <v>45</v>
      </c>
      <c r="U138" s="209">
        <f>_xlfn.DAYS(About!$A$3,'Core Indicators'!IS138)</f>
        <v>45</v>
      </c>
      <c r="V138" s="209">
        <f t="shared" si="4"/>
        <v>207.7</v>
      </c>
    </row>
    <row r="139" spans="1:22" x14ac:dyDescent="0.35">
      <c r="A139" s="208" t="str">
        <f>Lists!C:C</f>
        <v>TON002</v>
      </c>
      <c r="B139" s="209">
        <f>_xlfn.DAYS(About!$A$3,'Core Indicators'!U139)</f>
        <v>162</v>
      </c>
      <c r="C139" s="209">
        <f>_xlfn.DAYS(About!$A$3,'Core Indicators'!AC139)</f>
        <v>162</v>
      </c>
      <c r="D139" s="209">
        <f>_xlfn.DAYS(About!$A$3,'Core Indicators'!AK139)</f>
        <v>94</v>
      </c>
      <c r="E139" s="209">
        <f>_xlfn.DAYS(About!$A$3,'Core Indicators'!AS139)</f>
        <v>94</v>
      </c>
      <c r="F139" s="209">
        <f>_xlfn.DAYS(About!$A$3,'Core Indicators'!BQ139)</f>
        <v>162</v>
      </c>
      <c r="G139" s="209">
        <f>_xlfn.DAYS(About!$A$3,'Core Indicators'!DM139)</f>
        <v>94</v>
      </c>
      <c r="H139" s="209">
        <f>_xlfn.DAYS(About!$A$3,'Core Indicators'!DU139)</f>
        <v>94</v>
      </c>
      <c r="I139" s="209">
        <f>_xlfn.DAYS(About!$A$3,'Core Indicators'!EC139)</f>
        <v>94</v>
      </c>
      <c r="J139" s="209">
        <f>_xlfn.DAYS(About!$A$3,'Core Indicators'!EK139)</f>
        <v>94</v>
      </c>
      <c r="K139" s="209">
        <f>_xlfn.DAYS(About!$A$3,'Core Indicators'!ES139)</f>
        <v>94</v>
      </c>
      <c r="L139" s="209">
        <f>_xlfn.DAYS(About!$A$3,'Core Indicators'!FI139)</f>
        <v>162</v>
      </c>
      <c r="M139" s="209">
        <f>_xlfn.DAYS(About!$A$3,'Core Indicators'!GG139)</f>
        <v>45</v>
      </c>
      <c r="N139" s="209">
        <f>_xlfn.DAYS(About!$A$3,'Core Indicators'!GO139)</f>
        <v>45</v>
      </c>
      <c r="O139" s="209">
        <f>_xlfn.DAYS(About!$A$3,'Core Indicators'!GW139)</f>
        <v>45</v>
      </c>
      <c r="P139" s="209">
        <f>_xlfn.DAYS(About!$A$3,'Core Indicators'!HE139)</f>
        <v>45</v>
      </c>
      <c r="Q139" s="209">
        <f>_xlfn.DAYS(About!$A$3,'Core Indicators'!HM139)</f>
        <v>45</v>
      </c>
      <c r="R139" s="209">
        <f>_xlfn.DAYS(About!$A$3,'Core Indicators'!HU139)</f>
        <v>45</v>
      </c>
      <c r="S139" s="209">
        <f>_xlfn.DAYS(About!$A$3,'Core Indicators'!IC139)</f>
        <v>45</v>
      </c>
      <c r="T139" s="209">
        <f>_xlfn.DAYS(About!$A$3,'Core Indicators'!IK139)</f>
        <v>45</v>
      </c>
      <c r="U139" s="209">
        <f>_xlfn.DAYS(About!$A$3,'Core Indicators'!IS139)</f>
        <v>45</v>
      </c>
      <c r="V139" s="209">
        <f t="shared" si="4"/>
        <v>102.7</v>
      </c>
    </row>
    <row r="140" spans="1:22" x14ac:dyDescent="0.35">
      <c r="A140" s="208" t="str">
        <f>Lists!C:C</f>
        <v>TTO002</v>
      </c>
      <c r="B140" s="209">
        <f>_xlfn.DAYS(About!$A$3,'Core Indicators'!U140)</f>
        <v>1218</v>
      </c>
      <c r="C140" s="209">
        <f>_xlfn.DAYS(About!$A$3,'Core Indicators'!AC140)</f>
        <v>133</v>
      </c>
      <c r="D140" s="209">
        <f>_xlfn.DAYS(About!$A$3,'Core Indicators'!AK140)</f>
        <v>133</v>
      </c>
      <c r="E140" s="209">
        <f>_xlfn.DAYS(About!$A$3,'Core Indicators'!AS140)</f>
        <v>127</v>
      </c>
      <c r="F140" s="209">
        <f>_xlfn.DAYS(About!$A$3,'Core Indicators'!BQ140)</f>
        <v>578</v>
      </c>
      <c r="G140" s="209">
        <f>_xlfn.DAYS(About!$A$3,'Core Indicators'!DM140)</f>
        <v>133</v>
      </c>
      <c r="H140" s="209">
        <f>_xlfn.DAYS(About!$A$3,'Core Indicators'!DU140)</f>
        <v>133</v>
      </c>
      <c r="I140" s="209">
        <f>_xlfn.DAYS(About!$A$3,'Core Indicators'!EC140)</f>
        <v>133</v>
      </c>
      <c r="J140" s="209">
        <f>_xlfn.DAYS(About!$A$3,'Core Indicators'!EK140)</f>
        <v>133</v>
      </c>
      <c r="K140" s="209">
        <f>_xlfn.DAYS(About!$A$3,'Core Indicators'!ES140)</f>
        <v>133</v>
      </c>
      <c r="L140" s="209">
        <f>_xlfn.DAYS(About!$A$3,'Core Indicators'!FI140)</f>
        <v>944</v>
      </c>
      <c r="M140" s="209">
        <f>_xlfn.DAYS(About!$A$3,'Core Indicators'!GG140)</f>
        <v>56</v>
      </c>
      <c r="N140" s="209">
        <f>_xlfn.DAYS(About!$A$3,'Core Indicators'!GO140)</f>
        <v>56</v>
      </c>
      <c r="O140" s="209">
        <f>_xlfn.DAYS(About!$A$3,'Core Indicators'!GW140)</f>
        <v>56</v>
      </c>
      <c r="P140" s="209">
        <f>_xlfn.DAYS(About!$A$3,'Core Indicators'!HE140)</f>
        <v>56</v>
      </c>
      <c r="Q140" s="209">
        <f>_xlfn.DAYS(About!$A$3,'Core Indicators'!HM140)</f>
        <v>56</v>
      </c>
      <c r="R140" s="209">
        <f>_xlfn.DAYS(About!$A$3,'Core Indicators'!HU140)</f>
        <v>56</v>
      </c>
      <c r="S140" s="209">
        <f>_xlfn.DAYS(About!$A$3,'Core Indicators'!IC140)</f>
        <v>56</v>
      </c>
      <c r="T140" s="209">
        <f>_xlfn.DAYS(About!$A$3,'Core Indicators'!IK140)</f>
        <v>56</v>
      </c>
      <c r="U140" s="209">
        <f>_xlfn.DAYS(About!$A$3,'Core Indicators'!IS140)</f>
        <v>56</v>
      </c>
      <c r="V140" s="209">
        <f t="shared" si="4"/>
        <v>250.3</v>
      </c>
    </row>
    <row r="141" spans="1:22" x14ac:dyDescent="0.35">
      <c r="A141" s="208" t="str">
        <f>Lists!C:C</f>
        <v>TUN002</v>
      </c>
      <c r="B141" s="209">
        <f>_xlfn.DAYS(About!$A$3,'Core Indicators'!U141)</f>
        <v>34</v>
      </c>
      <c r="C141" s="209">
        <f>_xlfn.DAYS(About!$A$3,'Core Indicators'!AC141)</f>
        <v>34</v>
      </c>
      <c r="D141" s="209">
        <f>_xlfn.DAYS(About!$A$3,'Core Indicators'!AK141)</f>
        <v>750</v>
      </c>
      <c r="E141" s="209">
        <f>_xlfn.DAYS(About!$A$3,'Core Indicators'!AS141)</f>
        <v>750</v>
      </c>
      <c r="F141" s="209">
        <f>_xlfn.DAYS(About!$A$3,'Core Indicators'!BQ141)</f>
        <v>34</v>
      </c>
      <c r="G141" s="209">
        <f>_xlfn.DAYS(About!$A$3,'Core Indicators'!DM141)</f>
        <v>1231</v>
      </c>
      <c r="H141" s="209">
        <f>_xlfn.DAYS(About!$A$3,'Core Indicators'!DU141)</f>
        <v>1231</v>
      </c>
      <c r="I141" s="209">
        <f>_xlfn.DAYS(About!$A$3,'Core Indicators'!EC141)</f>
        <v>1231</v>
      </c>
      <c r="J141" s="209">
        <f>_xlfn.DAYS(About!$A$3,'Core Indicators'!EK141)</f>
        <v>1231</v>
      </c>
      <c r="K141" s="209">
        <f>_xlfn.DAYS(About!$A$3,'Core Indicators'!ES141)</f>
        <v>1231</v>
      </c>
      <c r="L141" s="209">
        <f>_xlfn.DAYS(About!$A$3,'Core Indicators'!FI141)</f>
        <v>34</v>
      </c>
      <c r="M141" s="209">
        <f>_xlfn.DAYS(About!$A$3,'Core Indicators'!GG141)</f>
        <v>51</v>
      </c>
      <c r="N141" s="209">
        <f>_xlfn.DAYS(About!$A$3,'Core Indicators'!GO141)</f>
        <v>51</v>
      </c>
      <c r="O141" s="209">
        <f>_xlfn.DAYS(About!$A$3,'Core Indicators'!GW141)</f>
        <v>51</v>
      </c>
      <c r="P141" s="209">
        <f>_xlfn.DAYS(About!$A$3,'Core Indicators'!HE141)</f>
        <v>51</v>
      </c>
      <c r="Q141" s="209">
        <f>_xlfn.DAYS(About!$A$3,'Core Indicators'!HM141)</f>
        <v>51</v>
      </c>
      <c r="R141" s="209">
        <f>_xlfn.DAYS(About!$A$3,'Core Indicators'!HU141)</f>
        <v>51</v>
      </c>
      <c r="S141" s="209">
        <f>_xlfn.DAYS(About!$A$3,'Core Indicators'!IC141)</f>
        <v>51</v>
      </c>
      <c r="T141" s="209">
        <f>_xlfn.DAYS(About!$A$3,'Core Indicators'!IK141)</f>
        <v>51</v>
      </c>
      <c r="U141" s="209">
        <f>_xlfn.DAYS(About!$A$3,'Core Indicators'!IS141)</f>
        <v>51</v>
      </c>
      <c r="V141" s="209">
        <f t="shared" si="4"/>
        <v>777.4</v>
      </c>
    </row>
    <row r="142" spans="1:22" x14ac:dyDescent="0.35">
      <c r="A142" s="208" t="str">
        <f>Lists!C:C</f>
        <v>TUR001</v>
      </c>
      <c r="B142" s="209">
        <f>_xlfn.DAYS(About!$A$3,'Core Indicators'!U142)</f>
        <v>1231</v>
      </c>
      <c r="C142" s="209">
        <f>_xlfn.DAYS(About!$A$3,'Core Indicators'!AC142)</f>
        <v>183</v>
      </c>
      <c r="D142" s="209">
        <f>_xlfn.DAYS(About!$A$3,'Core Indicators'!AK142)</f>
        <v>1</v>
      </c>
      <c r="E142" s="209">
        <f>_xlfn.DAYS(About!$A$3,'Core Indicators'!AS142)</f>
        <v>1</v>
      </c>
      <c r="F142" s="209">
        <f>_xlfn.DAYS(About!$A$3,'Core Indicators'!BQ142)</f>
        <v>3</v>
      </c>
      <c r="G142" s="209">
        <f>_xlfn.DAYS(About!$A$3,'Core Indicators'!DM142)</f>
        <v>1</v>
      </c>
      <c r="H142" s="209">
        <f>_xlfn.DAYS(About!$A$3,'Core Indicators'!DU142)</f>
        <v>1</v>
      </c>
      <c r="I142" s="209">
        <f>_xlfn.DAYS(About!$A$3,'Core Indicators'!EC142)</f>
        <v>1</v>
      </c>
      <c r="J142" s="209">
        <f>_xlfn.DAYS(About!$A$3,'Core Indicators'!EK142)</f>
        <v>1</v>
      </c>
      <c r="K142" s="209">
        <f>_xlfn.DAYS(About!$A$3,'Core Indicators'!ES142)</f>
        <v>1</v>
      </c>
      <c r="L142" s="209">
        <f>_xlfn.DAYS(About!$A$3,'Core Indicators'!FI142)</f>
        <v>1231</v>
      </c>
      <c r="M142" s="209">
        <f>_xlfn.DAYS(About!$A$3,'Core Indicators'!GG142)</f>
        <v>46</v>
      </c>
      <c r="N142" s="209">
        <f>_xlfn.DAYS(About!$A$3,'Core Indicators'!GO142)</f>
        <v>46</v>
      </c>
      <c r="O142" s="209">
        <f>_xlfn.DAYS(About!$A$3,'Core Indicators'!GW142)</f>
        <v>46</v>
      </c>
      <c r="P142" s="209">
        <f>_xlfn.DAYS(About!$A$3,'Core Indicators'!HE142)</f>
        <v>46</v>
      </c>
      <c r="Q142" s="209">
        <f>_xlfn.DAYS(About!$A$3,'Core Indicators'!HM142)</f>
        <v>46</v>
      </c>
      <c r="R142" s="209">
        <f>_xlfn.DAYS(About!$A$3,'Core Indicators'!HU142)</f>
        <v>46</v>
      </c>
      <c r="S142" s="209">
        <f>_xlfn.DAYS(About!$A$3,'Core Indicators'!IC142)</f>
        <v>46</v>
      </c>
      <c r="T142" s="209">
        <f>_xlfn.DAYS(About!$A$3,'Core Indicators'!IK142)</f>
        <v>46</v>
      </c>
      <c r="U142" s="209">
        <f>_xlfn.DAYS(About!$A$3,'Core Indicators'!IS142)</f>
        <v>46</v>
      </c>
      <c r="V142" s="209">
        <f t="shared" si="4"/>
        <v>128.69999999999999</v>
      </c>
    </row>
    <row r="143" spans="1:22" x14ac:dyDescent="0.35">
      <c r="A143" s="208" t="str">
        <f>Lists!C:C</f>
        <v>TUR002</v>
      </c>
      <c r="B143" s="209">
        <f>_xlfn.DAYS(About!$A$3,'Core Indicators'!U143)</f>
        <v>1231</v>
      </c>
      <c r="C143" s="209">
        <f>_xlfn.DAYS(About!$A$3,'Core Indicators'!AC143)</f>
        <v>183</v>
      </c>
      <c r="D143" s="209">
        <f>_xlfn.DAYS(About!$A$3,'Core Indicators'!AK143)</f>
        <v>1</v>
      </c>
      <c r="E143" s="209">
        <f>_xlfn.DAYS(About!$A$3,'Core Indicators'!AS143)</f>
        <v>1</v>
      </c>
      <c r="F143" s="209">
        <f>_xlfn.DAYS(About!$A$3,'Core Indicators'!BQ143)</f>
        <v>71</v>
      </c>
      <c r="G143" s="209">
        <f>_xlfn.DAYS(About!$A$3,'Core Indicators'!DM143)</f>
        <v>1</v>
      </c>
      <c r="H143" s="209">
        <f>_xlfn.DAYS(About!$A$3,'Core Indicators'!DU143)</f>
        <v>1</v>
      </c>
      <c r="I143" s="209">
        <f>_xlfn.DAYS(About!$A$3,'Core Indicators'!EC143)</f>
        <v>1</v>
      </c>
      <c r="J143" s="209">
        <f>_xlfn.DAYS(About!$A$3,'Core Indicators'!EK143)</f>
        <v>1</v>
      </c>
      <c r="K143" s="209">
        <f>_xlfn.DAYS(About!$A$3,'Core Indicators'!ES143)</f>
        <v>1</v>
      </c>
      <c r="L143" s="209">
        <f>_xlfn.DAYS(About!$A$3,'Core Indicators'!FI143)</f>
        <v>1231</v>
      </c>
      <c r="M143" s="209">
        <f>_xlfn.DAYS(About!$A$3,'Core Indicators'!GG143)</f>
        <v>46</v>
      </c>
      <c r="N143" s="209">
        <f>_xlfn.DAYS(About!$A$3,'Core Indicators'!GO143)</f>
        <v>46</v>
      </c>
      <c r="O143" s="209">
        <f>_xlfn.DAYS(About!$A$3,'Core Indicators'!GW143)</f>
        <v>46</v>
      </c>
      <c r="P143" s="209">
        <f>_xlfn.DAYS(About!$A$3,'Core Indicators'!HE143)</f>
        <v>46</v>
      </c>
      <c r="Q143" s="209">
        <f>_xlfn.DAYS(About!$A$3,'Core Indicators'!HM143)</f>
        <v>46</v>
      </c>
      <c r="R143" s="209">
        <f>_xlfn.DAYS(About!$A$3,'Core Indicators'!HU143)</f>
        <v>46</v>
      </c>
      <c r="S143" s="209">
        <f>_xlfn.DAYS(About!$A$3,'Core Indicators'!IC143)</f>
        <v>46</v>
      </c>
      <c r="T143" s="209">
        <f>_xlfn.DAYS(About!$A$3,'Core Indicators'!IK143)</f>
        <v>46</v>
      </c>
      <c r="U143" s="209">
        <f>_xlfn.DAYS(About!$A$3,'Core Indicators'!IS143)</f>
        <v>46</v>
      </c>
      <c r="V143" s="209">
        <f t="shared" si="4"/>
        <v>135.5</v>
      </c>
    </row>
    <row r="144" spans="1:22" x14ac:dyDescent="0.35">
      <c r="A144" s="208" t="str">
        <f>Lists!C:C</f>
        <v>TUR003</v>
      </c>
      <c r="B144" s="209">
        <f>_xlfn.DAYS(About!$A$3,'Core Indicators'!U144)</f>
        <v>1231</v>
      </c>
      <c r="C144" s="209">
        <f>_xlfn.DAYS(About!$A$3,'Core Indicators'!AC144)</f>
        <v>183</v>
      </c>
      <c r="D144" s="209">
        <f>_xlfn.DAYS(About!$A$3,'Core Indicators'!AK144)</f>
        <v>1</v>
      </c>
      <c r="E144" s="209">
        <f>_xlfn.DAYS(About!$A$3,'Core Indicators'!AS144)</f>
        <v>1</v>
      </c>
      <c r="F144" s="209">
        <f>_xlfn.DAYS(About!$A$3,'Core Indicators'!BQ144)</f>
        <v>71</v>
      </c>
      <c r="G144" s="209">
        <f>_xlfn.DAYS(About!$A$3,'Core Indicators'!DM144)</f>
        <v>1</v>
      </c>
      <c r="H144" s="209">
        <f>_xlfn.DAYS(About!$A$3,'Core Indicators'!DU144)</f>
        <v>1</v>
      </c>
      <c r="I144" s="209">
        <f>_xlfn.DAYS(About!$A$3,'Core Indicators'!EC144)</f>
        <v>1</v>
      </c>
      <c r="J144" s="209">
        <f>_xlfn.DAYS(About!$A$3,'Core Indicators'!EK144)</f>
        <v>1</v>
      </c>
      <c r="K144" s="209">
        <f>_xlfn.DAYS(About!$A$3,'Core Indicators'!ES144)</f>
        <v>1</v>
      </c>
      <c r="L144" s="209">
        <f>_xlfn.DAYS(About!$A$3,'Core Indicators'!FI144)</f>
        <v>1231</v>
      </c>
      <c r="M144" s="209">
        <f>_xlfn.DAYS(About!$A$3,'Core Indicators'!GG144)</f>
        <v>46</v>
      </c>
      <c r="N144" s="209">
        <f>_xlfn.DAYS(About!$A$3,'Core Indicators'!GO144)</f>
        <v>46</v>
      </c>
      <c r="O144" s="209">
        <f>_xlfn.DAYS(About!$A$3,'Core Indicators'!GW144)</f>
        <v>46</v>
      </c>
      <c r="P144" s="209">
        <f>_xlfn.DAYS(About!$A$3,'Core Indicators'!HE144)</f>
        <v>46</v>
      </c>
      <c r="Q144" s="209">
        <f>_xlfn.DAYS(About!$A$3,'Core Indicators'!HM144)</f>
        <v>46</v>
      </c>
      <c r="R144" s="209">
        <f>_xlfn.DAYS(About!$A$3,'Core Indicators'!HU144)</f>
        <v>46</v>
      </c>
      <c r="S144" s="209">
        <f>_xlfn.DAYS(About!$A$3,'Core Indicators'!IC144)</f>
        <v>46</v>
      </c>
      <c r="T144" s="209">
        <f>_xlfn.DAYS(About!$A$3,'Core Indicators'!IK144)</f>
        <v>46</v>
      </c>
      <c r="U144" s="209">
        <f>_xlfn.DAYS(About!$A$3,'Core Indicators'!IS144)</f>
        <v>46</v>
      </c>
      <c r="V144" s="209">
        <f t="shared" si="4"/>
        <v>135.5</v>
      </c>
    </row>
    <row r="145" spans="1:24" x14ac:dyDescent="0.35">
      <c r="A145" s="208" t="str">
        <f>Lists!C:C</f>
        <v>TUR004</v>
      </c>
      <c r="B145" s="209">
        <f>_xlfn.DAYS(About!$A$3,'Core Indicators'!U145)</f>
        <v>1231</v>
      </c>
      <c r="C145" s="209">
        <f>_xlfn.DAYS(About!$A$3,'Core Indicators'!AC145)</f>
        <v>1231</v>
      </c>
      <c r="D145" s="209">
        <f>_xlfn.DAYS(About!$A$3,'Core Indicators'!AK145)</f>
        <v>1231</v>
      </c>
      <c r="E145" s="209">
        <f>_xlfn.DAYS(About!$A$3,'Core Indicators'!AS145)</f>
        <v>1231</v>
      </c>
      <c r="F145" s="209">
        <f>_xlfn.DAYS(About!$A$3,'Core Indicators'!BQ145)</f>
        <v>3</v>
      </c>
      <c r="G145" s="209">
        <f>_xlfn.DAYS(About!$A$3,'Core Indicators'!DM145)</f>
        <v>1231</v>
      </c>
      <c r="H145" s="209">
        <f>_xlfn.DAYS(About!$A$3,'Core Indicators'!DU145)</f>
        <v>1231</v>
      </c>
      <c r="I145" s="209">
        <f>_xlfn.DAYS(About!$A$3,'Core Indicators'!EC145)</f>
        <v>1231</v>
      </c>
      <c r="J145" s="209">
        <f>_xlfn.DAYS(About!$A$3,'Core Indicators'!EK145)</f>
        <v>1231</v>
      </c>
      <c r="K145" s="209">
        <f>_xlfn.DAYS(About!$A$3,'Core Indicators'!ES145)</f>
        <v>1231</v>
      </c>
      <c r="L145" s="209">
        <f>_xlfn.DAYS(About!$A$3,'Core Indicators'!FI145)</f>
        <v>1231</v>
      </c>
      <c r="M145" s="209">
        <f>_xlfn.DAYS(About!$A$3,'Core Indicators'!GG145)</f>
        <v>46</v>
      </c>
      <c r="N145" s="209">
        <f>_xlfn.DAYS(About!$A$3,'Core Indicators'!GO145)</f>
        <v>46</v>
      </c>
      <c r="O145" s="209">
        <f>_xlfn.DAYS(About!$A$3,'Core Indicators'!GW145)</f>
        <v>46</v>
      </c>
      <c r="P145" s="209">
        <f>_xlfn.DAYS(About!$A$3,'Core Indicators'!HE145)</f>
        <v>46</v>
      </c>
      <c r="Q145" s="209">
        <f>_xlfn.DAYS(About!$A$3,'Core Indicators'!HM145)</f>
        <v>46</v>
      </c>
      <c r="R145" s="209">
        <f>_xlfn.DAYS(About!$A$3,'Core Indicators'!HU145)</f>
        <v>46</v>
      </c>
      <c r="S145" s="209">
        <f>_xlfn.DAYS(About!$A$3,'Core Indicators'!IC145)</f>
        <v>46</v>
      </c>
      <c r="T145" s="209">
        <f>_xlfn.DAYS(About!$A$3,'Core Indicators'!IK145)</f>
        <v>46</v>
      </c>
      <c r="U145" s="209">
        <f>_xlfn.DAYS(About!$A$3,'Core Indicators'!IS145)</f>
        <v>46</v>
      </c>
      <c r="V145" s="209">
        <f t="shared" si="4"/>
        <v>989.7</v>
      </c>
    </row>
    <row r="146" spans="1:24" x14ac:dyDescent="0.35">
      <c r="A146" s="208" t="str">
        <f>Lists!C:C</f>
        <v>TZA001</v>
      </c>
      <c r="B146" s="209">
        <f>_xlfn.DAYS(About!$A$3,'Core Indicators'!U146)</f>
        <v>107</v>
      </c>
      <c r="C146" s="209">
        <f>_xlfn.DAYS(About!$A$3,'Core Indicators'!AC146)</f>
        <v>36</v>
      </c>
      <c r="D146" s="209">
        <f>_xlfn.DAYS(About!$A$3,'Core Indicators'!AK146)</f>
        <v>31</v>
      </c>
      <c r="E146" s="209">
        <f>_xlfn.DAYS(About!$A$3,'Core Indicators'!AS146)</f>
        <v>31</v>
      </c>
      <c r="F146" s="209">
        <f>_xlfn.DAYS(About!$A$3,'Core Indicators'!BQ146)</f>
        <v>11</v>
      </c>
      <c r="G146" s="209">
        <f>_xlfn.DAYS(About!$A$3,'Core Indicators'!DM146)</f>
        <v>31</v>
      </c>
      <c r="H146" s="209">
        <f>_xlfn.DAYS(About!$A$3,'Core Indicators'!DU146)</f>
        <v>31</v>
      </c>
      <c r="I146" s="209">
        <f>_xlfn.DAYS(About!$A$3,'Core Indicators'!EC146)</f>
        <v>31</v>
      </c>
      <c r="J146" s="209">
        <f>_xlfn.DAYS(About!$A$3,'Core Indicators'!EK146)</f>
        <v>31</v>
      </c>
      <c r="K146" s="209">
        <f>_xlfn.DAYS(About!$A$3,'Core Indicators'!ES146)</f>
        <v>31</v>
      </c>
      <c r="L146" s="209">
        <f>_xlfn.DAYS(About!$A$3,'Core Indicators'!FI146)</f>
        <v>107</v>
      </c>
      <c r="M146" s="209">
        <f>_xlfn.DAYS(About!$A$3,'Core Indicators'!GG146)</f>
        <v>47</v>
      </c>
      <c r="N146" s="209">
        <f>_xlfn.DAYS(About!$A$3,'Core Indicators'!GO146)</f>
        <v>47</v>
      </c>
      <c r="O146" s="209">
        <f>_xlfn.DAYS(About!$A$3,'Core Indicators'!GW146)</f>
        <v>47</v>
      </c>
      <c r="P146" s="209">
        <f>_xlfn.DAYS(About!$A$3,'Core Indicators'!HE146)</f>
        <v>47</v>
      </c>
      <c r="Q146" s="209">
        <f>_xlfn.DAYS(About!$A$3,'Core Indicators'!HM146)</f>
        <v>47</v>
      </c>
      <c r="R146" s="209">
        <f>_xlfn.DAYS(About!$A$3,'Core Indicators'!HU146)</f>
        <v>47</v>
      </c>
      <c r="S146" s="209">
        <f>_xlfn.DAYS(About!$A$3,'Core Indicators'!IC146)</f>
        <v>47</v>
      </c>
      <c r="T146" s="209">
        <f>_xlfn.DAYS(About!$A$3,'Core Indicators'!IK146)</f>
        <v>47</v>
      </c>
      <c r="U146" s="209">
        <f>_xlfn.DAYS(About!$A$3,'Core Indicators'!IS146)</f>
        <v>47</v>
      </c>
      <c r="V146" s="209">
        <f t="shared" si="4"/>
        <v>38.200000000000003</v>
      </c>
    </row>
    <row r="147" spans="1:24" x14ac:dyDescent="0.35">
      <c r="A147" s="208" t="str">
        <f>Lists!C:C</f>
        <v>TZA002</v>
      </c>
      <c r="B147" s="209">
        <f>_xlfn.DAYS(About!$A$3,'Core Indicators'!U147)</f>
        <v>127</v>
      </c>
      <c r="C147" s="209">
        <f>_xlfn.DAYS(About!$A$3,'Core Indicators'!AC147)</f>
        <v>354</v>
      </c>
      <c r="D147" s="209">
        <f>_xlfn.DAYS(About!$A$3,'Core Indicators'!AK147)</f>
        <v>354</v>
      </c>
      <c r="E147" s="209">
        <f>_xlfn.DAYS(About!$A$3,'Core Indicators'!AS147)</f>
        <v>31</v>
      </c>
      <c r="F147" s="209">
        <f>_xlfn.DAYS(About!$A$3,'Core Indicators'!BQ147)</f>
        <v>11</v>
      </c>
      <c r="G147" s="209">
        <f>_xlfn.DAYS(About!$A$3,'Core Indicators'!DM147)</f>
        <v>31</v>
      </c>
      <c r="H147" s="209">
        <f>_xlfn.DAYS(About!$A$3,'Core Indicators'!DU147)</f>
        <v>31</v>
      </c>
      <c r="I147" s="209">
        <f>_xlfn.DAYS(About!$A$3,'Core Indicators'!EC147)</f>
        <v>31</v>
      </c>
      <c r="J147" s="209">
        <f>_xlfn.DAYS(About!$A$3,'Core Indicators'!EK147)</f>
        <v>31</v>
      </c>
      <c r="K147" s="209">
        <f>_xlfn.DAYS(About!$A$3,'Core Indicators'!ES147)</f>
        <v>73</v>
      </c>
      <c r="L147" s="209">
        <f>_xlfn.DAYS(About!$A$3,'Core Indicators'!FI147)</f>
        <v>354</v>
      </c>
      <c r="M147" s="209">
        <f>_xlfn.DAYS(About!$A$3,'Core Indicators'!GG147)</f>
        <v>47</v>
      </c>
      <c r="N147" s="209">
        <f>_xlfn.DAYS(About!$A$3,'Core Indicators'!GO147)</f>
        <v>47</v>
      </c>
      <c r="O147" s="209">
        <f>_xlfn.DAYS(About!$A$3,'Core Indicators'!GW147)</f>
        <v>47</v>
      </c>
      <c r="P147" s="209">
        <f>_xlfn.DAYS(About!$A$3,'Core Indicators'!HE147)</f>
        <v>47</v>
      </c>
      <c r="Q147" s="209">
        <f>_xlfn.DAYS(About!$A$3,'Core Indicators'!HM147)</f>
        <v>47</v>
      </c>
      <c r="R147" s="209">
        <f>_xlfn.DAYS(About!$A$3,'Core Indicators'!HU147)</f>
        <v>47</v>
      </c>
      <c r="S147" s="209">
        <f>_xlfn.DAYS(About!$A$3,'Core Indicators'!IC147)</f>
        <v>47</v>
      </c>
      <c r="T147" s="209">
        <f>_xlfn.DAYS(About!$A$3,'Core Indicators'!IK147)</f>
        <v>47</v>
      </c>
      <c r="U147" s="209">
        <f>_xlfn.DAYS(About!$A$3,'Core Indicators'!IS147)</f>
        <v>47</v>
      </c>
      <c r="V147" s="209">
        <f t="shared" si="4"/>
        <v>99.4</v>
      </c>
    </row>
    <row r="148" spans="1:24" x14ac:dyDescent="0.35">
      <c r="A148" s="208" t="str">
        <f>Lists!C:C</f>
        <v>TZA003</v>
      </c>
      <c r="B148" s="209">
        <f>_xlfn.DAYS(About!$A$3,'Core Indicators'!U148)</f>
        <v>107</v>
      </c>
      <c r="C148" s="209">
        <f>_xlfn.DAYS(About!$A$3,'Core Indicators'!AC148)</f>
        <v>31</v>
      </c>
      <c r="D148" s="209">
        <f>_xlfn.DAYS(About!$A$3,'Core Indicators'!AK148)</f>
        <v>31</v>
      </c>
      <c r="E148" s="209">
        <f>_xlfn.DAYS(About!$A$3,'Core Indicators'!AS148)</f>
        <v>107</v>
      </c>
      <c r="F148" s="209">
        <f>_xlfn.DAYS(About!$A$3,'Core Indicators'!BQ148)</f>
        <v>11</v>
      </c>
      <c r="G148" s="209">
        <f>_xlfn.DAYS(About!$A$3,'Core Indicators'!DM148)</f>
        <v>31</v>
      </c>
      <c r="H148" s="209">
        <f>_xlfn.DAYS(About!$A$3,'Core Indicators'!DU148)</f>
        <v>31</v>
      </c>
      <c r="I148" s="209">
        <f>_xlfn.DAYS(About!$A$3,'Core Indicators'!EC148)</f>
        <v>31</v>
      </c>
      <c r="J148" s="209">
        <f>_xlfn.DAYS(About!$A$3,'Core Indicators'!EK148)</f>
        <v>31</v>
      </c>
      <c r="K148" s="209">
        <f>_xlfn.DAYS(About!$A$3,'Core Indicators'!ES148)</f>
        <v>31</v>
      </c>
      <c r="L148" s="209">
        <f>_xlfn.DAYS(About!$A$3,'Core Indicators'!FI148)</f>
        <v>107</v>
      </c>
      <c r="M148" s="209">
        <f>_xlfn.DAYS(About!$A$3,'Core Indicators'!GG148)</f>
        <v>47</v>
      </c>
      <c r="N148" s="209">
        <f>_xlfn.DAYS(About!$A$3,'Core Indicators'!GO148)</f>
        <v>47</v>
      </c>
      <c r="O148" s="209">
        <f>_xlfn.DAYS(About!$A$3,'Core Indicators'!GW148)</f>
        <v>47</v>
      </c>
      <c r="P148" s="209">
        <f>_xlfn.DAYS(About!$A$3,'Core Indicators'!HE148)</f>
        <v>47</v>
      </c>
      <c r="Q148" s="209">
        <f>_xlfn.DAYS(About!$A$3,'Core Indicators'!HM148)</f>
        <v>47</v>
      </c>
      <c r="R148" s="209">
        <f>_xlfn.DAYS(About!$A$3,'Core Indicators'!HU148)</f>
        <v>47</v>
      </c>
      <c r="S148" s="209">
        <f>_xlfn.DAYS(About!$A$3,'Core Indicators'!IC148)</f>
        <v>47</v>
      </c>
      <c r="T148" s="209">
        <f>_xlfn.DAYS(About!$A$3,'Core Indicators'!IK148)</f>
        <v>47</v>
      </c>
      <c r="U148" s="209">
        <f>_xlfn.DAYS(About!$A$3,'Core Indicators'!IS148)</f>
        <v>47</v>
      </c>
      <c r="V148" s="209">
        <f t="shared" si="4"/>
        <v>45.8</v>
      </c>
    </row>
    <row r="149" spans="1:24" x14ac:dyDescent="0.35">
      <c r="A149" s="208" t="str">
        <f>Lists!C:C</f>
        <v>UGA005</v>
      </c>
      <c r="B149" s="209">
        <f>_xlfn.DAYS(About!$A$3,'Core Indicators'!U149)</f>
        <v>944</v>
      </c>
      <c r="C149" s="209">
        <f>_xlfn.DAYS(About!$A$3,'Core Indicators'!AC149)</f>
        <v>286</v>
      </c>
      <c r="D149" s="209">
        <f>_xlfn.DAYS(About!$A$3,'Core Indicators'!AK149)</f>
        <v>120</v>
      </c>
      <c r="E149" s="209">
        <f>_xlfn.DAYS(About!$A$3,'Core Indicators'!AS149)</f>
        <v>120</v>
      </c>
      <c r="F149" s="209">
        <f>_xlfn.DAYS(About!$A$3,'Core Indicators'!BQ149)</f>
        <v>755</v>
      </c>
      <c r="G149" s="209">
        <f>_xlfn.DAYS(About!$A$3,'Core Indicators'!DM149)</f>
        <v>120</v>
      </c>
      <c r="H149" s="209">
        <f>_xlfn.DAYS(About!$A$3,'Core Indicators'!DU149)</f>
        <v>120</v>
      </c>
      <c r="I149" s="209">
        <f>_xlfn.DAYS(About!$A$3,'Core Indicators'!EC149)</f>
        <v>120</v>
      </c>
      <c r="J149" s="209">
        <f>_xlfn.DAYS(About!$A$3,'Core Indicators'!EK149)</f>
        <v>120</v>
      </c>
      <c r="K149" s="209">
        <f>_xlfn.DAYS(About!$A$3,'Core Indicators'!ES149)</f>
        <v>120</v>
      </c>
      <c r="L149" s="209">
        <f>_xlfn.DAYS(About!$A$3,'Core Indicators'!FI149)</f>
        <v>703</v>
      </c>
      <c r="M149" s="209">
        <f>_xlfn.DAYS(About!$A$3,'Core Indicators'!GG149)</f>
        <v>48</v>
      </c>
      <c r="N149" s="209">
        <f>_xlfn.DAYS(About!$A$3,'Core Indicators'!GO149)</f>
        <v>48</v>
      </c>
      <c r="O149" s="209">
        <f>_xlfn.DAYS(About!$A$3,'Core Indicators'!GW149)</f>
        <v>48</v>
      </c>
      <c r="P149" s="209">
        <f>_xlfn.DAYS(About!$A$3,'Core Indicators'!HE149)</f>
        <v>48</v>
      </c>
      <c r="Q149" s="209">
        <f>_xlfn.DAYS(About!$A$3,'Core Indicators'!HM149)</f>
        <v>48</v>
      </c>
      <c r="R149" s="209">
        <f>_xlfn.DAYS(About!$A$3,'Core Indicators'!HU149)</f>
        <v>48</v>
      </c>
      <c r="S149" s="209">
        <f>_xlfn.DAYS(About!$A$3,'Core Indicators'!IC149)</f>
        <v>48</v>
      </c>
      <c r="T149" s="209">
        <f>_xlfn.DAYS(About!$A$3,'Core Indicators'!IK149)</f>
        <v>48</v>
      </c>
      <c r="U149" s="209">
        <f>_xlfn.DAYS(About!$A$3,'Core Indicators'!IS149)</f>
        <v>48</v>
      </c>
      <c r="V149" s="209">
        <f t="shared" si="4"/>
        <v>234.6</v>
      </c>
    </row>
    <row r="150" spans="1:24" x14ac:dyDescent="0.35">
      <c r="A150" s="208" t="str">
        <f>Lists!C:C</f>
        <v>UKR002</v>
      </c>
      <c r="B150" s="209">
        <f>_xlfn.DAYS(About!$A$3,'Core Indicators'!U150)</f>
        <v>65</v>
      </c>
      <c r="C150" s="209">
        <f>_xlfn.DAYS(About!$A$3,'Core Indicators'!AC150)</f>
        <v>65</v>
      </c>
      <c r="D150" s="209">
        <f>_xlfn.DAYS(About!$A$3,'Core Indicators'!AK150)</f>
        <v>65</v>
      </c>
      <c r="E150" s="209">
        <f>_xlfn.DAYS(About!$A$3,'Core Indicators'!AS150)</f>
        <v>65</v>
      </c>
      <c r="F150" s="209">
        <f>_xlfn.DAYS(About!$A$3,'Core Indicators'!BQ150)</f>
        <v>65</v>
      </c>
      <c r="G150" s="209">
        <f>_xlfn.DAYS(About!$A$3,'Core Indicators'!DM150)</f>
        <v>65</v>
      </c>
      <c r="H150" s="209">
        <f>_xlfn.DAYS(About!$A$3,'Core Indicators'!DU150)</f>
        <v>65</v>
      </c>
      <c r="I150" s="209">
        <f>_xlfn.DAYS(About!$A$3,'Core Indicators'!EC150)</f>
        <v>65</v>
      </c>
      <c r="J150" s="209">
        <f>_xlfn.DAYS(About!$A$3,'Core Indicators'!EK150)</f>
        <v>65</v>
      </c>
      <c r="K150" s="209">
        <f>_xlfn.DAYS(About!$A$3,'Core Indicators'!ES150)</f>
        <v>65</v>
      </c>
      <c r="L150" s="209">
        <f>_xlfn.DAYS(About!$A$3,'Core Indicators'!FI150)</f>
        <v>65</v>
      </c>
      <c r="M150" s="209">
        <f>_xlfn.DAYS(About!$A$3,'Core Indicators'!GG150)</f>
        <v>50</v>
      </c>
      <c r="N150" s="209">
        <f>_xlfn.DAYS(About!$A$3,'Core Indicators'!GO150)</f>
        <v>50</v>
      </c>
      <c r="O150" s="209">
        <f>_xlfn.DAYS(About!$A$3,'Core Indicators'!GW150)</f>
        <v>50</v>
      </c>
      <c r="P150" s="209">
        <f>_xlfn.DAYS(About!$A$3,'Core Indicators'!HE150)</f>
        <v>50</v>
      </c>
      <c r="Q150" s="209">
        <f>_xlfn.DAYS(About!$A$3,'Core Indicators'!HM150)</f>
        <v>50</v>
      </c>
      <c r="R150" s="209">
        <f>_xlfn.DAYS(About!$A$3,'Core Indicators'!HU150)</f>
        <v>50</v>
      </c>
      <c r="S150" s="209">
        <f>_xlfn.DAYS(About!$A$3,'Core Indicators'!IC150)</f>
        <v>50</v>
      </c>
      <c r="T150" s="209">
        <f>_xlfn.DAYS(About!$A$3,'Core Indicators'!IK150)</f>
        <v>50</v>
      </c>
      <c r="U150" s="209">
        <f>_xlfn.DAYS(About!$A$3,'Core Indicators'!IS150)</f>
        <v>50</v>
      </c>
      <c r="V150" s="209">
        <f t="shared" si="4"/>
        <v>63.5</v>
      </c>
    </row>
    <row r="151" spans="1:24" x14ac:dyDescent="0.35">
      <c r="A151" s="208" t="str">
        <f>Lists!C:C</f>
        <v>VEN001</v>
      </c>
      <c r="B151" s="209">
        <f>_xlfn.DAYS(About!$A$3,'Core Indicators'!U151)</f>
        <v>23</v>
      </c>
      <c r="C151" s="209">
        <f>_xlfn.DAYS(About!$A$3,'Core Indicators'!AC151)</f>
        <v>518</v>
      </c>
      <c r="D151" s="209">
        <f>_xlfn.DAYS(About!$A$3,'Core Indicators'!AK151)</f>
        <v>518</v>
      </c>
      <c r="E151" s="209">
        <f>_xlfn.DAYS(About!$A$3,'Core Indicators'!AS151)</f>
        <v>23</v>
      </c>
      <c r="F151" s="209">
        <f>_xlfn.DAYS(About!$A$3,'Core Indicators'!BQ151)</f>
        <v>23</v>
      </c>
      <c r="G151" s="209">
        <f>_xlfn.DAYS(About!$A$3,'Core Indicators'!DM151)</f>
        <v>518</v>
      </c>
      <c r="H151" s="209">
        <f>_xlfn.DAYS(About!$A$3,'Core Indicators'!DU151)</f>
        <v>518</v>
      </c>
      <c r="I151" s="209">
        <f>_xlfn.DAYS(About!$A$3,'Core Indicators'!EC151)</f>
        <v>518</v>
      </c>
      <c r="J151" s="209">
        <f>_xlfn.DAYS(About!$A$3,'Core Indicators'!EK151)</f>
        <v>602</v>
      </c>
      <c r="K151" s="209">
        <f>_xlfn.DAYS(About!$A$3,'Core Indicators'!ES151)</f>
        <v>602</v>
      </c>
      <c r="L151" s="209">
        <f>_xlfn.DAYS(About!$A$3,'Core Indicators'!FI151)</f>
        <v>23</v>
      </c>
      <c r="M151" s="209">
        <f>_xlfn.DAYS(About!$A$3,'Core Indicators'!GG151)</f>
        <v>64</v>
      </c>
      <c r="N151" s="209">
        <f>_xlfn.DAYS(About!$A$3,'Core Indicators'!GO151)</f>
        <v>64</v>
      </c>
      <c r="O151" s="209">
        <f>_xlfn.DAYS(About!$A$3,'Core Indicators'!GW151)</f>
        <v>64</v>
      </c>
      <c r="P151" s="209">
        <f>_xlfn.DAYS(About!$A$3,'Core Indicators'!HE151)</f>
        <v>64</v>
      </c>
      <c r="Q151" s="209">
        <f>_xlfn.DAYS(About!$A$3,'Core Indicators'!HM151)</f>
        <v>64</v>
      </c>
      <c r="R151" s="209">
        <f>_xlfn.DAYS(About!$A$3,'Core Indicators'!HU151)</f>
        <v>64</v>
      </c>
      <c r="S151" s="209">
        <f>_xlfn.DAYS(About!$A$3,'Core Indicators'!IC151)</f>
        <v>64</v>
      </c>
      <c r="T151" s="209">
        <f>_xlfn.DAYS(About!$A$3,'Core Indicators'!IK151)</f>
        <v>64</v>
      </c>
      <c r="U151" s="209">
        <f>_xlfn.DAYS(About!$A$3,'Core Indicators'!IS151)</f>
        <v>64</v>
      </c>
      <c r="V151" s="209">
        <f t="shared" si="4"/>
        <v>340.9</v>
      </c>
    </row>
    <row r="152" spans="1:24" x14ac:dyDescent="0.35">
      <c r="A152" s="208" t="str">
        <f>Lists!C:C</f>
        <v>YEM001</v>
      </c>
      <c r="B152" s="209">
        <f>_xlfn.DAYS(About!$A$3,'Core Indicators'!U152)</f>
        <v>157</v>
      </c>
      <c r="C152" s="209">
        <f>_xlfn.DAYS(About!$A$3,'Core Indicators'!AC152)</f>
        <v>157</v>
      </c>
      <c r="D152" s="209">
        <f>_xlfn.DAYS(About!$A$3,'Core Indicators'!AK152)</f>
        <v>157</v>
      </c>
      <c r="E152" s="209">
        <f>_xlfn.DAYS(About!$A$3,'Core Indicators'!AS152)</f>
        <v>157</v>
      </c>
      <c r="F152" s="209">
        <f>_xlfn.DAYS(About!$A$3,'Core Indicators'!BQ152)</f>
        <v>157</v>
      </c>
      <c r="G152" s="209">
        <f>_xlfn.DAYS(About!$A$3,'Core Indicators'!DM152)</f>
        <v>157</v>
      </c>
      <c r="H152" s="209">
        <f>_xlfn.DAYS(About!$A$3,'Core Indicators'!DU152)</f>
        <v>157</v>
      </c>
      <c r="I152" s="209">
        <f>_xlfn.DAYS(About!$A$3,'Core Indicators'!EC152)</f>
        <v>157</v>
      </c>
      <c r="J152" s="209">
        <f>_xlfn.DAYS(About!$A$3,'Core Indicators'!EK152)</f>
        <v>157</v>
      </c>
      <c r="K152" s="209">
        <f>_xlfn.DAYS(About!$A$3,'Core Indicators'!ES152)</f>
        <v>157</v>
      </c>
      <c r="L152" s="209">
        <f>_xlfn.DAYS(About!$A$3,'Core Indicators'!FI152)</f>
        <v>1249</v>
      </c>
      <c r="M152" s="209">
        <f>_xlfn.DAYS(About!$A$3,'Core Indicators'!GG152)</f>
        <v>45</v>
      </c>
      <c r="N152" s="209">
        <f>_xlfn.DAYS(About!$A$3,'Core Indicators'!GO152)</f>
        <v>45</v>
      </c>
      <c r="O152" s="209">
        <f>_xlfn.DAYS(About!$A$3,'Core Indicators'!GW152)</f>
        <v>45</v>
      </c>
      <c r="P152" s="209">
        <f>_xlfn.DAYS(About!$A$3,'Core Indicators'!HE152)</f>
        <v>45</v>
      </c>
      <c r="Q152" s="209">
        <f>_xlfn.DAYS(About!$A$3,'Core Indicators'!HM152)</f>
        <v>45</v>
      </c>
      <c r="R152" s="209">
        <f>_xlfn.DAYS(About!$A$3,'Core Indicators'!HU152)</f>
        <v>45</v>
      </c>
      <c r="S152" s="209">
        <f>_xlfn.DAYS(About!$A$3,'Core Indicators'!IC152)</f>
        <v>45</v>
      </c>
      <c r="T152" s="209">
        <f>_xlfn.DAYS(About!$A$3,'Core Indicators'!IK152)</f>
        <v>45</v>
      </c>
      <c r="U152" s="209">
        <f>_xlfn.DAYS(About!$A$3,'Core Indicators'!IS152)</f>
        <v>45</v>
      </c>
      <c r="V152" s="209">
        <f t="shared" si="4"/>
        <v>255</v>
      </c>
    </row>
    <row r="153" spans="1:24" x14ac:dyDescent="0.35">
      <c r="A153" s="208" t="str">
        <f>Lists!C:C</f>
        <v>YEM002</v>
      </c>
      <c r="B153" s="209">
        <f>_xlfn.DAYS(About!$A$3,'Core Indicators'!U153)</f>
        <v>157</v>
      </c>
      <c r="C153" s="209">
        <f>_xlfn.DAYS(About!$A$3,'Core Indicators'!AC153)</f>
        <v>157</v>
      </c>
      <c r="D153" s="209">
        <f>_xlfn.DAYS(About!$A$3,'Core Indicators'!AK153)</f>
        <v>157</v>
      </c>
      <c r="E153" s="209">
        <f>_xlfn.DAYS(About!$A$3,'Core Indicators'!AS153)</f>
        <v>157</v>
      </c>
      <c r="F153" s="209">
        <f>_xlfn.DAYS(About!$A$3,'Core Indicators'!BQ153)</f>
        <v>157</v>
      </c>
      <c r="G153" s="209">
        <f>_xlfn.DAYS(About!$A$3,'Core Indicators'!DM153)</f>
        <v>157</v>
      </c>
      <c r="H153" s="209">
        <f>_xlfn.DAYS(About!$A$3,'Core Indicators'!DU153)</f>
        <v>157</v>
      </c>
      <c r="I153" s="209">
        <f>_xlfn.DAYS(About!$A$3,'Core Indicators'!EC153)</f>
        <v>157</v>
      </c>
      <c r="J153" s="209">
        <f>_xlfn.DAYS(About!$A$3,'Core Indicators'!EK153)</f>
        <v>157</v>
      </c>
      <c r="K153" s="209">
        <f>_xlfn.DAYS(About!$A$3,'Core Indicators'!ES153)</f>
        <v>157</v>
      </c>
      <c r="L153" s="209">
        <f>_xlfn.DAYS(About!$A$3,'Core Indicators'!FI153)</f>
        <v>1219</v>
      </c>
      <c r="M153" s="209">
        <f>_xlfn.DAYS(About!$A$3,'Core Indicators'!GG153)</f>
        <v>45</v>
      </c>
      <c r="N153" s="209">
        <f>_xlfn.DAYS(About!$A$3,'Core Indicators'!GO153)</f>
        <v>45</v>
      </c>
      <c r="O153" s="209">
        <f>_xlfn.DAYS(About!$A$3,'Core Indicators'!GW153)</f>
        <v>45</v>
      </c>
      <c r="P153" s="209">
        <f>_xlfn.DAYS(About!$A$3,'Core Indicators'!HE153)</f>
        <v>45</v>
      </c>
      <c r="Q153" s="209">
        <f>_xlfn.DAYS(About!$A$3,'Core Indicators'!HM153)</f>
        <v>45</v>
      </c>
      <c r="R153" s="209">
        <f>_xlfn.DAYS(About!$A$3,'Core Indicators'!HU153)</f>
        <v>45</v>
      </c>
      <c r="S153" s="209">
        <f>_xlfn.DAYS(About!$A$3,'Core Indicators'!IC153)</f>
        <v>45</v>
      </c>
      <c r="T153" s="209">
        <f>_xlfn.DAYS(About!$A$3,'Core Indicators'!IK153)</f>
        <v>45</v>
      </c>
      <c r="U153" s="209">
        <f>_xlfn.DAYS(About!$A$3,'Core Indicators'!IS153)</f>
        <v>45</v>
      </c>
      <c r="V153" s="209">
        <f t="shared" si="4"/>
        <v>252</v>
      </c>
    </row>
    <row r="154" spans="1:24" x14ac:dyDescent="0.35">
      <c r="A154" s="208" t="str">
        <f>Lists!C:C</f>
        <v>ZMB002</v>
      </c>
      <c r="B154" s="209">
        <f>_xlfn.DAYS(About!$A$3,'Core Indicators'!U154)</f>
        <v>291</v>
      </c>
      <c r="C154" s="209">
        <f>_xlfn.DAYS(About!$A$3,'Core Indicators'!AC154)</f>
        <v>221</v>
      </c>
      <c r="D154" s="209">
        <f>_xlfn.DAYS(About!$A$3,'Core Indicators'!AK154)</f>
        <v>221</v>
      </c>
      <c r="E154" s="209">
        <f>_xlfn.DAYS(About!$A$3,'Core Indicators'!AS154)</f>
        <v>1035</v>
      </c>
      <c r="F154" s="209">
        <f>_xlfn.DAYS(About!$A$3,'Core Indicators'!BQ154)</f>
        <v>6</v>
      </c>
      <c r="G154" s="209">
        <f>_xlfn.DAYS(About!$A$3,'Core Indicators'!DM154)</f>
        <v>221</v>
      </c>
      <c r="H154" s="209">
        <f>_xlfn.DAYS(About!$A$3,'Core Indicators'!DU154)</f>
        <v>221</v>
      </c>
      <c r="I154" s="209">
        <f>_xlfn.DAYS(About!$A$3,'Core Indicators'!EC154)</f>
        <v>221</v>
      </c>
      <c r="J154" s="209">
        <f>_xlfn.DAYS(About!$A$3,'Core Indicators'!EK154)</f>
        <v>221</v>
      </c>
      <c r="K154" s="209">
        <f>_xlfn.DAYS(About!$A$3,'Core Indicators'!ES154)</f>
        <v>221</v>
      </c>
      <c r="L154" s="209">
        <f>_xlfn.DAYS(About!$A$3,'Core Indicators'!FI154)</f>
        <v>291</v>
      </c>
      <c r="M154" s="209">
        <f>_xlfn.DAYS(About!$A$3,'Core Indicators'!GG154)</f>
        <v>47</v>
      </c>
      <c r="N154" s="209">
        <f>_xlfn.DAYS(About!$A$3,'Core Indicators'!GO154)</f>
        <v>47</v>
      </c>
      <c r="O154" s="209">
        <f>_xlfn.DAYS(About!$A$3,'Core Indicators'!GW154)</f>
        <v>47</v>
      </c>
      <c r="P154" s="209">
        <f>_xlfn.DAYS(About!$A$3,'Core Indicators'!HE154)</f>
        <v>47</v>
      </c>
      <c r="Q154" s="209">
        <f>_xlfn.DAYS(About!$A$3,'Core Indicators'!HM154)</f>
        <v>47</v>
      </c>
      <c r="R154" s="209">
        <f>_xlfn.DAYS(About!$A$3,'Core Indicators'!HU154)</f>
        <v>47</v>
      </c>
      <c r="S154" s="209">
        <f>_xlfn.DAYS(About!$A$3,'Core Indicators'!IC154)</f>
        <v>47</v>
      </c>
      <c r="T154" s="209">
        <f>_xlfn.DAYS(About!$A$3,'Core Indicators'!IK154)</f>
        <v>47</v>
      </c>
      <c r="U154" s="209">
        <f>_xlfn.DAYS(About!$A$3,'Core Indicators'!IS154)</f>
        <v>47</v>
      </c>
      <c r="V154" s="209">
        <f t="shared" si="4"/>
        <v>270.5</v>
      </c>
    </row>
    <row r="155" spans="1:24" x14ac:dyDescent="0.35">
      <c r="A155" s="208" t="str">
        <f>Lists!C:C</f>
        <v>ZWE001</v>
      </c>
      <c r="B155" s="209">
        <f>_xlfn.DAYS(About!$A$3,'Core Indicators'!U155)</f>
        <v>358</v>
      </c>
      <c r="C155" s="209">
        <f>_xlfn.DAYS(About!$A$3,'Core Indicators'!AC155)</f>
        <v>11</v>
      </c>
      <c r="D155" s="209">
        <f>_xlfn.DAYS(About!$A$3,'Core Indicators'!AK155)</f>
        <v>185</v>
      </c>
      <c r="E155" s="209">
        <f>_xlfn.DAYS(About!$A$3,'Core Indicators'!AS155)</f>
        <v>84</v>
      </c>
      <c r="F155" s="209">
        <f>_xlfn.DAYS(About!$A$3,'Core Indicators'!BQ155)</f>
        <v>11</v>
      </c>
      <c r="G155" s="209">
        <f>_xlfn.DAYS(About!$A$3,'Core Indicators'!DM155)</f>
        <v>10</v>
      </c>
      <c r="H155" s="209">
        <f>_xlfn.DAYS(About!$A$3,'Core Indicators'!DU155)</f>
        <v>185</v>
      </c>
      <c r="I155" s="209">
        <f>_xlfn.DAYS(About!$A$3,'Core Indicators'!EC155)</f>
        <v>185</v>
      </c>
      <c r="J155" s="209">
        <f>_xlfn.DAYS(About!$A$3,'Core Indicators'!EK155)</f>
        <v>185</v>
      </c>
      <c r="K155" s="209">
        <f>_xlfn.DAYS(About!$A$3,'Core Indicators'!ES155)</f>
        <v>185</v>
      </c>
      <c r="L155" s="209">
        <f>_xlfn.DAYS(About!$A$3,'Core Indicators'!FI155)</f>
        <v>82</v>
      </c>
      <c r="M155" s="209">
        <f>_xlfn.DAYS(About!$A$3,'Core Indicators'!GG155)</f>
        <v>47</v>
      </c>
      <c r="N155" s="209">
        <f>_xlfn.DAYS(About!$A$3,'Core Indicators'!GO155)</f>
        <v>47</v>
      </c>
      <c r="O155" s="209">
        <f>_xlfn.DAYS(About!$A$3,'Core Indicators'!GW155)</f>
        <v>47</v>
      </c>
      <c r="P155" s="209">
        <f>_xlfn.DAYS(About!$A$3,'Core Indicators'!HE155)</f>
        <v>47</v>
      </c>
      <c r="Q155" s="209">
        <f>_xlfn.DAYS(About!$A$3,'Core Indicators'!HM155)</f>
        <v>47</v>
      </c>
      <c r="R155" s="209">
        <f>_xlfn.DAYS(About!$A$3,'Core Indicators'!HU155)</f>
        <v>47</v>
      </c>
      <c r="S155" s="209">
        <f>_xlfn.DAYS(About!$A$3,'Core Indicators'!IC155)</f>
        <v>47</v>
      </c>
      <c r="T155" s="209">
        <f>_xlfn.DAYS(About!$A$3,'Core Indicators'!IK155)</f>
        <v>47</v>
      </c>
      <c r="U155" s="209">
        <f>_xlfn.DAYS(About!$A$3,'Core Indicators'!IS155)</f>
        <v>47</v>
      </c>
      <c r="V155" s="209">
        <f t="shared" si="4"/>
        <v>115.9</v>
      </c>
    </row>
    <row r="156" spans="1:24" x14ac:dyDescent="0.35">
      <c r="A156" s="208"/>
      <c r="B156" s="209"/>
      <c r="C156" s="209"/>
      <c r="D156" s="209"/>
      <c r="E156" s="209"/>
      <c r="F156" s="209"/>
      <c r="G156" s="209"/>
      <c r="H156" s="209"/>
      <c r="I156" s="209"/>
      <c r="J156" s="209"/>
      <c r="K156" s="209"/>
      <c r="L156" s="209"/>
      <c r="M156" s="209"/>
      <c r="N156" s="209"/>
      <c r="O156" s="209"/>
      <c r="P156" s="209"/>
      <c r="Q156" s="209"/>
      <c r="R156" s="209"/>
      <c r="S156" s="209"/>
      <c r="T156" s="209"/>
      <c r="U156" s="209"/>
      <c r="V156" s="209"/>
    </row>
    <row r="159" spans="1:24" x14ac:dyDescent="0.35">
      <c r="W159" t="s">
        <v>7929</v>
      </c>
      <c r="X159">
        <f>MIN(V3:V250)</f>
        <v>1</v>
      </c>
    </row>
    <row r="160" spans="1:24" x14ac:dyDescent="0.35">
      <c r="W160" t="s">
        <v>7928</v>
      </c>
      <c r="X160">
        <f>MAX(V3:V250)</f>
        <v>989.7</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zoomScale="80" zoomScaleNormal="80" workbookViewId="0">
      <selection activeCell="A3" sqref="A3"/>
    </sheetView>
  </sheetViews>
  <sheetFormatPr defaultColWidth="9.453125" defaultRowHeight="14.5" x14ac:dyDescent="0.35"/>
  <cols>
    <col min="1" max="1" width="16.54296875" style="30" customWidth="1"/>
    <col min="2" max="2" width="18.453125" style="30" customWidth="1"/>
    <col min="3" max="3" width="17.453125" style="30" customWidth="1"/>
    <col min="4" max="4" width="25.54296875" style="30" customWidth="1"/>
    <col min="5" max="5" width="57.453125" style="30" customWidth="1"/>
    <col min="6" max="6" width="74.453125" style="30" customWidth="1"/>
    <col min="7" max="7" width="32.453125" style="30" hidden="1" customWidth="1"/>
    <col min="8" max="9" width="33.453125" style="30" customWidth="1"/>
    <col min="10" max="10" width="64.453125" style="30" customWidth="1"/>
    <col min="11" max="11" width="9.453125" style="30" customWidth="1"/>
    <col min="12" max="16384" width="9.453125" style="30"/>
  </cols>
  <sheetData>
    <row r="1" spans="1:10" s="51" customFormat="1" ht="15" customHeight="1" x14ac:dyDescent="0.45">
      <c r="A1" s="294"/>
      <c r="B1" s="318"/>
      <c r="C1" s="318"/>
      <c r="D1" s="318"/>
      <c r="E1" s="318"/>
      <c r="F1" s="318"/>
      <c r="G1" s="318"/>
      <c r="H1" s="318"/>
      <c r="I1" s="318"/>
      <c r="J1" s="318"/>
    </row>
    <row r="2" spans="1:10" ht="15.65" customHeight="1" thickBot="1" x14ac:dyDescent="0.4">
      <c r="A2" s="111" t="s">
        <v>8384</v>
      </c>
      <c r="B2" s="111" t="s">
        <v>8385</v>
      </c>
      <c r="C2" s="111" t="s">
        <v>8386</v>
      </c>
      <c r="D2" s="111" t="s">
        <v>8387</v>
      </c>
      <c r="E2" s="111" t="s">
        <v>8388</v>
      </c>
      <c r="F2" s="111" t="s">
        <v>8389</v>
      </c>
      <c r="G2" s="111" t="s">
        <v>8390</v>
      </c>
      <c r="H2" s="111" t="s">
        <v>8391</v>
      </c>
      <c r="I2" s="111" t="s">
        <v>8392</v>
      </c>
      <c r="J2" s="111" t="s">
        <v>8393</v>
      </c>
    </row>
    <row r="3" spans="1:10" ht="65.150000000000006" customHeight="1" x14ac:dyDescent="0.35">
      <c r="A3" s="107" t="s">
        <v>8394</v>
      </c>
      <c r="B3" s="31" t="s">
        <v>7893</v>
      </c>
      <c r="C3" s="31" t="s">
        <v>7912</v>
      </c>
      <c r="D3" s="31" t="s">
        <v>8382</v>
      </c>
      <c r="E3" s="31" t="s">
        <v>8395</v>
      </c>
      <c r="F3" s="31" t="s">
        <v>8396</v>
      </c>
      <c r="G3" s="31"/>
      <c r="H3" s="31" t="s">
        <v>8397</v>
      </c>
      <c r="I3" s="31"/>
      <c r="J3" s="112"/>
    </row>
    <row r="4" spans="1:10" ht="65.150000000000006" customHeight="1" x14ac:dyDescent="0.35">
      <c r="A4" s="107" t="s">
        <v>8394</v>
      </c>
      <c r="B4" s="31" t="s">
        <v>7893</v>
      </c>
      <c r="C4" s="31" t="s">
        <v>7912</v>
      </c>
      <c r="D4" s="31" t="s">
        <v>8398</v>
      </c>
      <c r="E4" s="112" t="s">
        <v>8399</v>
      </c>
      <c r="F4" s="31" t="s">
        <v>8396</v>
      </c>
      <c r="G4" s="31"/>
      <c r="H4" s="31" t="s">
        <v>8397</v>
      </c>
      <c r="I4" s="31"/>
      <c r="J4" s="112"/>
    </row>
    <row r="5" spans="1:10" ht="65.150000000000006" customHeight="1" x14ac:dyDescent="0.35">
      <c r="A5" s="107" t="s">
        <v>8394</v>
      </c>
      <c r="B5" s="31" t="s">
        <v>7893</v>
      </c>
      <c r="C5" s="31" t="s">
        <v>7916</v>
      </c>
      <c r="D5" s="112" t="s">
        <v>8004</v>
      </c>
      <c r="E5" s="112" t="s">
        <v>8400</v>
      </c>
      <c r="F5" s="31" t="s">
        <v>8396</v>
      </c>
      <c r="G5" s="31"/>
      <c r="H5" s="31" t="s">
        <v>8401</v>
      </c>
      <c r="I5" s="31"/>
      <c r="J5" s="112"/>
    </row>
    <row r="6" spans="1:10" ht="65.150000000000006" customHeight="1" x14ac:dyDescent="0.35">
      <c r="A6" s="107" t="s">
        <v>8394</v>
      </c>
      <c r="B6" s="31" t="s">
        <v>7893</v>
      </c>
      <c r="C6" s="31" t="s">
        <v>7916</v>
      </c>
      <c r="D6" s="112" t="s">
        <v>8402</v>
      </c>
      <c r="E6" s="112" t="s">
        <v>8403</v>
      </c>
      <c r="F6" s="31" t="s">
        <v>8396</v>
      </c>
      <c r="G6" s="31"/>
      <c r="H6" s="31" t="s">
        <v>8401</v>
      </c>
      <c r="I6" s="31"/>
      <c r="J6" s="112"/>
    </row>
    <row r="7" spans="1:10" ht="65.150000000000006" customHeight="1" x14ac:dyDescent="0.35">
      <c r="A7" s="107" t="s">
        <v>8394</v>
      </c>
      <c r="B7" s="112" t="s">
        <v>8404</v>
      </c>
      <c r="C7" s="112" t="s">
        <v>710</v>
      </c>
      <c r="D7" s="112" t="s">
        <v>710</v>
      </c>
      <c r="E7" s="112" t="s">
        <v>8005</v>
      </c>
      <c r="F7" s="31" t="s">
        <v>8396</v>
      </c>
      <c r="G7" s="31"/>
      <c r="H7" s="31" t="s">
        <v>8405</v>
      </c>
      <c r="I7" s="31"/>
      <c r="J7" s="112"/>
    </row>
    <row r="8" spans="1:10" ht="65.150000000000006" customHeight="1" x14ac:dyDescent="0.35">
      <c r="A8" s="107" t="s">
        <v>8394</v>
      </c>
      <c r="B8" s="112" t="s">
        <v>8404</v>
      </c>
      <c r="C8" s="112" t="s">
        <v>710</v>
      </c>
      <c r="D8" s="112" t="s">
        <v>8406</v>
      </c>
      <c r="E8" s="112" t="s">
        <v>8407</v>
      </c>
      <c r="F8" s="31" t="s">
        <v>8396</v>
      </c>
      <c r="G8" s="31"/>
      <c r="H8" s="31" t="s">
        <v>8405</v>
      </c>
      <c r="I8" s="31"/>
      <c r="J8" s="112"/>
    </row>
    <row r="9" spans="1:10" ht="65.150000000000006" customHeight="1" x14ac:dyDescent="0.35">
      <c r="A9" s="107" t="s">
        <v>8394</v>
      </c>
      <c r="B9" s="112" t="s">
        <v>8404</v>
      </c>
      <c r="C9" s="112" t="s">
        <v>7927</v>
      </c>
      <c r="D9" s="112" t="s">
        <v>613</v>
      </c>
      <c r="E9" s="112" t="s">
        <v>8006</v>
      </c>
      <c r="F9" s="31" t="s">
        <v>8396</v>
      </c>
      <c r="G9" s="31"/>
      <c r="H9" s="31" t="s">
        <v>8408</v>
      </c>
      <c r="I9" s="31"/>
      <c r="J9" s="112"/>
    </row>
    <row r="10" spans="1:10" ht="65.150000000000006" customHeight="1" x14ac:dyDescent="0.35">
      <c r="A10" s="107" t="s">
        <v>8394</v>
      </c>
      <c r="B10" s="112" t="s">
        <v>8404</v>
      </c>
      <c r="C10" s="112" t="s">
        <v>7927</v>
      </c>
      <c r="D10" s="112" t="s">
        <v>8409</v>
      </c>
      <c r="E10" s="112" t="s">
        <v>8410</v>
      </c>
      <c r="F10" s="31" t="s">
        <v>8396</v>
      </c>
      <c r="G10" s="31"/>
      <c r="H10" s="31" t="s">
        <v>8408</v>
      </c>
      <c r="I10" s="31"/>
      <c r="J10" s="112"/>
    </row>
    <row r="11" spans="1:10" ht="26.15" hidden="1" customHeight="1" x14ac:dyDescent="0.35">
      <c r="A11" s="107" t="s">
        <v>8394</v>
      </c>
      <c r="B11" s="112" t="s">
        <v>8404</v>
      </c>
      <c r="C11" s="112" t="s">
        <v>7927</v>
      </c>
      <c r="D11" s="112" t="s">
        <v>8411</v>
      </c>
      <c r="E11" s="112" t="s">
        <v>8412</v>
      </c>
      <c r="F11" s="112"/>
      <c r="G11" s="31"/>
      <c r="H11" s="31" t="s">
        <v>8413</v>
      </c>
      <c r="I11" s="31"/>
      <c r="J11" s="112"/>
    </row>
    <row r="12" spans="1:10" ht="65.150000000000006" customHeight="1" x14ac:dyDescent="0.35">
      <c r="A12" s="107" t="s">
        <v>8394</v>
      </c>
      <c r="B12" s="112" t="s">
        <v>8404</v>
      </c>
      <c r="C12" s="112" t="s">
        <v>7927</v>
      </c>
      <c r="D12" s="112" t="s">
        <v>8414</v>
      </c>
      <c r="E12" s="112" t="s">
        <v>8009</v>
      </c>
      <c r="F12" s="31" t="s">
        <v>8396</v>
      </c>
      <c r="G12" s="31"/>
      <c r="H12" s="31" t="s">
        <v>8413</v>
      </c>
      <c r="I12" s="31"/>
      <c r="J12" s="112"/>
    </row>
    <row r="13" spans="1:10" ht="65.150000000000006" customHeight="1" x14ac:dyDescent="0.35">
      <c r="A13" s="107" t="s">
        <v>8394</v>
      </c>
      <c r="B13" s="112" t="s">
        <v>8404</v>
      </c>
      <c r="C13" s="112" t="s">
        <v>7927</v>
      </c>
      <c r="D13" s="112" t="s">
        <v>7925</v>
      </c>
      <c r="E13" s="112" t="s">
        <v>8415</v>
      </c>
      <c r="F13" s="31" t="s">
        <v>8396</v>
      </c>
      <c r="G13" s="31"/>
      <c r="H13" s="31" t="s">
        <v>8413</v>
      </c>
      <c r="I13" s="31"/>
      <c r="J13" s="112"/>
    </row>
    <row r="14" spans="1:10" ht="26.15" hidden="1" customHeight="1" x14ac:dyDescent="0.35">
      <c r="A14" s="107" t="s">
        <v>8394</v>
      </c>
      <c r="B14" s="112" t="s">
        <v>8416</v>
      </c>
      <c r="C14" s="112" t="s">
        <v>8417</v>
      </c>
      <c r="D14" s="112" t="s">
        <v>8010</v>
      </c>
      <c r="E14" s="112" t="s">
        <v>8418</v>
      </c>
      <c r="F14" s="112"/>
      <c r="G14" s="31"/>
      <c r="H14" s="31" t="s">
        <v>8419</v>
      </c>
      <c r="I14" s="31"/>
      <c r="J14" s="112"/>
    </row>
    <row r="15" spans="1:10" ht="26.15" hidden="1" customHeight="1" x14ac:dyDescent="0.35">
      <c r="A15" s="107" t="s">
        <v>8394</v>
      </c>
      <c r="B15" s="112" t="s">
        <v>8416</v>
      </c>
      <c r="C15" s="112" t="s">
        <v>8417</v>
      </c>
      <c r="D15" s="112" t="s">
        <v>8011</v>
      </c>
      <c r="E15" s="112" t="s">
        <v>8420</v>
      </c>
      <c r="F15" s="112"/>
      <c r="G15" s="31"/>
      <c r="H15" s="31" t="s">
        <v>8419</v>
      </c>
      <c r="I15" s="31"/>
      <c r="J15" s="112"/>
    </row>
    <row r="16" spans="1:10" ht="26.15" hidden="1" customHeight="1" x14ac:dyDescent="0.35">
      <c r="A16" s="107" t="s">
        <v>8394</v>
      </c>
      <c r="B16" s="112" t="s">
        <v>8416</v>
      </c>
      <c r="C16" s="112" t="s">
        <v>8421</v>
      </c>
      <c r="D16" s="112" t="s">
        <v>8422</v>
      </c>
      <c r="E16" s="112" t="s">
        <v>8423</v>
      </c>
      <c r="F16" s="112"/>
      <c r="G16" s="31"/>
      <c r="H16" s="31"/>
      <c r="I16" s="31"/>
      <c r="J16" s="112"/>
    </row>
    <row r="17" spans="1:10" ht="26.15" customHeight="1" x14ac:dyDescent="0.35">
      <c r="A17" s="113" t="s">
        <v>7895</v>
      </c>
      <c r="B17" s="112" t="s">
        <v>7221</v>
      </c>
      <c r="C17" s="112"/>
      <c r="D17" s="112" t="s">
        <v>8424</v>
      </c>
      <c r="E17" s="112"/>
      <c r="F17" s="112" t="s">
        <v>8425</v>
      </c>
      <c r="G17" s="112"/>
      <c r="H17" s="112" t="s">
        <v>8426</v>
      </c>
      <c r="I17" s="112"/>
      <c r="J17" s="112"/>
    </row>
    <row r="18" spans="1:10" ht="52" customHeight="1" x14ac:dyDescent="0.35">
      <c r="A18" s="113" t="s">
        <v>7895</v>
      </c>
      <c r="B18" s="112" t="s">
        <v>7896</v>
      </c>
      <c r="C18" s="112" t="s">
        <v>8427</v>
      </c>
      <c r="D18" s="112" t="s">
        <v>7936</v>
      </c>
      <c r="E18" s="112" t="s">
        <v>8428</v>
      </c>
      <c r="F18" s="112" t="s">
        <v>8425</v>
      </c>
      <c r="G18" s="112"/>
      <c r="H18" s="112" t="s">
        <v>8426</v>
      </c>
      <c r="I18" s="112"/>
      <c r="J18" s="112"/>
    </row>
    <row r="19" spans="1:10" ht="78" customHeight="1" x14ac:dyDescent="0.35">
      <c r="A19" s="113" t="s">
        <v>7895</v>
      </c>
      <c r="B19" s="112" t="s">
        <v>7896</v>
      </c>
      <c r="C19" s="112" t="s">
        <v>8429</v>
      </c>
      <c r="D19" s="112" t="s">
        <v>7937</v>
      </c>
      <c r="E19" s="112" t="s">
        <v>8430</v>
      </c>
      <c r="F19" s="112" t="s">
        <v>8425</v>
      </c>
      <c r="G19" s="112"/>
      <c r="H19" s="112" t="s">
        <v>8426</v>
      </c>
      <c r="I19" s="112"/>
      <c r="J19" s="112"/>
    </row>
    <row r="20" spans="1:10" ht="143.15" customHeight="1" x14ac:dyDescent="0.35">
      <c r="A20" s="113" t="s">
        <v>7895</v>
      </c>
      <c r="B20" s="112" t="s">
        <v>7896</v>
      </c>
      <c r="C20" s="112" t="s">
        <v>8431</v>
      </c>
      <c r="D20" s="112" t="s">
        <v>7938</v>
      </c>
      <c r="E20" s="112" t="s">
        <v>8432</v>
      </c>
      <c r="F20" s="112" t="s">
        <v>8425</v>
      </c>
      <c r="G20" s="112"/>
      <c r="H20" s="112" t="s">
        <v>8426</v>
      </c>
      <c r="I20" s="112"/>
      <c r="J20" s="112"/>
    </row>
    <row r="21" spans="1:10" ht="117" customHeight="1" x14ac:dyDescent="0.35">
      <c r="A21" s="113" t="s">
        <v>7895</v>
      </c>
      <c r="B21" s="112" t="s">
        <v>7896</v>
      </c>
      <c r="C21" s="112" t="s">
        <v>8433</v>
      </c>
      <c r="D21" s="112" t="s">
        <v>7939</v>
      </c>
      <c r="E21" s="112" t="s">
        <v>8434</v>
      </c>
      <c r="F21" s="112" t="s">
        <v>8425</v>
      </c>
      <c r="G21" s="112"/>
      <c r="H21" s="112" t="s">
        <v>8426</v>
      </c>
      <c r="I21" s="112"/>
      <c r="J21" s="112"/>
    </row>
    <row r="22" spans="1:10" ht="91" customHeight="1" x14ac:dyDescent="0.35">
      <c r="A22" s="113" t="s">
        <v>7895</v>
      </c>
      <c r="B22" s="112" t="s">
        <v>7896</v>
      </c>
      <c r="C22" s="112" t="s">
        <v>8435</v>
      </c>
      <c r="D22" s="112" t="s">
        <v>7940</v>
      </c>
      <c r="E22" s="112" t="s">
        <v>8436</v>
      </c>
      <c r="F22" s="112" t="s">
        <v>8425</v>
      </c>
      <c r="G22" s="112"/>
      <c r="H22" s="112" t="s">
        <v>8426</v>
      </c>
      <c r="I22" s="112"/>
      <c r="J22" s="112"/>
    </row>
    <row r="23" spans="1:10" ht="117" customHeight="1" x14ac:dyDescent="0.35">
      <c r="A23" s="114" t="s">
        <v>7897</v>
      </c>
      <c r="B23" s="112" t="s">
        <v>7898</v>
      </c>
      <c r="C23" s="112" t="s">
        <v>8437</v>
      </c>
      <c r="D23" s="112" t="s">
        <v>7946</v>
      </c>
      <c r="E23" s="112" t="s">
        <v>8438</v>
      </c>
      <c r="F23" s="112"/>
      <c r="G23" s="112"/>
      <c r="H23" s="112" t="s">
        <v>8439</v>
      </c>
      <c r="I23" s="112" t="s">
        <v>8440</v>
      </c>
      <c r="J23" s="112" t="s">
        <v>8441</v>
      </c>
    </row>
    <row r="24" spans="1:10" ht="104.15" customHeight="1" x14ac:dyDescent="0.35">
      <c r="A24" s="114" t="s">
        <v>7897</v>
      </c>
      <c r="B24" s="112" t="s">
        <v>7898</v>
      </c>
      <c r="C24" s="112" t="s">
        <v>8437</v>
      </c>
      <c r="D24" s="112" t="s">
        <v>8442</v>
      </c>
      <c r="E24" s="112" t="s">
        <v>8443</v>
      </c>
      <c r="F24" s="112"/>
      <c r="G24" s="112"/>
      <c r="H24" s="112" t="s">
        <v>8444</v>
      </c>
      <c r="I24" s="112" t="s">
        <v>8445</v>
      </c>
      <c r="J24" s="115" t="s">
        <v>8446</v>
      </c>
    </row>
    <row r="25" spans="1:10" ht="91" customHeight="1" x14ac:dyDescent="0.35">
      <c r="A25" s="114" t="s">
        <v>7897</v>
      </c>
      <c r="B25" s="112" t="s">
        <v>7898</v>
      </c>
      <c r="C25" s="112" t="s">
        <v>8447</v>
      </c>
      <c r="D25" s="112" t="s">
        <v>8032</v>
      </c>
      <c r="E25" s="112" t="s">
        <v>8448</v>
      </c>
      <c r="F25" s="112"/>
      <c r="G25" s="112"/>
      <c r="H25" s="112" t="s">
        <v>8449</v>
      </c>
      <c r="I25" s="112" t="s">
        <v>8450</v>
      </c>
      <c r="J25" s="112" t="s">
        <v>8451</v>
      </c>
    </row>
    <row r="26" spans="1:10" ht="104.15" customHeight="1" x14ac:dyDescent="0.35">
      <c r="A26" s="114" t="s">
        <v>7897</v>
      </c>
      <c r="B26" s="112" t="s">
        <v>7898</v>
      </c>
      <c r="C26" s="112" t="s">
        <v>8447</v>
      </c>
      <c r="D26" s="112" t="s">
        <v>7942</v>
      </c>
      <c r="E26" s="112" t="s">
        <v>8452</v>
      </c>
      <c r="F26" s="112"/>
      <c r="G26" s="112"/>
      <c r="H26" s="112" t="s">
        <v>8453</v>
      </c>
      <c r="I26" s="112"/>
      <c r="J26" s="112" t="s">
        <v>8454</v>
      </c>
    </row>
    <row r="27" spans="1:10" ht="78" customHeight="1" x14ac:dyDescent="0.35">
      <c r="A27" s="114" t="s">
        <v>7897</v>
      </c>
      <c r="B27" s="112" t="s">
        <v>7898</v>
      </c>
      <c r="C27" s="112" t="s">
        <v>8455</v>
      </c>
      <c r="D27" s="112" t="s">
        <v>8033</v>
      </c>
      <c r="E27" s="112" t="s">
        <v>8456</v>
      </c>
      <c r="F27" s="112" t="s">
        <v>8457</v>
      </c>
      <c r="G27" s="112"/>
      <c r="H27" s="112" t="s">
        <v>8458</v>
      </c>
      <c r="I27" s="112"/>
      <c r="J27" s="112" t="s">
        <v>8459</v>
      </c>
    </row>
    <row r="28" spans="1:10" ht="65.150000000000006" customHeight="1" x14ac:dyDescent="0.35">
      <c r="A28" s="114" t="s">
        <v>7897</v>
      </c>
      <c r="B28" s="112" t="s">
        <v>7898</v>
      </c>
      <c r="C28" s="112" t="s">
        <v>8455</v>
      </c>
      <c r="D28" s="112" t="s">
        <v>7948</v>
      </c>
      <c r="E28" s="112" t="s">
        <v>8460</v>
      </c>
      <c r="F28" s="112" t="s">
        <v>8461</v>
      </c>
      <c r="G28" s="112"/>
      <c r="H28" s="112" t="s">
        <v>435</v>
      </c>
      <c r="I28" s="112"/>
      <c r="J28" s="112" t="s">
        <v>8462</v>
      </c>
    </row>
    <row r="29" spans="1:10" ht="52" customHeight="1" x14ac:dyDescent="0.35">
      <c r="A29" s="114" t="s">
        <v>7897</v>
      </c>
      <c r="B29" s="112" t="s">
        <v>7898</v>
      </c>
      <c r="C29" s="112" t="s">
        <v>7953</v>
      </c>
      <c r="D29" s="112" t="s">
        <v>8463</v>
      </c>
      <c r="E29" s="112" t="s">
        <v>8464</v>
      </c>
      <c r="F29" s="112"/>
      <c r="G29" s="112"/>
      <c r="H29" s="112" t="s">
        <v>8465</v>
      </c>
      <c r="I29" s="112" t="s">
        <v>8466</v>
      </c>
      <c r="J29" s="112" t="s">
        <v>8467</v>
      </c>
    </row>
    <row r="30" spans="1:10" ht="26.15" customHeight="1" x14ac:dyDescent="0.35">
      <c r="A30" s="114" t="s">
        <v>7897</v>
      </c>
      <c r="B30" s="112" t="s">
        <v>7898</v>
      </c>
      <c r="C30" s="112" t="s">
        <v>7953</v>
      </c>
      <c r="D30" s="112" t="s">
        <v>8468</v>
      </c>
      <c r="E30" s="112" t="s">
        <v>8469</v>
      </c>
      <c r="F30" s="112"/>
      <c r="G30" s="112"/>
      <c r="H30" s="112" t="s">
        <v>8470</v>
      </c>
      <c r="I30" s="112"/>
      <c r="J30" s="112"/>
    </row>
    <row r="31" spans="1:10" ht="65.150000000000006" customHeight="1" x14ac:dyDescent="0.35">
      <c r="A31" s="114" t="s">
        <v>7897</v>
      </c>
      <c r="B31" s="112" t="s">
        <v>7898</v>
      </c>
      <c r="C31" s="112" t="s">
        <v>7958</v>
      </c>
      <c r="D31" s="112" t="s">
        <v>8471</v>
      </c>
      <c r="E31" s="112" t="s">
        <v>8472</v>
      </c>
      <c r="F31" s="112"/>
      <c r="G31" s="112"/>
      <c r="H31" s="112" t="s">
        <v>8473</v>
      </c>
      <c r="I31" s="112"/>
      <c r="J31" s="112" t="s">
        <v>8474</v>
      </c>
    </row>
    <row r="32" spans="1:10" ht="104.15" customHeight="1" x14ac:dyDescent="0.35">
      <c r="A32" s="114" t="s">
        <v>7897</v>
      </c>
      <c r="B32" s="112" t="s">
        <v>7898</v>
      </c>
      <c r="C32" s="112" t="s">
        <v>7958</v>
      </c>
      <c r="D32" s="112" t="s">
        <v>8475</v>
      </c>
      <c r="E32" s="112" t="s">
        <v>8452</v>
      </c>
      <c r="F32" s="112"/>
      <c r="G32" s="112"/>
      <c r="H32" s="112" t="s">
        <v>8453</v>
      </c>
      <c r="I32" s="112"/>
      <c r="J32" s="112" t="s">
        <v>8454</v>
      </c>
    </row>
    <row r="33" spans="1:10" ht="52" customHeight="1" x14ac:dyDescent="0.35">
      <c r="A33" s="114" t="s">
        <v>7897</v>
      </c>
      <c r="B33" s="112" t="s">
        <v>7898</v>
      </c>
      <c r="C33" s="112" t="s">
        <v>7958</v>
      </c>
      <c r="D33" s="112" t="s">
        <v>8036</v>
      </c>
      <c r="E33" s="112" t="s">
        <v>8476</v>
      </c>
      <c r="F33" s="112"/>
      <c r="G33" s="112"/>
      <c r="H33" s="112" t="s">
        <v>8477</v>
      </c>
      <c r="I33" s="112"/>
      <c r="J33" s="112" t="s">
        <v>8478</v>
      </c>
    </row>
    <row r="34" spans="1:10" ht="52" customHeight="1" x14ac:dyDescent="0.35">
      <c r="A34" s="114" t="s">
        <v>7897</v>
      </c>
      <c r="B34" s="112" t="s">
        <v>7898</v>
      </c>
      <c r="C34" s="112" t="s">
        <v>7958</v>
      </c>
      <c r="D34" s="112" t="s">
        <v>8479</v>
      </c>
      <c r="E34" s="112" t="s">
        <v>8480</v>
      </c>
      <c r="F34" s="112" t="s">
        <v>8481</v>
      </c>
      <c r="G34" s="112"/>
      <c r="H34" s="112" t="s">
        <v>8482</v>
      </c>
      <c r="I34" s="112"/>
      <c r="J34" s="112" t="s">
        <v>8483</v>
      </c>
    </row>
    <row r="35" spans="1:10" ht="52" customHeight="1" x14ac:dyDescent="0.35">
      <c r="A35" s="114" t="s">
        <v>7897</v>
      </c>
      <c r="B35" s="112" t="s">
        <v>7899</v>
      </c>
      <c r="C35" s="112" t="s">
        <v>7960</v>
      </c>
      <c r="D35" s="112" t="s">
        <v>8484</v>
      </c>
      <c r="E35" s="112" t="s">
        <v>8485</v>
      </c>
      <c r="F35" s="112" t="s">
        <v>8486</v>
      </c>
      <c r="G35" s="112"/>
      <c r="H35" s="112" t="s">
        <v>8487</v>
      </c>
      <c r="I35" s="112"/>
      <c r="J35" s="112" t="s">
        <v>8488</v>
      </c>
    </row>
    <row r="36" spans="1:10" ht="91" customHeight="1" x14ac:dyDescent="0.35">
      <c r="A36" s="114" t="s">
        <v>7897</v>
      </c>
      <c r="B36" s="112" t="s">
        <v>7899</v>
      </c>
      <c r="C36" s="112" t="s">
        <v>7965</v>
      </c>
      <c r="D36" s="112" t="s">
        <v>3968</v>
      </c>
      <c r="E36" s="112" t="s">
        <v>8489</v>
      </c>
      <c r="F36" s="112"/>
      <c r="G36" s="112"/>
      <c r="H36" s="112" t="s">
        <v>8488</v>
      </c>
      <c r="I36" s="112" t="s">
        <v>8490</v>
      </c>
      <c r="J36" s="112" t="s">
        <v>8491</v>
      </c>
    </row>
    <row r="37" spans="1:10" ht="91" customHeight="1" x14ac:dyDescent="0.35">
      <c r="A37" s="114" t="s">
        <v>7897</v>
      </c>
      <c r="B37" s="112" t="s">
        <v>7899</v>
      </c>
      <c r="C37" s="112" t="s">
        <v>7965</v>
      </c>
      <c r="D37" s="112" t="s">
        <v>3980</v>
      </c>
      <c r="E37" s="112" t="s">
        <v>8492</v>
      </c>
      <c r="F37" s="112"/>
      <c r="G37" s="112"/>
      <c r="H37" s="112" t="s">
        <v>8488</v>
      </c>
      <c r="I37" s="112" t="s">
        <v>8490</v>
      </c>
      <c r="J37" s="112" t="s">
        <v>8491</v>
      </c>
    </row>
    <row r="38" spans="1:10" ht="52" customHeight="1" x14ac:dyDescent="0.35">
      <c r="A38" s="114" t="s">
        <v>7897</v>
      </c>
      <c r="B38" s="112" t="s">
        <v>7899</v>
      </c>
      <c r="C38" s="112" t="s">
        <v>7965</v>
      </c>
      <c r="D38" s="112" t="s">
        <v>3970</v>
      </c>
      <c r="E38" s="112" t="s">
        <v>8493</v>
      </c>
      <c r="F38" s="112"/>
      <c r="G38" s="112"/>
      <c r="H38" s="112" t="s">
        <v>8488</v>
      </c>
      <c r="I38" s="112" t="s">
        <v>8490</v>
      </c>
      <c r="J38" s="112" t="s">
        <v>8491</v>
      </c>
    </row>
    <row r="39" spans="1:10" ht="65.150000000000006" customHeight="1" x14ac:dyDescent="0.35">
      <c r="A39" s="114" t="s">
        <v>7897</v>
      </c>
      <c r="B39" s="112" t="s">
        <v>7899</v>
      </c>
      <c r="C39" s="112" t="s">
        <v>7965</v>
      </c>
      <c r="D39" s="112" t="s">
        <v>3982</v>
      </c>
      <c r="E39" s="112" t="s">
        <v>8494</v>
      </c>
      <c r="F39" s="112"/>
      <c r="G39" s="112"/>
      <c r="H39" s="112" t="s">
        <v>8488</v>
      </c>
      <c r="I39" s="112" t="s">
        <v>8490</v>
      </c>
      <c r="J39" s="112" t="s">
        <v>8491</v>
      </c>
    </row>
    <row r="40" spans="1:10" ht="52" customHeight="1" x14ac:dyDescent="0.35">
      <c r="A40" s="114" t="s">
        <v>7897</v>
      </c>
      <c r="B40" s="112" t="s">
        <v>7899</v>
      </c>
      <c r="C40" s="112" t="s">
        <v>7965</v>
      </c>
      <c r="D40" s="112" t="s">
        <v>3965</v>
      </c>
      <c r="E40" s="112" t="s">
        <v>8495</v>
      </c>
      <c r="F40" s="112"/>
      <c r="G40" s="112"/>
      <c r="H40" s="112" t="s">
        <v>8488</v>
      </c>
      <c r="I40" s="112" t="s">
        <v>8490</v>
      </c>
      <c r="J40" s="112" t="s">
        <v>8491</v>
      </c>
    </row>
    <row r="41" spans="1:10" ht="78" customHeight="1" x14ac:dyDescent="0.35">
      <c r="A41" s="114" t="s">
        <v>7897</v>
      </c>
      <c r="B41" s="112" t="s">
        <v>7899</v>
      </c>
      <c r="C41" s="112" t="s">
        <v>7965</v>
      </c>
      <c r="D41" s="112" t="s">
        <v>3978</v>
      </c>
      <c r="E41" s="112" t="s">
        <v>8496</v>
      </c>
      <c r="F41" s="112"/>
      <c r="G41" s="112"/>
      <c r="H41" s="112" t="s">
        <v>8488</v>
      </c>
      <c r="I41" s="112" t="s">
        <v>8490</v>
      </c>
      <c r="J41" s="112" t="s">
        <v>8491</v>
      </c>
    </row>
    <row r="42" spans="1:10" ht="52" customHeight="1" x14ac:dyDescent="0.35">
      <c r="A42" s="114" t="s">
        <v>7897</v>
      </c>
      <c r="B42" s="112" t="s">
        <v>7899</v>
      </c>
      <c r="C42" s="112" t="s">
        <v>7965</v>
      </c>
      <c r="D42" s="112" t="s">
        <v>3972</v>
      </c>
      <c r="E42" s="112" t="s">
        <v>8497</v>
      </c>
      <c r="F42" s="112"/>
      <c r="G42" s="112"/>
      <c r="H42" s="112" t="s">
        <v>8488</v>
      </c>
      <c r="I42" s="112" t="s">
        <v>8490</v>
      </c>
      <c r="J42" s="112" t="s">
        <v>8491</v>
      </c>
    </row>
    <row r="43" spans="1:10" ht="39" customHeight="1" x14ac:dyDescent="0.35">
      <c r="A43" s="114" t="s">
        <v>7897</v>
      </c>
      <c r="B43" s="112" t="s">
        <v>7899</v>
      </c>
      <c r="C43" s="112" t="s">
        <v>7965</v>
      </c>
      <c r="D43" s="112" t="s">
        <v>7963</v>
      </c>
      <c r="E43" s="112" t="s">
        <v>8498</v>
      </c>
      <c r="F43" s="112"/>
      <c r="G43" s="112"/>
      <c r="H43" s="112" t="s">
        <v>8488</v>
      </c>
      <c r="I43" s="112" t="s">
        <v>8490</v>
      </c>
      <c r="J43" s="112" t="s">
        <v>8491</v>
      </c>
    </row>
    <row r="44" spans="1:10" ht="78" customHeight="1" x14ac:dyDescent="0.35">
      <c r="A44" s="114" t="s">
        <v>7897</v>
      </c>
      <c r="B44" s="112" t="s">
        <v>7899</v>
      </c>
      <c r="C44" s="112" t="s">
        <v>7965</v>
      </c>
      <c r="D44" s="112" t="s">
        <v>3974</v>
      </c>
      <c r="E44" s="112" t="s">
        <v>8499</v>
      </c>
      <c r="F44" s="112"/>
      <c r="G44" s="112"/>
      <c r="H44" s="112" t="s">
        <v>8488</v>
      </c>
      <c r="I44" s="112" t="s">
        <v>8490</v>
      </c>
      <c r="J44" s="112" t="s">
        <v>8491</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T248"/>
  <sheetViews>
    <sheetView workbookViewId="0">
      <pane xSplit="3" topLeftCell="D1" activePane="topRight" state="frozen"/>
      <selection pane="topRight"/>
    </sheetView>
  </sheetViews>
  <sheetFormatPr defaultRowHeight="14.5" x14ac:dyDescent="0.35"/>
  <cols>
    <col min="1" max="1" width="25" style="216" hidden="1" customWidth="1"/>
    <col min="2" max="2" width="40" style="216" hidden="1" customWidth="1"/>
    <col min="3" max="3" width="10" style="216" customWidth="1"/>
    <col min="4" max="4" width="12" style="216" customWidth="1"/>
    <col min="5" max="46" width="10" style="216" customWidth="1"/>
  </cols>
  <sheetData>
    <row r="1" spans="1:46" x14ac:dyDescent="0.35">
      <c r="A1" s="275"/>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row>
    <row r="2" spans="1:46" x14ac:dyDescent="0.35">
      <c r="A2" s="276" t="s">
        <v>2</v>
      </c>
      <c r="B2" s="276" t="s">
        <v>0</v>
      </c>
      <c r="C2" s="276" t="s">
        <v>1</v>
      </c>
      <c r="D2" s="276" t="s">
        <v>8500</v>
      </c>
      <c r="E2" s="277">
        <v>43466</v>
      </c>
      <c r="F2" s="277">
        <v>43497</v>
      </c>
      <c r="G2" s="277">
        <v>43525</v>
      </c>
      <c r="H2" s="277">
        <v>43556</v>
      </c>
      <c r="I2" s="277">
        <v>43586</v>
      </c>
      <c r="J2" s="277">
        <v>43617</v>
      </c>
      <c r="K2" s="277">
        <v>43647</v>
      </c>
      <c r="L2" s="277">
        <v>43678</v>
      </c>
      <c r="M2" s="277">
        <v>43709</v>
      </c>
      <c r="N2" s="277">
        <v>43739</v>
      </c>
      <c r="O2" s="277">
        <v>43770</v>
      </c>
      <c r="P2" s="277">
        <v>43800</v>
      </c>
      <c r="Q2" s="277">
        <v>43831</v>
      </c>
      <c r="R2" s="277">
        <v>43862</v>
      </c>
      <c r="S2" s="277">
        <v>43891</v>
      </c>
      <c r="T2" s="277">
        <v>43922</v>
      </c>
      <c r="U2" s="277">
        <v>43952</v>
      </c>
      <c r="V2" s="277">
        <v>43983</v>
      </c>
      <c r="W2" s="277">
        <v>44013</v>
      </c>
      <c r="X2" s="277">
        <v>44044</v>
      </c>
      <c r="Y2" s="277">
        <v>44075</v>
      </c>
      <c r="Z2" s="277">
        <v>44105</v>
      </c>
      <c r="AA2" s="277">
        <v>44136</v>
      </c>
      <c r="AB2" s="277">
        <v>44166</v>
      </c>
      <c r="AC2" s="277">
        <v>44197</v>
      </c>
      <c r="AD2" s="277">
        <v>44228</v>
      </c>
      <c r="AE2" s="277">
        <v>44256</v>
      </c>
      <c r="AF2" s="277">
        <v>44287</v>
      </c>
      <c r="AG2" s="277">
        <v>44317</v>
      </c>
      <c r="AH2" s="277">
        <v>44348</v>
      </c>
      <c r="AI2" s="277">
        <v>44378</v>
      </c>
      <c r="AJ2" s="277">
        <v>44409</v>
      </c>
      <c r="AK2" s="277">
        <v>44440</v>
      </c>
      <c r="AL2" s="277">
        <v>44470</v>
      </c>
      <c r="AM2" s="277">
        <v>44501</v>
      </c>
      <c r="AN2" s="277">
        <v>44531</v>
      </c>
      <c r="AO2" s="277">
        <v>44562</v>
      </c>
      <c r="AP2" s="277">
        <v>44593</v>
      </c>
      <c r="AQ2" s="277">
        <v>44621</v>
      </c>
      <c r="AR2" s="277">
        <v>44652</v>
      </c>
      <c r="AS2" s="277">
        <v>44682</v>
      </c>
      <c r="AT2" s="277">
        <v>44713</v>
      </c>
    </row>
    <row r="3" spans="1:46" x14ac:dyDescent="0.35">
      <c r="A3" t="s">
        <v>80</v>
      </c>
      <c r="B3" t="s">
        <v>78</v>
      </c>
      <c r="C3" t="s">
        <v>79</v>
      </c>
      <c r="D3" s="278" t="str">
        <f t="shared" ref="D3:D66" si="0">IF(AT3="-","-",IFERROR(IF(ROUND(AVERAGE(AR3:AT3),1)=ROUND(AVERAGE(AO3:AQ3),1),"Stable",IF(ROUND(AVERAGE(AR3:AT3),1)&lt;ROUND(AVERAGE(AO3:AQ3),1),"Decreasing",IF(ROUND(AVERAGE(AR3:AT3),1)&gt;ROUND(AVERAGE(AO3:AQ3),1),"Increasing"))),"-"))</f>
        <v>Decreasing</v>
      </c>
      <c r="E3" s="278">
        <v>4.4000000000000004</v>
      </c>
      <c r="F3" s="278">
        <v>4.4000000000000004</v>
      </c>
      <c r="G3" s="278">
        <v>4.4000000000000004</v>
      </c>
      <c r="H3" s="278">
        <v>4.5</v>
      </c>
      <c r="I3" s="278">
        <v>4.5</v>
      </c>
      <c r="J3" s="278">
        <v>4.5</v>
      </c>
      <c r="K3" s="278">
        <v>4.5</v>
      </c>
      <c r="L3" s="278">
        <v>4.5</v>
      </c>
      <c r="M3" s="278">
        <v>4.5</v>
      </c>
      <c r="N3" s="278">
        <v>4.4000000000000004</v>
      </c>
      <c r="O3" s="278">
        <v>4.4000000000000004</v>
      </c>
      <c r="P3" s="278">
        <v>4.4000000000000004</v>
      </c>
      <c r="Q3" s="278">
        <v>4.4000000000000004</v>
      </c>
      <c r="R3" s="278">
        <v>4.4000000000000004</v>
      </c>
      <c r="S3" s="278">
        <v>4.5</v>
      </c>
      <c r="T3" s="278">
        <v>4.5</v>
      </c>
      <c r="U3" s="278">
        <v>4.5</v>
      </c>
      <c r="V3" s="278">
        <v>4.5</v>
      </c>
      <c r="W3" s="278">
        <v>4.5</v>
      </c>
      <c r="X3" s="278">
        <v>4.5</v>
      </c>
      <c r="Y3" s="278">
        <v>4.5999999999999996</v>
      </c>
      <c r="Z3" s="278">
        <v>4.5999999999999996</v>
      </c>
      <c r="AA3" s="278">
        <v>4.5999999999999996</v>
      </c>
      <c r="AB3" s="278">
        <v>4.5999999999999996</v>
      </c>
      <c r="AC3" s="278">
        <v>4.5999999999999996</v>
      </c>
      <c r="AD3" s="278">
        <v>4.5999999999999996</v>
      </c>
      <c r="AE3" s="278">
        <v>4.5999999999999996</v>
      </c>
      <c r="AF3" s="278">
        <v>4.5999999999999996</v>
      </c>
      <c r="AG3" s="278">
        <v>4.5999999999999996</v>
      </c>
      <c r="AH3" s="278">
        <v>4.7</v>
      </c>
      <c r="AI3" s="278">
        <v>4.7</v>
      </c>
      <c r="AJ3" s="278">
        <v>4.7</v>
      </c>
      <c r="AK3" s="278">
        <v>4.7</v>
      </c>
      <c r="AL3" s="278">
        <v>4.7</v>
      </c>
      <c r="AM3" s="278">
        <v>4.7</v>
      </c>
      <c r="AN3" s="278">
        <v>4.7</v>
      </c>
      <c r="AO3" s="278">
        <v>4.5999999999999996</v>
      </c>
      <c r="AP3" s="278">
        <v>4.5999999999999996</v>
      </c>
      <c r="AQ3" s="278">
        <v>4.5999999999999996</v>
      </c>
      <c r="AR3" s="278">
        <v>4.5</v>
      </c>
      <c r="AS3" s="278">
        <v>4.4000000000000004</v>
      </c>
      <c r="AT3" s="278">
        <f>_xlfn.IFNA(VLOOKUP(C3,'INFORM Severity - hidden'!$C$5:$G$155,5,FALSE),"-")</f>
        <v>4.5</v>
      </c>
    </row>
    <row r="4" spans="1:46" x14ac:dyDescent="0.35">
      <c r="A4"/>
      <c r="B4"/>
      <c r="C4" t="s">
        <v>8501</v>
      </c>
      <c r="D4" s="278" t="str">
        <f t="shared" si="0"/>
        <v>-</v>
      </c>
      <c r="E4" s="278">
        <v>4.0999999999999996</v>
      </c>
      <c r="F4" s="278" t="s">
        <v>8502</v>
      </c>
      <c r="G4" s="278" t="s">
        <v>8502</v>
      </c>
      <c r="H4" s="278" t="s">
        <v>8502</v>
      </c>
      <c r="I4" s="278" t="s">
        <v>8502</v>
      </c>
      <c r="J4" s="278" t="s">
        <v>8502</v>
      </c>
      <c r="K4" s="278" t="s">
        <v>8502</v>
      </c>
      <c r="L4" s="278" t="s">
        <v>8502</v>
      </c>
      <c r="M4" s="278" t="s">
        <v>8502</v>
      </c>
      <c r="N4" s="278" t="s">
        <v>8502</v>
      </c>
      <c r="O4" s="278" t="s">
        <v>8502</v>
      </c>
      <c r="P4" s="278" t="s">
        <v>8502</v>
      </c>
      <c r="Q4" s="278" t="s">
        <v>8502</v>
      </c>
      <c r="R4" s="278" t="s">
        <v>8502</v>
      </c>
      <c r="S4" s="278" t="s">
        <v>8502</v>
      </c>
      <c r="T4" s="278" t="s">
        <v>8502</v>
      </c>
      <c r="U4" s="278" t="s">
        <v>8502</v>
      </c>
      <c r="V4" s="278" t="s">
        <v>8502</v>
      </c>
      <c r="W4" s="278" t="s">
        <v>8502</v>
      </c>
      <c r="X4" s="278" t="s">
        <v>8502</v>
      </c>
      <c r="Y4" s="278" t="s">
        <v>8502</v>
      </c>
      <c r="Z4" s="278" t="s">
        <v>8502</v>
      </c>
      <c r="AA4" s="278" t="s">
        <v>8502</v>
      </c>
      <c r="AB4" s="278" t="s">
        <v>8502</v>
      </c>
      <c r="AC4" s="278" t="s">
        <v>8502</v>
      </c>
      <c r="AD4" s="278" t="s">
        <v>8502</v>
      </c>
      <c r="AE4" s="278" t="s">
        <v>8502</v>
      </c>
      <c r="AF4" s="278" t="s">
        <v>8502</v>
      </c>
      <c r="AG4" s="278" t="s">
        <v>8502</v>
      </c>
      <c r="AH4" s="278" t="s">
        <v>8502</v>
      </c>
      <c r="AI4" s="278" t="s">
        <v>8502</v>
      </c>
      <c r="AJ4" s="278" t="s">
        <v>8502</v>
      </c>
      <c r="AK4" s="278" t="s">
        <v>8502</v>
      </c>
      <c r="AL4" s="278" t="s">
        <v>8502</v>
      </c>
      <c r="AM4" s="278" t="s">
        <v>8502</v>
      </c>
      <c r="AN4" s="278" t="s">
        <v>8502</v>
      </c>
      <c r="AO4" s="278" t="s">
        <v>8502</v>
      </c>
      <c r="AP4" s="278" t="s">
        <v>8502</v>
      </c>
      <c r="AQ4" s="278" t="s">
        <v>8502</v>
      </c>
      <c r="AR4" s="278" t="s">
        <v>8502</v>
      </c>
      <c r="AS4" s="278" t="s">
        <v>8502</v>
      </c>
      <c r="AT4" s="278" t="str">
        <f>_xlfn.IFNA(VLOOKUP(C4,'INFORM Severity - hidden'!$C$5:$G$155,5,FALSE),"-")</f>
        <v>-</v>
      </c>
    </row>
    <row r="5" spans="1:46" x14ac:dyDescent="0.35">
      <c r="A5"/>
      <c r="B5"/>
      <c r="C5" t="s">
        <v>8503</v>
      </c>
      <c r="D5" s="278" t="str">
        <f t="shared" si="0"/>
        <v>-</v>
      </c>
      <c r="E5" s="278">
        <v>3.9</v>
      </c>
      <c r="F5" s="278" t="s">
        <v>8502</v>
      </c>
      <c r="G5" s="278" t="s">
        <v>8502</v>
      </c>
      <c r="H5" s="278" t="s">
        <v>8502</v>
      </c>
      <c r="I5" s="278" t="s">
        <v>8502</v>
      </c>
      <c r="J5" s="278" t="s">
        <v>8502</v>
      </c>
      <c r="K5" s="278" t="s">
        <v>8502</v>
      </c>
      <c r="L5" s="278" t="s">
        <v>8502</v>
      </c>
      <c r="M5" s="278" t="s">
        <v>8502</v>
      </c>
      <c r="N5" s="278" t="s">
        <v>8502</v>
      </c>
      <c r="O5" s="278" t="s">
        <v>8502</v>
      </c>
      <c r="P5" s="278" t="s">
        <v>8502</v>
      </c>
      <c r="Q5" s="278" t="s">
        <v>8502</v>
      </c>
      <c r="R5" s="278" t="s">
        <v>8502</v>
      </c>
      <c r="S5" s="278" t="s">
        <v>8502</v>
      </c>
      <c r="T5" s="278" t="s">
        <v>8502</v>
      </c>
      <c r="U5" s="278" t="s">
        <v>8502</v>
      </c>
      <c r="V5" s="278" t="s">
        <v>8502</v>
      </c>
      <c r="W5" s="278" t="s">
        <v>8502</v>
      </c>
      <c r="X5" s="278" t="s">
        <v>8502</v>
      </c>
      <c r="Y5" s="278" t="s">
        <v>8502</v>
      </c>
      <c r="Z5" s="278" t="s">
        <v>8502</v>
      </c>
      <c r="AA5" s="278" t="s">
        <v>8502</v>
      </c>
      <c r="AB5" s="278" t="s">
        <v>8502</v>
      </c>
      <c r="AC5" s="278" t="s">
        <v>8502</v>
      </c>
      <c r="AD5" s="278" t="s">
        <v>8502</v>
      </c>
      <c r="AE5" s="278" t="s">
        <v>8502</v>
      </c>
      <c r="AF5" s="278" t="s">
        <v>8502</v>
      </c>
      <c r="AG5" s="278" t="s">
        <v>8502</v>
      </c>
      <c r="AH5" s="278" t="s">
        <v>8502</v>
      </c>
      <c r="AI5" s="278" t="s">
        <v>8502</v>
      </c>
      <c r="AJ5" s="278" t="s">
        <v>8502</v>
      </c>
      <c r="AK5" s="278" t="s">
        <v>8502</v>
      </c>
      <c r="AL5" s="278" t="s">
        <v>8502</v>
      </c>
      <c r="AM5" s="278" t="s">
        <v>8502</v>
      </c>
      <c r="AN5" s="278" t="s">
        <v>8502</v>
      </c>
      <c r="AO5" s="278" t="s">
        <v>8502</v>
      </c>
      <c r="AP5" s="278" t="s">
        <v>8502</v>
      </c>
      <c r="AQ5" s="278" t="s">
        <v>8502</v>
      </c>
      <c r="AR5" s="278" t="s">
        <v>8502</v>
      </c>
      <c r="AS5" s="278" t="s">
        <v>8502</v>
      </c>
      <c r="AT5" s="278" t="str">
        <f>_xlfn.IFNA(VLOOKUP(C5,'INFORM Severity - hidden'!$C$5:$G$155,5,FALSE),"-")</f>
        <v>-</v>
      </c>
    </row>
    <row r="6" spans="1:46" x14ac:dyDescent="0.35">
      <c r="A6"/>
      <c r="B6"/>
      <c r="C6" t="s">
        <v>8504</v>
      </c>
      <c r="D6" s="278" t="str">
        <f t="shared" si="0"/>
        <v>-</v>
      </c>
      <c r="E6" s="278" t="s">
        <v>8502</v>
      </c>
      <c r="F6" s="278" t="s">
        <v>8502</v>
      </c>
      <c r="G6" s="278">
        <v>2.1</v>
      </c>
      <c r="H6" s="278">
        <v>2.2000000000000002</v>
      </c>
      <c r="I6" s="278" t="s">
        <v>8502</v>
      </c>
      <c r="J6" s="278" t="s">
        <v>8502</v>
      </c>
      <c r="K6" s="278" t="s">
        <v>8502</v>
      </c>
      <c r="L6" s="278" t="s">
        <v>8502</v>
      </c>
      <c r="M6" s="278" t="s">
        <v>8502</v>
      </c>
      <c r="N6" s="278" t="s">
        <v>8502</v>
      </c>
      <c r="O6" s="278" t="s">
        <v>8502</v>
      </c>
      <c r="P6" s="278" t="s">
        <v>8502</v>
      </c>
      <c r="Q6" s="278" t="s">
        <v>8502</v>
      </c>
      <c r="R6" s="278" t="s">
        <v>8502</v>
      </c>
      <c r="S6" s="278" t="s">
        <v>8502</v>
      </c>
      <c r="T6" s="278" t="s">
        <v>8502</v>
      </c>
      <c r="U6" s="278" t="s">
        <v>8502</v>
      </c>
      <c r="V6" s="278" t="s">
        <v>8502</v>
      </c>
      <c r="W6" s="278" t="s">
        <v>8502</v>
      </c>
      <c r="X6" s="278" t="s">
        <v>8502</v>
      </c>
      <c r="Y6" s="278" t="s">
        <v>8502</v>
      </c>
      <c r="Z6" s="278" t="s">
        <v>8502</v>
      </c>
      <c r="AA6" s="278" t="s">
        <v>8502</v>
      </c>
      <c r="AB6" s="278" t="s">
        <v>8502</v>
      </c>
      <c r="AC6" s="278" t="s">
        <v>8502</v>
      </c>
      <c r="AD6" s="278" t="s">
        <v>8502</v>
      </c>
      <c r="AE6" s="278" t="s">
        <v>8502</v>
      </c>
      <c r="AF6" s="278" t="s">
        <v>8502</v>
      </c>
      <c r="AG6" s="278" t="s">
        <v>8502</v>
      </c>
      <c r="AH6" s="278" t="s">
        <v>8502</v>
      </c>
      <c r="AI6" s="278" t="s">
        <v>8502</v>
      </c>
      <c r="AJ6" s="278" t="s">
        <v>8502</v>
      </c>
      <c r="AK6" s="278" t="s">
        <v>8502</v>
      </c>
      <c r="AL6" s="278" t="s">
        <v>8502</v>
      </c>
      <c r="AM6" s="278" t="s">
        <v>8502</v>
      </c>
      <c r="AN6" s="278" t="s">
        <v>8502</v>
      </c>
      <c r="AO6" s="278" t="s">
        <v>8502</v>
      </c>
      <c r="AP6" s="278" t="s">
        <v>8502</v>
      </c>
      <c r="AQ6" s="278" t="s">
        <v>8502</v>
      </c>
      <c r="AR6" s="278" t="s">
        <v>8502</v>
      </c>
      <c r="AS6" s="278" t="s">
        <v>8502</v>
      </c>
      <c r="AT6" s="278" t="str">
        <f>_xlfn.IFNA(VLOOKUP(C6,'INFORM Severity - hidden'!$C$5:$G$155,5,FALSE),"-")</f>
        <v>-</v>
      </c>
    </row>
    <row r="7" spans="1:46" x14ac:dyDescent="0.35">
      <c r="A7" t="s">
        <v>80</v>
      </c>
      <c r="B7" t="s">
        <v>7107</v>
      </c>
      <c r="C7" t="s">
        <v>7108</v>
      </c>
      <c r="D7" s="278" t="str">
        <f t="shared" si="0"/>
        <v>-</v>
      </c>
      <c r="E7" s="278" t="s">
        <v>8502</v>
      </c>
      <c r="F7" s="278" t="s">
        <v>8502</v>
      </c>
      <c r="G7" s="278" t="s">
        <v>8502</v>
      </c>
      <c r="H7" s="278" t="s">
        <v>8502</v>
      </c>
      <c r="I7" s="278" t="s">
        <v>8502</v>
      </c>
      <c r="J7" s="278" t="s">
        <v>8502</v>
      </c>
      <c r="K7" s="278" t="s">
        <v>8502</v>
      </c>
      <c r="L7" s="278" t="s">
        <v>8502</v>
      </c>
      <c r="M7" s="278" t="s">
        <v>8502</v>
      </c>
      <c r="N7" s="278" t="s">
        <v>8502</v>
      </c>
      <c r="O7" s="278" t="s">
        <v>8502</v>
      </c>
      <c r="P7" s="278" t="s">
        <v>8502</v>
      </c>
      <c r="Q7" s="278" t="s">
        <v>8502</v>
      </c>
      <c r="R7" s="278" t="s">
        <v>8502</v>
      </c>
      <c r="S7" s="278" t="s">
        <v>8502</v>
      </c>
      <c r="T7" s="278" t="s">
        <v>8502</v>
      </c>
      <c r="U7" s="278" t="s">
        <v>8502</v>
      </c>
      <c r="V7" s="278" t="s">
        <v>8502</v>
      </c>
      <c r="W7" s="278" t="s">
        <v>8502</v>
      </c>
      <c r="X7" s="278" t="s">
        <v>8502</v>
      </c>
      <c r="Y7" s="278" t="s">
        <v>8502</v>
      </c>
      <c r="Z7" s="278" t="s">
        <v>8502</v>
      </c>
      <c r="AA7" s="278" t="s">
        <v>8502</v>
      </c>
      <c r="AB7" s="278" t="s">
        <v>8502</v>
      </c>
      <c r="AC7" s="278" t="s">
        <v>8502</v>
      </c>
      <c r="AD7" s="278" t="s">
        <v>8502</v>
      </c>
      <c r="AE7" s="278" t="s">
        <v>8502</v>
      </c>
      <c r="AF7" s="278" t="s">
        <v>8502</v>
      </c>
      <c r="AG7" s="278" t="s">
        <v>8502</v>
      </c>
      <c r="AH7" s="278" t="s">
        <v>8502</v>
      </c>
      <c r="AI7" s="278" t="s">
        <v>8502</v>
      </c>
      <c r="AJ7" s="278" t="s">
        <v>8502</v>
      </c>
      <c r="AK7" s="278" t="s">
        <v>8502</v>
      </c>
      <c r="AL7" s="278" t="s">
        <v>8502</v>
      </c>
      <c r="AM7" s="278" t="s">
        <v>8502</v>
      </c>
      <c r="AN7" s="278" t="s">
        <v>8502</v>
      </c>
      <c r="AO7" s="278" t="s">
        <v>8502</v>
      </c>
      <c r="AP7" s="278" t="s">
        <v>8502</v>
      </c>
      <c r="AQ7" s="278" t="s">
        <v>8502</v>
      </c>
      <c r="AR7" s="278" t="s">
        <v>8502</v>
      </c>
      <c r="AS7" s="278" t="s">
        <v>8502</v>
      </c>
      <c r="AT7" s="278">
        <f>_xlfn.IFNA(VLOOKUP(C7,'INFORM Severity - hidden'!$C$5:$G$155,5,FALSE),"-")</f>
        <v>3</v>
      </c>
    </row>
    <row r="8" spans="1:46" x14ac:dyDescent="0.35">
      <c r="A8" t="s">
        <v>2503</v>
      </c>
      <c r="B8" t="s">
        <v>2501</v>
      </c>
      <c r="C8" t="s">
        <v>2502</v>
      </c>
      <c r="D8" s="278" t="str">
        <f t="shared" si="0"/>
        <v>Stable</v>
      </c>
      <c r="E8" s="278" t="s">
        <v>8502</v>
      </c>
      <c r="F8" s="278" t="s">
        <v>8502</v>
      </c>
      <c r="G8" s="278" t="s">
        <v>8502</v>
      </c>
      <c r="H8" s="278" t="s">
        <v>8502</v>
      </c>
      <c r="I8" s="278" t="s">
        <v>8502</v>
      </c>
      <c r="J8" s="278" t="s">
        <v>8502</v>
      </c>
      <c r="K8" s="278" t="s">
        <v>8502</v>
      </c>
      <c r="L8" s="278" t="s">
        <v>8502</v>
      </c>
      <c r="M8" s="278" t="s">
        <v>8502</v>
      </c>
      <c r="N8" s="278" t="s">
        <v>8502</v>
      </c>
      <c r="O8" s="278" t="s">
        <v>8502</v>
      </c>
      <c r="P8" s="278" t="s">
        <v>8502</v>
      </c>
      <c r="Q8" s="278" t="s">
        <v>8502</v>
      </c>
      <c r="R8" s="278" t="s">
        <v>8502</v>
      </c>
      <c r="S8" s="278" t="s">
        <v>8502</v>
      </c>
      <c r="T8" s="278" t="s">
        <v>8502</v>
      </c>
      <c r="U8" s="278" t="s">
        <v>8502</v>
      </c>
      <c r="V8" s="278" t="s">
        <v>8502</v>
      </c>
      <c r="W8" s="278" t="s">
        <v>8502</v>
      </c>
      <c r="X8" s="278" t="s">
        <v>8502</v>
      </c>
      <c r="Y8" s="278" t="s">
        <v>8502</v>
      </c>
      <c r="Z8" s="278" t="s">
        <v>8502</v>
      </c>
      <c r="AA8" s="278" t="s">
        <v>8502</v>
      </c>
      <c r="AB8" s="278" t="s">
        <v>8502</v>
      </c>
      <c r="AC8" s="278" t="s">
        <v>8502</v>
      </c>
      <c r="AD8" s="278" t="s">
        <v>8502</v>
      </c>
      <c r="AE8" s="278" t="s">
        <v>8502</v>
      </c>
      <c r="AF8" s="278" t="s">
        <v>8502</v>
      </c>
      <c r="AG8" s="278" t="s">
        <v>8502</v>
      </c>
      <c r="AH8" s="278" t="s">
        <v>8502</v>
      </c>
      <c r="AI8" s="278" t="s">
        <v>8502</v>
      </c>
      <c r="AJ8" s="278" t="s">
        <v>8502</v>
      </c>
      <c r="AK8" s="278" t="s">
        <v>8502</v>
      </c>
      <c r="AL8" s="278" t="s">
        <v>8502</v>
      </c>
      <c r="AM8" s="278" t="s">
        <v>8502</v>
      </c>
      <c r="AN8" s="278">
        <v>3.1</v>
      </c>
      <c r="AO8" s="278">
        <v>3.1</v>
      </c>
      <c r="AP8" s="278">
        <v>3.1</v>
      </c>
      <c r="AQ8" s="278">
        <v>3.1</v>
      </c>
      <c r="AR8" s="278">
        <v>3.1</v>
      </c>
      <c r="AS8" s="278">
        <v>3.1</v>
      </c>
      <c r="AT8" s="278">
        <f>_xlfn.IFNA(VLOOKUP(C8,'INFORM Severity - hidden'!$C$5:$G$155,5,FALSE),"-")</f>
        <v>3.2</v>
      </c>
    </row>
    <row r="9" spans="1:46" x14ac:dyDescent="0.35">
      <c r="A9"/>
      <c r="B9"/>
      <c r="C9" t="s">
        <v>8505</v>
      </c>
      <c r="D9" s="278" t="str">
        <f t="shared" si="0"/>
        <v>-</v>
      </c>
      <c r="E9" s="278" t="s">
        <v>8502</v>
      </c>
      <c r="F9" s="278">
        <v>0.9</v>
      </c>
      <c r="G9" s="278" t="s">
        <v>8502</v>
      </c>
      <c r="H9" s="278" t="s">
        <v>8502</v>
      </c>
      <c r="I9" s="278" t="s">
        <v>8502</v>
      </c>
      <c r="J9" s="278" t="s">
        <v>8502</v>
      </c>
      <c r="K9" s="278" t="s">
        <v>8502</v>
      </c>
      <c r="L9" s="278" t="s">
        <v>8502</v>
      </c>
      <c r="M9" s="278" t="s">
        <v>8502</v>
      </c>
      <c r="N9" s="278" t="s">
        <v>8502</v>
      </c>
      <c r="O9" s="278" t="s">
        <v>8502</v>
      </c>
      <c r="P9" s="278" t="s">
        <v>8502</v>
      </c>
      <c r="Q9" s="278" t="s">
        <v>8502</v>
      </c>
      <c r="R9" s="278" t="s">
        <v>8502</v>
      </c>
      <c r="S9" s="278" t="s">
        <v>8502</v>
      </c>
      <c r="T9" s="278" t="s">
        <v>8502</v>
      </c>
      <c r="U9" s="278" t="s">
        <v>8502</v>
      </c>
      <c r="V9" s="278" t="s">
        <v>8502</v>
      </c>
      <c r="W9" s="278" t="s">
        <v>8502</v>
      </c>
      <c r="X9" s="278" t="s">
        <v>8502</v>
      </c>
      <c r="Y9" s="278" t="s">
        <v>8502</v>
      </c>
      <c r="Z9" s="278" t="s">
        <v>8502</v>
      </c>
      <c r="AA9" s="278" t="s">
        <v>8502</v>
      </c>
      <c r="AB9" s="278" t="s">
        <v>8502</v>
      </c>
      <c r="AC9" s="278" t="s">
        <v>8502</v>
      </c>
      <c r="AD9" s="278" t="s">
        <v>8502</v>
      </c>
      <c r="AE9" s="278" t="s">
        <v>8502</v>
      </c>
      <c r="AF9" s="278" t="s">
        <v>8502</v>
      </c>
      <c r="AG9" s="278" t="s">
        <v>8502</v>
      </c>
      <c r="AH9" s="278" t="s">
        <v>8502</v>
      </c>
      <c r="AI9" s="278" t="s">
        <v>8502</v>
      </c>
      <c r="AJ9" s="278" t="s">
        <v>8502</v>
      </c>
      <c r="AK9" s="278" t="s">
        <v>8502</v>
      </c>
      <c r="AL9" s="278" t="s">
        <v>8502</v>
      </c>
      <c r="AM9" s="278" t="s">
        <v>8502</v>
      </c>
      <c r="AN9" s="278" t="s">
        <v>8502</v>
      </c>
      <c r="AO9" s="278" t="s">
        <v>8502</v>
      </c>
      <c r="AP9" s="278" t="s">
        <v>8502</v>
      </c>
      <c r="AQ9" s="278" t="s">
        <v>8502</v>
      </c>
      <c r="AR9" s="278" t="s">
        <v>8502</v>
      </c>
      <c r="AS9" s="278" t="s">
        <v>8502</v>
      </c>
      <c r="AT9" s="278" t="str">
        <f>_xlfn.IFNA(VLOOKUP(C9,'INFORM Severity - hidden'!$C$5:$G$155,5,FALSE),"-")</f>
        <v>-</v>
      </c>
    </row>
    <row r="10" spans="1:46" x14ac:dyDescent="0.35">
      <c r="A10" t="s">
        <v>1668</v>
      </c>
      <c r="B10" t="s">
        <v>1666</v>
      </c>
      <c r="C10" t="s">
        <v>1667</v>
      </c>
      <c r="D10" s="278" t="str">
        <f t="shared" si="0"/>
        <v>Decreasing</v>
      </c>
      <c r="E10" s="278" t="s">
        <v>8502</v>
      </c>
      <c r="F10" s="278" t="s">
        <v>8502</v>
      </c>
      <c r="G10" s="278" t="s">
        <v>8502</v>
      </c>
      <c r="H10" s="278" t="s">
        <v>8502</v>
      </c>
      <c r="I10" s="278" t="s">
        <v>8502</v>
      </c>
      <c r="J10" s="278" t="s">
        <v>8502</v>
      </c>
      <c r="K10" s="278" t="s">
        <v>8502</v>
      </c>
      <c r="L10" s="278" t="s">
        <v>8502</v>
      </c>
      <c r="M10" s="278" t="s">
        <v>8502</v>
      </c>
      <c r="N10" s="278" t="s">
        <v>8502</v>
      </c>
      <c r="O10" s="278" t="s">
        <v>8502</v>
      </c>
      <c r="P10" s="278" t="s">
        <v>8502</v>
      </c>
      <c r="Q10" s="278" t="s">
        <v>8502</v>
      </c>
      <c r="R10" s="278" t="s">
        <v>8502</v>
      </c>
      <c r="S10" s="278" t="s">
        <v>8502</v>
      </c>
      <c r="T10" s="278" t="s">
        <v>8502</v>
      </c>
      <c r="U10" s="278" t="s">
        <v>8502</v>
      </c>
      <c r="V10" s="278" t="s">
        <v>8502</v>
      </c>
      <c r="W10" s="278" t="s">
        <v>8502</v>
      </c>
      <c r="X10" s="278" t="s">
        <v>8502</v>
      </c>
      <c r="Y10" s="278" t="s">
        <v>8502</v>
      </c>
      <c r="Z10" s="278" t="s">
        <v>8502</v>
      </c>
      <c r="AA10" s="278" t="s">
        <v>8502</v>
      </c>
      <c r="AB10" s="278" t="s">
        <v>8502</v>
      </c>
      <c r="AC10" s="278">
        <v>1.7</v>
      </c>
      <c r="AD10" s="278">
        <v>1.7</v>
      </c>
      <c r="AE10" s="278">
        <v>1.6</v>
      </c>
      <c r="AF10" s="278">
        <v>1.7</v>
      </c>
      <c r="AG10" s="278">
        <v>1.7</v>
      </c>
      <c r="AH10" s="278">
        <v>1.7</v>
      </c>
      <c r="AI10" s="278">
        <v>1.7</v>
      </c>
      <c r="AJ10" s="278">
        <v>1.6</v>
      </c>
      <c r="AK10" s="278">
        <v>1.6</v>
      </c>
      <c r="AL10" s="278">
        <v>1.5</v>
      </c>
      <c r="AM10" s="278">
        <v>1.5</v>
      </c>
      <c r="AN10" s="278">
        <v>1.5</v>
      </c>
      <c r="AO10" s="278">
        <v>1.5</v>
      </c>
      <c r="AP10" s="278">
        <v>1.5</v>
      </c>
      <c r="AQ10" s="278">
        <v>1.5</v>
      </c>
      <c r="AR10" s="278">
        <v>1.5</v>
      </c>
      <c r="AS10" s="278">
        <v>1.5</v>
      </c>
      <c r="AT10" s="278">
        <f>_xlfn.IFNA(VLOOKUP(C10,'INFORM Severity - hidden'!$C$5:$G$155,5,FALSE),"-")</f>
        <v>1.3</v>
      </c>
    </row>
    <row r="11" spans="1:46" x14ac:dyDescent="0.35">
      <c r="A11" t="s">
        <v>1678</v>
      </c>
      <c r="B11" t="s">
        <v>1676</v>
      </c>
      <c r="C11" t="s">
        <v>1677</v>
      </c>
      <c r="D11" s="278" t="str">
        <f t="shared" si="0"/>
        <v>-</v>
      </c>
      <c r="E11" s="278" t="s">
        <v>8502</v>
      </c>
      <c r="F11" s="278" t="s">
        <v>8502</v>
      </c>
      <c r="G11" s="278" t="s">
        <v>8502</v>
      </c>
      <c r="H11" s="278" t="s">
        <v>8502</v>
      </c>
      <c r="I11" s="278" t="s">
        <v>8502</v>
      </c>
      <c r="J11" s="278" t="s">
        <v>8502</v>
      </c>
      <c r="K11" s="278" t="s">
        <v>8502</v>
      </c>
      <c r="L11" s="278" t="s">
        <v>8502</v>
      </c>
      <c r="M11" s="278" t="s">
        <v>8502</v>
      </c>
      <c r="N11" s="278" t="s">
        <v>8502</v>
      </c>
      <c r="O11" s="278" t="s">
        <v>8502</v>
      </c>
      <c r="P11" s="278" t="s">
        <v>8502</v>
      </c>
      <c r="Q11" s="278" t="s">
        <v>8502</v>
      </c>
      <c r="R11" s="278" t="s">
        <v>8502</v>
      </c>
      <c r="S11" s="278" t="s">
        <v>8502</v>
      </c>
      <c r="T11" s="278" t="s">
        <v>8502</v>
      </c>
      <c r="U11" s="278" t="s">
        <v>8502</v>
      </c>
      <c r="V11" s="278" t="s">
        <v>8502</v>
      </c>
      <c r="W11" s="278" t="s">
        <v>8502</v>
      </c>
      <c r="X11" s="278" t="s">
        <v>8502</v>
      </c>
      <c r="Y11" s="278" t="s">
        <v>8502</v>
      </c>
      <c r="Z11" s="278" t="s">
        <v>8502</v>
      </c>
      <c r="AA11" s="278" t="s">
        <v>8502</v>
      </c>
      <c r="AB11" s="278" t="s">
        <v>8502</v>
      </c>
      <c r="AC11" s="278" t="s">
        <v>8502</v>
      </c>
      <c r="AD11" s="278" t="s">
        <v>8502</v>
      </c>
      <c r="AE11" s="278" t="s">
        <v>8502</v>
      </c>
      <c r="AF11" s="278" t="s">
        <v>8502</v>
      </c>
      <c r="AG11" s="278" t="s">
        <v>8502</v>
      </c>
      <c r="AH11" s="278" t="s">
        <v>8502</v>
      </c>
      <c r="AI11" s="278" t="s">
        <v>8502</v>
      </c>
      <c r="AJ11" s="278" t="s">
        <v>8502</v>
      </c>
      <c r="AK11" s="278" t="s">
        <v>8502</v>
      </c>
      <c r="AL11" s="278" t="s">
        <v>8502</v>
      </c>
      <c r="AM11" s="278" t="s">
        <v>8502</v>
      </c>
      <c r="AN11" s="278" t="s">
        <v>8502</v>
      </c>
      <c r="AO11" s="278" t="s">
        <v>8502</v>
      </c>
      <c r="AP11" s="278" t="s">
        <v>8502</v>
      </c>
      <c r="AQ11" s="278" t="s">
        <v>8502</v>
      </c>
      <c r="AR11" s="278" t="s">
        <v>8502</v>
      </c>
      <c r="AS11" s="278" t="s">
        <v>8502</v>
      </c>
      <c r="AT11" s="278" t="str">
        <f>_xlfn.IFNA(VLOOKUP(C11,'INFORM Severity - hidden'!$C$5:$G$155,5,FALSE),"-")</f>
        <v>x</v>
      </c>
    </row>
    <row r="12" spans="1:46" x14ac:dyDescent="0.35">
      <c r="A12" t="s">
        <v>736</v>
      </c>
      <c r="B12" t="s">
        <v>734</v>
      </c>
      <c r="C12" t="s">
        <v>735</v>
      </c>
      <c r="D12" s="278" t="str">
        <f t="shared" si="0"/>
        <v>Decreasing</v>
      </c>
      <c r="E12" s="278" t="s">
        <v>8502</v>
      </c>
      <c r="F12" s="278">
        <v>3.5</v>
      </c>
      <c r="G12" s="278">
        <v>3.5</v>
      </c>
      <c r="H12" s="278">
        <v>3.8</v>
      </c>
      <c r="I12" s="278">
        <v>3.8</v>
      </c>
      <c r="J12" s="278">
        <v>3.8</v>
      </c>
      <c r="K12" s="278">
        <v>3.8</v>
      </c>
      <c r="L12" s="278">
        <v>3.8</v>
      </c>
      <c r="M12" s="278">
        <v>3.8</v>
      </c>
      <c r="N12" s="278">
        <v>3.8</v>
      </c>
      <c r="O12" s="278">
        <v>3.8</v>
      </c>
      <c r="P12" s="278">
        <v>3.8</v>
      </c>
      <c r="Q12" s="278">
        <v>3.7</v>
      </c>
      <c r="R12" s="278">
        <v>3.7</v>
      </c>
      <c r="S12" s="278">
        <v>3.3</v>
      </c>
      <c r="T12" s="278">
        <v>3.3</v>
      </c>
      <c r="U12" s="278">
        <v>3.2</v>
      </c>
      <c r="V12" s="278">
        <v>3.3</v>
      </c>
      <c r="W12" s="278">
        <v>3.3</v>
      </c>
      <c r="X12" s="278">
        <v>3.3</v>
      </c>
      <c r="Y12" s="278">
        <v>3.3</v>
      </c>
      <c r="Z12" s="278">
        <v>3.4</v>
      </c>
      <c r="AA12" s="278">
        <v>3.3</v>
      </c>
      <c r="AB12" s="278">
        <v>3.3</v>
      </c>
      <c r="AC12" s="278">
        <v>3.3</v>
      </c>
      <c r="AD12" s="278">
        <v>3.3</v>
      </c>
      <c r="AE12" s="278">
        <v>3.8</v>
      </c>
      <c r="AF12" s="278">
        <v>3.8</v>
      </c>
      <c r="AG12" s="278">
        <v>3.8</v>
      </c>
      <c r="AH12" s="278">
        <v>3.8</v>
      </c>
      <c r="AI12" s="278">
        <v>3.8</v>
      </c>
      <c r="AJ12" s="278">
        <v>3.8</v>
      </c>
      <c r="AK12" s="278">
        <v>3.8</v>
      </c>
      <c r="AL12" s="278">
        <v>3.8</v>
      </c>
      <c r="AM12" s="278">
        <v>3.8</v>
      </c>
      <c r="AN12" s="278">
        <v>3.8</v>
      </c>
      <c r="AO12" s="278">
        <v>3.8</v>
      </c>
      <c r="AP12" s="278">
        <v>3.8</v>
      </c>
      <c r="AQ12" s="278">
        <v>3.5</v>
      </c>
      <c r="AR12" s="278">
        <v>3.5</v>
      </c>
      <c r="AS12" s="278">
        <v>3.5</v>
      </c>
      <c r="AT12" s="278">
        <f>_xlfn.IFNA(VLOOKUP(C12,'INFORM Severity - hidden'!$C$5:$G$155,5,FALSE),"-")</f>
        <v>3.5</v>
      </c>
    </row>
    <row r="13" spans="1:46" x14ac:dyDescent="0.35">
      <c r="A13"/>
      <c r="B13"/>
      <c r="C13" t="s">
        <v>8506</v>
      </c>
      <c r="D13" s="278" t="str">
        <f t="shared" si="0"/>
        <v>-</v>
      </c>
      <c r="E13" s="278" t="s">
        <v>8502</v>
      </c>
      <c r="F13" s="278">
        <v>3.5</v>
      </c>
      <c r="G13" s="278">
        <v>3.5</v>
      </c>
      <c r="H13" s="278" t="s">
        <v>8502</v>
      </c>
      <c r="I13" s="278" t="s">
        <v>8502</v>
      </c>
      <c r="J13" s="278" t="s">
        <v>8502</v>
      </c>
      <c r="K13" s="278" t="s">
        <v>8502</v>
      </c>
      <c r="L13" s="278" t="s">
        <v>8502</v>
      </c>
      <c r="M13" s="278" t="s">
        <v>8502</v>
      </c>
      <c r="N13" s="278" t="s">
        <v>8502</v>
      </c>
      <c r="O13" s="278" t="s">
        <v>8502</v>
      </c>
      <c r="P13" s="278" t="s">
        <v>8502</v>
      </c>
      <c r="Q13" s="278" t="s">
        <v>8502</v>
      </c>
      <c r="R13" s="278" t="s">
        <v>8502</v>
      </c>
      <c r="S13" s="278" t="s">
        <v>8502</v>
      </c>
      <c r="T13" s="278" t="s">
        <v>8502</v>
      </c>
      <c r="U13" s="278" t="s">
        <v>8502</v>
      </c>
      <c r="V13" s="278" t="s">
        <v>8502</v>
      </c>
      <c r="W13" s="278" t="s">
        <v>8502</v>
      </c>
      <c r="X13" s="278" t="s">
        <v>8502</v>
      </c>
      <c r="Y13" s="278" t="s">
        <v>8502</v>
      </c>
      <c r="Z13" s="278" t="s">
        <v>8502</v>
      </c>
      <c r="AA13" s="278" t="s">
        <v>8502</v>
      </c>
      <c r="AB13" s="278" t="s">
        <v>8502</v>
      </c>
      <c r="AC13" s="278" t="s">
        <v>8502</v>
      </c>
      <c r="AD13" s="278" t="s">
        <v>8502</v>
      </c>
      <c r="AE13" s="278" t="s">
        <v>8502</v>
      </c>
      <c r="AF13" s="278" t="s">
        <v>8502</v>
      </c>
      <c r="AG13" s="278" t="s">
        <v>8502</v>
      </c>
      <c r="AH13" s="278" t="s">
        <v>8502</v>
      </c>
      <c r="AI13" s="278" t="s">
        <v>8502</v>
      </c>
      <c r="AJ13" s="278" t="s">
        <v>8502</v>
      </c>
      <c r="AK13" s="278" t="s">
        <v>8502</v>
      </c>
      <c r="AL13" s="278" t="s">
        <v>8502</v>
      </c>
      <c r="AM13" s="278" t="s">
        <v>8502</v>
      </c>
      <c r="AN13" s="278" t="s">
        <v>8502</v>
      </c>
      <c r="AO13" s="278" t="s">
        <v>8502</v>
      </c>
      <c r="AP13" s="278" t="s">
        <v>8502</v>
      </c>
      <c r="AQ13" s="278" t="s">
        <v>8502</v>
      </c>
      <c r="AR13" s="278" t="s">
        <v>8502</v>
      </c>
      <c r="AS13" s="278" t="s">
        <v>8502</v>
      </c>
      <c r="AT13" s="278" t="str">
        <f>_xlfn.IFNA(VLOOKUP(C13,'INFORM Severity - hidden'!$C$5:$G$155,5,FALSE),"-")</f>
        <v>-</v>
      </c>
    </row>
    <row r="14" spans="1:46" x14ac:dyDescent="0.35">
      <c r="A14"/>
      <c r="B14"/>
      <c r="C14" t="s">
        <v>8507</v>
      </c>
      <c r="D14" s="278" t="str">
        <f t="shared" si="0"/>
        <v>-</v>
      </c>
      <c r="E14" s="278" t="s">
        <v>8502</v>
      </c>
      <c r="F14" s="278">
        <v>1.7</v>
      </c>
      <c r="G14" s="278">
        <v>1.7</v>
      </c>
      <c r="H14" s="278" t="s">
        <v>8502</v>
      </c>
      <c r="I14" s="278" t="s">
        <v>8502</v>
      </c>
      <c r="J14" s="278" t="s">
        <v>8502</v>
      </c>
      <c r="K14" s="278" t="s">
        <v>8502</v>
      </c>
      <c r="L14" s="278" t="s">
        <v>8502</v>
      </c>
      <c r="M14" s="278" t="s">
        <v>8502</v>
      </c>
      <c r="N14" s="278" t="s">
        <v>8502</v>
      </c>
      <c r="O14" s="278" t="s">
        <v>8502</v>
      </c>
      <c r="P14" s="278" t="s">
        <v>8502</v>
      </c>
      <c r="Q14" s="278" t="s">
        <v>8502</v>
      </c>
      <c r="R14" s="278" t="s">
        <v>8502</v>
      </c>
      <c r="S14" s="278" t="s">
        <v>8502</v>
      </c>
      <c r="T14" s="278" t="s">
        <v>8502</v>
      </c>
      <c r="U14" s="278" t="s">
        <v>8502</v>
      </c>
      <c r="V14" s="278" t="s">
        <v>8502</v>
      </c>
      <c r="W14" s="278" t="s">
        <v>8502</v>
      </c>
      <c r="X14" s="278" t="s">
        <v>8502</v>
      </c>
      <c r="Y14" s="278" t="s">
        <v>8502</v>
      </c>
      <c r="Z14" s="278" t="s">
        <v>8502</v>
      </c>
      <c r="AA14" s="278" t="s">
        <v>8502</v>
      </c>
      <c r="AB14" s="278" t="s">
        <v>8502</v>
      </c>
      <c r="AC14" s="278" t="s">
        <v>8502</v>
      </c>
      <c r="AD14" s="278" t="s">
        <v>8502</v>
      </c>
      <c r="AE14" s="278" t="s">
        <v>8502</v>
      </c>
      <c r="AF14" s="278" t="s">
        <v>8502</v>
      </c>
      <c r="AG14" s="278" t="s">
        <v>8502</v>
      </c>
      <c r="AH14" s="278" t="s">
        <v>8502</v>
      </c>
      <c r="AI14" s="278" t="s">
        <v>8502</v>
      </c>
      <c r="AJ14" s="278" t="s">
        <v>8502</v>
      </c>
      <c r="AK14" s="278" t="s">
        <v>8502</v>
      </c>
      <c r="AL14" s="278" t="s">
        <v>8502</v>
      </c>
      <c r="AM14" s="278" t="s">
        <v>8502</v>
      </c>
      <c r="AN14" s="278" t="s">
        <v>8502</v>
      </c>
      <c r="AO14" s="278" t="s">
        <v>8502</v>
      </c>
      <c r="AP14" s="278" t="s">
        <v>8502</v>
      </c>
      <c r="AQ14" s="278" t="s">
        <v>8502</v>
      </c>
      <c r="AR14" s="278" t="s">
        <v>8502</v>
      </c>
      <c r="AS14" s="278" t="s">
        <v>8502</v>
      </c>
      <c r="AT14" s="278" t="str">
        <f>_xlfn.IFNA(VLOOKUP(C14,'INFORM Severity - hidden'!$C$5:$G$155,5,FALSE),"-")</f>
        <v>-</v>
      </c>
    </row>
    <row r="15" spans="1:46" x14ac:dyDescent="0.35">
      <c r="A15" t="s">
        <v>446</v>
      </c>
      <c r="B15" t="s">
        <v>444</v>
      </c>
      <c r="C15" t="s">
        <v>445</v>
      </c>
      <c r="D15" s="278" t="str">
        <f t="shared" si="0"/>
        <v>Stable</v>
      </c>
      <c r="E15" s="278" t="s">
        <v>8502</v>
      </c>
      <c r="F15" s="278">
        <v>3</v>
      </c>
      <c r="G15" s="278">
        <v>3.1</v>
      </c>
      <c r="H15" s="278">
        <v>3.2</v>
      </c>
      <c r="I15" s="278">
        <v>3.2</v>
      </c>
      <c r="J15" s="278">
        <v>3.1</v>
      </c>
      <c r="K15" s="278">
        <v>3.2</v>
      </c>
      <c r="L15" s="278">
        <v>3.2</v>
      </c>
      <c r="M15" s="278">
        <v>3.2</v>
      </c>
      <c r="N15" s="278">
        <v>3.2</v>
      </c>
      <c r="O15" s="278">
        <v>3.2</v>
      </c>
      <c r="P15" s="278">
        <v>3.2</v>
      </c>
      <c r="Q15" s="278">
        <v>3.2</v>
      </c>
      <c r="R15" s="278">
        <v>3.4</v>
      </c>
      <c r="S15" s="278">
        <v>3.4</v>
      </c>
      <c r="T15" s="278">
        <v>3.4</v>
      </c>
      <c r="U15" s="278">
        <v>3.4</v>
      </c>
      <c r="V15" s="278">
        <v>3.9</v>
      </c>
      <c r="W15" s="278">
        <v>3.9</v>
      </c>
      <c r="X15" s="278">
        <v>3.9</v>
      </c>
      <c r="Y15" s="278">
        <v>3.9</v>
      </c>
      <c r="Z15" s="278">
        <v>3.8</v>
      </c>
      <c r="AA15" s="278">
        <v>3.9</v>
      </c>
      <c r="AB15" s="278">
        <v>4</v>
      </c>
      <c r="AC15" s="278">
        <v>3.9</v>
      </c>
      <c r="AD15" s="278">
        <v>3.9</v>
      </c>
      <c r="AE15" s="278">
        <v>3.9</v>
      </c>
      <c r="AF15" s="278">
        <v>4</v>
      </c>
      <c r="AG15" s="278">
        <v>4</v>
      </c>
      <c r="AH15" s="278">
        <v>4</v>
      </c>
      <c r="AI15" s="278">
        <v>4</v>
      </c>
      <c r="AJ15" s="278">
        <v>4</v>
      </c>
      <c r="AK15" s="278">
        <v>4</v>
      </c>
      <c r="AL15" s="278">
        <v>4</v>
      </c>
      <c r="AM15" s="278">
        <v>3.9</v>
      </c>
      <c r="AN15" s="278">
        <v>3.9</v>
      </c>
      <c r="AO15" s="278">
        <v>3.9</v>
      </c>
      <c r="AP15" s="278">
        <v>3.9</v>
      </c>
      <c r="AQ15" s="278">
        <v>3.9</v>
      </c>
      <c r="AR15" s="278">
        <v>3.9</v>
      </c>
      <c r="AS15" s="278">
        <v>3.9</v>
      </c>
      <c r="AT15" s="278">
        <f>_xlfn.IFNA(VLOOKUP(C15,'INFORM Severity - hidden'!$C$5:$G$155,5,FALSE),"-")</f>
        <v>3.9</v>
      </c>
    </row>
    <row r="16" spans="1:46" x14ac:dyDescent="0.35">
      <c r="A16"/>
      <c r="B16"/>
      <c r="C16" t="s">
        <v>8508</v>
      </c>
      <c r="D16" s="278" t="str">
        <f t="shared" si="0"/>
        <v>-</v>
      </c>
      <c r="E16" s="278" t="s">
        <v>8502</v>
      </c>
      <c r="F16" s="278" t="s">
        <v>8502</v>
      </c>
      <c r="G16" s="278" t="s">
        <v>8502</v>
      </c>
      <c r="H16" s="278" t="s">
        <v>8502</v>
      </c>
      <c r="I16" s="278" t="s">
        <v>8502</v>
      </c>
      <c r="J16" s="278" t="s">
        <v>8502</v>
      </c>
      <c r="K16" s="278" t="s">
        <v>8502</v>
      </c>
      <c r="L16" s="278" t="s">
        <v>8502</v>
      </c>
      <c r="M16" s="278" t="s">
        <v>8502</v>
      </c>
      <c r="N16" s="278" t="s">
        <v>8502</v>
      </c>
      <c r="O16" s="278" t="s">
        <v>8502</v>
      </c>
      <c r="P16" s="278" t="s">
        <v>8502</v>
      </c>
      <c r="Q16" s="278" t="s">
        <v>8502</v>
      </c>
      <c r="R16" s="278" t="s">
        <v>8502</v>
      </c>
      <c r="S16" s="278" t="s">
        <v>8502</v>
      </c>
      <c r="T16" s="278" t="s">
        <v>8502</v>
      </c>
      <c r="U16" s="278" t="s">
        <v>8502</v>
      </c>
      <c r="V16" s="278" t="s">
        <v>8502</v>
      </c>
      <c r="W16" s="278" t="s">
        <v>8502</v>
      </c>
      <c r="X16" s="278" t="s">
        <v>8502</v>
      </c>
      <c r="Y16" s="278">
        <v>2.4</v>
      </c>
      <c r="Z16" s="278">
        <v>2.2999999999999998</v>
      </c>
      <c r="AA16" s="278">
        <v>2.4</v>
      </c>
      <c r="AB16" s="278">
        <v>2.4</v>
      </c>
      <c r="AC16" s="278">
        <v>2.4</v>
      </c>
      <c r="AD16" s="278" t="s">
        <v>8502</v>
      </c>
      <c r="AE16" s="278" t="s">
        <v>8502</v>
      </c>
      <c r="AF16" s="278" t="s">
        <v>8502</v>
      </c>
      <c r="AG16" s="278" t="s">
        <v>8502</v>
      </c>
      <c r="AH16" s="278" t="s">
        <v>8502</v>
      </c>
      <c r="AI16" s="278" t="s">
        <v>8502</v>
      </c>
      <c r="AJ16" s="278" t="s">
        <v>8502</v>
      </c>
      <c r="AK16" s="278" t="s">
        <v>8502</v>
      </c>
      <c r="AL16" s="278" t="s">
        <v>8502</v>
      </c>
      <c r="AM16" s="278" t="s">
        <v>8502</v>
      </c>
      <c r="AN16" s="278" t="s">
        <v>8502</v>
      </c>
      <c r="AO16" s="278" t="s">
        <v>8502</v>
      </c>
      <c r="AP16" s="278" t="s">
        <v>8502</v>
      </c>
      <c r="AQ16" s="278" t="s">
        <v>8502</v>
      </c>
      <c r="AR16" s="278" t="s">
        <v>8502</v>
      </c>
      <c r="AS16" s="278" t="s">
        <v>8502</v>
      </c>
      <c r="AT16" s="278" t="str">
        <f>_xlfn.IFNA(VLOOKUP(C16,'INFORM Severity - hidden'!$C$5:$G$155,5,FALSE),"-")</f>
        <v>-</v>
      </c>
    </row>
    <row r="17" spans="1:46" x14ac:dyDescent="0.35">
      <c r="A17"/>
      <c r="B17"/>
      <c r="C17" t="s">
        <v>8509</v>
      </c>
      <c r="D17" s="278" t="str">
        <f t="shared" si="0"/>
        <v>-</v>
      </c>
      <c r="E17" s="278" t="s">
        <v>8502</v>
      </c>
      <c r="F17" s="278" t="s">
        <v>8502</v>
      </c>
      <c r="G17" s="278" t="s">
        <v>8502</v>
      </c>
      <c r="H17" s="278" t="s">
        <v>8502</v>
      </c>
      <c r="I17" s="278" t="s">
        <v>8502</v>
      </c>
      <c r="J17" s="278" t="s">
        <v>8502</v>
      </c>
      <c r="K17" s="278" t="s">
        <v>8502</v>
      </c>
      <c r="L17" s="278" t="s">
        <v>8502</v>
      </c>
      <c r="M17" s="278" t="s">
        <v>8502</v>
      </c>
      <c r="N17" s="278" t="s">
        <v>8502</v>
      </c>
      <c r="O17" s="278" t="s">
        <v>8502</v>
      </c>
      <c r="P17" s="278" t="s">
        <v>8502</v>
      </c>
      <c r="Q17" s="278" t="s">
        <v>8502</v>
      </c>
      <c r="R17" s="278" t="s">
        <v>8502</v>
      </c>
      <c r="S17" s="278" t="s">
        <v>8502</v>
      </c>
      <c r="T17" s="278" t="s">
        <v>8502</v>
      </c>
      <c r="U17" s="278" t="s">
        <v>8502</v>
      </c>
      <c r="V17" s="278" t="s">
        <v>8502</v>
      </c>
      <c r="W17" s="278" t="s">
        <v>8502</v>
      </c>
      <c r="X17" s="278" t="s">
        <v>8502</v>
      </c>
      <c r="Y17" s="278" t="s">
        <v>8502</v>
      </c>
      <c r="Z17" s="278" t="s">
        <v>8502</v>
      </c>
      <c r="AA17" s="278">
        <v>3.9</v>
      </c>
      <c r="AB17" s="278">
        <v>3.9</v>
      </c>
      <c r="AC17" s="278">
        <v>3.8</v>
      </c>
      <c r="AD17" s="278" t="s">
        <v>8502</v>
      </c>
      <c r="AE17" s="278" t="s">
        <v>8502</v>
      </c>
      <c r="AF17" s="278" t="s">
        <v>8502</v>
      </c>
      <c r="AG17" s="278" t="s">
        <v>8502</v>
      </c>
      <c r="AH17" s="278" t="s">
        <v>8502</v>
      </c>
      <c r="AI17" s="278" t="s">
        <v>8502</v>
      </c>
      <c r="AJ17" s="278" t="s">
        <v>8502</v>
      </c>
      <c r="AK17" s="278" t="s">
        <v>8502</v>
      </c>
      <c r="AL17" s="278" t="s">
        <v>8502</v>
      </c>
      <c r="AM17" s="278" t="s">
        <v>8502</v>
      </c>
      <c r="AN17" s="278" t="s">
        <v>8502</v>
      </c>
      <c r="AO17" s="278" t="s">
        <v>8502</v>
      </c>
      <c r="AP17" s="278" t="s">
        <v>8502</v>
      </c>
      <c r="AQ17" s="278" t="s">
        <v>8502</v>
      </c>
      <c r="AR17" s="278" t="s">
        <v>8502</v>
      </c>
      <c r="AS17" s="278" t="s">
        <v>8502</v>
      </c>
      <c r="AT17" s="278" t="str">
        <f>_xlfn.IFNA(VLOOKUP(C17,'INFORM Severity - hidden'!$C$5:$G$155,5,FALSE),"-")</f>
        <v>-</v>
      </c>
    </row>
    <row r="18" spans="1:46" x14ac:dyDescent="0.35">
      <c r="A18" t="s">
        <v>152</v>
      </c>
      <c r="B18" t="s">
        <v>1497</v>
      </c>
      <c r="C18" t="s">
        <v>1498</v>
      </c>
      <c r="D18" s="278" t="str">
        <f t="shared" si="0"/>
        <v>-</v>
      </c>
      <c r="E18" s="278" t="s">
        <v>8502</v>
      </c>
      <c r="F18" s="278" t="s">
        <v>8502</v>
      </c>
      <c r="G18" s="278" t="s">
        <v>8502</v>
      </c>
      <c r="H18" s="278" t="s">
        <v>8502</v>
      </c>
      <c r="I18" s="278" t="s">
        <v>8502</v>
      </c>
      <c r="J18" s="278" t="s">
        <v>8502</v>
      </c>
      <c r="K18" s="278" t="s">
        <v>8502</v>
      </c>
      <c r="L18" s="278" t="s">
        <v>8502</v>
      </c>
      <c r="M18" s="278" t="s">
        <v>8502</v>
      </c>
      <c r="N18" s="278" t="s">
        <v>8502</v>
      </c>
      <c r="O18" s="278" t="s">
        <v>8502</v>
      </c>
      <c r="P18" s="278" t="s">
        <v>8502</v>
      </c>
      <c r="Q18" s="278" t="s">
        <v>8502</v>
      </c>
      <c r="R18" s="278" t="s">
        <v>8502</v>
      </c>
      <c r="S18" s="278" t="s">
        <v>8502</v>
      </c>
      <c r="T18" s="278" t="s">
        <v>8502</v>
      </c>
      <c r="U18" s="278" t="s">
        <v>8502</v>
      </c>
      <c r="V18" s="278">
        <v>2.9</v>
      </c>
      <c r="W18" s="278">
        <v>3.2</v>
      </c>
      <c r="X18" s="278">
        <v>3.2</v>
      </c>
      <c r="Y18" s="278">
        <v>3.2</v>
      </c>
      <c r="Z18" s="278">
        <v>2.9</v>
      </c>
      <c r="AA18" s="278">
        <v>2.9</v>
      </c>
      <c r="AB18" s="278">
        <v>2.9</v>
      </c>
      <c r="AC18" s="278" t="s">
        <v>8502</v>
      </c>
      <c r="AD18" s="278" t="s">
        <v>8502</v>
      </c>
      <c r="AE18" s="278" t="s">
        <v>8502</v>
      </c>
      <c r="AF18" s="278" t="s">
        <v>8502</v>
      </c>
      <c r="AG18" s="278" t="s">
        <v>8502</v>
      </c>
      <c r="AH18" s="278" t="s">
        <v>8502</v>
      </c>
      <c r="AI18" s="278" t="s">
        <v>8502</v>
      </c>
      <c r="AJ18" s="278" t="s">
        <v>8502</v>
      </c>
      <c r="AK18" s="278" t="s">
        <v>8502</v>
      </c>
      <c r="AL18" s="278" t="s">
        <v>8502</v>
      </c>
      <c r="AM18" s="278" t="s">
        <v>8502</v>
      </c>
      <c r="AN18" s="278" t="s">
        <v>8502</v>
      </c>
      <c r="AO18" s="278" t="s">
        <v>8502</v>
      </c>
      <c r="AP18" s="278" t="s">
        <v>8502</v>
      </c>
      <c r="AQ18" s="278" t="s">
        <v>8502</v>
      </c>
      <c r="AR18" s="278" t="s">
        <v>8502</v>
      </c>
      <c r="AS18" s="278" t="s">
        <v>8502</v>
      </c>
      <c r="AT18" s="278">
        <f>_xlfn.IFNA(VLOOKUP(C18,'INFORM Severity - hidden'!$C$5:$G$155,5,FALSE),"-")</f>
        <v>3.4</v>
      </c>
    </row>
    <row r="19" spans="1:46" x14ac:dyDescent="0.35">
      <c r="A19" t="s">
        <v>152</v>
      </c>
      <c r="B19" t="s">
        <v>150</v>
      </c>
      <c r="C19" t="s">
        <v>151</v>
      </c>
      <c r="D19" s="278" t="str">
        <f t="shared" si="0"/>
        <v>Decreasing</v>
      </c>
      <c r="E19" s="278" t="s">
        <v>8502</v>
      </c>
      <c r="F19" s="278">
        <v>3.3</v>
      </c>
      <c r="G19" s="278">
        <v>3.3</v>
      </c>
      <c r="H19" s="278">
        <v>3.1</v>
      </c>
      <c r="I19" s="278">
        <v>3.1</v>
      </c>
      <c r="J19" s="278">
        <v>3.1</v>
      </c>
      <c r="K19" s="278">
        <v>3.1</v>
      </c>
      <c r="L19" s="278">
        <v>3.1</v>
      </c>
      <c r="M19" s="278">
        <v>3.1</v>
      </c>
      <c r="N19" s="278">
        <v>3.2</v>
      </c>
      <c r="O19" s="278">
        <v>3.2</v>
      </c>
      <c r="P19" s="278">
        <v>3.2</v>
      </c>
      <c r="Q19" s="278">
        <v>3.2</v>
      </c>
      <c r="R19" s="278">
        <v>3.2</v>
      </c>
      <c r="S19" s="278">
        <v>3.1</v>
      </c>
      <c r="T19" s="278">
        <v>3.1</v>
      </c>
      <c r="U19" s="278">
        <v>3.2</v>
      </c>
      <c r="V19" s="278">
        <v>3.3</v>
      </c>
      <c r="W19" s="278">
        <v>3.3</v>
      </c>
      <c r="X19" s="278">
        <v>3.3</v>
      </c>
      <c r="Y19" s="278">
        <v>3.3</v>
      </c>
      <c r="Z19" s="278">
        <v>3.3</v>
      </c>
      <c r="AA19" s="278">
        <v>3.3</v>
      </c>
      <c r="AB19" s="278">
        <v>3.3</v>
      </c>
      <c r="AC19" s="278">
        <v>3.2</v>
      </c>
      <c r="AD19" s="278">
        <v>3.2</v>
      </c>
      <c r="AE19" s="278">
        <v>3.2</v>
      </c>
      <c r="AF19" s="278">
        <v>3.2</v>
      </c>
      <c r="AG19" s="278">
        <v>3.2</v>
      </c>
      <c r="AH19" s="278">
        <v>3.2</v>
      </c>
      <c r="AI19" s="278">
        <v>3.2</v>
      </c>
      <c r="AJ19" s="278">
        <v>3.2</v>
      </c>
      <c r="AK19" s="278">
        <v>3.1</v>
      </c>
      <c r="AL19" s="278">
        <v>3.1</v>
      </c>
      <c r="AM19" s="278">
        <v>3.2</v>
      </c>
      <c r="AN19" s="278">
        <v>3.2</v>
      </c>
      <c r="AO19" s="278">
        <v>3.2</v>
      </c>
      <c r="AP19" s="278">
        <v>3.2</v>
      </c>
      <c r="AQ19" s="278">
        <v>3.2</v>
      </c>
      <c r="AR19" s="278">
        <v>3.2</v>
      </c>
      <c r="AS19" s="278">
        <v>3</v>
      </c>
      <c r="AT19" s="278">
        <f>_xlfn.IFNA(VLOOKUP(C19,'INFORM Severity - hidden'!$C$5:$G$155,5,FALSE),"-")</f>
        <v>3</v>
      </c>
    </row>
    <row r="20" spans="1:46" x14ac:dyDescent="0.35">
      <c r="A20"/>
      <c r="B20"/>
      <c r="C20" t="s">
        <v>8510</v>
      </c>
      <c r="D20" s="278" t="str">
        <f t="shared" si="0"/>
        <v>-</v>
      </c>
      <c r="E20" s="278" t="s">
        <v>8502</v>
      </c>
      <c r="F20" s="278" t="s">
        <v>8502</v>
      </c>
      <c r="G20" s="278" t="s">
        <v>8502</v>
      </c>
      <c r="H20" s="278" t="s">
        <v>8502</v>
      </c>
      <c r="I20" s="278" t="s">
        <v>8502</v>
      </c>
      <c r="J20" s="278" t="s">
        <v>8502</v>
      </c>
      <c r="K20" s="278" t="s">
        <v>8502</v>
      </c>
      <c r="L20" s="278">
        <v>3.1</v>
      </c>
      <c r="M20" s="278">
        <v>3.1</v>
      </c>
      <c r="N20" s="278">
        <v>3.2</v>
      </c>
      <c r="O20" s="278">
        <v>3.2</v>
      </c>
      <c r="P20" s="278">
        <v>3.2</v>
      </c>
      <c r="Q20" s="278">
        <v>3.2</v>
      </c>
      <c r="R20" s="278">
        <v>3.2</v>
      </c>
      <c r="S20" s="278">
        <v>3.2</v>
      </c>
      <c r="T20" s="278">
        <v>3.2</v>
      </c>
      <c r="U20" s="278">
        <v>3.2</v>
      </c>
      <c r="V20" s="278">
        <v>3.1</v>
      </c>
      <c r="W20" s="278">
        <v>3.3</v>
      </c>
      <c r="X20" s="278">
        <v>3.3</v>
      </c>
      <c r="Y20" s="278">
        <v>3.3</v>
      </c>
      <c r="Z20" s="278">
        <v>3.3</v>
      </c>
      <c r="AA20" s="278" t="s">
        <v>8502</v>
      </c>
      <c r="AB20" s="278" t="s">
        <v>8502</v>
      </c>
      <c r="AC20" s="278" t="s">
        <v>8502</v>
      </c>
      <c r="AD20" s="278" t="s">
        <v>8502</v>
      </c>
      <c r="AE20" s="278" t="s">
        <v>8502</v>
      </c>
      <c r="AF20" s="278" t="s">
        <v>8502</v>
      </c>
      <c r="AG20" s="278" t="s">
        <v>8502</v>
      </c>
      <c r="AH20" s="278" t="s">
        <v>8502</v>
      </c>
      <c r="AI20" s="278" t="s">
        <v>8502</v>
      </c>
      <c r="AJ20" s="278" t="s">
        <v>8502</v>
      </c>
      <c r="AK20" s="278" t="s">
        <v>8502</v>
      </c>
      <c r="AL20" s="278" t="s">
        <v>8502</v>
      </c>
      <c r="AM20" s="278" t="s">
        <v>8502</v>
      </c>
      <c r="AN20" s="278" t="s">
        <v>8502</v>
      </c>
      <c r="AO20" s="278" t="s">
        <v>8502</v>
      </c>
      <c r="AP20" s="278" t="s">
        <v>8502</v>
      </c>
      <c r="AQ20" s="278" t="s">
        <v>8502</v>
      </c>
      <c r="AR20" s="278" t="s">
        <v>8502</v>
      </c>
      <c r="AS20" s="278" t="s">
        <v>8502</v>
      </c>
      <c r="AT20" s="278" t="str">
        <f>_xlfn.IFNA(VLOOKUP(C20,'INFORM Severity - hidden'!$C$5:$G$155,5,FALSE),"-")</f>
        <v>-</v>
      </c>
    </row>
    <row r="21" spans="1:46" x14ac:dyDescent="0.35">
      <c r="A21"/>
      <c r="B21"/>
      <c r="C21" t="s">
        <v>8511</v>
      </c>
      <c r="D21" s="278" t="str">
        <f t="shared" si="0"/>
        <v>-</v>
      </c>
      <c r="E21" s="278" t="s">
        <v>8502</v>
      </c>
      <c r="F21" s="278" t="s">
        <v>8502</v>
      </c>
      <c r="G21" s="278" t="s">
        <v>8502</v>
      </c>
      <c r="H21" s="278" t="s">
        <v>8502</v>
      </c>
      <c r="I21" s="278" t="s">
        <v>8502</v>
      </c>
      <c r="J21" s="278" t="s">
        <v>8502</v>
      </c>
      <c r="K21" s="278" t="s">
        <v>8502</v>
      </c>
      <c r="L21" s="278" t="s">
        <v>8502</v>
      </c>
      <c r="M21" s="278" t="s">
        <v>8502</v>
      </c>
      <c r="N21" s="278" t="s">
        <v>8502</v>
      </c>
      <c r="O21" s="278" t="s">
        <v>8502</v>
      </c>
      <c r="P21" s="278" t="s">
        <v>8502</v>
      </c>
      <c r="Q21" s="278" t="s">
        <v>8502</v>
      </c>
      <c r="R21" s="278" t="s">
        <v>8502</v>
      </c>
      <c r="S21" s="278" t="s">
        <v>8502</v>
      </c>
      <c r="T21" s="278" t="s">
        <v>8502</v>
      </c>
      <c r="U21" s="278" t="s">
        <v>8502</v>
      </c>
      <c r="V21" s="278">
        <v>2.4</v>
      </c>
      <c r="W21" s="278">
        <v>2.5</v>
      </c>
      <c r="X21" s="278">
        <v>2.5</v>
      </c>
      <c r="Y21" s="278">
        <v>2.5</v>
      </c>
      <c r="Z21" s="278">
        <v>2.5</v>
      </c>
      <c r="AA21" s="278">
        <v>2.6</v>
      </c>
      <c r="AB21" s="278">
        <v>2.6</v>
      </c>
      <c r="AC21" s="278" t="s">
        <v>8502</v>
      </c>
      <c r="AD21" s="278" t="s">
        <v>8502</v>
      </c>
      <c r="AE21" s="278" t="s">
        <v>8502</v>
      </c>
      <c r="AF21" s="278" t="s">
        <v>8502</v>
      </c>
      <c r="AG21" s="278" t="s">
        <v>8502</v>
      </c>
      <c r="AH21" s="278" t="s">
        <v>8502</v>
      </c>
      <c r="AI21" s="278" t="s">
        <v>8502</v>
      </c>
      <c r="AJ21" s="278" t="s">
        <v>8502</v>
      </c>
      <c r="AK21" s="278" t="s">
        <v>8502</v>
      </c>
      <c r="AL21" s="278" t="s">
        <v>8502</v>
      </c>
      <c r="AM21" s="278" t="s">
        <v>8502</v>
      </c>
      <c r="AN21" s="278" t="s">
        <v>8502</v>
      </c>
      <c r="AO21" s="278" t="s">
        <v>8502</v>
      </c>
      <c r="AP21" s="278" t="s">
        <v>8502</v>
      </c>
      <c r="AQ21" s="278" t="s">
        <v>8502</v>
      </c>
      <c r="AR21" s="278" t="s">
        <v>8502</v>
      </c>
      <c r="AS21" s="278" t="s">
        <v>8502</v>
      </c>
      <c r="AT21" s="278" t="str">
        <f>_xlfn.IFNA(VLOOKUP(C21,'INFORM Severity - hidden'!$C$5:$G$155,5,FALSE),"-")</f>
        <v>-</v>
      </c>
    </row>
    <row r="22" spans="1:46" x14ac:dyDescent="0.35">
      <c r="A22"/>
      <c r="B22"/>
      <c r="C22" t="s">
        <v>8512</v>
      </c>
      <c r="D22" s="278" t="str">
        <f t="shared" si="0"/>
        <v>-</v>
      </c>
      <c r="E22" s="278" t="s">
        <v>8502</v>
      </c>
      <c r="F22" s="278" t="s">
        <v>8502</v>
      </c>
      <c r="G22" s="278" t="s">
        <v>8502</v>
      </c>
      <c r="H22" s="278" t="s">
        <v>8502</v>
      </c>
      <c r="I22" s="278" t="s">
        <v>8502</v>
      </c>
      <c r="J22" s="278" t="s">
        <v>8502</v>
      </c>
      <c r="K22" s="278" t="s">
        <v>8502</v>
      </c>
      <c r="L22" s="278" t="s">
        <v>8502</v>
      </c>
      <c r="M22" s="278" t="s">
        <v>8502</v>
      </c>
      <c r="N22" s="278" t="s">
        <v>8502</v>
      </c>
      <c r="O22" s="278" t="s">
        <v>8502</v>
      </c>
      <c r="P22" s="278" t="s">
        <v>8502</v>
      </c>
      <c r="Q22" s="278" t="s">
        <v>8502</v>
      </c>
      <c r="R22" s="278" t="s">
        <v>8502</v>
      </c>
      <c r="S22" s="278" t="s">
        <v>8502</v>
      </c>
      <c r="T22" s="278" t="s">
        <v>8502</v>
      </c>
      <c r="U22" s="278" t="s">
        <v>8502</v>
      </c>
      <c r="V22" s="278" t="s">
        <v>8502</v>
      </c>
      <c r="W22" s="278" t="s">
        <v>8502</v>
      </c>
      <c r="X22" s="278" t="s">
        <v>8502</v>
      </c>
      <c r="Y22" s="278">
        <v>2.1</v>
      </c>
      <c r="Z22" s="278">
        <v>2.1</v>
      </c>
      <c r="AA22" s="278">
        <v>2.4</v>
      </c>
      <c r="AB22" s="278" t="s">
        <v>8502</v>
      </c>
      <c r="AC22" s="278" t="s">
        <v>8502</v>
      </c>
      <c r="AD22" s="278" t="s">
        <v>8502</v>
      </c>
      <c r="AE22" s="278" t="s">
        <v>8502</v>
      </c>
      <c r="AF22" s="278" t="s">
        <v>8502</v>
      </c>
      <c r="AG22" s="278" t="s">
        <v>8502</v>
      </c>
      <c r="AH22" s="278" t="s">
        <v>8502</v>
      </c>
      <c r="AI22" s="278" t="s">
        <v>8502</v>
      </c>
      <c r="AJ22" s="278" t="s">
        <v>8502</v>
      </c>
      <c r="AK22" s="278" t="s">
        <v>8502</v>
      </c>
      <c r="AL22" s="278" t="s">
        <v>8502</v>
      </c>
      <c r="AM22" s="278" t="s">
        <v>8502</v>
      </c>
      <c r="AN22" s="278" t="s">
        <v>8502</v>
      </c>
      <c r="AO22" s="278" t="s">
        <v>8502</v>
      </c>
      <c r="AP22" s="278" t="s">
        <v>8502</v>
      </c>
      <c r="AQ22" s="278" t="s">
        <v>8502</v>
      </c>
      <c r="AR22" s="278" t="s">
        <v>8502</v>
      </c>
      <c r="AS22" s="278" t="s">
        <v>8502</v>
      </c>
      <c r="AT22" s="278" t="str">
        <f>_xlfn.IFNA(VLOOKUP(C22,'INFORM Severity - hidden'!$C$5:$G$155,5,FALSE),"-")</f>
        <v>-</v>
      </c>
    </row>
    <row r="23" spans="1:46" x14ac:dyDescent="0.35">
      <c r="A23" t="s">
        <v>152</v>
      </c>
      <c r="B23" t="s">
        <v>7306</v>
      </c>
      <c r="C23" t="s">
        <v>7307</v>
      </c>
      <c r="D23" s="278" t="str">
        <f t="shared" si="0"/>
        <v>-</v>
      </c>
      <c r="E23" s="278" t="s">
        <v>8502</v>
      </c>
      <c r="F23" s="278" t="s">
        <v>8502</v>
      </c>
      <c r="G23" s="278" t="s">
        <v>8502</v>
      </c>
      <c r="H23" s="278" t="s">
        <v>8502</v>
      </c>
      <c r="I23" s="278" t="s">
        <v>8502</v>
      </c>
      <c r="J23" s="278" t="s">
        <v>8502</v>
      </c>
      <c r="K23" s="278" t="s">
        <v>8502</v>
      </c>
      <c r="L23" s="278" t="s">
        <v>8502</v>
      </c>
      <c r="M23" s="278" t="s">
        <v>8502</v>
      </c>
      <c r="N23" s="278" t="s">
        <v>8502</v>
      </c>
      <c r="O23" s="278" t="s">
        <v>8502</v>
      </c>
      <c r="P23" s="278" t="s">
        <v>8502</v>
      </c>
      <c r="Q23" s="278" t="s">
        <v>8502</v>
      </c>
      <c r="R23" s="278" t="s">
        <v>8502</v>
      </c>
      <c r="S23" s="278" t="s">
        <v>8502</v>
      </c>
      <c r="T23" s="278" t="s">
        <v>8502</v>
      </c>
      <c r="U23" s="278" t="s">
        <v>8502</v>
      </c>
      <c r="V23" s="278" t="s">
        <v>8502</v>
      </c>
      <c r="W23" s="278" t="s">
        <v>8502</v>
      </c>
      <c r="X23" s="278" t="s">
        <v>8502</v>
      </c>
      <c r="Y23" s="278" t="s">
        <v>8502</v>
      </c>
      <c r="Z23" s="278" t="s">
        <v>8502</v>
      </c>
      <c r="AA23" s="278" t="s">
        <v>8502</v>
      </c>
      <c r="AB23" s="278" t="s">
        <v>8502</v>
      </c>
      <c r="AC23" s="278" t="s">
        <v>8502</v>
      </c>
      <c r="AD23" s="278" t="s">
        <v>8502</v>
      </c>
      <c r="AE23" s="278" t="s">
        <v>8502</v>
      </c>
      <c r="AF23" s="278" t="s">
        <v>8502</v>
      </c>
      <c r="AG23" s="278" t="s">
        <v>8502</v>
      </c>
      <c r="AH23" s="278" t="s">
        <v>8502</v>
      </c>
      <c r="AI23" s="278" t="s">
        <v>8502</v>
      </c>
      <c r="AJ23" s="278" t="s">
        <v>8502</v>
      </c>
      <c r="AK23" s="278" t="s">
        <v>8502</v>
      </c>
      <c r="AL23" s="278" t="s">
        <v>8502</v>
      </c>
      <c r="AM23" s="278" t="s">
        <v>8502</v>
      </c>
      <c r="AN23" s="278" t="s">
        <v>8502</v>
      </c>
      <c r="AO23" s="278" t="s">
        <v>8502</v>
      </c>
      <c r="AP23" s="278" t="s">
        <v>8502</v>
      </c>
      <c r="AQ23" s="278" t="s">
        <v>8502</v>
      </c>
      <c r="AR23" s="278" t="s">
        <v>8502</v>
      </c>
      <c r="AS23" s="278" t="s">
        <v>8502</v>
      </c>
      <c r="AT23" s="278">
        <f>_xlfn.IFNA(VLOOKUP(C23,'INFORM Severity - hidden'!$C$5:$G$155,5,FALSE),"-")</f>
        <v>3.1</v>
      </c>
    </row>
    <row r="24" spans="1:46" x14ac:dyDescent="0.35">
      <c r="A24"/>
      <c r="B24"/>
      <c r="C24" t="s">
        <v>8513</v>
      </c>
      <c r="D24" s="278" t="str">
        <f t="shared" si="0"/>
        <v>-</v>
      </c>
      <c r="E24" s="278" t="s">
        <v>8502</v>
      </c>
      <c r="F24" s="278" t="s">
        <v>8502</v>
      </c>
      <c r="G24" s="278" t="s">
        <v>8502</v>
      </c>
      <c r="H24" s="278" t="s">
        <v>8502</v>
      </c>
      <c r="I24" s="278" t="s">
        <v>8502</v>
      </c>
      <c r="J24" s="278" t="s">
        <v>8502</v>
      </c>
      <c r="K24" s="278" t="s">
        <v>8502</v>
      </c>
      <c r="L24" s="278" t="s">
        <v>8502</v>
      </c>
      <c r="M24" s="278" t="s">
        <v>8502</v>
      </c>
      <c r="N24" s="278">
        <v>1.7</v>
      </c>
      <c r="O24" s="278">
        <v>1.7</v>
      </c>
      <c r="P24" s="278">
        <v>1.7</v>
      </c>
      <c r="Q24" s="278">
        <v>1.7</v>
      </c>
      <c r="R24" s="278">
        <v>1.7</v>
      </c>
      <c r="S24" s="278" t="s">
        <v>8502</v>
      </c>
      <c r="T24" s="278" t="s">
        <v>8502</v>
      </c>
      <c r="U24" s="278" t="s">
        <v>8502</v>
      </c>
      <c r="V24" s="278" t="s">
        <v>8502</v>
      </c>
      <c r="W24" s="278" t="s">
        <v>8502</v>
      </c>
      <c r="X24" s="278" t="s">
        <v>8502</v>
      </c>
      <c r="Y24" s="278" t="s">
        <v>8502</v>
      </c>
      <c r="Z24" s="278" t="s">
        <v>8502</v>
      </c>
      <c r="AA24" s="278" t="s">
        <v>8502</v>
      </c>
      <c r="AB24" s="278" t="s">
        <v>8502</v>
      </c>
      <c r="AC24" s="278" t="s">
        <v>8502</v>
      </c>
      <c r="AD24" s="278" t="s">
        <v>8502</v>
      </c>
      <c r="AE24" s="278" t="s">
        <v>8502</v>
      </c>
      <c r="AF24" s="278" t="s">
        <v>8502</v>
      </c>
      <c r="AG24" s="278" t="s">
        <v>8502</v>
      </c>
      <c r="AH24" s="278" t="s">
        <v>8502</v>
      </c>
      <c r="AI24" s="278" t="s">
        <v>8502</v>
      </c>
      <c r="AJ24" s="278" t="s">
        <v>8502</v>
      </c>
      <c r="AK24" s="278" t="s">
        <v>8502</v>
      </c>
      <c r="AL24" s="278" t="s">
        <v>8502</v>
      </c>
      <c r="AM24" s="278" t="s">
        <v>8502</v>
      </c>
      <c r="AN24" s="278" t="s">
        <v>8502</v>
      </c>
      <c r="AO24" s="278" t="s">
        <v>8502</v>
      </c>
      <c r="AP24" s="278" t="s">
        <v>8502</v>
      </c>
      <c r="AQ24" s="278" t="s">
        <v>8502</v>
      </c>
      <c r="AR24" s="278" t="s">
        <v>8502</v>
      </c>
      <c r="AS24" s="278" t="s">
        <v>8502</v>
      </c>
      <c r="AT24" s="278" t="str">
        <f>_xlfn.IFNA(VLOOKUP(C24,'INFORM Severity - hidden'!$C$5:$G$155,5,FALSE),"-")</f>
        <v>-</v>
      </c>
    </row>
    <row r="25" spans="1:46" x14ac:dyDescent="0.35">
      <c r="A25"/>
      <c r="B25"/>
      <c r="C25" t="s">
        <v>8514</v>
      </c>
      <c r="D25" s="278" t="str">
        <f t="shared" si="0"/>
        <v>-</v>
      </c>
      <c r="E25" s="278" t="s">
        <v>8502</v>
      </c>
      <c r="F25" s="278">
        <v>0.8</v>
      </c>
      <c r="G25" s="278" t="s">
        <v>8502</v>
      </c>
      <c r="H25" s="278" t="s">
        <v>8502</v>
      </c>
      <c r="I25" s="278" t="s">
        <v>8502</v>
      </c>
      <c r="J25" s="278" t="s">
        <v>8502</v>
      </c>
      <c r="K25" s="278" t="s">
        <v>8502</v>
      </c>
      <c r="L25" s="278" t="s">
        <v>8502</v>
      </c>
      <c r="M25" s="278" t="s">
        <v>8502</v>
      </c>
      <c r="N25" s="278" t="s">
        <v>8502</v>
      </c>
      <c r="O25" s="278" t="s">
        <v>8502</v>
      </c>
      <c r="P25" s="278" t="s">
        <v>8502</v>
      </c>
      <c r="Q25" s="278" t="s">
        <v>8502</v>
      </c>
      <c r="R25" s="278" t="s">
        <v>8502</v>
      </c>
      <c r="S25" s="278" t="s">
        <v>8502</v>
      </c>
      <c r="T25" s="278" t="s">
        <v>8502</v>
      </c>
      <c r="U25" s="278" t="s">
        <v>8502</v>
      </c>
      <c r="V25" s="278" t="s">
        <v>8502</v>
      </c>
      <c r="W25" s="278" t="s">
        <v>8502</v>
      </c>
      <c r="X25" s="278" t="s">
        <v>8502</v>
      </c>
      <c r="Y25" s="278" t="s">
        <v>8502</v>
      </c>
      <c r="Z25" s="278" t="s">
        <v>8502</v>
      </c>
      <c r="AA25" s="278" t="s">
        <v>8502</v>
      </c>
      <c r="AB25" s="278" t="s">
        <v>8502</v>
      </c>
      <c r="AC25" s="278" t="s">
        <v>8502</v>
      </c>
      <c r="AD25" s="278" t="s">
        <v>8502</v>
      </c>
      <c r="AE25" s="278" t="s">
        <v>8502</v>
      </c>
      <c r="AF25" s="278" t="s">
        <v>8502</v>
      </c>
      <c r="AG25" s="278" t="s">
        <v>8502</v>
      </c>
      <c r="AH25" s="278" t="s">
        <v>8502</v>
      </c>
      <c r="AI25" s="278" t="s">
        <v>8502</v>
      </c>
      <c r="AJ25" s="278" t="s">
        <v>8502</v>
      </c>
      <c r="AK25" s="278" t="s">
        <v>8502</v>
      </c>
      <c r="AL25" s="278" t="s">
        <v>8502</v>
      </c>
      <c r="AM25" s="278" t="s">
        <v>8502</v>
      </c>
      <c r="AN25" s="278" t="s">
        <v>8502</v>
      </c>
      <c r="AO25" s="278" t="s">
        <v>8502</v>
      </c>
      <c r="AP25" s="278" t="s">
        <v>8502</v>
      </c>
      <c r="AQ25" s="278" t="s">
        <v>8502</v>
      </c>
      <c r="AR25" s="278" t="s">
        <v>8502</v>
      </c>
      <c r="AS25" s="278" t="s">
        <v>8502</v>
      </c>
      <c r="AT25" s="278" t="str">
        <f>_xlfn.IFNA(VLOOKUP(C25,'INFORM Severity - hidden'!$C$5:$G$155,5,FALSE),"-")</f>
        <v>-</v>
      </c>
    </row>
    <row r="26" spans="1:46" x14ac:dyDescent="0.35">
      <c r="A26" t="s">
        <v>4081</v>
      </c>
      <c r="B26" t="s">
        <v>4079</v>
      </c>
      <c r="C26" t="s">
        <v>4080</v>
      </c>
      <c r="D26" s="278" t="str">
        <f t="shared" si="0"/>
        <v>Increasing</v>
      </c>
      <c r="E26" s="278" t="s">
        <v>8502</v>
      </c>
      <c r="F26" s="278" t="s">
        <v>8502</v>
      </c>
      <c r="G26" s="278" t="s">
        <v>8502</v>
      </c>
      <c r="H26" s="278" t="s">
        <v>8502</v>
      </c>
      <c r="I26" s="278" t="s">
        <v>8502</v>
      </c>
      <c r="J26" s="278" t="s">
        <v>8502</v>
      </c>
      <c r="K26" s="278" t="s">
        <v>8502</v>
      </c>
      <c r="L26" s="278" t="s">
        <v>8502</v>
      </c>
      <c r="M26" s="278" t="s">
        <v>8502</v>
      </c>
      <c r="N26" s="278" t="s">
        <v>8502</v>
      </c>
      <c r="O26" s="278" t="s">
        <v>8502</v>
      </c>
      <c r="P26" s="278" t="s">
        <v>8502</v>
      </c>
      <c r="Q26" s="278" t="s">
        <v>8502</v>
      </c>
      <c r="R26" s="278" t="s">
        <v>8502</v>
      </c>
      <c r="S26" s="278" t="s">
        <v>8502</v>
      </c>
      <c r="T26" s="278" t="s">
        <v>8502</v>
      </c>
      <c r="U26" s="278" t="s">
        <v>8502</v>
      </c>
      <c r="V26" s="278" t="s">
        <v>8502</v>
      </c>
      <c r="W26" s="278" t="s">
        <v>8502</v>
      </c>
      <c r="X26" s="278" t="s">
        <v>8502</v>
      </c>
      <c r="Y26" s="278" t="s">
        <v>8502</v>
      </c>
      <c r="Z26" s="278" t="s">
        <v>8502</v>
      </c>
      <c r="AA26" s="278" t="s">
        <v>8502</v>
      </c>
      <c r="AB26" s="278" t="s">
        <v>8502</v>
      </c>
      <c r="AC26" s="278" t="s">
        <v>8502</v>
      </c>
      <c r="AD26" s="278" t="s">
        <v>8502</v>
      </c>
      <c r="AE26" s="278" t="s">
        <v>8502</v>
      </c>
      <c r="AF26" s="278" t="s">
        <v>8502</v>
      </c>
      <c r="AG26" s="278" t="s">
        <v>8502</v>
      </c>
      <c r="AH26" s="278" t="s">
        <v>8502</v>
      </c>
      <c r="AI26" s="278" t="s">
        <v>8502</v>
      </c>
      <c r="AJ26" s="278" t="s">
        <v>8502</v>
      </c>
      <c r="AK26" s="278" t="s">
        <v>8502</v>
      </c>
      <c r="AL26" s="278" t="s">
        <v>8502</v>
      </c>
      <c r="AM26" s="278" t="s">
        <v>8502</v>
      </c>
      <c r="AN26" s="278" t="s">
        <v>8502</v>
      </c>
      <c r="AO26" s="278">
        <v>2.2000000000000002</v>
      </c>
      <c r="AP26" s="278">
        <v>2.2000000000000002</v>
      </c>
      <c r="AQ26" s="278">
        <v>2.1</v>
      </c>
      <c r="AR26" s="278">
        <v>2.1</v>
      </c>
      <c r="AS26" s="278">
        <v>2.1</v>
      </c>
      <c r="AT26" s="278">
        <f>_xlfn.IFNA(VLOOKUP(C26,'INFORM Severity - hidden'!$C$5:$G$155,5,FALSE),"-")</f>
        <v>2.8</v>
      </c>
    </row>
    <row r="27" spans="1:46" x14ac:dyDescent="0.35">
      <c r="A27" t="s">
        <v>4081</v>
      </c>
      <c r="B27" t="s">
        <v>4091</v>
      </c>
      <c r="C27" t="s">
        <v>4092</v>
      </c>
      <c r="D27" s="278" t="str">
        <f t="shared" si="0"/>
        <v>Decreasing</v>
      </c>
      <c r="E27" s="278" t="s">
        <v>8502</v>
      </c>
      <c r="F27" s="278">
        <v>1.7</v>
      </c>
      <c r="G27" s="278">
        <v>1.7</v>
      </c>
      <c r="H27" s="278">
        <v>2.2000000000000002</v>
      </c>
      <c r="I27" s="278">
        <v>2.4</v>
      </c>
      <c r="J27" s="278">
        <v>2.4</v>
      </c>
      <c r="K27" s="278">
        <v>2.4</v>
      </c>
      <c r="L27" s="278">
        <v>2.4</v>
      </c>
      <c r="M27" s="278">
        <v>2.4</v>
      </c>
      <c r="N27" s="278">
        <v>2.4</v>
      </c>
      <c r="O27" s="278">
        <v>2.2000000000000002</v>
      </c>
      <c r="P27" s="278">
        <v>2.2000000000000002</v>
      </c>
      <c r="Q27" s="278">
        <v>2.2000000000000002</v>
      </c>
      <c r="R27" s="278">
        <v>2.2000000000000002</v>
      </c>
      <c r="S27" s="278">
        <v>2.2000000000000002</v>
      </c>
      <c r="T27" s="278">
        <v>2.2000000000000002</v>
      </c>
      <c r="U27" s="278">
        <v>2.2000000000000002</v>
      </c>
      <c r="V27" s="278">
        <v>2.2000000000000002</v>
      </c>
      <c r="W27" s="278">
        <v>2.2000000000000002</v>
      </c>
      <c r="X27" s="278">
        <v>2.2000000000000002</v>
      </c>
      <c r="Y27" s="278">
        <v>2.2999999999999998</v>
      </c>
      <c r="Z27" s="278">
        <v>2.2999999999999998</v>
      </c>
      <c r="AA27" s="278">
        <v>2.4</v>
      </c>
      <c r="AB27" s="278">
        <v>2.4</v>
      </c>
      <c r="AC27" s="278">
        <v>2.5</v>
      </c>
      <c r="AD27" s="278">
        <v>2.5</v>
      </c>
      <c r="AE27" s="278">
        <v>2.5</v>
      </c>
      <c r="AF27" s="278">
        <v>2.5</v>
      </c>
      <c r="AG27" s="278">
        <v>2.5</v>
      </c>
      <c r="AH27" s="278">
        <v>2.5</v>
      </c>
      <c r="AI27" s="278">
        <v>2.5</v>
      </c>
      <c r="AJ27" s="278">
        <v>2.5</v>
      </c>
      <c r="AK27" s="278">
        <v>2.5</v>
      </c>
      <c r="AL27" s="278">
        <v>2.5</v>
      </c>
      <c r="AM27" s="278">
        <v>2.4</v>
      </c>
      <c r="AN27" s="278">
        <v>2.4</v>
      </c>
      <c r="AO27" s="278">
        <v>2.5</v>
      </c>
      <c r="AP27" s="278">
        <v>2.5</v>
      </c>
      <c r="AQ27" s="278">
        <v>2.4</v>
      </c>
      <c r="AR27" s="278">
        <v>2.4</v>
      </c>
      <c r="AS27" s="278">
        <v>2.4</v>
      </c>
      <c r="AT27" s="278">
        <f>_xlfn.IFNA(VLOOKUP(C27,'INFORM Severity - hidden'!$C$5:$G$155,5,FALSE),"-")</f>
        <v>2.4</v>
      </c>
    </row>
    <row r="28" spans="1:46" x14ac:dyDescent="0.35">
      <c r="A28" t="s">
        <v>4081</v>
      </c>
      <c r="B28" t="s">
        <v>4102</v>
      </c>
      <c r="C28" t="s">
        <v>4103</v>
      </c>
      <c r="D28" s="278" t="str">
        <f t="shared" si="0"/>
        <v>Increasing</v>
      </c>
      <c r="E28" s="278" t="s">
        <v>8502</v>
      </c>
      <c r="F28" s="278" t="s">
        <v>8502</v>
      </c>
      <c r="G28" s="278" t="s">
        <v>8502</v>
      </c>
      <c r="H28" s="278" t="s">
        <v>8502</v>
      </c>
      <c r="I28" s="278" t="s">
        <v>8502</v>
      </c>
      <c r="J28" s="278" t="s">
        <v>8502</v>
      </c>
      <c r="K28" s="278" t="s">
        <v>8502</v>
      </c>
      <c r="L28" s="278" t="s">
        <v>8502</v>
      </c>
      <c r="M28" s="278" t="s">
        <v>8502</v>
      </c>
      <c r="N28" s="278" t="s">
        <v>8502</v>
      </c>
      <c r="O28" s="278" t="s">
        <v>8502</v>
      </c>
      <c r="P28" s="278" t="s">
        <v>8502</v>
      </c>
      <c r="Q28" s="278" t="s">
        <v>8502</v>
      </c>
      <c r="R28" s="278" t="s">
        <v>8502</v>
      </c>
      <c r="S28" s="278" t="s">
        <v>8502</v>
      </c>
      <c r="T28" s="278" t="s">
        <v>8502</v>
      </c>
      <c r="U28" s="278" t="s">
        <v>8502</v>
      </c>
      <c r="V28" s="278" t="s">
        <v>8502</v>
      </c>
      <c r="W28" s="278" t="s">
        <v>8502</v>
      </c>
      <c r="X28" s="278" t="s">
        <v>8502</v>
      </c>
      <c r="Y28" s="278" t="s">
        <v>8502</v>
      </c>
      <c r="Z28" s="278" t="s">
        <v>8502</v>
      </c>
      <c r="AA28" s="278" t="s">
        <v>8502</v>
      </c>
      <c r="AB28" s="278" t="s">
        <v>8502</v>
      </c>
      <c r="AC28" s="278" t="s">
        <v>8502</v>
      </c>
      <c r="AD28" s="278" t="s">
        <v>8502</v>
      </c>
      <c r="AE28" s="278" t="s">
        <v>8502</v>
      </c>
      <c r="AF28" s="278" t="s">
        <v>8502</v>
      </c>
      <c r="AG28" s="278" t="s">
        <v>8502</v>
      </c>
      <c r="AH28" s="278" t="s">
        <v>8502</v>
      </c>
      <c r="AI28" s="278" t="s">
        <v>8502</v>
      </c>
      <c r="AJ28" s="278" t="s">
        <v>8502</v>
      </c>
      <c r="AK28" s="278" t="s">
        <v>8502</v>
      </c>
      <c r="AL28" s="278" t="s">
        <v>8502</v>
      </c>
      <c r="AM28" s="278" t="s">
        <v>8502</v>
      </c>
      <c r="AN28" s="278" t="s">
        <v>8502</v>
      </c>
      <c r="AO28" s="278">
        <v>1.9</v>
      </c>
      <c r="AP28" s="278">
        <v>2</v>
      </c>
      <c r="AQ28" s="278">
        <v>2</v>
      </c>
      <c r="AR28" s="278">
        <v>2</v>
      </c>
      <c r="AS28" s="278">
        <v>2</v>
      </c>
      <c r="AT28" s="278">
        <f>_xlfn.IFNA(VLOOKUP(C28,'INFORM Severity - hidden'!$C$5:$G$155,5,FALSE),"-")</f>
        <v>2.2000000000000002</v>
      </c>
    </row>
    <row r="29" spans="1:46" x14ac:dyDescent="0.35">
      <c r="A29" t="s">
        <v>212</v>
      </c>
      <c r="B29" t="s">
        <v>210</v>
      </c>
      <c r="C29" t="s">
        <v>211</v>
      </c>
      <c r="D29" s="278" t="str">
        <f t="shared" si="0"/>
        <v>Decreasing</v>
      </c>
      <c r="E29" s="278" t="s">
        <v>8502</v>
      </c>
      <c r="F29" s="278">
        <v>4</v>
      </c>
      <c r="G29" s="278">
        <v>4</v>
      </c>
      <c r="H29" s="278">
        <v>4</v>
      </c>
      <c r="I29" s="278">
        <v>4</v>
      </c>
      <c r="J29" s="278">
        <v>4</v>
      </c>
      <c r="K29" s="278">
        <v>4</v>
      </c>
      <c r="L29" s="278">
        <v>4</v>
      </c>
      <c r="M29" s="278">
        <v>4</v>
      </c>
      <c r="N29" s="278">
        <v>4</v>
      </c>
      <c r="O29" s="278">
        <v>3.9</v>
      </c>
      <c r="P29" s="278">
        <v>3.9</v>
      </c>
      <c r="Q29" s="278">
        <v>3.9</v>
      </c>
      <c r="R29" s="278">
        <v>3.9</v>
      </c>
      <c r="S29" s="278">
        <v>4</v>
      </c>
      <c r="T29" s="278">
        <v>4</v>
      </c>
      <c r="U29" s="278">
        <v>4</v>
      </c>
      <c r="V29" s="278">
        <v>4</v>
      </c>
      <c r="W29" s="278">
        <v>4</v>
      </c>
      <c r="X29" s="278">
        <v>4</v>
      </c>
      <c r="Y29" s="278">
        <v>4</v>
      </c>
      <c r="Z29" s="278">
        <v>4</v>
      </c>
      <c r="AA29" s="278">
        <v>4</v>
      </c>
      <c r="AB29" s="278">
        <v>4</v>
      </c>
      <c r="AC29" s="278">
        <v>4</v>
      </c>
      <c r="AD29" s="278">
        <v>4</v>
      </c>
      <c r="AE29" s="278">
        <v>4.0999999999999996</v>
      </c>
      <c r="AF29" s="278">
        <v>4.0999999999999996</v>
      </c>
      <c r="AG29" s="278">
        <v>4.0999999999999996</v>
      </c>
      <c r="AH29" s="278">
        <v>4.2</v>
      </c>
      <c r="AI29" s="278">
        <v>4.2</v>
      </c>
      <c r="AJ29" s="278">
        <v>4.2</v>
      </c>
      <c r="AK29" s="278">
        <v>4.2</v>
      </c>
      <c r="AL29" s="278">
        <v>4.2</v>
      </c>
      <c r="AM29" s="278">
        <v>4.2</v>
      </c>
      <c r="AN29" s="278">
        <v>4.2</v>
      </c>
      <c r="AO29" s="278">
        <v>4.2</v>
      </c>
      <c r="AP29" s="278">
        <v>4.2</v>
      </c>
      <c r="AQ29" s="278">
        <v>4.2</v>
      </c>
      <c r="AR29" s="278">
        <v>4.0999999999999996</v>
      </c>
      <c r="AS29" s="278">
        <v>4.2</v>
      </c>
      <c r="AT29" s="278">
        <f>_xlfn.IFNA(VLOOKUP(C29,'INFORM Severity - hidden'!$C$5:$G$155,5,FALSE),"-")</f>
        <v>4.0999999999999996</v>
      </c>
    </row>
    <row r="30" spans="1:46" x14ac:dyDescent="0.35">
      <c r="A30"/>
      <c r="B30"/>
      <c r="C30" t="s">
        <v>8515</v>
      </c>
      <c r="D30" s="278" t="str">
        <f t="shared" si="0"/>
        <v>-</v>
      </c>
      <c r="E30" s="278" t="s">
        <v>8502</v>
      </c>
      <c r="F30" s="278" t="s">
        <v>8502</v>
      </c>
      <c r="G30" s="278" t="s">
        <v>8502</v>
      </c>
      <c r="H30" s="278" t="s">
        <v>8502</v>
      </c>
      <c r="I30" s="278" t="s">
        <v>8502</v>
      </c>
      <c r="J30" s="278" t="s">
        <v>8502</v>
      </c>
      <c r="K30" s="278" t="s">
        <v>8502</v>
      </c>
      <c r="L30" s="278" t="s">
        <v>8502</v>
      </c>
      <c r="M30" s="278" t="s">
        <v>8502</v>
      </c>
      <c r="N30" s="278" t="s">
        <v>8502</v>
      </c>
      <c r="O30" s="278" t="s">
        <v>8502</v>
      </c>
      <c r="P30" s="278">
        <v>2.2999999999999998</v>
      </c>
      <c r="Q30" s="278">
        <v>2.2999999999999998</v>
      </c>
      <c r="R30" s="278">
        <v>2.2999999999999998</v>
      </c>
      <c r="S30" s="278">
        <v>2.2999999999999998</v>
      </c>
      <c r="T30" s="278">
        <v>2.2999999999999998</v>
      </c>
      <c r="U30" s="278" t="s">
        <v>8502</v>
      </c>
      <c r="V30" s="278" t="s">
        <v>8502</v>
      </c>
      <c r="W30" s="278" t="s">
        <v>8502</v>
      </c>
      <c r="X30" s="278" t="s">
        <v>8502</v>
      </c>
      <c r="Y30" s="278" t="s">
        <v>8502</v>
      </c>
      <c r="Z30" s="278" t="s">
        <v>8502</v>
      </c>
      <c r="AA30" s="278" t="s">
        <v>8502</v>
      </c>
      <c r="AB30" s="278" t="s">
        <v>8502</v>
      </c>
      <c r="AC30" s="278" t="s">
        <v>8502</v>
      </c>
      <c r="AD30" s="278" t="s">
        <v>8502</v>
      </c>
      <c r="AE30" s="278" t="s">
        <v>8502</v>
      </c>
      <c r="AF30" s="278" t="s">
        <v>8502</v>
      </c>
      <c r="AG30" s="278" t="s">
        <v>8502</v>
      </c>
      <c r="AH30" s="278" t="s">
        <v>8502</v>
      </c>
      <c r="AI30" s="278" t="s">
        <v>8502</v>
      </c>
      <c r="AJ30" s="278" t="s">
        <v>8502</v>
      </c>
      <c r="AK30" s="278" t="s">
        <v>8502</v>
      </c>
      <c r="AL30" s="278" t="s">
        <v>8502</v>
      </c>
      <c r="AM30" s="278" t="s">
        <v>8502</v>
      </c>
      <c r="AN30" s="278" t="s">
        <v>8502</v>
      </c>
      <c r="AO30" s="278" t="s">
        <v>8502</v>
      </c>
      <c r="AP30" s="278" t="s">
        <v>8502</v>
      </c>
      <c r="AQ30" s="278" t="s">
        <v>8502</v>
      </c>
      <c r="AR30" s="278" t="s">
        <v>8502</v>
      </c>
      <c r="AS30" s="278" t="s">
        <v>8502</v>
      </c>
      <c r="AT30" s="278" t="str">
        <f>_xlfn.IFNA(VLOOKUP(C30,'INFORM Severity - hidden'!$C$5:$G$155,5,FALSE),"-")</f>
        <v>-</v>
      </c>
    </row>
    <row r="31" spans="1:46" x14ac:dyDescent="0.35">
      <c r="A31" t="s">
        <v>4124</v>
      </c>
      <c r="B31" t="s">
        <v>4122</v>
      </c>
      <c r="C31" t="s">
        <v>4123</v>
      </c>
      <c r="D31" s="278" t="str">
        <f t="shared" si="0"/>
        <v>Increasing</v>
      </c>
      <c r="E31" s="278" t="s">
        <v>8502</v>
      </c>
      <c r="F31" s="278" t="s">
        <v>8502</v>
      </c>
      <c r="G31" s="278" t="s">
        <v>8502</v>
      </c>
      <c r="H31" s="278" t="s">
        <v>8502</v>
      </c>
      <c r="I31" s="278" t="s">
        <v>8502</v>
      </c>
      <c r="J31" s="278" t="s">
        <v>8502</v>
      </c>
      <c r="K31" s="278" t="s">
        <v>8502</v>
      </c>
      <c r="L31" s="278" t="s">
        <v>8502</v>
      </c>
      <c r="M31" s="278" t="s">
        <v>8502</v>
      </c>
      <c r="N31" s="278" t="s">
        <v>8502</v>
      </c>
      <c r="O31" s="278" t="s">
        <v>8502</v>
      </c>
      <c r="P31" s="278" t="s">
        <v>8502</v>
      </c>
      <c r="Q31" s="278" t="s">
        <v>8502</v>
      </c>
      <c r="R31" s="278" t="s">
        <v>8502</v>
      </c>
      <c r="S31" s="278" t="s">
        <v>8502</v>
      </c>
      <c r="T31" s="278" t="s">
        <v>8502</v>
      </c>
      <c r="U31" s="278" t="s">
        <v>8502</v>
      </c>
      <c r="V31" s="278" t="s">
        <v>8502</v>
      </c>
      <c r="W31" s="278" t="s">
        <v>8502</v>
      </c>
      <c r="X31" s="278" t="s">
        <v>8502</v>
      </c>
      <c r="Y31" s="278" t="s">
        <v>8502</v>
      </c>
      <c r="Z31" s="278" t="s">
        <v>8502</v>
      </c>
      <c r="AA31" s="278" t="s">
        <v>8502</v>
      </c>
      <c r="AB31" s="278" t="s">
        <v>8502</v>
      </c>
      <c r="AC31" s="278" t="s">
        <v>8502</v>
      </c>
      <c r="AD31" s="278" t="s">
        <v>8502</v>
      </c>
      <c r="AE31" s="278" t="s">
        <v>8502</v>
      </c>
      <c r="AF31" s="278" t="s">
        <v>8502</v>
      </c>
      <c r="AG31" s="278" t="s">
        <v>8502</v>
      </c>
      <c r="AH31" s="278" t="s">
        <v>8502</v>
      </c>
      <c r="AI31" s="278" t="s">
        <v>8502</v>
      </c>
      <c r="AJ31" s="278" t="s">
        <v>8502</v>
      </c>
      <c r="AK31" s="278" t="s">
        <v>8502</v>
      </c>
      <c r="AL31" s="278" t="s">
        <v>8502</v>
      </c>
      <c r="AM31" s="278" t="s">
        <v>8502</v>
      </c>
      <c r="AN31" s="278" t="s">
        <v>8502</v>
      </c>
      <c r="AO31" s="278" t="s">
        <v>8502</v>
      </c>
      <c r="AP31" s="278">
        <v>2.1</v>
      </c>
      <c r="AQ31" s="278">
        <v>2.1</v>
      </c>
      <c r="AR31" s="278">
        <v>2.2000000000000002</v>
      </c>
      <c r="AS31" s="278">
        <v>2.2000000000000002</v>
      </c>
      <c r="AT31" s="278">
        <f>_xlfn.IFNA(VLOOKUP(C31,'INFORM Severity - hidden'!$C$5:$G$155,5,FALSE),"-")</f>
        <v>2.6</v>
      </c>
    </row>
    <row r="32" spans="1:46" x14ac:dyDescent="0.35">
      <c r="A32"/>
      <c r="B32"/>
      <c r="C32" t="s">
        <v>8516</v>
      </c>
      <c r="D32" s="278" t="str">
        <f t="shared" si="0"/>
        <v>-</v>
      </c>
      <c r="E32" s="278" t="s">
        <v>8502</v>
      </c>
      <c r="F32" s="278" t="s">
        <v>8502</v>
      </c>
      <c r="G32" s="278" t="s">
        <v>8502</v>
      </c>
      <c r="H32" s="278" t="s">
        <v>8502</v>
      </c>
      <c r="I32" s="278" t="s">
        <v>8502</v>
      </c>
      <c r="J32" s="278" t="s">
        <v>8502</v>
      </c>
      <c r="K32" s="278" t="s">
        <v>8502</v>
      </c>
      <c r="L32" s="278" t="s">
        <v>8502</v>
      </c>
      <c r="M32" s="278" t="s">
        <v>8502</v>
      </c>
      <c r="N32" s="278" t="s">
        <v>8502</v>
      </c>
      <c r="O32" s="278" t="s">
        <v>8502</v>
      </c>
      <c r="P32" s="278" t="s">
        <v>8502</v>
      </c>
      <c r="Q32" s="278" t="s">
        <v>8502</v>
      </c>
      <c r="R32" s="278" t="s">
        <v>8502</v>
      </c>
      <c r="S32" s="278" t="s">
        <v>8502</v>
      </c>
      <c r="T32" s="278" t="s">
        <v>8502</v>
      </c>
      <c r="U32" s="278" t="s">
        <v>8502</v>
      </c>
      <c r="V32" s="278" t="s">
        <v>8502</v>
      </c>
      <c r="W32" s="278">
        <v>2.9</v>
      </c>
      <c r="X32" s="278">
        <v>2.9</v>
      </c>
      <c r="Y32" s="278">
        <v>2.9</v>
      </c>
      <c r="Z32" s="278">
        <v>3</v>
      </c>
      <c r="AA32" s="278" t="s">
        <v>8502</v>
      </c>
      <c r="AB32" s="278" t="s">
        <v>8502</v>
      </c>
      <c r="AC32" s="278" t="s">
        <v>8502</v>
      </c>
      <c r="AD32" s="278" t="s">
        <v>8502</v>
      </c>
      <c r="AE32" s="278" t="s">
        <v>8502</v>
      </c>
      <c r="AF32" s="278" t="s">
        <v>8502</v>
      </c>
      <c r="AG32" s="278" t="s">
        <v>8502</v>
      </c>
      <c r="AH32" s="278" t="s">
        <v>8502</v>
      </c>
      <c r="AI32" s="278" t="s">
        <v>8502</v>
      </c>
      <c r="AJ32" s="278" t="s">
        <v>8502</v>
      </c>
      <c r="AK32" s="278" t="s">
        <v>8502</v>
      </c>
      <c r="AL32" s="278" t="s">
        <v>8502</v>
      </c>
      <c r="AM32" s="278" t="s">
        <v>8502</v>
      </c>
      <c r="AN32" s="278" t="s">
        <v>8502</v>
      </c>
      <c r="AO32" s="278" t="s">
        <v>8502</v>
      </c>
      <c r="AP32" s="278" t="s">
        <v>8502</v>
      </c>
      <c r="AQ32" s="278" t="s">
        <v>8502</v>
      </c>
      <c r="AR32" s="278" t="s">
        <v>8502</v>
      </c>
      <c r="AS32" s="278" t="s">
        <v>8502</v>
      </c>
      <c r="AT32" s="278" t="str">
        <f>_xlfn.IFNA(VLOOKUP(C32,'INFORM Severity - hidden'!$C$5:$G$155,5,FALSE),"-")</f>
        <v>-</v>
      </c>
    </row>
    <row r="33" spans="1:46" x14ac:dyDescent="0.35">
      <c r="A33"/>
      <c r="B33"/>
      <c r="C33" t="s">
        <v>8517</v>
      </c>
      <c r="D33" s="278" t="str">
        <f t="shared" si="0"/>
        <v>-</v>
      </c>
      <c r="E33" s="278" t="s">
        <v>8502</v>
      </c>
      <c r="F33" s="278" t="s">
        <v>8502</v>
      </c>
      <c r="G33" s="278" t="s">
        <v>8502</v>
      </c>
      <c r="H33" s="278" t="s">
        <v>8502</v>
      </c>
      <c r="I33" s="278" t="s">
        <v>8502</v>
      </c>
      <c r="J33" s="278" t="s">
        <v>8502</v>
      </c>
      <c r="K33" s="278" t="s">
        <v>8502</v>
      </c>
      <c r="L33" s="278" t="s">
        <v>8502</v>
      </c>
      <c r="M33" s="278" t="s">
        <v>8502</v>
      </c>
      <c r="N33" s="278" t="s">
        <v>8502</v>
      </c>
      <c r="O33" s="278" t="s">
        <v>8502</v>
      </c>
      <c r="P33" s="278" t="s">
        <v>8502</v>
      </c>
      <c r="Q33" s="278" t="s">
        <v>8502</v>
      </c>
      <c r="R33" s="278" t="s">
        <v>8502</v>
      </c>
      <c r="S33" s="278" t="s">
        <v>8502</v>
      </c>
      <c r="T33" s="278" t="s">
        <v>8502</v>
      </c>
      <c r="U33" s="278" t="s">
        <v>8502</v>
      </c>
      <c r="V33" s="278" t="s">
        <v>8502</v>
      </c>
      <c r="W33" s="278" t="s">
        <v>8502</v>
      </c>
      <c r="X33" s="278" t="s">
        <v>8502</v>
      </c>
      <c r="Y33" s="278" t="s">
        <v>8502</v>
      </c>
      <c r="Z33" s="278" t="s">
        <v>8502</v>
      </c>
      <c r="AA33" s="278" t="s">
        <v>8502</v>
      </c>
      <c r="AB33" s="278" t="s">
        <v>8502</v>
      </c>
      <c r="AC33" s="278" t="s">
        <v>8502</v>
      </c>
      <c r="AD33" s="278" t="s">
        <v>8502</v>
      </c>
      <c r="AE33" s="278" t="s">
        <v>8502</v>
      </c>
      <c r="AF33" s="278" t="s">
        <v>8502</v>
      </c>
      <c r="AG33" s="278" t="s">
        <v>8502</v>
      </c>
      <c r="AH33" s="278" t="s">
        <v>8502</v>
      </c>
      <c r="AI33" s="278" t="s">
        <v>8502</v>
      </c>
      <c r="AJ33" s="278">
        <v>2.4</v>
      </c>
      <c r="AK33" s="278" t="s">
        <v>8502</v>
      </c>
      <c r="AL33" s="278" t="s">
        <v>8502</v>
      </c>
      <c r="AM33" s="278" t="s">
        <v>8502</v>
      </c>
      <c r="AN33" s="278" t="s">
        <v>8502</v>
      </c>
      <c r="AO33" s="278" t="s">
        <v>8502</v>
      </c>
      <c r="AP33" s="278" t="s">
        <v>8502</v>
      </c>
      <c r="AQ33" s="278" t="s">
        <v>8502</v>
      </c>
      <c r="AR33" s="278" t="s">
        <v>8502</v>
      </c>
      <c r="AS33" s="278" t="s">
        <v>8502</v>
      </c>
      <c r="AT33" s="278" t="str">
        <f>_xlfn.IFNA(VLOOKUP(C33,'INFORM Severity - hidden'!$C$5:$G$155,5,FALSE),"-")</f>
        <v>-</v>
      </c>
    </row>
    <row r="34" spans="1:46" x14ac:dyDescent="0.35">
      <c r="A34" t="s">
        <v>265</v>
      </c>
      <c r="B34" t="s">
        <v>263</v>
      </c>
      <c r="C34" t="s">
        <v>264</v>
      </c>
      <c r="D34" s="278" t="str">
        <f t="shared" si="0"/>
        <v>Decreasing</v>
      </c>
      <c r="E34" s="278" t="s">
        <v>8502</v>
      </c>
      <c r="F34" s="278">
        <v>4</v>
      </c>
      <c r="G34" s="278">
        <v>4</v>
      </c>
      <c r="H34" s="278">
        <v>4.0999999999999996</v>
      </c>
      <c r="I34" s="278">
        <v>4.0999999999999996</v>
      </c>
      <c r="J34" s="278">
        <v>4</v>
      </c>
      <c r="K34" s="278">
        <v>4.0999999999999996</v>
      </c>
      <c r="L34" s="278">
        <v>3.9</v>
      </c>
      <c r="M34" s="278">
        <v>4</v>
      </c>
      <c r="N34" s="278">
        <v>4</v>
      </c>
      <c r="O34" s="278">
        <v>4</v>
      </c>
      <c r="P34" s="278">
        <v>4</v>
      </c>
      <c r="Q34" s="278">
        <v>4</v>
      </c>
      <c r="R34" s="278">
        <v>4</v>
      </c>
      <c r="S34" s="278">
        <v>3.6</v>
      </c>
      <c r="T34" s="278">
        <v>3.6</v>
      </c>
      <c r="U34" s="278">
        <v>3.5</v>
      </c>
      <c r="V34" s="278">
        <v>3.6</v>
      </c>
      <c r="W34" s="278">
        <v>3.6</v>
      </c>
      <c r="X34" s="278">
        <v>3.6</v>
      </c>
      <c r="Y34" s="278">
        <v>3.6</v>
      </c>
      <c r="Z34" s="278">
        <v>3.6</v>
      </c>
      <c r="AA34" s="278">
        <v>3.7</v>
      </c>
      <c r="AB34" s="278">
        <v>3.7</v>
      </c>
      <c r="AC34" s="278">
        <v>3.7</v>
      </c>
      <c r="AD34" s="278">
        <v>3.7</v>
      </c>
      <c r="AE34" s="278">
        <v>3.7</v>
      </c>
      <c r="AF34" s="278">
        <v>3.7</v>
      </c>
      <c r="AG34" s="278">
        <v>4.0999999999999996</v>
      </c>
      <c r="AH34" s="278">
        <v>4.0999999999999996</v>
      </c>
      <c r="AI34" s="278">
        <v>4.0999999999999996</v>
      </c>
      <c r="AJ34" s="278">
        <v>4.0999999999999996</v>
      </c>
      <c r="AK34" s="278">
        <v>4.0999999999999996</v>
      </c>
      <c r="AL34" s="278">
        <v>4.2</v>
      </c>
      <c r="AM34" s="278">
        <v>4.2</v>
      </c>
      <c r="AN34" s="278">
        <v>4.2</v>
      </c>
      <c r="AO34" s="278">
        <v>4.2</v>
      </c>
      <c r="AP34" s="278">
        <v>4.2</v>
      </c>
      <c r="AQ34" s="278">
        <v>4.2</v>
      </c>
      <c r="AR34" s="278">
        <v>4.2</v>
      </c>
      <c r="AS34" s="278">
        <v>4.0999999999999996</v>
      </c>
      <c r="AT34" s="278">
        <f>_xlfn.IFNA(VLOOKUP(C34,'INFORM Severity - hidden'!$C$5:$G$155,5,FALSE),"-")</f>
        <v>4.0999999999999996</v>
      </c>
    </row>
    <row r="35" spans="1:46" x14ac:dyDescent="0.35">
      <c r="A35" t="s">
        <v>265</v>
      </c>
      <c r="B35" t="s">
        <v>267</v>
      </c>
      <c r="C35" t="s">
        <v>268</v>
      </c>
      <c r="D35" s="278" t="str">
        <f t="shared" si="0"/>
        <v>Increasing</v>
      </c>
      <c r="E35" s="278" t="s">
        <v>8502</v>
      </c>
      <c r="F35" s="278">
        <v>3.6</v>
      </c>
      <c r="G35" s="278">
        <v>3.6</v>
      </c>
      <c r="H35" s="278">
        <v>3.8</v>
      </c>
      <c r="I35" s="278">
        <v>3.8</v>
      </c>
      <c r="J35" s="278">
        <v>3.8</v>
      </c>
      <c r="K35" s="278">
        <v>3.8</v>
      </c>
      <c r="L35" s="278">
        <v>3.8</v>
      </c>
      <c r="M35" s="278">
        <v>3.8</v>
      </c>
      <c r="N35" s="278">
        <v>3.7</v>
      </c>
      <c r="O35" s="278">
        <v>3.7</v>
      </c>
      <c r="P35" s="278">
        <v>3.7</v>
      </c>
      <c r="Q35" s="278">
        <v>3.7</v>
      </c>
      <c r="R35" s="278">
        <v>3.7</v>
      </c>
      <c r="S35" s="278">
        <v>3.6</v>
      </c>
      <c r="T35" s="278">
        <v>3.6</v>
      </c>
      <c r="U35" s="278">
        <v>3.6</v>
      </c>
      <c r="V35" s="278">
        <v>3.6</v>
      </c>
      <c r="W35" s="278">
        <v>3.6</v>
      </c>
      <c r="X35" s="278">
        <v>3.1</v>
      </c>
      <c r="Y35" s="278">
        <v>3.1</v>
      </c>
      <c r="Z35" s="278">
        <v>3.1</v>
      </c>
      <c r="AA35" s="278">
        <v>3.2</v>
      </c>
      <c r="AB35" s="278">
        <v>3.2</v>
      </c>
      <c r="AC35" s="278">
        <v>3.2</v>
      </c>
      <c r="AD35" s="278">
        <v>3.2</v>
      </c>
      <c r="AE35" s="278">
        <v>3.2</v>
      </c>
      <c r="AF35" s="278">
        <v>3.2</v>
      </c>
      <c r="AG35" s="278">
        <v>3.2</v>
      </c>
      <c r="AH35" s="278">
        <v>3.3</v>
      </c>
      <c r="AI35" s="278">
        <v>3.3</v>
      </c>
      <c r="AJ35" s="278">
        <v>3.3</v>
      </c>
      <c r="AK35" s="278">
        <v>3.3</v>
      </c>
      <c r="AL35" s="278">
        <v>3.6</v>
      </c>
      <c r="AM35" s="278">
        <v>3.6</v>
      </c>
      <c r="AN35" s="278">
        <v>3.6</v>
      </c>
      <c r="AO35" s="278">
        <v>3.6</v>
      </c>
      <c r="AP35" s="278">
        <v>3.6</v>
      </c>
      <c r="AQ35" s="278">
        <v>3.6</v>
      </c>
      <c r="AR35" s="278">
        <v>3.6</v>
      </c>
      <c r="AS35" s="278">
        <v>3.7</v>
      </c>
      <c r="AT35" s="278">
        <f>_xlfn.IFNA(VLOOKUP(C35,'INFORM Severity - hidden'!$C$5:$G$155,5,FALSE),"-")</f>
        <v>3.7</v>
      </c>
    </row>
    <row r="36" spans="1:46" x14ac:dyDescent="0.35">
      <c r="A36" t="s">
        <v>265</v>
      </c>
      <c r="B36" t="s">
        <v>277</v>
      </c>
      <c r="C36" t="s">
        <v>278</v>
      </c>
      <c r="D36" s="278" t="str">
        <f t="shared" si="0"/>
        <v>Increasing</v>
      </c>
      <c r="E36" s="278" t="s">
        <v>8502</v>
      </c>
      <c r="F36" s="278">
        <v>3.2</v>
      </c>
      <c r="G36" s="278">
        <v>3.2</v>
      </c>
      <c r="H36" s="278">
        <v>3.5</v>
      </c>
      <c r="I36" s="278">
        <v>3.5</v>
      </c>
      <c r="J36" s="278">
        <v>3.5</v>
      </c>
      <c r="K36" s="278">
        <v>3.5</v>
      </c>
      <c r="L36" s="278">
        <v>3.6</v>
      </c>
      <c r="M36" s="278">
        <v>3.6</v>
      </c>
      <c r="N36" s="278">
        <v>3.6</v>
      </c>
      <c r="O36" s="278">
        <v>3.6</v>
      </c>
      <c r="P36" s="278">
        <v>3.6</v>
      </c>
      <c r="Q36" s="278">
        <v>3.6</v>
      </c>
      <c r="R36" s="278">
        <v>3.6</v>
      </c>
      <c r="S36" s="278">
        <v>3.1</v>
      </c>
      <c r="T36" s="278">
        <v>3.1</v>
      </c>
      <c r="U36" s="278">
        <v>3.1</v>
      </c>
      <c r="V36" s="278">
        <v>3.1</v>
      </c>
      <c r="W36" s="278">
        <v>3.1</v>
      </c>
      <c r="X36" s="278">
        <v>3.3</v>
      </c>
      <c r="Y36" s="278">
        <v>3.3</v>
      </c>
      <c r="Z36" s="278">
        <v>3.3</v>
      </c>
      <c r="AA36" s="278">
        <v>3.4</v>
      </c>
      <c r="AB36" s="278">
        <v>3.4</v>
      </c>
      <c r="AC36" s="278">
        <v>3.3</v>
      </c>
      <c r="AD36" s="278">
        <v>3.4</v>
      </c>
      <c r="AE36" s="278">
        <v>3.4</v>
      </c>
      <c r="AF36" s="278">
        <v>3.4</v>
      </c>
      <c r="AG36" s="278">
        <v>3.4</v>
      </c>
      <c r="AH36" s="278">
        <v>3.4</v>
      </c>
      <c r="AI36" s="278">
        <v>3.4</v>
      </c>
      <c r="AJ36" s="278">
        <v>3.4</v>
      </c>
      <c r="AK36" s="278">
        <v>3.4</v>
      </c>
      <c r="AL36" s="278">
        <v>3.4</v>
      </c>
      <c r="AM36" s="278">
        <v>3.4</v>
      </c>
      <c r="AN36" s="278">
        <v>3.4</v>
      </c>
      <c r="AO36" s="278">
        <v>3.4</v>
      </c>
      <c r="AP36" s="278">
        <v>3.4</v>
      </c>
      <c r="AQ36" s="278">
        <v>3.8</v>
      </c>
      <c r="AR36" s="278">
        <v>3.8</v>
      </c>
      <c r="AS36" s="278">
        <v>3.6</v>
      </c>
      <c r="AT36" s="278">
        <f>_xlfn.IFNA(VLOOKUP(C36,'INFORM Severity - hidden'!$C$5:$G$155,5,FALSE),"-")</f>
        <v>3.6</v>
      </c>
    </row>
    <row r="37" spans="1:46" x14ac:dyDescent="0.35">
      <c r="A37" t="s">
        <v>265</v>
      </c>
      <c r="B37" t="s">
        <v>284</v>
      </c>
      <c r="C37" t="s">
        <v>285</v>
      </c>
      <c r="D37" s="278" t="str">
        <f t="shared" si="0"/>
        <v>Increasing</v>
      </c>
      <c r="E37" s="278" t="s">
        <v>8502</v>
      </c>
      <c r="F37" s="278">
        <v>3.3</v>
      </c>
      <c r="G37" s="278">
        <v>3.3</v>
      </c>
      <c r="H37" s="278">
        <v>3.1</v>
      </c>
      <c r="I37" s="278">
        <v>3.1</v>
      </c>
      <c r="J37" s="278">
        <v>3.1</v>
      </c>
      <c r="K37" s="278">
        <v>3.1</v>
      </c>
      <c r="L37" s="278">
        <v>2.7</v>
      </c>
      <c r="M37" s="278">
        <v>2.8</v>
      </c>
      <c r="N37" s="278">
        <v>2.6</v>
      </c>
      <c r="O37" s="278">
        <v>2.6</v>
      </c>
      <c r="P37" s="278">
        <v>2.6</v>
      </c>
      <c r="Q37" s="278">
        <v>2.6</v>
      </c>
      <c r="R37" s="278">
        <v>2.6</v>
      </c>
      <c r="S37" s="278">
        <v>2.6</v>
      </c>
      <c r="T37" s="278">
        <v>2.6</v>
      </c>
      <c r="U37" s="278">
        <v>2.5</v>
      </c>
      <c r="V37" s="278">
        <v>2.6</v>
      </c>
      <c r="W37" s="278">
        <v>2.6</v>
      </c>
      <c r="X37" s="278">
        <v>2.6</v>
      </c>
      <c r="Y37" s="278">
        <v>2.5</v>
      </c>
      <c r="Z37" s="278">
        <v>2.5</v>
      </c>
      <c r="AA37" s="278">
        <v>2.6</v>
      </c>
      <c r="AB37" s="278">
        <v>2.6</v>
      </c>
      <c r="AC37" s="278">
        <v>2.8</v>
      </c>
      <c r="AD37" s="278">
        <v>2.8</v>
      </c>
      <c r="AE37" s="278">
        <v>2.8</v>
      </c>
      <c r="AF37" s="278">
        <v>2.8</v>
      </c>
      <c r="AG37" s="278">
        <v>2.8</v>
      </c>
      <c r="AH37" s="278">
        <v>2.8</v>
      </c>
      <c r="AI37" s="278">
        <v>2.8</v>
      </c>
      <c r="AJ37" s="278">
        <v>2.8</v>
      </c>
      <c r="AK37" s="278">
        <v>2.8</v>
      </c>
      <c r="AL37" s="278">
        <v>2.8</v>
      </c>
      <c r="AM37" s="278">
        <v>2.8</v>
      </c>
      <c r="AN37" s="278">
        <v>2.8</v>
      </c>
      <c r="AO37" s="278">
        <v>2.8</v>
      </c>
      <c r="AP37" s="278">
        <v>2.8</v>
      </c>
      <c r="AQ37" s="278">
        <v>3.1</v>
      </c>
      <c r="AR37" s="278">
        <v>3.1</v>
      </c>
      <c r="AS37" s="278">
        <v>3.1</v>
      </c>
      <c r="AT37" s="278">
        <f>_xlfn.IFNA(VLOOKUP(C37,'INFORM Severity - hidden'!$C$5:$G$155,5,FALSE),"-")</f>
        <v>3.1</v>
      </c>
    </row>
    <row r="38" spans="1:46" x14ac:dyDescent="0.35">
      <c r="A38" t="s">
        <v>295</v>
      </c>
      <c r="B38" t="s">
        <v>293</v>
      </c>
      <c r="C38" t="s">
        <v>294</v>
      </c>
      <c r="D38" s="278" t="str">
        <f t="shared" si="0"/>
        <v>Decreasing</v>
      </c>
      <c r="E38" s="278" t="s">
        <v>8502</v>
      </c>
      <c r="F38" s="278">
        <v>4.4000000000000004</v>
      </c>
      <c r="G38" s="278">
        <v>4.4000000000000004</v>
      </c>
      <c r="H38" s="278">
        <v>4.4000000000000004</v>
      </c>
      <c r="I38" s="278">
        <v>4.2</v>
      </c>
      <c r="J38" s="278">
        <v>4.2</v>
      </c>
      <c r="K38" s="278">
        <v>4.2</v>
      </c>
      <c r="L38" s="278">
        <v>4.2</v>
      </c>
      <c r="M38" s="278">
        <v>4.2</v>
      </c>
      <c r="N38" s="278">
        <v>4.2</v>
      </c>
      <c r="O38" s="278">
        <v>4.2</v>
      </c>
      <c r="P38" s="278">
        <v>4.2</v>
      </c>
      <c r="Q38" s="278">
        <v>4.2</v>
      </c>
      <c r="R38" s="278">
        <v>4</v>
      </c>
      <c r="S38" s="278">
        <v>4.2</v>
      </c>
      <c r="T38" s="278">
        <v>4.2</v>
      </c>
      <c r="U38" s="278">
        <v>4.2</v>
      </c>
      <c r="V38" s="278">
        <v>4.2</v>
      </c>
      <c r="W38" s="278">
        <v>4.2</v>
      </c>
      <c r="X38" s="278">
        <v>4.2</v>
      </c>
      <c r="Y38" s="278">
        <v>4.2</v>
      </c>
      <c r="Z38" s="278">
        <v>4.5</v>
      </c>
      <c r="AA38" s="278">
        <v>4.5</v>
      </c>
      <c r="AB38" s="278">
        <v>4.5</v>
      </c>
      <c r="AC38" s="278">
        <v>4.5</v>
      </c>
      <c r="AD38" s="278">
        <v>4.5</v>
      </c>
      <c r="AE38" s="278">
        <v>4.5</v>
      </c>
      <c r="AF38" s="278">
        <v>4.5</v>
      </c>
      <c r="AG38" s="278">
        <v>4.5</v>
      </c>
      <c r="AH38" s="278">
        <v>4.5</v>
      </c>
      <c r="AI38" s="278">
        <v>4.5</v>
      </c>
      <c r="AJ38" s="278">
        <v>4.5</v>
      </c>
      <c r="AK38" s="278">
        <v>4.5</v>
      </c>
      <c r="AL38" s="278">
        <v>4.5</v>
      </c>
      <c r="AM38" s="278">
        <v>4.5</v>
      </c>
      <c r="AN38" s="278">
        <v>4.5</v>
      </c>
      <c r="AO38" s="278">
        <v>4.5</v>
      </c>
      <c r="AP38" s="278">
        <v>4.5</v>
      </c>
      <c r="AQ38" s="278">
        <v>4.5</v>
      </c>
      <c r="AR38" s="278">
        <v>4.5</v>
      </c>
      <c r="AS38" s="278">
        <v>4.5</v>
      </c>
      <c r="AT38" s="278">
        <f>_xlfn.IFNA(VLOOKUP(C38,'INFORM Severity - hidden'!$C$5:$G$155,5,FALSE),"-")</f>
        <v>4.2</v>
      </c>
    </row>
    <row r="39" spans="1:46" x14ac:dyDescent="0.35">
      <c r="A39"/>
      <c r="B39"/>
      <c r="C39" t="s">
        <v>8518</v>
      </c>
      <c r="D39" s="278" t="str">
        <f t="shared" si="0"/>
        <v>-</v>
      </c>
      <c r="E39" s="278" t="s">
        <v>8502</v>
      </c>
      <c r="F39" s="278" t="s">
        <v>8502</v>
      </c>
      <c r="G39" s="278" t="s">
        <v>8502</v>
      </c>
      <c r="H39" s="278" t="s">
        <v>8502</v>
      </c>
      <c r="I39" s="278" t="s">
        <v>8502</v>
      </c>
      <c r="J39" s="278" t="s">
        <v>8502</v>
      </c>
      <c r="K39" s="278" t="s">
        <v>8502</v>
      </c>
      <c r="L39" s="278" t="s">
        <v>8502</v>
      </c>
      <c r="M39" s="278" t="s">
        <v>8502</v>
      </c>
      <c r="N39" s="278" t="s">
        <v>8502</v>
      </c>
      <c r="O39" s="278" t="s">
        <v>8502</v>
      </c>
      <c r="P39" s="278">
        <v>2.7</v>
      </c>
      <c r="Q39" s="278">
        <v>2.7</v>
      </c>
      <c r="R39" s="278">
        <v>2.5</v>
      </c>
      <c r="S39" s="278">
        <v>2.7</v>
      </c>
      <c r="T39" s="278">
        <v>2.7</v>
      </c>
      <c r="U39" s="278" t="s">
        <v>8502</v>
      </c>
      <c r="V39" s="278" t="s">
        <v>8502</v>
      </c>
      <c r="W39" s="278" t="s">
        <v>8502</v>
      </c>
      <c r="X39" s="278" t="s">
        <v>8502</v>
      </c>
      <c r="Y39" s="278" t="s">
        <v>8502</v>
      </c>
      <c r="Z39" s="278" t="s">
        <v>8502</v>
      </c>
      <c r="AA39" s="278" t="s">
        <v>8502</v>
      </c>
      <c r="AB39" s="278" t="s">
        <v>8502</v>
      </c>
      <c r="AC39" s="278" t="s">
        <v>8502</v>
      </c>
      <c r="AD39" s="278" t="s">
        <v>8502</v>
      </c>
      <c r="AE39" s="278" t="s">
        <v>8502</v>
      </c>
      <c r="AF39" s="278" t="s">
        <v>8502</v>
      </c>
      <c r="AG39" s="278" t="s">
        <v>8502</v>
      </c>
      <c r="AH39" s="278" t="s">
        <v>8502</v>
      </c>
      <c r="AI39" s="278" t="s">
        <v>8502</v>
      </c>
      <c r="AJ39" s="278" t="s">
        <v>8502</v>
      </c>
      <c r="AK39" s="278" t="s">
        <v>8502</v>
      </c>
      <c r="AL39" s="278" t="s">
        <v>8502</v>
      </c>
      <c r="AM39" s="278" t="s">
        <v>8502</v>
      </c>
      <c r="AN39" s="278" t="s">
        <v>8502</v>
      </c>
      <c r="AO39" s="278" t="s">
        <v>8502</v>
      </c>
      <c r="AP39" s="278" t="s">
        <v>8502</v>
      </c>
      <c r="AQ39" s="278" t="s">
        <v>8502</v>
      </c>
      <c r="AR39" s="278" t="s">
        <v>8502</v>
      </c>
      <c r="AS39" s="278" t="s">
        <v>8502</v>
      </c>
      <c r="AT39" s="278" t="str">
        <f>_xlfn.IFNA(VLOOKUP(C39,'INFORM Severity - hidden'!$C$5:$G$155,5,FALSE),"-")</f>
        <v>-</v>
      </c>
    </row>
    <row r="40" spans="1:46" x14ac:dyDescent="0.35">
      <c r="A40"/>
      <c r="B40"/>
      <c r="C40" t="s">
        <v>8519</v>
      </c>
      <c r="D40" s="278" t="str">
        <f t="shared" si="0"/>
        <v>-</v>
      </c>
      <c r="E40" s="278" t="s">
        <v>8502</v>
      </c>
      <c r="F40" s="278" t="s">
        <v>8502</v>
      </c>
      <c r="G40" s="278" t="s">
        <v>8502</v>
      </c>
      <c r="H40" s="278" t="s">
        <v>8502</v>
      </c>
      <c r="I40" s="278" t="s">
        <v>8502</v>
      </c>
      <c r="J40" s="278" t="s">
        <v>8502</v>
      </c>
      <c r="K40" s="278" t="s">
        <v>8502</v>
      </c>
      <c r="L40" s="278" t="s">
        <v>8502</v>
      </c>
      <c r="M40" s="278" t="s">
        <v>8502</v>
      </c>
      <c r="N40" s="278" t="s">
        <v>8502</v>
      </c>
      <c r="O40" s="278" t="s">
        <v>8502</v>
      </c>
      <c r="P40" s="278" t="s">
        <v>8502</v>
      </c>
      <c r="Q40" s="278" t="s">
        <v>8502</v>
      </c>
      <c r="R40" s="278" t="s">
        <v>8502</v>
      </c>
      <c r="S40" s="278" t="s">
        <v>8502</v>
      </c>
      <c r="T40" s="278" t="s">
        <v>8502</v>
      </c>
      <c r="U40" s="278" t="s">
        <v>8502</v>
      </c>
      <c r="V40" s="278">
        <v>2.4</v>
      </c>
      <c r="W40" s="278">
        <v>2.6</v>
      </c>
      <c r="X40" s="278">
        <v>2.6</v>
      </c>
      <c r="Y40" s="278">
        <v>2.6</v>
      </c>
      <c r="Z40" s="278">
        <v>2.6</v>
      </c>
      <c r="AA40" s="278">
        <v>2.6</v>
      </c>
      <c r="AB40" s="278">
        <v>2.6</v>
      </c>
      <c r="AC40" s="278">
        <v>2.6</v>
      </c>
      <c r="AD40" s="278" t="s">
        <v>8502</v>
      </c>
      <c r="AE40" s="278" t="s">
        <v>8502</v>
      </c>
      <c r="AF40" s="278" t="s">
        <v>8502</v>
      </c>
      <c r="AG40" s="278" t="s">
        <v>8502</v>
      </c>
      <c r="AH40" s="278" t="s">
        <v>8502</v>
      </c>
      <c r="AI40" s="278" t="s">
        <v>8502</v>
      </c>
      <c r="AJ40" s="278" t="s">
        <v>8502</v>
      </c>
      <c r="AK40" s="278" t="s">
        <v>8502</v>
      </c>
      <c r="AL40" s="278" t="s">
        <v>8502</v>
      </c>
      <c r="AM40" s="278" t="s">
        <v>8502</v>
      </c>
      <c r="AN40" s="278" t="s">
        <v>8502</v>
      </c>
      <c r="AO40" s="278" t="s">
        <v>8502</v>
      </c>
      <c r="AP40" s="278" t="s">
        <v>8502</v>
      </c>
      <c r="AQ40" s="278" t="s">
        <v>8502</v>
      </c>
      <c r="AR40" s="278" t="s">
        <v>8502</v>
      </c>
      <c r="AS40" s="278" t="s">
        <v>8502</v>
      </c>
      <c r="AT40" s="278" t="str">
        <f>_xlfn.IFNA(VLOOKUP(C40,'INFORM Severity - hidden'!$C$5:$G$155,5,FALSE),"-")</f>
        <v>-</v>
      </c>
    </row>
    <row r="41" spans="1:46" x14ac:dyDescent="0.35">
      <c r="A41" t="s">
        <v>1777</v>
      </c>
      <c r="B41" t="s">
        <v>1775</v>
      </c>
      <c r="C41" t="s">
        <v>1776</v>
      </c>
      <c r="D41" s="278" t="str">
        <f t="shared" si="0"/>
        <v>Decreasing</v>
      </c>
      <c r="E41" s="278" t="s">
        <v>8502</v>
      </c>
      <c r="F41" s="278" t="s">
        <v>8502</v>
      </c>
      <c r="G41" s="278" t="s">
        <v>8502</v>
      </c>
      <c r="H41" s="278" t="s">
        <v>8502</v>
      </c>
      <c r="I41" s="278" t="s">
        <v>8502</v>
      </c>
      <c r="J41" s="278" t="s">
        <v>8502</v>
      </c>
      <c r="K41" s="278" t="s">
        <v>8502</v>
      </c>
      <c r="L41" s="278" t="s">
        <v>8502</v>
      </c>
      <c r="M41" s="278" t="s">
        <v>8502</v>
      </c>
      <c r="N41" s="278" t="s">
        <v>8502</v>
      </c>
      <c r="O41" s="278" t="s">
        <v>8502</v>
      </c>
      <c r="P41" s="278" t="s">
        <v>8502</v>
      </c>
      <c r="Q41" s="278" t="s">
        <v>8502</v>
      </c>
      <c r="R41" s="278" t="s">
        <v>8502</v>
      </c>
      <c r="S41" s="278" t="s">
        <v>8502</v>
      </c>
      <c r="T41" s="278" t="s">
        <v>8502</v>
      </c>
      <c r="U41" s="278" t="s">
        <v>8502</v>
      </c>
      <c r="V41" s="278" t="s">
        <v>8502</v>
      </c>
      <c r="W41" s="278" t="s">
        <v>8502</v>
      </c>
      <c r="X41" s="278" t="s">
        <v>8502</v>
      </c>
      <c r="Y41" s="278" t="s">
        <v>8502</v>
      </c>
      <c r="Z41" s="278" t="s">
        <v>8502</v>
      </c>
      <c r="AA41" s="278" t="s">
        <v>8502</v>
      </c>
      <c r="AB41" s="278" t="s">
        <v>8502</v>
      </c>
      <c r="AC41" s="278">
        <v>3.2</v>
      </c>
      <c r="AD41" s="278">
        <v>3.2</v>
      </c>
      <c r="AE41" s="278">
        <v>3.2</v>
      </c>
      <c r="AF41" s="278">
        <v>3.2</v>
      </c>
      <c r="AG41" s="278">
        <v>3.2</v>
      </c>
      <c r="AH41" s="278">
        <v>3.3</v>
      </c>
      <c r="AI41" s="278">
        <v>3.3</v>
      </c>
      <c r="AJ41" s="278">
        <v>3.3</v>
      </c>
      <c r="AK41" s="278">
        <v>3.3</v>
      </c>
      <c r="AL41" s="278">
        <v>3.3</v>
      </c>
      <c r="AM41" s="278">
        <v>3.3</v>
      </c>
      <c r="AN41" s="278">
        <v>3.3</v>
      </c>
      <c r="AO41" s="278">
        <v>3.3</v>
      </c>
      <c r="AP41" s="278">
        <v>3.3</v>
      </c>
      <c r="AQ41" s="278">
        <v>3.3</v>
      </c>
      <c r="AR41" s="278">
        <v>3.3</v>
      </c>
      <c r="AS41" s="278">
        <v>3.2</v>
      </c>
      <c r="AT41" s="278">
        <f>_xlfn.IFNA(VLOOKUP(C41,'INFORM Severity - hidden'!$C$5:$G$155,5,FALSE),"-")</f>
        <v>2.4</v>
      </c>
    </row>
    <row r="42" spans="1:46" x14ac:dyDescent="0.35">
      <c r="A42"/>
      <c r="B42"/>
      <c r="C42" t="s">
        <v>8520</v>
      </c>
      <c r="D42" s="278" t="str">
        <f t="shared" si="0"/>
        <v>-</v>
      </c>
      <c r="E42" s="278" t="s">
        <v>8502</v>
      </c>
      <c r="F42" s="278">
        <v>2.5</v>
      </c>
      <c r="G42" s="278">
        <v>2.5</v>
      </c>
      <c r="H42" s="278">
        <v>2.4</v>
      </c>
      <c r="I42" s="278">
        <v>2.4</v>
      </c>
      <c r="J42" s="278">
        <v>2.4</v>
      </c>
      <c r="K42" s="278">
        <v>2.4</v>
      </c>
      <c r="L42" s="278">
        <v>2.4</v>
      </c>
      <c r="M42" s="278">
        <v>2.4</v>
      </c>
      <c r="N42" s="278">
        <v>2.4</v>
      </c>
      <c r="O42" s="278">
        <v>1.7</v>
      </c>
      <c r="P42" s="278">
        <v>1.8</v>
      </c>
      <c r="Q42" s="278">
        <v>1.8</v>
      </c>
      <c r="R42" s="278">
        <v>1.8</v>
      </c>
      <c r="S42" s="278">
        <v>1.8</v>
      </c>
      <c r="T42" s="278">
        <v>1.8</v>
      </c>
      <c r="U42" s="278">
        <v>1.8</v>
      </c>
      <c r="V42" s="278">
        <v>1.7</v>
      </c>
      <c r="W42" s="278">
        <v>1.7</v>
      </c>
      <c r="X42" s="278">
        <v>1.7</v>
      </c>
      <c r="Y42" s="278">
        <v>1.6</v>
      </c>
      <c r="Z42" s="278">
        <v>2.2000000000000002</v>
      </c>
      <c r="AA42" s="278" t="s">
        <v>8502</v>
      </c>
      <c r="AB42" s="278" t="s">
        <v>8502</v>
      </c>
      <c r="AC42" s="278" t="s">
        <v>8502</v>
      </c>
      <c r="AD42" s="278" t="s">
        <v>8502</v>
      </c>
      <c r="AE42" s="278" t="s">
        <v>8502</v>
      </c>
      <c r="AF42" s="278" t="s">
        <v>8502</v>
      </c>
      <c r="AG42" s="278" t="s">
        <v>8502</v>
      </c>
      <c r="AH42" s="278" t="s">
        <v>8502</v>
      </c>
      <c r="AI42" s="278" t="s">
        <v>8502</v>
      </c>
      <c r="AJ42" s="278" t="s">
        <v>8502</v>
      </c>
      <c r="AK42" s="278" t="s">
        <v>8502</v>
      </c>
      <c r="AL42" s="278" t="s">
        <v>8502</v>
      </c>
      <c r="AM42" s="278" t="s">
        <v>8502</v>
      </c>
      <c r="AN42" s="278" t="s">
        <v>8502</v>
      </c>
      <c r="AO42" s="278" t="s">
        <v>8502</v>
      </c>
      <c r="AP42" s="278" t="s">
        <v>8502</v>
      </c>
      <c r="AQ42" s="278" t="s">
        <v>8502</v>
      </c>
      <c r="AR42" s="278" t="s">
        <v>8502</v>
      </c>
      <c r="AS42" s="278" t="s">
        <v>8502</v>
      </c>
      <c r="AT42" s="278" t="str">
        <f>_xlfn.IFNA(VLOOKUP(C42,'INFORM Severity - hidden'!$C$5:$G$155,5,FALSE),"-")</f>
        <v>-</v>
      </c>
    </row>
    <row r="43" spans="1:46" x14ac:dyDescent="0.35">
      <c r="A43"/>
      <c r="B43"/>
      <c r="C43" t="s">
        <v>8521</v>
      </c>
      <c r="D43" s="278" t="str">
        <f t="shared" si="0"/>
        <v>-</v>
      </c>
      <c r="E43" s="278" t="s">
        <v>8502</v>
      </c>
      <c r="F43" s="278" t="s">
        <v>8502</v>
      </c>
      <c r="G43" s="278" t="s">
        <v>8502</v>
      </c>
      <c r="H43" s="278" t="s">
        <v>8502</v>
      </c>
      <c r="I43" s="278" t="s">
        <v>8502</v>
      </c>
      <c r="J43" s="278" t="s">
        <v>8502</v>
      </c>
      <c r="K43" s="278" t="s">
        <v>8502</v>
      </c>
      <c r="L43" s="278" t="s">
        <v>8502</v>
      </c>
      <c r="M43" s="278" t="s">
        <v>8502</v>
      </c>
      <c r="N43" s="278" t="s">
        <v>8502</v>
      </c>
      <c r="O43" s="278" t="s">
        <v>8502</v>
      </c>
      <c r="P43" s="278" t="s">
        <v>8502</v>
      </c>
      <c r="Q43" s="278" t="s">
        <v>8502</v>
      </c>
      <c r="R43" s="278" t="s">
        <v>8502</v>
      </c>
      <c r="S43" s="278" t="s">
        <v>8502</v>
      </c>
      <c r="T43" s="278" t="s">
        <v>8502</v>
      </c>
      <c r="U43" s="278" t="s">
        <v>8502</v>
      </c>
      <c r="V43" s="278" t="s">
        <v>8502</v>
      </c>
      <c r="W43" s="278" t="s">
        <v>8502</v>
      </c>
      <c r="X43" s="278" t="s">
        <v>8502</v>
      </c>
      <c r="Y43" s="278" t="s">
        <v>8502</v>
      </c>
      <c r="Z43" s="278" t="s">
        <v>8502</v>
      </c>
      <c r="AA43" s="278">
        <v>2.2000000000000002</v>
      </c>
      <c r="AB43" s="278">
        <v>2.2000000000000002</v>
      </c>
      <c r="AC43" s="278">
        <v>2.2000000000000002</v>
      </c>
      <c r="AD43" s="278">
        <v>2.2000000000000002</v>
      </c>
      <c r="AE43" s="278" t="s">
        <v>8502</v>
      </c>
      <c r="AF43" s="278" t="s">
        <v>8502</v>
      </c>
      <c r="AG43" s="278" t="s">
        <v>8502</v>
      </c>
      <c r="AH43" s="278" t="s">
        <v>8502</v>
      </c>
      <c r="AI43" s="278" t="s">
        <v>8502</v>
      </c>
      <c r="AJ43" s="278" t="s">
        <v>8502</v>
      </c>
      <c r="AK43" s="278" t="s">
        <v>8502</v>
      </c>
      <c r="AL43" s="278" t="s">
        <v>8502</v>
      </c>
      <c r="AM43" s="278" t="s">
        <v>8502</v>
      </c>
      <c r="AN43" s="278" t="s">
        <v>8502</v>
      </c>
      <c r="AO43" s="278" t="s">
        <v>8502</v>
      </c>
      <c r="AP43" s="278" t="s">
        <v>8502</v>
      </c>
      <c r="AQ43" s="278" t="s">
        <v>8502</v>
      </c>
      <c r="AR43" s="278" t="s">
        <v>8502</v>
      </c>
      <c r="AS43" s="278" t="s">
        <v>8502</v>
      </c>
      <c r="AT43" s="278" t="str">
        <f>_xlfn.IFNA(VLOOKUP(C43,'INFORM Severity - hidden'!$C$5:$G$155,5,FALSE),"-")</f>
        <v>-</v>
      </c>
    </row>
    <row r="44" spans="1:46" x14ac:dyDescent="0.35">
      <c r="A44" t="s">
        <v>352</v>
      </c>
      <c r="B44" t="s">
        <v>350</v>
      </c>
      <c r="C44" t="s">
        <v>351</v>
      </c>
      <c r="D44" s="278" t="str">
        <f t="shared" si="0"/>
        <v>Decreasing</v>
      </c>
      <c r="E44" s="278" t="s">
        <v>8502</v>
      </c>
      <c r="F44" s="278">
        <v>3.9</v>
      </c>
      <c r="G44" s="278">
        <v>3.9</v>
      </c>
      <c r="H44" s="278">
        <v>4</v>
      </c>
      <c r="I44" s="278">
        <v>4</v>
      </c>
      <c r="J44" s="278">
        <v>4</v>
      </c>
      <c r="K44" s="278">
        <v>4</v>
      </c>
      <c r="L44" s="278">
        <v>4</v>
      </c>
      <c r="M44" s="278">
        <v>4</v>
      </c>
      <c r="N44" s="278">
        <v>4.0999999999999996</v>
      </c>
      <c r="O44" s="278">
        <v>4.0999999999999996</v>
      </c>
      <c r="P44" s="278">
        <v>4.0999999999999996</v>
      </c>
      <c r="Q44" s="278">
        <v>4.0999999999999996</v>
      </c>
      <c r="R44" s="278">
        <v>3.8</v>
      </c>
      <c r="S44" s="278">
        <v>3.8</v>
      </c>
      <c r="T44" s="278">
        <v>4.2</v>
      </c>
      <c r="U44" s="278">
        <v>4.2</v>
      </c>
      <c r="V44" s="278">
        <v>4.2</v>
      </c>
      <c r="W44" s="278">
        <v>4.2</v>
      </c>
      <c r="X44" s="278">
        <v>4.2</v>
      </c>
      <c r="Y44" s="278">
        <v>4.2</v>
      </c>
      <c r="Z44" s="278">
        <v>4.2</v>
      </c>
      <c r="AA44" s="278">
        <v>4.0999999999999996</v>
      </c>
      <c r="AB44" s="278">
        <v>3.9</v>
      </c>
      <c r="AC44" s="278">
        <v>3.9</v>
      </c>
      <c r="AD44" s="278">
        <v>3.9</v>
      </c>
      <c r="AE44" s="278">
        <v>3.9</v>
      </c>
      <c r="AF44" s="278">
        <v>3.9</v>
      </c>
      <c r="AG44" s="278">
        <v>3.7</v>
      </c>
      <c r="AH44" s="278">
        <v>3.7</v>
      </c>
      <c r="AI44" s="278">
        <v>3.7</v>
      </c>
      <c r="AJ44" s="278">
        <v>3.7</v>
      </c>
      <c r="AK44" s="278">
        <v>4</v>
      </c>
      <c r="AL44" s="278">
        <v>4.0999999999999996</v>
      </c>
      <c r="AM44" s="278">
        <v>4.0999999999999996</v>
      </c>
      <c r="AN44" s="278">
        <v>4.0999999999999996</v>
      </c>
      <c r="AO44" s="278">
        <v>4.0999999999999996</v>
      </c>
      <c r="AP44" s="278">
        <v>4.0999999999999996</v>
      </c>
      <c r="AQ44" s="278">
        <v>3.9</v>
      </c>
      <c r="AR44" s="278">
        <v>3.9</v>
      </c>
      <c r="AS44" s="278">
        <v>3.9</v>
      </c>
      <c r="AT44" s="278">
        <f>_xlfn.IFNA(VLOOKUP(C44,'INFORM Severity - hidden'!$C$5:$G$155,5,FALSE),"-")</f>
        <v>3.9</v>
      </c>
    </row>
    <row r="45" spans="1:46" x14ac:dyDescent="0.35">
      <c r="A45" t="s">
        <v>352</v>
      </c>
      <c r="B45" t="s">
        <v>358</v>
      </c>
      <c r="C45" t="s">
        <v>359</v>
      </c>
      <c r="D45" s="278" t="str">
        <f t="shared" si="0"/>
        <v>Stable</v>
      </c>
      <c r="E45" s="278" t="s">
        <v>8502</v>
      </c>
      <c r="F45" s="278">
        <v>2.8</v>
      </c>
      <c r="G45" s="278">
        <v>2.8</v>
      </c>
      <c r="H45" s="278">
        <v>3.3</v>
      </c>
      <c r="I45" s="278">
        <v>3.3</v>
      </c>
      <c r="J45" s="278">
        <v>3.3</v>
      </c>
      <c r="K45" s="278">
        <v>3.3</v>
      </c>
      <c r="L45" s="278">
        <v>3.3</v>
      </c>
      <c r="M45" s="278">
        <v>3.3</v>
      </c>
      <c r="N45" s="278">
        <v>3.3</v>
      </c>
      <c r="O45" s="278">
        <v>3.3</v>
      </c>
      <c r="P45" s="278">
        <v>3.3</v>
      </c>
      <c r="Q45" s="278">
        <v>3.3</v>
      </c>
      <c r="R45" s="278">
        <v>3.4</v>
      </c>
      <c r="S45" s="278">
        <v>3.4</v>
      </c>
      <c r="T45" s="278">
        <v>3.4</v>
      </c>
      <c r="U45" s="278">
        <v>3.4</v>
      </c>
      <c r="V45" s="278">
        <v>3.4</v>
      </c>
      <c r="W45" s="278">
        <v>3.4</v>
      </c>
      <c r="X45" s="278">
        <v>3.4</v>
      </c>
      <c r="Y45" s="278">
        <v>3.4</v>
      </c>
      <c r="Z45" s="278">
        <v>3.4</v>
      </c>
      <c r="AA45" s="278">
        <v>3.4</v>
      </c>
      <c r="AB45" s="278">
        <v>3.4</v>
      </c>
      <c r="AC45" s="278">
        <v>3.4</v>
      </c>
      <c r="AD45" s="278">
        <v>3.4</v>
      </c>
      <c r="AE45" s="278">
        <v>3.4</v>
      </c>
      <c r="AF45" s="278">
        <v>3.4</v>
      </c>
      <c r="AG45" s="278">
        <v>3.4</v>
      </c>
      <c r="AH45" s="278">
        <v>3.4</v>
      </c>
      <c r="AI45" s="278">
        <v>3.4</v>
      </c>
      <c r="AJ45" s="278">
        <v>3.4</v>
      </c>
      <c r="AK45" s="278">
        <v>3.5</v>
      </c>
      <c r="AL45" s="278">
        <v>3.5</v>
      </c>
      <c r="AM45" s="278">
        <v>3.5</v>
      </c>
      <c r="AN45" s="278">
        <v>3.5</v>
      </c>
      <c r="AO45" s="278">
        <v>3.5</v>
      </c>
      <c r="AP45" s="278">
        <v>3.5</v>
      </c>
      <c r="AQ45" s="278">
        <v>3.5</v>
      </c>
      <c r="AR45" s="278">
        <v>3.5</v>
      </c>
      <c r="AS45" s="278">
        <v>3.5</v>
      </c>
      <c r="AT45" s="278">
        <f>_xlfn.IFNA(VLOOKUP(C45,'INFORM Severity - hidden'!$C$5:$G$155,5,FALSE),"-")</f>
        <v>3.5</v>
      </c>
    </row>
    <row r="46" spans="1:46" x14ac:dyDescent="0.35">
      <c r="A46"/>
      <c r="B46"/>
      <c r="C46" t="s">
        <v>8522</v>
      </c>
      <c r="D46" s="278" t="str">
        <f t="shared" si="0"/>
        <v>-</v>
      </c>
      <c r="E46" s="278" t="s">
        <v>8502</v>
      </c>
      <c r="F46" s="278" t="s">
        <v>8502</v>
      </c>
      <c r="G46" s="278" t="s">
        <v>8502</v>
      </c>
      <c r="H46" s="278" t="s">
        <v>8502</v>
      </c>
      <c r="I46" s="278" t="s">
        <v>8502</v>
      </c>
      <c r="J46" s="278" t="s">
        <v>8502</v>
      </c>
      <c r="K46" s="278" t="s">
        <v>8502</v>
      </c>
      <c r="L46" s="278" t="s">
        <v>8502</v>
      </c>
      <c r="M46" s="278" t="s">
        <v>8502</v>
      </c>
      <c r="N46" s="278" t="s">
        <v>8502</v>
      </c>
      <c r="O46" s="278" t="s">
        <v>8502</v>
      </c>
      <c r="P46" s="278" t="s">
        <v>8502</v>
      </c>
      <c r="Q46" s="278" t="s">
        <v>8502</v>
      </c>
      <c r="R46" s="278" t="s">
        <v>8502</v>
      </c>
      <c r="S46" s="278" t="s">
        <v>8502</v>
      </c>
      <c r="T46" s="278" t="s">
        <v>8502</v>
      </c>
      <c r="U46" s="278" t="s">
        <v>8502</v>
      </c>
      <c r="V46" s="278" t="s">
        <v>8502</v>
      </c>
      <c r="W46" s="278" t="s">
        <v>8502</v>
      </c>
      <c r="X46" s="278" t="s">
        <v>8502</v>
      </c>
      <c r="Y46" s="278" t="s">
        <v>8502</v>
      </c>
      <c r="Z46" s="278" t="s">
        <v>8502</v>
      </c>
      <c r="AA46" s="278">
        <v>2.2000000000000002</v>
      </c>
      <c r="AB46" s="278">
        <v>2</v>
      </c>
      <c r="AC46" s="278">
        <v>2.1</v>
      </c>
      <c r="AD46" s="278">
        <v>2.1</v>
      </c>
      <c r="AE46" s="278">
        <v>2.1</v>
      </c>
      <c r="AF46" s="278">
        <v>2.1</v>
      </c>
      <c r="AG46" s="278" t="s">
        <v>8502</v>
      </c>
      <c r="AH46" s="278" t="s">
        <v>8502</v>
      </c>
      <c r="AI46" s="278" t="s">
        <v>8502</v>
      </c>
      <c r="AJ46" s="278" t="s">
        <v>8502</v>
      </c>
      <c r="AK46" s="278" t="s">
        <v>8502</v>
      </c>
      <c r="AL46" s="278" t="s">
        <v>8502</v>
      </c>
      <c r="AM46" s="278" t="s">
        <v>8502</v>
      </c>
      <c r="AN46" s="278" t="s">
        <v>8502</v>
      </c>
      <c r="AO46" s="278" t="s">
        <v>8502</v>
      </c>
      <c r="AP46" s="278" t="s">
        <v>8502</v>
      </c>
      <c r="AQ46" s="278" t="s">
        <v>8502</v>
      </c>
      <c r="AR46" s="278" t="s">
        <v>8502</v>
      </c>
      <c r="AS46" s="278" t="s">
        <v>8502</v>
      </c>
      <c r="AT46" s="278" t="str">
        <f>_xlfn.IFNA(VLOOKUP(C46,'INFORM Severity - hidden'!$C$5:$G$155,5,FALSE),"-")</f>
        <v>-</v>
      </c>
    </row>
    <row r="47" spans="1:46" x14ac:dyDescent="0.35">
      <c r="A47"/>
      <c r="B47"/>
      <c r="C47" t="s">
        <v>8523</v>
      </c>
      <c r="D47" s="278" t="str">
        <f t="shared" si="0"/>
        <v>-</v>
      </c>
      <c r="E47" s="278" t="s">
        <v>8502</v>
      </c>
      <c r="F47" s="278" t="s">
        <v>8502</v>
      </c>
      <c r="G47" s="278" t="s">
        <v>8502</v>
      </c>
      <c r="H47" s="278">
        <v>2</v>
      </c>
      <c r="I47" s="278">
        <v>2</v>
      </c>
      <c r="J47" s="278" t="s">
        <v>8502</v>
      </c>
      <c r="K47" s="278" t="s">
        <v>8502</v>
      </c>
      <c r="L47" s="278" t="s">
        <v>8502</v>
      </c>
      <c r="M47" s="278" t="s">
        <v>8502</v>
      </c>
      <c r="N47" s="278" t="s">
        <v>8502</v>
      </c>
      <c r="O47" s="278" t="s">
        <v>8502</v>
      </c>
      <c r="P47" s="278" t="s">
        <v>8502</v>
      </c>
      <c r="Q47" s="278" t="s">
        <v>8502</v>
      </c>
      <c r="R47" s="278" t="s">
        <v>8502</v>
      </c>
      <c r="S47" s="278" t="s">
        <v>8502</v>
      </c>
      <c r="T47" s="278" t="s">
        <v>8502</v>
      </c>
      <c r="U47" s="278" t="s">
        <v>8502</v>
      </c>
      <c r="V47" s="278" t="s">
        <v>8502</v>
      </c>
      <c r="W47" s="278" t="s">
        <v>8502</v>
      </c>
      <c r="X47" s="278" t="s">
        <v>8502</v>
      </c>
      <c r="Y47" s="278" t="s">
        <v>8502</v>
      </c>
      <c r="Z47" s="278" t="s">
        <v>8502</v>
      </c>
      <c r="AA47" s="278" t="s">
        <v>8502</v>
      </c>
      <c r="AB47" s="278" t="s">
        <v>8502</v>
      </c>
      <c r="AC47" s="278" t="s">
        <v>8502</v>
      </c>
      <c r="AD47" s="278" t="s">
        <v>8502</v>
      </c>
      <c r="AE47" s="278" t="s">
        <v>8502</v>
      </c>
      <c r="AF47" s="278" t="s">
        <v>8502</v>
      </c>
      <c r="AG47" s="278" t="s">
        <v>8502</v>
      </c>
      <c r="AH47" s="278" t="s">
        <v>8502</v>
      </c>
      <c r="AI47" s="278" t="s">
        <v>8502</v>
      </c>
      <c r="AJ47" s="278" t="s">
        <v>8502</v>
      </c>
      <c r="AK47" s="278" t="s">
        <v>8502</v>
      </c>
      <c r="AL47" s="278" t="s">
        <v>8502</v>
      </c>
      <c r="AM47" s="278" t="s">
        <v>8502</v>
      </c>
      <c r="AN47" s="278" t="s">
        <v>8502</v>
      </c>
      <c r="AO47" s="278" t="s">
        <v>8502</v>
      </c>
      <c r="AP47" s="278" t="s">
        <v>8502</v>
      </c>
      <c r="AQ47" s="278" t="s">
        <v>8502</v>
      </c>
      <c r="AR47" s="278" t="s">
        <v>8502</v>
      </c>
      <c r="AS47" s="278" t="s">
        <v>8502</v>
      </c>
      <c r="AT47" s="278" t="str">
        <f>_xlfn.IFNA(VLOOKUP(C47,'INFORM Severity - hidden'!$C$5:$G$155,5,FALSE),"-")</f>
        <v>-</v>
      </c>
    </row>
    <row r="48" spans="1:46" x14ac:dyDescent="0.35">
      <c r="A48" t="s">
        <v>4145</v>
      </c>
      <c r="B48" t="s">
        <v>4143</v>
      </c>
      <c r="C48" t="s">
        <v>4144</v>
      </c>
      <c r="D48" s="278" t="str">
        <f t="shared" si="0"/>
        <v>Increasing</v>
      </c>
      <c r="E48" s="278" t="s">
        <v>8502</v>
      </c>
      <c r="F48" s="278" t="s">
        <v>8502</v>
      </c>
      <c r="G48" s="278" t="s">
        <v>8502</v>
      </c>
      <c r="H48" s="278">
        <v>0.8</v>
      </c>
      <c r="I48" s="278">
        <v>0.8</v>
      </c>
      <c r="J48" s="278">
        <v>0.8</v>
      </c>
      <c r="K48" s="278">
        <v>0.8</v>
      </c>
      <c r="L48" s="278">
        <v>0.8</v>
      </c>
      <c r="M48" s="278">
        <v>0.8</v>
      </c>
      <c r="N48" s="278">
        <v>0.8</v>
      </c>
      <c r="O48" s="278">
        <v>0.8</v>
      </c>
      <c r="P48" s="278">
        <v>0.8</v>
      </c>
      <c r="Q48" s="278">
        <v>1.3</v>
      </c>
      <c r="R48" s="278">
        <v>1.2</v>
      </c>
      <c r="S48" s="278">
        <v>1</v>
      </c>
      <c r="T48" s="278">
        <v>1</v>
      </c>
      <c r="U48" s="278">
        <v>1</v>
      </c>
      <c r="V48" s="278">
        <v>1.1000000000000001</v>
      </c>
      <c r="W48" s="278">
        <v>1.1000000000000001</v>
      </c>
      <c r="X48" s="278">
        <v>1.1000000000000001</v>
      </c>
      <c r="Y48" s="278">
        <v>1.1000000000000001</v>
      </c>
      <c r="Z48" s="278">
        <v>1.1000000000000001</v>
      </c>
      <c r="AA48" s="278">
        <v>1.1000000000000001</v>
      </c>
      <c r="AB48" s="278">
        <v>1.1000000000000001</v>
      </c>
      <c r="AC48" s="278">
        <v>1.2</v>
      </c>
      <c r="AD48" s="278">
        <v>1.2</v>
      </c>
      <c r="AE48" s="278">
        <v>1.2</v>
      </c>
      <c r="AF48" s="278">
        <v>1.2</v>
      </c>
      <c r="AG48" s="278">
        <v>1.2</v>
      </c>
      <c r="AH48" s="278">
        <v>1.2</v>
      </c>
      <c r="AI48" s="278">
        <v>1.2</v>
      </c>
      <c r="AJ48" s="278">
        <v>1.2</v>
      </c>
      <c r="AK48" s="278">
        <v>1.2</v>
      </c>
      <c r="AL48" s="278">
        <v>1.1000000000000001</v>
      </c>
      <c r="AM48" s="278">
        <v>1.1000000000000001</v>
      </c>
      <c r="AN48" s="278">
        <v>1.1000000000000001</v>
      </c>
      <c r="AO48" s="278">
        <v>1.1000000000000001</v>
      </c>
      <c r="AP48" s="278">
        <v>1.1000000000000001</v>
      </c>
      <c r="AQ48" s="278">
        <v>1.1000000000000001</v>
      </c>
      <c r="AR48" s="278">
        <v>1.1000000000000001</v>
      </c>
      <c r="AS48" s="278">
        <v>1.1000000000000001</v>
      </c>
      <c r="AT48" s="278">
        <f>_xlfn.IFNA(VLOOKUP(C48,'INFORM Severity - hidden'!$C$5:$G$155,5,FALSE),"-")</f>
        <v>1.3</v>
      </c>
    </row>
    <row r="49" spans="1:46" x14ac:dyDescent="0.35">
      <c r="A49" t="s">
        <v>367</v>
      </c>
      <c r="B49" t="s">
        <v>1273</v>
      </c>
      <c r="C49" t="s">
        <v>1274</v>
      </c>
      <c r="D49" s="278" t="str">
        <f t="shared" si="0"/>
        <v>Decreasing</v>
      </c>
      <c r="E49" s="278" t="s">
        <v>8502</v>
      </c>
      <c r="F49" s="278">
        <v>2.6</v>
      </c>
      <c r="G49" s="278">
        <v>2.9</v>
      </c>
      <c r="H49" s="278">
        <v>2.9</v>
      </c>
      <c r="I49" s="278" t="s">
        <v>8502</v>
      </c>
      <c r="J49" s="278" t="s">
        <v>8502</v>
      </c>
      <c r="K49" s="278" t="s">
        <v>8502</v>
      </c>
      <c r="L49" s="278" t="s">
        <v>8502</v>
      </c>
      <c r="M49" s="278" t="s">
        <v>8502</v>
      </c>
      <c r="N49" s="278" t="s">
        <v>8502</v>
      </c>
      <c r="O49" s="278" t="s">
        <v>8502</v>
      </c>
      <c r="P49" s="278">
        <v>2.9</v>
      </c>
      <c r="Q49" s="278">
        <v>2.9</v>
      </c>
      <c r="R49" s="278">
        <v>2.9</v>
      </c>
      <c r="S49" s="278">
        <v>2.9</v>
      </c>
      <c r="T49" s="278">
        <v>2.9</v>
      </c>
      <c r="U49" s="278">
        <v>2.9</v>
      </c>
      <c r="V49" s="278">
        <v>2.9</v>
      </c>
      <c r="W49" s="278">
        <v>2.9</v>
      </c>
      <c r="X49" s="278">
        <v>2.9</v>
      </c>
      <c r="Y49" s="278">
        <v>2.9</v>
      </c>
      <c r="Z49" s="278">
        <v>2.9</v>
      </c>
      <c r="AA49" s="278">
        <v>3</v>
      </c>
      <c r="AB49" s="278">
        <v>3</v>
      </c>
      <c r="AC49" s="278">
        <v>3</v>
      </c>
      <c r="AD49" s="278">
        <v>2.7</v>
      </c>
      <c r="AE49" s="278">
        <v>2.7</v>
      </c>
      <c r="AF49" s="278">
        <v>2.7</v>
      </c>
      <c r="AG49" s="278">
        <v>2.7</v>
      </c>
      <c r="AH49" s="278">
        <v>2.7</v>
      </c>
      <c r="AI49" s="278">
        <v>2.6</v>
      </c>
      <c r="AJ49" s="278">
        <v>2.6</v>
      </c>
      <c r="AK49" s="278">
        <v>2.8</v>
      </c>
      <c r="AL49" s="278">
        <v>2.8</v>
      </c>
      <c r="AM49" s="278">
        <v>2.8</v>
      </c>
      <c r="AN49" s="278">
        <v>2.8</v>
      </c>
      <c r="AO49" s="278">
        <v>2.7</v>
      </c>
      <c r="AP49" s="278">
        <v>2.7</v>
      </c>
      <c r="AQ49" s="278">
        <v>2.7</v>
      </c>
      <c r="AR49" s="278">
        <v>2.7</v>
      </c>
      <c r="AS49" s="278">
        <v>2.5</v>
      </c>
      <c r="AT49" s="278">
        <f>_xlfn.IFNA(VLOOKUP(C49,'INFORM Severity - hidden'!$C$5:$G$155,5,FALSE),"-")</f>
        <v>2.5</v>
      </c>
    </row>
    <row r="50" spans="1:46" x14ac:dyDescent="0.35">
      <c r="A50" t="s">
        <v>367</v>
      </c>
      <c r="B50" t="s">
        <v>365</v>
      </c>
      <c r="C50" t="s">
        <v>366</v>
      </c>
      <c r="D50" s="278" t="str">
        <f t="shared" si="0"/>
        <v>Decreasing</v>
      </c>
      <c r="E50" s="278" t="s">
        <v>8502</v>
      </c>
      <c r="F50" s="278">
        <v>1.4</v>
      </c>
      <c r="G50" s="278">
        <v>1.4</v>
      </c>
      <c r="H50" s="278">
        <v>1.7</v>
      </c>
      <c r="I50" s="278">
        <v>1.7</v>
      </c>
      <c r="J50" s="278">
        <v>1.7</v>
      </c>
      <c r="K50" s="278">
        <v>1.7</v>
      </c>
      <c r="L50" s="278">
        <v>1.4</v>
      </c>
      <c r="M50" s="278">
        <v>1.4</v>
      </c>
      <c r="N50" s="278">
        <v>1.4</v>
      </c>
      <c r="O50" s="278">
        <v>1.4</v>
      </c>
      <c r="P50" s="278">
        <v>1.4</v>
      </c>
      <c r="Q50" s="278">
        <v>1.4</v>
      </c>
      <c r="R50" s="278">
        <v>1.4</v>
      </c>
      <c r="S50" s="278">
        <v>1.4</v>
      </c>
      <c r="T50" s="278">
        <v>1.4</v>
      </c>
      <c r="U50" s="278">
        <v>1.4</v>
      </c>
      <c r="V50" s="278">
        <v>1.4</v>
      </c>
      <c r="W50" s="278">
        <v>1.4</v>
      </c>
      <c r="X50" s="278">
        <v>1.4</v>
      </c>
      <c r="Y50" s="278">
        <v>1.5</v>
      </c>
      <c r="Z50" s="278">
        <v>1.5</v>
      </c>
      <c r="AA50" s="278">
        <v>1.8</v>
      </c>
      <c r="AB50" s="278">
        <v>1.8</v>
      </c>
      <c r="AC50" s="278">
        <v>1.8</v>
      </c>
      <c r="AD50" s="278">
        <v>1.8</v>
      </c>
      <c r="AE50" s="278">
        <v>1.8</v>
      </c>
      <c r="AF50" s="278">
        <v>1.8</v>
      </c>
      <c r="AG50" s="278">
        <v>1.8</v>
      </c>
      <c r="AH50" s="278">
        <v>1.8</v>
      </c>
      <c r="AI50" s="278">
        <v>1.7</v>
      </c>
      <c r="AJ50" s="278">
        <v>1.7</v>
      </c>
      <c r="AK50" s="278">
        <v>1.7</v>
      </c>
      <c r="AL50" s="278">
        <v>1.7</v>
      </c>
      <c r="AM50" s="278">
        <v>1.7</v>
      </c>
      <c r="AN50" s="278">
        <v>1.7</v>
      </c>
      <c r="AO50" s="278">
        <v>1.7</v>
      </c>
      <c r="AP50" s="278">
        <v>1.7</v>
      </c>
      <c r="AQ50" s="278">
        <v>1.7</v>
      </c>
      <c r="AR50" s="278">
        <v>1.7</v>
      </c>
      <c r="AS50" s="278">
        <v>1.5</v>
      </c>
      <c r="AT50" s="278">
        <f>_xlfn.IFNA(VLOOKUP(C50,'INFORM Severity - hidden'!$C$5:$G$155,5,FALSE),"-")</f>
        <v>1.5</v>
      </c>
    </row>
    <row r="51" spans="1:46" x14ac:dyDescent="0.35">
      <c r="A51" t="s">
        <v>367</v>
      </c>
      <c r="B51" t="s">
        <v>374</v>
      </c>
      <c r="C51" t="s">
        <v>375</v>
      </c>
      <c r="D51" s="278" t="str">
        <f t="shared" si="0"/>
        <v>Decreasing</v>
      </c>
      <c r="E51" s="278" t="s">
        <v>8502</v>
      </c>
      <c r="F51" s="278">
        <v>2.6</v>
      </c>
      <c r="G51" s="278">
        <v>2.8</v>
      </c>
      <c r="H51" s="278">
        <v>2.8</v>
      </c>
      <c r="I51" s="278">
        <v>2.9</v>
      </c>
      <c r="J51" s="278">
        <v>2.8</v>
      </c>
      <c r="K51" s="278">
        <v>2.8</v>
      </c>
      <c r="L51" s="278">
        <v>2.7</v>
      </c>
      <c r="M51" s="278">
        <v>2.7</v>
      </c>
      <c r="N51" s="278">
        <v>2.7</v>
      </c>
      <c r="O51" s="278">
        <v>2.8</v>
      </c>
      <c r="P51" s="278">
        <v>2.8</v>
      </c>
      <c r="Q51" s="278">
        <v>2.8</v>
      </c>
      <c r="R51" s="278">
        <v>2.8</v>
      </c>
      <c r="S51" s="278">
        <v>2.8</v>
      </c>
      <c r="T51" s="278">
        <v>2.8</v>
      </c>
      <c r="U51" s="278">
        <v>2.8</v>
      </c>
      <c r="V51" s="278">
        <v>2.8</v>
      </c>
      <c r="W51" s="278">
        <v>2.8</v>
      </c>
      <c r="X51" s="278">
        <v>2.8</v>
      </c>
      <c r="Y51" s="278">
        <v>2.9</v>
      </c>
      <c r="Z51" s="278">
        <v>2.9</v>
      </c>
      <c r="AA51" s="278">
        <v>3.1</v>
      </c>
      <c r="AB51" s="278">
        <v>3.1</v>
      </c>
      <c r="AC51" s="278">
        <v>3.1</v>
      </c>
      <c r="AD51" s="278">
        <v>2.8</v>
      </c>
      <c r="AE51" s="278">
        <v>2.8</v>
      </c>
      <c r="AF51" s="278">
        <v>2.8</v>
      </c>
      <c r="AG51" s="278">
        <v>2.8</v>
      </c>
      <c r="AH51" s="278">
        <v>2.8</v>
      </c>
      <c r="AI51" s="278">
        <v>2.4</v>
      </c>
      <c r="AJ51" s="278">
        <v>2.4</v>
      </c>
      <c r="AK51" s="278">
        <v>2.6</v>
      </c>
      <c r="AL51" s="278">
        <v>2.6</v>
      </c>
      <c r="AM51" s="278">
        <v>2.6</v>
      </c>
      <c r="AN51" s="278">
        <v>2.6</v>
      </c>
      <c r="AO51" s="278">
        <v>2.6</v>
      </c>
      <c r="AP51" s="278">
        <v>2.6</v>
      </c>
      <c r="AQ51" s="278">
        <v>2.6</v>
      </c>
      <c r="AR51" s="278">
        <v>2.6</v>
      </c>
      <c r="AS51" s="278">
        <v>2.4</v>
      </c>
      <c r="AT51" s="278">
        <f>_xlfn.IFNA(VLOOKUP(C51,'INFORM Severity - hidden'!$C$5:$G$155,5,FALSE),"-")</f>
        <v>2.4</v>
      </c>
    </row>
    <row r="52" spans="1:46" x14ac:dyDescent="0.35">
      <c r="A52"/>
      <c r="B52"/>
      <c r="C52" t="s">
        <v>8524</v>
      </c>
      <c r="D52" s="278" t="str">
        <f t="shared" si="0"/>
        <v>-</v>
      </c>
      <c r="E52" s="278" t="s">
        <v>8502</v>
      </c>
      <c r="F52" s="278" t="s">
        <v>8502</v>
      </c>
      <c r="G52" s="278" t="s">
        <v>8502</v>
      </c>
      <c r="H52" s="278" t="s">
        <v>8502</v>
      </c>
      <c r="I52" s="278" t="s">
        <v>8502</v>
      </c>
      <c r="J52" s="278" t="s">
        <v>8502</v>
      </c>
      <c r="K52" s="278" t="s">
        <v>8502</v>
      </c>
      <c r="L52" s="278" t="s">
        <v>8502</v>
      </c>
      <c r="M52" s="278" t="s">
        <v>8502</v>
      </c>
      <c r="N52" s="278" t="s">
        <v>8502</v>
      </c>
      <c r="O52" s="278" t="s">
        <v>8502</v>
      </c>
      <c r="P52" s="278">
        <v>2.2999999999999998</v>
      </c>
      <c r="Q52" s="278">
        <v>2.2999999999999998</v>
      </c>
      <c r="R52" s="278">
        <v>2.2999999999999998</v>
      </c>
      <c r="S52" s="278">
        <v>2.2999999999999998</v>
      </c>
      <c r="T52" s="278">
        <v>2.2999999999999998</v>
      </c>
      <c r="U52" s="278">
        <v>2.2999999999999998</v>
      </c>
      <c r="V52" s="278">
        <v>2.2999999999999998</v>
      </c>
      <c r="W52" s="278" t="s">
        <v>8502</v>
      </c>
      <c r="X52" s="278" t="s">
        <v>8502</v>
      </c>
      <c r="Y52" s="278" t="s">
        <v>8502</v>
      </c>
      <c r="Z52" s="278" t="s">
        <v>8502</v>
      </c>
      <c r="AA52" s="278" t="s">
        <v>8502</v>
      </c>
      <c r="AB52" s="278" t="s">
        <v>8502</v>
      </c>
      <c r="AC52" s="278" t="s">
        <v>8502</v>
      </c>
      <c r="AD52" s="278" t="s">
        <v>8502</v>
      </c>
      <c r="AE52" s="278" t="s">
        <v>8502</v>
      </c>
      <c r="AF52" s="278" t="s">
        <v>8502</v>
      </c>
      <c r="AG52" s="278" t="s">
        <v>8502</v>
      </c>
      <c r="AH52" s="278" t="s">
        <v>8502</v>
      </c>
      <c r="AI52" s="278" t="s">
        <v>8502</v>
      </c>
      <c r="AJ52" s="278" t="s">
        <v>8502</v>
      </c>
      <c r="AK52" s="278" t="s">
        <v>8502</v>
      </c>
      <c r="AL52" s="278" t="s">
        <v>8502</v>
      </c>
      <c r="AM52" s="278" t="s">
        <v>8502</v>
      </c>
      <c r="AN52" s="278" t="s">
        <v>8502</v>
      </c>
      <c r="AO52" s="278" t="s">
        <v>8502</v>
      </c>
      <c r="AP52" s="278" t="s">
        <v>8502</v>
      </c>
      <c r="AQ52" s="278" t="s">
        <v>8502</v>
      </c>
      <c r="AR52" s="278" t="s">
        <v>8502</v>
      </c>
      <c r="AS52" s="278" t="s">
        <v>8502</v>
      </c>
      <c r="AT52" s="278" t="str">
        <f>_xlfn.IFNA(VLOOKUP(C52,'INFORM Severity - hidden'!$C$5:$G$155,5,FALSE),"-")</f>
        <v>-</v>
      </c>
    </row>
    <row r="53" spans="1:46" x14ac:dyDescent="0.35">
      <c r="A53" t="s">
        <v>4157</v>
      </c>
      <c r="B53" t="s">
        <v>4155</v>
      </c>
      <c r="C53" t="s">
        <v>4156</v>
      </c>
      <c r="D53" s="278" t="str">
        <f t="shared" si="0"/>
        <v>Stable</v>
      </c>
      <c r="E53" s="278" t="s">
        <v>8502</v>
      </c>
      <c r="F53" s="278" t="s">
        <v>8502</v>
      </c>
      <c r="G53" s="278" t="s">
        <v>8502</v>
      </c>
      <c r="H53" s="278" t="s">
        <v>8502</v>
      </c>
      <c r="I53" s="278" t="s">
        <v>8502</v>
      </c>
      <c r="J53" s="278" t="s">
        <v>8502</v>
      </c>
      <c r="K53" s="278" t="s">
        <v>8502</v>
      </c>
      <c r="L53" s="278" t="s">
        <v>8502</v>
      </c>
      <c r="M53" s="278" t="s">
        <v>8502</v>
      </c>
      <c r="N53" s="278" t="s">
        <v>8502</v>
      </c>
      <c r="O53" s="278" t="s">
        <v>8502</v>
      </c>
      <c r="P53" s="278" t="s">
        <v>8502</v>
      </c>
      <c r="Q53" s="278" t="s">
        <v>8502</v>
      </c>
      <c r="R53" s="278" t="s">
        <v>8502</v>
      </c>
      <c r="S53" s="278" t="s">
        <v>8502</v>
      </c>
      <c r="T53" s="278" t="s">
        <v>8502</v>
      </c>
      <c r="U53" s="278" t="s">
        <v>8502</v>
      </c>
      <c r="V53" s="278" t="s">
        <v>8502</v>
      </c>
      <c r="W53" s="278" t="s">
        <v>8502</v>
      </c>
      <c r="X53" s="278" t="s">
        <v>8502</v>
      </c>
      <c r="Y53" s="278" t="s">
        <v>8502</v>
      </c>
      <c r="Z53" s="278" t="s">
        <v>8502</v>
      </c>
      <c r="AA53" s="278" t="s">
        <v>8502</v>
      </c>
      <c r="AB53" s="278" t="s">
        <v>8502</v>
      </c>
      <c r="AC53" s="278" t="s">
        <v>8502</v>
      </c>
      <c r="AD53" s="278" t="s">
        <v>8502</v>
      </c>
      <c r="AE53" s="278" t="s">
        <v>8502</v>
      </c>
      <c r="AF53" s="278" t="s">
        <v>8502</v>
      </c>
      <c r="AG53" s="278" t="s">
        <v>8502</v>
      </c>
      <c r="AH53" s="278" t="s">
        <v>8502</v>
      </c>
      <c r="AI53" s="278" t="s">
        <v>8502</v>
      </c>
      <c r="AJ53" s="278" t="s">
        <v>8502</v>
      </c>
      <c r="AK53" s="278" t="s">
        <v>8502</v>
      </c>
      <c r="AL53" s="278" t="s">
        <v>8502</v>
      </c>
      <c r="AM53" s="278" t="s">
        <v>8502</v>
      </c>
      <c r="AN53" s="278" t="s">
        <v>8502</v>
      </c>
      <c r="AO53" s="278" t="s">
        <v>8502</v>
      </c>
      <c r="AP53" s="278">
        <v>1.9</v>
      </c>
      <c r="AQ53" s="278">
        <v>1.8</v>
      </c>
      <c r="AR53" s="278">
        <v>1.8</v>
      </c>
      <c r="AS53" s="278">
        <v>1.8</v>
      </c>
      <c r="AT53" s="278">
        <f>_xlfn.IFNA(VLOOKUP(C53,'INFORM Severity - hidden'!$C$5:$G$155,5,FALSE),"-")</f>
        <v>2.1</v>
      </c>
    </row>
    <row r="54" spans="1:46" x14ac:dyDescent="0.35">
      <c r="A54" t="s">
        <v>456</v>
      </c>
      <c r="B54" t="s">
        <v>454</v>
      </c>
      <c r="C54" t="s">
        <v>455</v>
      </c>
      <c r="D54" s="278" t="str">
        <f t="shared" si="0"/>
        <v>-</v>
      </c>
      <c r="E54" s="278" t="s">
        <v>8502</v>
      </c>
      <c r="F54" s="278" t="s">
        <v>8502</v>
      </c>
      <c r="G54" s="278" t="s">
        <v>8502</v>
      </c>
      <c r="H54" s="278" t="s">
        <v>8502</v>
      </c>
      <c r="I54" s="278" t="s">
        <v>8502</v>
      </c>
      <c r="J54" s="278" t="s">
        <v>8502</v>
      </c>
      <c r="K54" s="278" t="s">
        <v>8502</v>
      </c>
      <c r="L54" s="278" t="s">
        <v>8502</v>
      </c>
      <c r="M54" s="278" t="s">
        <v>8502</v>
      </c>
      <c r="N54" s="278" t="s">
        <v>8502</v>
      </c>
      <c r="O54" s="278" t="s">
        <v>8502</v>
      </c>
      <c r="P54" s="278" t="s">
        <v>8502</v>
      </c>
      <c r="Q54" s="278" t="s">
        <v>8502</v>
      </c>
      <c r="R54" s="278" t="s">
        <v>8502</v>
      </c>
      <c r="S54" s="278" t="s">
        <v>8502</v>
      </c>
      <c r="T54" s="278" t="s">
        <v>8502</v>
      </c>
      <c r="U54" s="278" t="s">
        <v>8502</v>
      </c>
      <c r="V54" s="278" t="s">
        <v>8502</v>
      </c>
      <c r="W54" s="278" t="s">
        <v>8502</v>
      </c>
      <c r="X54" s="278" t="s">
        <v>8502</v>
      </c>
      <c r="Y54" s="278" t="s">
        <v>8502</v>
      </c>
      <c r="Z54" s="278" t="s">
        <v>8502</v>
      </c>
      <c r="AA54" s="278" t="s">
        <v>8502</v>
      </c>
      <c r="AB54" s="278" t="s">
        <v>8502</v>
      </c>
      <c r="AC54" s="278" t="s">
        <v>8502</v>
      </c>
      <c r="AD54" s="278" t="s">
        <v>8502</v>
      </c>
      <c r="AE54" s="278" t="s">
        <v>8502</v>
      </c>
      <c r="AF54" s="278" t="s">
        <v>8502</v>
      </c>
      <c r="AG54" s="278" t="s">
        <v>8502</v>
      </c>
      <c r="AH54" s="278" t="s">
        <v>8502</v>
      </c>
      <c r="AI54" s="278" t="s">
        <v>8502</v>
      </c>
      <c r="AJ54" s="278" t="s">
        <v>8502</v>
      </c>
      <c r="AK54" s="278" t="s">
        <v>8502</v>
      </c>
      <c r="AL54" s="278" t="s">
        <v>8502</v>
      </c>
      <c r="AM54" s="278" t="s">
        <v>8502</v>
      </c>
      <c r="AN54" s="278" t="s">
        <v>8502</v>
      </c>
      <c r="AO54" s="278" t="s">
        <v>8502</v>
      </c>
      <c r="AP54" s="278" t="s">
        <v>8502</v>
      </c>
      <c r="AQ54" s="278" t="s">
        <v>8502</v>
      </c>
      <c r="AR54" s="278" t="s">
        <v>8502</v>
      </c>
      <c r="AS54" s="278" t="s">
        <v>8502</v>
      </c>
      <c r="AT54" s="278" t="str">
        <f>_xlfn.IFNA(VLOOKUP(C54,'INFORM Severity - hidden'!$C$5:$G$155,5,FALSE),"-")</f>
        <v>x</v>
      </c>
    </row>
    <row r="55" spans="1:46" x14ac:dyDescent="0.35">
      <c r="A55" t="s">
        <v>456</v>
      </c>
      <c r="B55" t="s">
        <v>464</v>
      </c>
      <c r="C55" t="s">
        <v>465</v>
      </c>
      <c r="D55" s="278" t="str">
        <f t="shared" si="0"/>
        <v>Stable</v>
      </c>
      <c r="E55" s="278" t="s">
        <v>8502</v>
      </c>
      <c r="F55" s="278">
        <v>2.2000000000000002</v>
      </c>
      <c r="G55" s="278">
        <v>2.2000000000000002</v>
      </c>
      <c r="H55" s="278">
        <v>1.6</v>
      </c>
      <c r="I55" s="278">
        <v>1.6</v>
      </c>
      <c r="J55" s="278">
        <v>1.6</v>
      </c>
      <c r="K55" s="278">
        <v>1.6</v>
      </c>
      <c r="L55" s="278">
        <v>1.6</v>
      </c>
      <c r="M55" s="278">
        <v>1.6</v>
      </c>
      <c r="N55" s="278">
        <v>1.6</v>
      </c>
      <c r="O55" s="278">
        <v>2.2000000000000002</v>
      </c>
      <c r="P55" s="278">
        <v>2.2000000000000002</v>
      </c>
      <c r="Q55" s="278">
        <v>2.2000000000000002</v>
      </c>
      <c r="R55" s="278">
        <v>2.2000000000000002</v>
      </c>
      <c r="S55" s="278">
        <v>2.2000000000000002</v>
      </c>
      <c r="T55" s="278">
        <v>2.2000000000000002</v>
      </c>
      <c r="U55" s="278">
        <v>2.2000000000000002</v>
      </c>
      <c r="V55" s="278">
        <v>2.2000000000000002</v>
      </c>
      <c r="W55" s="278">
        <v>2.2000000000000002</v>
      </c>
      <c r="X55" s="278">
        <v>2.2000000000000002</v>
      </c>
      <c r="Y55" s="278">
        <v>2.2000000000000002</v>
      </c>
      <c r="Z55" s="278">
        <v>2.2000000000000002</v>
      </c>
      <c r="AA55" s="278">
        <v>2.2999999999999998</v>
      </c>
      <c r="AB55" s="278">
        <v>2.2999999999999998</v>
      </c>
      <c r="AC55" s="278">
        <v>2.2999999999999998</v>
      </c>
      <c r="AD55" s="278">
        <v>2.2999999999999998</v>
      </c>
      <c r="AE55" s="278">
        <v>2.2999999999999998</v>
      </c>
      <c r="AF55" s="278">
        <v>2.2999999999999998</v>
      </c>
      <c r="AG55" s="278">
        <v>2.2999999999999998</v>
      </c>
      <c r="AH55" s="278">
        <v>2.2000000000000002</v>
      </c>
      <c r="AI55" s="278">
        <v>2.2000000000000002</v>
      </c>
      <c r="AJ55" s="278">
        <v>2.2000000000000002</v>
      </c>
      <c r="AK55" s="278">
        <v>2.2000000000000002</v>
      </c>
      <c r="AL55" s="278">
        <v>2.2999999999999998</v>
      </c>
      <c r="AM55" s="278">
        <v>2.2999999999999998</v>
      </c>
      <c r="AN55" s="278">
        <v>2.2999999999999998</v>
      </c>
      <c r="AO55" s="278">
        <v>2.2999999999999998</v>
      </c>
      <c r="AP55" s="278">
        <v>2.2999999999999998</v>
      </c>
      <c r="AQ55" s="278">
        <v>2.2999999999999998</v>
      </c>
      <c r="AR55" s="278">
        <v>2.2999999999999998</v>
      </c>
      <c r="AS55" s="278">
        <v>2.2999999999999998</v>
      </c>
      <c r="AT55" s="278">
        <f>_xlfn.IFNA(VLOOKUP(C55,'INFORM Severity - hidden'!$C$5:$G$155,5,FALSE),"-")</f>
        <v>2.2999999999999998</v>
      </c>
    </row>
    <row r="56" spans="1:46" x14ac:dyDescent="0.35">
      <c r="A56" t="s">
        <v>456</v>
      </c>
      <c r="B56" t="s">
        <v>1541</v>
      </c>
      <c r="C56" t="s">
        <v>1542</v>
      </c>
      <c r="D56" s="278" t="str">
        <f t="shared" si="0"/>
        <v>-</v>
      </c>
      <c r="E56" s="278" t="s">
        <v>8502</v>
      </c>
      <c r="F56" s="278" t="s">
        <v>8502</v>
      </c>
      <c r="G56" s="278" t="s">
        <v>8502</v>
      </c>
      <c r="H56" s="278" t="s">
        <v>8502</v>
      </c>
      <c r="I56" s="278" t="s">
        <v>8502</v>
      </c>
      <c r="J56" s="278" t="s">
        <v>8502</v>
      </c>
      <c r="K56" s="278" t="s">
        <v>8502</v>
      </c>
      <c r="L56" s="278" t="s">
        <v>8502</v>
      </c>
      <c r="M56" s="278" t="s">
        <v>8502</v>
      </c>
      <c r="N56" s="278" t="s">
        <v>8502</v>
      </c>
      <c r="O56" s="278" t="s">
        <v>8502</v>
      </c>
      <c r="P56" s="278" t="s">
        <v>8502</v>
      </c>
      <c r="Q56" s="278" t="s">
        <v>8502</v>
      </c>
      <c r="R56" s="278" t="s">
        <v>8502</v>
      </c>
      <c r="S56" s="278" t="s">
        <v>8502</v>
      </c>
      <c r="T56" s="278" t="s">
        <v>8502</v>
      </c>
      <c r="U56" s="278" t="s">
        <v>8502</v>
      </c>
      <c r="V56" s="278" t="s">
        <v>8502</v>
      </c>
      <c r="W56" s="278" t="s">
        <v>8502</v>
      </c>
      <c r="X56" s="278" t="s">
        <v>8502</v>
      </c>
      <c r="Y56" s="278" t="s">
        <v>8502</v>
      </c>
      <c r="Z56" s="278" t="s">
        <v>8502</v>
      </c>
      <c r="AA56" s="278" t="s">
        <v>8502</v>
      </c>
      <c r="AB56" s="278" t="s">
        <v>8502</v>
      </c>
      <c r="AC56" s="278" t="s">
        <v>8502</v>
      </c>
      <c r="AD56" s="278" t="s">
        <v>8502</v>
      </c>
      <c r="AE56" s="278" t="s">
        <v>8502</v>
      </c>
      <c r="AF56" s="278" t="s">
        <v>8502</v>
      </c>
      <c r="AG56" s="278" t="s">
        <v>8502</v>
      </c>
      <c r="AH56" s="278" t="s">
        <v>8502</v>
      </c>
      <c r="AI56" s="278" t="s">
        <v>8502</v>
      </c>
      <c r="AJ56" s="278" t="s">
        <v>8502</v>
      </c>
      <c r="AK56" s="278" t="s">
        <v>8502</v>
      </c>
      <c r="AL56" s="278" t="s">
        <v>8502</v>
      </c>
      <c r="AM56" s="278" t="s">
        <v>8502</v>
      </c>
      <c r="AN56" s="278" t="s">
        <v>8502</v>
      </c>
      <c r="AO56" s="278" t="s">
        <v>8502</v>
      </c>
      <c r="AP56" s="278" t="s">
        <v>8502</v>
      </c>
      <c r="AQ56" s="278" t="s">
        <v>8502</v>
      </c>
      <c r="AR56" s="278" t="s">
        <v>8502</v>
      </c>
      <c r="AS56" s="278" t="s">
        <v>8502</v>
      </c>
      <c r="AT56" s="278" t="str">
        <f>_xlfn.IFNA(VLOOKUP(C56,'INFORM Severity - hidden'!$C$5:$G$155,5,FALSE),"-")</f>
        <v>x</v>
      </c>
    </row>
    <row r="57" spans="1:46" x14ac:dyDescent="0.35">
      <c r="A57" t="s">
        <v>384</v>
      </c>
      <c r="B57" t="s">
        <v>382</v>
      </c>
      <c r="C57" t="s">
        <v>383</v>
      </c>
      <c r="D57" s="278" t="str">
        <f t="shared" si="0"/>
        <v>Increasing</v>
      </c>
      <c r="E57" s="278" t="s">
        <v>8502</v>
      </c>
      <c r="F57" s="278">
        <v>1.7</v>
      </c>
      <c r="G57" s="278">
        <v>1.7</v>
      </c>
      <c r="H57" s="278">
        <v>2.2999999999999998</v>
      </c>
      <c r="I57" s="278">
        <v>2.2999999999999998</v>
      </c>
      <c r="J57" s="278">
        <v>2.4</v>
      </c>
      <c r="K57" s="278">
        <v>2.2999999999999998</v>
      </c>
      <c r="L57" s="278">
        <v>2.2999999999999998</v>
      </c>
      <c r="M57" s="278">
        <v>2.2999999999999998</v>
      </c>
      <c r="N57" s="278">
        <v>2.2999999999999998</v>
      </c>
      <c r="O57" s="278">
        <v>2.2999999999999998</v>
      </c>
      <c r="P57" s="278">
        <v>2.2999999999999998</v>
      </c>
      <c r="Q57" s="278">
        <v>2.2999999999999998</v>
      </c>
      <c r="R57" s="278">
        <v>2.4</v>
      </c>
      <c r="S57" s="278">
        <v>2.5</v>
      </c>
      <c r="T57" s="278">
        <v>2.4</v>
      </c>
      <c r="U57" s="278">
        <v>2.4</v>
      </c>
      <c r="V57" s="278">
        <v>2.4</v>
      </c>
      <c r="W57" s="278">
        <v>2.4</v>
      </c>
      <c r="X57" s="278">
        <v>2.4</v>
      </c>
      <c r="Y57" s="278">
        <v>2.4</v>
      </c>
      <c r="Z57" s="278">
        <v>2.4</v>
      </c>
      <c r="AA57" s="278">
        <v>2.4</v>
      </c>
      <c r="AB57" s="278">
        <v>2.4</v>
      </c>
      <c r="AC57" s="278">
        <v>2.2999999999999998</v>
      </c>
      <c r="AD57" s="278">
        <v>2.2999999999999998</v>
      </c>
      <c r="AE57" s="278">
        <v>2.2999999999999998</v>
      </c>
      <c r="AF57" s="278">
        <v>2.2999999999999998</v>
      </c>
      <c r="AG57" s="278">
        <v>2.2999999999999998</v>
      </c>
      <c r="AH57" s="278">
        <v>2.2999999999999998</v>
      </c>
      <c r="AI57" s="278">
        <v>2.2999999999999998</v>
      </c>
      <c r="AJ57" s="278">
        <v>2.2999999999999998</v>
      </c>
      <c r="AK57" s="278">
        <v>2.2999999999999998</v>
      </c>
      <c r="AL57" s="278">
        <v>2.2999999999999998</v>
      </c>
      <c r="AM57" s="278">
        <v>2.2999999999999998</v>
      </c>
      <c r="AN57" s="278">
        <v>2.2999999999999998</v>
      </c>
      <c r="AO57" s="278">
        <v>2.2999999999999998</v>
      </c>
      <c r="AP57" s="278">
        <v>2.5</v>
      </c>
      <c r="AQ57" s="278">
        <v>2.5</v>
      </c>
      <c r="AR57" s="278">
        <v>2.5</v>
      </c>
      <c r="AS57" s="278">
        <v>2.5</v>
      </c>
      <c r="AT57" s="278">
        <f>_xlfn.IFNA(VLOOKUP(C57,'INFORM Severity - hidden'!$C$5:$G$155,5,FALSE),"-")</f>
        <v>2.5</v>
      </c>
    </row>
    <row r="58" spans="1:46" x14ac:dyDescent="0.35">
      <c r="A58" t="s">
        <v>207</v>
      </c>
      <c r="B58" t="s">
        <v>205</v>
      </c>
      <c r="C58" t="s">
        <v>206</v>
      </c>
      <c r="D58" s="278" t="str">
        <f t="shared" si="0"/>
        <v>Increasing</v>
      </c>
      <c r="E58" s="278" t="s">
        <v>8502</v>
      </c>
      <c r="F58" s="278">
        <v>1</v>
      </c>
      <c r="G58" s="278">
        <v>1</v>
      </c>
      <c r="H58" s="278">
        <v>1.7</v>
      </c>
      <c r="I58" s="278">
        <v>1.7</v>
      </c>
      <c r="J58" s="278">
        <v>1.7</v>
      </c>
      <c r="K58" s="278">
        <v>1.7</v>
      </c>
      <c r="L58" s="278">
        <v>1.7</v>
      </c>
      <c r="M58" s="278">
        <v>1.7</v>
      </c>
      <c r="N58" s="278">
        <v>1.7</v>
      </c>
      <c r="O58" s="278">
        <v>1.7</v>
      </c>
      <c r="P58" s="278">
        <v>1.7</v>
      </c>
      <c r="Q58" s="278">
        <v>1.7</v>
      </c>
      <c r="R58" s="278">
        <v>1.7</v>
      </c>
      <c r="S58" s="278">
        <v>1.7</v>
      </c>
      <c r="T58" s="278">
        <v>2.1</v>
      </c>
      <c r="U58" s="278">
        <v>2.1</v>
      </c>
      <c r="V58" s="278">
        <v>2.2000000000000002</v>
      </c>
      <c r="W58" s="278">
        <v>2.2000000000000002</v>
      </c>
      <c r="X58" s="278">
        <v>2.2000000000000002</v>
      </c>
      <c r="Y58" s="278">
        <v>2.2000000000000002</v>
      </c>
      <c r="Z58" s="278">
        <v>2.2000000000000002</v>
      </c>
      <c r="AA58" s="278">
        <v>2.4</v>
      </c>
      <c r="AB58" s="278">
        <v>2.4</v>
      </c>
      <c r="AC58" s="278">
        <v>3.1</v>
      </c>
      <c r="AD58" s="278">
        <v>3.1</v>
      </c>
      <c r="AE58" s="278">
        <v>2.9</v>
      </c>
      <c r="AF58" s="278">
        <v>2.4</v>
      </c>
      <c r="AG58" s="278">
        <v>2.4</v>
      </c>
      <c r="AH58" s="278">
        <v>2.2999999999999998</v>
      </c>
      <c r="AI58" s="278">
        <v>2.2999999999999998</v>
      </c>
      <c r="AJ58" s="278">
        <v>2.2999999999999998</v>
      </c>
      <c r="AK58" s="278">
        <v>2.2999999999999998</v>
      </c>
      <c r="AL58" s="278">
        <v>2.2999999999999998</v>
      </c>
      <c r="AM58" s="278">
        <v>2.2999999999999998</v>
      </c>
      <c r="AN58" s="278">
        <v>2.2999999999999998</v>
      </c>
      <c r="AO58" s="278">
        <v>2.2999999999999998</v>
      </c>
      <c r="AP58" s="278">
        <v>2.2999999999999998</v>
      </c>
      <c r="AQ58" s="278">
        <v>2.2999999999999998</v>
      </c>
      <c r="AR58" s="278">
        <v>2.2999999999999998</v>
      </c>
      <c r="AS58" s="278">
        <v>2.9</v>
      </c>
      <c r="AT58" s="278">
        <f>_xlfn.IFNA(VLOOKUP(C58,'INFORM Severity - hidden'!$C$5:$G$155,5,FALSE),"-")</f>
        <v>2.9</v>
      </c>
    </row>
    <row r="59" spans="1:46" x14ac:dyDescent="0.35">
      <c r="A59" t="s">
        <v>305</v>
      </c>
      <c r="B59" t="s">
        <v>303</v>
      </c>
      <c r="C59" t="s">
        <v>304</v>
      </c>
      <c r="D59" s="278" t="str">
        <f t="shared" si="0"/>
        <v>Stable</v>
      </c>
      <c r="E59" s="278" t="s">
        <v>8502</v>
      </c>
      <c r="F59" s="278">
        <v>3.4</v>
      </c>
      <c r="G59" s="278">
        <v>3.4</v>
      </c>
      <c r="H59" s="278">
        <v>3.8</v>
      </c>
      <c r="I59" s="278">
        <v>3.8</v>
      </c>
      <c r="J59" s="278">
        <v>3.8</v>
      </c>
      <c r="K59" s="278">
        <v>3.8</v>
      </c>
      <c r="L59" s="278">
        <v>3.8</v>
      </c>
      <c r="M59" s="278">
        <v>3.8</v>
      </c>
      <c r="N59" s="278">
        <v>3.8</v>
      </c>
      <c r="O59" s="278">
        <v>3.8</v>
      </c>
      <c r="P59" s="278">
        <v>3.8</v>
      </c>
      <c r="Q59" s="278">
        <v>3.8</v>
      </c>
      <c r="R59" s="278">
        <v>3.8</v>
      </c>
      <c r="S59" s="278">
        <v>3.8</v>
      </c>
      <c r="T59" s="278">
        <v>3.8</v>
      </c>
      <c r="U59" s="278">
        <v>3.8</v>
      </c>
      <c r="V59" s="278">
        <v>3.8</v>
      </c>
      <c r="W59" s="278">
        <v>3.8</v>
      </c>
      <c r="X59" s="278">
        <v>3.8</v>
      </c>
      <c r="Y59" s="278">
        <v>3.8</v>
      </c>
      <c r="Z59" s="278">
        <v>3.8</v>
      </c>
      <c r="AA59" s="278">
        <v>3.7</v>
      </c>
      <c r="AB59" s="278">
        <v>3.7</v>
      </c>
      <c r="AC59" s="278">
        <v>3.7</v>
      </c>
      <c r="AD59" s="278">
        <v>3.7</v>
      </c>
      <c r="AE59" s="278">
        <v>3.7</v>
      </c>
      <c r="AF59" s="278">
        <v>3.7</v>
      </c>
      <c r="AG59" s="278">
        <v>3.7</v>
      </c>
      <c r="AH59" s="278">
        <v>3.7</v>
      </c>
      <c r="AI59" s="278">
        <v>3.7</v>
      </c>
      <c r="AJ59" s="278">
        <v>3.7</v>
      </c>
      <c r="AK59" s="278">
        <v>3.7</v>
      </c>
      <c r="AL59" s="278">
        <v>3.7</v>
      </c>
      <c r="AM59" s="278">
        <v>3.7</v>
      </c>
      <c r="AN59" s="278">
        <v>3.7</v>
      </c>
      <c r="AO59" s="278">
        <v>3.7</v>
      </c>
      <c r="AP59" s="278">
        <v>3.7</v>
      </c>
      <c r="AQ59" s="278">
        <v>3.7</v>
      </c>
      <c r="AR59" s="278">
        <v>3.7</v>
      </c>
      <c r="AS59" s="278">
        <v>3.7</v>
      </c>
      <c r="AT59" s="278">
        <f>_xlfn.IFNA(VLOOKUP(C59,'INFORM Severity - hidden'!$C$5:$G$155,5,FALSE),"-")</f>
        <v>3.7</v>
      </c>
    </row>
    <row r="60" spans="1:46" x14ac:dyDescent="0.35">
      <c r="A60" t="s">
        <v>392</v>
      </c>
      <c r="B60" t="s">
        <v>390</v>
      </c>
      <c r="C60" t="s">
        <v>391</v>
      </c>
      <c r="D60" s="278" t="str">
        <f t="shared" si="0"/>
        <v>Decreasing</v>
      </c>
      <c r="E60" s="278" t="s">
        <v>8502</v>
      </c>
      <c r="F60" s="278">
        <v>1.2</v>
      </c>
      <c r="G60" s="278" t="s">
        <v>8502</v>
      </c>
      <c r="H60" s="278" t="s">
        <v>8502</v>
      </c>
      <c r="I60" s="278" t="s">
        <v>8502</v>
      </c>
      <c r="J60" s="278" t="s">
        <v>8502</v>
      </c>
      <c r="K60" s="278" t="s">
        <v>8502</v>
      </c>
      <c r="L60" s="278" t="s">
        <v>8502</v>
      </c>
      <c r="M60" s="278" t="s">
        <v>8502</v>
      </c>
      <c r="N60" s="278" t="s">
        <v>8502</v>
      </c>
      <c r="O60" s="278" t="s">
        <v>8502</v>
      </c>
      <c r="P60" s="278" t="s">
        <v>8502</v>
      </c>
      <c r="Q60" s="278" t="s">
        <v>8502</v>
      </c>
      <c r="R60" s="278" t="s">
        <v>8502</v>
      </c>
      <c r="S60" s="278" t="s">
        <v>8502</v>
      </c>
      <c r="T60" s="278" t="s">
        <v>8502</v>
      </c>
      <c r="U60" s="278" t="s">
        <v>8502</v>
      </c>
      <c r="V60" s="278" t="s">
        <v>8502</v>
      </c>
      <c r="W60" s="278" t="s">
        <v>8502</v>
      </c>
      <c r="X60" s="278" t="s">
        <v>8502</v>
      </c>
      <c r="Y60" s="278" t="s">
        <v>8502</v>
      </c>
      <c r="Z60" s="278" t="s">
        <v>8502</v>
      </c>
      <c r="AA60" s="278" t="s">
        <v>8502</v>
      </c>
      <c r="AB60" s="278" t="s">
        <v>8502</v>
      </c>
      <c r="AC60" s="278">
        <v>1.5</v>
      </c>
      <c r="AD60" s="278">
        <v>1.5</v>
      </c>
      <c r="AE60" s="278">
        <v>1.5</v>
      </c>
      <c r="AF60" s="278">
        <v>1.5</v>
      </c>
      <c r="AG60" s="278">
        <v>1.6</v>
      </c>
      <c r="AH60" s="278">
        <v>1.8</v>
      </c>
      <c r="AI60" s="278">
        <v>1.8</v>
      </c>
      <c r="AJ60" s="278">
        <v>1.8</v>
      </c>
      <c r="AK60" s="278">
        <v>1.8</v>
      </c>
      <c r="AL60" s="278">
        <v>1.8</v>
      </c>
      <c r="AM60" s="278">
        <v>1.8</v>
      </c>
      <c r="AN60" s="278">
        <v>1.8</v>
      </c>
      <c r="AO60" s="278">
        <v>1.8</v>
      </c>
      <c r="AP60" s="278">
        <v>1.8</v>
      </c>
      <c r="AQ60" s="278">
        <v>1.7</v>
      </c>
      <c r="AR60" s="278">
        <v>1.7</v>
      </c>
      <c r="AS60" s="278">
        <v>1.6</v>
      </c>
      <c r="AT60" s="278">
        <f>_xlfn.IFNA(VLOOKUP(C60,'INFORM Severity - hidden'!$C$5:$G$155,5,FALSE),"-")</f>
        <v>1.6</v>
      </c>
    </row>
    <row r="61" spans="1:46" x14ac:dyDescent="0.35">
      <c r="A61" t="s">
        <v>471</v>
      </c>
      <c r="B61" t="s">
        <v>469</v>
      </c>
      <c r="C61" t="s">
        <v>470</v>
      </c>
      <c r="D61" s="278" t="str">
        <f t="shared" si="0"/>
        <v>Decreasing</v>
      </c>
      <c r="E61" s="278" t="s">
        <v>8502</v>
      </c>
      <c r="F61" s="278" t="s">
        <v>8502</v>
      </c>
      <c r="G61" s="278">
        <v>3.8</v>
      </c>
      <c r="H61" s="278">
        <v>3.8</v>
      </c>
      <c r="I61" s="278">
        <v>3.8</v>
      </c>
      <c r="J61" s="278">
        <v>3.8</v>
      </c>
      <c r="K61" s="278">
        <v>3.8</v>
      </c>
      <c r="L61" s="278">
        <v>3.8</v>
      </c>
      <c r="M61" s="278">
        <v>3.8</v>
      </c>
      <c r="N61" s="278">
        <v>3.8</v>
      </c>
      <c r="O61" s="278">
        <v>3.8</v>
      </c>
      <c r="P61" s="278">
        <v>3.8</v>
      </c>
      <c r="Q61" s="278">
        <v>3.8</v>
      </c>
      <c r="R61" s="278">
        <v>3.8</v>
      </c>
      <c r="S61" s="278">
        <v>3.8</v>
      </c>
      <c r="T61" s="278">
        <v>4</v>
      </c>
      <c r="U61" s="278">
        <v>4</v>
      </c>
      <c r="V61" s="278">
        <v>4</v>
      </c>
      <c r="W61" s="278">
        <v>4</v>
      </c>
      <c r="X61" s="278">
        <v>4</v>
      </c>
      <c r="Y61" s="278">
        <v>4</v>
      </c>
      <c r="Z61" s="278">
        <v>4</v>
      </c>
      <c r="AA61" s="278">
        <v>4.0999999999999996</v>
      </c>
      <c r="AB61" s="278">
        <v>4.0999999999999996</v>
      </c>
      <c r="AC61" s="278">
        <v>4.0999999999999996</v>
      </c>
      <c r="AD61" s="278">
        <v>4.0999999999999996</v>
      </c>
      <c r="AE61" s="278">
        <v>4.5</v>
      </c>
      <c r="AF61" s="278">
        <v>4.5999999999999996</v>
      </c>
      <c r="AG61" s="278">
        <v>4.5999999999999996</v>
      </c>
      <c r="AH61" s="278">
        <v>4.7</v>
      </c>
      <c r="AI61" s="278">
        <v>4.7</v>
      </c>
      <c r="AJ61" s="278">
        <v>4.7</v>
      </c>
      <c r="AK61" s="278">
        <v>4.7</v>
      </c>
      <c r="AL61" s="278">
        <v>4.7</v>
      </c>
      <c r="AM61" s="278">
        <v>4.7</v>
      </c>
      <c r="AN61" s="278">
        <v>4.7</v>
      </c>
      <c r="AO61" s="278">
        <v>4.7</v>
      </c>
      <c r="AP61" s="278">
        <v>4.7</v>
      </c>
      <c r="AQ61" s="278">
        <v>4.7</v>
      </c>
      <c r="AR61" s="278">
        <v>4.7</v>
      </c>
      <c r="AS61" s="278">
        <v>4.5999999999999996</v>
      </c>
      <c r="AT61" s="278">
        <f>_xlfn.IFNA(VLOOKUP(C61,'INFORM Severity - hidden'!$C$5:$G$155,5,FALSE),"-")</f>
        <v>4.5999999999999996</v>
      </c>
    </row>
    <row r="62" spans="1:46" x14ac:dyDescent="0.35">
      <c r="A62"/>
      <c r="B62"/>
      <c r="C62" t="s">
        <v>8525</v>
      </c>
      <c r="D62" s="278" t="str">
        <f t="shared" si="0"/>
        <v>-</v>
      </c>
      <c r="E62" s="278" t="s">
        <v>8502</v>
      </c>
      <c r="F62" s="278" t="s">
        <v>8502</v>
      </c>
      <c r="G62" s="278" t="s">
        <v>8502</v>
      </c>
      <c r="H62" s="278" t="s">
        <v>8502</v>
      </c>
      <c r="I62" s="278" t="s">
        <v>8502</v>
      </c>
      <c r="J62" s="278" t="s">
        <v>8502</v>
      </c>
      <c r="K62" s="278" t="s">
        <v>8502</v>
      </c>
      <c r="L62" s="278" t="s">
        <v>8502</v>
      </c>
      <c r="M62" s="278" t="s">
        <v>8502</v>
      </c>
      <c r="N62" s="278" t="s">
        <v>8502</v>
      </c>
      <c r="O62" s="278" t="s">
        <v>8502</v>
      </c>
      <c r="P62" s="278" t="s">
        <v>8502</v>
      </c>
      <c r="Q62" s="278" t="s">
        <v>8502</v>
      </c>
      <c r="R62" s="278" t="s">
        <v>8502</v>
      </c>
      <c r="S62" s="278" t="s">
        <v>8502</v>
      </c>
      <c r="T62" s="278" t="s">
        <v>8502</v>
      </c>
      <c r="U62" s="278" t="s">
        <v>8502</v>
      </c>
      <c r="V62" s="278">
        <v>2.4</v>
      </c>
      <c r="W62" s="278">
        <v>2.4</v>
      </c>
      <c r="X62" s="278">
        <v>2.4</v>
      </c>
      <c r="Y62" s="278">
        <v>2.4</v>
      </c>
      <c r="Z62" s="278">
        <v>2.4</v>
      </c>
      <c r="AA62" s="278">
        <v>2.6</v>
      </c>
      <c r="AB62" s="278">
        <v>2.6</v>
      </c>
      <c r="AC62" s="278">
        <v>2.6</v>
      </c>
      <c r="AD62" s="278">
        <v>2.6</v>
      </c>
      <c r="AE62" s="278">
        <v>2.6</v>
      </c>
      <c r="AF62" s="278">
        <v>2.7</v>
      </c>
      <c r="AG62" s="278">
        <v>2.7</v>
      </c>
      <c r="AH62" s="278">
        <v>2.4</v>
      </c>
      <c r="AI62" s="278">
        <v>2.4</v>
      </c>
      <c r="AJ62" s="278">
        <v>2.4</v>
      </c>
      <c r="AK62" s="278">
        <v>2.7</v>
      </c>
      <c r="AL62" s="278">
        <v>2.6</v>
      </c>
      <c r="AM62" s="278">
        <v>2.6</v>
      </c>
      <c r="AN62" s="278">
        <v>2.5</v>
      </c>
      <c r="AO62" s="278" t="s">
        <v>8502</v>
      </c>
      <c r="AP62" s="278" t="s">
        <v>8502</v>
      </c>
      <c r="AQ62" s="278" t="s">
        <v>8502</v>
      </c>
      <c r="AR62" s="278" t="s">
        <v>8502</v>
      </c>
      <c r="AS62" s="278" t="s">
        <v>8502</v>
      </c>
      <c r="AT62" s="278" t="str">
        <f>_xlfn.IFNA(VLOOKUP(C62,'INFORM Severity - hidden'!$C$5:$G$155,5,FALSE),"-")</f>
        <v>-</v>
      </c>
    </row>
    <row r="63" spans="1:46" x14ac:dyDescent="0.35">
      <c r="A63" t="s">
        <v>471</v>
      </c>
      <c r="B63" t="s">
        <v>1557</v>
      </c>
      <c r="C63" t="s">
        <v>1558</v>
      </c>
      <c r="D63" s="278" t="str">
        <f t="shared" si="0"/>
        <v>Decreasing</v>
      </c>
      <c r="E63" s="278" t="s">
        <v>8502</v>
      </c>
      <c r="F63" s="278" t="s">
        <v>8502</v>
      </c>
      <c r="G63" s="278" t="s">
        <v>8502</v>
      </c>
      <c r="H63" s="278" t="s">
        <v>8502</v>
      </c>
      <c r="I63" s="278" t="s">
        <v>8502</v>
      </c>
      <c r="J63" s="278" t="s">
        <v>8502</v>
      </c>
      <c r="K63" s="278" t="s">
        <v>8502</v>
      </c>
      <c r="L63" s="278" t="s">
        <v>8502</v>
      </c>
      <c r="M63" s="278" t="s">
        <v>8502</v>
      </c>
      <c r="N63" s="278" t="s">
        <v>8502</v>
      </c>
      <c r="O63" s="278" t="s">
        <v>8502</v>
      </c>
      <c r="P63" s="278" t="s">
        <v>8502</v>
      </c>
      <c r="Q63" s="278" t="s">
        <v>8502</v>
      </c>
      <c r="R63" s="278" t="s">
        <v>8502</v>
      </c>
      <c r="S63" s="278" t="s">
        <v>8502</v>
      </c>
      <c r="T63" s="278" t="s">
        <v>8502</v>
      </c>
      <c r="U63" s="278" t="s">
        <v>8502</v>
      </c>
      <c r="V63" s="278" t="s">
        <v>8502</v>
      </c>
      <c r="W63" s="278">
        <v>2.8</v>
      </c>
      <c r="X63" s="278">
        <v>2.8</v>
      </c>
      <c r="Y63" s="278">
        <v>2.8</v>
      </c>
      <c r="Z63" s="278">
        <v>2.8</v>
      </c>
      <c r="AA63" s="278">
        <v>2.9</v>
      </c>
      <c r="AB63" s="278">
        <v>2.9</v>
      </c>
      <c r="AC63" s="278">
        <v>2.9</v>
      </c>
      <c r="AD63" s="278">
        <v>2.9</v>
      </c>
      <c r="AE63" s="278">
        <v>3</v>
      </c>
      <c r="AF63" s="278">
        <v>3</v>
      </c>
      <c r="AG63" s="278">
        <v>3</v>
      </c>
      <c r="AH63" s="278">
        <v>3.1</v>
      </c>
      <c r="AI63" s="278">
        <v>3.1</v>
      </c>
      <c r="AJ63" s="278">
        <v>3.1</v>
      </c>
      <c r="AK63" s="278">
        <v>3.1</v>
      </c>
      <c r="AL63" s="278">
        <v>3.1</v>
      </c>
      <c r="AM63" s="278">
        <v>3.1</v>
      </c>
      <c r="AN63" s="278">
        <v>3.1</v>
      </c>
      <c r="AO63" s="278">
        <v>3.1</v>
      </c>
      <c r="AP63" s="278">
        <v>3.1</v>
      </c>
      <c r="AQ63" s="278">
        <v>3.1</v>
      </c>
      <c r="AR63" s="278">
        <v>3.1</v>
      </c>
      <c r="AS63" s="278">
        <v>3</v>
      </c>
      <c r="AT63" s="278">
        <f>_xlfn.IFNA(VLOOKUP(C63,'INFORM Severity - hidden'!$C$5:$G$155,5,FALSE),"-")</f>
        <v>2.6</v>
      </c>
    </row>
    <row r="64" spans="1:46" x14ac:dyDescent="0.35">
      <c r="A64" t="s">
        <v>471</v>
      </c>
      <c r="B64" t="s">
        <v>2132</v>
      </c>
      <c r="C64" t="s">
        <v>2133</v>
      </c>
      <c r="D64" s="278" t="str">
        <f t="shared" si="0"/>
        <v>Decreasing</v>
      </c>
      <c r="E64" s="278" t="s">
        <v>8502</v>
      </c>
      <c r="F64" s="278" t="s">
        <v>8502</v>
      </c>
      <c r="G64" s="278" t="s">
        <v>8502</v>
      </c>
      <c r="H64" s="278" t="s">
        <v>8502</v>
      </c>
      <c r="I64" s="278" t="s">
        <v>8502</v>
      </c>
      <c r="J64" s="278" t="s">
        <v>8502</v>
      </c>
      <c r="K64" s="278" t="s">
        <v>8502</v>
      </c>
      <c r="L64" s="278" t="s">
        <v>8502</v>
      </c>
      <c r="M64" s="278" t="s">
        <v>8502</v>
      </c>
      <c r="N64" s="278" t="s">
        <v>8502</v>
      </c>
      <c r="O64" s="278" t="s">
        <v>8502</v>
      </c>
      <c r="P64" s="278" t="s">
        <v>8502</v>
      </c>
      <c r="Q64" s="278" t="s">
        <v>8502</v>
      </c>
      <c r="R64" s="278" t="s">
        <v>8502</v>
      </c>
      <c r="S64" s="278" t="s">
        <v>8502</v>
      </c>
      <c r="T64" s="278" t="s">
        <v>8502</v>
      </c>
      <c r="U64" s="278" t="s">
        <v>8502</v>
      </c>
      <c r="V64" s="278" t="s">
        <v>8502</v>
      </c>
      <c r="W64" s="278" t="s">
        <v>8502</v>
      </c>
      <c r="X64" s="278" t="s">
        <v>8502</v>
      </c>
      <c r="Y64" s="278" t="s">
        <v>8502</v>
      </c>
      <c r="Z64" s="278" t="s">
        <v>8502</v>
      </c>
      <c r="AA64" s="278" t="s">
        <v>8502</v>
      </c>
      <c r="AB64" s="278">
        <v>4.2</v>
      </c>
      <c r="AC64" s="278">
        <v>3.7</v>
      </c>
      <c r="AD64" s="278">
        <v>3.7</v>
      </c>
      <c r="AE64" s="278">
        <v>3.7</v>
      </c>
      <c r="AF64" s="278">
        <v>3.7</v>
      </c>
      <c r="AG64" s="278">
        <v>3.7</v>
      </c>
      <c r="AH64" s="278">
        <v>4.4000000000000004</v>
      </c>
      <c r="AI64" s="278">
        <v>4.4000000000000004</v>
      </c>
      <c r="AJ64" s="278">
        <v>4.4000000000000004</v>
      </c>
      <c r="AK64" s="278">
        <v>4.4000000000000004</v>
      </c>
      <c r="AL64" s="278">
        <v>4.4000000000000004</v>
      </c>
      <c r="AM64" s="278">
        <v>4.3</v>
      </c>
      <c r="AN64" s="278">
        <v>4.4000000000000004</v>
      </c>
      <c r="AO64" s="278">
        <v>4.4000000000000004</v>
      </c>
      <c r="AP64" s="278">
        <v>4.4000000000000004</v>
      </c>
      <c r="AQ64" s="278">
        <v>4.4000000000000004</v>
      </c>
      <c r="AR64" s="278">
        <v>4.4000000000000004</v>
      </c>
      <c r="AS64" s="278">
        <v>4.3</v>
      </c>
      <c r="AT64" s="278">
        <f>_xlfn.IFNA(VLOOKUP(C64,'INFORM Severity - hidden'!$C$5:$G$155,5,FALSE),"-")</f>
        <v>4.2</v>
      </c>
    </row>
    <row r="65" spans="1:46" x14ac:dyDescent="0.35">
      <c r="A65" t="s">
        <v>471</v>
      </c>
      <c r="B65" t="s">
        <v>2936</v>
      </c>
      <c r="C65" t="s">
        <v>2937</v>
      </c>
      <c r="D65" s="278" t="str">
        <f t="shared" si="0"/>
        <v>Increasing</v>
      </c>
      <c r="E65" s="278" t="s">
        <v>8502</v>
      </c>
      <c r="F65" s="278" t="s">
        <v>8502</v>
      </c>
      <c r="G65" s="278" t="s">
        <v>8502</v>
      </c>
      <c r="H65" s="278" t="s">
        <v>8502</v>
      </c>
      <c r="I65" s="278" t="s">
        <v>8502</v>
      </c>
      <c r="J65" s="278" t="s">
        <v>8502</v>
      </c>
      <c r="K65" s="278" t="s">
        <v>8502</v>
      </c>
      <c r="L65" s="278" t="s">
        <v>8502</v>
      </c>
      <c r="M65" s="278" t="s">
        <v>8502</v>
      </c>
      <c r="N65" s="278" t="s">
        <v>8502</v>
      </c>
      <c r="O65" s="278" t="s">
        <v>8502</v>
      </c>
      <c r="P65" s="278" t="s">
        <v>8502</v>
      </c>
      <c r="Q65" s="278" t="s">
        <v>8502</v>
      </c>
      <c r="R65" s="278" t="s">
        <v>8502</v>
      </c>
      <c r="S65" s="278" t="s">
        <v>8502</v>
      </c>
      <c r="T65" s="278" t="s">
        <v>8502</v>
      </c>
      <c r="U65" s="278" t="s">
        <v>8502</v>
      </c>
      <c r="V65" s="278" t="s">
        <v>8502</v>
      </c>
      <c r="W65" s="278" t="s">
        <v>8502</v>
      </c>
      <c r="X65" s="278" t="s">
        <v>8502</v>
      </c>
      <c r="Y65" s="278" t="s">
        <v>8502</v>
      </c>
      <c r="Z65" s="278" t="s">
        <v>8502</v>
      </c>
      <c r="AA65" s="278" t="s">
        <v>8502</v>
      </c>
      <c r="AB65" s="278" t="s">
        <v>8502</v>
      </c>
      <c r="AC65" s="278" t="s">
        <v>8502</v>
      </c>
      <c r="AD65" s="278" t="s">
        <v>8502</v>
      </c>
      <c r="AE65" s="278" t="s">
        <v>8502</v>
      </c>
      <c r="AF65" s="278" t="s">
        <v>8502</v>
      </c>
      <c r="AG65" s="278" t="s">
        <v>8502</v>
      </c>
      <c r="AH65" s="278" t="s">
        <v>8502</v>
      </c>
      <c r="AI65" s="278" t="s">
        <v>8502</v>
      </c>
      <c r="AJ65" s="278" t="s">
        <v>8502</v>
      </c>
      <c r="AK65" s="278" t="s">
        <v>8502</v>
      </c>
      <c r="AL65" s="278" t="s">
        <v>8502</v>
      </c>
      <c r="AM65" s="278" t="s">
        <v>8502</v>
      </c>
      <c r="AN65" s="278" t="s">
        <v>8502</v>
      </c>
      <c r="AO65" s="278" t="s">
        <v>8502</v>
      </c>
      <c r="AP65" s="278">
        <v>2.7</v>
      </c>
      <c r="AQ65" s="278">
        <v>2.6</v>
      </c>
      <c r="AR65" s="278">
        <v>2.8</v>
      </c>
      <c r="AS65" s="278">
        <v>2.8</v>
      </c>
      <c r="AT65" s="278">
        <f>_xlfn.IFNA(VLOOKUP(C65,'INFORM Severity - hidden'!$C$5:$G$155,5,FALSE),"-")</f>
        <v>3.5</v>
      </c>
    </row>
    <row r="66" spans="1:46" x14ac:dyDescent="0.35">
      <c r="A66"/>
      <c r="B66"/>
      <c r="C66" t="s">
        <v>8526</v>
      </c>
      <c r="D66" s="278" t="str">
        <f t="shared" si="0"/>
        <v>-</v>
      </c>
      <c r="E66" s="278" t="s">
        <v>8502</v>
      </c>
      <c r="F66" s="278" t="s">
        <v>8502</v>
      </c>
      <c r="G66" s="278" t="s">
        <v>8502</v>
      </c>
      <c r="H66" s="278" t="s">
        <v>8502</v>
      </c>
      <c r="I66" s="278" t="s">
        <v>8502</v>
      </c>
      <c r="J66" s="278" t="s">
        <v>8502</v>
      </c>
      <c r="K66" s="278" t="s">
        <v>8502</v>
      </c>
      <c r="L66" s="278" t="s">
        <v>8502</v>
      </c>
      <c r="M66" s="278" t="s">
        <v>8502</v>
      </c>
      <c r="N66" s="278" t="s">
        <v>8502</v>
      </c>
      <c r="O66" s="278" t="s">
        <v>8502</v>
      </c>
      <c r="P66" s="278" t="s">
        <v>8502</v>
      </c>
      <c r="Q66" s="278" t="s">
        <v>8502</v>
      </c>
      <c r="R66" s="278" t="s">
        <v>8502</v>
      </c>
      <c r="S66" s="278" t="s">
        <v>8502</v>
      </c>
      <c r="T66" s="278" t="s">
        <v>8502</v>
      </c>
      <c r="U66" s="278" t="s">
        <v>8502</v>
      </c>
      <c r="V66" s="278" t="s">
        <v>8502</v>
      </c>
      <c r="W66" s="278" t="s">
        <v>8502</v>
      </c>
      <c r="X66" s="278" t="s">
        <v>8502</v>
      </c>
      <c r="Y66" s="278" t="s">
        <v>8502</v>
      </c>
      <c r="Z66" s="278" t="s">
        <v>8502</v>
      </c>
      <c r="AA66" s="278" t="s">
        <v>8502</v>
      </c>
      <c r="AB66" s="278" t="s">
        <v>8502</v>
      </c>
      <c r="AC66" s="278">
        <v>1.4</v>
      </c>
      <c r="AD66" s="278">
        <v>1.4</v>
      </c>
      <c r="AE66" s="278">
        <v>1.4</v>
      </c>
      <c r="AF66" s="278">
        <v>1.4</v>
      </c>
      <c r="AG66" s="278" t="s">
        <v>8502</v>
      </c>
      <c r="AH66" s="278" t="s">
        <v>8502</v>
      </c>
      <c r="AI66" s="278" t="s">
        <v>8502</v>
      </c>
      <c r="AJ66" s="278" t="s">
        <v>8502</v>
      </c>
      <c r="AK66" s="278" t="s">
        <v>8502</v>
      </c>
      <c r="AL66" s="278" t="s">
        <v>8502</v>
      </c>
      <c r="AM66" s="278" t="s">
        <v>8502</v>
      </c>
      <c r="AN66" s="278" t="s">
        <v>8502</v>
      </c>
      <c r="AO66" s="278" t="s">
        <v>8502</v>
      </c>
      <c r="AP66" s="278" t="s">
        <v>8502</v>
      </c>
      <c r="AQ66" s="278" t="s">
        <v>8502</v>
      </c>
      <c r="AR66" s="278" t="s">
        <v>8502</v>
      </c>
      <c r="AS66" s="278" t="s">
        <v>8502</v>
      </c>
      <c r="AT66" s="278" t="str">
        <f>_xlfn.IFNA(VLOOKUP(C66,'INFORM Severity - hidden'!$C$5:$G$155,5,FALSE),"-")</f>
        <v>-</v>
      </c>
    </row>
    <row r="67" spans="1:46" x14ac:dyDescent="0.35">
      <c r="A67" t="s">
        <v>135</v>
      </c>
      <c r="B67" t="s">
        <v>133</v>
      </c>
      <c r="C67" t="s">
        <v>134</v>
      </c>
      <c r="D67" s="278" t="str">
        <f t="shared" ref="D67:D130" si="1">IF(AT67="-","-",IFERROR(IF(ROUND(AVERAGE(AR67:AT67),1)=ROUND(AVERAGE(AO67:AQ67),1),"Stable",IF(ROUND(AVERAGE(AR67:AT67),1)&lt;ROUND(AVERAGE(AO67:AQ67),1),"Decreasing",IF(ROUND(AVERAGE(AR67:AT67),1)&gt;ROUND(AVERAGE(AO67:AQ67),1),"Increasing"))),"-"))</f>
        <v>Stable</v>
      </c>
      <c r="E67" s="278" t="s">
        <v>8502</v>
      </c>
      <c r="F67" s="278">
        <v>1</v>
      </c>
      <c r="G67" s="278">
        <v>1</v>
      </c>
      <c r="H67" s="278">
        <v>1.7</v>
      </c>
      <c r="I67" s="278">
        <v>1.5</v>
      </c>
      <c r="J67" s="278">
        <v>1.5</v>
      </c>
      <c r="K67" s="278">
        <v>1.8</v>
      </c>
      <c r="L67" s="278">
        <v>1.8</v>
      </c>
      <c r="M67" s="278">
        <v>1.8</v>
      </c>
      <c r="N67" s="278">
        <v>1.9</v>
      </c>
      <c r="O67" s="278">
        <v>1.9</v>
      </c>
      <c r="P67" s="278">
        <v>1.9</v>
      </c>
      <c r="Q67" s="278">
        <v>1.9</v>
      </c>
      <c r="R67" s="278">
        <v>1.9</v>
      </c>
      <c r="S67" s="278">
        <v>2</v>
      </c>
      <c r="T67" s="278">
        <v>1.9</v>
      </c>
      <c r="U67" s="278">
        <v>2</v>
      </c>
      <c r="V67" s="278">
        <v>2.1</v>
      </c>
      <c r="W67" s="278">
        <v>2.2000000000000002</v>
      </c>
      <c r="X67" s="278">
        <v>1.9</v>
      </c>
      <c r="Y67" s="278">
        <v>1.9</v>
      </c>
      <c r="Z67" s="278">
        <v>1.9</v>
      </c>
      <c r="AA67" s="278">
        <v>1.8</v>
      </c>
      <c r="AB67" s="278">
        <v>1.8</v>
      </c>
      <c r="AC67" s="278">
        <v>1.8</v>
      </c>
      <c r="AD67" s="278">
        <v>1.6</v>
      </c>
      <c r="AE67" s="278">
        <v>1.6</v>
      </c>
      <c r="AF67" s="278">
        <v>1.5</v>
      </c>
      <c r="AG67" s="278">
        <v>1.5</v>
      </c>
      <c r="AH67" s="278">
        <v>1.6</v>
      </c>
      <c r="AI67" s="278">
        <v>1.6</v>
      </c>
      <c r="AJ67" s="278">
        <v>1.6</v>
      </c>
      <c r="AK67" s="278">
        <v>1.7</v>
      </c>
      <c r="AL67" s="278">
        <v>1.7</v>
      </c>
      <c r="AM67" s="278">
        <v>1.7</v>
      </c>
      <c r="AN67" s="278">
        <v>1.6</v>
      </c>
      <c r="AO67" s="278">
        <v>1.6</v>
      </c>
      <c r="AP67" s="278">
        <v>1.6</v>
      </c>
      <c r="AQ67" s="278">
        <v>1.6</v>
      </c>
      <c r="AR67" s="278">
        <v>1.6</v>
      </c>
      <c r="AS67" s="278">
        <v>1.6</v>
      </c>
      <c r="AT67" s="278">
        <f>_xlfn.IFNA(VLOOKUP(C67,'INFORM Severity - hidden'!$C$5:$G$155,5,FALSE),"-")</f>
        <v>1.6</v>
      </c>
    </row>
    <row r="68" spans="1:46" x14ac:dyDescent="0.35">
      <c r="A68" t="s">
        <v>4293</v>
      </c>
      <c r="B68" t="s">
        <v>4291</v>
      </c>
      <c r="C68" t="s">
        <v>4292</v>
      </c>
      <c r="D68" s="278" t="str">
        <f t="shared" si="1"/>
        <v>Stable</v>
      </c>
      <c r="E68" s="278" t="s">
        <v>8502</v>
      </c>
      <c r="F68" s="278">
        <v>3.4</v>
      </c>
      <c r="G68" s="278">
        <v>3.4</v>
      </c>
      <c r="H68" s="278">
        <v>4</v>
      </c>
      <c r="I68" s="278">
        <v>3.7</v>
      </c>
      <c r="J68" s="278">
        <v>3.5</v>
      </c>
      <c r="K68" s="278">
        <v>3.5</v>
      </c>
      <c r="L68" s="278">
        <v>3.5</v>
      </c>
      <c r="M68" s="278">
        <v>3.5</v>
      </c>
      <c r="N68" s="278">
        <v>3.5</v>
      </c>
      <c r="O68" s="278">
        <v>3.5</v>
      </c>
      <c r="P68" s="278">
        <v>3.5</v>
      </c>
      <c r="Q68" s="278">
        <v>3.5</v>
      </c>
      <c r="R68" s="278">
        <v>3.3</v>
      </c>
      <c r="S68" s="278">
        <v>3.3</v>
      </c>
      <c r="T68" s="278">
        <v>3.4</v>
      </c>
      <c r="U68" s="278">
        <v>3.4</v>
      </c>
      <c r="V68" s="278">
        <v>3.4</v>
      </c>
      <c r="W68" s="278">
        <v>3.4</v>
      </c>
      <c r="X68" s="278">
        <v>3.4</v>
      </c>
      <c r="Y68" s="278">
        <v>3.4</v>
      </c>
      <c r="Z68" s="278">
        <v>3.4</v>
      </c>
      <c r="AA68" s="278">
        <v>3.4</v>
      </c>
      <c r="AB68" s="278">
        <v>3.4</v>
      </c>
      <c r="AC68" s="278">
        <v>3.4</v>
      </c>
      <c r="AD68" s="278">
        <v>3.4</v>
      </c>
      <c r="AE68" s="278">
        <v>3.4</v>
      </c>
      <c r="AF68" s="278">
        <v>3.4</v>
      </c>
      <c r="AG68" s="278">
        <v>3.4</v>
      </c>
      <c r="AH68" s="278">
        <v>3.4</v>
      </c>
      <c r="AI68" s="278">
        <v>3.4</v>
      </c>
      <c r="AJ68" s="278">
        <v>3.4</v>
      </c>
      <c r="AK68" s="278">
        <v>3.4</v>
      </c>
      <c r="AL68" s="278">
        <v>3.4</v>
      </c>
      <c r="AM68" s="278">
        <v>3.5</v>
      </c>
      <c r="AN68" s="278">
        <v>3.5</v>
      </c>
      <c r="AO68" s="278">
        <v>3.5</v>
      </c>
      <c r="AP68" s="278">
        <v>3.5</v>
      </c>
      <c r="AQ68" s="278">
        <v>3.5</v>
      </c>
      <c r="AR68" s="278">
        <v>3.5</v>
      </c>
      <c r="AS68" s="278">
        <v>3.5</v>
      </c>
      <c r="AT68" s="278">
        <f>_xlfn.IFNA(VLOOKUP(C68,'INFORM Severity - hidden'!$C$5:$G$155,5,FALSE),"-")</f>
        <v>3.6</v>
      </c>
    </row>
    <row r="69" spans="1:46" x14ac:dyDescent="0.35">
      <c r="A69"/>
      <c r="B69"/>
      <c r="C69" t="s">
        <v>8527</v>
      </c>
      <c r="D69" s="278" t="str">
        <f t="shared" si="1"/>
        <v>-</v>
      </c>
      <c r="E69" s="278" t="s">
        <v>8502</v>
      </c>
      <c r="F69" s="278" t="s">
        <v>8502</v>
      </c>
      <c r="G69" s="278" t="s">
        <v>8502</v>
      </c>
      <c r="H69" s="278" t="s">
        <v>8502</v>
      </c>
      <c r="I69" s="278" t="s">
        <v>8502</v>
      </c>
      <c r="J69" s="278" t="s">
        <v>8502</v>
      </c>
      <c r="K69" s="278" t="s">
        <v>8502</v>
      </c>
      <c r="L69" s="278" t="s">
        <v>8502</v>
      </c>
      <c r="M69" s="278" t="s">
        <v>8502</v>
      </c>
      <c r="N69" s="278" t="s">
        <v>8502</v>
      </c>
      <c r="O69" s="278" t="s">
        <v>8502</v>
      </c>
      <c r="P69" s="278" t="s">
        <v>8502</v>
      </c>
      <c r="Q69" s="278" t="s">
        <v>8502</v>
      </c>
      <c r="R69" s="278" t="s">
        <v>8502</v>
      </c>
      <c r="S69" s="278" t="s">
        <v>8502</v>
      </c>
      <c r="T69" s="278" t="s">
        <v>8502</v>
      </c>
      <c r="U69" s="278" t="s">
        <v>8502</v>
      </c>
      <c r="V69" s="278" t="s">
        <v>8502</v>
      </c>
      <c r="W69" s="278" t="s">
        <v>8502</v>
      </c>
      <c r="X69" s="278" t="s">
        <v>8502</v>
      </c>
      <c r="Y69" s="278" t="s">
        <v>8502</v>
      </c>
      <c r="Z69" s="278" t="s">
        <v>8502</v>
      </c>
      <c r="AA69" s="278" t="s">
        <v>8502</v>
      </c>
      <c r="AB69" s="278">
        <v>2.7</v>
      </c>
      <c r="AC69" s="278">
        <v>3.1</v>
      </c>
      <c r="AD69" s="278">
        <v>3.1</v>
      </c>
      <c r="AE69" s="278">
        <v>3.1</v>
      </c>
      <c r="AF69" s="278">
        <v>3.1</v>
      </c>
      <c r="AG69" s="278">
        <v>3.1</v>
      </c>
      <c r="AH69" s="278">
        <v>3.1</v>
      </c>
      <c r="AI69" s="278">
        <v>3.1</v>
      </c>
      <c r="AJ69" s="278">
        <v>3.1</v>
      </c>
      <c r="AK69" s="278" t="s">
        <v>8502</v>
      </c>
      <c r="AL69" s="278" t="s">
        <v>8502</v>
      </c>
      <c r="AM69" s="278" t="s">
        <v>8502</v>
      </c>
      <c r="AN69" s="278" t="s">
        <v>8502</v>
      </c>
      <c r="AO69" s="278" t="s">
        <v>8502</v>
      </c>
      <c r="AP69" s="278" t="s">
        <v>8502</v>
      </c>
      <c r="AQ69" s="278" t="s">
        <v>8502</v>
      </c>
      <c r="AR69" s="278" t="s">
        <v>8502</v>
      </c>
      <c r="AS69" s="278" t="s">
        <v>8502</v>
      </c>
      <c r="AT69" s="278" t="str">
        <f>_xlfn.IFNA(VLOOKUP(C69,'INFORM Severity - hidden'!$C$5:$G$155,5,FALSE),"-")</f>
        <v>-</v>
      </c>
    </row>
    <row r="70" spans="1:46" x14ac:dyDescent="0.35">
      <c r="A70" t="s">
        <v>4305</v>
      </c>
      <c r="B70" t="s">
        <v>4303</v>
      </c>
      <c r="C70" t="s">
        <v>4304</v>
      </c>
      <c r="D70" s="278" t="str">
        <f t="shared" si="1"/>
        <v>Decreasing</v>
      </c>
      <c r="E70" s="278" t="s">
        <v>8502</v>
      </c>
      <c r="F70" s="278">
        <v>2.2999999999999998</v>
      </c>
      <c r="G70" s="278">
        <v>2.2999999999999998</v>
      </c>
      <c r="H70" s="278">
        <v>2.8</v>
      </c>
      <c r="I70" s="278">
        <v>2.8</v>
      </c>
      <c r="J70" s="278">
        <v>2.8</v>
      </c>
      <c r="K70" s="278">
        <v>2.8</v>
      </c>
      <c r="L70" s="278">
        <v>2.8</v>
      </c>
      <c r="M70" s="278">
        <v>2.8</v>
      </c>
      <c r="N70" s="278">
        <v>2.8</v>
      </c>
      <c r="O70" s="278">
        <v>2.8</v>
      </c>
      <c r="P70" s="278">
        <v>3.2</v>
      </c>
      <c r="Q70" s="278">
        <v>3.2</v>
      </c>
      <c r="R70" s="278">
        <v>3.2</v>
      </c>
      <c r="S70" s="278">
        <v>3.2</v>
      </c>
      <c r="T70" s="278">
        <v>3.3</v>
      </c>
      <c r="U70" s="278">
        <v>3.3</v>
      </c>
      <c r="V70" s="278">
        <v>3.3</v>
      </c>
      <c r="W70" s="278">
        <v>3.3</v>
      </c>
      <c r="X70" s="278">
        <v>3.3</v>
      </c>
      <c r="Y70" s="278">
        <v>3.3</v>
      </c>
      <c r="Z70" s="278">
        <v>3.2</v>
      </c>
      <c r="AA70" s="278">
        <v>3.3</v>
      </c>
      <c r="AB70" s="278">
        <v>3.3</v>
      </c>
      <c r="AC70" s="278">
        <v>3.3</v>
      </c>
      <c r="AD70" s="278">
        <v>3.3</v>
      </c>
      <c r="AE70" s="278">
        <v>3.3</v>
      </c>
      <c r="AF70" s="278">
        <v>3.3</v>
      </c>
      <c r="AG70" s="278">
        <v>3.3</v>
      </c>
      <c r="AH70" s="278">
        <v>3.3</v>
      </c>
      <c r="AI70" s="278">
        <v>3.3</v>
      </c>
      <c r="AJ70" s="278">
        <v>3.3</v>
      </c>
      <c r="AK70" s="278">
        <v>3.3</v>
      </c>
      <c r="AL70" s="278">
        <v>3.3</v>
      </c>
      <c r="AM70" s="278">
        <v>3.7</v>
      </c>
      <c r="AN70" s="278">
        <v>3.7</v>
      </c>
      <c r="AO70" s="278">
        <v>3.7</v>
      </c>
      <c r="AP70" s="278">
        <v>3.7</v>
      </c>
      <c r="AQ70" s="278">
        <v>3.7</v>
      </c>
      <c r="AR70" s="278">
        <v>3.7</v>
      </c>
      <c r="AS70" s="278">
        <v>3.6</v>
      </c>
      <c r="AT70" s="278">
        <f>_xlfn.IFNA(VLOOKUP(C70,'INFORM Severity - hidden'!$C$5:$G$155,5,FALSE),"-")</f>
        <v>3.3</v>
      </c>
    </row>
    <row r="71" spans="1:46" x14ac:dyDescent="0.35">
      <c r="A71"/>
      <c r="B71"/>
      <c r="C71" t="s">
        <v>8528</v>
      </c>
      <c r="D71" s="278" t="str">
        <f t="shared" si="1"/>
        <v>-</v>
      </c>
      <c r="E71" s="278" t="s">
        <v>8502</v>
      </c>
      <c r="F71" s="278" t="s">
        <v>8502</v>
      </c>
      <c r="G71" s="278" t="s">
        <v>8502</v>
      </c>
      <c r="H71" s="278" t="s">
        <v>8502</v>
      </c>
      <c r="I71" s="278" t="s">
        <v>8502</v>
      </c>
      <c r="J71" s="278" t="s">
        <v>8502</v>
      </c>
      <c r="K71" s="278" t="s">
        <v>8502</v>
      </c>
      <c r="L71" s="278" t="s">
        <v>8502</v>
      </c>
      <c r="M71" s="278" t="s">
        <v>8502</v>
      </c>
      <c r="N71" s="278" t="s">
        <v>8502</v>
      </c>
      <c r="O71" s="278" t="s">
        <v>8502</v>
      </c>
      <c r="P71" s="278" t="s">
        <v>8502</v>
      </c>
      <c r="Q71" s="278" t="s">
        <v>8502</v>
      </c>
      <c r="R71" s="278" t="s">
        <v>8502</v>
      </c>
      <c r="S71" s="278" t="s">
        <v>8502</v>
      </c>
      <c r="T71" s="278" t="s">
        <v>8502</v>
      </c>
      <c r="U71" s="278" t="s">
        <v>8502</v>
      </c>
      <c r="V71" s="278" t="s">
        <v>8502</v>
      </c>
      <c r="W71" s="278" t="s">
        <v>8502</v>
      </c>
      <c r="X71" s="278" t="s">
        <v>8502</v>
      </c>
      <c r="Y71" s="278" t="s">
        <v>8502</v>
      </c>
      <c r="Z71" s="278" t="s">
        <v>8502</v>
      </c>
      <c r="AA71" s="278" t="s">
        <v>8502</v>
      </c>
      <c r="AB71" s="278">
        <v>3.1</v>
      </c>
      <c r="AC71" s="278">
        <v>3.3</v>
      </c>
      <c r="AD71" s="278">
        <v>3.3</v>
      </c>
      <c r="AE71" s="278">
        <v>3.3</v>
      </c>
      <c r="AF71" s="278">
        <v>3.3</v>
      </c>
      <c r="AG71" s="278">
        <v>3.3</v>
      </c>
      <c r="AH71" s="278">
        <v>3.3</v>
      </c>
      <c r="AI71" s="278">
        <v>3.3</v>
      </c>
      <c r="AJ71" s="278">
        <v>3.3</v>
      </c>
      <c r="AK71" s="278">
        <v>3.3</v>
      </c>
      <c r="AL71" s="278" t="s">
        <v>8502</v>
      </c>
      <c r="AM71" s="278" t="s">
        <v>8502</v>
      </c>
      <c r="AN71" s="278" t="s">
        <v>8502</v>
      </c>
      <c r="AO71" s="278" t="s">
        <v>8502</v>
      </c>
      <c r="AP71" s="278" t="s">
        <v>8502</v>
      </c>
      <c r="AQ71" s="278" t="s">
        <v>8502</v>
      </c>
      <c r="AR71" s="278" t="s">
        <v>8502</v>
      </c>
      <c r="AS71" s="278" t="s">
        <v>8502</v>
      </c>
      <c r="AT71" s="278" t="str">
        <f>_xlfn.IFNA(VLOOKUP(C71,'INFORM Severity - hidden'!$C$5:$G$155,5,FALSE),"-")</f>
        <v>-</v>
      </c>
    </row>
    <row r="72" spans="1:46" x14ac:dyDescent="0.35">
      <c r="A72" t="s">
        <v>4495</v>
      </c>
      <c r="B72" t="s">
        <v>4493</v>
      </c>
      <c r="C72" t="s">
        <v>4494</v>
      </c>
      <c r="D72" s="278" t="str">
        <f t="shared" si="1"/>
        <v>Stable</v>
      </c>
      <c r="E72" s="278">
        <v>3.4</v>
      </c>
      <c r="F72" s="278">
        <v>2.9</v>
      </c>
      <c r="G72" s="278">
        <v>2.9</v>
      </c>
      <c r="H72" s="278">
        <v>3.2</v>
      </c>
      <c r="I72" s="278">
        <v>3.2</v>
      </c>
      <c r="J72" s="278">
        <v>3.3</v>
      </c>
      <c r="K72" s="278">
        <v>3.3</v>
      </c>
      <c r="L72" s="278">
        <v>3.3</v>
      </c>
      <c r="M72" s="278">
        <v>3.3</v>
      </c>
      <c r="N72" s="278">
        <v>3.3</v>
      </c>
      <c r="O72" s="278">
        <v>3.4</v>
      </c>
      <c r="P72" s="278">
        <v>3.4</v>
      </c>
      <c r="Q72" s="278">
        <v>3.4</v>
      </c>
      <c r="R72" s="278">
        <v>3.4</v>
      </c>
      <c r="S72" s="278">
        <v>3.5</v>
      </c>
      <c r="T72" s="278">
        <v>3.5</v>
      </c>
      <c r="U72" s="278">
        <v>3.5</v>
      </c>
      <c r="V72" s="278">
        <v>3.5</v>
      </c>
      <c r="W72" s="278">
        <v>3.5</v>
      </c>
      <c r="X72" s="278">
        <v>3.5</v>
      </c>
      <c r="Y72" s="278">
        <v>3.4</v>
      </c>
      <c r="Z72" s="278">
        <v>3.5</v>
      </c>
      <c r="AA72" s="278">
        <v>3.5</v>
      </c>
      <c r="AB72" s="278">
        <v>3.5</v>
      </c>
      <c r="AC72" s="278">
        <v>3.5</v>
      </c>
      <c r="AD72" s="278">
        <v>3.5</v>
      </c>
      <c r="AE72" s="278">
        <v>3.8</v>
      </c>
      <c r="AF72" s="278">
        <v>3.8</v>
      </c>
      <c r="AG72" s="278">
        <v>3.8</v>
      </c>
      <c r="AH72" s="278">
        <v>3.8</v>
      </c>
      <c r="AI72" s="278">
        <v>3.8</v>
      </c>
      <c r="AJ72" s="278">
        <v>4.0999999999999996</v>
      </c>
      <c r="AK72" s="278">
        <v>4.0999999999999996</v>
      </c>
      <c r="AL72" s="278">
        <v>4.0999999999999996</v>
      </c>
      <c r="AM72" s="278">
        <v>4.0999999999999996</v>
      </c>
      <c r="AN72" s="278">
        <v>4.0999999999999996</v>
      </c>
      <c r="AO72" s="278">
        <v>4.0999999999999996</v>
      </c>
      <c r="AP72" s="278">
        <v>4.0999999999999996</v>
      </c>
      <c r="AQ72" s="278">
        <v>4.0999999999999996</v>
      </c>
      <c r="AR72" s="278">
        <v>4.0999999999999996</v>
      </c>
      <c r="AS72" s="278">
        <v>4</v>
      </c>
      <c r="AT72" s="278">
        <f>_xlfn.IFNA(VLOOKUP(C72,'INFORM Severity - hidden'!$C$5:$G$155,5,FALSE),"-")</f>
        <v>4.2</v>
      </c>
    </row>
    <row r="73" spans="1:46" x14ac:dyDescent="0.35">
      <c r="A73" t="s">
        <v>4495</v>
      </c>
      <c r="B73" t="s">
        <v>4505</v>
      </c>
      <c r="C73" t="s">
        <v>4506</v>
      </c>
      <c r="D73" s="278" t="str">
        <f t="shared" si="1"/>
        <v>Stable</v>
      </c>
      <c r="E73" s="278" t="s">
        <v>8502</v>
      </c>
      <c r="F73" s="278" t="s">
        <v>8502</v>
      </c>
      <c r="G73" s="278" t="s">
        <v>8502</v>
      </c>
      <c r="H73" s="278" t="s">
        <v>8502</v>
      </c>
      <c r="I73" s="278" t="s">
        <v>8502</v>
      </c>
      <c r="J73" s="278" t="s">
        <v>8502</v>
      </c>
      <c r="K73" s="278" t="s">
        <v>8502</v>
      </c>
      <c r="L73" s="278" t="s">
        <v>8502</v>
      </c>
      <c r="M73" s="278" t="s">
        <v>8502</v>
      </c>
      <c r="N73" s="278" t="s">
        <v>8502</v>
      </c>
      <c r="O73" s="278" t="s">
        <v>8502</v>
      </c>
      <c r="P73" s="278" t="s">
        <v>8502</v>
      </c>
      <c r="Q73" s="278" t="s">
        <v>8502</v>
      </c>
      <c r="R73" s="278" t="s">
        <v>8502</v>
      </c>
      <c r="S73" s="278" t="s">
        <v>8502</v>
      </c>
      <c r="T73" s="278" t="s">
        <v>8502</v>
      </c>
      <c r="U73" s="278" t="s">
        <v>8502</v>
      </c>
      <c r="V73" s="278" t="s">
        <v>8502</v>
      </c>
      <c r="W73" s="278" t="s">
        <v>8502</v>
      </c>
      <c r="X73" s="278" t="s">
        <v>8502</v>
      </c>
      <c r="Y73" s="278" t="s">
        <v>8502</v>
      </c>
      <c r="Z73" s="278" t="s">
        <v>8502</v>
      </c>
      <c r="AA73" s="278" t="s">
        <v>8502</v>
      </c>
      <c r="AB73" s="278" t="s">
        <v>8502</v>
      </c>
      <c r="AC73" s="278" t="s">
        <v>8502</v>
      </c>
      <c r="AD73" s="278" t="s">
        <v>8502</v>
      </c>
      <c r="AE73" s="278" t="s">
        <v>8502</v>
      </c>
      <c r="AF73" s="278" t="s">
        <v>8502</v>
      </c>
      <c r="AG73" s="278" t="s">
        <v>8502</v>
      </c>
      <c r="AH73" s="278" t="s">
        <v>8502</v>
      </c>
      <c r="AI73" s="278" t="s">
        <v>8502</v>
      </c>
      <c r="AJ73" s="278">
        <v>3</v>
      </c>
      <c r="AK73" s="278">
        <v>3</v>
      </c>
      <c r="AL73" s="278">
        <v>3.1</v>
      </c>
      <c r="AM73" s="278">
        <v>3.1</v>
      </c>
      <c r="AN73" s="278">
        <v>3.1</v>
      </c>
      <c r="AO73" s="278">
        <v>3.1</v>
      </c>
      <c r="AP73" s="278">
        <v>3.1</v>
      </c>
      <c r="AQ73" s="278">
        <v>3.1</v>
      </c>
      <c r="AR73" s="278">
        <v>3.1</v>
      </c>
      <c r="AS73" s="278">
        <v>3</v>
      </c>
      <c r="AT73" s="278">
        <f>_xlfn.IFNA(VLOOKUP(C73,'INFORM Severity - hidden'!$C$5:$G$155,5,FALSE),"-")</f>
        <v>3.1</v>
      </c>
    </row>
    <row r="74" spans="1:46" x14ac:dyDescent="0.35">
      <c r="A74" t="s">
        <v>3701</v>
      </c>
      <c r="B74" t="s">
        <v>3699</v>
      </c>
      <c r="C74" t="s">
        <v>3700</v>
      </c>
      <c r="D74" s="278" t="str">
        <f t="shared" si="1"/>
        <v>Increasing</v>
      </c>
      <c r="E74" s="278" t="s">
        <v>8502</v>
      </c>
      <c r="F74" s="278" t="s">
        <v>8502</v>
      </c>
      <c r="G74" s="278" t="s">
        <v>8502</v>
      </c>
      <c r="H74" s="278" t="s">
        <v>8502</v>
      </c>
      <c r="I74" s="278" t="s">
        <v>8502</v>
      </c>
      <c r="J74" s="278" t="s">
        <v>8502</v>
      </c>
      <c r="K74" s="278" t="s">
        <v>8502</v>
      </c>
      <c r="L74" s="278" t="s">
        <v>8502</v>
      </c>
      <c r="M74" s="278" t="s">
        <v>8502</v>
      </c>
      <c r="N74" s="278" t="s">
        <v>8502</v>
      </c>
      <c r="O74" s="278" t="s">
        <v>8502</v>
      </c>
      <c r="P74" s="278" t="s">
        <v>8502</v>
      </c>
      <c r="Q74" s="278" t="s">
        <v>8502</v>
      </c>
      <c r="R74" s="278" t="s">
        <v>8502</v>
      </c>
      <c r="S74" s="278" t="s">
        <v>8502</v>
      </c>
      <c r="T74" s="278" t="s">
        <v>8502</v>
      </c>
      <c r="U74" s="278" t="s">
        <v>8502</v>
      </c>
      <c r="V74" s="278" t="s">
        <v>8502</v>
      </c>
      <c r="W74" s="278" t="s">
        <v>8502</v>
      </c>
      <c r="X74" s="278" t="s">
        <v>8502</v>
      </c>
      <c r="Y74" s="278" t="s">
        <v>8502</v>
      </c>
      <c r="Z74" s="278" t="s">
        <v>8502</v>
      </c>
      <c r="AA74" s="278" t="s">
        <v>8502</v>
      </c>
      <c r="AB74" s="278" t="s">
        <v>8502</v>
      </c>
      <c r="AC74" s="278" t="s">
        <v>8502</v>
      </c>
      <c r="AD74" s="278" t="s">
        <v>8502</v>
      </c>
      <c r="AE74" s="278" t="s">
        <v>8502</v>
      </c>
      <c r="AF74" s="278" t="s">
        <v>8502</v>
      </c>
      <c r="AG74" s="278" t="s">
        <v>8502</v>
      </c>
      <c r="AH74" s="278" t="s">
        <v>8502</v>
      </c>
      <c r="AI74" s="278" t="s">
        <v>8502</v>
      </c>
      <c r="AJ74" s="278" t="s">
        <v>8502</v>
      </c>
      <c r="AK74" s="278" t="s">
        <v>8502</v>
      </c>
      <c r="AL74" s="278" t="s">
        <v>8502</v>
      </c>
      <c r="AM74" s="278" t="s">
        <v>8502</v>
      </c>
      <c r="AN74" s="278" t="s">
        <v>8502</v>
      </c>
      <c r="AO74" s="278" t="s">
        <v>8502</v>
      </c>
      <c r="AP74" s="278">
        <v>1.1000000000000001</v>
      </c>
      <c r="AQ74" s="278">
        <v>1.4</v>
      </c>
      <c r="AR74" s="278">
        <v>1.3</v>
      </c>
      <c r="AS74" s="278">
        <v>1.4</v>
      </c>
      <c r="AT74" s="278">
        <f>_xlfn.IFNA(VLOOKUP(C74,'INFORM Severity - hidden'!$C$5:$G$155,5,FALSE),"-")</f>
        <v>1.4</v>
      </c>
    </row>
    <row r="75" spans="1:46" x14ac:dyDescent="0.35">
      <c r="A75"/>
      <c r="B75"/>
      <c r="C75" t="s">
        <v>8529</v>
      </c>
      <c r="D75" s="278" t="str">
        <f t="shared" si="1"/>
        <v>-</v>
      </c>
      <c r="E75" s="278" t="s">
        <v>8502</v>
      </c>
      <c r="F75" s="278">
        <v>2.2999999999999998</v>
      </c>
      <c r="G75" s="278">
        <v>2.2999999999999998</v>
      </c>
      <c r="H75" s="278">
        <v>2.8</v>
      </c>
      <c r="I75" s="278">
        <v>2.8</v>
      </c>
      <c r="J75" s="278">
        <v>2.8</v>
      </c>
      <c r="K75" s="278">
        <v>2.1</v>
      </c>
      <c r="L75" s="278">
        <v>2.1</v>
      </c>
      <c r="M75" s="278">
        <v>2.1</v>
      </c>
      <c r="N75" s="278">
        <v>2.1</v>
      </c>
      <c r="O75" s="278">
        <v>2.1</v>
      </c>
      <c r="P75" s="278">
        <v>2.1</v>
      </c>
      <c r="Q75" s="278">
        <v>1.9</v>
      </c>
      <c r="R75" s="278">
        <v>1.9</v>
      </c>
      <c r="S75" s="278">
        <v>2.2000000000000002</v>
      </c>
      <c r="T75" s="278" t="s">
        <v>8502</v>
      </c>
      <c r="U75" s="278" t="s">
        <v>8502</v>
      </c>
      <c r="V75" s="278" t="s">
        <v>8502</v>
      </c>
      <c r="W75" s="278" t="s">
        <v>8502</v>
      </c>
      <c r="X75" s="278" t="s">
        <v>8502</v>
      </c>
      <c r="Y75" s="278" t="s">
        <v>8502</v>
      </c>
      <c r="Z75" s="278" t="s">
        <v>8502</v>
      </c>
      <c r="AA75" s="278" t="s">
        <v>8502</v>
      </c>
      <c r="AB75" s="278" t="s">
        <v>8502</v>
      </c>
      <c r="AC75" s="278" t="s">
        <v>8502</v>
      </c>
      <c r="AD75" s="278" t="s">
        <v>8502</v>
      </c>
      <c r="AE75" s="278" t="s">
        <v>8502</v>
      </c>
      <c r="AF75" s="278" t="s">
        <v>8502</v>
      </c>
      <c r="AG75" s="278" t="s">
        <v>8502</v>
      </c>
      <c r="AH75" s="278" t="s">
        <v>8502</v>
      </c>
      <c r="AI75" s="278" t="s">
        <v>8502</v>
      </c>
      <c r="AJ75" s="278" t="s">
        <v>8502</v>
      </c>
      <c r="AK75" s="278" t="s">
        <v>8502</v>
      </c>
      <c r="AL75" s="278" t="s">
        <v>8502</v>
      </c>
      <c r="AM75" s="278" t="s">
        <v>8502</v>
      </c>
      <c r="AN75" s="278" t="s">
        <v>8502</v>
      </c>
      <c r="AO75" s="278" t="s">
        <v>8502</v>
      </c>
      <c r="AP75" s="278" t="s">
        <v>8502</v>
      </c>
      <c r="AQ75" s="278" t="s">
        <v>8502</v>
      </c>
      <c r="AR75" s="278" t="s">
        <v>8502</v>
      </c>
      <c r="AS75" s="278" t="s">
        <v>8502</v>
      </c>
      <c r="AT75" s="278" t="str">
        <f>_xlfn.IFNA(VLOOKUP(C75,'INFORM Severity - hidden'!$C$5:$G$155,5,FALSE),"-")</f>
        <v>-</v>
      </c>
    </row>
    <row r="76" spans="1:46" x14ac:dyDescent="0.35">
      <c r="A76" t="s">
        <v>1080</v>
      </c>
      <c r="B76" t="s">
        <v>1078</v>
      </c>
      <c r="C76" t="s">
        <v>1079</v>
      </c>
      <c r="D76" s="278" t="str">
        <f t="shared" si="1"/>
        <v>Increasing</v>
      </c>
      <c r="E76" s="278" t="s">
        <v>8502</v>
      </c>
      <c r="F76" s="278" t="s">
        <v>8502</v>
      </c>
      <c r="G76" s="278" t="s">
        <v>8502</v>
      </c>
      <c r="H76" s="278" t="s">
        <v>8502</v>
      </c>
      <c r="I76" s="278" t="s">
        <v>8502</v>
      </c>
      <c r="J76" s="278" t="s">
        <v>8502</v>
      </c>
      <c r="K76" s="278">
        <v>2.2000000000000002</v>
      </c>
      <c r="L76" s="278">
        <v>2.2000000000000002</v>
      </c>
      <c r="M76" s="278">
        <v>2.2000000000000002</v>
      </c>
      <c r="N76" s="278">
        <v>2.2000000000000002</v>
      </c>
      <c r="O76" s="278">
        <v>2.2000000000000002</v>
      </c>
      <c r="P76" s="278">
        <v>2.2000000000000002</v>
      </c>
      <c r="Q76" s="278" t="s">
        <v>8502</v>
      </c>
      <c r="R76" s="278" t="s">
        <v>8502</v>
      </c>
      <c r="S76" s="278" t="s">
        <v>8502</v>
      </c>
      <c r="T76" s="278" t="s">
        <v>8502</v>
      </c>
      <c r="U76" s="278" t="s">
        <v>8502</v>
      </c>
      <c r="V76" s="278" t="s">
        <v>8502</v>
      </c>
      <c r="W76" s="278" t="s">
        <v>8502</v>
      </c>
      <c r="X76" s="278" t="s">
        <v>8502</v>
      </c>
      <c r="Y76" s="278" t="s">
        <v>8502</v>
      </c>
      <c r="Z76" s="278" t="s">
        <v>8502</v>
      </c>
      <c r="AA76" s="278" t="s">
        <v>8502</v>
      </c>
      <c r="AB76" s="278" t="s">
        <v>8502</v>
      </c>
      <c r="AC76" s="278" t="s">
        <v>8502</v>
      </c>
      <c r="AD76" s="278" t="s">
        <v>8502</v>
      </c>
      <c r="AE76" s="278" t="s">
        <v>8502</v>
      </c>
      <c r="AF76" s="278" t="s">
        <v>8502</v>
      </c>
      <c r="AG76" s="278" t="s">
        <v>8502</v>
      </c>
      <c r="AH76" s="278" t="s">
        <v>8502</v>
      </c>
      <c r="AI76" s="278" t="s">
        <v>8502</v>
      </c>
      <c r="AJ76" s="278" t="s">
        <v>8502</v>
      </c>
      <c r="AK76" s="278" t="s">
        <v>8502</v>
      </c>
      <c r="AL76" s="278" t="s">
        <v>8502</v>
      </c>
      <c r="AM76" s="278">
        <v>2</v>
      </c>
      <c r="AN76" s="278">
        <v>2.1</v>
      </c>
      <c r="AO76" s="278">
        <v>2.1</v>
      </c>
      <c r="AP76" s="278">
        <v>2.2000000000000002</v>
      </c>
      <c r="AQ76" s="278">
        <v>2.2999999999999998</v>
      </c>
      <c r="AR76" s="278">
        <v>2.2999999999999998</v>
      </c>
      <c r="AS76" s="278">
        <v>2.6</v>
      </c>
      <c r="AT76" s="278">
        <f>_xlfn.IFNA(VLOOKUP(C76,'INFORM Severity - hidden'!$C$5:$G$155,5,FALSE),"-")</f>
        <v>2.6</v>
      </c>
    </row>
    <row r="77" spans="1:46" x14ac:dyDescent="0.35">
      <c r="A77"/>
      <c r="B77"/>
      <c r="C77" t="s">
        <v>8530</v>
      </c>
      <c r="D77" s="278" t="str">
        <f t="shared" si="1"/>
        <v>-</v>
      </c>
      <c r="E77" s="278" t="s">
        <v>8502</v>
      </c>
      <c r="F77" s="278" t="s">
        <v>8502</v>
      </c>
      <c r="G77" s="278" t="s">
        <v>8502</v>
      </c>
      <c r="H77" s="278" t="s">
        <v>8502</v>
      </c>
      <c r="I77" s="278" t="s">
        <v>8502</v>
      </c>
      <c r="J77" s="278" t="s">
        <v>8502</v>
      </c>
      <c r="K77" s="278">
        <v>1.2</v>
      </c>
      <c r="L77" s="278">
        <v>1.2</v>
      </c>
      <c r="M77" s="278">
        <v>1.2</v>
      </c>
      <c r="N77" s="278">
        <v>1.4</v>
      </c>
      <c r="O77" s="278">
        <v>1.3</v>
      </c>
      <c r="P77" s="278" t="s">
        <v>8502</v>
      </c>
      <c r="Q77" s="278" t="s">
        <v>8502</v>
      </c>
      <c r="R77" s="278" t="s">
        <v>8502</v>
      </c>
      <c r="S77" s="278" t="s">
        <v>8502</v>
      </c>
      <c r="T77" s="278" t="s">
        <v>8502</v>
      </c>
      <c r="U77" s="278" t="s">
        <v>8502</v>
      </c>
      <c r="V77" s="278" t="s">
        <v>8502</v>
      </c>
      <c r="W77" s="278" t="s">
        <v>8502</v>
      </c>
      <c r="X77" s="278" t="s">
        <v>8502</v>
      </c>
      <c r="Y77" s="278" t="s">
        <v>8502</v>
      </c>
      <c r="Z77" s="278" t="s">
        <v>8502</v>
      </c>
      <c r="AA77" s="278" t="s">
        <v>8502</v>
      </c>
      <c r="AB77" s="278" t="s">
        <v>8502</v>
      </c>
      <c r="AC77" s="278" t="s">
        <v>8502</v>
      </c>
      <c r="AD77" s="278" t="s">
        <v>8502</v>
      </c>
      <c r="AE77" s="278" t="s">
        <v>8502</v>
      </c>
      <c r="AF77" s="278" t="s">
        <v>8502</v>
      </c>
      <c r="AG77" s="278" t="s">
        <v>8502</v>
      </c>
      <c r="AH77" s="278" t="s">
        <v>8502</v>
      </c>
      <c r="AI77" s="278" t="s">
        <v>8502</v>
      </c>
      <c r="AJ77" s="278" t="s">
        <v>8502</v>
      </c>
      <c r="AK77" s="278" t="s">
        <v>8502</v>
      </c>
      <c r="AL77" s="278" t="s">
        <v>8502</v>
      </c>
      <c r="AM77" s="278" t="s">
        <v>8502</v>
      </c>
      <c r="AN77" s="278" t="s">
        <v>8502</v>
      </c>
      <c r="AO77" s="278" t="s">
        <v>8502</v>
      </c>
      <c r="AP77" s="278" t="s">
        <v>8502</v>
      </c>
      <c r="AQ77" s="278" t="s">
        <v>8502</v>
      </c>
      <c r="AR77" s="278" t="s">
        <v>8502</v>
      </c>
      <c r="AS77" s="278" t="s">
        <v>8502</v>
      </c>
      <c r="AT77" s="278" t="str">
        <f>_xlfn.IFNA(VLOOKUP(C77,'INFORM Severity - hidden'!$C$5:$G$155,5,FALSE),"-")</f>
        <v>-</v>
      </c>
    </row>
    <row r="78" spans="1:46" x14ac:dyDescent="0.35">
      <c r="A78"/>
      <c r="B78"/>
      <c r="C78" t="s">
        <v>8531</v>
      </c>
      <c r="D78" s="278" t="str">
        <f t="shared" si="1"/>
        <v>-</v>
      </c>
      <c r="E78" s="278" t="s">
        <v>8502</v>
      </c>
      <c r="F78" s="278" t="s">
        <v>8502</v>
      </c>
      <c r="G78" s="278" t="s">
        <v>8502</v>
      </c>
      <c r="H78" s="278" t="s">
        <v>8502</v>
      </c>
      <c r="I78" s="278" t="s">
        <v>8502</v>
      </c>
      <c r="J78" s="278" t="s">
        <v>8502</v>
      </c>
      <c r="K78" s="278" t="s">
        <v>8502</v>
      </c>
      <c r="L78" s="278" t="s">
        <v>8502</v>
      </c>
      <c r="M78" s="278" t="s">
        <v>8502</v>
      </c>
      <c r="N78" s="278" t="s">
        <v>8502</v>
      </c>
      <c r="O78" s="278" t="s">
        <v>8502</v>
      </c>
      <c r="P78" s="278" t="s">
        <v>8502</v>
      </c>
      <c r="Q78" s="278">
        <v>1.4</v>
      </c>
      <c r="R78" s="278">
        <v>1.4</v>
      </c>
      <c r="S78" s="278">
        <v>1.7</v>
      </c>
      <c r="T78" s="278" t="s">
        <v>8502</v>
      </c>
      <c r="U78" s="278" t="s">
        <v>8502</v>
      </c>
      <c r="V78" s="278" t="s">
        <v>8502</v>
      </c>
      <c r="W78" s="278" t="s">
        <v>8502</v>
      </c>
      <c r="X78" s="278" t="s">
        <v>8502</v>
      </c>
      <c r="Y78" s="278" t="s">
        <v>8502</v>
      </c>
      <c r="Z78" s="278" t="s">
        <v>8502</v>
      </c>
      <c r="AA78" s="278" t="s">
        <v>8502</v>
      </c>
      <c r="AB78" s="278" t="s">
        <v>8502</v>
      </c>
      <c r="AC78" s="278" t="s">
        <v>8502</v>
      </c>
      <c r="AD78" s="278" t="s">
        <v>8502</v>
      </c>
      <c r="AE78" s="278" t="s">
        <v>8502</v>
      </c>
      <c r="AF78" s="278" t="s">
        <v>8502</v>
      </c>
      <c r="AG78" s="278" t="s">
        <v>8502</v>
      </c>
      <c r="AH78" s="278" t="s">
        <v>8502</v>
      </c>
      <c r="AI78" s="278" t="s">
        <v>8502</v>
      </c>
      <c r="AJ78" s="278" t="s">
        <v>8502</v>
      </c>
      <c r="AK78" s="278" t="s">
        <v>8502</v>
      </c>
      <c r="AL78" s="278" t="s">
        <v>8502</v>
      </c>
      <c r="AM78" s="278" t="s">
        <v>8502</v>
      </c>
      <c r="AN78" s="278" t="s">
        <v>8502</v>
      </c>
      <c r="AO78" s="278" t="s">
        <v>8502</v>
      </c>
      <c r="AP78" s="278" t="s">
        <v>8502</v>
      </c>
      <c r="AQ78" s="278" t="s">
        <v>8502</v>
      </c>
      <c r="AR78" s="278" t="s">
        <v>8502</v>
      </c>
      <c r="AS78" s="278" t="s">
        <v>8502</v>
      </c>
      <c r="AT78" s="278" t="str">
        <f>_xlfn.IFNA(VLOOKUP(C78,'INFORM Severity - hidden'!$C$5:$G$155,5,FALSE),"-")</f>
        <v>-</v>
      </c>
    </row>
    <row r="79" spans="1:46" x14ac:dyDescent="0.35">
      <c r="A79"/>
      <c r="B79"/>
      <c r="C79" t="s">
        <v>8532</v>
      </c>
      <c r="D79" s="278" t="str">
        <f t="shared" si="1"/>
        <v>-</v>
      </c>
      <c r="E79" s="278" t="s">
        <v>8502</v>
      </c>
      <c r="F79" s="278" t="s">
        <v>8502</v>
      </c>
      <c r="G79" s="278" t="s">
        <v>8502</v>
      </c>
      <c r="H79" s="278" t="s">
        <v>8502</v>
      </c>
      <c r="I79" s="278" t="s">
        <v>8502</v>
      </c>
      <c r="J79" s="278" t="s">
        <v>8502</v>
      </c>
      <c r="K79" s="278" t="s">
        <v>8502</v>
      </c>
      <c r="L79" s="278" t="s">
        <v>8502</v>
      </c>
      <c r="M79" s="278" t="s">
        <v>8502</v>
      </c>
      <c r="N79" s="278" t="s">
        <v>8502</v>
      </c>
      <c r="O79" s="278" t="s">
        <v>8502</v>
      </c>
      <c r="P79" s="278" t="s">
        <v>8502</v>
      </c>
      <c r="Q79" s="278" t="s">
        <v>8502</v>
      </c>
      <c r="R79" s="278" t="s">
        <v>8502</v>
      </c>
      <c r="S79" s="278" t="s">
        <v>8502</v>
      </c>
      <c r="T79" s="278" t="s">
        <v>8502</v>
      </c>
      <c r="U79" s="278" t="s">
        <v>8502</v>
      </c>
      <c r="V79" s="278" t="s">
        <v>8502</v>
      </c>
      <c r="W79" s="278" t="s">
        <v>8502</v>
      </c>
      <c r="X79" s="278" t="s">
        <v>8502</v>
      </c>
      <c r="Y79" s="278" t="s">
        <v>8502</v>
      </c>
      <c r="Z79" s="278" t="s">
        <v>8502</v>
      </c>
      <c r="AA79" s="278" t="s">
        <v>8502</v>
      </c>
      <c r="AB79" s="278" t="s">
        <v>8502</v>
      </c>
      <c r="AC79" s="278">
        <v>2.1</v>
      </c>
      <c r="AD79" s="278">
        <v>2.1</v>
      </c>
      <c r="AE79" s="278">
        <v>2.1</v>
      </c>
      <c r="AF79" s="278">
        <v>2.1</v>
      </c>
      <c r="AG79" s="278" t="s">
        <v>8502</v>
      </c>
      <c r="AH79" s="278" t="s">
        <v>8502</v>
      </c>
      <c r="AI79" s="278" t="s">
        <v>8502</v>
      </c>
      <c r="AJ79" s="278" t="s">
        <v>8502</v>
      </c>
      <c r="AK79" s="278" t="s">
        <v>8502</v>
      </c>
      <c r="AL79" s="278" t="s">
        <v>8502</v>
      </c>
      <c r="AM79" s="278" t="s">
        <v>8502</v>
      </c>
      <c r="AN79" s="278" t="s">
        <v>8502</v>
      </c>
      <c r="AO79" s="278" t="s">
        <v>8502</v>
      </c>
      <c r="AP79" s="278" t="s">
        <v>8502</v>
      </c>
      <c r="AQ79" s="278" t="s">
        <v>8502</v>
      </c>
      <c r="AR79" s="278" t="s">
        <v>8502</v>
      </c>
      <c r="AS79" s="278" t="s">
        <v>8502</v>
      </c>
      <c r="AT79" s="278" t="str">
        <f>_xlfn.IFNA(VLOOKUP(C79,'INFORM Severity - hidden'!$C$5:$G$155,5,FALSE),"-")</f>
        <v>-</v>
      </c>
    </row>
    <row r="80" spans="1:46" x14ac:dyDescent="0.35">
      <c r="A80"/>
      <c r="B80"/>
      <c r="C80" t="s">
        <v>8533</v>
      </c>
      <c r="D80" s="278" t="str">
        <f t="shared" si="1"/>
        <v>-</v>
      </c>
      <c r="E80" s="278" t="s">
        <v>8502</v>
      </c>
      <c r="F80" s="278" t="s">
        <v>8502</v>
      </c>
      <c r="G80" s="278" t="s">
        <v>8502</v>
      </c>
      <c r="H80" s="278" t="s">
        <v>8502</v>
      </c>
      <c r="I80" s="278" t="s">
        <v>8502</v>
      </c>
      <c r="J80" s="278" t="s">
        <v>8502</v>
      </c>
      <c r="K80" s="278" t="s">
        <v>8502</v>
      </c>
      <c r="L80" s="278" t="s">
        <v>8502</v>
      </c>
      <c r="M80" s="278" t="s">
        <v>8502</v>
      </c>
      <c r="N80" s="278" t="s">
        <v>8502</v>
      </c>
      <c r="O80" s="278" t="s">
        <v>8502</v>
      </c>
      <c r="P80" s="278" t="s">
        <v>8502</v>
      </c>
      <c r="Q80" s="278" t="s">
        <v>8502</v>
      </c>
      <c r="R80" s="278" t="s">
        <v>8502</v>
      </c>
      <c r="S80" s="278" t="s">
        <v>8502</v>
      </c>
      <c r="T80" s="278" t="s">
        <v>8502</v>
      </c>
      <c r="U80" s="278" t="s">
        <v>8502</v>
      </c>
      <c r="V80" s="278" t="s">
        <v>8502</v>
      </c>
      <c r="W80" s="278" t="s">
        <v>8502</v>
      </c>
      <c r="X80" s="278" t="s">
        <v>8502</v>
      </c>
      <c r="Y80" s="278" t="s">
        <v>8502</v>
      </c>
      <c r="Z80" s="278" t="s">
        <v>8502</v>
      </c>
      <c r="AA80" s="278" t="s">
        <v>8502</v>
      </c>
      <c r="AB80" s="278" t="s">
        <v>8502</v>
      </c>
      <c r="AC80" s="278">
        <v>2.1</v>
      </c>
      <c r="AD80" s="278">
        <v>2.1</v>
      </c>
      <c r="AE80" s="278">
        <v>2.1</v>
      </c>
      <c r="AF80" s="278">
        <v>2.1</v>
      </c>
      <c r="AG80" s="278" t="s">
        <v>8502</v>
      </c>
      <c r="AH80" s="278" t="s">
        <v>8502</v>
      </c>
      <c r="AI80" s="278" t="s">
        <v>8502</v>
      </c>
      <c r="AJ80" s="278" t="s">
        <v>8502</v>
      </c>
      <c r="AK80" s="278" t="s">
        <v>8502</v>
      </c>
      <c r="AL80" s="278" t="s">
        <v>8502</v>
      </c>
      <c r="AM80" s="278" t="s">
        <v>8502</v>
      </c>
      <c r="AN80" s="278" t="s">
        <v>8502</v>
      </c>
      <c r="AO80" s="278" t="s">
        <v>8502</v>
      </c>
      <c r="AP80" s="278" t="s">
        <v>8502</v>
      </c>
      <c r="AQ80" s="278" t="s">
        <v>8502</v>
      </c>
      <c r="AR80" s="278" t="s">
        <v>8502</v>
      </c>
      <c r="AS80" s="278" t="s">
        <v>8502</v>
      </c>
      <c r="AT80" s="278" t="str">
        <f>_xlfn.IFNA(VLOOKUP(C80,'INFORM Severity - hidden'!$C$5:$G$155,5,FALSE),"-")</f>
        <v>-</v>
      </c>
    </row>
    <row r="81" spans="1:46" x14ac:dyDescent="0.35">
      <c r="A81"/>
      <c r="B81"/>
      <c r="C81" t="s">
        <v>8534</v>
      </c>
      <c r="D81" s="278" t="str">
        <f t="shared" si="1"/>
        <v>-</v>
      </c>
      <c r="E81" s="278" t="s">
        <v>8502</v>
      </c>
      <c r="F81" s="278" t="s">
        <v>8502</v>
      </c>
      <c r="G81" s="278" t="s">
        <v>8502</v>
      </c>
      <c r="H81" s="278" t="s">
        <v>8502</v>
      </c>
      <c r="I81" s="278" t="s">
        <v>8502</v>
      </c>
      <c r="J81" s="278" t="s">
        <v>8502</v>
      </c>
      <c r="K81" s="278" t="s">
        <v>8502</v>
      </c>
      <c r="L81" s="278" t="s">
        <v>8502</v>
      </c>
      <c r="M81" s="278" t="s">
        <v>8502</v>
      </c>
      <c r="N81" s="278" t="s">
        <v>8502</v>
      </c>
      <c r="O81" s="278" t="s">
        <v>8502</v>
      </c>
      <c r="P81" s="278" t="s">
        <v>8502</v>
      </c>
      <c r="Q81" s="278" t="s">
        <v>8502</v>
      </c>
      <c r="R81" s="278" t="s">
        <v>8502</v>
      </c>
      <c r="S81" s="278" t="s">
        <v>8502</v>
      </c>
      <c r="T81" s="278" t="s">
        <v>8502</v>
      </c>
      <c r="U81" s="278" t="s">
        <v>8502</v>
      </c>
      <c r="V81" s="278">
        <v>2.4</v>
      </c>
      <c r="W81" s="278">
        <v>3</v>
      </c>
      <c r="X81" s="278">
        <v>2.9</v>
      </c>
      <c r="Y81" s="278">
        <v>3</v>
      </c>
      <c r="Z81" s="278">
        <v>2.7</v>
      </c>
      <c r="AA81" s="278">
        <v>2.8</v>
      </c>
      <c r="AB81" s="278">
        <v>2.8</v>
      </c>
      <c r="AC81" s="278" t="s">
        <v>8502</v>
      </c>
      <c r="AD81" s="278" t="s">
        <v>8502</v>
      </c>
      <c r="AE81" s="278" t="s">
        <v>8502</v>
      </c>
      <c r="AF81" s="278" t="s">
        <v>8502</v>
      </c>
      <c r="AG81" s="278" t="s">
        <v>8502</v>
      </c>
      <c r="AH81" s="278" t="s">
        <v>8502</v>
      </c>
      <c r="AI81" s="278" t="s">
        <v>8502</v>
      </c>
      <c r="AJ81" s="278" t="s">
        <v>8502</v>
      </c>
      <c r="AK81" s="278" t="s">
        <v>8502</v>
      </c>
      <c r="AL81" s="278" t="s">
        <v>8502</v>
      </c>
      <c r="AM81" s="278" t="s">
        <v>8502</v>
      </c>
      <c r="AN81" s="278" t="s">
        <v>8502</v>
      </c>
      <c r="AO81" s="278" t="s">
        <v>8502</v>
      </c>
      <c r="AP81" s="278" t="s">
        <v>8502</v>
      </c>
      <c r="AQ81" s="278" t="s">
        <v>8502</v>
      </c>
      <c r="AR81" s="278" t="s">
        <v>8502</v>
      </c>
      <c r="AS81" s="278" t="s">
        <v>8502</v>
      </c>
      <c r="AT81" s="278" t="str">
        <f>_xlfn.IFNA(VLOOKUP(C81,'INFORM Severity - hidden'!$C$5:$G$155,5,FALSE),"-")</f>
        <v>-</v>
      </c>
    </row>
    <row r="82" spans="1:46" x14ac:dyDescent="0.35">
      <c r="A82" t="s">
        <v>815</v>
      </c>
      <c r="B82" t="s">
        <v>813</v>
      </c>
      <c r="C82" t="s">
        <v>814</v>
      </c>
      <c r="D82" s="278" t="str">
        <f t="shared" si="1"/>
        <v>-</v>
      </c>
      <c r="E82" s="278" t="s">
        <v>8502</v>
      </c>
      <c r="F82" s="278" t="s">
        <v>8502</v>
      </c>
      <c r="G82" s="278" t="s">
        <v>8502</v>
      </c>
      <c r="H82" s="278" t="s">
        <v>8502</v>
      </c>
      <c r="I82" s="278" t="s">
        <v>8502</v>
      </c>
      <c r="J82" s="278" t="s">
        <v>8502</v>
      </c>
      <c r="K82" s="278" t="s">
        <v>8502</v>
      </c>
      <c r="L82" s="278" t="s">
        <v>8502</v>
      </c>
      <c r="M82" s="278" t="s">
        <v>8502</v>
      </c>
      <c r="N82" s="278" t="s">
        <v>8502</v>
      </c>
      <c r="O82" s="278" t="s">
        <v>8502</v>
      </c>
      <c r="P82" s="278" t="s">
        <v>8502</v>
      </c>
      <c r="Q82" s="278" t="s">
        <v>8502</v>
      </c>
      <c r="R82" s="278" t="s">
        <v>8502</v>
      </c>
      <c r="S82" s="278" t="s">
        <v>8502</v>
      </c>
      <c r="T82" s="278" t="s">
        <v>8502</v>
      </c>
      <c r="U82" s="278" t="s">
        <v>8502</v>
      </c>
      <c r="V82" s="278" t="s">
        <v>8502</v>
      </c>
      <c r="W82" s="278" t="s">
        <v>8502</v>
      </c>
      <c r="X82" s="278" t="s">
        <v>8502</v>
      </c>
      <c r="Y82" s="278" t="s">
        <v>8502</v>
      </c>
      <c r="Z82" s="278" t="s">
        <v>8502</v>
      </c>
      <c r="AA82" s="278" t="s">
        <v>8502</v>
      </c>
      <c r="AB82" s="278" t="s">
        <v>8502</v>
      </c>
      <c r="AC82" s="278" t="s">
        <v>8502</v>
      </c>
      <c r="AD82" s="278" t="s">
        <v>8502</v>
      </c>
      <c r="AE82" s="278" t="s">
        <v>8502</v>
      </c>
      <c r="AF82" s="278" t="s">
        <v>8502</v>
      </c>
      <c r="AG82" s="278" t="s">
        <v>8502</v>
      </c>
      <c r="AH82" s="278" t="s">
        <v>8502</v>
      </c>
      <c r="AI82" s="278" t="s">
        <v>8502</v>
      </c>
      <c r="AJ82" s="278" t="s">
        <v>8502</v>
      </c>
      <c r="AK82" s="278" t="s">
        <v>8502</v>
      </c>
      <c r="AL82" s="278" t="s">
        <v>8502</v>
      </c>
      <c r="AM82" s="278" t="s">
        <v>8502</v>
      </c>
      <c r="AN82" s="278" t="s">
        <v>8502</v>
      </c>
      <c r="AO82" s="278" t="s">
        <v>8502</v>
      </c>
      <c r="AP82" s="278" t="s">
        <v>8502</v>
      </c>
      <c r="AQ82" s="278" t="s">
        <v>8502</v>
      </c>
      <c r="AR82" s="278" t="s">
        <v>8502</v>
      </c>
      <c r="AS82" s="278" t="s">
        <v>8502</v>
      </c>
      <c r="AT82" s="278" t="str">
        <f>_xlfn.IFNA(VLOOKUP(C82,'INFORM Severity - hidden'!$C$5:$G$155,5,FALSE),"-")</f>
        <v>x</v>
      </c>
    </row>
    <row r="83" spans="1:46" x14ac:dyDescent="0.35">
      <c r="A83"/>
      <c r="B83"/>
      <c r="C83" t="s">
        <v>8535</v>
      </c>
      <c r="D83" s="278" t="str">
        <f t="shared" si="1"/>
        <v>-</v>
      </c>
      <c r="E83" s="278" t="s">
        <v>8502</v>
      </c>
      <c r="F83" s="278" t="s">
        <v>8502</v>
      </c>
      <c r="G83" s="278" t="s">
        <v>8502</v>
      </c>
      <c r="H83" s="278" t="s">
        <v>8502</v>
      </c>
      <c r="I83" s="278" t="s">
        <v>8502</v>
      </c>
      <c r="J83" s="278" t="s">
        <v>8502</v>
      </c>
      <c r="K83" s="278" t="s">
        <v>8502</v>
      </c>
      <c r="L83" s="278" t="s">
        <v>8502</v>
      </c>
      <c r="M83" s="278" t="s">
        <v>8502</v>
      </c>
      <c r="N83" s="278" t="s">
        <v>8502</v>
      </c>
      <c r="O83" s="278" t="s">
        <v>8502</v>
      </c>
      <c r="P83" s="278" t="s">
        <v>8502</v>
      </c>
      <c r="Q83" s="278" t="s">
        <v>8502</v>
      </c>
      <c r="R83" s="278" t="s">
        <v>8502</v>
      </c>
      <c r="S83" s="278" t="s">
        <v>8502</v>
      </c>
      <c r="T83" s="278" t="s">
        <v>8502</v>
      </c>
      <c r="U83" s="278" t="s">
        <v>8502</v>
      </c>
      <c r="V83" s="278">
        <v>2.4</v>
      </c>
      <c r="W83" s="278">
        <v>2.5</v>
      </c>
      <c r="X83" s="278">
        <v>2.5</v>
      </c>
      <c r="Y83" s="278">
        <v>2.5</v>
      </c>
      <c r="Z83" s="278">
        <v>2.5</v>
      </c>
      <c r="AA83" s="278">
        <v>2.5</v>
      </c>
      <c r="AB83" s="278">
        <v>2.5</v>
      </c>
      <c r="AC83" s="278" t="s">
        <v>8502</v>
      </c>
      <c r="AD83" s="278" t="s">
        <v>8502</v>
      </c>
      <c r="AE83" s="278" t="s">
        <v>8502</v>
      </c>
      <c r="AF83" s="278" t="s">
        <v>8502</v>
      </c>
      <c r="AG83" s="278" t="s">
        <v>8502</v>
      </c>
      <c r="AH83" s="278" t="s">
        <v>8502</v>
      </c>
      <c r="AI83" s="278" t="s">
        <v>8502</v>
      </c>
      <c r="AJ83" s="278" t="s">
        <v>8502</v>
      </c>
      <c r="AK83" s="278" t="s">
        <v>8502</v>
      </c>
      <c r="AL83" s="278" t="s">
        <v>8502</v>
      </c>
      <c r="AM83" s="278" t="s">
        <v>8502</v>
      </c>
      <c r="AN83" s="278" t="s">
        <v>8502</v>
      </c>
      <c r="AO83" s="278" t="s">
        <v>8502</v>
      </c>
      <c r="AP83" s="278" t="s">
        <v>8502</v>
      </c>
      <c r="AQ83" s="278" t="s">
        <v>8502</v>
      </c>
      <c r="AR83" s="278" t="s">
        <v>8502</v>
      </c>
      <c r="AS83" s="278" t="s">
        <v>8502</v>
      </c>
      <c r="AT83" s="278" t="str">
        <f>_xlfn.IFNA(VLOOKUP(C83,'INFORM Severity - hidden'!$C$5:$G$155,5,FALSE),"-")</f>
        <v>-</v>
      </c>
    </row>
    <row r="84" spans="1:46" x14ac:dyDescent="0.35">
      <c r="A84"/>
      <c r="B84"/>
      <c r="C84" t="s">
        <v>8536</v>
      </c>
      <c r="D84" s="278" t="str">
        <f t="shared" si="1"/>
        <v>-</v>
      </c>
      <c r="E84" s="278" t="s">
        <v>8502</v>
      </c>
      <c r="F84" s="278" t="s">
        <v>8502</v>
      </c>
      <c r="G84" s="278" t="s">
        <v>8502</v>
      </c>
      <c r="H84" s="278" t="s">
        <v>8502</v>
      </c>
      <c r="I84" s="278" t="s">
        <v>8502</v>
      </c>
      <c r="J84" s="278" t="s">
        <v>8502</v>
      </c>
      <c r="K84" s="278" t="s">
        <v>8502</v>
      </c>
      <c r="L84" s="278" t="s">
        <v>8502</v>
      </c>
      <c r="M84" s="278" t="s">
        <v>8502</v>
      </c>
      <c r="N84" s="278" t="s">
        <v>8502</v>
      </c>
      <c r="O84" s="278" t="s">
        <v>8502</v>
      </c>
      <c r="P84" s="278" t="s">
        <v>8502</v>
      </c>
      <c r="Q84" s="278" t="s">
        <v>8502</v>
      </c>
      <c r="R84" s="278" t="s">
        <v>8502</v>
      </c>
      <c r="S84" s="278" t="s">
        <v>8502</v>
      </c>
      <c r="T84" s="278" t="s">
        <v>8502</v>
      </c>
      <c r="U84" s="278" t="s">
        <v>8502</v>
      </c>
      <c r="V84" s="278" t="s">
        <v>8502</v>
      </c>
      <c r="W84" s="278">
        <v>2.9</v>
      </c>
      <c r="X84" s="278" t="s">
        <v>8502</v>
      </c>
      <c r="Y84" s="278" t="s">
        <v>8502</v>
      </c>
      <c r="Z84" s="278" t="s">
        <v>8502</v>
      </c>
      <c r="AA84" s="278" t="s">
        <v>8502</v>
      </c>
      <c r="AB84" s="278" t="s">
        <v>8502</v>
      </c>
      <c r="AC84" s="278" t="s">
        <v>8502</v>
      </c>
      <c r="AD84" s="278" t="s">
        <v>8502</v>
      </c>
      <c r="AE84" s="278" t="s">
        <v>8502</v>
      </c>
      <c r="AF84" s="278" t="s">
        <v>8502</v>
      </c>
      <c r="AG84" s="278" t="s">
        <v>8502</v>
      </c>
      <c r="AH84" s="278" t="s">
        <v>8502</v>
      </c>
      <c r="AI84" s="278" t="s">
        <v>8502</v>
      </c>
      <c r="AJ84" s="278" t="s">
        <v>8502</v>
      </c>
      <c r="AK84" s="278" t="s">
        <v>8502</v>
      </c>
      <c r="AL84" s="278" t="s">
        <v>8502</v>
      </c>
      <c r="AM84" s="278" t="s">
        <v>8502</v>
      </c>
      <c r="AN84" s="278" t="s">
        <v>8502</v>
      </c>
      <c r="AO84" s="278" t="s">
        <v>8502</v>
      </c>
      <c r="AP84" s="278" t="s">
        <v>8502</v>
      </c>
      <c r="AQ84" s="278" t="s">
        <v>8502</v>
      </c>
      <c r="AR84" s="278" t="s">
        <v>8502</v>
      </c>
      <c r="AS84" s="278" t="s">
        <v>8502</v>
      </c>
      <c r="AT84" s="278" t="str">
        <f>_xlfn.IFNA(VLOOKUP(C84,'INFORM Severity - hidden'!$C$5:$G$155,5,FALSE),"-")</f>
        <v>-</v>
      </c>
    </row>
    <row r="85" spans="1:46" x14ac:dyDescent="0.35">
      <c r="A85"/>
      <c r="B85"/>
      <c r="C85" t="s">
        <v>8537</v>
      </c>
      <c r="D85" s="278" t="str">
        <f t="shared" si="1"/>
        <v>-</v>
      </c>
      <c r="E85" s="278" t="s">
        <v>8502</v>
      </c>
      <c r="F85" s="278" t="s">
        <v>8502</v>
      </c>
      <c r="G85" s="278" t="s">
        <v>8502</v>
      </c>
      <c r="H85" s="278" t="s">
        <v>8502</v>
      </c>
      <c r="I85" s="278" t="s">
        <v>8502</v>
      </c>
      <c r="J85" s="278" t="s">
        <v>8502</v>
      </c>
      <c r="K85" s="278" t="s">
        <v>8502</v>
      </c>
      <c r="L85" s="278" t="s">
        <v>8502</v>
      </c>
      <c r="M85" s="278" t="s">
        <v>8502</v>
      </c>
      <c r="N85" s="278" t="s">
        <v>8502</v>
      </c>
      <c r="O85" s="278" t="s">
        <v>8502</v>
      </c>
      <c r="P85" s="278" t="s">
        <v>8502</v>
      </c>
      <c r="Q85" s="278" t="s">
        <v>8502</v>
      </c>
      <c r="R85" s="278" t="s">
        <v>8502</v>
      </c>
      <c r="S85" s="278" t="s">
        <v>8502</v>
      </c>
      <c r="T85" s="278" t="s">
        <v>8502</v>
      </c>
      <c r="U85" s="278" t="s">
        <v>8502</v>
      </c>
      <c r="V85" s="278" t="s">
        <v>8502</v>
      </c>
      <c r="W85" s="278" t="s">
        <v>8502</v>
      </c>
      <c r="X85" s="278" t="s">
        <v>8502</v>
      </c>
      <c r="Y85" s="278">
        <v>2.7</v>
      </c>
      <c r="Z85" s="278">
        <v>2.6</v>
      </c>
      <c r="AA85" s="278">
        <v>2.6</v>
      </c>
      <c r="AB85" s="278" t="s">
        <v>8502</v>
      </c>
      <c r="AC85" s="278" t="s">
        <v>8502</v>
      </c>
      <c r="AD85" s="278" t="s">
        <v>8502</v>
      </c>
      <c r="AE85" s="278" t="s">
        <v>8502</v>
      </c>
      <c r="AF85" s="278" t="s">
        <v>8502</v>
      </c>
      <c r="AG85" s="278" t="s">
        <v>8502</v>
      </c>
      <c r="AH85" s="278" t="s">
        <v>8502</v>
      </c>
      <c r="AI85" s="278" t="s">
        <v>8502</v>
      </c>
      <c r="AJ85" s="278" t="s">
        <v>8502</v>
      </c>
      <c r="AK85" s="278" t="s">
        <v>8502</v>
      </c>
      <c r="AL85" s="278" t="s">
        <v>8502</v>
      </c>
      <c r="AM85" s="278" t="s">
        <v>8502</v>
      </c>
      <c r="AN85" s="278" t="s">
        <v>8502</v>
      </c>
      <c r="AO85" s="278" t="s">
        <v>8502</v>
      </c>
      <c r="AP85" s="278" t="s">
        <v>8502</v>
      </c>
      <c r="AQ85" s="278" t="s">
        <v>8502</v>
      </c>
      <c r="AR85" s="278" t="s">
        <v>8502</v>
      </c>
      <c r="AS85" s="278" t="s">
        <v>8502</v>
      </c>
      <c r="AT85" s="278" t="str">
        <f>_xlfn.IFNA(VLOOKUP(C85,'INFORM Severity - hidden'!$C$5:$G$155,5,FALSE),"-")</f>
        <v>-</v>
      </c>
    </row>
    <row r="86" spans="1:46" x14ac:dyDescent="0.35">
      <c r="A86"/>
      <c r="B86"/>
      <c r="C86" t="s">
        <v>8538</v>
      </c>
      <c r="D86" s="278" t="str">
        <f t="shared" si="1"/>
        <v>-</v>
      </c>
      <c r="E86" s="278" t="s">
        <v>8502</v>
      </c>
      <c r="F86" s="278" t="s">
        <v>8502</v>
      </c>
      <c r="G86" s="278" t="s">
        <v>8502</v>
      </c>
      <c r="H86" s="278">
        <v>3.2</v>
      </c>
      <c r="I86" s="278">
        <v>3.1</v>
      </c>
      <c r="J86" s="278">
        <v>3.1</v>
      </c>
      <c r="K86" s="278" t="s">
        <v>8502</v>
      </c>
      <c r="L86" s="278" t="s">
        <v>8502</v>
      </c>
      <c r="M86" s="278" t="s">
        <v>8502</v>
      </c>
      <c r="N86" s="278" t="s">
        <v>8502</v>
      </c>
      <c r="O86" s="278" t="s">
        <v>8502</v>
      </c>
      <c r="P86" s="278" t="s">
        <v>8502</v>
      </c>
      <c r="Q86" s="278" t="s">
        <v>8502</v>
      </c>
      <c r="R86" s="278" t="s">
        <v>8502</v>
      </c>
      <c r="S86" s="278" t="s">
        <v>8502</v>
      </c>
      <c r="T86" s="278" t="s">
        <v>8502</v>
      </c>
      <c r="U86" s="278" t="s">
        <v>8502</v>
      </c>
      <c r="V86" s="278" t="s">
        <v>8502</v>
      </c>
      <c r="W86" s="278" t="s">
        <v>8502</v>
      </c>
      <c r="X86" s="278" t="s">
        <v>8502</v>
      </c>
      <c r="Y86" s="278" t="s">
        <v>8502</v>
      </c>
      <c r="Z86" s="278" t="s">
        <v>8502</v>
      </c>
      <c r="AA86" s="278" t="s">
        <v>8502</v>
      </c>
      <c r="AB86" s="278" t="s">
        <v>8502</v>
      </c>
      <c r="AC86" s="278" t="s">
        <v>8502</v>
      </c>
      <c r="AD86" s="278" t="s">
        <v>8502</v>
      </c>
      <c r="AE86" s="278" t="s">
        <v>8502</v>
      </c>
      <c r="AF86" s="278" t="s">
        <v>8502</v>
      </c>
      <c r="AG86" s="278" t="s">
        <v>8502</v>
      </c>
      <c r="AH86" s="278" t="s">
        <v>8502</v>
      </c>
      <c r="AI86" s="278" t="s">
        <v>8502</v>
      </c>
      <c r="AJ86" s="278" t="s">
        <v>8502</v>
      </c>
      <c r="AK86" s="278" t="s">
        <v>8502</v>
      </c>
      <c r="AL86" s="278" t="s">
        <v>8502</v>
      </c>
      <c r="AM86" s="278" t="s">
        <v>8502</v>
      </c>
      <c r="AN86" s="278" t="s">
        <v>8502</v>
      </c>
      <c r="AO86" s="278" t="s">
        <v>8502</v>
      </c>
      <c r="AP86" s="278" t="s">
        <v>8502</v>
      </c>
      <c r="AQ86" s="278" t="s">
        <v>8502</v>
      </c>
      <c r="AR86" s="278" t="s">
        <v>8502</v>
      </c>
      <c r="AS86" s="278" t="s">
        <v>8502</v>
      </c>
      <c r="AT86" s="278" t="str">
        <f>_xlfn.IFNA(VLOOKUP(C86,'INFORM Severity - hidden'!$C$5:$G$155,5,FALSE),"-")</f>
        <v>-</v>
      </c>
    </row>
    <row r="87" spans="1:46" x14ac:dyDescent="0.35">
      <c r="A87"/>
      <c r="B87"/>
      <c r="C87" t="s">
        <v>8539</v>
      </c>
      <c r="D87" s="278" t="str">
        <f t="shared" si="1"/>
        <v>-</v>
      </c>
      <c r="E87" s="278" t="s">
        <v>8502</v>
      </c>
      <c r="F87" s="278" t="s">
        <v>8502</v>
      </c>
      <c r="G87" s="278" t="s">
        <v>8502</v>
      </c>
      <c r="H87" s="278" t="s">
        <v>8502</v>
      </c>
      <c r="I87" s="278" t="s">
        <v>8502</v>
      </c>
      <c r="J87" s="278" t="s">
        <v>8502</v>
      </c>
      <c r="K87" s="278" t="s">
        <v>8502</v>
      </c>
      <c r="L87" s="278" t="s">
        <v>8502</v>
      </c>
      <c r="M87" s="278" t="s">
        <v>8502</v>
      </c>
      <c r="N87" s="278" t="s">
        <v>8502</v>
      </c>
      <c r="O87" s="278" t="s">
        <v>8502</v>
      </c>
      <c r="P87" s="278" t="s">
        <v>8502</v>
      </c>
      <c r="Q87" s="278">
        <v>1.6</v>
      </c>
      <c r="R87" s="278" t="s">
        <v>8502</v>
      </c>
      <c r="S87" s="278" t="s">
        <v>8502</v>
      </c>
      <c r="T87" s="278" t="s">
        <v>8502</v>
      </c>
      <c r="U87" s="278" t="s">
        <v>8502</v>
      </c>
      <c r="V87" s="278" t="s">
        <v>8502</v>
      </c>
      <c r="W87" s="278" t="s">
        <v>8502</v>
      </c>
      <c r="X87" s="278" t="s">
        <v>8502</v>
      </c>
      <c r="Y87" s="278" t="s">
        <v>8502</v>
      </c>
      <c r="Z87" s="278" t="s">
        <v>8502</v>
      </c>
      <c r="AA87" s="278" t="s">
        <v>8502</v>
      </c>
      <c r="AB87" s="278" t="s">
        <v>8502</v>
      </c>
      <c r="AC87" s="278" t="s">
        <v>8502</v>
      </c>
      <c r="AD87" s="278" t="s">
        <v>8502</v>
      </c>
      <c r="AE87" s="278" t="s">
        <v>8502</v>
      </c>
      <c r="AF87" s="278" t="s">
        <v>8502</v>
      </c>
      <c r="AG87" s="278" t="s">
        <v>8502</v>
      </c>
      <c r="AH87" s="278" t="s">
        <v>8502</v>
      </c>
      <c r="AI87" s="278" t="s">
        <v>8502</v>
      </c>
      <c r="AJ87" s="278" t="s">
        <v>8502</v>
      </c>
      <c r="AK87" s="278" t="s">
        <v>8502</v>
      </c>
      <c r="AL87" s="278" t="s">
        <v>8502</v>
      </c>
      <c r="AM87" s="278" t="s">
        <v>8502</v>
      </c>
      <c r="AN87" s="278" t="s">
        <v>8502</v>
      </c>
      <c r="AO87" s="278" t="s">
        <v>8502</v>
      </c>
      <c r="AP87" s="278" t="s">
        <v>8502</v>
      </c>
      <c r="AQ87" s="278" t="s">
        <v>8502</v>
      </c>
      <c r="AR87" s="278" t="s">
        <v>8502</v>
      </c>
      <c r="AS87" s="278" t="s">
        <v>8502</v>
      </c>
      <c r="AT87" s="278" t="str">
        <f>_xlfn.IFNA(VLOOKUP(C87,'INFORM Severity - hidden'!$C$5:$G$155,5,FALSE),"-")</f>
        <v>-</v>
      </c>
    </row>
    <row r="88" spans="1:46" x14ac:dyDescent="0.35">
      <c r="A88" t="s">
        <v>1408</v>
      </c>
      <c r="B88" t="s">
        <v>1406</v>
      </c>
      <c r="C88" t="s">
        <v>1407</v>
      </c>
      <c r="D88" s="278" t="str">
        <f t="shared" si="1"/>
        <v>Increasing</v>
      </c>
      <c r="E88" s="278" t="s">
        <v>8502</v>
      </c>
      <c r="F88" s="278" t="s">
        <v>8502</v>
      </c>
      <c r="G88" s="278" t="s">
        <v>8502</v>
      </c>
      <c r="H88" s="278" t="s">
        <v>8502</v>
      </c>
      <c r="I88" s="278" t="s">
        <v>8502</v>
      </c>
      <c r="J88" s="278" t="s">
        <v>8502</v>
      </c>
      <c r="K88" s="278" t="s">
        <v>8502</v>
      </c>
      <c r="L88" s="278" t="s">
        <v>8502</v>
      </c>
      <c r="M88" s="278" t="s">
        <v>8502</v>
      </c>
      <c r="N88" s="278" t="s">
        <v>8502</v>
      </c>
      <c r="O88" s="278" t="s">
        <v>8502</v>
      </c>
      <c r="P88" s="278" t="s">
        <v>8502</v>
      </c>
      <c r="Q88" s="278" t="s">
        <v>8502</v>
      </c>
      <c r="R88" s="278" t="s">
        <v>8502</v>
      </c>
      <c r="S88" s="278">
        <v>3.4</v>
      </c>
      <c r="T88" s="278">
        <v>3.4</v>
      </c>
      <c r="U88" s="278">
        <v>3.4</v>
      </c>
      <c r="V88" s="278">
        <v>3.5</v>
      </c>
      <c r="W88" s="278">
        <v>3.5</v>
      </c>
      <c r="X88" s="278">
        <v>3.5</v>
      </c>
      <c r="Y88" s="278">
        <v>3.5</v>
      </c>
      <c r="Z88" s="278">
        <v>3.5</v>
      </c>
      <c r="AA88" s="278">
        <v>3.4</v>
      </c>
      <c r="AB88" s="278">
        <v>3.4</v>
      </c>
      <c r="AC88" s="278">
        <v>3.4</v>
      </c>
      <c r="AD88" s="278">
        <v>3.4</v>
      </c>
      <c r="AE88" s="278">
        <v>3.4</v>
      </c>
      <c r="AF88" s="278">
        <v>3.4</v>
      </c>
      <c r="AG88" s="278">
        <v>3.4</v>
      </c>
      <c r="AH88" s="278">
        <v>3.3</v>
      </c>
      <c r="AI88" s="278">
        <v>3.3</v>
      </c>
      <c r="AJ88" s="278">
        <v>3.3</v>
      </c>
      <c r="AK88" s="278">
        <v>3.3</v>
      </c>
      <c r="AL88" s="278">
        <v>3.4</v>
      </c>
      <c r="AM88" s="278">
        <v>3.4</v>
      </c>
      <c r="AN88" s="278">
        <v>3.4</v>
      </c>
      <c r="AO88" s="278">
        <v>3.4</v>
      </c>
      <c r="AP88" s="278">
        <v>3.4</v>
      </c>
      <c r="AQ88" s="278">
        <v>3.4</v>
      </c>
      <c r="AR88" s="278">
        <v>3.6</v>
      </c>
      <c r="AS88" s="278">
        <v>3.6</v>
      </c>
      <c r="AT88" s="278">
        <f>_xlfn.IFNA(VLOOKUP(C88,'INFORM Severity - hidden'!$C$5:$G$155,5,FALSE),"-")</f>
        <v>3.6</v>
      </c>
    </row>
    <row r="89" spans="1:46" x14ac:dyDescent="0.35">
      <c r="A89" t="s">
        <v>481</v>
      </c>
      <c r="B89" t="s">
        <v>1449</v>
      </c>
      <c r="C89" t="s">
        <v>1450</v>
      </c>
      <c r="D89" s="278" t="str">
        <f t="shared" si="1"/>
        <v>Stable</v>
      </c>
      <c r="E89" s="278" t="s">
        <v>8502</v>
      </c>
      <c r="F89" s="278">
        <v>4.3</v>
      </c>
      <c r="G89" s="278">
        <v>4.3</v>
      </c>
      <c r="H89" s="278">
        <v>4.2</v>
      </c>
      <c r="I89" s="278">
        <v>4.2</v>
      </c>
      <c r="J89" s="278">
        <v>4.3</v>
      </c>
      <c r="K89" s="278">
        <v>4.3</v>
      </c>
      <c r="L89" s="278">
        <v>4.3</v>
      </c>
      <c r="M89" s="278">
        <v>4.3</v>
      </c>
      <c r="N89" s="278">
        <v>4.3</v>
      </c>
      <c r="O89" s="278">
        <v>4.3</v>
      </c>
      <c r="P89" s="278">
        <v>4.2</v>
      </c>
      <c r="Q89" s="278">
        <v>4.2</v>
      </c>
      <c r="R89" s="278">
        <v>4.2</v>
      </c>
      <c r="S89" s="278">
        <v>4.2</v>
      </c>
      <c r="T89" s="278">
        <v>3.9</v>
      </c>
      <c r="U89" s="278">
        <v>3.9</v>
      </c>
      <c r="V89" s="278">
        <v>4</v>
      </c>
      <c r="W89" s="278">
        <v>4</v>
      </c>
      <c r="X89" s="278">
        <v>4</v>
      </c>
      <c r="Y89" s="278">
        <v>4</v>
      </c>
      <c r="Z89" s="278">
        <v>4</v>
      </c>
      <c r="AA89" s="278">
        <v>4</v>
      </c>
      <c r="AB89" s="278">
        <v>4</v>
      </c>
      <c r="AC89" s="278">
        <v>3.9</v>
      </c>
      <c r="AD89" s="278">
        <v>3.9</v>
      </c>
      <c r="AE89" s="278">
        <v>4.2</v>
      </c>
      <c r="AF89" s="278">
        <v>4.2</v>
      </c>
      <c r="AG89" s="278">
        <v>4.2</v>
      </c>
      <c r="AH89" s="278">
        <v>4.2</v>
      </c>
      <c r="AI89" s="278">
        <v>4.2</v>
      </c>
      <c r="AJ89" s="278">
        <v>4.2</v>
      </c>
      <c r="AK89" s="278">
        <v>4.2</v>
      </c>
      <c r="AL89" s="278">
        <v>4.2</v>
      </c>
      <c r="AM89" s="278">
        <v>4.2</v>
      </c>
      <c r="AN89" s="278">
        <v>4.2</v>
      </c>
      <c r="AO89" s="278">
        <v>3.9</v>
      </c>
      <c r="AP89" s="278">
        <v>3.9</v>
      </c>
      <c r="AQ89" s="278">
        <v>3.9</v>
      </c>
      <c r="AR89" s="278">
        <v>3.9</v>
      </c>
      <c r="AS89" s="278">
        <v>3.9</v>
      </c>
      <c r="AT89" s="278">
        <f>_xlfn.IFNA(VLOOKUP(C89,'INFORM Severity - hidden'!$C$5:$G$155,5,FALSE),"-")</f>
        <v>3.9</v>
      </c>
    </row>
    <row r="90" spans="1:46" x14ac:dyDescent="0.35">
      <c r="A90" t="s">
        <v>481</v>
      </c>
      <c r="B90" t="s">
        <v>479</v>
      </c>
      <c r="C90" t="s">
        <v>480</v>
      </c>
      <c r="D90" s="278" t="str">
        <f t="shared" si="1"/>
        <v>Stable</v>
      </c>
      <c r="E90" s="278" t="s">
        <v>8502</v>
      </c>
      <c r="F90" s="278">
        <v>4.4000000000000004</v>
      </c>
      <c r="G90" s="278">
        <v>4.3</v>
      </c>
      <c r="H90" s="278">
        <v>4.2</v>
      </c>
      <c r="I90" s="278">
        <v>4.2</v>
      </c>
      <c r="J90" s="278">
        <v>4.3</v>
      </c>
      <c r="K90" s="278">
        <v>4.3</v>
      </c>
      <c r="L90" s="278">
        <v>4.3</v>
      </c>
      <c r="M90" s="278">
        <v>4.3</v>
      </c>
      <c r="N90" s="278">
        <v>4.3</v>
      </c>
      <c r="O90" s="278">
        <v>4.3</v>
      </c>
      <c r="P90" s="278">
        <v>4.0999999999999996</v>
      </c>
      <c r="Q90" s="278">
        <v>4.0999999999999996</v>
      </c>
      <c r="R90" s="278">
        <v>4.0999999999999996</v>
      </c>
      <c r="S90" s="278">
        <v>4</v>
      </c>
      <c r="T90" s="278">
        <v>4</v>
      </c>
      <c r="U90" s="278">
        <v>4</v>
      </c>
      <c r="V90" s="278">
        <v>4.0999999999999996</v>
      </c>
      <c r="W90" s="278">
        <v>4.0999999999999996</v>
      </c>
      <c r="X90" s="278">
        <v>4.0999999999999996</v>
      </c>
      <c r="Y90" s="278">
        <v>4.0999999999999996</v>
      </c>
      <c r="Z90" s="278">
        <v>4.0999999999999996</v>
      </c>
      <c r="AA90" s="278">
        <v>4.0999999999999996</v>
      </c>
      <c r="AB90" s="278">
        <v>4.0999999999999996</v>
      </c>
      <c r="AC90" s="278">
        <v>4.0999999999999996</v>
      </c>
      <c r="AD90" s="278">
        <v>4.2</v>
      </c>
      <c r="AE90" s="278">
        <v>4.4000000000000004</v>
      </c>
      <c r="AF90" s="278">
        <v>4.4000000000000004</v>
      </c>
      <c r="AG90" s="278">
        <v>4.4000000000000004</v>
      </c>
      <c r="AH90" s="278">
        <v>4.4000000000000004</v>
      </c>
      <c r="AI90" s="278">
        <v>4.4000000000000004</v>
      </c>
      <c r="AJ90" s="278">
        <v>4.4000000000000004</v>
      </c>
      <c r="AK90" s="278">
        <v>4.4000000000000004</v>
      </c>
      <c r="AL90" s="278">
        <v>4.4000000000000004</v>
      </c>
      <c r="AM90" s="278">
        <v>4.4000000000000004</v>
      </c>
      <c r="AN90" s="278">
        <v>4.2</v>
      </c>
      <c r="AO90" s="278">
        <v>3.9</v>
      </c>
      <c r="AP90" s="278">
        <v>3.9</v>
      </c>
      <c r="AQ90" s="278">
        <v>3.9</v>
      </c>
      <c r="AR90" s="278">
        <v>3.8</v>
      </c>
      <c r="AS90" s="278">
        <v>3.9</v>
      </c>
      <c r="AT90" s="278">
        <f>_xlfn.IFNA(VLOOKUP(C90,'INFORM Severity - hidden'!$C$5:$G$155,5,FALSE),"-")</f>
        <v>3.9</v>
      </c>
    </row>
    <row r="91" spans="1:46" x14ac:dyDescent="0.35">
      <c r="A91" t="s">
        <v>481</v>
      </c>
      <c r="B91" t="s">
        <v>485</v>
      </c>
      <c r="C91" t="s">
        <v>486</v>
      </c>
      <c r="D91" s="278" t="str">
        <f t="shared" si="1"/>
        <v>Increasing</v>
      </c>
      <c r="E91" s="278" t="s">
        <v>8502</v>
      </c>
      <c r="F91" s="278">
        <v>2.5</v>
      </c>
      <c r="G91" s="278">
        <v>2.4</v>
      </c>
      <c r="H91" s="278">
        <v>3.2</v>
      </c>
      <c r="I91" s="278">
        <v>3.1</v>
      </c>
      <c r="J91" s="278">
        <v>3.2</v>
      </c>
      <c r="K91" s="278">
        <v>3.2</v>
      </c>
      <c r="L91" s="278">
        <v>3.2</v>
      </c>
      <c r="M91" s="278">
        <v>3.2</v>
      </c>
      <c r="N91" s="278">
        <v>3.2</v>
      </c>
      <c r="O91" s="278">
        <v>2.9</v>
      </c>
      <c r="P91" s="278">
        <v>2.9</v>
      </c>
      <c r="Q91" s="278">
        <v>2.9</v>
      </c>
      <c r="R91" s="278">
        <v>2.9</v>
      </c>
      <c r="S91" s="278">
        <v>2.9</v>
      </c>
      <c r="T91" s="278">
        <v>2.9</v>
      </c>
      <c r="U91" s="278">
        <v>2.9</v>
      </c>
      <c r="V91" s="278">
        <v>2.9</v>
      </c>
      <c r="W91" s="278">
        <v>2.9</v>
      </c>
      <c r="X91" s="278">
        <v>2.9</v>
      </c>
      <c r="Y91" s="278">
        <v>2.8</v>
      </c>
      <c r="Z91" s="278">
        <v>2.8</v>
      </c>
      <c r="AA91" s="278">
        <v>2.8</v>
      </c>
      <c r="AB91" s="278">
        <v>2.8</v>
      </c>
      <c r="AC91" s="278">
        <v>2.8</v>
      </c>
      <c r="AD91" s="278">
        <v>2.8</v>
      </c>
      <c r="AE91" s="278">
        <v>2.8</v>
      </c>
      <c r="AF91" s="278">
        <v>2.9</v>
      </c>
      <c r="AG91" s="278">
        <v>2.9</v>
      </c>
      <c r="AH91" s="278">
        <v>2.9</v>
      </c>
      <c r="AI91" s="278">
        <v>2.9</v>
      </c>
      <c r="AJ91" s="278">
        <v>2.9</v>
      </c>
      <c r="AK91" s="278">
        <v>2.9</v>
      </c>
      <c r="AL91" s="278">
        <v>2.9</v>
      </c>
      <c r="AM91" s="278">
        <v>2.9</v>
      </c>
      <c r="AN91" s="278">
        <v>2.9</v>
      </c>
      <c r="AO91" s="278">
        <v>2.9</v>
      </c>
      <c r="AP91" s="278">
        <v>2.9</v>
      </c>
      <c r="AQ91" s="278">
        <v>2.9</v>
      </c>
      <c r="AR91" s="278">
        <v>3</v>
      </c>
      <c r="AS91" s="278">
        <v>3</v>
      </c>
      <c r="AT91" s="278">
        <f>_xlfn.IFNA(VLOOKUP(C91,'INFORM Severity - hidden'!$C$5:$G$155,5,FALSE),"-")</f>
        <v>3</v>
      </c>
    </row>
    <row r="92" spans="1:46" x14ac:dyDescent="0.35">
      <c r="A92" t="s">
        <v>499</v>
      </c>
      <c r="B92" t="s">
        <v>497</v>
      </c>
      <c r="C92" t="s">
        <v>498</v>
      </c>
      <c r="D92" s="278" t="str">
        <f t="shared" si="1"/>
        <v>Stable</v>
      </c>
      <c r="E92" s="278" t="s">
        <v>8502</v>
      </c>
      <c r="F92" s="278">
        <v>1.1000000000000001</v>
      </c>
      <c r="G92" s="278" t="s">
        <v>8502</v>
      </c>
      <c r="H92" s="278" t="s">
        <v>8502</v>
      </c>
      <c r="I92" s="278" t="s">
        <v>8502</v>
      </c>
      <c r="J92" s="278" t="s">
        <v>8502</v>
      </c>
      <c r="K92" s="278" t="s">
        <v>8502</v>
      </c>
      <c r="L92" s="278" t="s">
        <v>8502</v>
      </c>
      <c r="M92" s="278" t="s">
        <v>8502</v>
      </c>
      <c r="N92" s="278" t="s">
        <v>8502</v>
      </c>
      <c r="O92" s="278" t="s">
        <v>8502</v>
      </c>
      <c r="P92" s="278" t="s">
        <v>8502</v>
      </c>
      <c r="Q92" s="278" t="s">
        <v>8502</v>
      </c>
      <c r="R92" s="278" t="s">
        <v>8502</v>
      </c>
      <c r="S92" s="278" t="s">
        <v>8502</v>
      </c>
      <c r="T92" s="278" t="s">
        <v>8502</v>
      </c>
      <c r="U92" s="278" t="s">
        <v>8502</v>
      </c>
      <c r="V92" s="278" t="s">
        <v>8502</v>
      </c>
      <c r="W92" s="278" t="s">
        <v>8502</v>
      </c>
      <c r="X92" s="278" t="s">
        <v>8502</v>
      </c>
      <c r="Y92" s="278" t="s">
        <v>8502</v>
      </c>
      <c r="Z92" s="278" t="s">
        <v>8502</v>
      </c>
      <c r="AA92" s="278" t="s">
        <v>8502</v>
      </c>
      <c r="AB92" s="278" t="s">
        <v>8502</v>
      </c>
      <c r="AC92" s="278" t="s">
        <v>8502</v>
      </c>
      <c r="AD92" s="278" t="s">
        <v>8502</v>
      </c>
      <c r="AE92" s="278" t="s">
        <v>8502</v>
      </c>
      <c r="AF92" s="278" t="s">
        <v>8502</v>
      </c>
      <c r="AG92" s="278" t="s">
        <v>8502</v>
      </c>
      <c r="AH92" s="278">
        <v>1.9</v>
      </c>
      <c r="AI92" s="278">
        <v>1.9</v>
      </c>
      <c r="AJ92" s="278">
        <v>1.9</v>
      </c>
      <c r="AK92" s="278">
        <v>1.9</v>
      </c>
      <c r="AL92" s="278">
        <v>1.9</v>
      </c>
      <c r="AM92" s="278">
        <v>1.9</v>
      </c>
      <c r="AN92" s="278">
        <v>1.9</v>
      </c>
      <c r="AO92" s="278">
        <v>1.9</v>
      </c>
      <c r="AP92" s="278">
        <v>1.9</v>
      </c>
      <c r="AQ92" s="278">
        <v>1.9</v>
      </c>
      <c r="AR92" s="278">
        <v>1.9</v>
      </c>
      <c r="AS92" s="278">
        <v>1.9</v>
      </c>
      <c r="AT92" s="278">
        <f>_xlfn.IFNA(VLOOKUP(C92,'INFORM Severity - hidden'!$C$5:$G$155,5,FALSE),"-")</f>
        <v>1.9</v>
      </c>
    </row>
    <row r="93" spans="1:46" x14ac:dyDescent="0.35">
      <c r="A93"/>
      <c r="B93"/>
      <c r="C93" t="s">
        <v>8540</v>
      </c>
      <c r="D93" s="278" t="str">
        <f t="shared" si="1"/>
        <v>-</v>
      </c>
      <c r="E93" s="278" t="s">
        <v>8502</v>
      </c>
      <c r="F93" s="278">
        <v>1.6</v>
      </c>
      <c r="G93" s="278">
        <v>1.6</v>
      </c>
      <c r="H93" s="278" t="s">
        <v>8502</v>
      </c>
      <c r="I93" s="278" t="s">
        <v>8502</v>
      </c>
      <c r="J93" s="278" t="s">
        <v>8502</v>
      </c>
      <c r="K93" s="278" t="s">
        <v>8502</v>
      </c>
      <c r="L93" s="278" t="s">
        <v>8502</v>
      </c>
      <c r="M93" s="278" t="s">
        <v>8502</v>
      </c>
      <c r="N93" s="278" t="s">
        <v>8502</v>
      </c>
      <c r="O93" s="278" t="s">
        <v>8502</v>
      </c>
      <c r="P93" s="278" t="s">
        <v>8502</v>
      </c>
      <c r="Q93" s="278" t="s">
        <v>8502</v>
      </c>
      <c r="R93" s="278" t="s">
        <v>8502</v>
      </c>
      <c r="S93" s="278" t="s">
        <v>8502</v>
      </c>
      <c r="T93" s="278" t="s">
        <v>8502</v>
      </c>
      <c r="U93" s="278" t="s">
        <v>8502</v>
      </c>
      <c r="V93" s="278" t="s">
        <v>8502</v>
      </c>
      <c r="W93" s="278" t="s">
        <v>8502</v>
      </c>
      <c r="X93" s="278" t="s">
        <v>8502</v>
      </c>
      <c r="Y93" s="278" t="s">
        <v>8502</v>
      </c>
      <c r="Z93" s="278" t="s">
        <v>8502</v>
      </c>
      <c r="AA93" s="278" t="s">
        <v>8502</v>
      </c>
      <c r="AB93" s="278" t="s">
        <v>8502</v>
      </c>
      <c r="AC93" s="278" t="s">
        <v>8502</v>
      </c>
      <c r="AD93" s="278" t="s">
        <v>8502</v>
      </c>
      <c r="AE93" s="278" t="s">
        <v>8502</v>
      </c>
      <c r="AF93" s="278" t="s">
        <v>8502</v>
      </c>
      <c r="AG93" s="278" t="s">
        <v>8502</v>
      </c>
      <c r="AH93" s="278" t="s">
        <v>8502</v>
      </c>
      <c r="AI93" s="278" t="s">
        <v>8502</v>
      </c>
      <c r="AJ93" s="278" t="s">
        <v>8502</v>
      </c>
      <c r="AK93" s="278" t="s">
        <v>8502</v>
      </c>
      <c r="AL93" s="278" t="s">
        <v>8502</v>
      </c>
      <c r="AM93" s="278" t="s">
        <v>8502</v>
      </c>
      <c r="AN93" s="278" t="s">
        <v>8502</v>
      </c>
      <c r="AO93" s="278" t="s">
        <v>8502</v>
      </c>
      <c r="AP93" s="278" t="s">
        <v>8502</v>
      </c>
      <c r="AQ93" s="278" t="s">
        <v>8502</v>
      </c>
      <c r="AR93" s="278" t="s">
        <v>8502</v>
      </c>
      <c r="AS93" s="278" t="s">
        <v>8502</v>
      </c>
      <c r="AT93" s="278" t="str">
        <f>_xlfn.IFNA(VLOOKUP(C93,'INFORM Severity - hidden'!$C$5:$G$155,5,FALSE),"-")</f>
        <v>-</v>
      </c>
    </row>
    <row r="94" spans="1:46" x14ac:dyDescent="0.35">
      <c r="A94" t="s">
        <v>159</v>
      </c>
      <c r="B94" t="s">
        <v>157</v>
      </c>
      <c r="C94" t="s">
        <v>158</v>
      </c>
      <c r="D94" s="278" t="str">
        <f t="shared" si="1"/>
        <v>Stable</v>
      </c>
      <c r="E94" s="278" t="s">
        <v>8502</v>
      </c>
      <c r="F94" s="278">
        <v>1.6</v>
      </c>
      <c r="G94" s="278">
        <v>1.6</v>
      </c>
      <c r="H94" s="278">
        <v>2.5</v>
      </c>
      <c r="I94" s="278">
        <v>2.6</v>
      </c>
      <c r="J94" s="278">
        <v>2.6</v>
      </c>
      <c r="K94" s="278">
        <v>2.6</v>
      </c>
      <c r="L94" s="278">
        <v>2.6</v>
      </c>
      <c r="M94" s="278">
        <v>2.6</v>
      </c>
      <c r="N94" s="278">
        <v>2.6</v>
      </c>
      <c r="O94" s="278">
        <v>2.5</v>
      </c>
      <c r="P94" s="278">
        <v>2.5</v>
      </c>
      <c r="Q94" s="278">
        <v>2.5</v>
      </c>
      <c r="R94" s="278">
        <v>2.5</v>
      </c>
      <c r="S94" s="278">
        <v>2.5</v>
      </c>
      <c r="T94" s="278">
        <v>2.5</v>
      </c>
      <c r="U94" s="278">
        <v>2.6</v>
      </c>
      <c r="V94" s="278">
        <v>2.7</v>
      </c>
      <c r="W94" s="278">
        <v>2.7</v>
      </c>
      <c r="X94" s="278">
        <v>2.7</v>
      </c>
      <c r="Y94" s="278">
        <v>2.7</v>
      </c>
      <c r="Z94" s="278">
        <v>2.7</v>
      </c>
      <c r="AA94" s="278">
        <v>2.8</v>
      </c>
      <c r="AB94" s="278">
        <v>2.7</v>
      </c>
      <c r="AC94" s="278">
        <v>3.1</v>
      </c>
      <c r="AD94" s="278">
        <v>3.1</v>
      </c>
      <c r="AE94" s="278">
        <v>3.1</v>
      </c>
      <c r="AF94" s="278">
        <v>3.1</v>
      </c>
      <c r="AG94" s="278">
        <v>3.1</v>
      </c>
      <c r="AH94" s="278">
        <v>2.9</v>
      </c>
      <c r="AI94" s="278">
        <v>2.9</v>
      </c>
      <c r="AJ94" s="278">
        <v>2.9</v>
      </c>
      <c r="AK94" s="278">
        <v>2.9</v>
      </c>
      <c r="AL94" s="278">
        <v>2.8</v>
      </c>
      <c r="AM94" s="278">
        <v>2.8</v>
      </c>
      <c r="AN94" s="278">
        <v>2.7</v>
      </c>
      <c r="AO94" s="278">
        <v>2.7</v>
      </c>
      <c r="AP94" s="278">
        <v>2.7</v>
      </c>
      <c r="AQ94" s="278">
        <v>2.7</v>
      </c>
      <c r="AR94" s="278">
        <v>2.7</v>
      </c>
      <c r="AS94" s="278">
        <v>2.7</v>
      </c>
      <c r="AT94" s="278">
        <f>_xlfn.IFNA(VLOOKUP(C94,'INFORM Severity - hidden'!$C$5:$G$155,5,FALSE),"-")</f>
        <v>2.7</v>
      </c>
    </row>
    <row r="95" spans="1:46" x14ac:dyDescent="0.35">
      <c r="A95"/>
      <c r="B95"/>
      <c r="C95" t="s">
        <v>8541</v>
      </c>
      <c r="D95" s="278" t="str">
        <f t="shared" si="1"/>
        <v>-</v>
      </c>
      <c r="E95" s="278" t="s">
        <v>8502</v>
      </c>
      <c r="F95" s="278">
        <v>1.6</v>
      </c>
      <c r="G95" s="278">
        <v>1.6</v>
      </c>
      <c r="H95" s="278" t="s">
        <v>8502</v>
      </c>
      <c r="I95" s="278" t="s">
        <v>8502</v>
      </c>
      <c r="J95" s="278" t="s">
        <v>8502</v>
      </c>
      <c r="K95" s="278" t="s">
        <v>8502</v>
      </c>
      <c r="L95" s="278" t="s">
        <v>8502</v>
      </c>
      <c r="M95" s="278" t="s">
        <v>8502</v>
      </c>
      <c r="N95" s="278" t="s">
        <v>8502</v>
      </c>
      <c r="O95" s="278" t="s">
        <v>8502</v>
      </c>
      <c r="P95" s="278" t="s">
        <v>8502</v>
      </c>
      <c r="Q95" s="278" t="s">
        <v>8502</v>
      </c>
      <c r="R95" s="278" t="s">
        <v>8502</v>
      </c>
      <c r="S95" s="278" t="s">
        <v>8502</v>
      </c>
      <c r="T95" s="278" t="s">
        <v>8502</v>
      </c>
      <c r="U95" s="278" t="s">
        <v>8502</v>
      </c>
      <c r="V95" s="278" t="s">
        <v>8502</v>
      </c>
      <c r="W95" s="278" t="s">
        <v>8502</v>
      </c>
      <c r="X95" s="278" t="s">
        <v>8502</v>
      </c>
      <c r="Y95" s="278" t="s">
        <v>8502</v>
      </c>
      <c r="Z95" s="278" t="s">
        <v>8502</v>
      </c>
      <c r="AA95" s="278" t="s">
        <v>8502</v>
      </c>
      <c r="AB95" s="278" t="s">
        <v>8502</v>
      </c>
      <c r="AC95" s="278" t="s">
        <v>8502</v>
      </c>
      <c r="AD95" s="278" t="s">
        <v>8502</v>
      </c>
      <c r="AE95" s="278" t="s">
        <v>8502</v>
      </c>
      <c r="AF95" s="278" t="s">
        <v>8502</v>
      </c>
      <c r="AG95" s="278" t="s">
        <v>8502</v>
      </c>
      <c r="AH95" s="278" t="s">
        <v>8502</v>
      </c>
      <c r="AI95" s="278" t="s">
        <v>8502</v>
      </c>
      <c r="AJ95" s="278" t="s">
        <v>8502</v>
      </c>
      <c r="AK95" s="278" t="s">
        <v>8502</v>
      </c>
      <c r="AL95" s="278" t="s">
        <v>8502</v>
      </c>
      <c r="AM95" s="278" t="s">
        <v>8502</v>
      </c>
      <c r="AN95" s="278" t="s">
        <v>8502</v>
      </c>
      <c r="AO95" s="278" t="s">
        <v>8502</v>
      </c>
      <c r="AP95" s="278" t="s">
        <v>8502</v>
      </c>
      <c r="AQ95" s="278" t="s">
        <v>8502</v>
      </c>
      <c r="AR95" s="278" t="s">
        <v>8502</v>
      </c>
      <c r="AS95" s="278" t="s">
        <v>8502</v>
      </c>
      <c r="AT95" s="278" t="str">
        <f>_xlfn.IFNA(VLOOKUP(C95,'INFORM Severity - hidden'!$C$5:$G$155,5,FALSE),"-")</f>
        <v>-</v>
      </c>
    </row>
    <row r="96" spans="1:46" x14ac:dyDescent="0.35">
      <c r="A96" t="s">
        <v>515</v>
      </c>
      <c r="B96" t="s">
        <v>2393</v>
      </c>
      <c r="C96" t="s">
        <v>2394</v>
      </c>
      <c r="D96" s="278" t="str">
        <f t="shared" si="1"/>
        <v>Increasing</v>
      </c>
      <c r="E96" s="278" t="s">
        <v>8502</v>
      </c>
      <c r="F96" s="278" t="s">
        <v>8502</v>
      </c>
      <c r="G96" s="278" t="s">
        <v>8502</v>
      </c>
      <c r="H96" s="278" t="s">
        <v>8502</v>
      </c>
      <c r="I96" s="278" t="s">
        <v>8502</v>
      </c>
      <c r="J96" s="278">
        <v>3.1</v>
      </c>
      <c r="K96" s="278">
        <v>3.1</v>
      </c>
      <c r="L96" s="278">
        <v>3.1</v>
      </c>
      <c r="M96" s="278">
        <v>3.4</v>
      </c>
      <c r="N96" s="278">
        <v>3.4</v>
      </c>
      <c r="O96" s="278">
        <v>3.3</v>
      </c>
      <c r="P96" s="278">
        <v>3.3</v>
      </c>
      <c r="Q96" s="278">
        <v>3.3</v>
      </c>
      <c r="R96" s="278">
        <v>3.3</v>
      </c>
      <c r="S96" s="278">
        <v>3.3</v>
      </c>
      <c r="T96" s="278">
        <v>3.3</v>
      </c>
      <c r="U96" s="278">
        <v>3.4</v>
      </c>
      <c r="V96" s="278">
        <v>3.5</v>
      </c>
      <c r="W96" s="278">
        <v>3.1</v>
      </c>
      <c r="X96" s="278">
        <v>3.1</v>
      </c>
      <c r="Y96" s="278">
        <v>3.1</v>
      </c>
      <c r="Z96" s="278">
        <v>3.1</v>
      </c>
      <c r="AA96" s="278">
        <v>3</v>
      </c>
      <c r="AB96" s="278">
        <v>3</v>
      </c>
      <c r="AC96" s="278">
        <v>3</v>
      </c>
      <c r="AD96" s="278" t="s">
        <v>8502</v>
      </c>
      <c r="AE96" s="278" t="s">
        <v>8502</v>
      </c>
      <c r="AF96" s="278" t="s">
        <v>8502</v>
      </c>
      <c r="AG96" s="278" t="s">
        <v>8502</v>
      </c>
      <c r="AH96" s="278" t="s">
        <v>8502</v>
      </c>
      <c r="AI96" s="278" t="s">
        <v>8502</v>
      </c>
      <c r="AJ96" s="278" t="s">
        <v>8502</v>
      </c>
      <c r="AK96" s="278">
        <v>3.1</v>
      </c>
      <c r="AL96" s="278">
        <v>3.1</v>
      </c>
      <c r="AM96" s="278">
        <v>3.1</v>
      </c>
      <c r="AN96" s="278">
        <v>3.2</v>
      </c>
      <c r="AO96" s="278">
        <v>3.2</v>
      </c>
      <c r="AP96" s="278">
        <v>3.2</v>
      </c>
      <c r="AQ96" s="278">
        <v>3.3</v>
      </c>
      <c r="AR96" s="278">
        <v>3.3</v>
      </c>
      <c r="AS96" s="278">
        <v>3.3</v>
      </c>
      <c r="AT96" s="278">
        <f>_xlfn.IFNA(VLOOKUP(C96,'INFORM Severity - hidden'!$C$5:$G$155,5,FALSE),"-")</f>
        <v>3.6</v>
      </c>
    </row>
    <row r="97" spans="1:46" x14ac:dyDescent="0.35">
      <c r="A97" t="s">
        <v>515</v>
      </c>
      <c r="B97" t="s">
        <v>513</v>
      </c>
      <c r="C97" t="s">
        <v>514</v>
      </c>
      <c r="D97" s="278" t="str">
        <f t="shared" si="1"/>
        <v>Increasing</v>
      </c>
      <c r="E97" s="278" t="s">
        <v>8502</v>
      </c>
      <c r="F97" s="278">
        <v>2</v>
      </c>
      <c r="G97" s="278">
        <v>2</v>
      </c>
      <c r="H97" s="278">
        <v>2.8</v>
      </c>
      <c r="I97" s="278">
        <v>2.8</v>
      </c>
      <c r="J97" s="278">
        <v>2.8</v>
      </c>
      <c r="K97" s="278">
        <v>2.8</v>
      </c>
      <c r="L97" s="278">
        <v>2.8</v>
      </c>
      <c r="M97" s="278">
        <v>2.8</v>
      </c>
      <c r="N97" s="278">
        <v>2.8</v>
      </c>
      <c r="O97" s="278">
        <v>2.7</v>
      </c>
      <c r="P97" s="278">
        <v>2.7</v>
      </c>
      <c r="Q97" s="278">
        <v>2.7</v>
      </c>
      <c r="R97" s="278">
        <v>2.7</v>
      </c>
      <c r="S97" s="278">
        <v>2.7</v>
      </c>
      <c r="T97" s="278">
        <v>2.7</v>
      </c>
      <c r="U97" s="278">
        <v>2.8</v>
      </c>
      <c r="V97" s="278">
        <v>2.8</v>
      </c>
      <c r="W97" s="278">
        <v>2.8</v>
      </c>
      <c r="X97" s="278">
        <v>2.8</v>
      </c>
      <c r="Y97" s="278">
        <v>2.8</v>
      </c>
      <c r="Z97" s="278">
        <v>2.8</v>
      </c>
      <c r="AA97" s="278">
        <v>2.8</v>
      </c>
      <c r="AB97" s="278">
        <v>2.8</v>
      </c>
      <c r="AC97" s="278">
        <v>2.8</v>
      </c>
      <c r="AD97" s="278">
        <v>2.8</v>
      </c>
      <c r="AE97" s="278">
        <v>2.8</v>
      </c>
      <c r="AF97" s="278">
        <v>2.8</v>
      </c>
      <c r="AG97" s="278">
        <v>2.8</v>
      </c>
      <c r="AH97" s="278">
        <v>2.8</v>
      </c>
      <c r="AI97" s="278">
        <v>2.8</v>
      </c>
      <c r="AJ97" s="278">
        <v>2.8</v>
      </c>
      <c r="AK97" s="278">
        <v>2.5</v>
      </c>
      <c r="AL97" s="278">
        <v>2.6</v>
      </c>
      <c r="AM97" s="278">
        <v>2.6</v>
      </c>
      <c r="AN97" s="278">
        <v>2.6</v>
      </c>
      <c r="AO97" s="278">
        <v>2.6</v>
      </c>
      <c r="AP97" s="278">
        <v>2.6</v>
      </c>
      <c r="AQ97" s="278">
        <v>2.6</v>
      </c>
      <c r="AR97" s="278">
        <v>2.6</v>
      </c>
      <c r="AS97" s="278">
        <v>2.6</v>
      </c>
      <c r="AT97" s="278">
        <f>_xlfn.IFNA(VLOOKUP(C97,'INFORM Severity - hidden'!$C$5:$G$155,5,FALSE),"-")</f>
        <v>2.8</v>
      </c>
    </row>
    <row r="98" spans="1:46" x14ac:dyDescent="0.35">
      <c r="A98" t="s">
        <v>515</v>
      </c>
      <c r="B98" t="s">
        <v>2405</v>
      </c>
      <c r="C98" t="s">
        <v>2406</v>
      </c>
      <c r="D98" s="278" t="str">
        <f t="shared" si="1"/>
        <v>Increasing</v>
      </c>
      <c r="E98" s="278" t="s">
        <v>8502</v>
      </c>
      <c r="F98" s="278" t="s">
        <v>8502</v>
      </c>
      <c r="G98" s="278" t="s">
        <v>8502</v>
      </c>
      <c r="H98" s="278" t="s">
        <v>8502</v>
      </c>
      <c r="I98" s="278" t="s">
        <v>8502</v>
      </c>
      <c r="J98" s="278">
        <v>3</v>
      </c>
      <c r="K98" s="278">
        <v>3.1</v>
      </c>
      <c r="L98" s="278">
        <v>3.1</v>
      </c>
      <c r="M98" s="278">
        <v>3.3</v>
      </c>
      <c r="N98" s="278">
        <v>3.3</v>
      </c>
      <c r="O98" s="278">
        <v>3.2</v>
      </c>
      <c r="P98" s="278">
        <v>3.2</v>
      </c>
      <c r="Q98" s="278">
        <v>3.2</v>
      </c>
      <c r="R98" s="278">
        <v>3.2</v>
      </c>
      <c r="S98" s="278">
        <v>3.2</v>
      </c>
      <c r="T98" s="278">
        <v>3.2</v>
      </c>
      <c r="U98" s="278">
        <v>3.4</v>
      </c>
      <c r="V98" s="278">
        <v>3.4</v>
      </c>
      <c r="W98" s="278">
        <v>3</v>
      </c>
      <c r="X98" s="278">
        <v>3</v>
      </c>
      <c r="Y98" s="278">
        <v>2.9</v>
      </c>
      <c r="Z98" s="278">
        <v>2.9</v>
      </c>
      <c r="AA98" s="278">
        <v>3</v>
      </c>
      <c r="AB98" s="278">
        <v>2.9</v>
      </c>
      <c r="AC98" s="278">
        <v>2.9</v>
      </c>
      <c r="AD98" s="278" t="s">
        <v>8502</v>
      </c>
      <c r="AE98" s="278" t="s">
        <v>8502</v>
      </c>
      <c r="AF98" s="278" t="s">
        <v>8502</v>
      </c>
      <c r="AG98" s="278" t="s">
        <v>8502</v>
      </c>
      <c r="AH98" s="278" t="s">
        <v>8502</v>
      </c>
      <c r="AI98" s="278" t="s">
        <v>8502</v>
      </c>
      <c r="AJ98" s="278" t="s">
        <v>8502</v>
      </c>
      <c r="AK98" s="278">
        <v>2.8</v>
      </c>
      <c r="AL98" s="278">
        <v>2.9</v>
      </c>
      <c r="AM98" s="278">
        <v>2.9</v>
      </c>
      <c r="AN98" s="278">
        <v>2.9</v>
      </c>
      <c r="AO98" s="278">
        <v>2.9</v>
      </c>
      <c r="AP98" s="278">
        <v>2.9</v>
      </c>
      <c r="AQ98" s="278">
        <v>3.2</v>
      </c>
      <c r="AR98" s="278">
        <v>3.2</v>
      </c>
      <c r="AS98" s="278">
        <v>3.2</v>
      </c>
      <c r="AT98" s="278">
        <f>_xlfn.IFNA(VLOOKUP(C98,'INFORM Severity - hidden'!$C$5:$G$155,5,FALSE),"-")</f>
        <v>3.5</v>
      </c>
    </row>
    <row r="99" spans="1:46" x14ac:dyDescent="0.35">
      <c r="A99"/>
      <c r="B99"/>
      <c r="C99" t="s">
        <v>8542</v>
      </c>
      <c r="D99" s="278" t="str">
        <f t="shared" si="1"/>
        <v>-</v>
      </c>
      <c r="E99" s="278" t="s">
        <v>8502</v>
      </c>
      <c r="F99" s="278" t="s">
        <v>8502</v>
      </c>
      <c r="G99" s="278" t="s">
        <v>8502</v>
      </c>
      <c r="H99" s="278" t="s">
        <v>8502</v>
      </c>
      <c r="I99" s="278" t="s">
        <v>8502</v>
      </c>
      <c r="J99" s="278" t="s">
        <v>8502</v>
      </c>
      <c r="K99" s="278" t="s">
        <v>8502</v>
      </c>
      <c r="L99" s="278" t="s">
        <v>8502</v>
      </c>
      <c r="M99" s="278" t="s">
        <v>8502</v>
      </c>
      <c r="N99" s="278" t="s">
        <v>8502</v>
      </c>
      <c r="O99" s="278" t="s">
        <v>8502</v>
      </c>
      <c r="P99" s="278" t="s">
        <v>8502</v>
      </c>
      <c r="Q99" s="278" t="s">
        <v>8502</v>
      </c>
      <c r="R99" s="278" t="s">
        <v>8502</v>
      </c>
      <c r="S99" s="278" t="s">
        <v>8502</v>
      </c>
      <c r="T99" s="278" t="s">
        <v>8502</v>
      </c>
      <c r="U99" s="278" t="s">
        <v>8502</v>
      </c>
      <c r="V99" s="278" t="s">
        <v>8502</v>
      </c>
      <c r="W99" s="278" t="s">
        <v>8502</v>
      </c>
      <c r="X99" s="278" t="s">
        <v>8502</v>
      </c>
      <c r="Y99" s="278" t="s">
        <v>8502</v>
      </c>
      <c r="Z99" s="278" t="s">
        <v>8502</v>
      </c>
      <c r="AA99" s="278" t="s">
        <v>8502</v>
      </c>
      <c r="AB99" s="278" t="s">
        <v>8502</v>
      </c>
      <c r="AC99" s="278" t="s">
        <v>8502</v>
      </c>
      <c r="AD99" s="278" t="s">
        <v>8502</v>
      </c>
      <c r="AE99" s="278" t="s">
        <v>8502</v>
      </c>
      <c r="AF99" s="278" t="s">
        <v>8502</v>
      </c>
      <c r="AG99" s="278" t="s">
        <v>8502</v>
      </c>
      <c r="AH99" s="278" t="s">
        <v>8502</v>
      </c>
      <c r="AI99" s="278" t="s">
        <v>8502</v>
      </c>
      <c r="AJ99" s="278" t="s">
        <v>8502</v>
      </c>
      <c r="AK99" s="278" t="s">
        <v>8502</v>
      </c>
      <c r="AL99" s="278" t="s">
        <v>8502</v>
      </c>
      <c r="AM99" s="278" t="s">
        <v>8502</v>
      </c>
      <c r="AN99" s="278" t="s">
        <v>8502</v>
      </c>
      <c r="AO99" s="278" t="s">
        <v>8502</v>
      </c>
      <c r="AP99" s="278" t="s">
        <v>8502</v>
      </c>
      <c r="AQ99" s="278" t="s">
        <v>8502</v>
      </c>
      <c r="AR99" s="278" t="s">
        <v>8502</v>
      </c>
      <c r="AS99" s="278" t="s">
        <v>8502</v>
      </c>
      <c r="AT99" s="278" t="str">
        <f>_xlfn.IFNA(VLOOKUP(C99,'INFORM Severity - hidden'!$C$5:$G$155,5,FALSE),"-")</f>
        <v>-</v>
      </c>
    </row>
    <row r="100" spans="1:46" x14ac:dyDescent="0.35">
      <c r="A100"/>
      <c r="B100"/>
      <c r="C100" t="s">
        <v>8543</v>
      </c>
      <c r="D100" s="278" t="str">
        <f t="shared" si="1"/>
        <v>-</v>
      </c>
      <c r="E100" s="278" t="s">
        <v>8502</v>
      </c>
      <c r="F100" s="278" t="s">
        <v>8502</v>
      </c>
      <c r="G100" s="278" t="s">
        <v>8502</v>
      </c>
      <c r="H100" s="278" t="s">
        <v>8502</v>
      </c>
      <c r="I100" s="278" t="s">
        <v>8502</v>
      </c>
      <c r="J100" s="278" t="s">
        <v>8502</v>
      </c>
      <c r="K100" s="278" t="s">
        <v>8502</v>
      </c>
      <c r="L100" s="278" t="s">
        <v>8502</v>
      </c>
      <c r="M100" s="278" t="s">
        <v>8502</v>
      </c>
      <c r="N100" s="278" t="s">
        <v>8502</v>
      </c>
      <c r="O100" s="278" t="s">
        <v>8502</v>
      </c>
      <c r="P100" s="278" t="s">
        <v>8502</v>
      </c>
      <c r="Q100" s="278" t="s">
        <v>8502</v>
      </c>
      <c r="R100" s="278" t="s">
        <v>8502</v>
      </c>
      <c r="S100" s="278" t="s">
        <v>8502</v>
      </c>
      <c r="T100" s="278">
        <v>1.7</v>
      </c>
      <c r="U100" s="278">
        <v>1.7</v>
      </c>
      <c r="V100" s="278">
        <v>2.2000000000000002</v>
      </c>
      <c r="W100" s="278">
        <v>2.2000000000000002</v>
      </c>
      <c r="X100" s="278">
        <v>2.2000000000000002</v>
      </c>
      <c r="Y100" s="278">
        <v>2.2000000000000002</v>
      </c>
      <c r="Z100" s="278">
        <v>2.2000000000000002</v>
      </c>
      <c r="AA100" s="278">
        <v>2.2000000000000002</v>
      </c>
      <c r="AB100" s="278">
        <v>2.2000000000000002</v>
      </c>
      <c r="AC100" s="278">
        <v>2.2000000000000002</v>
      </c>
      <c r="AD100" s="278" t="s">
        <v>8502</v>
      </c>
      <c r="AE100" s="278" t="s">
        <v>8502</v>
      </c>
      <c r="AF100" s="278" t="s">
        <v>8502</v>
      </c>
      <c r="AG100" s="278" t="s">
        <v>8502</v>
      </c>
      <c r="AH100" s="278" t="s">
        <v>8502</v>
      </c>
      <c r="AI100" s="278" t="s">
        <v>8502</v>
      </c>
      <c r="AJ100" s="278" t="s">
        <v>8502</v>
      </c>
      <c r="AK100" s="278" t="s">
        <v>8502</v>
      </c>
      <c r="AL100" s="278" t="s">
        <v>8502</v>
      </c>
      <c r="AM100" s="278" t="s">
        <v>8502</v>
      </c>
      <c r="AN100" s="278" t="s">
        <v>8502</v>
      </c>
      <c r="AO100" s="278" t="s">
        <v>8502</v>
      </c>
      <c r="AP100" s="278" t="s">
        <v>8502</v>
      </c>
      <c r="AQ100" s="278" t="s">
        <v>8502</v>
      </c>
      <c r="AR100" s="278" t="s">
        <v>8502</v>
      </c>
      <c r="AS100" s="278" t="s">
        <v>8502</v>
      </c>
      <c r="AT100" s="278" t="str">
        <f>_xlfn.IFNA(VLOOKUP(C100,'INFORM Severity - hidden'!$C$5:$G$155,5,FALSE),"-")</f>
        <v>-</v>
      </c>
    </row>
    <row r="101" spans="1:46" x14ac:dyDescent="0.35">
      <c r="A101"/>
      <c r="B101"/>
      <c r="C101" t="s">
        <v>8544</v>
      </c>
      <c r="D101" s="278" t="str">
        <f t="shared" si="1"/>
        <v>-</v>
      </c>
      <c r="E101" s="278" t="s">
        <v>8502</v>
      </c>
      <c r="F101" s="278" t="s">
        <v>8502</v>
      </c>
      <c r="G101" s="278" t="s">
        <v>8502</v>
      </c>
      <c r="H101" s="278" t="s">
        <v>8502</v>
      </c>
      <c r="I101" s="278" t="s">
        <v>8502</v>
      </c>
      <c r="J101" s="278" t="s">
        <v>8502</v>
      </c>
      <c r="K101" s="278" t="s">
        <v>8502</v>
      </c>
      <c r="L101" s="278" t="s">
        <v>8502</v>
      </c>
      <c r="M101" s="278" t="s">
        <v>8502</v>
      </c>
      <c r="N101" s="278">
        <v>1.9</v>
      </c>
      <c r="O101" s="278" t="s">
        <v>8502</v>
      </c>
      <c r="P101" s="278" t="s">
        <v>8502</v>
      </c>
      <c r="Q101" s="278" t="s">
        <v>8502</v>
      </c>
      <c r="R101" s="278" t="s">
        <v>8502</v>
      </c>
      <c r="S101" s="278" t="s">
        <v>8502</v>
      </c>
      <c r="T101" s="278" t="s">
        <v>8502</v>
      </c>
      <c r="U101" s="278" t="s">
        <v>8502</v>
      </c>
      <c r="V101" s="278" t="s">
        <v>8502</v>
      </c>
      <c r="W101" s="278" t="s">
        <v>8502</v>
      </c>
      <c r="X101" s="278" t="s">
        <v>8502</v>
      </c>
      <c r="Y101" s="278" t="s">
        <v>8502</v>
      </c>
      <c r="Z101" s="278" t="s">
        <v>8502</v>
      </c>
      <c r="AA101" s="278" t="s">
        <v>8502</v>
      </c>
      <c r="AB101" s="278" t="s">
        <v>8502</v>
      </c>
      <c r="AC101" s="278" t="s">
        <v>8502</v>
      </c>
      <c r="AD101" s="278" t="s">
        <v>8502</v>
      </c>
      <c r="AE101" s="278" t="s">
        <v>8502</v>
      </c>
      <c r="AF101" s="278" t="s">
        <v>8502</v>
      </c>
      <c r="AG101" s="278" t="s">
        <v>8502</v>
      </c>
      <c r="AH101" s="278" t="s">
        <v>8502</v>
      </c>
      <c r="AI101" s="278" t="s">
        <v>8502</v>
      </c>
      <c r="AJ101" s="278" t="s">
        <v>8502</v>
      </c>
      <c r="AK101" s="278" t="s">
        <v>8502</v>
      </c>
      <c r="AL101" s="278" t="s">
        <v>8502</v>
      </c>
      <c r="AM101" s="278" t="s">
        <v>8502</v>
      </c>
      <c r="AN101" s="278" t="s">
        <v>8502</v>
      </c>
      <c r="AO101" s="278" t="s">
        <v>8502</v>
      </c>
      <c r="AP101" s="278" t="s">
        <v>8502</v>
      </c>
      <c r="AQ101" s="278" t="s">
        <v>8502</v>
      </c>
      <c r="AR101" s="278" t="s">
        <v>8502</v>
      </c>
      <c r="AS101" s="278" t="s">
        <v>8502</v>
      </c>
      <c r="AT101" s="278" t="str">
        <f>_xlfn.IFNA(VLOOKUP(C101,'INFORM Severity - hidden'!$C$5:$G$155,5,FALSE),"-")</f>
        <v>-</v>
      </c>
    </row>
    <row r="102" spans="1:46" x14ac:dyDescent="0.35">
      <c r="A102"/>
      <c r="B102"/>
      <c r="C102" t="s">
        <v>8545</v>
      </c>
      <c r="D102" s="278" t="str">
        <f t="shared" si="1"/>
        <v>-</v>
      </c>
      <c r="E102" s="278" t="s">
        <v>8502</v>
      </c>
      <c r="F102" s="278">
        <v>2.4</v>
      </c>
      <c r="G102" s="278">
        <v>2.4</v>
      </c>
      <c r="H102" s="278" t="s">
        <v>8502</v>
      </c>
      <c r="I102" s="278" t="s">
        <v>8502</v>
      </c>
      <c r="J102" s="278" t="s">
        <v>8502</v>
      </c>
      <c r="K102" s="278" t="s">
        <v>8502</v>
      </c>
      <c r="L102" s="278" t="s">
        <v>8502</v>
      </c>
      <c r="M102" s="278" t="s">
        <v>8502</v>
      </c>
      <c r="N102" s="278" t="s">
        <v>8502</v>
      </c>
      <c r="O102" s="278" t="s">
        <v>8502</v>
      </c>
      <c r="P102" s="278" t="s">
        <v>8502</v>
      </c>
      <c r="Q102" s="278" t="s">
        <v>8502</v>
      </c>
      <c r="R102" s="278" t="s">
        <v>8502</v>
      </c>
      <c r="S102" s="278" t="s">
        <v>8502</v>
      </c>
      <c r="T102" s="278" t="s">
        <v>8502</v>
      </c>
      <c r="U102" s="278" t="s">
        <v>8502</v>
      </c>
      <c r="V102" s="278" t="s">
        <v>8502</v>
      </c>
      <c r="W102" s="278" t="s">
        <v>8502</v>
      </c>
      <c r="X102" s="278" t="s">
        <v>8502</v>
      </c>
      <c r="Y102" s="278" t="s">
        <v>8502</v>
      </c>
      <c r="Z102" s="278" t="s">
        <v>8502</v>
      </c>
      <c r="AA102" s="278" t="s">
        <v>8502</v>
      </c>
      <c r="AB102" s="278" t="s">
        <v>8502</v>
      </c>
      <c r="AC102" s="278" t="s">
        <v>8502</v>
      </c>
      <c r="AD102" s="278" t="s">
        <v>8502</v>
      </c>
      <c r="AE102" s="278" t="s">
        <v>8502</v>
      </c>
      <c r="AF102" s="278" t="s">
        <v>8502</v>
      </c>
      <c r="AG102" s="278" t="s">
        <v>8502</v>
      </c>
      <c r="AH102" s="278" t="s">
        <v>8502</v>
      </c>
      <c r="AI102" s="278" t="s">
        <v>8502</v>
      </c>
      <c r="AJ102" s="278" t="s">
        <v>8502</v>
      </c>
      <c r="AK102" s="278" t="s">
        <v>8502</v>
      </c>
      <c r="AL102" s="278" t="s">
        <v>8502</v>
      </c>
      <c r="AM102" s="278" t="s">
        <v>8502</v>
      </c>
      <c r="AN102" s="278" t="s">
        <v>8502</v>
      </c>
      <c r="AO102" s="278" t="s">
        <v>8502</v>
      </c>
      <c r="AP102" s="278" t="s">
        <v>8502</v>
      </c>
      <c r="AQ102" s="278" t="s">
        <v>8502</v>
      </c>
      <c r="AR102" s="278" t="s">
        <v>8502</v>
      </c>
      <c r="AS102" s="278" t="s">
        <v>8502</v>
      </c>
      <c r="AT102" s="278" t="str">
        <f>_xlfn.IFNA(VLOOKUP(C102,'INFORM Severity - hidden'!$C$5:$G$155,5,FALSE),"-")</f>
        <v>-</v>
      </c>
    </row>
    <row r="103" spans="1:46" x14ac:dyDescent="0.35">
      <c r="A103" t="s">
        <v>1473</v>
      </c>
      <c r="B103" t="s">
        <v>1504</v>
      </c>
      <c r="C103" t="s">
        <v>1505</v>
      </c>
      <c r="D103" s="278" t="str">
        <f t="shared" si="1"/>
        <v>Increasing</v>
      </c>
      <c r="E103" s="278" t="s">
        <v>8502</v>
      </c>
      <c r="F103" s="278">
        <v>2.4</v>
      </c>
      <c r="G103" s="278">
        <v>2.4</v>
      </c>
      <c r="H103" s="278">
        <v>2.9</v>
      </c>
      <c r="I103" s="278">
        <v>2.8</v>
      </c>
      <c r="J103" s="278">
        <v>2.8</v>
      </c>
      <c r="K103" s="278">
        <v>2.8</v>
      </c>
      <c r="L103" s="278">
        <v>2.8</v>
      </c>
      <c r="M103" s="278">
        <v>2.8</v>
      </c>
      <c r="N103" s="278">
        <v>2.9</v>
      </c>
      <c r="O103" s="278">
        <v>2.9</v>
      </c>
      <c r="P103" s="278">
        <v>2.9</v>
      </c>
      <c r="Q103" s="278">
        <v>2.9</v>
      </c>
      <c r="R103" s="278">
        <v>2.9</v>
      </c>
      <c r="S103" s="278">
        <v>2.9</v>
      </c>
      <c r="T103" s="278">
        <v>2.9</v>
      </c>
      <c r="U103" s="278">
        <v>2.9</v>
      </c>
      <c r="V103" s="278">
        <v>3.2</v>
      </c>
      <c r="W103" s="278">
        <v>3.1</v>
      </c>
      <c r="X103" s="278">
        <v>3.2</v>
      </c>
      <c r="Y103" s="278">
        <v>3.2</v>
      </c>
      <c r="Z103" s="278">
        <v>3.2</v>
      </c>
      <c r="AA103" s="278">
        <v>3.2</v>
      </c>
      <c r="AB103" s="278">
        <v>3.2</v>
      </c>
      <c r="AC103" s="278">
        <v>3.4</v>
      </c>
      <c r="AD103" s="278">
        <v>3.4</v>
      </c>
      <c r="AE103" s="278">
        <v>3.5</v>
      </c>
      <c r="AF103" s="278">
        <v>3.5</v>
      </c>
      <c r="AG103" s="278">
        <v>3.5</v>
      </c>
      <c r="AH103" s="278">
        <v>3.5</v>
      </c>
      <c r="AI103" s="278">
        <v>3.5</v>
      </c>
      <c r="AJ103" s="278">
        <v>3.4</v>
      </c>
      <c r="AK103" s="278">
        <v>3.4</v>
      </c>
      <c r="AL103" s="278">
        <v>3.4</v>
      </c>
      <c r="AM103" s="278">
        <v>3.4</v>
      </c>
      <c r="AN103" s="278">
        <v>3.3</v>
      </c>
      <c r="AO103" s="278">
        <v>3.3</v>
      </c>
      <c r="AP103" s="278">
        <v>3.3</v>
      </c>
      <c r="AQ103" s="278">
        <v>3.3</v>
      </c>
      <c r="AR103" s="278">
        <v>3.6</v>
      </c>
      <c r="AS103" s="278">
        <v>3.6</v>
      </c>
      <c r="AT103" s="278">
        <f>_xlfn.IFNA(VLOOKUP(C103,'INFORM Severity - hidden'!$C$5:$G$155,5,FALSE),"-")</f>
        <v>3.5</v>
      </c>
    </row>
    <row r="104" spans="1:46" x14ac:dyDescent="0.35">
      <c r="A104"/>
      <c r="B104"/>
      <c r="C104" t="s">
        <v>8546</v>
      </c>
      <c r="D104" s="278" t="str">
        <f t="shared" si="1"/>
        <v>-</v>
      </c>
      <c r="E104" s="278" t="s">
        <v>8502</v>
      </c>
      <c r="F104" s="278">
        <v>1.4</v>
      </c>
      <c r="G104" s="278">
        <v>1.4</v>
      </c>
      <c r="H104" s="278" t="s">
        <v>8502</v>
      </c>
      <c r="I104" s="278" t="s">
        <v>8502</v>
      </c>
      <c r="J104" s="278" t="s">
        <v>8502</v>
      </c>
      <c r="K104" s="278" t="s">
        <v>8502</v>
      </c>
      <c r="L104" s="278" t="s">
        <v>8502</v>
      </c>
      <c r="M104" s="278" t="s">
        <v>8502</v>
      </c>
      <c r="N104" s="278" t="s">
        <v>8502</v>
      </c>
      <c r="O104" s="278" t="s">
        <v>8502</v>
      </c>
      <c r="P104" s="278" t="s">
        <v>8502</v>
      </c>
      <c r="Q104" s="278" t="s">
        <v>8502</v>
      </c>
      <c r="R104" s="278" t="s">
        <v>8502</v>
      </c>
      <c r="S104" s="278" t="s">
        <v>8502</v>
      </c>
      <c r="T104" s="278" t="s">
        <v>8502</v>
      </c>
      <c r="U104" s="278" t="s">
        <v>8502</v>
      </c>
      <c r="V104" s="278" t="s">
        <v>8502</v>
      </c>
      <c r="W104" s="278" t="s">
        <v>8502</v>
      </c>
      <c r="X104" s="278" t="s">
        <v>8502</v>
      </c>
      <c r="Y104" s="278" t="s">
        <v>8502</v>
      </c>
      <c r="Z104" s="278" t="s">
        <v>8502</v>
      </c>
      <c r="AA104" s="278" t="s">
        <v>8502</v>
      </c>
      <c r="AB104" s="278" t="s">
        <v>8502</v>
      </c>
      <c r="AC104" s="278" t="s">
        <v>8502</v>
      </c>
      <c r="AD104" s="278" t="s">
        <v>8502</v>
      </c>
      <c r="AE104" s="278" t="s">
        <v>8502</v>
      </c>
      <c r="AF104" s="278" t="s">
        <v>8502</v>
      </c>
      <c r="AG104" s="278" t="s">
        <v>8502</v>
      </c>
      <c r="AH104" s="278" t="s">
        <v>8502</v>
      </c>
      <c r="AI104" s="278" t="s">
        <v>8502</v>
      </c>
      <c r="AJ104" s="278" t="s">
        <v>8502</v>
      </c>
      <c r="AK104" s="278" t="s">
        <v>8502</v>
      </c>
      <c r="AL104" s="278" t="s">
        <v>8502</v>
      </c>
      <c r="AM104" s="278" t="s">
        <v>8502</v>
      </c>
      <c r="AN104" s="278" t="s">
        <v>8502</v>
      </c>
      <c r="AO104" s="278" t="s">
        <v>8502</v>
      </c>
      <c r="AP104" s="278" t="s">
        <v>8502</v>
      </c>
      <c r="AQ104" s="278" t="s">
        <v>8502</v>
      </c>
      <c r="AR104" s="278" t="s">
        <v>8502</v>
      </c>
      <c r="AS104" s="278" t="s">
        <v>8502</v>
      </c>
      <c r="AT104" s="278" t="str">
        <f>_xlfn.IFNA(VLOOKUP(C104,'INFORM Severity - hidden'!$C$5:$G$155,5,FALSE),"-")</f>
        <v>-</v>
      </c>
    </row>
    <row r="105" spans="1:46" x14ac:dyDescent="0.35">
      <c r="A105" t="s">
        <v>1473</v>
      </c>
      <c r="B105" t="s">
        <v>1471</v>
      </c>
      <c r="C105" t="s">
        <v>1472</v>
      </c>
      <c r="D105" s="278" t="str">
        <f t="shared" si="1"/>
        <v>Increasing</v>
      </c>
      <c r="E105" s="278" t="s">
        <v>8502</v>
      </c>
      <c r="F105" s="278" t="s">
        <v>8502</v>
      </c>
      <c r="G105" s="278" t="s">
        <v>8502</v>
      </c>
      <c r="H105" s="278" t="s">
        <v>8502</v>
      </c>
      <c r="I105" s="278" t="s">
        <v>8502</v>
      </c>
      <c r="J105" s="278" t="s">
        <v>8502</v>
      </c>
      <c r="K105" s="278" t="s">
        <v>8502</v>
      </c>
      <c r="L105" s="278" t="s">
        <v>8502</v>
      </c>
      <c r="M105" s="278" t="s">
        <v>8502</v>
      </c>
      <c r="N105" s="278" t="s">
        <v>8502</v>
      </c>
      <c r="O105" s="278" t="s">
        <v>8502</v>
      </c>
      <c r="P105" s="278" t="s">
        <v>8502</v>
      </c>
      <c r="Q105" s="278" t="s">
        <v>8502</v>
      </c>
      <c r="R105" s="278" t="s">
        <v>8502</v>
      </c>
      <c r="S105" s="278" t="s">
        <v>8502</v>
      </c>
      <c r="T105" s="278">
        <v>3.3</v>
      </c>
      <c r="U105" s="278">
        <v>3.3</v>
      </c>
      <c r="V105" s="278">
        <v>3.3</v>
      </c>
      <c r="W105" s="278">
        <v>3.3</v>
      </c>
      <c r="X105" s="278">
        <v>3.4</v>
      </c>
      <c r="Y105" s="278">
        <v>3.5</v>
      </c>
      <c r="Z105" s="278">
        <v>3.5</v>
      </c>
      <c r="AA105" s="278">
        <v>3.5</v>
      </c>
      <c r="AB105" s="278">
        <v>3.5</v>
      </c>
      <c r="AC105" s="278">
        <v>3.5</v>
      </c>
      <c r="AD105" s="278">
        <v>3.6</v>
      </c>
      <c r="AE105" s="278">
        <v>3.7</v>
      </c>
      <c r="AF105" s="278">
        <v>3.7</v>
      </c>
      <c r="AG105" s="278">
        <v>3.7</v>
      </c>
      <c r="AH105" s="278">
        <v>3.7</v>
      </c>
      <c r="AI105" s="278">
        <v>3.7</v>
      </c>
      <c r="AJ105" s="278">
        <v>3.5</v>
      </c>
      <c r="AK105" s="278">
        <v>3.5</v>
      </c>
      <c r="AL105" s="278">
        <v>3.5</v>
      </c>
      <c r="AM105" s="278">
        <v>3.5</v>
      </c>
      <c r="AN105" s="278">
        <v>3.5</v>
      </c>
      <c r="AO105" s="278">
        <v>3.5</v>
      </c>
      <c r="AP105" s="278">
        <v>3.5</v>
      </c>
      <c r="AQ105" s="278">
        <v>3.5</v>
      </c>
      <c r="AR105" s="278">
        <v>3.6</v>
      </c>
      <c r="AS105" s="278">
        <v>3.6</v>
      </c>
      <c r="AT105" s="278">
        <f>_xlfn.IFNA(VLOOKUP(C105,'INFORM Severity - hidden'!$C$5:$G$155,5,FALSE),"-")</f>
        <v>3.5</v>
      </c>
    </row>
    <row r="106" spans="1:46" x14ac:dyDescent="0.35">
      <c r="A106"/>
      <c r="B106"/>
      <c r="C106" t="s">
        <v>8547</v>
      </c>
      <c r="D106" s="278" t="str">
        <f t="shared" si="1"/>
        <v>-</v>
      </c>
      <c r="E106" s="278" t="s">
        <v>8502</v>
      </c>
      <c r="F106" s="278" t="s">
        <v>8502</v>
      </c>
      <c r="G106" s="278" t="s">
        <v>8502</v>
      </c>
      <c r="H106" s="278" t="s">
        <v>8502</v>
      </c>
      <c r="I106" s="278" t="s">
        <v>8502</v>
      </c>
      <c r="J106" s="278" t="s">
        <v>8502</v>
      </c>
      <c r="K106" s="278" t="s">
        <v>8502</v>
      </c>
      <c r="L106" s="278" t="s">
        <v>8502</v>
      </c>
      <c r="M106" s="278" t="s">
        <v>8502</v>
      </c>
      <c r="N106" s="278" t="s">
        <v>8502</v>
      </c>
      <c r="O106" s="278" t="s">
        <v>8502</v>
      </c>
      <c r="P106" s="278" t="s">
        <v>8502</v>
      </c>
      <c r="Q106" s="278" t="s">
        <v>8502</v>
      </c>
      <c r="R106" s="278" t="s">
        <v>8502</v>
      </c>
      <c r="S106" s="278" t="s">
        <v>8502</v>
      </c>
      <c r="T106" s="278" t="s">
        <v>8502</v>
      </c>
      <c r="U106" s="278" t="s">
        <v>8502</v>
      </c>
      <c r="V106" s="278" t="s">
        <v>8502</v>
      </c>
      <c r="W106" s="278" t="s">
        <v>8502</v>
      </c>
      <c r="X106" s="278">
        <v>3.2</v>
      </c>
      <c r="Y106" s="278">
        <v>3.2</v>
      </c>
      <c r="Z106" s="278">
        <v>3.1</v>
      </c>
      <c r="AA106" s="278">
        <v>3.2</v>
      </c>
      <c r="AB106" s="278">
        <v>3.2</v>
      </c>
      <c r="AC106" s="278">
        <v>3.2</v>
      </c>
      <c r="AD106" s="278" t="s">
        <v>8502</v>
      </c>
      <c r="AE106" s="278" t="s">
        <v>8502</v>
      </c>
      <c r="AF106" s="278" t="s">
        <v>8502</v>
      </c>
      <c r="AG106" s="278" t="s">
        <v>8502</v>
      </c>
      <c r="AH106" s="278" t="s">
        <v>8502</v>
      </c>
      <c r="AI106" s="278" t="s">
        <v>8502</v>
      </c>
      <c r="AJ106" s="278" t="s">
        <v>8502</v>
      </c>
      <c r="AK106" s="278" t="s">
        <v>8502</v>
      </c>
      <c r="AL106" s="278" t="s">
        <v>8502</v>
      </c>
      <c r="AM106" s="278" t="s">
        <v>8502</v>
      </c>
      <c r="AN106" s="278" t="s">
        <v>8502</v>
      </c>
      <c r="AO106" s="278" t="s">
        <v>8502</v>
      </c>
      <c r="AP106" s="278" t="s">
        <v>8502</v>
      </c>
      <c r="AQ106" s="278" t="s">
        <v>8502</v>
      </c>
      <c r="AR106" s="278" t="s">
        <v>8502</v>
      </c>
      <c r="AS106" s="278" t="s">
        <v>8502</v>
      </c>
      <c r="AT106" s="278" t="str">
        <f>_xlfn.IFNA(VLOOKUP(C106,'INFORM Severity - hidden'!$C$5:$G$155,5,FALSE),"-")</f>
        <v>-</v>
      </c>
    </row>
    <row r="107" spans="1:46" x14ac:dyDescent="0.35">
      <c r="A107" t="s">
        <v>165</v>
      </c>
      <c r="B107" t="s">
        <v>163</v>
      </c>
      <c r="C107" t="s">
        <v>164</v>
      </c>
      <c r="D107" s="278" t="str">
        <f t="shared" si="1"/>
        <v>Decreasing</v>
      </c>
      <c r="E107" s="278" t="s">
        <v>8502</v>
      </c>
      <c r="F107" s="278">
        <v>3.9</v>
      </c>
      <c r="G107" s="278">
        <v>3.7</v>
      </c>
      <c r="H107" s="278">
        <v>3.9</v>
      </c>
      <c r="I107" s="278">
        <v>3.9</v>
      </c>
      <c r="J107" s="278">
        <v>3.9</v>
      </c>
      <c r="K107" s="278">
        <v>3.9</v>
      </c>
      <c r="L107" s="278">
        <v>3.9</v>
      </c>
      <c r="M107" s="278">
        <v>3.9</v>
      </c>
      <c r="N107" s="278">
        <v>3.9</v>
      </c>
      <c r="O107" s="278">
        <v>3.9</v>
      </c>
      <c r="P107" s="278">
        <v>3.9</v>
      </c>
      <c r="Q107" s="278">
        <v>3.9</v>
      </c>
      <c r="R107" s="278">
        <v>3.9</v>
      </c>
      <c r="S107" s="278">
        <v>3.9</v>
      </c>
      <c r="T107" s="278">
        <v>4.2</v>
      </c>
      <c r="U107" s="278">
        <v>4.2</v>
      </c>
      <c r="V107" s="278">
        <v>4.2</v>
      </c>
      <c r="W107" s="278">
        <v>4.2</v>
      </c>
      <c r="X107" s="278">
        <v>4.2</v>
      </c>
      <c r="Y107" s="278">
        <v>4.0999999999999996</v>
      </c>
      <c r="Z107" s="278">
        <v>4.0999999999999996</v>
      </c>
      <c r="AA107" s="278">
        <v>4.2</v>
      </c>
      <c r="AB107" s="278">
        <v>4.2</v>
      </c>
      <c r="AC107" s="278">
        <v>4.2</v>
      </c>
      <c r="AD107" s="278">
        <v>4.2</v>
      </c>
      <c r="AE107" s="278">
        <v>4</v>
      </c>
      <c r="AF107" s="278">
        <v>4</v>
      </c>
      <c r="AG107" s="278">
        <v>4</v>
      </c>
      <c r="AH107" s="278">
        <v>3.8</v>
      </c>
      <c r="AI107" s="278">
        <v>3.8</v>
      </c>
      <c r="AJ107" s="278">
        <v>3.8</v>
      </c>
      <c r="AK107" s="278">
        <v>3.8</v>
      </c>
      <c r="AL107" s="278">
        <v>3.8</v>
      </c>
      <c r="AM107" s="278">
        <v>3.8</v>
      </c>
      <c r="AN107" s="278">
        <v>3.8</v>
      </c>
      <c r="AO107" s="278">
        <v>3.8</v>
      </c>
      <c r="AP107" s="278">
        <v>3.5</v>
      </c>
      <c r="AQ107" s="278">
        <v>3.5</v>
      </c>
      <c r="AR107" s="278">
        <v>3.5</v>
      </c>
      <c r="AS107" s="278">
        <v>3.5</v>
      </c>
      <c r="AT107" s="278">
        <f>_xlfn.IFNA(VLOOKUP(C107,'INFORM Severity - hidden'!$C$5:$G$155,5,FALSE),"-")</f>
        <v>3.5</v>
      </c>
    </row>
    <row r="108" spans="1:46" x14ac:dyDescent="0.35">
      <c r="A108" t="s">
        <v>165</v>
      </c>
      <c r="B108" t="s">
        <v>170</v>
      </c>
      <c r="C108" t="s">
        <v>171</v>
      </c>
      <c r="D108" s="278" t="str">
        <f t="shared" si="1"/>
        <v>Increasing</v>
      </c>
      <c r="E108" s="278" t="s">
        <v>8502</v>
      </c>
      <c r="F108" s="278">
        <v>2.6</v>
      </c>
      <c r="G108" s="278">
        <v>2.6</v>
      </c>
      <c r="H108" s="278">
        <v>3.5</v>
      </c>
      <c r="I108" s="278">
        <v>3.5</v>
      </c>
      <c r="J108" s="278">
        <v>3.5</v>
      </c>
      <c r="K108" s="278">
        <v>3.5</v>
      </c>
      <c r="L108" s="278">
        <v>3.5</v>
      </c>
      <c r="M108" s="278">
        <v>3.5</v>
      </c>
      <c r="N108" s="278">
        <v>3.5</v>
      </c>
      <c r="O108" s="278">
        <v>3.5</v>
      </c>
      <c r="P108" s="278">
        <v>3.5</v>
      </c>
      <c r="Q108" s="278">
        <v>3.5</v>
      </c>
      <c r="R108" s="278">
        <v>3.5</v>
      </c>
      <c r="S108" s="278">
        <v>3.6</v>
      </c>
      <c r="T108" s="278">
        <v>3.1</v>
      </c>
      <c r="U108" s="278">
        <v>3.1</v>
      </c>
      <c r="V108" s="278">
        <v>3.1</v>
      </c>
      <c r="W108" s="278">
        <v>3</v>
      </c>
      <c r="X108" s="278">
        <v>3</v>
      </c>
      <c r="Y108" s="278">
        <v>3</v>
      </c>
      <c r="Z108" s="278">
        <v>3</v>
      </c>
      <c r="AA108" s="278">
        <v>3</v>
      </c>
      <c r="AB108" s="278">
        <v>3</v>
      </c>
      <c r="AC108" s="278">
        <v>3</v>
      </c>
      <c r="AD108" s="278">
        <v>3</v>
      </c>
      <c r="AE108" s="278">
        <v>2.6</v>
      </c>
      <c r="AF108" s="278">
        <v>2.6</v>
      </c>
      <c r="AG108" s="278">
        <v>2.6</v>
      </c>
      <c r="AH108" s="278">
        <v>2.5</v>
      </c>
      <c r="AI108" s="278">
        <v>2.5</v>
      </c>
      <c r="AJ108" s="278">
        <v>3</v>
      </c>
      <c r="AK108" s="278">
        <v>3</v>
      </c>
      <c r="AL108" s="278">
        <v>3</v>
      </c>
      <c r="AM108" s="278">
        <v>3</v>
      </c>
      <c r="AN108" s="278">
        <v>3</v>
      </c>
      <c r="AO108" s="278">
        <v>3</v>
      </c>
      <c r="AP108" s="278">
        <v>2.9</v>
      </c>
      <c r="AQ108" s="278">
        <v>2.8</v>
      </c>
      <c r="AR108" s="278">
        <v>2.8</v>
      </c>
      <c r="AS108" s="278">
        <v>3.1</v>
      </c>
      <c r="AT108" s="278">
        <f>_xlfn.IFNA(VLOOKUP(C108,'INFORM Severity - hidden'!$C$5:$G$155,5,FALSE),"-")</f>
        <v>3.1</v>
      </c>
    </row>
    <row r="109" spans="1:46" x14ac:dyDescent="0.35">
      <c r="A109" t="s">
        <v>6132</v>
      </c>
      <c r="B109" t="s">
        <v>6130</v>
      </c>
      <c r="C109" t="s">
        <v>6131</v>
      </c>
      <c r="D109" s="278" t="str">
        <f t="shared" si="1"/>
        <v>-</v>
      </c>
      <c r="E109" s="278" t="s">
        <v>8502</v>
      </c>
      <c r="F109" s="278" t="s">
        <v>8502</v>
      </c>
      <c r="G109" s="278" t="s">
        <v>8502</v>
      </c>
      <c r="H109" s="278" t="s">
        <v>8502</v>
      </c>
      <c r="I109" s="278" t="s">
        <v>8502</v>
      </c>
      <c r="J109" s="278" t="s">
        <v>8502</v>
      </c>
      <c r="K109" s="278" t="s">
        <v>8502</v>
      </c>
      <c r="L109" s="278" t="s">
        <v>8502</v>
      </c>
      <c r="M109" s="278" t="s">
        <v>8502</v>
      </c>
      <c r="N109" s="278" t="s">
        <v>8502</v>
      </c>
      <c r="O109" s="278" t="s">
        <v>8502</v>
      </c>
      <c r="P109" s="278" t="s">
        <v>8502</v>
      </c>
      <c r="Q109" s="278" t="s">
        <v>8502</v>
      </c>
      <c r="R109" s="278" t="s">
        <v>8502</v>
      </c>
      <c r="S109" s="278" t="s">
        <v>8502</v>
      </c>
      <c r="T109" s="278" t="s">
        <v>8502</v>
      </c>
      <c r="U109" s="278" t="s">
        <v>8502</v>
      </c>
      <c r="V109" s="278" t="s">
        <v>8502</v>
      </c>
      <c r="W109" s="278" t="s">
        <v>8502</v>
      </c>
      <c r="X109" s="278" t="s">
        <v>8502</v>
      </c>
      <c r="Y109" s="278" t="s">
        <v>8502</v>
      </c>
      <c r="Z109" s="278" t="s">
        <v>8502</v>
      </c>
      <c r="AA109" s="278" t="s">
        <v>8502</v>
      </c>
      <c r="AB109" s="278" t="s">
        <v>8502</v>
      </c>
      <c r="AC109" s="278" t="s">
        <v>8502</v>
      </c>
      <c r="AD109" s="278" t="s">
        <v>8502</v>
      </c>
      <c r="AE109" s="278" t="s">
        <v>8502</v>
      </c>
      <c r="AF109" s="278" t="s">
        <v>8502</v>
      </c>
      <c r="AG109" s="278" t="s">
        <v>8502</v>
      </c>
      <c r="AH109" s="278" t="s">
        <v>8502</v>
      </c>
      <c r="AI109" s="278" t="s">
        <v>8502</v>
      </c>
      <c r="AJ109" s="278" t="s">
        <v>8502</v>
      </c>
      <c r="AK109" s="278" t="s">
        <v>8502</v>
      </c>
      <c r="AL109" s="278" t="s">
        <v>8502</v>
      </c>
      <c r="AM109" s="278" t="s">
        <v>8502</v>
      </c>
      <c r="AN109" s="278" t="s">
        <v>8502</v>
      </c>
      <c r="AO109" s="278" t="s">
        <v>8502</v>
      </c>
      <c r="AP109" s="278" t="s">
        <v>8502</v>
      </c>
      <c r="AQ109" s="278" t="s">
        <v>8502</v>
      </c>
      <c r="AR109" s="278" t="s">
        <v>8502</v>
      </c>
      <c r="AS109" s="278" t="s">
        <v>8502</v>
      </c>
      <c r="AT109" s="278">
        <f>_xlfn.IFNA(VLOOKUP(C109,'INFORM Severity - hidden'!$C$5:$G$155,5,FALSE),"-")</f>
        <v>3.4</v>
      </c>
    </row>
    <row r="110" spans="1:46" x14ac:dyDescent="0.35">
      <c r="A110" t="s">
        <v>91</v>
      </c>
      <c r="B110" t="s">
        <v>89</v>
      </c>
      <c r="C110" t="s">
        <v>90</v>
      </c>
      <c r="D110" s="278" t="str">
        <f t="shared" si="1"/>
        <v>Decreasing</v>
      </c>
      <c r="E110" s="278">
        <v>2.2000000000000002</v>
      </c>
      <c r="F110" s="278">
        <v>2.2000000000000002</v>
      </c>
      <c r="G110" s="278">
        <v>2.1</v>
      </c>
      <c r="H110" s="278">
        <v>2.1</v>
      </c>
      <c r="I110" s="278">
        <v>2.1</v>
      </c>
      <c r="J110" s="278">
        <v>2.1</v>
      </c>
      <c r="K110" s="278">
        <v>2.1</v>
      </c>
      <c r="L110" s="278">
        <v>2.1</v>
      </c>
      <c r="M110" s="278">
        <v>2.1</v>
      </c>
      <c r="N110" s="278">
        <v>2.2000000000000002</v>
      </c>
      <c r="O110" s="278">
        <v>2.2000000000000002</v>
      </c>
      <c r="P110" s="278">
        <v>2.2000000000000002</v>
      </c>
      <c r="Q110" s="278">
        <v>2.2000000000000002</v>
      </c>
      <c r="R110" s="278">
        <v>2.2000000000000002</v>
      </c>
      <c r="S110" s="278">
        <v>2.4</v>
      </c>
      <c r="T110" s="278">
        <v>2.4</v>
      </c>
      <c r="U110" s="278">
        <v>2.4</v>
      </c>
      <c r="V110" s="278">
        <v>2.4</v>
      </c>
      <c r="W110" s="278">
        <v>2.4</v>
      </c>
      <c r="X110" s="278">
        <v>2.4</v>
      </c>
      <c r="Y110" s="278">
        <v>2.2999999999999998</v>
      </c>
      <c r="Z110" s="278">
        <v>2.5</v>
      </c>
      <c r="AA110" s="278">
        <v>2.5</v>
      </c>
      <c r="AB110" s="278">
        <v>2.5</v>
      </c>
      <c r="AC110" s="278">
        <v>2.5</v>
      </c>
      <c r="AD110" s="278">
        <v>2.5</v>
      </c>
      <c r="AE110" s="278">
        <v>2.5</v>
      </c>
      <c r="AF110" s="278">
        <v>2.5</v>
      </c>
      <c r="AG110" s="278">
        <v>2.5</v>
      </c>
      <c r="AH110" s="278">
        <v>2.5</v>
      </c>
      <c r="AI110" s="278">
        <v>2.5</v>
      </c>
      <c r="AJ110" s="278">
        <v>2.5</v>
      </c>
      <c r="AK110" s="278">
        <v>2</v>
      </c>
      <c r="AL110" s="278">
        <v>2</v>
      </c>
      <c r="AM110" s="278">
        <v>2.2000000000000002</v>
      </c>
      <c r="AN110" s="278">
        <v>2.2000000000000002</v>
      </c>
      <c r="AO110" s="278">
        <v>2.2000000000000002</v>
      </c>
      <c r="AP110" s="278">
        <v>2.2000000000000002</v>
      </c>
      <c r="AQ110" s="278">
        <v>2.2000000000000002</v>
      </c>
      <c r="AR110" s="278">
        <v>2.2000000000000002</v>
      </c>
      <c r="AS110" s="278">
        <v>2.1</v>
      </c>
      <c r="AT110" s="278">
        <f>_xlfn.IFNA(VLOOKUP(C110,'INFORM Severity - hidden'!$C$5:$G$155,5,FALSE),"-")</f>
        <v>2.1</v>
      </c>
    </row>
    <row r="111" spans="1:46" x14ac:dyDescent="0.35">
      <c r="A111" t="s">
        <v>519</v>
      </c>
      <c r="B111" t="s">
        <v>517</v>
      </c>
      <c r="C111" t="s">
        <v>518</v>
      </c>
      <c r="D111" s="278" t="str">
        <f t="shared" si="1"/>
        <v>-</v>
      </c>
      <c r="E111" s="278" t="s">
        <v>8502</v>
      </c>
      <c r="F111" s="278" t="s">
        <v>8502</v>
      </c>
      <c r="G111" s="278" t="s">
        <v>8502</v>
      </c>
      <c r="H111" s="278" t="s">
        <v>8502</v>
      </c>
      <c r="I111" s="278" t="s">
        <v>8502</v>
      </c>
      <c r="J111" s="278" t="s">
        <v>8502</v>
      </c>
      <c r="K111" s="278" t="s">
        <v>8502</v>
      </c>
      <c r="L111" s="278" t="s">
        <v>8502</v>
      </c>
      <c r="M111" s="278" t="s">
        <v>8502</v>
      </c>
      <c r="N111" s="278" t="s">
        <v>8502</v>
      </c>
      <c r="O111" s="278" t="s">
        <v>8502</v>
      </c>
      <c r="P111" s="278" t="s">
        <v>8502</v>
      </c>
      <c r="Q111" s="278" t="s">
        <v>8502</v>
      </c>
      <c r="R111" s="278" t="s">
        <v>8502</v>
      </c>
      <c r="S111" s="278" t="s">
        <v>8502</v>
      </c>
      <c r="T111" s="278" t="s">
        <v>8502</v>
      </c>
      <c r="U111" s="278" t="s">
        <v>8502</v>
      </c>
      <c r="V111" s="278" t="s">
        <v>8502</v>
      </c>
      <c r="W111" s="278" t="s">
        <v>8502</v>
      </c>
      <c r="X111" s="278" t="s">
        <v>8502</v>
      </c>
      <c r="Y111" s="278" t="s">
        <v>8502</v>
      </c>
      <c r="Z111" s="278" t="s">
        <v>8502</v>
      </c>
      <c r="AA111" s="278" t="s">
        <v>8502</v>
      </c>
      <c r="AB111" s="278" t="s">
        <v>8502</v>
      </c>
      <c r="AC111" s="278" t="s">
        <v>8502</v>
      </c>
      <c r="AD111" s="278" t="s">
        <v>8502</v>
      </c>
      <c r="AE111" s="278" t="s">
        <v>8502</v>
      </c>
      <c r="AF111" s="278" t="s">
        <v>8502</v>
      </c>
      <c r="AG111" s="278" t="s">
        <v>8502</v>
      </c>
      <c r="AH111" s="278" t="s">
        <v>8502</v>
      </c>
      <c r="AI111" s="278" t="s">
        <v>8502</v>
      </c>
      <c r="AJ111" s="278" t="s">
        <v>8502</v>
      </c>
      <c r="AK111" s="278" t="s">
        <v>8502</v>
      </c>
      <c r="AL111" s="278" t="s">
        <v>8502</v>
      </c>
      <c r="AM111" s="278" t="s">
        <v>8502</v>
      </c>
      <c r="AN111" s="278" t="s">
        <v>8502</v>
      </c>
      <c r="AO111" s="278" t="s">
        <v>8502</v>
      </c>
      <c r="AP111" s="278" t="s">
        <v>8502</v>
      </c>
      <c r="AQ111" s="278" t="s">
        <v>8502</v>
      </c>
      <c r="AR111" s="278" t="s">
        <v>8502</v>
      </c>
      <c r="AS111" s="278" t="s">
        <v>8502</v>
      </c>
      <c r="AT111" s="278" t="str">
        <f>_xlfn.IFNA(VLOOKUP(C111,'INFORM Severity - hidden'!$C$5:$G$155,5,FALSE),"-")</f>
        <v>x</v>
      </c>
    </row>
    <row r="112" spans="1:46" x14ac:dyDescent="0.35">
      <c r="A112" t="s">
        <v>3769</v>
      </c>
      <c r="B112" t="s">
        <v>3767</v>
      </c>
      <c r="C112" t="s">
        <v>3768</v>
      </c>
      <c r="D112" s="278" t="str">
        <f t="shared" si="1"/>
        <v>Decreasing</v>
      </c>
      <c r="E112" s="278" t="s">
        <v>8502</v>
      </c>
      <c r="F112" s="278" t="s">
        <v>8502</v>
      </c>
      <c r="G112" s="278" t="s">
        <v>8502</v>
      </c>
      <c r="H112" s="278" t="s">
        <v>8502</v>
      </c>
      <c r="I112" s="278" t="s">
        <v>8502</v>
      </c>
      <c r="J112" s="278" t="s">
        <v>8502</v>
      </c>
      <c r="K112" s="278" t="s">
        <v>8502</v>
      </c>
      <c r="L112" s="278" t="s">
        <v>8502</v>
      </c>
      <c r="M112" s="278" t="s">
        <v>8502</v>
      </c>
      <c r="N112" s="278" t="s">
        <v>8502</v>
      </c>
      <c r="O112" s="278" t="s">
        <v>8502</v>
      </c>
      <c r="P112" s="278" t="s">
        <v>8502</v>
      </c>
      <c r="Q112" s="278" t="s">
        <v>8502</v>
      </c>
      <c r="R112" s="278" t="s">
        <v>8502</v>
      </c>
      <c r="S112" s="278" t="s">
        <v>8502</v>
      </c>
      <c r="T112" s="278" t="s">
        <v>8502</v>
      </c>
      <c r="U112" s="278" t="s">
        <v>8502</v>
      </c>
      <c r="V112" s="278" t="s">
        <v>8502</v>
      </c>
      <c r="W112" s="278" t="s">
        <v>8502</v>
      </c>
      <c r="X112" s="278" t="s">
        <v>8502</v>
      </c>
      <c r="Y112" s="278" t="s">
        <v>8502</v>
      </c>
      <c r="Z112" s="278" t="s">
        <v>8502</v>
      </c>
      <c r="AA112" s="278" t="s">
        <v>8502</v>
      </c>
      <c r="AB112" s="278" t="s">
        <v>8502</v>
      </c>
      <c r="AC112" s="278" t="s">
        <v>8502</v>
      </c>
      <c r="AD112" s="278" t="s">
        <v>8502</v>
      </c>
      <c r="AE112" s="278" t="s">
        <v>8502</v>
      </c>
      <c r="AF112" s="278" t="s">
        <v>8502</v>
      </c>
      <c r="AG112" s="278" t="s">
        <v>8502</v>
      </c>
      <c r="AH112" s="278" t="s">
        <v>8502</v>
      </c>
      <c r="AI112" s="278" t="s">
        <v>8502</v>
      </c>
      <c r="AJ112" s="278" t="s">
        <v>8502</v>
      </c>
      <c r="AK112" s="278" t="s">
        <v>8502</v>
      </c>
      <c r="AL112" s="278" t="s">
        <v>8502</v>
      </c>
      <c r="AM112" s="278" t="s">
        <v>8502</v>
      </c>
      <c r="AN112" s="278" t="s">
        <v>8502</v>
      </c>
      <c r="AO112" s="278" t="s">
        <v>8502</v>
      </c>
      <c r="AP112" s="278" t="s">
        <v>8502</v>
      </c>
      <c r="AQ112" s="278">
        <v>1.4</v>
      </c>
      <c r="AR112" s="278">
        <v>1.2</v>
      </c>
      <c r="AS112" s="278">
        <v>1.2</v>
      </c>
      <c r="AT112" s="278">
        <f>_xlfn.IFNA(VLOOKUP(C112,'INFORM Severity - hidden'!$C$5:$G$155,5,FALSE),"-")</f>
        <v>1.2</v>
      </c>
    </row>
    <row r="113" spans="1:46" x14ac:dyDescent="0.35">
      <c r="A113" t="s">
        <v>1059</v>
      </c>
      <c r="B113" t="s">
        <v>2821</v>
      </c>
      <c r="C113" t="s">
        <v>2822</v>
      </c>
      <c r="D113" s="278" t="str">
        <f t="shared" si="1"/>
        <v>Increasing</v>
      </c>
      <c r="E113" s="278" t="s">
        <v>8502</v>
      </c>
      <c r="F113" s="278">
        <v>2.8</v>
      </c>
      <c r="G113" s="278">
        <v>2.8</v>
      </c>
      <c r="H113" s="278">
        <v>2.9</v>
      </c>
      <c r="I113" s="278">
        <v>2.9</v>
      </c>
      <c r="J113" s="278" t="s">
        <v>8502</v>
      </c>
      <c r="K113" s="278" t="s">
        <v>8502</v>
      </c>
      <c r="L113" s="278" t="s">
        <v>8502</v>
      </c>
      <c r="M113" s="278" t="s">
        <v>8502</v>
      </c>
      <c r="N113" s="278" t="s">
        <v>8502</v>
      </c>
      <c r="O113" s="278" t="s">
        <v>8502</v>
      </c>
      <c r="P113" s="278" t="s">
        <v>8502</v>
      </c>
      <c r="Q113" s="278" t="s">
        <v>8502</v>
      </c>
      <c r="R113" s="278" t="s">
        <v>8502</v>
      </c>
      <c r="S113" s="278" t="s">
        <v>8502</v>
      </c>
      <c r="T113" s="278" t="s">
        <v>8502</v>
      </c>
      <c r="U113" s="278" t="s">
        <v>8502</v>
      </c>
      <c r="V113" s="278" t="s">
        <v>8502</v>
      </c>
      <c r="W113" s="278" t="s">
        <v>8502</v>
      </c>
      <c r="X113" s="278" t="s">
        <v>8502</v>
      </c>
      <c r="Y113" s="278" t="s">
        <v>8502</v>
      </c>
      <c r="Z113" s="278" t="s">
        <v>8502</v>
      </c>
      <c r="AA113" s="278" t="s">
        <v>8502</v>
      </c>
      <c r="AB113" s="278" t="s">
        <v>8502</v>
      </c>
      <c r="AC113" s="278" t="s">
        <v>8502</v>
      </c>
      <c r="AD113" s="278" t="s">
        <v>8502</v>
      </c>
      <c r="AE113" s="278" t="s">
        <v>8502</v>
      </c>
      <c r="AF113" s="278" t="s">
        <v>8502</v>
      </c>
      <c r="AG113" s="278" t="s">
        <v>8502</v>
      </c>
      <c r="AH113" s="278" t="s">
        <v>8502</v>
      </c>
      <c r="AI113" s="278" t="s">
        <v>8502</v>
      </c>
      <c r="AJ113" s="278" t="s">
        <v>8502</v>
      </c>
      <c r="AK113" s="278" t="s">
        <v>8502</v>
      </c>
      <c r="AL113" s="278" t="s">
        <v>8502</v>
      </c>
      <c r="AM113" s="278" t="s">
        <v>8502</v>
      </c>
      <c r="AN113" s="278" t="s">
        <v>8502</v>
      </c>
      <c r="AO113" s="278">
        <v>2.7</v>
      </c>
      <c r="AP113" s="278">
        <v>3</v>
      </c>
      <c r="AQ113" s="278">
        <v>3</v>
      </c>
      <c r="AR113" s="278">
        <v>3</v>
      </c>
      <c r="AS113" s="278">
        <v>3</v>
      </c>
      <c r="AT113" s="278">
        <f>_xlfn.IFNA(VLOOKUP(C113,'INFORM Severity - hidden'!$C$5:$G$155,5,FALSE),"-")</f>
        <v>3</v>
      </c>
    </row>
    <row r="114" spans="1:46" x14ac:dyDescent="0.35">
      <c r="A114" t="s">
        <v>1059</v>
      </c>
      <c r="B114" t="s">
        <v>1057</v>
      </c>
      <c r="C114" t="s">
        <v>1058</v>
      </c>
      <c r="D114" s="278" t="str">
        <f t="shared" si="1"/>
        <v>Decreasing</v>
      </c>
      <c r="E114" s="278" t="s">
        <v>8502</v>
      </c>
      <c r="F114" s="278">
        <v>3</v>
      </c>
      <c r="G114" s="278">
        <v>3</v>
      </c>
      <c r="H114" s="278">
        <v>2.9</v>
      </c>
      <c r="I114" s="278">
        <v>2.9</v>
      </c>
      <c r="J114" s="278">
        <v>2.9</v>
      </c>
      <c r="K114" s="278">
        <v>2.8</v>
      </c>
      <c r="L114" s="278">
        <v>2.8</v>
      </c>
      <c r="M114" s="278">
        <v>2.6</v>
      </c>
      <c r="N114" s="278">
        <v>2.4</v>
      </c>
      <c r="O114" s="278">
        <v>2.4</v>
      </c>
      <c r="P114" s="278">
        <v>2.4</v>
      </c>
      <c r="Q114" s="278">
        <v>2.7</v>
      </c>
      <c r="R114" s="278">
        <v>2.7</v>
      </c>
      <c r="S114" s="278">
        <v>2.7</v>
      </c>
      <c r="T114" s="278">
        <v>2.7</v>
      </c>
      <c r="U114" s="278">
        <v>2.6</v>
      </c>
      <c r="V114" s="278">
        <v>2.6</v>
      </c>
      <c r="W114" s="278">
        <v>2.6</v>
      </c>
      <c r="X114" s="278">
        <v>2.6</v>
      </c>
      <c r="Y114" s="278">
        <v>2.6</v>
      </c>
      <c r="Z114" s="278">
        <v>2.5</v>
      </c>
      <c r="AA114" s="278">
        <v>2.5</v>
      </c>
      <c r="AB114" s="278">
        <v>2.5</v>
      </c>
      <c r="AC114" s="278">
        <v>3</v>
      </c>
      <c r="AD114" s="278">
        <v>3</v>
      </c>
      <c r="AE114" s="278">
        <v>3</v>
      </c>
      <c r="AF114" s="278">
        <v>3</v>
      </c>
      <c r="AG114" s="278">
        <v>3.1</v>
      </c>
      <c r="AH114" s="278">
        <v>3.1</v>
      </c>
      <c r="AI114" s="278">
        <v>2.8</v>
      </c>
      <c r="AJ114" s="278">
        <v>2.8</v>
      </c>
      <c r="AK114" s="278">
        <v>2.8</v>
      </c>
      <c r="AL114" s="278">
        <v>2.8</v>
      </c>
      <c r="AM114" s="278">
        <v>2.9</v>
      </c>
      <c r="AN114" s="278">
        <v>2.8</v>
      </c>
      <c r="AO114" s="278">
        <v>2.9</v>
      </c>
      <c r="AP114" s="278">
        <v>3</v>
      </c>
      <c r="AQ114" s="278">
        <v>3</v>
      </c>
      <c r="AR114" s="278">
        <v>2.9</v>
      </c>
      <c r="AS114" s="278">
        <v>2.9</v>
      </c>
      <c r="AT114" s="278">
        <f>_xlfn.IFNA(VLOOKUP(C114,'INFORM Severity - hidden'!$C$5:$G$155,5,FALSE),"-")</f>
        <v>2.9</v>
      </c>
    </row>
    <row r="115" spans="1:46" x14ac:dyDescent="0.35">
      <c r="A115"/>
      <c r="B115"/>
      <c r="C115" t="s">
        <v>8548</v>
      </c>
      <c r="D115" s="278" t="str">
        <f t="shared" si="1"/>
        <v>-</v>
      </c>
      <c r="E115" s="278" t="s">
        <v>8502</v>
      </c>
      <c r="F115" s="278">
        <v>1.7</v>
      </c>
      <c r="G115" s="278">
        <v>1.8</v>
      </c>
      <c r="H115" s="278">
        <v>2.2999999999999998</v>
      </c>
      <c r="I115" s="278">
        <v>2.4</v>
      </c>
      <c r="J115" s="278" t="s">
        <v>8502</v>
      </c>
      <c r="K115" s="278" t="s">
        <v>8502</v>
      </c>
      <c r="L115" s="278" t="s">
        <v>8502</v>
      </c>
      <c r="M115" s="278" t="s">
        <v>8502</v>
      </c>
      <c r="N115" s="278" t="s">
        <v>8502</v>
      </c>
      <c r="O115" s="278" t="s">
        <v>8502</v>
      </c>
      <c r="P115" s="278" t="s">
        <v>8502</v>
      </c>
      <c r="Q115" s="278" t="s">
        <v>8502</v>
      </c>
      <c r="R115" s="278" t="s">
        <v>8502</v>
      </c>
      <c r="S115" s="278" t="s">
        <v>8502</v>
      </c>
      <c r="T115" s="278" t="s">
        <v>8502</v>
      </c>
      <c r="U115" s="278" t="s">
        <v>8502</v>
      </c>
      <c r="V115" s="278" t="s">
        <v>8502</v>
      </c>
      <c r="W115" s="278" t="s">
        <v>8502</v>
      </c>
      <c r="X115" s="278" t="s">
        <v>8502</v>
      </c>
      <c r="Y115" s="278" t="s">
        <v>8502</v>
      </c>
      <c r="Z115" s="278" t="s">
        <v>8502</v>
      </c>
      <c r="AA115" s="278" t="s">
        <v>8502</v>
      </c>
      <c r="AB115" s="278" t="s">
        <v>8502</v>
      </c>
      <c r="AC115" s="278" t="s">
        <v>8502</v>
      </c>
      <c r="AD115" s="278" t="s">
        <v>8502</v>
      </c>
      <c r="AE115" s="278" t="s">
        <v>8502</v>
      </c>
      <c r="AF115" s="278" t="s">
        <v>8502</v>
      </c>
      <c r="AG115" s="278" t="s">
        <v>8502</v>
      </c>
      <c r="AH115" s="278" t="s">
        <v>8502</v>
      </c>
      <c r="AI115" s="278" t="s">
        <v>8502</v>
      </c>
      <c r="AJ115" s="278" t="s">
        <v>8502</v>
      </c>
      <c r="AK115" s="278" t="s">
        <v>8502</v>
      </c>
      <c r="AL115" s="278" t="s">
        <v>8502</v>
      </c>
      <c r="AM115" s="278" t="s">
        <v>8502</v>
      </c>
      <c r="AN115" s="278" t="s">
        <v>8502</v>
      </c>
      <c r="AO115" s="278" t="s">
        <v>8502</v>
      </c>
      <c r="AP115" s="278" t="s">
        <v>8502</v>
      </c>
      <c r="AQ115" s="278" t="s">
        <v>8502</v>
      </c>
      <c r="AR115" s="278" t="s">
        <v>8502</v>
      </c>
      <c r="AS115" s="278" t="s">
        <v>8502</v>
      </c>
      <c r="AT115" s="278" t="str">
        <f>_xlfn.IFNA(VLOOKUP(C115,'INFORM Severity - hidden'!$C$5:$G$155,5,FALSE),"-")</f>
        <v>-</v>
      </c>
    </row>
    <row r="116" spans="1:46" x14ac:dyDescent="0.35">
      <c r="A116"/>
      <c r="B116"/>
      <c r="C116" t="s">
        <v>8549</v>
      </c>
      <c r="D116" s="278" t="str">
        <f t="shared" si="1"/>
        <v>-</v>
      </c>
      <c r="E116" s="278" t="s">
        <v>8502</v>
      </c>
      <c r="F116" s="278" t="s">
        <v>8502</v>
      </c>
      <c r="G116" s="278" t="s">
        <v>8502</v>
      </c>
      <c r="H116" s="278" t="s">
        <v>8502</v>
      </c>
      <c r="I116" s="278" t="s">
        <v>8502</v>
      </c>
      <c r="J116" s="278" t="s">
        <v>8502</v>
      </c>
      <c r="K116" s="278" t="s">
        <v>8502</v>
      </c>
      <c r="L116" s="278" t="s">
        <v>8502</v>
      </c>
      <c r="M116" s="278" t="s">
        <v>8502</v>
      </c>
      <c r="N116" s="278" t="s">
        <v>8502</v>
      </c>
      <c r="O116" s="278" t="s">
        <v>8502</v>
      </c>
      <c r="P116" s="278" t="s">
        <v>8502</v>
      </c>
      <c r="Q116" s="278" t="s">
        <v>8502</v>
      </c>
      <c r="R116" s="278">
        <v>1.2</v>
      </c>
      <c r="S116" s="278">
        <v>1.3</v>
      </c>
      <c r="T116" s="278">
        <v>1.3</v>
      </c>
      <c r="U116" s="278">
        <v>1.3</v>
      </c>
      <c r="V116" s="278">
        <v>1.3</v>
      </c>
      <c r="W116" s="278">
        <v>1.3</v>
      </c>
      <c r="X116" s="278">
        <v>1.3</v>
      </c>
      <c r="Y116" s="278">
        <v>1.3</v>
      </c>
      <c r="Z116" s="278">
        <v>1.3</v>
      </c>
      <c r="AA116" s="278">
        <v>1.1000000000000001</v>
      </c>
      <c r="AB116" s="278">
        <v>1.1000000000000001</v>
      </c>
      <c r="AC116" s="278" t="s">
        <v>8502</v>
      </c>
      <c r="AD116" s="278" t="s">
        <v>8502</v>
      </c>
      <c r="AE116" s="278" t="s">
        <v>8502</v>
      </c>
      <c r="AF116" s="278" t="s">
        <v>8502</v>
      </c>
      <c r="AG116" s="278" t="s">
        <v>8502</v>
      </c>
      <c r="AH116" s="278" t="s">
        <v>8502</v>
      </c>
      <c r="AI116" s="278" t="s">
        <v>8502</v>
      </c>
      <c r="AJ116" s="278" t="s">
        <v>8502</v>
      </c>
      <c r="AK116" s="278" t="s">
        <v>8502</v>
      </c>
      <c r="AL116" s="278" t="s">
        <v>8502</v>
      </c>
      <c r="AM116" s="278" t="s">
        <v>8502</v>
      </c>
      <c r="AN116" s="278" t="s">
        <v>8502</v>
      </c>
      <c r="AO116" s="278" t="s">
        <v>8502</v>
      </c>
      <c r="AP116" s="278" t="s">
        <v>8502</v>
      </c>
      <c r="AQ116" s="278" t="s">
        <v>8502</v>
      </c>
      <c r="AR116" s="278" t="s">
        <v>8502</v>
      </c>
      <c r="AS116" s="278" t="s">
        <v>8502</v>
      </c>
      <c r="AT116" s="278" t="str">
        <f>_xlfn.IFNA(VLOOKUP(C116,'INFORM Severity - hidden'!$C$5:$G$155,5,FALSE),"-")</f>
        <v>-</v>
      </c>
    </row>
    <row r="117" spans="1:46" x14ac:dyDescent="0.35">
      <c r="A117"/>
      <c r="B117"/>
      <c r="C117" t="s">
        <v>8550</v>
      </c>
      <c r="D117" s="278" t="str">
        <f t="shared" si="1"/>
        <v>-</v>
      </c>
      <c r="E117" s="278" t="s">
        <v>8502</v>
      </c>
      <c r="F117" s="278" t="s">
        <v>8502</v>
      </c>
      <c r="G117" s="278" t="s">
        <v>8502</v>
      </c>
      <c r="H117" s="278" t="s">
        <v>8502</v>
      </c>
      <c r="I117" s="278" t="s">
        <v>8502</v>
      </c>
      <c r="J117" s="278" t="s">
        <v>8502</v>
      </c>
      <c r="K117" s="278" t="s">
        <v>8502</v>
      </c>
      <c r="L117" s="278" t="s">
        <v>8502</v>
      </c>
      <c r="M117" s="278" t="s">
        <v>8502</v>
      </c>
      <c r="N117" s="278" t="s">
        <v>8502</v>
      </c>
      <c r="O117" s="278" t="s">
        <v>8502</v>
      </c>
      <c r="P117" s="278" t="s">
        <v>8502</v>
      </c>
      <c r="Q117" s="278" t="s">
        <v>8502</v>
      </c>
      <c r="R117" s="278">
        <v>2.5</v>
      </c>
      <c r="S117" s="278">
        <v>2.5</v>
      </c>
      <c r="T117" s="278">
        <v>2.5</v>
      </c>
      <c r="U117" s="278">
        <v>2.5</v>
      </c>
      <c r="V117" s="278">
        <v>2.6</v>
      </c>
      <c r="W117" s="278">
        <v>2.6</v>
      </c>
      <c r="X117" s="278">
        <v>2.6</v>
      </c>
      <c r="Y117" s="278">
        <v>2.6</v>
      </c>
      <c r="Z117" s="278">
        <v>2.6</v>
      </c>
      <c r="AA117" s="278">
        <v>2.5</v>
      </c>
      <c r="AB117" s="278">
        <v>2.5</v>
      </c>
      <c r="AC117" s="278" t="s">
        <v>8502</v>
      </c>
      <c r="AD117" s="278" t="s">
        <v>8502</v>
      </c>
      <c r="AE117" s="278" t="s">
        <v>8502</v>
      </c>
      <c r="AF117" s="278" t="s">
        <v>8502</v>
      </c>
      <c r="AG117" s="278" t="s">
        <v>8502</v>
      </c>
      <c r="AH117" s="278" t="s">
        <v>8502</v>
      </c>
      <c r="AI117" s="278" t="s">
        <v>8502</v>
      </c>
      <c r="AJ117" s="278" t="s">
        <v>8502</v>
      </c>
      <c r="AK117" s="278" t="s">
        <v>8502</v>
      </c>
      <c r="AL117" s="278" t="s">
        <v>8502</v>
      </c>
      <c r="AM117" s="278" t="s">
        <v>8502</v>
      </c>
      <c r="AN117" s="278" t="s">
        <v>8502</v>
      </c>
      <c r="AO117" s="278" t="s">
        <v>8502</v>
      </c>
      <c r="AP117" s="278" t="s">
        <v>8502</v>
      </c>
      <c r="AQ117" s="278" t="s">
        <v>8502</v>
      </c>
      <c r="AR117" s="278" t="s">
        <v>8502</v>
      </c>
      <c r="AS117" s="278" t="s">
        <v>8502</v>
      </c>
      <c r="AT117" s="278" t="str">
        <f>_xlfn.IFNA(VLOOKUP(C117,'INFORM Severity - hidden'!$C$5:$G$155,5,FALSE),"-")</f>
        <v>-</v>
      </c>
    </row>
    <row r="118" spans="1:46" x14ac:dyDescent="0.35">
      <c r="A118" t="s">
        <v>1059</v>
      </c>
      <c r="B118" t="s">
        <v>2784</v>
      </c>
      <c r="C118" t="s">
        <v>2785</v>
      </c>
      <c r="D118" s="278" t="str">
        <f t="shared" si="1"/>
        <v>Decreasing</v>
      </c>
      <c r="E118" s="278" t="s">
        <v>8502</v>
      </c>
      <c r="F118" s="278" t="s">
        <v>8502</v>
      </c>
      <c r="G118" s="278" t="s">
        <v>8502</v>
      </c>
      <c r="H118" s="278" t="s">
        <v>8502</v>
      </c>
      <c r="I118" s="278" t="s">
        <v>8502</v>
      </c>
      <c r="J118" s="278" t="s">
        <v>8502</v>
      </c>
      <c r="K118" s="278" t="s">
        <v>8502</v>
      </c>
      <c r="L118" s="278" t="s">
        <v>8502</v>
      </c>
      <c r="M118" s="278" t="s">
        <v>8502</v>
      </c>
      <c r="N118" s="278" t="s">
        <v>8502</v>
      </c>
      <c r="O118" s="278" t="s">
        <v>8502</v>
      </c>
      <c r="P118" s="278" t="s">
        <v>8502</v>
      </c>
      <c r="Q118" s="278" t="s">
        <v>8502</v>
      </c>
      <c r="R118" s="278" t="s">
        <v>8502</v>
      </c>
      <c r="S118" s="278" t="s">
        <v>8502</v>
      </c>
      <c r="T118" s="278" t="s">
        <v>8502</v>
      </c>
      <c r="U118" s="278" t="s">
        <v>8502</v>
      </c>
      <c r="V118" s="278" t="s">
        <v>8502</v>
      </c>
      <c r="W118" s="278" t="s">
        <v>8502</v>
      </c>
      <c r="X118" s="278" t="s">
        <v>8502</v>
      </c>
      <c r="Y118" s="278" t="s">
        <v>8502</v>
      </c>
      <c r="Z118" s="278" t="s">
        <v>8502</v>
      </c>
      <c r="AA118" s="278" t="s">
        <v>8502</v>
      </c>
      <c r="AB118" s="278" t="s">
        <v>8502</v>
      </c>
      <c r="AC118" s="278" t="s">
        <v>8502</v>
      </c>
      <c r="AD118" s="278" t="s">
        <v>8502</v>
      </c>
      <c r="AE118" s="278" t="s">
        <v>8502</v>
      </c>
      <c r="AF118" s="278" t="s">
        <v>8502</v>
      </c>
      <c r="AG118" s="278" t="s">
        <v>8502</v>
      </c>
      <c r="AH118" s="278" t="s">
        <v>8502</v>
      </c>
      <c r="AI118" s="278" t="s">
        <v>8502</v>
      </c>
      <c r="AJ118" s="278" t="s">
        <v>8502</v>
      </c>
      <c r="AK118" s="278" t="s">
        <v>8502</v>
      </c>
      <c r="AL118" s="278" t="s">
        <v>8502</v>
      </c>
      <c r="AM118" s="278" t="s">
        <v>8502</v>
      </c>
      <c r="AN118" s="278" t="s">
        <v>8502</v>
      </c>
      <c r="AO118" s="278">
        <v>1.7</v>
      </c>
      <c r="AP118" s="278">
        <v>2.1</v>
      </c>
      <c r="AQ118" s="278">
        <v>1.9</v>
      </c>
      <c r="AR118" s="278">
        <v>1.8</v>
      </c>
      <c r="AS118" s="278">
        <v>1.8</v>
      </c>
      <c r="AT118" s="278">
        <f>_xlfn.IFNA(VLOOKUP(C118,'INFORM Severity - hidden'!$C$5:$G$155,5,FALSE),"-")</f>
        <v>1.8</v>
      </c>
    </row>
    <row r="119" spans="1:46" x14ac:dyDescent="0.35">
      <c r="A119" t="s">
        <v>4743</v>
      </c>
      <c r="B119" t="s">
        <v>4741</v>
      </c>
      <c r="C119" t="s">
        <v>4742</v>
      </c>
      <c r="D119" s="278" t="str">
        <f t="shared" si="1"/>
        <v>-</v>
      </c>
      <c r="E119" s="278" t="s">
        <v>8502</v>
      </c>
      <c r="F119" s="278" t="s">
        <v>8502</v>
      </c>
      <c r="G119" s="278" t="s">
        <v>8502</v>
      </c>
      <c r="H119" s="278" t="s">
        <v>8502</v>
      </c>
      <c r="I119" s="278" t="s">
        <v>8502</v>
      </c>
      <c r="J119" s="278" t="s">
        <v>8502</v>
      </c>
      <c r="K119" s="278" t="s">
        <v>8502</v>
      </c>
      <c r="L119" s="278" t="s">
        <v>8502</v>
      </c>
      <c r="M119" s="278" t="s">
        <v>8502</v>
      </c>
      <c r="N119" s="278" t="s">
        <v>8502</v>
      </c>
      <c r="O119" s="278" t="s">
        <v>8502</v>
      </c>
      <c r="P119" s="278" t="s">
        <v>8502</v>
      </c>
      <c r="Q119" s="278" t="s">
        <v>8502</v>
      </c>
      <c r="R119" s="278" t="s">
        <v>8502</v>
      </c>
      <c r="S119" s="278" t="s">
        <v>8502</v>
      </c>
      <c r="T119" s="278" t="s">
        <v>8502</v>
      </c>
      <c r="U119" s="278" t="s">
        <v>8502</v>
      </c>
      <c r="V119" s="278" t="s">
        <v>8502</v>
      </c>
      <c r="W119" s="278" t="s">
        <v>8502</v>
      </c>
      <c r="X119" s="278" t="s">
        <v>8502</v>
      </c>
      <c r="Y119" s="278" t="s">
        <v>8502</v>
      </c>
      <c r="Z119" s="278" t="s">
        <v>8502</v>
      </c>
      <c r="AA119" s="278" t="s">
        <v>8502</v>
      </c>
      <c r="AB119" s="278" t="s">
        <v>8502</v>
      </c>
      <c r="AC119" s="278" t="s">
        <v>8502</v>
      </c>
      <c r="AD119" s="278" t="s">
        <v>8502</v>
      </c>
      <c r="AE119" s="278" t="s">
        <v>8502</v>
      </c>
      <c r="AF119" s="278" t="s">
        <v>8502</v>
      </c>
      <c r="AG119" s="278" t="s">
        <v>8502</v>
      </c>
      <c r="AH119" s="278" t="s">
        <v>8502</v>
      </c>
      <c r="AI119" s="278" t="s">
        <v>8502</v>
      </c>
      <c r="AJ119" s="278" t="s">
        <v>8502</v>
      </c>
      <c r="AK119" s="278" t="s">
        <v>8502</v>
      </c>
      <c r="AL119" s="278" t="s">
        <v>8502</v>
      </c>
      <c r="AM119" s="278" t="s">
        <v>8502</v>
      </c>
      <c r="AN119" s="278" t="s">
        <v>8502</v>
      </c>
      <c r="AO119" s="278" t="s">
        <v>8502</v>
      </c>
      <c r="AP119" s="278" t="s">
        <v>8502</v>
      </c>
      <c r="AQ119" s="278" t="s">
        <v>8502</v>
      </c>
      <c r="AR119" s="278" t="s">
        <v>8502</v>
      </c>
      <c r="AS119" s="278" t="s">
        <v>8502</v>
      </c>
      <c r="AT119" s="278">
        <f>_xlfn.IFNA(VLOOKUP(C119,'INFORM Severity - hidden'!$C$5:$G$155,5,FALSE),"-")</f>
        <v>2.8</v>
      </c>
    </row>
    <row r="120" spans="1:46" x14ac:dyDescent="0.35">
      <c r="A120" t="s">
        <v>4743</v>
      </c>
      <c r="B120" t="s">
        <v>4753</v>
      </c>
      <c r="C120" t="s">
        <v>4754</v>
      </c>
      <c r="D120" s="278" t="str">
        <f t="shared" si="1"/>
        <v>-</v>
      </c>
      <c r="E120" s="278" t="s">
        <v>8502</v>
      </c>
      <c r="F120" s="278" t="s">
        <v>8502</v>
      </c>
      <c r="G120" s="278" t="s">
        <v>8502</v>
      </c>
      <c r="H120" s="278" t="s">
        <v>8502</v>
      </c>
      <c r="I120" s="278" t="s">
        <v>8502</v>
      </c>
      <c r="J120" s="278" t="s">
        <v>8502</v>
      </c>
      <c r="K120" s="278" t="s">
        <v>8502</v>
      </c>
      <c r="L120" s="278" t="s">
        <v>8502</v>
      </c>
      <c r="M120" s="278" t="s">
        <v>8502</v>
      </c>
      <c r="N120" s="278" t="s">
        <v>8502</v>
      </c>
      <c r="O120" s="278" t="s">
        <v>8502</v>
      </c>
      <c r="P120" s="278" t="s">
        <v>8502</v>
      </c>
      <c r="Q120" s="278" t="s">
        <v>8502</v>
      </c>
      <c r="R120" s="278" t="s">
        <v>8502</v>
      </c>
      <c r="S120" s="278" t="s">
        <v>8502</v>
      </c>
      <c r="T120" s="278" t="s">
        <v>8502</v>
      </c>
      <c r="U120" s="278" t="s">
        <v>8502</v>
      </c>
      <c r="V120" s="278" t="s">
        <v>8502</v>
      </c>
      <c r="W120" s="278" t="s">
        <v>8502</v>
      </c>
      <c r="X120" s="278" t="s">
        <v>8502</v>
      </c>
      <c r="Y120" s="278" t="s">
        <v>8502</v>
      </c>
      <c r="Z120" s="278" t="s">
        <v>8502</v>
      </c>
      <c r="AA120" s="278" t="s">
        <v>8502</v>
      </c>
      <c r="AB120" s="278" t="s">
        <v>8502</v>
      </c>
      <c r="AC120" s="278" t="s">
        <v>8502</v>
      </c>
      <c r="AD120" s="278" t="s">
        <v>8502</v>
      </c>
      <c r="AE120" s="278" t="s">
        <v>8502</v>
      </c>
      <c r="AF120" s="278" t="s">
        <v>8502</v>
      </c>
      <c r="AG120" s="278" t="s">
        <v>8502</v>
      </c>
      <c r="AH120" s="278" t="s">
        <v>8502</v>
      </c>
      <c r="AI120" s="278" t="s">
        <v>8502</v>
      </c>
      <c r="AJ120" s="278" t="s">
        <v>8502</v>
      </c>
      <c r="AK120" s="278" t="s">
        <v>8502</v>
      </c>
      <c r="AL120" s="278" t="s">
        <v>8502</v>
      </c>
      <c r="AM120" s="278" t="s">
        <v>8502</v>
      </c>
      <c r="AN120" s="278" t="s">
        <v>8502</v>
      </c>
      <c r="AO120" s="278" t="s">
        <v>8502</v>
      </c>
      <c r="AP120" s="278" t="s">
        <v>8502</v>
      </c>
      <c r="AQ120" s="278" t="s">
        <v>8502</v>
      </c>
      <c r="AR120" s="278" t="s">
        <v>8502</v>
      </c>
      <c r="AS120" s="278" t="s">
        <v>8502</v>
      </c>
      <c r="AT120" s="278">
        <f>_xlfn.IFNA(VLOOKUP(C120,'INFORM Severity - hidden'!$C$5:$G$155,5,FALSE),"-")</f>
        <v>2.5</v>
      </c>
    </row>
    <row r="121" spans="1:46" x14ac:dyDescent="0.35">
      <c r="A121" t="s">
        <v>4743</v>
      </c>
      <c r="B121" t="s">
        <v>4764</v>
      </c>
      <c r="C121" t="s">
        <v>4765</v>
      </c>
      <c r="D121" s="278" t="str">
        <f t="shared" si="1"/>
        <v>Stable</v>
      </c>
      <c r="E121" s="278" t="s">
        <v>8502</v>
      </c>
      <c r="F121" s="278" t="s">
        <v>8502</v>
      </c>
      <c r="G121" s="278" t="s">
        <v>8502</v>
      </c>
      <c r="H121" s="278" t="s">
        <v>8502</v>
      </c>
      <c r="I121" s="278" t="s">
        <v>8502</v>
      </c>
      <c r="J121" s="278" t="s">
        <v>8502</v>
      </c>
      <c r="K121" s="278" t="s">
        <v>8502</v>
      </c>
      <c r="L121" s="278" t="s">
        <v>8502</v>
      </c>
      <c r="M121" s="278" t="s">
        <v>8502</v>
      </c>
      <c r="N121" s="278" t="s">
        <v>8502</v>
      </c>
      <c r="O121" s="278" t="s">
        <v>8502</v>
      </c>
      <c r="P121" s="278" t="s">
        <v>8502</v>
      </c>
      <c r="Q121" s="278" t="s">
        <v>8502</v>
      </c>
      <c r="R121" s="278" t="s">
        <v>8502</v>
      </c>
      <c r="S121" s="278" t="s">
        <v>8502</v>
      </c>
      <c r="T121" s="278" t="s">
        <v>8502</v>
      </c>
      <c r="U121" s="278" t="s">
        <v>8502</v>
      </c>
      <c r="V121" s="278" t="s">
        <v>8502</v>
      </c>
      <c r="W121" s="278" t="s">
        <v>8502</v>
      </c>
      <c r="X121" s="278" t="s">
        <v>8502</v>
      </c>
      <c r="Y121" s="278" t="s">
        <v>8502</v>
      </c>
      <c r="Z121" s="278" t="s">
        <v>8502</v>
      </c>
      <c r="AA121" s="278" t="s">
        <v>8502</v>
      </c>
      <c r="AB121" s="278" t="s">
        <v>8502</v>
      </c>
      <c r="AC121" s="278" t="s">
        <v>8502</v>
      </c>
      <c r="AD121" s="278" t="s">
        <v>8502</v>
      </c>
      <c r="AE121" s="278" t="s">
        <v>8502</v>
      </c>
      <c r="AF121" s="278" t="s">
        <v>8502</v>
      </c>
      <c r="AG121" s="278" t="s">
        <v>8502</v>
      </c>
      <c r="AH121" s="278" t="s">
        <v>8502</v>
      </c>
      <c r="AI121" s="278" t="s">
        <v>8502</v>
      </c>
      <c r="AJ121" s="278" t="s">
        <v>8502</v>
      </c>
      <c r="AK121" s="278" t="s">
        <v>8502</v>
      </c>
      <c r="AL121" s="278" t="s">
        <v>8502</v>
      </c>
      <c r="AM121" s="278" t="s">
        <v>8502</v>
      </c>
      <c r="AN121" s="278" t="s">
        <v>8502</v>
      </c>
      <c r="AO121" s="278" t="s">
        <v>8502</v>
      </c>
      <c r="AP121" s="278">
        <v>2.4</v>
      </c>
      <c r="AQ121" s="278">
        <v>2.4</v>
      </c>
      <c r="AR121" s="278">
        <v>2.4</v>
      </c>
      <c r="AS121" s="278">
        <v>2.4</v>
      </c>
      <c r="AT121" s="278">
        <f>_xlfn.IFNA(VLOOKUP(C121,'INFORM Severity - hidden'!$C$5:$G$155,5,FALSE),"-")</f>
        <v>2.5</v>
      </c>
    </row>
    <row r="122" spans="1:46" x14ac:dyDescent="0.35">
      <c r="A122"/>
      <c r="B122"/>
      <c r="C122" t="s">
        <v>8551</v>
      </c>
      <c r="D122" s="278" t="str">
        <f t="shared" si="1"/>
        <v>-</v>
      </c>
      <c r="E122" s="278" t="s">
        <v>8502</v>
      </c>
      <c r="F122" s="278" t="s">
        <v>8502</v>
      </c>
      <c r="G122" s="278" t="s">
        <v>8502</v>
      </c>
      <c r="H122" s="278" t="s">
        <v>8502</v>
      </c>
      <c r="I122" s="278" t="s">
        <v>8502</v>
      </c>
      <c r="J122" s="278" t="s">
        <v>8502</v>
      </c>
      <c r="K122" s="278" t="s">
        <v>8502</v>
      </c>
      <c r="L122" s="278" t="s">
        <v>8502</v>
      </c>
      <c r="M122" s="278" t="s">
        <v>8502</v>
      </c>
      <c r="N122" s="278" t="s">
        <v>8502</v>
      </c>
      <c r="O122" s="278" t="s">
        <v>8502</v>
      </c>
      <c r="P122" s="278" t="s">
        <v>8502</v>
      </c>
      <c r="Q122" s="278" t="s">
        <v>8502</v>
      </c>
      <c r="R122" s="278" t="s">
        <v>8502</v>
      </c>
      <c r="S122" s="278" t="s">
        <v>8502</v>
      </c>
      <c r="T122" s="278" t="s">
        <v>8502</v>
      </c>
      <c r="U122" s="278" t="s">
        <v>8502</v>
      </c>
      <c r="V122" s="278" t="s">
        <v>8502</v>
      </c>
      <c r="W122" s="278" t="s">
        <v>8502</v>
      </c>
      <c r="X122" s="278" t="s">
        <v>8502</v>
      </c>
      <c r="Y122" s="278" t="s">
        <v>8502</v>
      </c>
      <c r="Z122" s="278" t="s">
        <v>8502</v>
      </c>
      <c r="AA122" s="278" t="s">
        <v>8502</v>
      </c>
      <c r="AB122" s="278">
        <v>1.7</v>
      </c>
      <c r="AC122" s="278">
        <v>1.7</v>
      </c>
      <c r="AD122" s="278">
        <v>1.7</v>
      </c>
      <c r="AE122" s="278" t="s">
        <v>8502</v>
      </c>
      <c r="AF122" s="278" t="s">
        <v>8502</v>
      </c>
      <c r="AG122" s="278" t="s">
        <v>8502</v>
      </c>
      <c r="AH122" s="278" t="s">
        <v>8502</v>
      </c>
      <c r="AI122" s="278" t="s">
        <v>8502</v>
      </c>
      <c r="AJ122" s="278" t="s">
        <v>8502</v>
      </c>
      <c r="AK122" s="278" t="s">
        <v>8502</v>
      </c>
      <c r="AL122" s="278" t="s">
        <v>8502</v>
      </c>
      <c r="AM122" s="278" t="s">
        <v>8502</v>
      </c>
      <c r="AN122" s="278" t="s">
        <v>8502</v>
      </c>
      <c r="AO122" s="278" t="s">
        <v>8502</v>
      </c>
      <c r="AP122" s="278" t="s">
        <v>8502</v>
      </c>
      <c r="AQ122" s="278" t="s">
        <v>8502</v>
      </c>
      <c r="AR122" s="278" t="s">
        <v>8502</v>
      </c>
      <c r="AS122" s="278" t="s">
        <v>8502</v>
      </c>
      <c r="AT122" s="278" t="str">
        <f>_xlfn.IFNA(VLOOKUP(C122,'INFORM Severity - hidden'!$C$5:$G$155,5,FALSE),"-")</f>
        <v>-</v>
      </c>
    </row>
    <row r="123" spans="1:46" x14ac:dyDescent="0.35">
      <c r="A123" t="s">
        <v>12</v>
      </c>
      <c r="B123" t="s">
        <v>10</v>
      </c>
      <c r="C123" t="s">
        <v>11</v>
      </c>
      <c r="D123" s="278" t="str">
        <f t="shared" si="1"/>
        <v>Decreasing</v>
      </c>
      <c r="E123" s="278">
        <v>3.6</v>
      </c>
      <c r="F123" s="278">
        <v>3.8</v>
      </c>
      <c r="G123" s="278">
        <v>3.8</v>
      </c>
      <c r="H123" s="278">
        <v>3.6</v>
      </c>
      <c r="I123" s="278">
        <v>3.6</v>
      </c>
      <c r="J123" s="278">
        <v>3.6</v>
      </c>
      <c r="K123" s="278">
        <v>3.6</v>
      </c>
      <c r="L123" s="278">
        <v>3.7</v>
      </c>
      <c r="M123" s="278">
        <v>3.7</v>
      </c>
      <c r="N123" s="278">
        <v>3.8</v>
      </c>
      <c r="O123" s="278">
        <v>3.8</v>
      </c>
      <c r="P123" s="278">
        <v>3.8</v>
      </c>
      <c r="Q123" s="278">
        <v>3.8</v>
      </c>
      <c r="R123" s="278">
        <v>3.8</v>
      </c>
      <c r="S123" s="278">
        <v>3.8</v>
      </c>
      <c r="T123" s="278">
        <v>3.8</v>
      </c>
      <c r="U123" s="278">
        <v>3.8</v>
      </c>
      <c r="V123" s="278">
        <v>3.8</v>
      </c>
      <c r="W123" s="278">
        <v>3.8</v>
      </c>
      <c r="X123" s="278">
        <v>3.8</v>
      </c>
      <c r="Y123" s="278">
        <v>3.8</v>
      </c>
      <c r="Z123" s="278">
        <v>3.8</v>
      </c>
      <c r="AA123" s="278">
        <v>3.8</v>
      </c>
      <c r="AB123" s="278">
        <v>3.8</v>
      </c>
      <c r="AC123" s="278">
        <v>3.8</v>
      </c>
      <c r="AD123" s="278">
        <v>3.8</v>
      </c>
      <c r="AE123" s="278">
        <v>4.0999999999999996</v>
      </c>
      <c r="AF123" s="278">
        <v>4.0999999999999996</v>
      </c>
      <c r="AG123" s="278">
        <v>4.0999999999999996</v>
      </c>
      <c r="AH123" s="278">
        <v>4.3</v>
      </c>
      <c r="AI123" s="278">
        <v>4.3</v>
      </c>
      <c r="AJ123" s="278">
        <v>4.3</v>
      </c>
      <c r="AK123" s="278">
        <v>4.3</v>
      </c>
      <c r="AL123" s="278">
        <v>4.3</v>
      </c>
      <c r="AM123" s="278">
        <v>4.3</v>
      </c>
      <c r="AN123" s="278">
        <v>4.3</v>
      </c>
      <c r="AO123" s="278">
        <v>4.3</v>
      </c>
      <c r="AP123" s="278">
        <v>4.3</v>
      </c>
      <c r="AQ123" s="278">
        <v>4.3</v>
      </c>
      <c r="AR123" s="278">
        <v>4.2</v>
      </c>
      <c r="AS123" s="278">
        <v>4.2</v>
      </c>
      <c r="AT123" s="278">
        <f>_xlfn.IFNA(VLOOKUP(C123,'INFORM Severity - hidden'!$C$5:$G$155,5,FALSE),"-")</f>
        <v>4.2</v>
      </c>
    </row>
    <row r="124" spans="1:46" x14ac:dyDescent="0.35">
      <c r="A124" t="s">
        <v>404</v>
      </c>
      <c r="B124" t="s">
        <v>1416</v>
      </c>
      <c r="C124" t="s">
        <v>1417</v>
      </c>
      <c r="D124" s="278" t="str">
        <f t="shared" si="1"/>
        <v>Increasing</v>
      </c>
      <c r="E124" s="278" t="s">
        <v>8502</v>
      </c>
      <c r="F124" s="278">
        <v>3.2</v>
      </c>
      <c r="G124" s="278">
        <v>3.2</v>
      </c>
      <c r="H124" s="278">
        <v>3.2</v>
      </c>
      <c r="I124" s="278">
        <v>3.3</v>
      </c>
      <c r="J124" s="278">
        <v>3.3</v>
      </c>
      <c r="K124" s="278">
        <v>3.3</v>
      </c>
      <c r="L124" s="278">
        <v>3.3</v>
      </c>
      <c r="M124" s="278">
        <v>3.3</v>
      </c>
      <c r="N124" s="278">
        <v>3.4</v>
      </c>
      <c r="O124" s="278">
        <v>3.4</v>
      </c>
      <c r="P124" s="278">
        <v>3.4</v>
      </c>
      <c r="Q124" s="278">
        <v>3.4</v>
      </c>
      <c r="R124" s="278">
        <v>3.4</v>
      </c>
      <c r="S124" s="278">
        <v>3.6</v>
      </c>
      <c r="T124" s="278">
        <v>3.6</v>
      </c>
      <c r="U124" s="278">
        <v>3.6</v>
      </c>
      <c r="V124" s="278">
        <v>3.6</v>
      </c>
      <c r="W124" s="278">
        <v>3.6</v>
      </c>
      <c r="X124" s="278">
        <v>3.5</v>
      </c>
      <c r="Y124" s="278">
        <v>3.5</v>
      </c>
      <c r="Z124" s="278">
        <v>3.5</v>
      </c>
      <c r="AA124" s="278">
        <v>3.5</v>
      </c>
      <c r="AB124" s="278">
        <v>3.5</v>
      </c>
      <c r="AC124" s="278">
        <v>3.5</v>
      </c>
      <c r="AD124" s="278">
        <v>3.7</v>
      </c>
      <c r="AE124" s="278">
        <v>3.7</v>
      </c>
      <c r="AF124" s="278">
        <v>3.7</v>
      </c>
      <c r="AG124" s="278">
        <v>3.7</v>
      </c>
      <c r="AH124" s="278">
        <v>3.7</v>
      </c>
      <c r="AI124" s="278">
        <v>3.9</v>
      </c>
      <c r="AJ124" s="278">
        <v>3.9</v>
      </c>
      <c r="AK124" s="278">
        <v>3.9</v>
      </c>
      <c r="AL124" s="278">
        <v>3.8</v>
      </c>
      <c r="AM124" s="278">
        <v>3.9</v>
      </c>
      <c r="AN124" s="278">
        <v>3.9</v>
      </c>
      <c r="AO124" s="278">
        <v>4.3</v>
      </c>
      <c r="AP124" s="278">
        <v>4.3</v>
      </c>
      <c r="AQ124" s="278">
        <v>4.3</v>
      </c>
      <c r="AR124" s="278">
        <v>4.3</v>
      </c>
      <c r="AS124" s="278">
        <v>4.4000000000000004</v>
      </c>
      <c r="AT124" s="278">
        <f>_xlfn.IFNA(VLOOKUP(C124,'INFORM Severity - hidden'!$C$5:$G$155,5,FALSE),"-")</f>
        <v>4.4000000000000004</v>
      </c>
    </row>
    <row r="125" spans="1:46" x14ac:dyDescent="0.35">
      <c r="A125" t="s">
        <v>404</v>
      </c>
      <c r="B125" t="s">
        <v>402</v>
      </c>
      <c r="C125" t="s">
        <v>403</v>
      </c>
      <c r="D125" s="278" t="str">
        <f t="shared" si="1"/>
        <v>Increasing</v>
      </c>
      <c r="E125" s="278" t="s">
        <v>8502</v>
      </c>
      <c r="F125" s="278">
        <v>3.3</v>
      </c>
      <c r="G125" s="278">
        <v>3.3</v>
      </c>
      <c r="H125" s="278">
        <v>3.1</v>
      </c>
      <c r="I125" s="278">
        <v>3.2</v>
      </c>
      <c r="J125" s="278">
        <v>3.2</v>
      </c>
      <c r="K125" s="278">
        <v>3.2</v>
      </c>
      <c r="L125" s="278">
        <v>3.2</v>
      </c>
      <c r="M125" s="278">
        <v>3.2</v>
      </c>
      <c r="N125" s="278">
        <v>3.5</v>
      </c>
      <c r="O125" s="278">
        <v>3.5</v>
      </c>
      <c r="P125" s="278">
        <v>3.4</v>
      </c>
      <c r="Q125" s="278">
        <v>3.5</v>
      </c>
      <c r="R125" s="278">
        <v>3.5</v>
      </c>
      <c r="S125" s="278">
        <v>3.5</v>
      </c>
      <c r="T125" s="278">
        <v>3.5</v>
      </c>
      <c r="U125" s="278">
        <v>3.5</v>
      </c>
      <c r="V125" s="278">
        <v>3.5</v>
      </c>
      <c r="W125" s="278">
        <v>3.5</v>
      </c>
      <c r="X125" s="278">
        <v>3.5</v>
      </c>
      <c r="Y125" s="278">
        <v>3.5</v>
      </c>
      <c r="Z125" s="278">
        <v>3.5</v>
      </c>
      <c r="AA125" s="278">
        <v>3.5</v>
      </c>
      <c r="AB125" s="278">
        <v>3.5</v>
      </c>
      <c r="AC125" s="278">
        <v>3.5</v>
      </c>
      <c r="AD125" s="278">
        <v>3.5</v>
      </c>
      <c r="AE125" s="278">
        <v>3.5</v>
      </c>
      <c r="AF125" s="278">
        <v>3.5</v>
      </c>
      <c r="AG125" s="278">
        <v>3.5</v>
      </c>
      <c r="AH125" s="278">
        <v>3.6</v>
      </c>
      <c r="AI125" s="278">
        <v>3.6</v>
      </c>
      <c r="AJ125" s="278">
        <v>3.6</v>
      </c>
      <c r="AK125" s="278">
        <v>3.6</v>
      </c>
      <c r="AL125" s="278">
        <v>3.5</v>
      </c>
      <c r="AM125" s="278">
        <v>3.5</v>
      </c>
      <c r="AN125" s="278">
        <v>3.5</v>
      </c>
      <c r="AO125" s="278">
        <v>3.6</v>
      </c>
      <c r="AP125" s="278">
        <v>3.6</v>
      </c>
      <c r="AQ125" s="278">
        <v>3.7</v>
      </c>
      <c r="AR125" s="278">
        <v>3.7</v>
      </c>
      <c r="AS125" s="278">
        <v>3.7</v>
      </c>
      <c r="AT125" s="278">
        <f>_xlfn.IFNA(VLOOKUP(C125,'INFORM Severity - hidden'!$C$5:$G$155,5,FALSE),"-")</f>
        <v>3.7</v>
      </c>
    </row>
    <row r="126" spans="1:46" x14ac:dyDescent="0.35">
      <c r="A126" t="s">
        <v>404</v>
      </c>
      <c r="B126" t="s">
        <v>410</v>
      </c>
      <c r="C126" t="s">
        <v>411</v>
      </c>
      <c r="D126" s="278" t="str">
        <f t="shared" si="1"/>
        <v>Increasing</v>
      </c>
      <c r="E126" s="278" t="s">
        <v>8502</v>
      </c>
      <c r="F126" s="278">
        <v>2.1</v>
      </c>
      <c r="G126" s="278">
        <v>2.1</v>
      </c>
      <c r="H126" s="278">
        <v>2.2999999999999998</v>
      </c>
      <c r="I126" s="278">
        <v>2.4</v>
      </c>
      <c r="J126" s="278">
        <v>2.2999999999999998</v>
      </c>
      <c r="K126" s="278">
        <v>2.2999999999999998</v>
      </c>
      <c r="L126" s="278">
        <v>2.2999999999999998</v>
      </c>
      <c r="M126" s="278">
        <v>2.2999999999999998</v>
      </c>
      <c r="N126" s="278">
        <v>2.7</v>
      </c>
      <c r="O126" s="278">
        <v>2.7</v>
      </c>
      <c r="P126" s="278">
        <v>2.7</v>
      </c>
      <c r="Q126" s="278">
        <v>2.7</v>
      </c>
      <c r="R126" s="278">
        <v>2.7</v>
      </c>
      <c r="S126" s="278">
        <v>2.6</v>
      </c>
      <c r="T126" s="278">
        <v>2.6</v>
      </c>
      <c r="U126" s="278">
        <v>2.6</v>
      </c>
      <c r="V126" s="278">
        <v>2.6</v>
      </c>
      <c r="W126" s="278">
        <v>2.6</v>
      </c>
      <c r="X126" s="278">
        <v>2.6</v>
      </c>
      <c r="Y126" s="278">
        <v>2.6</v>
      </c>
      <c r="Z126" s="278">
        <v>2.6</v>
      </c>
      <c r="AA126" s="278">
        <v>2.6</v>
      </c>
      <c r="AB126" s="278">
        <v>2.6</v>
      </c>
      <c r="AC126" s="278">
        <v>2.6</v>
      </c>
      <c r="AD126" s="278">
        <v>3.1</v>
      </c>
      <c r="AE126" s="278">
        <v>3.1</v>
      </c>
      <c r="AF126" s="278">
        <v>3.1</v>
      </c>
      <c r="AG126" s="278">
        <v>3.1</v>
      </c>
      <c r="AH126" s="278">
        <v>3.2</v>
      </c>
      <c r="AI126" s="278">
        <v>3.2</v>
      </c>
      <c r="AJ126" s="278">
        <v>3.2</v>
      </c>
      <c r="AK126" s="278">
        <v>3.2</v>
      </c>
      <c r="AL126" s="278">
        <v>3.1</v>
      </c>
      <c r="AM126" s="278">
        <v>3.1</v>
      </c>
      <c r="AN126" s="278">
        <v>3.2</v>
      </c>
      <c r="AO126" s="278">
        <v>3.8</v>
      </c>
      <c r="AP126" s="278">
        <v>3.8</v>
      </c>
      <c r="AQ126" s="278">
        <v>3.8</v>
      </c>
      <c r="AR126" s="278">
        <v>3.8</v>
      </c>
      <c r="AS126" s="278">
        <v>3.9</v>
      </c>
      <c r="AT126" s="278">
        <f>_xlfn.IFNA(VLOOKUP(C126,'INFORM Severity - hidden'!$C$5:$G$155,5,FALSE),"-")</f>
        <v>3.9</v>
      </c>
    </row>
    <row r="127" spans="1:46" x14ac:dyDescent="0.35">
      <c r="A127" t="s">
        <v>404</v>
      </c>
      <c r="B127" t="s">
        <v>2141</v>
      </c>
      <c r="C127" t="s">
        <v>2142</v>
      </c>
      <c r="D127" s="278" t="str">
        <f t="shared" si="1"/>
        <v>Increasing</v>
      </c>
      <c r="E127" s="278" t="s">
        <v>8502</v>
      </c>
      <c r="F127" s="278" t="s">
        <v>8502</v>
      </c>
      <c r="G127" s="278" t="s">
        <v>8502</v>
      </c>
      <c r="H127" s="278" t="s">
        <v>8502</v>
      </c>
      <c r="I127" s="278" t="s">
        <v>8502</v>
      </c>
      <c r="J127" s="278" t="s">
        <v>8502</v>
      </c>
      <c r="K127" s="278" t="s">
        <v>8502</v>
      </c>
      <c r="L127" s="278" t="s">
        <v>8502</v>
      </c>
      <c r="M127" s="278" t="s">
        <v>8502</v>
      </c>
      <c r="N127" s="278" t="s">
        <v>8502</v>
      </c>
      <c r="O127" s="278" t="s">
        <v>8502</v>
      </c>
      <c r="P127" s="278" t="s">
        <v>8502</v>
      </c>
      <c r="Q127" s="278" t="s">
        <v>8502</v>
      </c>
      <c r="R127" s="278" t="s">
        <v>8502</v>
      </c>
      <c r="S127" s="278" t="s">
        <v>8502</v>
      </c>
      <c r="T127" s="278" t="s">
        <v>8502</v>
      </c>
      <c r="U127" s="278" t="s">
        <v>8502</v>
      </c>
      <c r="V127" s="278" t="s">
        <v>8502</v>
      </c>
      <c r="W127" s="278" t="s">
        <v>8502</v>
      </c>
      <c r="X127" s="278" t="s">
        <v>8502</v>
      </c>
      <c r="Y127" s="278" t="s">
        <v>8502</v>
      </c>
      <c r="Z127" s="278" t="s">
        <v>8502</v>
      </c>
      <c r="AA127" s="278" t="s">
        <v>8502</v>
      </c>
      <c r="AB127" s="278" t="s">
        <v>8502</v>
      </c>
      <c r="AC127" s="278" t="s">
        <v>8502</v>
      </c>
      <c r="AD127" s="278" t="s">
        <v>8502</v>
      </c>
      <c r="AE127" s="278" t="s">
        <v>8502</v>
      </c>
      <c r="AF127" s="278" t="s">
        <v>8502</v>
      </c>
      <c r="AG127" s="278" t="s">
        <v>8502</v>
      </c>
      <c r="AH127" s="278">
        <v>2.1</v>
      </c>
      <c r="AI127" s="278">
        <v>3.4</v>
      </c>
      <c r="AJ127" s="278">
        <v>3.4</v>
      </c>
      <c r="AK127" s="278">
        <v>3.4</v>
      </c>
      <c r="AL127" s="278">
        <v>3.4</v>
      </c>
      <c r="AM127" s="278">
        <v>3.4</v>
      </c>
      <c r="AN127" s="278">
        <v>3.5</v>
      </c>
      <c r="AO127" s="278">
        <v>4.0999999999999996</v>
      </c>
      <c r="AP127" s="278">
        <v>4.0999999999999996</v>
      </c>
      <c r="AQ127" s="278">
        <v>4.0999999999999996</v>
      </c>
      <c r="AR127" s="278">
        <v>4.0999999999999996</v>
      </c>
      <c r="AS127" s="278">
        <v>4.5</v>
      </c>
      <c r="AT127" s="278">
        <f>_xlfn.IFNA(VLOOKUP(C127,'INFORM Severity - hidden'!$C$5:$G$155,5,FALSE),"-")</f>
        <v>4.5</v>
      </c>
    </row>
    <row r="128" spans="1:46" x14ac:dyDescent="0.35">
      <c r="A128" t="s">
        <v>799</v>
      </c>
      <c r="B128" t="s">
        <v>1090</v>
      </c>
      <c r="C128" t="s">
        <v>1091</v>
      </c>
      <c r="D128" s="278" t="str">
        <f t="shared" si="1"/>
        <v>Increasing</v>
      </c>
      <c r="E128" s="278" t="s">
        <v>8502</v>
      </c>
      <c r="F128" s="278" t="s">
        <v>8502</v>
      </c>
      <c r="G128" s="278" t="s">
        <v>8502</v>
      </c>
      <c r="H128" s="278">
        <v>3.8</v>
      </c>
      <c r="I128" s="278">
        <v>3.7</v>
      </c>
      <c r="J128" s="278">
        <v>3.7</v>
      </c>
      <c r="K128" s="278">
        <v>3.2</v>
      </c>
      <c r="L128" s="278">
        <v>3.2</v>
      </c>
      <c r="M128" s="278">
        <v>3.2</v>
      </c>
      <c r="N128" s="278">
        <v>3.2</v>
      </c>
      <c r="O128" s="278">
        <v>3.4</v>
      </c>
      <c r="P128" s="278">
        <v>3.4</v>
      </c>
      <c r="Q128" s="278">
        <v>3.5</v>
      </c>
      <c r="R128" s="278">
        <v>3.5</v>
      </c>
      <c r="S128" s="278">
        <v>3.2</v>
      </c>
      <c r="T128" s="278">
        <v>3.2</v>
      </c>
      <c r="U128" s="278">
        <v>3.2</v>
      </c>
      <c r="V128" s="278">
        <v>3.2</v>
      </c>
      <c r="W128" s="278">
        <v>3</v>
      </c>
      <c r="X128" s="278">
        <v>3</v>
      </c>
      <c r="Y128" s="278">
        <v>3</v>
      </c>
      <c r="Z128" s="278">
        <v>3.2</v>
      </c>
      <c r="AA128" s="278">
        <v>3.3</v>
      </c>
      <c r="AB128" s="278">
        <v>3.3</v>
      </c>
      <c r="AC128" s="278">
        <v>3.6</v>
      </c>
      <c r="AD128" s="278">
        <v>3.6</v>
      </c>
      <c r="AE128" s="278">
        <v>3.6</v>
      </c>
      <c r="AF128" s="278">
        <v>3.6</v>
      </c>
      <c r="AG128" s="278">
        <v>3.6</v>
      </c>
      <c r="AH128" s="278">
        <v>3.7</v>
      </c>
      <c r="AI128" s="278" t="s">
        <v>8502</v>
      </c>
      <c r="AJ128" s="278" t="s">
        <v>8502</v>
      </c>
      <c r="AK128" s="278" t="s">
        <v>8502</v>
      </c>
      <c r="AL128" s="278" t="s">
        <v>8502</v>
      </c>
      <c r="AM128" s="278" t="s">
        <v>8502</v>
      </c>
      <c r="AN128" s="278" t="s">
        <v>8502</v>
      </c>
      <c r="AO128" s="278">
        <v>3.5</v>
      </c>
      <c r="AP128" s="278">
        <v>3.5</v>
      </c>
      <c r="AQ128" s="278">
        <v>3.6</v>
      </c>
      <c r="AR128" s="278">
        <v>3.6</v>
      </c>
      <c r="AS128" s="278">
        <v>3.6</v>
      </c>
      <c r="AT128" s="278">
        <f>_xlfn.IFNA(VLOOKUP(C128,'INFORM Severity - hidden'!$C$5:$G$155,5,FALSE),"-")</f>
        <v>3.6</v>
      </c>
    </row>
    <row r="129" spans="1:46" x14ac:dyDescent="0.35">
      <c r="A129"/>
      <c r="B129"/>
      <c r="C129" t="s">
        <v>8552</v>
      </c>
      <c r="D129" s="278" t="str">
        <f t="shared" si="1"/>
        <v>-</v>
      </c>
      <c r="E129" s="278" t="s">
        <v>8502</v>
      </c>
      <c r="F129" s="278">
        <v>3.3</v>
      </c>
      <c r="G129" s="278">
        <v>3.3</v>
      </c>
      <c r="H129" s="278">
        <v>3.3</v>
      </c>
      <c r="I129" s="278">
        <v>3.3</v>
      </c>
      <c r="J129" s="278" t="s">
        <v>8502</v>
      </c>
      <c r="K129" s="278" t="s">
        <v>8502</v>
      </c>
      <c r="L129" s="278" t="s">
        <v>8502</v>
      </c>
      <c r="M129" s="278" t="s">
        <v>8502</v>
      </c>
      <c r="N129" s="278" t="s">
        <v>8502</v>
      </c>
      <c r="O129" s="278" t="s">
        <v>8502</v>
      </c>
      <c r="P129" s="278" t="s">
        <v>8502</v>
      </c>
      <c r="Q129" s="278" t="s">
        <v>8502</v>
      </c>
      <c r="R129" s="278" t="s">
        <v>8502</v>
      </c>
      <c r="S129" s="278" t="s">
        <v>8502</v>
      </c>
      <c r="T129" s="278" t="s">
        <v>8502</v>
      </c>
      <c r="U129" s="278" t="s">
        <v>8502</v>
      </c>
      <c r="V129" s="278" t="s">
        <v>8502</v>
      </c>
      <c r="W129" s="278" t="s">
        <v>8502</v>
      </c>
      <c r="X129" s="278" t="s">
        <v>8502</v>
      </c>
      <c r="Y129" s="278" t="s">
        <v>8502</v>
      </c>
      <c r="Z129" s="278" t="s">
        <v>8502</v>
      </c>
      <c r="AA129" s="278" t="s">
        <v>8502</v>
      </c>
      <c r="AB129" s="278" t="s">
        <v>8502</v>
      </c>
      <c r="AC129" s="278" t="s">
        <v>8502</v>
      </c>
      <c r="AD129" s="278" t="s">
        <v>8502</v>
      </c>
      <c r="AE129" s="278" t="s">
        <v>8502</v>
      </c>
      <c r="AF129" s="278" t="s">
        <v>8502</v>
      </c>
      <c r="AG129" s="278" t="s">
        <v>8502</v>
      </c>
      <c r="AH129" s="278" t="s">
        <v>8502</v>
      </c>
      <c r="AI129" s="278" t="s">
        <v>8502</v>
      </c>
      <c r="AJ129" s="278" t="s">
        <v>8502</v>
      </c>
      <c r="AK129" s="278" t="s">
        <v>8502</v>
      </c>
      <c r="AL129" s="278" t="s">
        <v>8502</v>
      </c>
      <c r="AM129" s="278" t="s">
        <v>8502</v>
      </c>
      <c r="AN129" s="278" t="s">
        <v>8502</v>
      </c>
      <c r="AO129" s="278" t="s">
        <v>8502</v>
      </c>
      <c r="AP129" s="278" t="s">
        <v>8502</v>
      </c>
      <c r="AQ129" s="278" t="s">
        <v>8502</v>
      </c>
      <c r="AR129" s="278" t="s">
        <v>8502</v>
      </c>
      <c r="AS129" s="278" t="s">
        <v>8502</v>
      </c>
      <c r="AT129" s="278" t="str">
        <f>_xlfn.IFNA(VLOOKUP(C129,'INFORM Severity - hidden'!$C$5:$G$155,5,FALSE),"-")</f>
        <v>-</v>
      </c>
    </row>
    <row r="130" spans="1:46" x14ac:dyDescent="0.35">
      <c r="A130"/>
      <c r="B130"/>
      <c r="C130" t="s">
        <v>8553</v>
      </c>
      <c r="D130" s="278" t="str">
        <f t="shared" si="1"/>
        <v>-</v>
      </c>
      <c r="E130" s="278" t="s">
        <v>8502</v>
      </c>
      <c r="F130" s="278" t="s">
        <v>8502</v>
      </c>
      <c r="G130" s="278">
        <v>3.1</v>
      </c>
      <c r="H130" s="278">
        <v>3.4</v>
      </c>
      <c r="I130" s="278">
        <v>3.4</v>
      </c>
      <c r="J130" s="278" t="s">
        <v>8502</v>
      </c>
      <c r="K130" s="278" t="s">
        <v>8502</v>
      </c>
      <c r="L130" s="278" t="s">
        <v>8502</v>
      </c>
      <c r="M130" s="278" t="s">
        <v>8502</v>
      </c>
      <c r="N130" s="278" t="s">
        <v>8502</v>
      </c>
      <c r="O130" s="278" t="s">
        <v>8502</v>
      </c>
      <c r="P130" s="278" t="s">
        <v>8502</v>
      </c>
      <c r="Q130" s="278" t="s">
        <v>8502</v>
      </c>
      <c r="R130" s="278" t="s">
        <v>8502</v>
      </c>
      <c r="S130" s="278" t="s">
        <v>8502</v>
      </c>
      <c r="T130" s="278" t="s">
        <v>8502</v>
      </c>
      <c r="U130" s="278" t="s">
        <v>8502</v>
      </c>
      <c r="V130" s="278" t="s">
        <v>8502</v>
      </c>
      <c r="W130" s="278" t="s">
        <v>8502</v>
      </c>
      <c r="X130" s="278" t="s">
        <v>8502</v>
      </c>
      <c r="Y130" s="278" t="s">
        <v>8502</v>
      </c>
      <c r="Z130" s="278" t="s">
        <v>8502</v>
      </c>
      <c r="AA130" s="278" t="s">
        <v>8502</v>
      </c>
      <c r="AB130" s="278" t="s">
        <v>8502</v>
      </c>
      <c r="AC130" s="278" t="s">
        <v>8502</v>
      </c>
      <c r="AD130" s="278" t="s">
        <v>8502</v>
      </c>
      <c r="AE130" s="278" t="s">
        <v>8502</v>
      </c>
      <c r="AF130" s="278" t="s">
        <v>8502</v>
      </c>
      <c r="AG130" s="278" t="s">
        <v>8502</v>
      </c>
      <c r="AH130" s="278" t="s">
        <v>8502</v>
      </c>
      <c r="AI130" s="278" t="s">
        <v>8502</v>
      </c>
      <c r="AJ130" s="278" t="s">
        <v>8502</v>
      </c>
      <c r="AK130" s="278" t="s">
        <v>8502</v>
      </c>
      <c r="AL130" s="278" t="s">
        <v>8502</v>
      </c>
      <c r="AM130" s="278" t="s">
        <v>8502</v>
      </c>
      <c r="AN130" s="278" t="s">
        <v>8502</v>
      </c>
      <c r="AO130" s="278" t="s">
        <v>8502</v>
      </c>
      <c r="AP130" s="278" t="s">
        <v>8502</v>
      </c>
      <c r="AQ130" s="278" t="s">
        <v>8502</v>
      </c>
      <c r="AR130" s="278" t="s">
        <v>8502</v>
      </c>
      <c r="AS130" s="278" t="s">
        <v>8502</v>
      </c>
      <c r="AT130" s="278" t="str">
        <f>_xlfn.IFNA(VLOOKUP(C130,'INFORM Severity - hidden'!$C$5:$G$155,5,FALSE),"-")</f>
        <v>-</v>
      </c>
    </row>
    <row r="131" spans="1:46" x14ac:dyDescent="0.35">
      <c r="A131" t="s">
        <v>799</v>
      </c>
      <c r="B131" t="s">
        <v>797</v>
      </c>
      <c r="C131" t="s">
        <v>798</v>
      </c>
      <c r="D131" s="278" t="str">
        <f t="shared" ref="D131:D194" si="2">IF(AT131="-","-",IFERROR(IF(ROUND(AVERAGE(AR131:AT131),1)=ROUND(AVERAGE(AO131:AQ131),1),"Stable",IF(ROUND(AVERAGE(AR131:AT131),1)&lt;ROUND(AVERAGE(AO131:AQ131),1),"Decreasing",IF(ROUND(AVERAGE(AR131:AT131),1)&gt;ROUND(AVERAGE(AO131:AQ131),1),"Increasing"))),"-"))</f>
        <v>Stable</v>
      </c>
      <c r="E131" s="278" t="s">
        <v>8502</v>
      </c>
      <c r="F131" s="278" t="s">
        <v>8502</v>
      </c>
      <c r="G131" s="278" t="s">
        <v>8502</v>
      </c>
      <c r="H131" s="278" t="s">
        <v>8502</v>
      </c>
      <c r="I131" s="278" t="s">
        <v>8502</v>
      </c>
      <c r="J131" s="278" t="s">
        <v>8502</v>
      </c>
      <c r="K131" s="278" t="s">
        <v>8502</v>
      </c>
      <c r="L131" s="278" t="s">
        <v>8502</v>
      </c>
      <c r="M131" s="278" t="s">
        <v>8502</v>
      </c>
      <c r="N131" s="278" t="s">
        <v>8502</v>
      </c>
      <c r="O131" s="278" t="s">
        <v>8502</v>
      </c>
      <c r="P131" s="278" t="s">
        <v>8502</v>
      </c>
      <c r="Q131" s="278" t="s">
        <v>8502</v>
      </c>
      <c r="R131" s="278" t="s">
        <v>8502</v>
      </c>
      <c r="S131" s="278">
        <v>2</v>
      </c>
      <c r="T131" s="278">
        <v>2</v>
      </c>
      <c r="U131" s="278">
        <v>2.6</v>
      </c>
      <c r="V131" s="278">
        <v>2.6</v>
      </c>
      <c r="W131" s="278">
        <v>2.8</v>
      </c>
      <c r="X131" s="278">
        <v>2.9</v>
      </c>
      <c r="Y131" s="278">
        <v>2.9</v>
      </c>
      <c r="Z131" s="278">
        <v>2.9</v>
      </c>
      <c r="AA131" s="278">
        <v>2.1</v>
      </c>
      <c r="AB131" s="278">
        <v>2.1</v>
      </c>
      <c r="AC131" s="278">
        <v>3.5</v>
      </c>
      <c r="AD131" s="278">
        <v>3.5</v>
      </c>
      <c r="AE131" s="278">
        <v>3.5</v>
      </c>
      <c r="AF131" s="278">
        <v>3.6</v>
      </c>
      <c r="AG131" s="278">
        <v>3.6</v>
      </c>
      <c r="AH131" s="278">
        <v>3.6</v>
      </c>
      <c r="AI131" s="278">
        <v>3.4</v>
      </c>
      <c r="AJ131" s="278">
        <v>3.4</v>
      </c>
      <c r="AK131" s="278">
        <v>3.4</v>
      </c>
      <c r="AL131" s="278">
        <v>3.3</v>
      </c>
      <c r="AM131" s="278">
        <v>3.3</v>
      </c>
      <c r="AN131" s="278">
        <v>3.3</v>
      </c>
      <c r="AO131" s="278">
        <v>3.4</v>
      </c>
      <c r="AP131" s="278">
        <v>3.4</v>
      </c>
      <c r="AQ131" s="278">
        <v>3.4</v>
      </c>
      <c r="AR131" s="278">
        <v>3.4</v>
      </c>
      <c r="AS131" s="278">
        <v>3.4</v>
      </c>
      <c r="AT131" s="278">
        <f>_xlfn.IFNA(VLOOKUP(C131,'INFORM Severity - hidden'!$C$5:$G$155,5,FALSE),"-")</f>
        <v>3.4</v>
      </c>
    </row>
    <row r="132" spans="1:46" x14ac:dyDescent="0.35">
      <c r="A132"/>
      <c r="B132"/>
      <c r="C132" t="s">
        <v>8554</v>
      </c>
      <c r="D132" s="278" t="str">
        <f t="shared" si="2"/>
        <v>-</v>
      </c>
      <c r="E132" s="278" t="s">
        <v>8502</v>
      </c>
      <c r="F132" s="278" t="s">
        <v>8502</v>
      </c>
      <c r="G132" s="278" t="s">
        <v>8502</v>
      </c>
      <c r="H132" s="278">
        <v>2.7</v>
      </c>
      <c r="I132" s="278">
        <v>2.8</v>
      </c>
      <c r="J132" s="278" t="s">
        <v>8502</v>
      </c>
      <c r="K132" s="278" t="s">
        <v>8502</v>
      </c>
      <c r="L132" s="278" t="s">
        <v>8502</v>
      </c>
      <c r="M132" s="278" t="s">
        <v>8502</v>
      </c>
      <c r="N132" s="278" t="s">
        <v>8502</v>
      </c>
      <c r="O132" s="278" t="s">
        <v>8502</v>
      </c>
      <c r="P132" s="278" t="s">
        <v>8502</v>
      </c>
      <c r="Q132" s="278" t="s">
        <v>8502</v>
      </c>
      <c r="R132" s="278" t="s">
        <v>8502</v>
      </c>
      <c r="S132" s="278" t="s">
        <v>8502</v>
      </c>
      <c r="T132" s="278" t="s">
        <v>8502</v>
      </c>
      <c r="U132" s="278" t="s">
        <v>8502</v>
      </c>
      <c r="V132" s="278" t="s">
        <v>8502</v>
      </c>
      <c r="W132" s="278" t="s">
        <v>8502</v>
      </c>
      <c r="X132" s="278" t="s">
        <v>8502</v>
      </c>
      <c r="Y132" s="278" t="s">
        <v>8502</v>
      </c>
      <c r="Z132" s="278" t="s">
        <v>8502</v>
      </c>
      <c r="AA132" s="278" t="s">
        <v>8502</v>
      </c>
      <c r="AB132" s="278" t="s">
        <v>8502</v>
      </c>
      <c r="AC132" s="278" t="s">
        <v>8502</v>
      </c>
      <c r="AD132" s="278" t="s">
        <v>8502</v>
      </c>
      <c r="AE132" s="278" t="s">
        <v>8502</v>
      </c>
      <c r="AF132" s="278" t="s">
        <v>8502</v>
      </c>
      <c r="AG132" s="278" t="s">
        <v>8502</v>
      </c>
      <c r="AH132" s="278" t="s">
        <v>8502</v>
      </c>
      <c r="AI132" s="278" t="s">
        <v>8502</v>
      </c>
      <c r="AJ132" s="278" t="s">
        <v>8502</v>
      </c>
      <c r="AK132" s="278" t="s">
        <v>8502</v>
      </c>
      <c r="AL132" s="278" t="s">
        <v>8502</v>
      </c>
      <c r="AM132" s="278" t="s">
        <v>8502</v>
      </c>
      <c r="AN132" s="278" t="s">
        <v>8502</v>
      </c>
      <c r="AO132" s="278" t="s">
        <v>8502</v>
      </c>
      <c r="AP132" s="278" t="s">
        <v>8502</v>
      </c>
      <c r="AQ132" s="278" t="s">
        <v>8502</v>
      </c>
      <c r="AR132" s="278" t="s">
        <v>8502</v>
      </c>
      <c r="AS132" s="278" t="s">
        <v>8502</v>
      </c>
      <c r="AT132" s="278" t="str">
        <f>_xlfn.IFNA(VLOOKUP(C132,'INFORM Severity - hidden'!$C$5:$G$155,5,FALSE),"-")</f>
        <v>-</v>
      </c>
    </row>
    <row r="133" spans="1:46" x14ac:dyDescent="0.35">
      <c r="A133"/>
      <c r="B133"/>
      <c r="C133" t="s">
        <v>8555</v>
      </c>
      <c r="D133" s="278" t="str">
        <f t="shared" si="2"/>
        <v>-</v>
      </c>
      <c r="E133" s="278" t="s">
        <v>8502</v>
      </c>
      <c r="F133" s="278" t="s">
        <v>8502</v>
      </c>
      <c r="G133" s="278" t="s">
        <v>8502</v>
      </c>
      <c r="H133" s="278" t="s">
        <v>8502</v>
      </c>
      <c r="I133" s="278" t="s">
        <v>8502</v>
      </c>
      <c r="J133" s="278" t="s">
        <v>8502</v>
      </c>
      <c r="K133" s="278" t="s">
        <v>8502</v>
      </c>
      <c r="L133" s="278" t="s">
        <v>8502</v>
      </c>
      <c r="M133" s="278" t="s">
        <v>8502</v>
      </c>
      <c r="N133" s="278" t="s">
        <v>8502</v>
      </c>
      <c r="O133" s="278" t="s">
        <v>8502</v>
      </c>
      <c r="P133" s="278" t="s">
        <v>8502</v>
      </c>
      <c r="Q133" s="278" t="s">
        <v>8502</v>
      </c>
      <c r="R133" s="278">
        <v>3.2</v>
      </c>
      <c r="S133" s="278">
        <v>3.2</v>
      </c>
      <c r="T133" s="278">
        <v>3.2</v>
      </c>
      <c r="U133" s="278">
        <v>3.2</v>
      </c>
      <c r="V133" s="278">
        <v>3.2</v>
      </c>
      <c r="W133" s="278">
        <v>3.2</v>
      </c>
      <c r="X133" s="278">
        <v>3.2</v>
      </c>
      <c r="Y133" s="278">
        <v>3.2</v>
      </c>
      <c r="Z133" s="278">
        <v>2.8</v>
      </c>
      <c r="AA133" s="278">
        <v>3</v>
      </c>
      <c r="AB133" s="278">
        <v>3</v>
      </c>
      <c r="AC133" s="278">
        <v>3.4</v>
      </c>
      <c r="AD133" s="278">
        <v>3.4</v>
      </c>
      <c r="AE133" s="278">
        <v>3.4</v>
      </c>
      <c r="AF133" s="278">
        <v>3.5</v>
      </c>
      <c r="AG133" s="278">
        <v>3.5</v>
      </c>
      <c r="AH133" s="278">
        <v>3.5</v>
      </c>
      <c r="AI133" s="278" t="s">
        <v>8502</v>
      </c>
      <c r="AJ133" s="278" t="s">
        <v>8502</v>
      </c>
      <c r="AK133" s="278" t="s">
        <v>8502</v>
      </c>
      <c r="AL133" s="278" t="s">
        <v>8502</v>
      </c>
      <c r="AM133" s="278" t="s">
        <v>8502</v>
      </c>
      <c r="AN133" s="278" t="s">
        <v>8502</v>
      </c>
      <c r="AO133" s="278" t="s">
        <v>8502</v>
      </c>
      <c r="AP133" s="278" t="s">
        <v>8502</v>
      </c>
      <c r="AQ133" s="278" t="s">
        <v>8502</v>
      </c>
      <c r="AR133" s="278" t="s">
        <v>8502</v>
      </c>
      <c r="AS133" s="278" t="s">
        <v>8502</v>
      </c>
      <c r="AT133" s="278" t="str">
        <f>_xlfn.IFNA(VLOOKUP(C133,'INFORM Severity - hidden'!$C$5:$G$155,5,FALSE),"-")</f>
        <v>-</v>
      </c>
    </row>
    <row r="134" spans="1:46" x14ac:dyDescent="0.35">
      <c r="A134"/>
      <c r="B134"/>
      <c r="C134" t="s">
        <v>8556</v>
      </c>
      <c r="D134" s="278" t="str">
        <f t="shared" si="2"/>
        <v>-</v>
      </c>
      <c r="E134" s="278" t="s">
        <v>8502</v>
      </c>
      <c r="F134" s="278" t="s">
        <v>8502</v>
      </c>
      <c r="G134" s="278" t="s">
        <v>8502</v>
      </c>
      <c r="H134" s="278" t="s">
        <v>8502</v>
      </c>
      <c r="I134" s="278" t="s">
        <v>8502</v>
      </c>
      <c r="J134" s="278" t="s">
        <v>8502</v>
      </c>
      <c r="K134" s="278" t="s">
        <v>8502</v>
      </c>
      <c r="L134" s="278" t="s">
        <v>8502</v>
      </c>
      <c r="M134" s="278" t="s">
        <v>8502</v>
      </c>
      <c r="N134" s="278" t="s">
        <v>8502</v>
      </c>
      <c r="O134" s="278" t="s">
        <v>8502</v>
      </c>
      <c r="P134" s="278" t="s">
        <v>8502</v>
      </c>
      <c r="Q134" s="278" t="s">
        <v>8502</v>
      </c>
      <c r="R134" s="278" t="s">
        <v>8502</v>
      </c>
      <c r="S134" s="278" t="s">
        <v>8502</v>
      </c>
      <c r="T134" s="278" t="s">
        <v>8502</v>
      </c>
      <c r="U134" s="278" t="s">
        <v>8502</v>
      </c>
      <c r="V134" s="278" t="s">
        <v>8502</v>
      </c>
      <c r="W134" s="278" t="s">
        <v>8502</v>
      </c>
      <c r="X134" s="278" t="s">
        <v>8502</v>
      </c>
      <c r="Y134" s="278" t="s">
        <v>8502</v>
      </c>
      <c r="Z134" s="278" t="s">
        <v>8502</v>
      </c>
      <c r="AA134" s="278" t="s">
        <v>8502</v>
      </c>
      <c r="AB134" s="278" t="s">
        <v>8502</v>
      </c>
      <c r="AC134" s="278" t="s">
        <v>8502</v>
      </c>
      <c r="AD134" s="278">
        <v>2.2000000000000002</v>
      </c>
      <c r="AE134" s="278">
        <v>2.2000000000000002</v>
      </c>
      <c r="AF134" s="278">
        <v>2.2999999999999998</v>
      </c>
      <c r="AG134" s="278">
        <v>2.2999999999999998</v>
      </c>
      <c r="AH134" s="278">
        <v>2.2999999999999998</v>
      </c>
      <c r="AI134" s="278" t="s">
        <v>8502</v>
      </c>
      <c r="AJ134" s="278" t="s">
        <v>8502</v>
      </c>
      <c r="AK134" s="278" t="s">
        <v>8502</v>
      </c>
      <c r="AL134" s="278" t="s">
        <v>8502</v>
      </c>
      <c r="AM134" s="278" t="s">
        <v>8502</v>
      </c>
      <c r="AN134" s="278" t="s">
        <v>8502</v>
      </c>
      <c r="AO134" s="278" t="s">
        <v>8502</v>
      </c>
      <c r="AP134" s="278" t="s">
        <v>8502</v>
      </c>
      <c r="AQ134" s="278" t="s">
        <v>8502</v>
      </c>
      <c r="AR134" s="278" t="s">
        <v>8502</v>
      </c>
      <c r="AS134" s="278" t="s">
        <v>8502</v>
      </c>
      <c r="AT134" s="278" t="str">
        <f>_xlfn.IFNA(VLOOKUP(C134,'INFORM Severity - hidden'!$C$5:$G$155,5,FALSE),"-")</f>
        <v>-</v>
      </c>
    </row>
    <row r="135" spans="1:46" x14ac:dyDescent="0.35">
      <c r="A135" t="s">
        <v>799</v>
      </c>
      <c r="B135" t="s">
        <v>2913</v>
      </c>
      <c r="C135" t="s">
        <v>2914</v>
      </c>
      <c r="D135" s="278" t="str">
        <f t="shared" si="2"/>
        <v>Increasing</v>
      </c>
      <c r="E135" s="278" t="s">
        <v>8502</v>
      </c>
      <c r="F135" s="278" t="s">
        <v>8502</v>
      </c>
      <c r="G135" s="278" t="s">
        <v>8502</v>
      </c>
      <c r="H135" s="278" t="s">
        <v>8502</v>
      </c>
      <c r="I135" s="278" t="s">
        <v>8502</v>
      </c>
      <c r="J135" s="278" t="s">
        <v>8502</v>
      </c>
      <c r="K135" s="278" t="s">
        <v>8502</v>
      </c>
      <c r="L135" s="278" t="s">
        <v>8502</v>
      </c>
      <c r="M135" s="278" t="s">
        <v>8502</v>
      </c>
      <c r="N135" s="278" t="s">
        <v>8502</v>
      </c>
      <c r="O135" s="278" t="s">
        <v>8502</v>
      </c>
      <c r="P135" s="278" t="s">
        <v>8502</v>
      </c>
      <c r="Q135" s="278" t="s">
        <v>8502</v>
      </c>
      <c r="R135" s="278" t="s">
        <v>8502</v>
      </c>
      <c r="S135" s="278" t="s">
        <v>8502</v>
      </c>
      <c r="T135" s="278" t="s">
        <v>8502</v>
      </c>
      <c r="U135" s="278" t="s">
        <v>8502</v>
      </c>
      <c r="V135" s="278" t="s">
        <v>8502</v>
      </c>
      <c r="W135" s="278" t="s">
        <v>8502</v>
      </c>
      <c r="X135" s="278" t="s">
        <v>8502</v>
      </c>
      <c r="Y135" s="278" t="s">
        <v>8502</v>
      </c>
      <c r="Z135" s="278" t="s">
        <v>8502</v>
      </c>
      <c r="AA135" s="278" t="s">
        <v>8502</v>
      </c>
      <c r="AB135" s="278" t="s">
        <v>8502</v>
      </c>
      <c r="AC135" s="278" t="s">
        <v>8502</v>
      </c>
      <c r="AD135" s="278" t="s">
        <v>8502</v>
      </c>
      <c r="AE135" s="278" t="s">
        <v>8502</v>
      </c>
      <c r="AF135" s="278" t="s">
        <v>8502</v>
      </c>
      <c r="AG135" s="278" t="s">
        <v>8502</v>
      </c>
      <c r="AH135" s="278" t="s">
        <v>8502</v>
      </c>
      <c r="AI135" s="278" t="s">
        <v>8502</v>
      </c>
      <c r="AJ135" s="278" t="s">
        <v>8502</v>
      </c>
      <c r="AK135" s="278" t="s">
        <v>8502</v>
      </c>
      <c r="AL135" s="278" t="s">
        <v>8502</v>
      </c>
      <c r="AM135" s="278" t="s">
        <v>8502</v>
      </c>
      <c r="AN135" s="278" t="s">
        <v>8502</v>
      </c>
      <c r="AO135" s="278">
        <v>2.2999999999999998</v>
      </c>
      <c r="AP135" s="278">
        <v>2.4</v>
      </c>
      <c r="AQ135" s="278">
        <v>2.6</v>
      </c>
      <c r="AR135" s="278">
        <v>3.1</v>
      </c>
      <c r="AS135" s="278">
        <v>3.1</v>
      </c>
      <c r="AT135" s="278">
        <f>_xlfn.IFNA(VLOOKUP(C135,'INFORM Severity - hidden'!$C$5:$G$155,5,FALSE),"-")</f>
        <v>3.1</v>
      </c>
    </row>
    <row r="136" spans="1:46" x14ac:dyDescent="0.35">
      <c r="A136"/>
      <c r="B136"/>
      <c r="C136" t="s">
        <v>8557</v>
      </c>
      <c r="D136" s="278" t="str">
        <f t="shared" si="2"/>
        <v>-</v>
      </c>
      <c r="E136" s="278" t="s">
        <v>8502</v>
      </c>
      <c r="F136" s="278">
        <v>2.9</v>
      </c>
      <c r="G136" s="278">
        <v>2.9</v>
      </c>
      <c r="H136" s="278" t="s">
        <v>8502</v>
      </c>
      <c r="I136" s="278" t="s">
        <v>8502</v>
      </c>
      <c r="J136" s="278" t="s">
        <v>8502</v>
      </c>
      <c r="K136" s="278" t="s">
        <v>8502</v>
      </c>
      <c r="L136" s="278" t="s">
        <v>8502</v>
      </c>
      <c r="M136" s="278" t="s">
        <v>8502</v>
      </c>
      <c r="N136" s="278" t="s">
        <v>8502</v>
      </c>
      <c r="O136" s="278" t="s">
        <v>8502</v>
      </c>
      <c r="P136" s="278" t="s">
        <v>8502</v>
      </c>
      <c r="Q136" s="278" t="s">
        <v>8502</v>
      </c>
      <c r="R136" s="278" t="s">
        <v>8502</v>
      </c>
      <c r="S136" s="278" t="s">
        <v>8502</v>
      </c>
      <c r="T136" s="278" t="s">
        <v>8502</v>
      </c>
      <c r="U136" s="278" t="s">
        <v>8502</v>
      </c>
      <c r="V136" s="278" t="s">
        <v>8502</v>
      </c>
      <c r="W136" s="278" t="s">
        <v>8502</v>
      </c>
      <c r="X136" s="278" t="s">
        <v>8502</v>
      </c>
      <c r="Y136" s="278" t="s">
        <v>8502</v>
      </c>
      <c r="Z136" s="278" t="s">
        <v>8502</v>
      </c>
      <c r="AA136" s="278" t="s">
        <v>8502</v>
      </c>
      <c r="AB136" s="278" t="s">
        <v>8502</v>
      </c>
      <c r="AC136" s="278" t="s">
        <v>8502</v>
      </c>
      <c r="AD136" s="278" t="s">
        <v>8502</v>
      </c>
      <c r="AE136" s="278" t="s">
        <v>8502</v>
      </c>
      <c r="AF136" s="278" t="s">
        <v>8502</v>
      </c>
      <c r="AG136" s="278" t="s">
        <v>8502</v>
      </c>
      <c r="AH136" s="278" t="s">
        <v>8502</v>
      </c>
      <c r="AI136" s="278" t="s">
        <v>8502</v>
      </c>
      <c r="AJ136" s="278" t="s">
        <v>8502</v>
      </c>
      <c r="AK136" s="278" t="s">
        <v>8502</v>
      </c>
      <c r="AL136" s="278" t="s">
        <v>8502</v>
      </c>
      <c r="AM136" s="278" t="s">
        <v>8502</v>
      </c>
      <c r="AN136" s="278" t="s">
        <v>8502</v>
      </c>
      <c r="AO136" s="278" t="s">
        <v>8502</v>
      </c>
      <c r="AP136" s="278" t="s">
        <v>8502</v>
      </c>
      <c r="AQ136" s="278" t="s">
        <v>8502</v>
      </c>
      <c r="AR136" s="278" t="s">
        <v>8502</v>
      </c>
      <c r="AS136" s="278" t="s">
        <v>8502</v>
      </c>
      <c r="AT136" s="278" t="str">
        <f>_xlfn.IFNA(VLOOKUP(C136,'INFORM Severity - hidden'!$C$5:$G$155,5,FALSE),"-")</f>
        <v>-</v>
      </c>
    </row>
    <row r="137" spans="1:46" x14ac:dyDescent="0.35">
      <c r="A137" t="s">
        <v>421</v>
      </c>
      <c r="B137" t="s">
        <v>419</v>
      </c>
      <c r="C137" t="s">
        <v>420</v>
      </c>
      <c r="D137" s="278" t="str">
        <f t="shared" si="2"/>
        <v>Stable</v>
      </c>
      <c r="E137" s="278" t="s">
        <v>8502</v>
      </c>
      <c r="F137" s="278">
        <v>2.2999999999999998</v>
      </c>
      <c r="G137" s="278">
        <v>2.2999999999999998</v>
      </c>
      <c r="H137" s="278">
        <v>2.2999999999999998</v>
      </c>
      <c r="I137" s="278">
        <v>2.2000000000000002</v>
      </c>
      <c r="J137" s="278">
        <v>2.2000000000000002</v>
      </c>
      <c r="K137" s="278">
        <v>2.2000000000000002</v>
      </c>
      <c r="L137" s="278">
        <v>2.2000000000000002</v>
      </c>
      <c r="M137" s="278">
        <v>2.2000000000000002</v>
      </c>
      <c r="N137" s="278">
        <v>2.2000000000000002</v>
      </c>
      <c r="O137" s="278">
        <v>2.2000000000000002</v>
      </c>
      <c r="P137" s="278">
        <v>2.2000000000000002</v>
      </c>
      <c r="Q137" s="278">
        <v>2.2000000000000002</v>
      </c>
      <c r="R137" s="278">
        <v>2.2000000000000002</v>
      </c>
      <c r="S137" s="278">
        <v>2.2000000000000002</v>
      </c>
      <c r="T137" s="278">
        <v>2.2999999999999998</v>
      </c>
      <c r="U137" s="278">
        <v>2.2999999999999998</v>
      </c>
      <c r="V137" s="278">
        <v>2.2999999999999998</v>
      </c>
      <c r="W137" s="278">
        <v>2.2999999999999998</v>
      </c>
      <c r="X137" s="278">
        <v>2.2999999999999998</v>
      </c>
      <c r="Y137" s="278">
        <v>2.2999999999999998</v>
      </c>
      <c r="Z137" s="278">
        <v>2.2999999999999998</v>
      </c>
      <c r="AA137" s="278">
        <v>2.2000000000000002</v>
      </c>
      <c r="AB137" s="278">
        <v>2.2000000000000002</v>
      </c>
      <c r="AC137" s="278">
        <v>2.2000000000000002</v>
      </c>
      <c r="AD137" s="278">
        <v>2.2000000000000002</v>
      </c>
      <c r="AE137" s="278">
        <v>2.2000000000000002</v>
      </c>
      <c r="AF137" s="278">
        <v>2.2000000000000002</v>
      </c>
      <c r="AG137" s="278">
        <v>2.2000000000000002</v>
      </c>
      <c r="AH137" s="278">
        <v>2.2000000000000002</v>
      </c>
      <c r="AI137" s="278">
        <v>2.2000000000000002</v>
      </c>
      <c r="AJ137" s="278">
        <v>2.1</v>
      </c>
      <c r="AK137" s="278">
        <v>2.1</v>
      </c>
      <c r="AL137" s="278">
        <v>2.1</v>
      </c>
      <c r="AM137" s="278">
        <v>2.1</v>
      </c>
      <c r="AN137" s="278">
        <v>2.1</v>
      </c>
      <c r="AO137" s="278">
        <v>2.1</v>
      </c>
      <c r="AP137" s="278">
        <v>2.1</v>
      </c>
      <c r="AQ137" s="278">
        <v>2.1</v>
      </c>
      <c r="AR137" s="278">
        <v>2.1</v>
      </c>
      <c r="AS137" s="278">
        <v>2.1</v>
      </c>
      <c r="AT137" s="278">
        <f>_xlfn.IFNA(VLOOKUP(C137,'INFORM Severity - hidden'!$C$5:$G$155,5,FALSE),"-")</f>
        <v>2.1</v>
      </c>
    </row>
    <row r="138" spans="1:46" x14ac:dyDescent="0.35">
      <c r="A138" t="s">
        <v>421</v>
      </c>
      <c r="B138" t="s">
        <v>1620</v>
      </c>
      <c r="C138" t="s">
        <v>1621</v>
      </c>
      <c r="D138" s="278" t="str">
        <f t="shared" si="2"/>
        <v>Stable</v>
      </c>
      <c r="E138" s="278" t="s">
        <v>8502</v>
      </c>
      <c r="F138" s="278">
        <v>3</v>
      </c>
      <c r="G138" s="278">
        <v>3</v>
      </c>
      <c r="H138" s="278">
        <v>3</v>
      </c>
      <c r="I138" s="278">
        <v>2.7</v>
      </c>
      <c r="J138" s="278">
        <v>2.8</v>
      </c>
      <c r="K138" s="278">
        <v>2.9</v>
      </c>
      <c r="L138" s="278">
        <v>2.9</v>
      </c>
      <c r="M138" s="278">
        <v>2.9</v>
      </c>
      <c r="N138" s="278">
        <v>2.9</v>
      </c>
      <c r="O138" s="278">
        <v>2.8</v>
      </c>
      <c r="P138" s="278">
        <v>2.8</v>
      </c>
      <c r="Q138" s="278">
        <v>2.6</v>
      </c>
      <c r="R138" s="278">
        <v>2.6</v>
      </c>
      <c r="S138" s="278">
        <v>2.6</v>
      </c>
      <c r="T138" s="278">
        <v>2.6</v>
      </c>
      <c r="U138" s="278">
        <v>2.6</v>
      </c>
      <c r="V138" s="278">
        <v>2.7</v>
      </c>
      <c r="W138" s="278">
        <v>2.7</v>
      </c>
      <c r="X138" s="278">
        <v>3</v>
      </c>
      <c r="Y138" s="278">
        <v>2.9</v>
      </c>
      <c r="Z138" s="278">
        <v>2.9</v>
      </c>
      <c r="AA138" s="278">
        <v>2.8</v>
      </c>
      <c r="AB138" s="278">
        <v>2.8</v>
      </c>
      <c r="AC138" s="278">
        <v>2.8</v>
      </c>
      <c r="AD138" s="278">
        <v>2.8</v>
      </c>
      <c r="AE138" s="278">
        <v>2.8</v>
      </c>
      <c r="AF138" s="278">
        <v>2.8</v>
      </c>
      <c r="AG138" s="278">
        <v>2.8</v>
      </c>
      <c r="AH138" s="278">
        <v>2.8</v>
      </c>
      <c r="AI138" s="278">
        <v>2.8</v>
      </c>
      <c r="AJ138" s="278">
        <v>2.8</v>
      </c>
      <c r="AK138" s="278">
        <v>2.8</v>
      </c>
      <c r="AL138" s="278">
        <v>2.8</v>
      </c>
      <c r="AM138" s="278">
        <v>2.8</v>
      </c>
      <c r="AN138" s="278">
        <v>2.8</v>
      </c>
      <c r="AO138" s="278">
        <v>2.8</v>
      </c>
      <c r="AP138" s="278">
        <v>2.8</v>
      </c>
      <c r="AQ138" s="278">
        <v>2.8</v>
      </c>
      <c r="AR138" s="278">
        <v>2.8</v>
      </c>
      <c r="AS138" s="278">
        <v>2.8</v>
      </c>
      <c r="AT138" s="278">
        <f>_xlfn.IFNA(VLOOKUP(C138,'INFORM Severity - hidden'!$C$5:$G$155,5,FALSE),"-")</f>
        <v>2.8</v>
      </c>
    </row>
    <row r="139" spans="1:46" x14ac:dyDescent="0.35">
      <c r="A139" t="s">
        <v>530</v>
      </c>
      <c r="B139" t="s">
        <v>528</v>
      </c>
      <c r="C139" t="s">
        <v>529</v>
      </c>
      <c r="D139" s="278" t="str">
        <f t="shared" si="2"/>
        <v>Decreasing</v>
      </c>
      <c r="E139" s="278" t="s">
        <v>8502</v>
      </c>
      <c r="F139" s="278" t="s">
        <v>8502</v>
      </c>
      <c r="G139" s="278">
        <v>2.9</v>
      </c>
      <c r="H139" s="278">
        <v>3</v>
      </c>
      <c r="I139" s="278">
        <v>3.1</v>
      </c>
      <c r="J139" s="278">
        <v>3.1</v>
      </c>
      <c r="K139" s="278">
        <v>3.1</v>
      </c>
      <c r="L139" s="278">
        <v>2.7</v>
      </c>
      <c r="M139" s="278">
        <v>2.7</v>
      </c>
      <c r="N139" s="278">
        <v>2.5</v>
      </c>
      <c r="O139" s="278">
        <v>2.5</v>
      </c>
      <c r="P139" s="278">
        <v>2.5</v>
      </c>
      <c r="Q139" s="278">
        <v>2.6</v>
      </c>
      <c r="R139" s="278">
        <v>2.6</v>
      </c>
      <c r="S139" s="278">
        <v>2.7</v>
      </c>
      <c r="T139" s="278">
        <v>2.7</v>
      </c>
      <c r="U139" s="278">
        <v>2.6</v>
      </c>
      <c r="V139" s="278">
        <v>2.7</v>
      </c>
      <c r="W139" s="278">
        <v>2.7</v>
      </c>
      <c r="X139" s="278">
        <v>2.6</v>
      </c>
      <c r="Y139" s="278">
        <v>2.6</v>
      </c>
      <c r="Z139" s="278">
        <v>2.7</v>
      </c>
      <c r="AA139" s="278">
        <v>2.8</v>
      </c>
      <c r="AB139" s="278">
        <v>2.8</v>
      </c>
      <c r="AC139" s="278">
        <v>2.8</v>
      </c>
      <c r="AD139" s="278">
        <v>2.8</v>
      </c>
      <c r="AE139" s="278">
        <v>2.8</v>
      </c>
      <c r="AF139" s="278">
        <v>2.8</v>
      </c>
      <c r="AG139" s="278">
        <v>2.9</v>
      </c>
      <c r="AH139" s="278">
        <v>2.9</v>
      </c>
      <c r="AI139" s="278">
        <v>3</v>
      </c>
      <c r="AJ139" s="278">
        <v>3</v>
      </c>
      <c r="AK139" s="278">
        <v>2.8</v>
      </c>
      <c r="AL139" s="278">
        <v>2.8</v>
      </c>
      <c r="AM139" s="278">
        <v>3</v>
      </c>
      <c r="AN139" s="278">
        <v>3</v>
      </c>
      <c r="AO139" s="278">
        <v>3</v>
      </c>
      <c r="AP139" s="278">
        <v>3</v>
      </c>
      <c r="AQ139" s="278">
        <v>2.5</v>
      </c>
      <c r="AR139" s="278">
        <v>2.5</v>
      </c>
      <c r="AS139" s="278">
        <v>2.4</v>
      </c>
      <c r="AT139" s="278">
        <f>_xlfn.IFNA(VLOOKUP(C139,'INFORM Severity - hidden'!$C$5:$G$155,5,FALSE),"-")</f>
        <v>3</v>
      </c>
    </row>
    <row r="140" spans="1:46" x14ac:dyDescent="0.35">
      <c r="A140"/>
      <c r="B140"/>
      <c r="C140" t="s">
        <v>8558</v>
      </c>
      <c r="D140" s="278" t="str">
        <f t="shared" si="2"/>
        <v>-</v>
      </c>
      <c r="E140" s="278" t="s">
        <v>8502</v>
      </c>
      <c r="F140" s="278" t="s">
        <v>8502</v>
      </c>
      <c r="G140" s="278" t="s">
        <v>8502</v>
      </c>
      <c r="H140" s="278" t="s">
        <v>8502</v>
      </c>
      <c r="I140" s="278">
        <v>2.7</v>
      </c>
      <c r="J140" s="278">
        <v>2.6</v>
      </c>
      <c r="K140" s="278" t="s">
        <v>8502</v>
      </c>
      <c r="L140" s="278" t="s">
        <v>8502</v>
      </c>
      <c r="M140" s="278" t="s">
        <v>8502</v>
      </c>
      <c r="N140" s="278" t="s">
        <v>8502</v>
      </c>
      <c r="O140" s="278" t="s">
        <v>8502</v>
      </c>
      <c r="P140" s="278" t="s">
        <v>8502</v>
      </c>
      <c r="Q140" s="278" t="s">
        <v>8502</v>
      </c>
      <c r="R140" s="278" t="s">
        <v>8502</v>
      </c>
      <c r="S140" s="278" t="s">
        <v>8502</v>
      </c>
      <c r="T140" s="278" t="s">
        <v>8502</v>
      </c>
      <c r="U140" s="278" t="s">
        <v>8502</v>
      </c>
      <c r="V140" s="278" t="s">
        <v>8502</v>
      </c>
      <c r="W140" s="278" t="s">
        <v>8502</v>
      </c>
      <c r="X140" s="278" t="s">
        <v>8502</v>
      </c>
      <c r="Y140" s="278" t="s">
        <v>8502</v>
      </c>
      <c r="Z140" s="278" t="s">
        <v>8502</v>
      </c>
      <c r="AA140" s="278" t="s">
        <v>8502</v>
      </c>
      <c r="AB140" s="278" t="s">
        <v>8502</v>
      </c>
      <c r="AC140" s="278" t="s">
        <v>8502</v>
      </c>
      <c r="AD140" s="278" t="s">
        <v>8502</v>
      </c>
      <c r="AE140" s="278" t="s">
        <v>8502</v>
      </c>
      <c r="AF140" s="278" t="s">
        <v>8502</v>
      </c>
      <c r="AG140" s="278" t="s">
        <v>8502</v>
      </c>
      <c r="AH140" s="278" t="s">
        <v>8502</v>
      </c>
      <c r="AI140" s="278" t="s">
        <v>8502</v>
      </c>
      <c r="AJ140" s="278" t="s">
        <v>8502</v>
      </c>
      <c r="AK140" s="278" t="s">
        <v>8502</v>
      </c>
      <c r="AL140" s="278" t="s">
        <v>8502</v>
      </c>
      <c r="AM140" s="278" t="s">
        <v>8502</v>
      </c>
      <c r="AN140" s="278" t="s">
        <v>8502</v>
      </c>
      <c r="AO140" s="278" t="s">
        <v>8502</v>
      </c>
      <c r="AP140" s="278" t="s">
        <v>8502</v>
      </c>
      <c r="AQ140" s="278" t="s">
        <v>8502</v>
      </c>
      <c r="AR140" s="278" t="s">
        <v>8502</v>
      </c>
      <c r="AS140" s="278" t="s">
        <v>8502</v>
      </c>
      <c r="AT140" s="278" t="str">
        <f>_xlfn.IFNA(VLOOKUP(C140,'INFORM Severity - hidden'!$C$5:$G$155,5,FALSE),"-")</f>
        <v>-</v>
      </c>
    </row>
    <row r="141" spans="1:46" x14ac:dyDescent="0.35">
      <c r="A141" t="s">
        <v>530</v>
      </c>
      <c r="B141" t="s">
        <v>2869</v>
      </c>
      <c r="C141" t="s">
        <v>2870</v>
      </c>
      <c r="D141" s="278" t="str">
        <f t="shared" si="2"/>
        <v>Increasing</v>
      </c>
      <c r="E141" s="278" t="s">
        <v>8502</v>
      </c>
      <c r="F141" s="278" t="s">
        <v>8502</v>
      </c>
      <c r="G141" s="278" t="s">
        <v>8502</v>
      </c>
      <c r="H141" s="278" t="s">
        <v>8502</v>
      </c>
      <c r="I141" s="278" t="s">
        <v>8502</v>
      </c>
      <c r="J141" s="278" t="s">
        <v>8502</v>
      </c>
      <c r="K141" s="278" t="s">
        <v>8502</v>
      </c>
      <c r="L141" s="278" t="s">
        <v>8502</v>
      </c>
      <c r="M141" s="278" t="s">
        <v>8502</v>
      </c>
      <c r="N141" s="278" t="s">
        <v>8502</v>
      </c>
      <c r="O141" s="278" t="s">
        <v>8502</v>
      </c>
      <c r="P141" s="278" t="s">
        <v>8502</v>
      </c>
      <c r="Q141" s="278" t="s">
        <v>8502</v>
      </c>
      <c r="R141" s="278" t="s">
        <v>8502</v>
      </c>
      <c r="S141" s="278" t="s">
        <v>8502</v>
      </c>
      <c r="T141" s="278" t="s">
        <v>8502</v>
      </c>
      <c r="U141" s="278" t="s">
        <v>8502</v>
      </c>
      <c r="V141" s="278" t="s">
        <v>8502</v>
      </c>
      <c r="W141" s="278" t="s">
        <v>8502</v>
      </c>
      <c r="X141" s="278" t="s">
        <v>8502</v>
      </c>
      <c r="Y141" s="278" t="s">
        <v>8502</v>
      </c>
      <c r="Z141" s="278" t="s">
        <v>8502</v>
      </c>
      <c r="AA141" s="278" t="s">
        <v>8502</v>
      </c>
      <c r="AB141" s="278" t="s">
        <v>8502</v>
      </c>
      <c r="AC141" s="278" t="s">
        <v>8502</v>
      </c>
      <c r="AD141" s="278" t="s">
        <v>8502</v>
      </c>
      <c r="AE141" s="278" t="s">
        <v>8502</v>
      </c>
      <c r="AF141" s="278" t="s">
        <v>8502</v>
      </c>
      <c r="AG141" s="278" t="s">
        <v>8502</v>
      </c>
      <c r="AH141" s="278" t="s">
        <v>8502</v>
      </c>
      <c r="AI141" s="278" t="s">
        <v>8502</v>
      </c>
      <c r="AJ141" s="278" t="s">
        <v>8502</v>
      </c>
      <c r="AK141" s="278" t="s">
        <v>8502</v>
      </c>
      <c r="AL141" s="278" t="s">
        <v>8502</v>
      </c>
      <c r="AM141" s="278" t="s">
        <v>8502</v>
      </c>
      <c r="AN141" s="278" t="s">
        <v>8502</v>
      </c>
      <c r="AO141" s="278">
        <v>2.1</v>
      </c>
      <c r="AP141" s="278">
        <v>2.1</v>
      </c>
      <c r="AQ141" s="278">
        <v>2.1</v>
      </c>
      <c r="AR141" s="278">
        <v>2.1</v>
      </c>
      <c r="AS141" s="278">
        <v>2</v>
      </c>
      <c r="AT141" s="278">
        <f>_xlfn.IFNA(VLOOKUP(C141,'INFORM Severity - hidden'!$C$5:$G$155,5,FALSE),"-")</f>
        <v>2.5</v>
      </c>
    </row>
    <row r="142" spans="1:46" x14ac:dyDescent="0.35">
      <c r="A142" t="s">
        <v>2054</v>
      </c>
      <c r="B142" t="s">
        <v>2052</v>
      </c>
      <c r="C142" t="s">
        <v>2053</v>
      </c>
      <c r="D142" s="278" t="str">
        <f t="shared" si="2"/>
        <v>Increasing</v>
      </c>
      <c r="E142" s="278" t="s">
        <v>8502</v>
      </c>
      <c r="F142" s="278" t="s">
        <v>8502</v>
      </c>
      <c r="G142" s="278" t="s">
        <v>8502</v>
      </c>
      <c r="H142" s="278" t="s">
        <v>8502</v>
      </c>
      <c r="I142" s="278" t="s">
        <v>8502</v>
      </c>
      <c r="J142" s="278" t="s">
        <v>8502</v>
      </c>
      <c r="K142" s="278" t="s">
        <v>8502</v>
      </c>
      <c r="L142" s="278" t="s">
        <v>8502</v>
      </c>
      <c r="M142" s="278" t="s">
        <v>8502</v>
      </c>
      <c r="N142" s="278" t="s">
        <v>8502</v>
      </c>
      <c r="O142" s="278" t="s">
        <v>8502</v>
      </c>
      <c r="P142" s="278" t="s">
        <v>8502</v>
      </c>
      <c r="Q142" s="278" t="s">
        <v>8502</v>
      </c>
      <c r="R142" s="278" t="s">
        <v>8502</v>
      </c>
      <c r="S142" s="278" t="s">
        <v>8502</v>
      </c>
      <c r="T142" s="278" t="s">
        <v>8502</v>
      </c>
      <c r="U142" s="278" t="s">
        <v>8502</v>
      </c>
      <c r="V142" s="278" t="s">
        <v>8502</v>
      </c>
      <c r="W142" s="278" t="s">
        <v>8502</v>
      </c>
      <c r="X142" s="278" t="s">
        <v>8502</v>
      </c>
      <c r="Y142" s="278" t="s">
        <v>8502</v>
      </c>
      <c r="Z142" s="278" t="s">
        <v>8502</v>
      </c>
      <c r="AA142" s="278" t="s">
        <v>8502</v>
      </c>
      <c r="AB142" s="278" t="s">
        <v>8502</v>
      </c>
      <c r="AC142" s="278" t="s">
        <v>8502</v>
      </c>
      <c r="AD142" s="278" t="s">
        <v>8502</v>
      </c>
      <c r="AE142" s="278">
        <v>1.6</v>
      </c>
      <c r="AF142" s="278">
        <v>1.6</v>
      </c>
      <c r="AG142" s="278">
        <v>1.6</v>
      </c>
      <c r="AH142" s="278">
        <v>1.7</v>
      </c>
      <c r="AI142" s="278">
        <v>1.7</v>
      </c>
      <c r="AJ142" s="278">
        <v>1.7</v>
      </c>
      <c r="AK142" s="278">
        <v>1.7</v>
      </c>
      <c r="AL142" s="278">
        <v>1.7</v>
      </c>
      <c r="AM142" s="278">
        <v>1.7</v>
      </c>
      <c r="AN142" s="278">
        <v>1.6</v>
      </c>
      <c r="AO142" s="278">
        <v>1.6</v>
      </c>
      <c r="AP142" s="278">
        <v>1.7</v>
      </c>
      <c r="AQ142" s="278">
        <v>1.6</v>
      </c>
      <c r="AR142" s="278">
        <v>2.2000000000000002</v>
      </c>
      <c r="AS142" s="278">
        <v>2.2999999999999998</v>
      </c>
      <c r="AT142" s="278">
        <f>_xlfn.IFNA(VLOOKUP(C142,'INFORM Severity - hidden'!$C$5:$G$155,5,FALSE),"-")</f>
        <v>2.2999999999999998</v>
      </c>
    </row>
    <row r="143" spans="1:46" x14ac:dyDescent="0.35">
      <c r="A143" t="s">
        <v>1330</v>
      </c>
      <c r="B143" t="s">
        <v>1328</v>
      </c>
      <c r="C143" t="s">
        <v>1329</v>
      </c>
      <c r="D143" s="278" t="str">
        <f t="shared" si="2"/>
        <v>Increasing</v>
      </c>
      <c r="E143" s="278" t="s">
        <v>8502</v>
      </c>
      <c r="F143" s="278" t="s">
        <v>8502</v>
      </c>
      <c r="G143" s="278" t="s">
        <v>8502</v>
      </c>
      <c r="H143" s="278" t="s">
        <v>8502</v>
      </c>
      <c r="I143" s="278" t="s">
        <v>8502</v>
      </c>
      <c r="J143" s="278" t="s">
        <v>8502</v>
      </c>
      <c r="K143" s="278" t="s">
        <v>8502</v>
      </c>
      <c r="L143" s="278" t="s">
        <v>8502</v>
      </c>
      <c r="M143" s="278" t="s">
        <v>8502</v>
      </c>
      <c r="N143" s="278" t="s">
        <v>8502</v>
      </c>
      <c r="O143" s="278" t="s">
        <v>8502</v>
      </c>
      <c r="P143" s="278" t="s">
        <v>8502</v>
      </c>
      <c r="Q143" s="278" t="s">
        <v>8502</v>
      </c>
      <c r="R143" s="278">
        <v>2.2000000000000002</v>
      </c>
      <c r="S143" s="278">
        <v>2.1</v>
      </c>
      <c r="T143" s="278">
        <v>2.1</v>
      </c>
      <c r="U143" s="278">
        <v>2.1</v>
      </c>
      <c r="V143" s="278">
        <v>2.1</v>
      </c>
      <c r="W143" s="278">
        <v>2.1</v>
      </c>
      <c r="X143" s="278">
        <v>2.1</v>
      </c>
      <c r="Y143" s="278">
        <v>2.1</v>
      </c>
      <c r="Z143" s="278">
        <v>2</v>
      </c>
      <c r="AA143" s="278">
        <v>2.1</v>
      </c>
      <c r="AB143" s="278">
        <v>2.1</v>
      </c>
      <c r="AC143" s="278">
        <v>2.1</v>
      </c>
      <c r="AD143" s="278">
        <v>2.1</v>
      </c>
      <c r="AE143" s="278">
        <v>2.1</v>
      </c>
      <c r="AF143" s="278">
        <v>2.1</v>
      </c>
      <c r="AG143" s="278">
        <v>2.1</v>
      </c>
      <c r="AH143" s="278">
        <v>2.1</v>
      </c>
      <c r="AI143" s="278">
        <v>2.2999999999999998</v>
      </c>
      <c r="AJ143" s="278">
        <v>2.2999999999999998</v>
      </c>
      <c r="AK143" s="278">
        <v>2.2999999999999998</v>
      </c>
      <c r="AL143" s="278">
        <v>2.2000000000000002</v>
      </c>
      <c r="AM143" s="278">
        <v>2.2000000000000002</v>
      </c>
      <c r="AN143" s="278">
        <v>2.4</v>
      </c>
      <c r="AO143" s="278">
        <v>2.4</v>
      </c>
      <c r="AP143" s="278">
        <v>2.4</v>
      </c>
      <c r="AQ143" s="278">
        <v>2.4</v>
      </c>
      <c r="AR143" s="278">
        <v>2.4</v>
      </c>
      <c r="AS143" s="278">
        <v>2.5</v>
      </c>
      <c r="AT143" s="278">
        <f>_xlfn.IFNA(VLOOKUP(C143,'INFORM Severity - hidden'!$C$5:$G$155,5,FALSE),"-")</f>
        <v>2.5</v>
      </c>
    </row>
    <row r="144" spans="1:46" x14ac:dyDescent="0.35">
      <c r="A144" t="s">
        <v>227</v>
      </c>
      <c r="B144" t="s">
        <v>225</v>
      </c>
      <c r="C144" t="s">
        <v>226</v>
      </c>
      <c r="D144" s="278" t="str">
        <f t="shared" si="2"/>
        <v>Decreasing</v>
      </c>
      <c r="E144" s="278" t="s">
        <v>8502</v>
      </c>
      <c r="F144" s="278">
        <v>3.1</v>
      </c>
      <c r="G144" s="278">
        <v>3.2</v>
      </c>
      <c r="H144" s="278">
        <v>3.5</v>
      </c>
      <c r="I144" s="278">
        <v>3.5</v>
      </c>
      <c r="J144" s="278">
        <v>3.5</v>
      </c>
      <c r="K144" s="278">
        <v>3.5</v>
      </c>
      <c r="L144" s="278">
        <v>3.5</v>
      </c>
      <c r="M144" s="278">
        <v>3.5</v>
      </c>
      <c r="N144" s="278">
        <v>3.6</v>
      </c>
      <c r="O144" s="278">
        <v>3.6</v>
      </c>
      <c r="P144" s="278">
        <v>3.6</v>
      </c>
      <c r="Q144" s="278">
        <v>3.6</v>
      </c>
      <c r="R144" s="278">
        <v>3.6</v>
      </c>
      <c r="S144" s="278">
        <v>3.6</v>
      </c>
      <c r="T144" s="278">
        <v>3.6</v>
      </c>
      <c r="U144" s="278">
        <v>3.6</v>
      </c>
      <c r="V144" s="278">
        <v>3.6</v>
      </c>
      <c r="W144" s="278">
        <v>3.7</v>
      </c>
      <c r="X144" s="278">
        <v>3.7</v>
      </c>
      <c r="Y144" s="278">
        <v>3.7</v>
      </c>
      <c r="Z144" s="278">
        <v>3.8</v>
      </c>
      <c r="AA144" s="278">
        <v>3.7</v>
      </c>
      <c r="AB144" s="278">
        <v>3.7</v>
      </c>
      <c r="AC144" s="278">
        <v>3.7</v>
      </c>
      <c r="AD144" s="278">
        <v>3.7</v>
      </c>
      <c r="AE144" s="278">
        <v>3.7</v>
      </c>
      <c r="AF144" s="278">
        <v>3.7</v>
      </c>
      <c r="AG144" s="278">
        <v>3.7</v>
      </c>
      <c r="AH144" s="278">
        <v>3.8</v>
      </c>
      <c r="AI144" s="278">
        <v>3.8</v>
      </c>
      <c r="AJ144" s="278">
        <v>3.8</v>
      </c>
      <c r="AK144" s="278">
        <v>3.8</v>
      </c>
      <c r="AL144" s="278">
        <v>3.8</v>
      </c>
      <c r="AM144" s="278">
        <v>3.8</v>
      </c>
      <c r="AN144" s="278">
        <v>3.8</v>
      </c>
      <c r="AO144" s="278">
        <v>3.8</v>
      </c>
      <c r="AP144" s="278">
        <v>3.8</v>
      </c>
      <c r="AQ144" s="278">
        <v>3.8</v>
      </c>
      <c r="AR144" s="278">
        <v>3.7</v>
      </c>
      <c r="AS144" s="278">
        <v>3.7</v>
      </c>
      <c r="AT144" s="278">
        <f>_xlfn.IFNA(VLOOKUP(C144,'INFORM Severity - hidden'!$C$5:$G$155,5,FALSE),"-")</f>
        <v>3.5</v>
      </c>
    </row>
    <row r="145" spans="1:46" x14ac:dyDescent="0.35">
      <c r="A145" t="s">
        <v>227</v>
      </c>
      <c r="B145" t="s">
        <v>235</v>
      </c>
      <c r="C145" t="s">
        <v>236</v>
      </c>
      <c r="D145" s="278" t="str">
        <f t="shared" si="2"/>
        <v>Decreasing</v>
      </c>
      <c r="E145" s="278" t="s">
        <v>8502</v>
      </c>
      <c r="F145" s="278">
        <v>3.1</v>
      </c>
      <c r="G145" s="278">
        <v>3.2</v>
      </c>
      <c r="H145" s="278">
        <v>3.2</v>
      </c>
      <c r="I145" s="278">
        <v>3.2</v>
      </c>
      <c r="J145" s="278">
        <v>3.3</v>
      </c>
      <c r="K145" s="278">
        <v>3.3</v>
      </c>
      <c r="L145" s="278">
        <v>3.3</v>
      </c>
      <c r="M145" s="278">
        <v>3.3</v>
      </c>
      <c r="N145" s="278">
        <v>3.4</v>
      </c>
      <c r="O145" s="278">
        <v>3.4</v>
      </c>
      <c r="P145" s="278">
        <v>3.4</v>
      </c>
      <c r="Q145" s="278">
        <v>3.4</v>
      </c>
      <c r="R145" s="278">
        <v>3.4</v>
      </c>
      <c r="S145" s="278">
        <v>3.4</v>
      </c>
      <c r="T145" s="278">
        <v>3.4</v>
      </c>
      <c r="U145" s="278">
        <v>3.4</v>
      </c>
      <c r="V145" s="278">
        <v>3.4</v>
      </c>
      <c r="W145" s="278">
        <v>3.5</v>
      </c>
      <c r="X145" s="278">
        <v>3.5</v>
      </c>
      <c r="Y145" s="278">
        <v>3.4</v>
      </c>
      <c r="Z145" s="278">
        <v>3.4</v>
      </c>
      <c r="AA145" s="278">
        <v>3.4</v>
      </c>
      <c r="AB145" s="278">
        <v>3.4</v>
      </c>
      <c r="AC145" s="278">
        <v>2.9</v>
      </c>
      <c r="AD145" s="278">
        <v>2.9</v>
      </c>
      <c r="AE145" s="278">
        <v>2.9</v>
      </c>
      <c r="AF145" s="278">
        <v>2.9</v>
      </c>
      <c r="AG145" s="278">
        <v>2.9</v>
      </c>
      <c r="AH145" s="278">
        <v>3</v>
      </c>
      <c r="AI145" s="278">
        <v>3</v>
      </c>
      <c r="AJ145" s="278">
        <v>3</v>
      </c>
      <c r="AK145" s="278">
        <v>3</v>
      </c>
      <c r="AL145" s="278">
        <v>3</v>
      </c>
      <c r="AM145" s="278">
        <v>3</v>
      </c>
      <c r="AN145" s="278">
        <v>3</v>
      </c>
      <c r="AO145" s="278">
        <v>3</v>
      </c>
      <c r="AP145" s="278">
        <v>3</v>
      </c>
      <c r="AQ145" s="278">
        <v>3</v>
      </c>
      <c r="AR145" s="278">
        <v>2.9</v>
      </c>
      <c r="AS145" s="278">
        <v>2.9</v>
      </c>
      <c r="AT145" s="278">
        <f>_xlfn.IFNA(VLOOKUP(C145,'INFORM Severity - hidden'!$C$5:$G$155,5,FALSE),"-")</f>
        <v>2.9</v>
      </c>
    </row>
    <row r="146" spans="1:46" x14ac:dyDescent="0.35">
      <c r="A146" t="s">
        <v>227</v>
      </c>
      <c r="B146" t="s">
        <v>249</v>
      </c>
      <c r="C146" t="s">
        <v>250</v>
      </c>
      <c r="D146" s="278" t="str">
        <f t="shared" si="2"/>
        <v>Stable</v>
      </c>
      <c r="E146" s="278" t="s">
        <v>8502</v>
      </c>
      <c r="F146" s="278">
        <v>2.4</v>
      </c>
      <c r="G146" s="278">
        <v>2.6</v>
      </c>
      <c r="H146" s="278">
        <v>3</v>
      </c>
      <c r="I146" s="278">
        <v>3</v>
      </c>
      <c r="J146" s="278">
        <v>3</v>
      </c>
      <c r="K146" s="278">
        <v>3</v>
      </c>
      <c r="L146" s="278">
        <v>3</v>
      </c>
      <c r="M146" s="278">
        <v>3</v>
      </c>
      <c r="N146" s="278">
        <v>3.1</v>
      </c>
      <c r="O146" s="278">
        <v>3.1</v>
      </c>
      <c r="P146" s="278">
        <v>3.1</v>
      </c>
      <c r="Q146" s="278">
        <v>3.1</v>
      </c>
      <c r="R146" s="278">
        <v>3.1</v>
      </c>
      <c r="S146" s="278">
        <v>3.2</v>
      </c>
      <c r="T146" s="278">
        <v>3.2</v>
      </c>
      <c r="U146" s="278">
        <v>3.2</v>
      </c>
      <c r="V146" s="278">
        <v>3.2</v>
      </c>
      <c r="W146" s="278">
        <v>3.3</v>
      </c>
      <c r="X146" s="278">
        <v>3.2</v>
      </c>
      <c r="Y146" s="278">
        <v>3.2</v>
      </c>
      <c r="Z146" s="278">
        <v>3.2</v>
      </c>
      <c r="AA146" s="278">
        <v>3.2</v>
      </c>
      <c r="AB146" s="278">
        <v>3.2</v>
      </c>
      <c r="AC146" s="278">
        <v>3.2</v>
      </c>
      <c r="AD146" s="278">
        <v>3.2</v>
      </c>
      <c r="AE146" s="278">
        <v>3.2</v>
      </c>
      <c r="AF146" s="278">
        <v>3.3</v>
      </c>
      <c r="AG146" s="278">
        <v>3.3</v>
      </c>
      <c r="AH146" s="278">
        <v>3.4</v>
      </c>
      <c r="AI146" s="278">
        <v>3.4</v>
      </c>
      <c r="AJ146" s="278">
        <v>3.4</v>
      </c>
      <c r="AK146" s="278">
        <v>3.4</v>
      </c>
      <c r="AL146" s="278">
        <v>3.3</v>
      </c>
      <c r="AM146" s="278">
        <v>3.3</v>
      </c>
      <c r="AN146" s="278">
        <v>3.3</v>
      </c>
      <c r="AO146" s="278">
        <v>3.3</v>
      </c>
      <c r="AP146" s="278">
        <v>3.3</v>
      </c>
      <c r="AQ146" s="278">
        <v>3.3</v>
      </c>
      <c r="AR146" s="278">
        <v>3.3</v>
      </c>
      <c r="AS146" s="278">
        <v>3.3</v>
      </c>
      <c r="AT146" s="278">
        <f>_xlfn.IFNA(VLOOKUP(C146,'INFORM Severity - hidden'!$C$5:$G$155,5,FALSE),"-")</f>
        <v>3.3</v>
      </c>
    </row>
    <row r="147" spans="1:46" x14ac:dyDescent="0.35">
      <c r="A147" t="s">
        <v>227</v>
      </c>
      <c r="B147" t="s">
        <v>1239</v>
      </c>
      <c r="C147" t="s">
        <v>1240</v>
      </c>
      <c r="D147" s="278" t="str">
        <f t="shared" si="2"/>
        <v>Stable</v>
      </c>
      <c r="E147" s="278" t="s">
        <v>8502</v>
      </c>
      <c r="F147" s="278" t="s">
        <v>8502</v>
      </c>
      <c r="G147" s="278" t="s">
        <v>8502</v>
      </c>
      <c r="H147" s="278" t="s">
        <v>8502</v>
      </c>
      <c r="I147" s="278" t="s">
        <v>8502</v>
      </c>
      <c r="J147" s="278" t="s">
        <v>8502</v>
      </c>
      <c r="K147" s="278" t="s">
        <v>8502</v>
      </c>
      <c r="L147" s="278" t="s">
        <v>8502</v>
      </c>
      <c r="M147" s="278" t="s">
        <v>8502</v>
      </c>
      <c r="N147" s="278" t="s">
        <v>8502</v>
      </c>
      <c r="O147" s="278" t="s">
        <v>8502</v>
      </c>
      <c r="P147" s="278">
        <v>2.5</v>
      </c>
      <c r="Q147" s="278">
        <v>2.5</v>
      </c>
      <c r="R147" s="278">
        <v>2.6</v>
      </c>
      <c r="S147" s="278">
        <v>2.5</v>
      </c>
      <c r="T147" s="278">
        <v>2.5</v>
      </c>
      <c r="U147" s="278">
        <v>2.5</v>
      </c>
      <c r="V147" s="278">
        <v>2.6</v>
      </c>
      <c r="W147" s="278">
        <v>2.5</v>
      </c>
      <c r="X147" s="278">
        <v>2.5</v>
      </c>
      <c r="Y147" s="278">
        <v>2.5</v>
      </c>
      <c r="Z147" s="278">
        <v>2.5</v>
      </c>
      <c r="AA147" s="278">
        <v>2.4</v>
      </c>
      <c r="AB147" s="278">
        <v>2.5</v>
      </c>
      <c r="AC147" s="278">
        <v>2.7</v>
      </c>
      <c r="AD147" s="278">
        <v>2.7</v>
      </c>
      <c r="AE147" s="278">
        <v>2.7</v>
      </c>
      <c r="AF147" s="278">
        <v>2.7</v>
      </c>
      <c r="AG147" s="278">
        <v>2.7</v>
      </c>
      <c r="AH147" s="278">
        <v>2.7</v>
      </c>
      <c r="AI147" s="278">
        <v>2.7</v>
      </c>
      <c r="AJ147" s="278">
        <v>2.7</v>
      </c>
      <c r="AK147" s="278">
        <v>2.7</v>
      </c>
      <c r="AL147" s="278">
        <v>2.7</v>
      </c>
      <c r="AM147" s="278">
        <v>2.7</v>
      </c>
      <c r="AN147" s="278">
        <v>2.7</v>
      </c>
      <c r="AO147" s="278">
        <v>2.7</v>
      </c>
      <c r="AP147" s="278">
        <v>2.7</v>
      </c>
      <c r="AQ147" s="278">
        <v>2.7</v>
      </c>
      <c r="AR147" s="278">
        <v>2.7</v>
      </c>
      <c r="AS147" s="278">
        <v>2.7</v>
      </c>
      <c r="AT147" s="278">
        <f>_xlfn.IFNA(VLOOKUP(C147,'INFORM Severity - hidden'!$C$5:$G$155,5,FALSE),"-")</f>
        <v>2.7</v>
      </c>
    </row>
    <row r="148" spans="1:46" x14ac:dyDescent="0.35">
      <c r="A148"/>
      <c r="B148"/>
      <c r="C148" t="s">
        <v>8559</v>
      </c>
      <c r="D148" s="278" t="str">
        <f t="shared" si="2"/>
        <v>-</v>
      </c>
      <c r="E148" s="278" t="s">
        <v>8502</v>
      </c>
      <c r="F148" s="278" t="s">
        <v>8502</v>
      </c>
      <c r="G148" s="278" t="s">
        <v>8502</v>
      </c>
      <c r="H148" s="278" t="s">
        <v>8502</v>
      </c>
      <c r="I148" s="278" t="s">
        <v>8502</v>
      </c>
      <c r="J148" s="278" t="s">
        <v>8502</v>
      </c>
      <c r="K148" s="278" t="s">
        <v>8502</v>
      </c>
      <c r="L148" s="278" t="s">
        <v>8502</v>
      </c>
      <c r="M148" s="278" t="s">
        <v>8502</v>
      </c>
      <c r="N148" s="278" t="s">
        <v>8502</v>
      </c>
      <c r="O148" s="278" t="s">
        <v>8502</v>
      </c>
      <c r="P148" s="278" t="s">
        <v>8502</v>
      </c>
      <c r="Q148" s="278" t="s">
        <v>8502</v>
      </c>
      <c r="R148" s="278" t="s">
        <v>8502</v>
      </c>
      <c r="S148" s="278" t="s">
        <v>8502</v>
      </c>
      <c r="T148" s="278" t="s">
        <v>8502</v>
      </c>
      <c r="U148" s="278" t="s">
        <v>8502</v>
      </c>
      <c r="V148" s="278" t="s">
        <v>8502</v>
      </c>
      <c r="W148" s="278" t="s">
        <v>8502</v>
      </c>
      <c r="X148" s="278" t="s">
        <v>8502</v>
      </c>
      <c r="Y148" s="278" t="s">
        <v>8502</v>
      </c>
      <c r="Z148" s="278">
        <v>2.9</v>
      </c>
      <c r="AA148" s="278">
        <v>2.9</v>
      </c>
      <c r="AB148" s="278">
        <v>2.9</v>
      </c>
      <c r="AC148" s="278">
        <v>2.9</v>
      </c>
      <c r="AD148" s="278" t="s">
        <v>8502</v>
      </c>
      <c r="AE148" s="278" t="s">
        <v>8502</v>
      </c>
      <c r="AF148" s="278" t="s">
        <v>8502</v>
      </c>
      <c r="AG148" s="278" t="s">
        <v>8502</v>
      </c>
      <c r="AH148" s="278" t="s">
        <v>8502</v>
      </c>
      <c r="AI148" s="278" t="s">
        <v>8502</v>
      </c>
      <c r="AJ148" s="278" t="s">
        <v>8502</v>
      </c>
      <c r="AK148" s="278" t="s">
        <v>8502</v>
      </c>
      <c r="AL148" s="278" t="s">
        <v>8502</v>
      </c>
      <c r="AM148" s="278" t="s">
        <v>8502</v>
      </c>
      <c r="AN148" s="278" t="s">
        <v>8502</v>
      </c>
      <c r="AO148" s="278" t="s">
        <v>8502</v>
      </c>
      <c r="AP148" s="278" t="s">
        <v>8502</v>
      </c>
      <c r="AQ148" s="278" t="s">
        <v>8502</v>
      </c>
      <c r="AR148" s="278" t="s">
        <v>8502</v>
      </c>
      <c r="AS148" s="278" t="s">
        <v>8502</v>
      </c>
      <c r="AT148" s="278" t="str">
        <f>_xlfn.IFNA(VLOOKUP(C148,'INFORM Severity - hidden'!$C$5:$G$155,5,FALSE),"-")</f>
        <v>-</v>
      </c>
    </row>
    <row r="149" spans="1:46" x14ac:dyDescent="0.35">
      <c r="A149" t="s">
        <v>1010</v>
      </c>
      <c r="B149" t="s">
        <v>1042</v>
      </c>
      <c r="C149" t="s">
        <v>1043</v>
      </c>
      <c r="D149" s="278" t="str">
        <f t="shared" si="2"/>
        <v>Decreasing</v>
      </c>
      <c r="E149" s="278">
        <v>3.5</v>
      </c>
      <c r="F149" s="278">
        <v>3.5</v>
      </c>
      <c r="G149" s="278">
        <v>4</v>
      </c>
      <c r="H149" s="278">
        <v>4.0999999999999996</v>
      </c>
      <c r="I149" s="278">
        <v>3.8</v>
      </c>
      <c r="J149" s="278">
        <v>3.8</v>
      </c>
      <c r="K149" s="278">
        <v>4.0999999999999996</v>
      </c>
      <c r="L149" s="278">
        <v>4.0999999999999996</v>
      </c>
      <c r="M149" s="278">
        <v>4.0999999999999996</v>
      </c>
      <c r="N149" s="278">
        <v>4.0999999999999996</v>
      </c>
      <c r="O149" s="278">
        <v>4.0999999999999996</v>
      </c>
      <c r="P149" s="278">
        <v>4.0999999999999996</v>
      </c>
      <c r="Q149" s="278">
        <v>4</v>
      </c>
      <c r="R149" s="278">
        <v>4</v>
      </c>
      <c r="S149" s="278">
        <v>3.7</v>
      </c>
      <c r="T149" s="278">
        <v>4.2</v>
      </c>
      <c r="U149" s="278">
        <v>4.0999999999999996</v>
      </c>
      <c r="V149" s="278">
        <v>4.2</v>
      </c>
      <c r="W149" s="278">
        <v>4.2</v>
      </c>
      <c r="X149" s="278">
        <v>4.2</v>
      </c>
      <c r="Y149" s="278">
        <v>4.2</v>
      </c>
      <c r="Z149" s="278">
        <v>4.2</v>
      </c>
      <c r="AA149" s="278">
        <v>4</v>
      </c>
      <c r="AB149" s="278">
        <v>4</v>
      </c>
      <c r="AC149" s="278">
        <v>4</v>
      </c>
      <c r="AD149" s="278">
        <v>4.0999999999999996</v>
      </c>
      <c r="AE149" s="278">
        <v>4.0999999999999996</v>
      </c>
      <c r="AF149" s="278">
        <v>4.0999999999999996</v>
      </c>
      <c r="AG149" s="278">
        <v>4.0999999999999996</v>
      </c>
      <c r="AH149" s="278">
        <v>4.0999999999999996</v>
      </c>
      <c r="AI149" s="278">
        <v>4.0999999999999996</v>
      </c>
      <c r="AJ149" s="278">
        <v>4.2</v>
      </c>
      <c r="AK149" s="278">
        <v>4.2</v>
      </c>
      <c r="AL149" s="278">
        <v>4.2</v>
      </c>
      <c r="AM149" s="278">
        <v>4.2</v>
      </c>
      <c r="AN149" s="278">
        <v>4.2</v>
      </c>
      <c r="AO149" s="278">
        <v>4.2</v>
      </c>
      <c r="AP149" s="278">
        <v>4.2</v>
      </c>
      <c r="AQ149" s="278">
        <v>4.2</v>
      </c>
      <c r="AR149" s="278">
        <v>4.2</v>
      </c>
      <c r="AS149" s="278">
        <v>4.0999999999999996</v>
      </c>
      <c r="AT149" s="278">
        <f>_xlfn.IFNA(VLOOKUP(C149,'INFORM Severity - hidden'!$C$5:$G$155,5,FALSE),"-")</f>
        <v>3.5</v>
      </c>
    </row>
    <row r="150" spans="1:46" x14ac:dyDescent="0.35">
      <c r="A150"/>
      <c r="B150"/>
      <c r="C150" t="s">
        <v>8560</v>
      </c>
      <c r="D150" s="278" t="str">
        <f t="shared" si="2"/>
        <v>-</v>
      </c>
      <c r="E150" s="278">
        <v>3.6</v>
      </c>
      <c r="F150" s="278">
        <v>3.6</v>
      </c>
      <c r="G150" s="278">
        <v>3.5</v>
      </c>
      <c r="H150" s="278">
        <v>3.6</v>
      </c>
      <c r="I150" s="278" t="s">
        <v>8502</v>
      </c>
      <c r="J150" s="278" t="s">
        <v>8502</v>
      </c>
      <c r="K150" s="278" t="s">
        <v>8502</v>
      </c>
      <c r="L150" s="278" t="s">
        <v>8502</v>
      </c>
      <c r="M150" s="278" t="s">
        <v>8502</v>
      </c>
      <c r="N150" s="278" t="s">
        <v>8502</v>
      </c>
      <c r="O150" s="278" t="s">
        <v>8502</v>
      </c>
      <c r="P150" s="278" t="s">
        <v>8502</v>
      </c>
      <c r="Q150" s="278" t="s">
        <v>8502</v>
      </c>
      <c r="R150" s="278" t="s">
        <v>8502</v>
      </c>
      <c r="S150" s="278" t="s">
        <v>8502</v>
      </c>
      <c r="T150" s="278" t="s">
        <v>8502</v>
      </c>
      <c r="U150" s="278" t="s">
        <v>8502</v>
      </c>
      <c r="V150" s="278" t="s">
        <v>8502</v>
      </c>
      <c r="W150" s="278" t="s">
        <v>8502</v>
      </c>
      <c r="X150" s="278" t="s">
        <v>8502</v>
      </c>
      <c r="Y150" s="278" t="s">
        <v>8502</v>
      </c>
      <c r="Z150" s="278" t="s">
        <v>8502</v>
      </c>
      <c r="AA150" s="278" t="s">
        <v>8502</v>
      </c>
      <c r="AB150" s="278" t="s">
        <v>8502</v>
      </c>
      <c r="AC150" s="278" t="s">
        <v>8502</v>
      </c>
      <c r="AD150" s="278" t="s">
        <v>8502</v>
      </c>
      <c r="AE150" s="278" t="s">
        <v>8502</v>
      </c>
      <c r="AF150" s="278" t="s">
        <v>8502</v>
      </c>
      <c r="AG150" s="278" t="s">
        <v>8502</v>
      </c>
      <c r="AH150" s="278" t="s">
        <v>8502</v>
      </c>
      <c r="AI150" s="278" t="s">
        <v>8502</v>
      </c>
      <c r="AJ150" s="278" t="s">
        <v>8502</v>
      </c>
      <c r="AK150" s="278" t="s">
        <v>8502</v>
      </c>
      <c r="AL150" s="278" t="s">
        <v>8502</v>
      </c>
      <c r="AM150" s="278" t="s">
        <v>8502</v>
      </c>
      <c r="AN150" s="278" t="s">
        <v>8502</v>
      </c>
      <c r="AO150" s="278" t="s">
        <v>8502</v>
      </c>
      <c r="AP150" s="278" t="s">
        <v>8502</v>
      </c>
      <c r="AQ150" s="278" t="s">
        <v>8502</v>
      </c>
      <c r="AR150" s="278" t="s">
        <v>8502</v>
      </c>
      <c r="AS150" s="278" t="s">
        <v>8502</v>
      </c>
      <c r="AT150" s="278" t="str">
        <f>_xlfn.IFNA(VLOOKUP(C150,'INFORM Severity - hidden'!$C$5:$G$155,5,FALSE),"-")</f>
        <v>-</v>
      </c>
    </row>
    <row r="151" spans="1:46" x14ac:dyDescent="0.35">
      <c r="A151" t="s">
        <v>1010</v>
      </c>
      <c r="B151" t="s">
        <v>1031</v>
      </c>
      <c r="C151" t="s">
        <v>1032</v>
      </c>
      <c r="D151" s="278" t="str">
        <f t="shared" si="2"/>
        <v>Stable</v>
      </c>
      <c r="E151" s="278">
        <v>2.1</v>
      </c>
      <c r="F151" s="278">
        <v>2</v>
      </c>
      <c r="G151" s="278">
        <v>2.7</v>
      </c>
      <c r="H151" s="278">
        <v>2.8</v>
      </c>
      <c r="I151" s="278">
        <v>2.8</v>
      </c>
      <c r="J151" s="278">
        <v>2.8</v>
      </c>
      <c r="K151" s="278">
        <v>2.8</v>
      </c>
      <c r="L151" s="278">
        <v>2.8</v>
      </c>
      <c r="M151" s="278">
        <v>2.8</v>
      </c>
      <c r="N151" s="278">
        <v>2.8</v>
      </c>
      <c r="O151" s="278" t="s">
        <v>8502</v>
      </c>
      <c r="P151" s="278" t="s">
        <v>8502</v>
      </c>
      <c r="Q151" s="278" t="s">
        <v>8502</v>
      </c>
      <c r="R151" s="278" t="s">
        <v>8502</v>
      </c>
      <c r="S151" s="278" t="s">
        <v>8502</v>
      </c>
      <c r="T151" s="278" t="s">
        <v>8502</v>
      </c>
      <c r="U151" s="278" t="s">
        <v>8502</v>
      </c>
      <c r="V151" s="278" t="s">
        <v>8502</v>
      </c>
      <c r="W151" s="278" t="s">
        <v>8502</v>
      </c>
      <c r="X151" s="278" t="s">
        <v>8502</v>
      </c>
      <c r="Y151" s="278" t="s">
        <v>8502</v>
      </c>
      <c r="Z151" s="278" t="s">
        <v>8502</v>
      </c>
      <c r="AA151" s="278">
        <v>2.5</v>
      </c>
      <c r="AB151" s="278">
        <v>2.5</v>
      </c>
      <c r="AC151" s="278">
        <v>2.5</v>
      </c>
      <c r="AD151" s="278">
        <v>2.5</v>
      </c>
      <c r="AE151" s="278">
        <v>2.5</v>
      </c>
      <c r="AF151" s="278">
        <v>2.5</v>
      </c>
      <c r="AG151" s="278">
        <v>2.5</v>
      </c>
      <c r="AH151" s="278">
        <v>2.6</v>
      </c>
      <c r="AI151" s="278">
        <v>2.6</v>
      </c>
      <c r="AJ151" s="278">
        <v>3.4</v>
      </c>
      <c r="AK151" s="278">
        <v>3.4</v>
      </c>
      <c r="AL151" s="278">
        <v>3.4</v>
      </c>
      <c r="AM151" s="278">
        <v>3.2</v>
      </c>
      <c r="AN151" s="278">
        <v>3.2</v>
      </c>
      <c r="AO151" s="278">
        <v>3.2</v>
      </c>
      <c r="AP151" s="278">
        <v>3.2</v>
      </c>
      <c r="AQ151" s="278">
        <v>3.2</v>
      </c>
      <c r="AR151" s="278">
        <v>3.2</v>
      </c>
      <c r="AS151" s="278">
        <v>3.2</v>
      </c>
      <c r="AT151" s="278">
        <f>_xlfn.IFNA(VLOOKUP(C151,'INFORM Severity - hidden'!$C$5:$G$155,5,FALSE),"-")</f>
        <v>3.2</v>
      </c>
    </row>
    <row r="152" spans="1:46" x14ac:dyDescent="0.35">
      <c r="A152" t="s">
        <v>1010</v>
      </c>
      <c r="B152" t="s">
        <v>1008</v>
      </c>
      <c r="C152" t="s">
        <v>1009</v>
      </c>
      <c r="D152" s="278" t="str">
        <f t="shared" si="2"/>
        <v>Stable</v>
      </c>
      <c r="E152" s="278">
        <v>4</v>
      </c>
      <c r="F152" s="278">
        <v>4</v>
      </c>
      <c r="G152" s="278">
        <v>4</v>
      </c>
      <c r="H152" s="278">
        <v>4.0999999999999996</v>
      </c>
      <c r="I152" s="278">
        <v>4.0999999999999996</v>
      </c>
      <c r="J152" s="278">
        <v>4.0999999999999996</v>
      </c>
      <c r="K152" s="278">
        <v>4.2</v>
      </c>
      <c r="L152" s="278">
        <v>4.0999999999999996</v>
      </c>
      <c r="M152" s="278">
        <v>4.0999999999999996</v>
      </c>
      <c r="N152" s="278">
        <v>4.0999999999999996</v>
      </c>
      <c r="O152" s="278">
        <v>4.0999999999999996</v>
      </c>
      <c r="P152" s="278">
        <v>4.0999999999999996</v>
      </c>
      <c r="Q152" s="278">
        <v>4</v>
      </c>
      <c r="R152" s="278">
        <v>4</v>
      </c>
      <c r="S152" s="278">
        <v>4</v>
      </c>
      <c r="T152" s="278">
        <v>4</v>
      </c>
      <c r="U152" s="278">
        <v>4</v>
      </c>
      <c r="V152" s="278">
        <v>4.0999999999999996</v>
      </c>
      <c r="W152" s="278">
        <v>4.0999999999999996</v>
      </c>
      <c r="X152" s="278">
        <v>4.0999999999999996</v>
      </c>
      <c r="Y152" s="278">
        <v>4.0999999999999996</v>
      </c>
      <c r="Z152" s="278">
        <v>4</v>
      </c>
      <c r="AA152" s="278">
        <v>4.0999999999999996</v>
      </c>
      <c r="AB152" s="278">
        <v>4.0999999999999996</v>
      </c>
      <c r="AC152" s="278">
        <v>4.0999999999999996</v>
      </c>
      <c r="AD152" s="278">
        <v>4</v>
      </c>
      <c r="AE152" s="278">
        <v>4.0999999999999996</v>
      </c>
      <c r="AF152" s="278">
        <v>4.0999999999999996</v>
      </c>
      <c r="AG152" s="278">
        <v>4.0999999999999996</v>
      </c>
      <c r="AH152" s="278">
        <v>4.0999999999999996</v>
      </c>
      <c r="AI152" s="278">
        <v>4.0999999999999996</v>
      </c>
      <c r="AJ152" s="278">
        <v>4.2</v>
      </c>
      <c r="AK152" s="278">
        <v>4.2</v>
      </c>
      <c r="AL152" s="278">
        <v>4.2</v>
      </c>
      <c r="AM152" s="278">
        <v>4.0999999999999996</v>
      </c>
      <c r="AN152" s="278">
        <v>4.0999999999999996</v>
      </c>
      <c r="AO152" s="278">
        <v>4.0999999999999996</v>
      </c>
      <c r="AP152" s="278">
        <v>4.2</v>
      </c>
      <c r="AQ152" s="278">
        <v>4.2</v>
      </c>
      <c r="AR152" s="278">
        <v>4.2</v>
      </c>
      <c r="AS152" s="278">
        <v>4.2</v>
      </c>
      <c r="AT152" s="278">
        <f>_xlfn.IFNA(VLOOKUP(C152,'INFORM Severity - hidden'!$C$5:$G$155,5,FALSE),"-")</f>
        <v>4.2</v>
      </c>
    </row>
    <row r="153" spans="1:46" x14ac:dyDescent="0.35">
      <c r="A153"/>
      <c r="B153"/>
      <c r="C153" t="s">
        <v>8561</v>
      </c>
      <c r="D153" s="278" t="str">
        <f t="shared" si="2"/>
        <v>-</v>
      </c>
      <c r="E153" s="278">
        <v>1.5</v>
      </c>
      <c r="F153" s="278">
        <v>1.5</v>
      </c>
      <c r="G153" s="278" t="s">
        <v>8502</v>
      </c>
      <c r="H153" s="278" t="s">
        <v>8502</v>
      </c>
      <c r="I153" s="278" t="s">
        <v>8502</v>
      </c>
      <c r="J153" s="278" t="s">
        <v>8502</v>
      </c>
      <c r="K153" s="278" t="s">
        <v>8502</v>
      </c>
      <c r="L153" s="278" t="s">
        <v>8502</v>
      </c>
      <c r="M153" s="278" t="s">
        <v>8502</v>
      </c>
      <c r="N153" s="278" t="s">
        <v>8502</v>
      </c>
      <c r="O153" s="278" t="s">
        <v>8502</v>
      </c>
      <c r="P153" s="278" t="s">
        <v>8502</v>
      </c>
      <c r="Q153" s="278" t="s">
        <v>8502</v>
      </c>
      <c r="R153" s="278" t="s">
        <v>8502</v>
      </c>
      <c r="S153" s="278" t="s">
        <v>8502</v>
      </c>
      <c r="T153" s="278" t="s">
        <v>8502</v>
      </c>
      <c r="U153" s="278" t="s">
        <v>8502</v>
      </c>
      <c r="V153" s="278" t="s">
        <v>8502</v>
      </c>
      <c r="W153" s="278" t="s">
        <v>8502</v>
      </c>
      <c r="X153" s="278" t="s">
        <v>8502</v>
      </c>
      <c r="Y153" s="278" t="s">
        <v>8502</v>
      </c>
      <c r="Z153" s="278" t="s">
        <v>8502</v>
      </c>
      <c r="AA153" s="278" t="s">
        <v>8502</v>
      </c>
      <c r="AB153" s="278" t="s">
        <v>8502</v>
      </c>
      <c r="AC153" s="278" t="s">
        <v>8502</v>
      </c>
      <c r="AD153" s="278" t="s">
        <v>8502</v>
      </c>
      <c r="AE153" s="278" t="s">
        <v>8502</v>
      </c>
      <c r="AF153" s="278" t="s">
        <v>8502</v>
      </c>
      <c r="AG153" s="278" t="s">
        <v>8502</v>
      </c>
      <c r="AH153" s="278" t="s">
        <v>8502</v>
      </c>
      <c r="AI153" s="278" t="s">
        <v>8502</v>
      </c>
      <c r="AJ153" s="278" t="s">
        <v>8502</v>
      </c>
      <c r="AK153" s="278" t="s">
        <v>8502</v>
      </c>
      <c r="AL153" s="278" t="s">
        <v>8502</v>
      </c>
      <c r="AM153" s="278" t="s">
        <v>8502</v>
      </c>
      <c r="AN153" s="278" t="s">
        <v>8502</v>
      </c>
      <c r="AO153" s="278" t="s">
        <v>8502</v>
      </c>
      <c r="AP153" s="278" t="s">
        <v>8502</v>
      </c>
      <c r="AQ153" s="278" t="s">
        <v>8502</v>
      </c>
      <c r="AR153" s="278" t="s">
        <v>8502</v>
      </c>
      <c r="AS153" s="278" t="s">
        <v>8502</v>
      </c>
      <c r="AT153" s="278" t="str">
        <f>_xlfn.IFNA(VLOOKUP(C153,'INFORM Severity - hidden'!$C$5:$G$155,5,FALSE),"-")</f>
        <v>-</v>
      </c>
    </row>
    <row r="154" spans="1:46" x14ac:dyDescent="0.35">
      <c r="A154" t="s">
        <v>1010</v>
      </c>
      <c r="B154" t="s">
        <v>1253</v>
      </c>
      <c r="C154" t="s">
        <v>1254</v>
      </c>
      <c r="D154" s="278" t="str">
        <f t="shared" si="2"/>
        <v>Stable</v>
      </c>
      <c r="E154" s="278" t="s">
        <v>8502</v>
      </c>
      <c r="F154" s="278" t="s">
        <v>8502</v>
      </c>
      <c r="G154" s="278" t="s">
        <v>8502</v>
      </c>
      <c r="H154" s="278" t="s">
        <v>8502</v>
      </c>
      <c r="I154" s="278" t="s">
        <v>8502</v>
      </c>
      <c r="J154" s="278" t="s">
        <v>8502</v>
      </c>
      <c r="K154" s="278" t="s">
        <v>8502</v>
      </c>
      <c r="L154" s="278" t="s">
        <v>8502</v>
      </c>
      <c r="M154" s="278" t="s">
        <v>8502</v>
      </c>
      <c r="N154" s="278" t="s">
        <v>8502</v>
      </c>
      <c r="O154" s="278" t="s">
        <v>8502</v>
      </c>
      <c r="P154" s="278" t="s">
        <v>8502</v>
      </c>
      <c r="Q154" s="278" t="s">
        <v>8502</v>
      </c>
      <c r="R154" s="278" t="s">
        <v>8502</v>
      </c>
      <c r="S154" s="278">
        <v>2.5</v>
      </c>
      <c r="T154" s="278">
        <v>2.5</v>
      </c>
      <c r="U154" s="278">
        <v>2.6</v>
      </c>
      <c r="V154" s="278">
        <v>2.6</v>
      </c>
      <c r="W154" s="278">
        <v>2.6</v>
      </c>
      <c r="X154" s="278">
        <v>2.6</v>
      </c>
      <c r="Y154" s="278">
        <v>2.6</v>
      </c>
      <c r="Z154" s="278">
        <v>2.6</v>
      </c>
      <c r="AA154" s="278">
        <v>2.6</v>
      </c>
      <c r="AB154" s="278">
        <v>2.6</v>
      </c>
      <c r="AC154" s="278">
        <v>2.6</v>
      </c>
      <c r="AD154" s="278">
        <v>2.6</v>
      </c>
      <c r="AE154" s="278">
        <v>2.7</v>
      </c>
      <c r="AF154" s="278">
        <v>2.7</v>
      </c>
      <c r="AG154" s="278">
        <v>2.7</v>
      </c>
      <c r="AH154" s="278">
        <v>2.9</v>
      </c>
      <c r="AI154" s="278">
        <v>2.8</v>
      </c>
      <c r="AJ154" s="278">
        <v>3.7</v>
      </c>
      <c r="AK154" s="278">
        <v>3.7</v>
      </c>
      <c r="AL154" s="278">
        <v>3.6</v>
      </c>
      <c r="AM154" s="278">
        <v>3.6</v>
      </c>
      <c r="AN154" s="278">
        <v>3.6</v>
      </c>
      <c r="AO154" s="278">
        <v>3.6</v>
      </c>
      <c r="AP154" s="278">
        <v>3.6</v>
      </c>
      <c r="AQ154" s="278">
        <v>3.6</v>
      </c>
      <c r="AR154" s="278">
        <v>3.6</v>
      </c>
      <c r="AS154" s="278">
        <v>3.6</v>
      </c>
      <c r="AT154" s="278">
        <f>_xlfn.IFNA(VLOOKUP(C154,'INFORM Severity - hidden'!$C$5:$G$155,5,FALSE),"-")</f>
        <v>3.6</v>
      </c>
    </row>
    <row r="155" spans="1:46" x14ac:dyDescent="0.35">
      <c r="A155" t="s">
        <v>1010</v>
      </c>
      <c r="B155" t="s">
        <v>1294</v>
      </c>
      <c r="C155" t="s">
        <v>1295</v>
      </c>
      <c r="D155" s="278" t="str">
        <f t="shared" si="2"/>
        <v>Decreasing</v>
      </c>
      <c r="E155" s="278" t="s">
        <v>8502</v>
      </c>
      <c r="F155" s="278" t="s">
        <v>8502</v>
      </c>
      <c r="G155" s="278" t="s">
        <v>8502</v>
      </c>
      <c r="H155" s="278" t="s">
        <v>8502</v>
      </c>
      <c r="I155" s="278" t="s">
        <v>8502</v>
      </c>
      <c r="J155" s="278" t="s">
        <v>8502</v>
      </c>
      <c r="K155" s="278" t="s">
        <v>8502</v>
      </c>
      <c r="L155" s="278" t="s">
        <v>8502</v>
      </c>
      <c r="M155" s="278" t="s">
        <v>8502</v>
      </c>
      <c r="N155" s="278" t="s">
        <v>8502</v>
      </c>
      <c r="O155" s="278" t="s">
        <v>8502</v>
      </c>
      <c r="P155" s="278" t="s">
        <v>8502</v>
      </c>
      <c r="Q155" s="278">
        <v>2</v>
      </c>
      <c r="R155" s="278">
        <v>2.4</v>
      </c>
      <c r="S155" s="278">
        <v>2.4</v>
      </c>
      <c r="T155" s="278">
        <v>2.5</v>
      </c>
      <c r="U155" s="278">
        <v>2.5</v>
      </c>
      <c r="V155" s="278">
        <v>2.1</v>
      </c>
      <c r="W155" s="278">
        <v>2.1</v>
      </c>
      <c r="X155" s="278">
        <v>2.1</v>
      </c>
      <c r="Y155" s="278">
        <v>2.1</v>
      </c>
      <c r="Z155" s="278">
        <v>2</v>
      </c>
      <c r="AA155" s="278">
        <v>2.1</v>
      </c>
      <c r="AB155" s="278">
        <v>2.1</v>
      </c>
      <c r="AC155" s="278">
        <v>2.1</v>
      </c>
      <c r="AD155" s="278">
        <v>2.1</v>
      </c>
      <c r="AE155" s="278">
        <v>2.1</v>
      </c>
      <c r="AF155" s="278">
        <v>2.1</v>
      </c>
      <c r="AG155" s="278">
        <v>2.1</v>
      </c>
      <c r="AH155" s="278">
        <v>2</v>
      </c>
      <c r="AI155" s="278">
        <v>2</v>
      </c>
      <c r="AJ155" s="278">
        <v>2</v>
      </c>
      <c r="AK155" s="278">
        <v>2</v>
      </c>
      <c r="AL155" s="278">
        <v>2</v>
      </c>
      <c r="AM155" s="278">
        <v>2</v>
      </c>
      <c r="AN155" s="278">
        <v>2</v>
      </c>
      <c r="AO155" s="278">
        <v>2</v>
      </c>
      <c r="AP155" s="278">
        <v>2</v>
      </c>
      <c r="AQ155" s="278">
        <v>2</v>
      </c>
      <c r="AR155" s="278">
        <v>2</v>
      </c>
      <c r="AS155" s="278">
        <v>2</v>
      </c>
      <c r="AT155" s="278">
        <f>_xlfn.IFNA(VLOOKUP(C155,'INFORM Severity - hidden'!$C$5:$G$155,5,FALSE),"-")</f>
        <v>1.7</v>
      </c>
    </row>
    <row r="156" spans="1:46" x14ac:dyDescent="0.35">
      <c r="A156" t="s">
        <v>4178</v>
      </c>
      <c r="B156" t="s">
        <v>4176</v>
      </c>
      <c r="C156" t="s">
        <v>4177</v>
      </c>
      <c r="D156" s="278" t="str">
        <f t="shared" si="2"/>
        <v>-</v>
      </c>
      <c r="E156" s="278">
        <v>2</v>
      </c>
      <c r="F156" s="278">
        <v>2</v>
      </c>
      <c r="G156" s="278">
        <v>2</v>
      </c>
      <c r="H156" s="278">
        <v>2.4</v>
      </c>
      <c r="I156" s="278">
        <v>2.4</v>
      </c>
      <c r="J156" s="278">
        <v>2.4</v>
      </c>
      <c r="K156" s="278">
        <v>2.4</v>
      </c>
      <c r="L156" s="278">
        <v>2.4</v>
      </c>
      <c r="M156" s="278">
        <v>2.4</v>
      </c>
      <c r="N156" s="278" t="s">
        <v>8502</v>
      </c>
      <c r="O156" s="278" t="s">
        <v>8502</v>
      </c>
      <c r="P156" s="278" t="s">
        <v>8502</v>
      </c>
      <c r="Q156" s="278" t="s">
        <v>8502</v>
      </c>
      <c r="R156" s="278" t="s">
        <v>8502</v>
      </c>
      <c r="S156" s="278" t="s">
        <v>8502</v>
      </c>
      <c r="T156" s="278" t="s">
        <v>8502</v>
      </c>
      <c r="U156" s="278" t="s">
        <v>8502</v>
      </c>
      <c r="V156" s="278" t="s">
        <v>8502</v>
      </c>
      <c r="W156" s="278" t="s">
        <v>8502</v>
      </c>
      <c r="X156" s="278" t="s">
        <v>8502</v>
      </c>
      <c r="Y156" s="278" t="s">
        <v>8502</v>
      </c>
      <c r="Z156" s="278" t="s">
        <v>8502</v>
      </c>
      <c r="AA156" s="278" t="s">
        <v>8502</v>
      </c>
      <c r="AB156" s="278" t="s">
        <v>8502</v>
      </c>
      <c r="AC156" s="278" t="s">
        <v>8502</v>
      </c>
      <c r="AD156" s="278" t="s">
        <v>8502</v>
      </c>
      <c r="AE156" s="278" t="s">
        <v>8502</v>
      </c>
      <c r="AF156" s="278" t="s">
        <v>8502</v>
      </c>
      <c r="AG156" s="278" t="s">
        <v>8502</v>
      </c>
      <c r="AH156" s="278" t="s">
        <v>8502</v>
      </c>
      <c r="AI156" s="278" t="s">
        <v>8502</v>
      </c>
      <c r="AJ156" s="278" t="s">
        <v>8502</v>
      </c>
      <c r="AK156" s="278" t="s">
        <v>8502</v>
      </c>
      <c r="AL156" s="278" t="s">
        <v>8502</v>
      </c>
      <c r="AM156" s="278" t="s">
        <v>8502</v>
      </c>
      <c r="AN156" s="278" t="s">
        <v>8502</v>
      </c>
      <c r="AO156" s="278" t="s">
        <v>8502</v>
      </c>
      <c r="AP156" s="278" t="s">
        <v>8502</v>
      </c>
      <c r="AQ156" s="278" t="s">
        <v>8502</v>
      </c>
      <c r="AR156" s="278">
        <v>1.9</v>
      </c>
      <c r="AS156" s="278">
        <v>1.9</v>
      </c>
      <c r="AT156" s="278" t="str">
        <f>_xlfn.IFNA(VLOOKUP(C156,'INFORM Severity - hidden'!$C$5:$G$155,5,FALSE),"-")</f>
        <v>x</v>
      </c>
    </row>
    <row r="157" spans="1:46" x14ac:dyDescent="0.35">
      <c r="A157"/>
      <c r="B157"/>
      <c r="C157" t="s">
        <v>8562</v>
      </c>
      <c r="D157" s="278" t="str">
        <f t="shared" si="2"/>
        <v>-</v>
      </c>
      <c r="E157" s="278" t="s">
        <v>8502</v>
      </c>
      <c r="F157" s="278" t="s">
        <v>8502</v>
      </c>
      <c r="G157" s="278" t="s">
        <v>8502</v>
      </c>
      <c r="H157" s="278" t="s">
        <v>8502</v>
      </c>
      <c r="I157" s="278" t="s">
        <v>8502</v>
      </c>
      <c r="J157" s="278" t="s">
        <v>8502</v>
      </c>
      <c r="K157" s="278" t="s">
        <v>8502</v>
      </c>
      <c r="L157" s="278" t="s">
        <v>8502</v>
      </c>
      <c r="M157" s="278" t="s">
        <v>8502</v>
      </c>
      <c r="N157" s="278" t="s">
        <v>8502</v>
      </c>
      <c r="O157" s="278" t="s">
        <v>8502</v>
      </c>
      <c r="P157" s="278" t="s">
        <v>8502</v>
      </c>
      <c r="Q157" s="278" t="s">
        <v>8502</v>
      </c>
      <c r="R157" s="278" t="s">
        <v>8502</v>
      </c>
      <c r="S157" s="278" t="s">
        <v>8502</v>
      </c>
      <c r="T157" s="278" t="s">
        <v>8502</v>
      </c>
      <c r="U157" s="278" t="s">
        <v>8502</v>
      </c>
      <c r="V157" s="278" t="s">
        <v>8502</v>
      </c>
      <c r="W157" s="278" t="s">
        <v>8502</v>
      </c>
      <c r="X157" s="278" t="s">
        <v>8502</v>
      </c>
      <c r="Y157" s="278" t="s">
        <v>8502</v>
      </c>
      <c r="Z157" s="278" t="s">
        <v>8502</v>
      </c>
      <c r="AA157" s="278" t="s">
        <v>8502</v>
      </c>
      <c r="AB157" s="278">
        <v>2.2000000000000002</v>
      </c>
      <c r="AC157" s="278">
        <v>2.2000000000000002</v>
      </c>
      <c r="AD157" s="278">
        <v>2.2000000000000002</v>
      </c>
      <c r="AE157" s="278">
        <v>2.2000000000000002</v>
      </c>
      <c r="AF157" s="278">
        <v>2.2000000000000002</v>
      </c>
      <c r="AG157" s="278">
        <v>2.2000000000000002</v>
      </c>
      <c r="AH157" s="278">
        <v>2.2999999999999998</v>
      </c>
      <c r="AI157" s="278">
        <v>2.2999999999999998</v>
      </c>
      <c r="AJ157" s="278">
        <v>2.2999999999999998</v>
      </c>
      <c r="AK157" s="278">
        <v>2.2999999999999998</v>
      </c>
      <c r="AL157" s="278" t="s">
        <v>8502</v>
      </c>
      <c r="AM157" s="278" t="s">
        <v>8502</v>
      </c>
      <c r="AN157" s="278" t="s">
        <v>8502</v>
      </c>
      <c r="AO157" s="278" t="s">
        <v>8502</v>
      </c>
      <c r="AP157" s="278" t="s">
        <v>8502</v>
      </c>
      <c r="AQ157" s="278" t="s">
        <v>8502</v>
      </c>
      <c r="AR157" s="278" t="s">
        <v>8502</v>
      </c>
      <c r="AS157" s="278" t="s">
        <v>8502</v>
      </c>
      <c r="AT157" s="278" t="str">
        <f>_xlfn.IFNA(VLOOKUP(C157,'INFORM Severity - hidden'!$C$5:$G$155,5,FALSE),"-")</f>
        <v>-</v>
      </c>
    </row>
    <row r="158" spans="1:46" x14ac:dyDescent="0.35">
      <c r="A158"/>
      <c r="B158"/>
      <c r="C158" t="s">
        <v>8563</v>
      </c>
      <c r="D158" s="278" t="str">
        <f t="shared" si="2"/>
        <v>-</v>
      </c>
      <c r="E158" s="278" t="s">
        <v>8502</v>
      </c>
      <c r="F158" s="278" t="s">
        <v>8502</v>
      </c>
      <c r="G158" s="278" t="s">
        <v>8502</v>
      </c>
      <c r="H158" s="278" t="s">
        <v>8502</v>
      </c>
      <c r="I158" s="278" t="s">
        <v>8502</v>
      </c>
      <c r="J158" s="278" t="s">
        <v>8502</v>
      </c>
      <c r="K158" s="278">
        <v>1.9</v>
      </c>
      <c r="L158" s="278">
        <v>1.9</v>
      </c>
      <c r="M158" s="278" t="s">
        <v>8502</v>
      </c>
      <c r="N158" s="278" t="s">
        <v>8502</v>
      </c>
      <c r="O158" s="278" t="s">
        <v>8502</v>
      </c>
      <c r="P158" s="278" t="s">
        <v>8502</v>
      </c>
      <c r="Q158" s="278" t="s">
        <v>8502</v>
      </c>
      <c r="R158" s="278" t="s">
        <v>8502</v>
      </c>
      <c r="S158" s="278" t="s">
        <v>8502</v>
      </c>
      <c r="T158" s="278" t="s">
        <v>8502</v>
      </c>
      <c r="U158" s="278" t="s">
        <v>8502</v>
      </c>
      <c r="V158" s="278" t="s">
        <v>8502</v>
      </c>
      <c r="W158" s="278" t="s">
        <v>8502</v>
      </c>
      <c r="X158" s="278" t="s">
        <v>8502</v>
      </c>
      <c r="Y158" s="278" t="s">
        <v>8502</v>
      </c>
      <c r="Z158" s="278" t="s">
        <v>8502</v>
      </c>
      <c r="AA158" s="278" t="s">
        <v>8502</v>
      </c>
      <c r="AB158" s="278" t="s">
        <v>8502</v>
      </c>
      <c r="AC158" s="278" t="s">
        <v>8502</v>
      </c>
      <c r="AD158" s="278" t="s">
        <v>8502</v>
      </c>
      <c r="AE158" s="278" t="s">
        <v>8502</v>
      </c>
      <c r="AF158" s="278" t="s">
        <v>8502</v>
      </c>
      <c r="AG158" s="278" t="s">
        <v>8502</v>
      </c>
      <c r="AH158" s="278" t="s">
        <v>8502</v>
      </c>
      <c r="AI158" s="278" t="s">
        <v>8502</v>
      </c>
      <c r="AJ158" s="278" t="s">
        <v>8502</v>
      </c>
      <c r="AK158" s="278" t="s">
        <v>8502</v>
      </c>
      <c r="AL158" s="278" t="s">
        <v>8502</v>
      </c>
      <c r="AM158" s="278" t="s">
        <v>8502</v>
      </c>
      <c r="AN158" s="278" t="s">
        <v>8502</v>
      </c>
      <c r="AO158" s="278" t="s">
        <v>8502</v>
      </c>
      <c r="AP158" s="278" t="s">
        <v>8502</v>
      </c>
      <c r="AQ158" s="278" t="s">
        <v>8502</v>
      </c>
      <c r="AR158" s="278" t="s">
        <v>8502</v>
      </c>
      <c r="AS158" s="278" t="s">
        <v>8502</v>
      </c>
      <c r="AT158" s="278" t="str">
        <f>_xlfn.IFNA(VLOOKUP(C158,'INFORM Severity - hidden'!$C$5:$G$155,5,FALSE),"-")</f>
        <v>-</v>
      </c>
    </row>
    <row r="159" spans="1:46" x14ac:dyDescent="0.35">
      <c r="A159" t="s">
        <v>179</v>
      </c>
      <c r="B159" t="s">
        <v>177</v>
      </c>
      <c r="C159" t="s">
        <v>178</v>
      </c>
      <c r="D159" s="278" t="str">
        <f t="shared" si="2"/>
        <v>Increasing</v>
      </c>
      <c r="E159" s="278" t="s">
        <v>8502</v>
      </c>
      <c r="F159" s="278">
        <v>3.2</v>
      </c>
      <c r="G159" s="278">
        <v>3.2</v>
      </c>
      <c r="H159" s="278">
        <v>3.3</v>
      </c>
      <c r="I159" s="278">
        <v>3.3</v>
      </c>
      <c r="J159" s="278">
        <v>3.3</v>
      </c>
      <c r="K159" s="278">
        <v>3.3</v>
      </c>
      <c r="L159" s="278">
        <v>3.3</v>
      </c>
      <c r="M159" s="278">
        <v>3.3</v>
      </c>
      <c r="N159" s="278">
        <v>3.4</v>
      </c>
      <c r="O159" s="278">
        <v>3.4</v>
      </c>
      <c r="P159" s="278">
        <v>3.4</v>
      </c>
      <c r="Q159" s="278">
        <v>3.4</v>
      </c>
      <c r="R159" s="278">
        <v>3.4</v>
      </c>
      <c r="S159" s="278">
        <v>3.4</v>
      </c>
      <c r="T159" s="278">
        <v>3.4</v>
      </c>
      <c r="U159" s="278">
        <v>3.4</v>
      </c>
      <c r="V159" s="278">
        <v>3.4</v>
      </c>
      <c r="W159" s="278">
        <v>3.4</v>
      </c>
      <c r="X159" s="278">
        <v>3.4</v>
      </c>
      <c r="Y159" s="278">
        <v>3.4</v>
      </c>
      <c r="Z159" s="278">
        <v>3.4</v>
      </c>
      <c r="AA159" s="278">
        <v>3.4</v>
      </c>
      <c r="AB159" s="278">
        <v>3.4</v>
      </c>
      <c r="AC159" s="278">
        <v>3.4</v>
      </c>
      <c r="AD159" s="278">
        <v>3.4</v>
      </c>
      <c r="AE159" s="278">
        <v>3.4</v>
      </c>
      <c r="AF159" s="278">
        <v>3.4</v>
      </c>
      <c r="AG159" s="278">
        <v>3.8</v>
      </c>
      <c r="AH159" s="278">
        <v>3.8</v>
      </c>
      <c r="AI159" s="278">
        <v>3.8</v>
      </c>
      <c r="AJ159" s="278">
        <v>3.8</v>
      </c>
      <c r="AK159" s="278">
        <v>3.8</v>
      </c>
      <c r="AL159" s="278">
        <v>3.7</v>
      </c>
      <c r="AM159" s="278">
        <v>3.7</v>
      </c>
      <c r="AN159" s="278">
        <v>3.6</v>
      </c>
      <c r="AO159" s="278">
        <v>3.6</v>
      </c>
      <c r="AP159" s="278">
        <v>3.6</v>
      </c>
      <c r="AQ159" s="278">
        <v>3.6</v>
      </c>
      <c r="AR159" s="278">
        <v>3.6</v>
      </c>
      <c r="AS159" s="278">
        <v>3.7</v>
      </c>
      <c r="AT159" s="278">
        <f>_xlfn.IFNA(VLOOKUP(C159,'INFORM Severity - hidden'!$C$5:$G$155,5,FALSE),"-")</f>
        <v>3.7</v>
      </c>
    </row>
    <row r="160" spans="1:46" x14ac:dyDescent="0.35">
      <c r="A160"/>
      <c r="B160"/>
      <c r="C160" t="s">
        <v>8564</v>
      </c>
      <c r="D160" s="278" t="str">
        <f t="shared" si="2"/>
        <v>-</v>
      </c>
      <c r="E160" s="278" t="s">
        <v>8502</v>
      </c>
      <c r="F160" s="278">
        <v>2.6</v>
      </c>
      <c r="G160" s="278" t="s">
        <v>8502</v>
      </c>
      <c r="H160" s="278" t="s">
        <v>8502</v>
      </c>
      <c r="I160" s="278" t="s">
        <v>8502</v>
      </c>
      <c r="J160" s="278" t="s">
        <v>8502</v>
      </c>
      <c r="K160" s="278" t="s">
        <v>8502</v>
      </c>
      <c r="L160" s="278" t="s">
        <v>8502</v>
      </c>
      <c r="M160" s="278" t="s">
        <v>8502</v>
      </c>
      <c r="N160" s="278" t="s">
        <v>8502</v>
      </c>
      <c r="O160" s="278" t="s">
        <v>8502</v>
      </c>
      <c r="P160" s="278" t="s">
        <v>8502</v>
      </c>
      <c r="Q160" s="278" t="s">
        <v>8502</v>
      </c>
      <c r="R160" s="278" t="s">
        <v>8502</v>
      </c>
      <c r="S160" s="278" t="s">
        <v>8502</v>
      </c>
      <c r="T160" s="278" t="s">
        <v>8502</v>
      </c>
      <c r="U160" s="278" t="s">
        <v>8502</v>
      </c>
      <c r="V160" s="278" t="s">
        <v>8502</v>
      </c>
      <c r="W160" s="278" t="s">
        <v>8502</v>
      </c>
      <c r="X160" s="278" t="s">
        <v>8502</v>
      </c>
      <c r="Y160" s="278" t="s">
        <v>8502</v>
      </c>
      <c r="Z160" s="278" t="s">
        <v>8502</v>
      </c>
      <c r="AA160" s="278" t="s">
        <v>8502</v>
      </c>
      <c r="AB160" s="278" t="s">
        <v>8502</v>
      </c>
      <c r="AC160" s="278" t="s">
        <v>8502</v>
      </c>
      <c r="AD160" s="278" t="s">
        <v>8502</v>
      </c>
      <c r="AE160" s="278" t="s">
        <v>8502</v>
      </c>
      <c r="AF160" s="278" t="s">
        <v>8502</v>
      </c>
      <c r="AG160" s="278" t="s">
        <v>8502</v>
      </c>
      <c r="AH160" s="278" t="s">
        <v>8502</v>
      </c>
      <c r="AI160" s="278" t="s">
        <v>8502</v>
      </c>
      <c r="AJ160" s="278" t="s">
        <v>8502</v>
      </c>
      <c r="AK160" s="278" t="s">
        <v>8502</v>
      </c>
      <c r="AL160" s="278" t="s">
        <v>8502</v>
      </c>
      <c r="AM160" s="278" t="s">
        <v>8502</v>
      </c>
      <c r="AN160" s="278" t="s">
        <v>8502</v>
      </c>
      <c r="AO160" s="278" t="s">
        <v>8502</v>
      </c>
      <c r="AP160" s="278" t="s">
        <v>8502</v>
      </c>
      <c r="AQ160" s="278" t="s">
        <v>8502</v>
      </c>
      <c r="AR160" s="278" t="s">
        <v>8502</v>
      </c>
      <c r="AS160" s="278" t="s">
        <v>8502</v>
      </c>
      <c r="AT160" s="278" t="str">
        <f>_xlfn.IFNA(VLOOKUP(C160,'INFORM Severity - hidden'!$C$5:$G$155,5,FALSE),"-")</f>
        <v>-</v>
      </c>
    </row>
    <row r="161" spans="1:46" x14ac:dyDescent="0.35">
      <c r="A161"/>
      <c r="B161"/>
      <c r="C161" t="s">
        <v>8565</v>
      </c>
      <c r="D161" s="278" t="str">
        <f t="shared" si="2"/>
        <v>-</v>
      </c>
      <c r="E161" s="278" t="s">
        <v>8502</v>
      </c>
      <c r="F161" s="278">
        <v>3.2</v>
      </c>
      <c r="G161" s="278">
        <v>3.2</v>
      </c>
      <c r="H161" s="278" t="s">
        <v>8502</v>
      </c>
      <c r="I161" s="278" t="s">
        <v>8502</v>
      </c>
      <c r="J161" s="278" t="s">
        <v>8502</v>
      </c>
      <c r="K161" s="278" t="s">
        <v>8502</v>
      </c>
      <c r="L161" s="278" t="s">
        <v>8502</v>
      </c>
      <c r="M161" s="278" t="s">
        <v>8502</v>
      </c>
      <c r="N161" s="278" t="s">
        <v>8502</v>
      </c>
      <c r="O161" s="278" t="s">
        <v>8502</v>
      </c>
      <c r="P161" s="278" t="s">
        <v>8502</v>
      </c>
      <c r="Q161" s="278" t="s">
        <v>8502</v>
      </c>
      <c r="R161" s="278" t="s">
        <v>8502</v>
      </c>
      <c r="S161" s="278" t="s">
        <v>8502</v>
      </c>
      <c r="T161" s="278" t="s">
        <v>8502</v>
      </c>
      <c r="U161" s="278" t="s">
        <v>8502</v>
      </c>
      <c r="V161" s="278" t="s">
        <v>8502</v>
      </c>
      <c r="W161" s="278" t="s">
        <v>8502</v>
      </c>
      <c r="X161" s="278" t="s">
        <v>8502</v>
      </c>
      <c r="Y161" s="278" t="s">
        <v>8502</v>
      </c>
      <c r="Z161" s="278" t="s">
        <v>8502</v>
      </c>
      <c r="AA161" s="278" t="s">
        <v>8502</v>
      </c>
      <c r="AB161" s="278" t="s">
        <v>8502</v>
      </c>
      <c r="AC161" s="278" t="s">
        <v>8502</v>
      </c>
      <c r="AD161" s="278" t="s">
        <v>8502</v>
      </c>
      <c r="AE161" s="278" t="s">
        <v>8502</v>
      </c>
      <c r="AF161" s="278" t="s">
        <v>8502</v>
      </c>
      <c r="AG161" s="278" t="s">
        <v>8502</v>
      </c>
      <c r="AH161" s="278" t="s">
        <v>8502</v>
      </c>
      <c r="AI161" s="278" t="s">
        <v>8502</v>
      </c>
      <c r="AJ161" s="278" t="s">
        <v>8502</v>
      </c>
      <c r="AK161" s="278" t="s">
        <v>8502</v>
      </c>
      <c r="AL161" s="278" t="s">
        <v>8502</v>
      </c>
      <c r="AM161" s="278" t="s">
        <v>8502</v>
      </c>
      <c r="AN161" s="278" t="s">
        <v>8502</v>
      </c>
      <c r="AO161" s="278" t="s">
        <v>8502</v>
      </c>
      <c r="AP161" s="278" t="s">
        <v>8502</v>
      </c>
      <c r="AQ161" s="278" t="s">
        <v>8502</v>
      </c>
      <c r="AR161" s="278" t="s">
        <v>8502</v>
      </c>
      <c r="AS161" s="278" t="s">
        <v>8502</v>
      </c>
      <c r="AT161" s="278" t="str">
        <f>_xlfn.IFNA(VLOOKUP(C161,'INFORM Severity - hidden'!$C$5:$G$155,5,FALSE),"-")</f>
        <v>-</v>
      </c>
    </row>
    <row r="162" spans="1:46" x14ac:dyDescent="0.35">
      <c r="A162" t="s">
        <v>179</v>
      </c>
      <c r="B162" t="s">
        <v>746</v>
      </c>
      <c r="C162" t="s">
        <v>747</v>
      </c>
      <c r="D162" s="278" t="str">
        <f t="shared" si="2"/>
        <v>-</v>
      </c>
      <c r="E162" s="278" t="s">
        <v>8502</v>
      </c>
      <c r="F162" s="278" t="s">
        <v>8502</v>
      </c>
      <c r="G162" s="278" t="s">
        <v>8502</v>
      </c>
      <c r="H162" s="278" t="s">
        <v>8502</v>
      </c>
      <c r="I162" s="278" t="s">
        <v>8502</v>
      </c>
      <c r="J162" s="278" t="s">
        <v>8502</v>
      </c>
      <c r="K162" s="278" t="s">
        <v>8502</v>
      </c>
      <c r="L162" s="278" t="s">
        <v>8502</v>
      </c>
      <c r="M162" s="278" t="s">
        <v>8502</v>
      </c>
      <c r="N162" s="278" t="s">
        <v>8502</v>
      </c>
      <c r="O162" s="278" t="s">
        <v>8502</v>
      </c>
      <c r="P162" s="278" t="s">
        <v>8502</v>
      </c>
      <c r="Q162" s="278" t="s">
        <v>8502</v>
      </c>
      <c r="R162" s="278" t="s">
        <v>8502</v>
      </c>
      <c r="S162" s="278" t="s">
        <v>8502</v>
      </c>
      <c r="T162" s="278" t="s">
        <v>8502</v>
      </c>
      <c r="U162" s="278" t="s">
        <v>8502</v>
      </c>
      <c r="V162" s="278" t="s">
        <v>8502</v>
      </c>
      <c r="W162" s="278" t="s">
        <v>8502</v>
      </c>
      <c r="X162" s="278" t="s">
        <v>8502</v>
      </c>
      <c r="Y162" s="278" t="s">
        <v>8502</v>
      </c>
      <c r="Z162" s="278" t="s">
        <v>8502</v>
      </c>
      <c r="AA162" s="278" t="s">
        <v>8502</v>
      </c>
      <c r="AB162" s="278" t="s">
        <v>8502</v>
      </c>
      <c r="AC162" s="278" t="s">
        <v>8502</v>
      </c>
      <c r="AD162" s="278" t="s">
        <v>8502</v>
      </c>
      <c r="AE162" s="278" t="s">
        <v>8502</v>
      </c>
      <c r="AF162" s="278" t="s">
        <v>8502</v>
      </c>
      <c r="AG162" s="278" t="s">
        <v>8502</v>
      </c>
      <c r="AH162" s="278" t="s">
        <v>8502</v>
      </c>
      <c r="AI162" s="278" t="s">
        <v>8502</v>
      </c>
      <c r="AJ162" s="278" t="s">
        <v>8502</v>
      </c>
      <c r="AK162" s="278" t="s">
        <v>8502</v>
      </c>
      <c r="AL162" s="278" t="s">
        <v>8502</v>
      </c>
      <c r="AM162" s="278" t="s">
        <v>8502</v>
      </c>
      <c r="AN162" s="278" t="s">
        <v>8502</v>
      </c>
      <c r="AO162" s="278" t="s">
        <v>8502</v>
      </c>
      <c r="AP162" s="278" t="s">
        <v>8502</v>
      </c>
      <c r="AQ162" s="278" t="s">
        <v>8502</v>
      </c>
      <c r="AR162" s="278" t="s">
        <v>8502</v>
      </c>
      <c r="AS162" s="278" t="s">
        <v>8502</v>
      </c>
      <c r="AT162" s="278" t="str">
        <f>_xlfn.IFNA(VLOOKUP(C162,'INFORM Severity - hidden'!$C$5:$G$155,5,FALSE),"-")</f>
        <v>x</v>
      </c>
    </row>
    <row r="163" spans="1:46" x14ac:dyDescent="0.35">
      <c r="A163" t="s">
        <v>4190</v>
      </c>
      <c r="B163" t="s">
        <v>4188</v>
      </c>
      <c r="C163" t="s">
        <v>4189</v>
      </c>
      <c r="D163" s="278" t="str">
        <f t="shared" si="2"/>
        <v>Stable</v>
      </c>
      <c r="E163" s="278" t="s">
        <v>8502</v>
      </c>
      <c r="F163" s="278">
        <v>1.1000000000000001</v>
      </c>
      <c r="G163" s="278" t="s">
        <v>8502</v>
      </c>
      <c r="H163" s="278" t="s">
        <v>8502</v>
      </c>
      <c r="I163" s="278" t="s">
        <v>8502</v>
      </c>
      <c r="J163" s="278" t="s">
        <v>8502</v>
      </c>
      <c r="K163" s="278" t="s">
        <v>8502</v>
      </c>
      <c r="L163" s="278" t="s">
        <v>8502</v>
      </c>
      <c r="M163" s="278" t="s">
        <v>8502</v>
      </c>
      <c r="N163" s="278" t="s">
        <v>8502</v>
      </c>
      <c r="O163" s="278" t="s">
        <v>8502</v>
      </c>
      <c r="P163" s="278" t="s">
        <v>8502</v>
      </c>
      <c r="Q163" s="278" t="s">
        <v>8502</v>
      </c>
      <c r="R163" s="278" t="s">
        <v>8502</v>
      </c>
      <c r="S163" s="278" t="s">
        <v>8502</v>
      </c>
      <c r="T163" s="278" t="s">
        <v>8502</v>
      </c>
      <c r="U163" s="278" t="s">
        <v>8502</v>
      </c>
      <c r="V163" s="278" t="s">
        <v>8502</v>
      </c>
      <c r="W163" s="278" t="s">
        <v>8502</v>
      </c>
      <c r="X163" s="278" t="s">
        <v>8502</v>
      </c>
      <c r="Y163" s="278" t="s">
        <v>8502</v>
      </c>
      <c r="Z163" s="278" t="s">
        <v>8502</v>
      </c>
      <c r="AA163" s="278" t="s">
        <v>8502</v>
      </c>
      <c r="AB163" s="278" t="s">
        <v>8502</v>
      </c>
      <c r="AC163" s="278" t="s">
        <v>8502</v>
      </c>
      <c r="AD163" s="278" t="s">
        <v>8502</v>
      </c>
      <c r="AE163" s="278" t="s">
        <v>8502</v>
      </c>
      <c r="AF163" s="278" t="s">
        <v>8502</v>
      </c>
      <c r="AG163" s="278" t="s">
        <v>8502</v>
      </c>
      <c r="AH163" s="278" t="s">
        <v>8502</v>
      </c>
      <c r="AI163" s="278" t="s">
        <v>8502</v>
      </c>
      <c r="AJ163" s="278" t="s">
        <v>8502</v>
      </c>
      <c r="AK163" s="278" t="s">
        <v>8502</v>
      </c>
      <c r="AL163" s="278" t="s">
        <v>8502</v>
      </c>
      <c r="AM163" s="278" t="s">
        <v>8502</v>
      </c>
      <c r="AN163" s="278" t="s">
        <v>8502</v>
      </c>
      <c r="AO163" s="278" t="s">
        <v>8502</v>
      </c>
      <c r="AP163" s="278">
        <v>2.1</v>
      </c>
      <c r="AQ163" s="278">
        <v>2.1</v>
      </c>
      <c r="AR163" s="278">
        <v>2.1</v>
      </c>
      <c r="AS163" s="278">
        <v>2.1</v>
      </c>
      <c r="AT163" s="278">
        <f>_xlfn.IFNA(VLOOKUP(C163,'INFORM Severity - hidden'!$C$5:$G$155,5,FALSE),"-")</f>
        <v>2.2000000000000002</v>
      </c>
    </row>
    <row r="164" spans="1:46" x14ac:dyDescent="0.35">
      <c r="A164" t="s">
        <v>534</v>
      </c>
      <c r="B164" t="s">
        <v>532</v>
      </c>
      <c r="C164" t="s">
        <v>533</v>
      </c>
      <c r="D164" s="278" t="str">
        <f t="shared" si="2"/>
        <v>Stable</v>
      </c>
      <c r="E164" s="278" t="s">
        <v>8502</v>
      </c>
      <c r="F164" s="278">
        <v>1.5</v>
      </c>
      <c r="G164" s="278">
        <v>1.5</v>
      </c>
      <c r="H164" s="278">
        <v>2.6</v>
      </c>
      <c r="I164" s="278">
        <v>2.6</v>
      </c>
      <c r="J164" s="278">
        <v>2.6</v>
      </c>
      <c r="K164" s="278">
        <v>2.6</v>
      </c>
      <c r="L164" s="278">
        <v>2.6</v>
      </c>
      <c r="M164" s="278">
        <v>2.6</v>
      </c>
      <c r="N164" s="278">
        <v>2.6</v>
      </c>
      <c r="O164" s="278">
        <v>2.2999999999999998</v>
      </c>
      <c r="P164" s="278">
        <v>2.2999999999999998</v>
      </c>
      <c r="Q164" s="278">
        <v>2.2999999999999998</v>
      </c>
      <c r="R164" s="278">
        <v>2.6</v>
      </c>
      <c r="S164" s="278">
        <v>2.6</v>
      </c>
      <c r="T164" s="278">
        <v>2.6</v>
      </c>
      <c r="U164" s="278">
        <v>2.6</v>
      </c>
      <c r="V164" s="278">
        <v>2.6</v>
      </c>
      <c r="W164" s="278">
        <v>2.6</v>
      </c>
      <c r="X164" s="278">
        <v>2.6</v>
      </c>
      <c r="Y164" s="278">
        <v>2.6</v>
      </c>
      <c r="Z164" s="278">
        <v>2.6</v>
      </c>
      <c r="AA164" s="278">
        <v>2.7</v>
      </c>
      <c r="AB164" s="278">
        <v>2.7</v>
      </c>
      <c r="AC164" s="278">
        <v>2.8</v>
      </c>
      <c r="AD164" s="278">
        <v>2.8</v>
      </c>
      <c r="AE164" s="278">
        <v>2.8</v>
      </c>
      <c r="AF164" s="278">
        <v>2.8</v>
      </c>
      <c r="AG164" s="278">
        <v>2.8</v>
      </c>
      <c r="AH164" s="278">
        <v>2.8</v>
      </c>
      <c r="AI164" s="278">
        <v>2.8</v>
      </c>
      <c r="AJ164" s="278">
        <v>2.8</v>
      </c>
      <c r="AK164" s="278">
        <v>2.8</v>
      </c>
      <c r="AL164" s="278">
        <v>2.7</v>
      </c>
      <c r="AM164" s="278">
        <v>2.8</v>
      </c>
      <c r="AN164" s="278">
        <v>2.8</v>
      </c>
      <c r="AO164" s="278">
        <v>2.8</v>
      </c>
      <c r="AP164" s="278">
        <v>3</v>
      </c>
      <c r="AQ164" s="278">
        <v>3</v>
      </c>
      <c r="AR164" s="278">
        <v>3</v>
      </c>
      <c r="AS164" s="278">
        <v>2.9</v>
      </c>
      <c r="AT164" s="278">
        <f>_xlfn.IFNA(VLOOKUP(C164,'INFORM Severity - hidden'!$C$5:$G$155,5,FALSE),"-")</f>
        <v>2.9</v>
      </c>
    </row>
    <row r="165" spans="1:46" x14ac:dyDescent="0.35">
      <c r="A165" t="s">
        <v>834</v>
      </c>
      <c r="B165" t="s">
        <v>2507</v>
      </c>
      <c r="C165" t="s">
        <v>2508</v>
      </c>
      <c r="D165" s="278" t="str">
        <f t="shared" si="2"/>
        <v>Decreasing</v>
      </c>
      <c r="E165" s="278" t="s">
        <v>8502</v>
      </c>
      <c r="F165" s="278" t="s">
        <v>8502</v>
      </c>
      <c r="G165" s="278" t="s">
        <v>8502</v>
      </c>
      <c r="H165" s="278" t="s">
        <v>8502</v>
      </c>
      <c r="I165" s="278" t="s">
        <v>8502</v>
      </c>
      <c r="J165" s="278" t="s">
        <v>8502</v>
      </c>
      <c r="K165" s="278" t="s">
        <v>8502</v>
      </c>
      <c r="L165" s="278" t="s">
        <v>8502</v>
      </c>
      <c r="M165" s="278" t="s">
        <v>8502</v>
      </c>
      <c r="N165" s="278" t="s">
        <v>8502</v>
      </c>
      <c r="O165" s="278" t="s">
        <v>8502</v>
      </c>
      <c r="P165" s="278">
        <v>2.7</v>
      </c>
      <c r="Q165" s="278">
        <v>2.7</v>
      </c>
      <c r="R165" s="278">
        <v>3.4</v>
      </c>
      <c r="S165" s="278">
        <v>2.7</v>
      </c>
      <c r="T165" s="278">
        <v>2.4</v>
      </c>
      <c r="U165" s="278">
        <v>2.4</v>
      </c>
      <c r="V165" s="278">
        <v>2.5</v>
      </c>
      <c r="W165" s="278">
        <v>2.5</v>
      </c>
      <c r="X165" s="278">
        <v>2.5</v>
      </c>
      <c r="Y165" s="278">
        <v>2.5</v>
      </c>
      <c r="Z165" s="278">
        <v>2.4</v>
      </c>
      <c r="AA165" s="278">
        <v>3</v>
      </c>
      <c r="AB165" s="278">
        <v>3</v>
      </c>
      <c r="AC165" s="278">
        <v>3</v>
      </c>
      <c r="AD165" s="278">
        <v>3</v>
      </c>
      <c r="AE165" s="278">
        <v>3</v>
      </c>
      <c r="AF165" s="278">
        <v>3</v>
      </c>
      <c r="AG165" s="278" t="s">
        <v>8502</v>
      </c>
      <c r="AH165" s="278" t="s">
        <v>8502</v>
      </c>
      <c r="AI165" s="278" t="s">
        <v>8502</v>
      </c>
      <c r="AJ165" s="278" t="s">
        <v>8502</v>
      </c>
      <c r="AK165" s="278" t="s">
        <v>8502</v>
      </c>
      <c r="AL165" s="278" t="s">
        <v>8502</v>
      </c>
      <c r="AM165" s="278" t="s">
        <v>8502</v>
      </c>
      <c r="AN165" s="278">
        <v>3.3</v>
      </c>
      <c r="AO165" s="278">
        <v>3.2</v>
      </c>
      <c r="AP165" s="278">
        <v>3.3</v>
      </c>
      <c r="AQ165" s="278">
        <v>3.3</v>
      </c>
      <c r="AR165" s="278">
        <v>3.3</v>
      </c>
      <c r="AS165" s="278">
        <v>3.1</v>
      </c>
      <c r="AT165" s="278">
        <f>_xlfn.IFNA(VLOOKUP(C165,'INFORM Severity - hidden'!$C$5:$G$155,5,FALSE),"-")</f>
        <v>3.2</v>
      </c>
    </row>
    <row r="166" spans="1:46" x14ac:dyDescent="0.35">
      <c r="A166" t="s">
        <v>834</v>
      </c>
      <c r="B166" t="s">
        <v>832</v>
      </c>
      <c r="C166" t="s">
        <v>833</v>
      </c>
      <c r="D166" s="278" t="str">
        <f t="shared" si="2"/>
        <v>Decreasing</v>
      </c>
      <c r="E166" s="278" t="s">
        <v>8502</v>
      </c>
      <c r="F166" s="278" t="s">
        <v>8502</v>
      </c>
      <c r="G166" s="278">
        <v>1.1000000000000001</v>
      </c>
      <c r="H166" s="278">
        <v>1.8</v>
      </c>
      <c r="I166" s="278">
        <v>2</v>
      </c>
      <c r="J166" s="278">
        <v>1.8</v>
      </c>
      <c r="K166" s="278">
        <v>2.2000000000000002</v>
      </c>
      <c r="L166" s="278">
        <v>2.2000000000000002</v>
      </c>
      <c r="M166" s="278">
        <v>2.2000000000000002</v>
      </c>
      <c r="N166" s="278">
        <v>2.1</v>
      </c>
      <c r="O166" s="278">
        <v>2.2000000000000002</v>
      </c>
      <c r="P166" s="278">
        <v>2.2000000000000002</v>
      </c>
      <c r="Q166" s="278">
        <v>2.2000000000000002</v>
      </c>
      <c r="R166" s="278">
        <v>2.4</v>
      </c>
      <c r="S166" s="278">
        <v>2.4</v>
      </c>
      <c r="T166" s="278">
        <v>2.2000000000000002</v>
      </c>
      <c r="U166" s="278">
        <v>2.2000000000000002</v>
      </c>
      <c r="V166" s="278">
        <v>2.2999999999999998</v>
      </c>
      <c r="W166" s="278">
        <v>2.2999999999999998</v>
      </c>
      <c r="X166" s="278">
        <v>2.2999999999999998</v>
      </c>
      <c r="Y166" s="278">
        <v>2.2999999999999998</v>
      </c>
      <c r="Z166" s="278">
        <v>2.2999999999999998</v>
      </c>
      <c r="AA166" s="278">
        <v>2.2999999999999998</v>
      </c>
      <c r="AB166" s="278">
        <v>2.2999999999999998</v>
      </c>
      <c r="AC166" s="278">
        <v>2.2999999999999998</v>
      </c>
      <c r="AD166" s="278">
        <v>2.2999999999999998</v>
      </c>
      <c r="AE166" s="278">
        <v>2.4</v>
      </c>
      <c r="AF166" s="278">
        <v>2.4</v>
      </c>
      <c r="AG166" s="278">
        <v>2.4</v>
      </c>
      <c r="AH166" s="278">
        <v>2.4</v>
      </c>
      <c r="AI166" s="278">
        <v>2.4</v>
      </c>
      <c r="AJ166" s="278">
        <v>2.4</v>
      </c>
      <c r="AK166" s="278">
        <v>2.2999999999999998</v>
      </c>
      <c r="AL166" s="278">
        <v>2.2000000000000002</v>
      </c>
      <c r="AM166" s="278">
        <v>2.2000000000000002</v>
      </c>
      <c r="AN166" s="278">
        <v>2.1</v>
      </c>
      <c r="AO166" s="278">
        <v>2.1</v>
      </c>
      <c r="AP166" s="278">
        <v>2.4</v>
      </c>
      <c r="AQ166" s="278">
        <v>2.2999999999999998</v>
      </c>
      <c r="AR166" s="278">
        <v>2.2999999999999998</v>
      </c>
      <c r="AS166" s="278">
        <v>2.2000000000000002</v>
      </c>
      <c r="AT166" s="278">
        <f>_xlfn.IFNA(VLOOKUP(C166,'INFORM Severity - hidden'!$C$5:$G$155,5,FALSE),"-")</f>
        <v>2.1</v>
      </c>
    </row>
    <row r="167" spans="1:46" x14ac:dyDescent="0.35">
      <c r="A167"/>
      <c r="B167"/>
      <c r="C167" t="s">
        <v>8566</v>
      </c>
      <c r="D167" s="278" t="str">
        <f t="shared" si="2"/>
        <v>-</v>
      </c>
      <c r="E167" s="278" t="s">
        <v>8502</v>
      </c>
      <c r="F167" s="278" t="s">
        <v>8502</v>
      </c>
      <c r="G167" s="278" t="s">
        <v>8502</v>
      </c>
      <c r="H167" s="278" t="s">
        <v>8502</v>
      </c>
      <c r="I167" s="278" t="s">
        <v>8502</v>
      </c>
      <c r="J167" s="278" t="s">
        <v>8502</v>
      </c>
      <c r="K167" s="278" t="s">
        <v>8502</v>
      </c>
      <c r="L167" s="278" t="s">
        <v>8502</v>
      </c>
      <c r="M167" s="278" t="s">
        <v>8502</v>
      </c>
      <c r="N167" s="278" t="s">
        <v>8502</v>
      </c>
      <c r="O167" s="278" t="s">
        <v>8502</v>
      </c>
      <c r="P167" s="278">
        <v>2.1</v>
      </c>
      <c r="Q167" s="278">
        <v>2.1</v>
      </c>
      <c r="R167" s="278">
        <v>2.1</v>
      </c>
      <c r="S167" s="278">
        <v>2.1</v>
      </c>
      <c r="T167" s="278">
        <v>2.1</v>
      </c>
      <c r="U167" s="278">
        <v>2.1</v>
      </c>
      <c r="V167" s="278">
        <v>2.1</v>
      </c>
      <c r="W167" s="278">
        <v>2.1</v>
      </c>
      <c r="X167" s="278">
        <v>2</v>
      </c>
      <c r="Y167" s="278">
        <v>2</v>
      </c>
      <c r="Z167" s="278">
        <v>1.8</v>
      </c>
      <c r="AA167" s="278">
        <v>1.8</v>
      </c>
      <c r="AB167" s="278">
        <v>1.8</v>
      </c>
      <c r="AC167" s="278">
        <v>1.8</v>
      </c>
      <c r="AD167" s="278">
        <v>1.8</v>
      </c>
      <c r="AE167" s="278">
        <v>1.8</v>
      </c>
      <c r="AF167" s="278">
        <v>1.8</v>
      </c>
      <c r="AG167" s="278" t="s">
        <v>8502</v>
      </c>
      <c r="AH167" s="278" t="s">
        <v>8502</v>
      </c>
      <c r="AI167" s="278" t="s">
        <v>8502</v>
      </c>
      <c r="AJ167" s="278" t="s">
        <v>8502</v>
      </c>
      <c r="AK167" s="278" t="s">
        <v>8502</v>
      </c>
      <c r="AL167" s="278" t="s">
        <v>8502</v>
      </c>
      <c r="AM167" s="278" t="s">
        <v>8502</v>
      </c>
      <c r="AN167" s="278" t="s">
        <v>8502</v>
      </c>
      <c r="AO167" s="278" t="s">
        <v>8502</v>
      </c>
      <c r="AP167" s="278" t="s">
        <v>8502</v>
      </c>
      <c r="AQ167" s="278" t="s">
        <v>8502</v>
      </c>
      <c r="AR167" s="278" t="s">
        <v>8502</v>
      </c>
      <c r="AS167" s="278" t="s">
        <v>8502</v>
      </c>
      <c r="AT167" s="278" t="str">
        <f>_xlfn.IFNA(VLOOKUP(C167,'INFORM Severity - hidden'!$C$5:$G$155,5,FALSE),"-")</f>
        <v>-</v>
      </c>
    </row>
    <row r="168" spans="1:46" x14ac:dyDescent="0.35">
      <c r="A168"/>
      <c r="B168"/>
      <c r="C168" t="s">
        <v>8567</v>
      </c>
      <c r="D168" s="278" t="str">
        <f t="shared" si="2"/>
        <v>-</v>
      </c>
      <c r="E168" s="278" t="s">
        <v>8502</v>
      </c>
      <c r="F168" s="278" t="s">
        <v>8502</v>
      </c>
      <c r="G168" s="278" t="s">
        <v>8502</v>
      </c>
      <c r="H168" s="278" t="s">
        <v>8502</v>
      </c>
      <c r="I168" s="278" t="s">
        <v>8502</v>
      </c>
      <c r="J168" s="278" t="s">
        <v>8502</v>
      </c>
      <c r="K168" s="278" t="s">
        <v>8502</v>
      </c>
      <c r="L168" s="278" t="s">
        <v>8502</v>
      </c>
      <c r="M168" s="278" t="s">
        <v>8502</v>
      </c>
      <c r="N168" s="278" t="s">
        <v>8502</v>
      </c>
      <c r="O168" s="278" t="s">
        <v>8502</v>
      </c>
      <c r="P168" s="278">
        <v>1.8</v>
      </c>
      <c r="Q168" s="278">
        <v>1.8</v>
      </c>
      <c r="R168" s="278" t="s">
        <v>8502</v>
      </c>
      <c r="S168" s="278" t="s">
        <v>8502</v>
      </c>
      <c r="T168" s="278" t="s">
        <v>8502</v>
      </c>
      <c r="U168" s="278" t="s">
        <v>8502</v>
      </c>
      <c r="V168" s="278" t="s">
        <v>8502</v>
      </c>
      <c r="W168" s="278" t="s">
        <v>8502</v>
      </c>
      <c r="X168" s="278" t="s">
        <v>8502</v>
      </c>
      <c r="Y168" s="278" t="s">
        <v>8502</v>
      </c>
      <c r="Z168" s="278" t="s">
        <v>8502</v>
      </c>
      <c r="AA168" s="278" t="s">
        <v>8502</v>
      </c>
      <c r="AB168" s="278" t="s">
        <v>8502</v>
      </c>
      <c r="AC168" s="278" t="s">
        <v>8502</v>
      </c>
      <c r="AD168" s="278" t="s">
        <v>8502</v>
      </c>
      <c r="AE168" s="278" t="s">
        <v>8502</v>
      </c>
      <c r="AF168" s="278" t="s">
        <v>8502</v>
      </c>
      <c r="AG168" s="278" t="s">
        <v>8502</v>
      </c>
      <c r="AH168" s="278" t="s">
        <v>8502</v>
      </c>
      <c r="AI168" s="278" t="s">
        <v>8502</v>
      </c>
      <c r="AJ168" s="278" t="s">
        <v>8502</v>
      </c>
      <c r="AK168" s="278" t="s">
        <v>8502</v>
      </c>
      <c r="AL168" s="278" t="s">
        <v>8502</v>
      </c>
      <c r="AM168" s="278" t="s">
        <v>8502</v>
      </c>
      <c r="AN168" s="278" t="s">
        <v>8502</v>
      </c>
      <c r="AO168" s="278" t="s">
        <v>8502</v>
      </c>
      <c r="AP168" s="278" t="s">
        <v>8502</v>
      </c>
      <c r="AQ168" s="278" t="s">
        <v>8502</v>
      </c>
      <c r="AR168" s="278" t="s">
        <v>8502</v>
      </c>
      <c r="AS168" s="278" t="s">
        <v>8502</v>
      </c>
      <c r="AT168" s="278" t="str">
        <f>_xlfn.IFNA(VLOOKUP(C168,'INFORM Severity - hidden'!$C$5:$G$155,5,FALSE),"-")</f>
        <v>-</v>
      </c>
    </row>
    <row r="169" spans="1:46" x14ac:dyDescent="0.35">
      <c r="A169"/>
      <c r="B169"/>
      <c r="C169" t="s">
        <v>8568</v>
      </c>
      <c r="D169" s="278" t="str">
        <f t="shared" si="2"/>
        <v>-</v>
      </c>
      <c r="E169" s="278" t="s">
        <v>8502</v>
      </c>
      <c r="F169" s="278" t="s">
        <v>8502</v>
      </c>
      <c r="G169" s="278" t="s">
        <v>8502</v>
      </c>
      <c r="H169" s="278" t="s">
        <v>8502</v>
      </c>
      <c r="I169" s="278" t="s">
        <v>8502</v>
      </c>
      <c r="J169" s="278" t="s">
        <v>8502</v>
      </c>
      <c r="K169" s="278" t="s">
        <v>8502</v>
      </c>
      <c r="L169" s="278" t="s">
        <v>8502</v>
      </c>
      <c r="M169" s="278" t="s">
        <v>8502</v>
      </c>
      <c r="N169" s="278" t="s">
        <v>8502</v>
      </c>
      <c r="O169" s="278" t="s">
        <v>8502</v>
      </c>
      <c r="P169" s="278" t="s">
        <v>8502</v>
      </c>
      <c r="Q169" s="278">
        <v>3</v>
      </c>
      <c r="R169" s="278">
        <v>3.1</v>
      </c>
      <c r="S169" s="278" t="s">
        <v>8502</v>
      </c>
      <c r="T169" s="278" t="s">
        <v>8502</v>
      </c>
      <c r="U169" s="278" t="s">
        <v>8502</v>
      </c>
      <c r="V169" s="278" t="s">
        <v>8502</v>
      </c>
      <c r="W169" s="278" t="s">
        <v>8502</v>
      </c>
      <c r="X169" s="278" t="s">
        <v>8502</v>
      </c>
      <c r="Y169" s="278" t="s">
        <v>8502</v>
      </c>
      <c r="Z169" s="278" t="s">
        <v>8502</v>
      </c>
      <c r="AA169" s="278" t="s">
        <v>8502</v>
      </c>
      <c r="AB169" s="278" t="s">
        <v>8502</v>
      </c>
      <c r="AC169" s="278" t="s">
        <v>8502</v>
      </c>
      <c r="AD169" s="278" t="s">
        <v>8502</v>
      </c>
      <c r="AE169" s="278" t="s">
        <v>8502</v>
      </c>
      <c r="AF169" s="278" t="s">
        <v>8502</v>
      </c>
      <c r="AG169" s="278" t="s">
        <v>8502</v>
      </c>
      <c r="AH169" s="278" t="s">
        <v>8502</v>
      </c>
      <c r="AI169" s="278" t="s">
        <v>8502</v>
      </c>
      <c r="AJ169" s="278" t="s">
        <v>8502</v>
      </c>
      <c r="AK169" s="278" t="s">
        <v>8502</v>
      </c>
      <c r="AL169" s="278" t="s">
        <v>8502</v>
      </c>
      <c r="AM169" s="278" t="s">
        <v>8502</v>
      </c>
      <c r="AN169" s="278" t="s">
        <v>8502</v>
      </c>
      <c r="AO169" s="278" t="s">
        <v>8502</v>
      </c>
      <c r="AP169" s="278" t="s">
        <v>8502</v>
      </c>
      <c r="AQ169" s="278" t="s">
        <v>8502</v>
      </c>
      <c r="AR169" s="278" t="s">
        <v>8502</v>
      </c>
      <c r="AS169" s="278" t="s">
        <v>8502</v>
      </c>
      <c r="AT169" s="278" t="str">
        <f>_xlfn.IFNA(VLOOKUP(C169,'INFORM Severity - hidden'!$C$5:$G$155,5,FALSE),"-")</f>
        <v>-</v>
      </c>
    </row>
    <row r="170" spans="1:46" x14ac:dyDescent="0.35">
      <c r="A170"/>
      <c r="B170"/>
      <c r="C170" t="s">
        <v>8569</v>
      </c>
      <c r="D170" s="278" t="str">
        <f t="shared" si="2"/>
        <v>-</v>
      </c>
      <c r="E170" s="278" t="s">
        <v>8502</v>
      </c>
      <c r="F170" s="278" t="s">
        <v>8502</v>
      </c>
      <c r="G170" s="278" t="s">
        <v>8502</v>
      </c>
      <c r="H170" s="278" t="s">
        <v>8502</v>
      </c>
      <c r="I170" s="278" t="s">
        <v>8502</v>
      </c>
      <c r="J170" s="278" t="s">
        <v>8502</v>
      </c>
      <c r="K170" s="278" t="s">
        <v>8502</v>
      </c>
      <c r="L170" s="278" t="s">
        <v>8502</v>
      </c>
      <c r="M170" s="278" t="s">
        <v>8502</v>
      </c>
      <c r="N170" s="278" t="s">
        <v>8502</v>
      </c>
      <c r="O170" s="278" t="s">
        <v>8502</v>
      </c>
      <c r="P170" s="278" t="s">
        <v>8502</v>
      </c>
      <c r="Q170" s="278" t="s">
        <v>8502</v>
      </c>
      <c r="R170" s="278">
        <v>2</v>
      </c>
      <c r="S170" s="278" t="s">
        <v>8502</v>
      </c>
      <c r="T170" s="278" t="s">
        <v>8502</v>
      </c>
      <c r="U170" s="278" t="s">
        <v>8502</v>
      </c>
      <c r="V170" s="278" t="s">
        <v>8502</v>
      </c>
      <c r="W170" s="278" t="s">
        <v>8502</v>
      </c>
      <c r="X170" s="278" t="s">
        <v>8502</v>
      </c>
      <c r="Y170" s="278" t="s">
        <v>8502</v>
      </c>
      <c r="Z170" s="278" t="s">
        <v>8502</v>
      </c>
      <c r="AA170" s="278" t="s">
        <v>8502</v>
      </c>
      <c r="AB170" s="278" t="s">
        <v>8502</v>
      </c>
      <c r="AC170" s="278" t="s">
        <v>8502</v>
      </c>
      <c r="AD170" s="278" t="s">
        <v>8502</v>
      </c>
      <c r="AE170" s="278" t="s">
        <v>8502</v>
      </c>
      <c r="AF170" s="278" t="s">
        <v>8502</v>
      </c>
      <c r="AG170" s="278" t="s">
        <v>8502</v>
      </c>
      <c r="AH170" s="278" t="s">
        <v>8502</v>
      </c>
      <c r="AI170" s="278" t="s">
        <v>8502</v>
      </c>
      <c r="AJ170" s="278" t="s">
        <v>8502</v>
      </c>
      <c r="AK170" s="278" t="s">
        <v>8502</v>
      </c>
      <c r="AL170" s="278" t="s">
        <v>8502</v>
      </c>
      <c r="AM170" s="278" t="s">
        <v>8502</v>
      </c>
      <c r="AN170" s="278" t="s">
        <v>8502</v>
      </c>
      <c r="AO170" s="278" t="s">
        <v>8502</v>
      </c>
      <c r="AP170" s="278" t="s">
        <v>8502</v>
      </c>
      <c r="AQ170" s="278" t="s">
        <v>8502</v>
      </c>
      <c r="AR170" s="278" t="s">
        <v>8502</v>
      </c>
      <c r="AS170" s="278" t="s">
        <v>8502</v>
      </c>
      <c r="AT170" s="278" t="str">
        <f>_xlfn.IFNA(VLOOKUP(C170,'INFORM Severity - hidden'!$C$5:$G$155,5,FALSE),"-")</f>
        <v>-</v>
      </c>
    </row>
    <row r="171" spans="1:46" x14ac:dyDescent="0.35">
      <c r="A171"/>
      <c r="B171"/>
      <c r="C171" t="s">
        <v>8570</v>
      </c>
      <c r="D171" s="278" t="str">
        <f t="shared" si="2"/>
        <v>-</v>
      </c>
      <c r="E171" s="278" t="s">
        <v>8502</v>
      </c>
      <c r="F171" s="278" t="s">
        <v>8502</v>
      </c>
      <c r="G171" s="278" t="s">
        <v>8502</v>
      </c>
      <c r="H171" s="278" t="s">
        <v>8502</v>
      </c>
      <c r="I171" s="278" t="s">
        <v>8502</v>
      </c>
      <c r="J171" s="278" t="s">
        <v>8502</v>
      </c>
      <c r="K171" s="278" t="s">
        <v>8502</v>
      </c>
      <c r="L171" s="278" t="s">
        <v>8502</v>
      </c>
      <c r="M171" s="278" t="s">
        <v>8502</v>
      </c>
      <c r="N171" s="278" t="s">
        <v>8502</v>
      </c>
      <c r="O171" s="278" t="s">
        <v>8502</v>
      </c>
      <c r="P171" s="278" t="s">
        <v>8502</v>
      </c>
      <c r="Q171" s="278" t="s">
        <v>8502</v>
      </c>
      <c r="R171" s="278" t="s">
        <v>8502</v>
      </c>
      <c r="S171" s="278" t="s">
        <v>8502</v>
      </c>
      <c r="T171" s="278" t="s">
        <v>8502</v>
      </c>
      <c r="U171" s="278" t="s">
        <v>8502</v>
      </c>
      <c r="V171" s="278" t="s">
        <v>8502</v>
      </c>
      <c r="W171" s="278" t="s">
        <v>8502</v>
      </c>
      <c r="X171" s="278" t="s">
        <v>8502</v>
      </c>
      <c r="Y171" s="278" t="s">
        <v>8502</v>
      </c>
      <c r="Z171" s="278" t="s">
        <v>8502</v>
      </c>
      <c r="AA171" s="278" t="s">
        <v>8502</v>
      </c>
      <c r="AB171" s="278" t="s">
        <v>8502</v>
      </c>
      <c r="AC171" s="278" t="s">
        <v>8502</v>
      </c>
      <c r="AD171" s="278" t="s">
        <v>8502</v>
      </c>
      <c r="AE171" s="278" t="s">
        <v>8502</v>
      </c>
      <c r="AF171" s="278" t="s">
        <v>8502</v>
      </c>
      <c r="AG171" s="278" t="s">
        <v>8502</v>
      </c>
      <c r="AH171" s="278" t="s">
        <v>8502</v>
      </c>
      <c r="AI171" s="278" t="s">
        <v>8502</v>
      </c>
      <c r="AJ171" s="278" t="s">
        <v>8502</v>
      </c>
      <c r="AK171" s="278" t="s">
        <v>8502</v>
      </c>
      <c r="AL171" s="278" t="s">
        <v>8502</v>
      </c>
      <c r="AM171" s="278" t="s">
        <v>8502</v>
      </c>
      <c r="AN171" s="278" t="s">
        <v>8502</v>
      </c>
      <c r="AO171" s="278" t="s">
        <v>8502</v>
      </c>
      <c r="AP171" s="278" t="s">
        <v>8502</v>
      </c>
      <c r="AQ171" s="278" t="s">
        <v>8502</v>
      </c>
      <c r="AR171" s="278" t="s">
        <v>8502</v>
      </c>
      <c r="AS171" s="278" t="s">
        <v>8502</v>
      </c>
      <c r="AT171" s="278" t="str">
        <f>_xlfn.IFNA(VLOOKUP(C171,'INFORM Severity - hidden'!$C$5:$G$155,5,FALSE),"-")</f>
        <v>-</v>
      </c>
    </row>
    <row r="172" spans="1:46" x14ac:dyDescent="0.35">
      <c r="A172"/>
      <c r="B172"/>
      <c r="C172" t="s">
        <v>8571</v>
      </c>
      <c r="D172" s="278" t="str">
        <f t="shared" si="2"/>
        <v>-</v>
      </c>
      <c r="E172" s="278" t="s">
        <v>8502</v>
      </c>
      <c r="F172" s="278" t="s">
        <v>8502</v>
      </c>
      <c r="G172" s="278" t="s">
        <v>8502</v>
      </c>
      <c r="H172" s="278" t="s">
        <v>8502</v>
      </c>
      <c r="I172" s="278" t="s">
        <v>8502</v>
      </c>
      <c r="J172" s="278" t="s">
        <v>8502</v>
      </c>
      <c r="K172" s="278" t="s">
        <v>8502</v>
      </c>
      <c r="L172" s="278" t="s">
        <v>8502</v>
      </c>
      <c r="M172" s="278" t="s">
        <v>8502</v>
      </c>
      <c r="N172" s="278" t="s">
        <v>8502</v>
      </c>
      <c r="O172" s="278" t="s">
        <v>8502</v>
      </c>
      <c r="P172" s="278" t="s">
        <v>8502</v>
      </c>
      <c r="Q172" s="278" t="s">
        <v>8502</v>
      </c>
      <c r="R172" s="278" t="s">
        <v>8502</v>
      </c>
      <c r="S172" s="278" t="s">
        <v>8502</v>
      </c>
      <c r="T172" s="278" t="s">
        <v>8502</v>
      </c>
      <c r="U172" s="278" t="s">
        <v>8502</v>
      </c>
      <c r="V172" s="278" t="s">
        <v>8502</v>
      </c>
      <c r="W172" s="278" t="s">
        <v>8502</v>
      </c>
      <c r="X172" s="278" t="s">
        <v>8502</v>
      </c>
      <c r="Y172" s="278" t="s">
        <v>8502</v>
      </c>
      <c r="Z172" s="278" t="s">
        <v>8502</v>
      </c>
      <c r="AA172" s="278" t="s">
        <v>8502</v>
      </c>
      <c r="AB172" s="278">
        <v>2.5</v>
      </c>
      <c r="AC172" s="278">
        <v>2.5</v>
      </c>
      <c r="AD172" s="278">
        <v>2.5</v>
      </c>
      <c r="AE172" s="278">
        <v>2.5</v>
      </c>
      <c r="AF172" s="278">
        <v>2.5</v>
      </c>
      <c r="AG172" s="278" t="s">
        <v>8502</v>
      </c>
      <c r="AH172" s="278" t="s">
        <v>8502</v>
      </c>
      <c r="AI172" s="278" t="s">
        <v>8502</v>
      </c>
      <c r="AJ172" s="278" t="s">
        <v>8502</v>
      </c>
      <c r="AK172" s="278" t="s">
        <v>8502</v>
      </c>
      <c r="AL172" s="278" t="s">
        <v>8502</v>
      </c>
      <c r="AM172" s="278" t="s">
        <v>8502</v>
      </c>
      <c r="AN172" s="278" t="s">
        <v>8502</v>
      </c>
      <c r="AO172" s="278" t="s">
        <v>8502</v>
      </c>
      <c r="AP172" s="278" t="s">
        <v>8502</v>
      </c>
      <c r="AQ172" s="278" t="s">
        <v>8502</v>
      </c>
      <c r="AR172" s="278" t="s">
        <v>8502</v>
      </c>
      <c r="AS172" s="278" t="s">
        <v>8502</v>
      </c>
      <c r="AT172" s="278" t="str">
        <f>_xlfn.IFNA(VLOOKUP(C172,'INFORM Severity - hidden'!$C$5:$G$155,5,FALSE),"-")</f>
        <v>-</v>
      </c>
    </row>
    <row r="173" spans="1:46" x14ac:dyDescent="0.35">
      <c r="A173" t="s">
        <v>834</v>
      </c>
      <c r="B173" t="s">
        <v>2521</v>
      </c>
      <c r="C173" t="s">
        <v>2522</v>
      </c>
      <c r="D173" s="278" t="str">
        <f t="shared" si="2"/>
        <v>Stable</v>
      </c>
      <c r="E173" s="278" t="s">
        <v>8502</v>
      </c>
      <c r="F173" s="278" t="s">
        <v>8502</v>
      </c>
      <c r="G173" s="278" t="s">
        <v>8502</v>
      </c>
      <c r="H173" s="278" t="s">
        <v>8502</v>
      </c>
      <c r="I173" s="278" t="s">
        <v>8502</v>
      </c>
      <c r="J173" s="278" t="s">
        <v>8502</v>
      </c>
      <c r="K173" s="278" t="s">
        <v>8502</v>
      </c>
      <c r="L173" s="278" t="s">
        <v>8502</v>
      </c>
      <c r="M173" s="278" t="s">
        <v>8502</v>
      </c>
      <c r="N173" s="278" t="s">
        <v>8502</v>
      </c>
      <c r="O173" s="278" t="s">
        <v>8502</v>
      </c>
      <c r="P173" s="278" t="s">
        <v>8502</v>
      </c>
      <c r="Q173" s="278" t="s">
        <v>8502</v>
      </c>
      <c r="R173" s="278" t="s">
        <v>8502</v>
      </c>
      <c r="S173" s="278" t="s">
        <v>8502</v>
      </c>
      <c r="T173" s="278" t="s">
        <v>8502</v>
      </c>
      <c r="U173" s="278" t="s">
        <v>8502</v>
      </c>
      <c r="V173" s="278" t="s">
        <v>8502</v>
      </c>
      <c r="W173" s="278" t="s">
        <v>8502</v>
      </c>
      <c r="X173" s="278" t="s">
        <v>8502</v>
      </c>
      <c r="Y173" s="278" t="s">
        <v>8502</v>
      </c>
      <c r="Z173" s="278" t="s">
        <v>8502</v>
      </c>
      <c r="AA173" s="278" t="s">
        <v>8502</v>
      </c>
      <c r="AB173" s="278" t="s">
        <v>8502</v>
      </c>
      <c r="AC173" s="278" t="s">
        <v>8502</v>
      </c>
      <c r="AD173" s="278" t="s">
        <v>8502</v>
      </c>
      <c r="AE173" s="278" t="s">
        <v>8502</v>
      </c>
      <c r="AF173" s="278" t="s">
        <v>8502</v>
      </c>
      <c r="AG173" s="278" t="s">
        <v>8502</v>
      </c>
      <c r="AH173" s="278" t="s">
        <v>8502</v>
      </c>
      <c r="AI173" s="278" t="s">
        <v>8502</v>
      </c>
      <c r="AJ173" s="278" t="s">
        <v>8502</v>
      </c>
      <c r="AK173" s="278" t="s">
        <v>8502</v>
      </c>
      <c r="AL173" s="278" t="s">
        <v>8502</v>
      </c>
      <c r="AM173" s="278" t="s">
        <v>8502</v>
      </c>
      <c r="AN173" s="278">
        <v>3.1</v>
      </c>
      <c r="AO173" s="278">
        <v>3.1</v>
      </c>
      <c r="AP173" s="278">
        <v>3.1</v>
      </c>
      <c r="AQ173" s="278">
        <v>3.1</v>
      </c>
      <c r="AR173" s="278">
        <v>3.1</v>
      </c>
      <c r="AS173" s="278">
        <v>3.1</v>
      </c>
      <c r="AT173" s="278">
        <f>_xlfn.IFNA(VLOOKUP(C173,'INFORM Severity - hidden'!$C$5:$G$155,5,FALSE),"-")</f>
        <v>3.1</v>
      </c>
    </row>
    <row r="174" spans="1:46" x14ac:dyDescent="0.35">
      <c r="A174"/>
      <c r="B174"/>
      <c r="C174" t="s">
        <v>8572</v>
      </c>
      <c r="D174" s="278" t="str">
        <f t="shared" si="2"/>
        <v>-</v>
      </c>
      <c r="E174" s="278" t="s">
        <v>8502</v>
      </c>
      <c r="F174" s="278" t="s">
        <v>8502</v>
      </c>
      <c r="G174" s="278" t="s">
        <v>8502</v>
      </c>
      <c r="H174" s="278" t="s">
        <v>8502</v>
      </c>
      <c r="I174" s="278" t="s">
        <v>8502</v>
      </c>
      <c r="J174" s="278" t="s">
        <v>8502</v>
      </c>
      <c r="K174" s="278" t="s">
        <v>8502</v>
      </c>
      <c r="L174" s="278" t="s">
        <v>8502</v>
      </c>
      <c r="M174" s="278" t="s">
        <v>8502</v>
      </c>
      <c r="N174" s="278" t="s">
        <v>8502</v>
      </c>
      <c r="O174" s="278" t="s">
        <v>8502</v>
      </c>
      <c r="P174" s="278" t="s">
        <v>8502</v>
      </c>
      <c r="Q174" s="278" t="s">
        <v>8502</v>
      </c>
      <c r="R174" s="278" t="s">
        <v>8502</v>
      </c>
      <c r="S174" s="278" t="s">
        <v>8502</v>
      </c>
      <c r="T174" s="278" t="s">
        <v>8502</v>
      </c>
      <c r="U174" s="278" t="s">
        <v>8502</v>
      </c>
      <c r="V174" s="278" t="s">
        <v>8502</v>
      </c>
      <c r="W174" s="278" t="s">
        <v>8502</v>
      </c>
      <c r="X174" s="278" t="s">
        <v>8502</v>
      </c>
      <c r="Y174" s="278" t="s">
        <v>8502</v>
      </c>
      <c r="Z174" s="278" t="s">
        <v>8502</v>
      </c>
      <c r="AA174" s="278" t="s">
        <v>8502</v>
      </c>
      <c r="AB174" s="278" t="s">
        <v>8502</v>
      </c>
      <c r="AC174" s="278" t="s">
        <v>8502</v>
      </c>
      <c r="AD174" s="278" t="s">
        <v>8502</v>
      </c>
      <c r="AE174" s="278" t="s">
        <v>8502</v>
      </c>
      <c r="AF174" s="278" t="s">
        <v>8502</v>
      </c>
      <c r="AG174" s="278" t="s">
        <v>8502</v>
      </c>
      <c r="AH174" s="278" t="s">
        <v>8502</v>
      </c>
      <c r="AI174" s="278" t="s">
        <v>8502</v>
      </c>
      <c r="AJ174" s="278" t="s">
        <v>8502</v>
      </c>
      <c r="AK174" s="278" t="s">
        <v>8502</v>
      </c>
      <c r="AL174" s="278" t="s">
        <v>8502</v>
      </c>
      <c r="AM174" s="278" t="s">
        <v>8502</v>
      </c>
      <c r="AN174" s="278" t="s">
        <v>8502</v>
      </c>
      <c r="AO174" s="278" t="s">
        <v>8502</v>
      </c>
      <c r="AP174" s="278" t="s">
        <v>8502</v>
      </c>
      <c r="AQ174" s="278" t="s">
        <v>8502</v>
      </c>
      <c r="AR174" s="278" t="s">
        <v>8502</v>
      </c>
      <c r="AS174" s="278" t="s">
        <v>8502</v>
      </c>
      <c r="AT174" s="278" t="str">
        <f>_xlfn.IFNA(VLOOKUP(C174,'INFORM Severity - hidden'!$C$5:$G$155,5,FALSE),"-")</f>
        <v>-</v>
      </c>
    </row>
    <row r="175" spans="1:46" x14ac:dyDescent="0.35">
      <c r="A175" t="s">
        <v>3046</v>
      </c>
      <c r="B175" t="s">
        <v>3044</v>
      </c>
      <c r="C175" t="s">
        <v>3045</v>
      </c>
      <c r="D175" s="278" t="str">
        <f t="shared" si="2"/>
        <v>Increasing</v>
      </c>
      <c r="E175" s="278" t="s">
        <v>8502</v>
      </c>
      <c r="F175" s="278" t="s">
        <v>8502</v>
      </c>
      <c r="G175" s="278" t="s">
        <v>8502</v>
      </c>
      <c r="H175" s="278" t="s">
        <v>8502</v>
      </c>
      <c r="I175" s="278" t="s">
        <v>8502</v>
      </c>
      <c r="J175" s="278" t="s">
        <v>8502</v>
      </c>
      <c r="K175" s="278" t="s">
        <v>8502</v>
      </c>
      <c r="L175" s="278" t="s">
        <v>8502</v>
      </c>
      <c r="M175" s="278" t="s">
        <v>8502</v>
      </c>
      <c r="N175" s="278" t="s">
        <v>8502</v>
      </c>
      <c r="O175" s="278" t="s">
        <v>8502</v>
      </c>
      <c r="P175" s="278" t="s">
        <v>8502</v>
      </c>
      <c r="Q175" s="278" t="s">
        <v>8502</v>
      </c>
      <c r="R175" s="278" t="s">
        <v>8502</v>
      </c>
      <c r="S175" s="278" t="s">
        <v>8502</v>
      </c>
      <c r="T175" s="278" t="s">
        <v>8502</v>
      </c>
      <c r="U175" s="278" t="s">
        <v>8502</v>
      </c>
      <c r="V175" s="278" t="s">
        <v>8502</v>
      </c>
      <c r="W175" s="278" t="s">
        <v>8502</v>
      </c>
      <c r="X175" s="278" t="s">
        <v>8502</v>
      </c>
      <c r="Y175" s="278" t="s">
        <v>8502</v>
      </c>
      <c r="Z175" s="278" t="s">
        <v>8502</v>
      </c>
      <c r="AA175" s="278" t="s">
        <v>8502</v>
      </c>
      <c r="AB175" s="278" t="s">
        <v>8502</v>
      </c>
      <c r="AC175" s="278" t="s">
        <v>8502</v>
      </c>
      <c r="AD175" s="278" t="s">
        <v>8502</v>
      </c>
      <c r="AE175" s="278" t="s">
        <v>8502</v>
      </c>
      <c r="AF175" s="278" t="s">
        <v>8502</v>
      </c>
      <c r="AG175" s="278" t="s">
        <v>8502</v>
      </c>
      <c r="AH175" s="278" t="s">
        <v>8502</v>
      </c>
      <c r="AI175" s="278" t="s">
        <v>8502</v>
      </c>
      <c r="AJ175" s="278" t="s">
        <v>8502</v>
      </c>
      <c r="AK175" s="278" t="s">
        <v>8502</v>
      </c>
      <c r="AL175" s="278" t="s">
        <v>8502</v>
      </c>
      <c r="AM175" s="278" t="s">
        <v>8502</v>
      </c>
      <c r="AN175" s="278" t="s">
        <v>8502</v>
      </c>
      <c r="AO175" s="278" t="s">
        <v>8502</v>
      </c>
      <c r="AP175" s="278">
        <v>1.2</v>
      </c>
      <c r="AQ175" s="278">
        <v>1.6</v>
      </c>
      <c r="AR175" s="278">
        <v>1.6</v>
      </c>
      <c r="AS175" s="278">
        <v>1.7</v>
      </c>
      <c r="AT175" s="278">
        <f>_xlfn.IFNA(VLOOKUP(C175,'INFORM Severity - hidden'!$C$5:$G$155,5,FALSE),"-")</f>
        <v>1.7</v>
      </c>
    </row>
    <row r="176" spans="1:46" x14ac:dyDescent="0.35">
      <c r="A176" t="s">
        <v>45</v>
      </c>
      <c r="B176" t="s">
        <v>43</v>
      </c>
      <c r="C176" t="s">
        <v>44</v>
      </c>
      <c r="D176" s="278" t="str">
        <f t="shared" si="2"/>
        <v>Stable</v>
      </c>
      <c r="E176" s="278">
        <v>3.6</v>
      </c>
      <c r="F176" s="278">
        <v>3.6</v>
      </c>
      <c r="G176" s="278">
        <v>3.6</v>
      </c>
      <c r="H176" s="278">
        <v>3.9</v>
      </c>
      <c r="I176" s="278">
        <v>3.9</v>
      </c>
      <c r="J176" s="278">
        <v>3.9</v>
      </c>
      <c r="K176" s="278">
        <v>3.9</v>
      </c>
      <c r="L176" s="278">
        <v>3.9</v>
      </c>
      <c r="M176" s="278">
        <v>3.9</v>
      </c>
      <c r="N176" s="278">
        <v>3.9</v>
      </c>
      <c r="O176" s="278">
        <v>4.0999999999999996</v>
      </c>
      <c r="P176" s="278">
        <v>4.0999999999999996</v>
      </c>
      <c r="Q176" s="278">
        <v>4.0999999999999996</v>
      </c>
      <c r="R176" s="278">
        <v>4.0999999999999996</v>
      </c>
      <c r="S176" s="278">
        <v>4.0999999999999996</v>
      </c>
      <c r="T176" s="278">
        <v>4.0999999999999996</v>
      </c>
      <c r="U176" s="278">
        <v>4</v>
      </c>
      <c r="V176" s="278">
        <v>4</v>
      </c>
      <c r="W176" s="278">
        <v>4</v>
      </c>
      <c r="X176" s="278">
        <v>4</v>
      </c>
      <c r="Y176" s="278">
        <v>4</v>
      </c>
      <c r="Z176" s="278">
        <v>4</v>
      </c>
      <c r="AA176" s="278">
        <v>3.7</v>
      </c>
      <c r="AB176" s="278">
        <v>3.7</v>
      </c>
      <c r="AC176" s="278">
        <v>3.7</v>
      </c>
      <c r="AD176" s="278">
        <v>3.7</v>
      </c>
      <c r="AE176" s="278">
        <v>3.8</v>
      </c>
      <c r="AF176" s="278">
        <v>3.7</v>
      </c>
      <c r="AG176" s="278">
        <v>3.7</v>
      </c>
      <c r="AH176" s="278">
        <v>3.8</v>
      </c>
      <c r="AI176" s="278">
        <v>3.8</v>
      </c>
      <c r="AJ176" s="278">
        <v>3.8</v>
      </c>
      <c r="AK176" s="278">
        <v>3.8</v>
      </c>
      <c r="AL176" s="278">
        <v>3.8</v>
      </c>
      <c r="AM176" s="278">
        <v>3.8</v>
      </c>
      <c r="AN176" s="278">
        <v>3.8</v>
      </c>
      <c r="AO176" s="278">
        <v>3.8</v>
      </c>
      <c r="AP176" s="278">
        <v>3.8</v>
      </c>
      <c r="AQ176" s="278">
        <v>3.8</v>
      </c>
      <c r="AR176" s="278">
        <v>3.8</v>
      </c>
      <c r="AS176" s="278">
        <v>3.8</v>
      </c>
      <c r="AT176" s="278">
        <f>_xlfn.IFNA(VLOOKUP(C176,'INFORM Severity - hidden'!$C$5:$G$155,5,FALSE),"-")</f>
        <v>3.8</v>
      </c>
    </row>
    <row r="177" spans="1:46" x14ac:dyDescent="0.35">
      <c r="A177" t="s">
        <v>192</v>
      </c>
      <c r="B177" t="s">
        <v>190</v>
      </c>
      <c r="C177" t="s">
        <v>191</v>
      </c>
      <c r="D177" s="278" t="str">
        <f t="shared" si="2"/>
        <v>Decreasing</v>
      </c>
      <c r="E177" s="278" t="s">
        <v>8502</v>
      </c>
      <c r="F177" s="278">
        <v>3.6</v>
      </c>
      <c r="G177" s="278">
        <v>3.6</v>
      </c>
      <c r="H177" s="278">
        <v>3.8</v>
      </c>
      <c r="I177" s="278">
        <v>3.8</v>
      </c>
      <c r="J177" s="278">
        <v>3.8</v>
      </c>
      <c r="K177" s="278">
        <v>3.8</v>
      </c>
      <c r="L177" s="278">
        <v>3.8</v>
      </c>
      <c r="M177" s="278">
        <v>3.8</v>
      </c>
      <c r="N177" s="278">
        <v>3.8</v>
      </c>
      <c r="O177" s="278">
        <v>3.8</v>
      </c>
      <c r="P177" s="278">
        <v>3.8</v>
      </c>
      <c r="Q177" s="278">
        <v>3.8</v>
      </c>
      <c r="R177" s="278">
        <v>3.8</v>
      </c>
      <c r="S177" s="278">
        <v>3.8</v>
      </c>
      <c r="T177" s="278">
        <v>3.8</v>
      </c>
      <c r="U177" s="278">
        <v>3.9</v>
      </c>
      <c r="V177" s="278">
        <v>3.9</v>
      </c>
      <c r="W177" s="278">
        <v>3.9</v>
      </c>
      <c r="X177" s="278">
        <v>3.9</v>
      </c>
      <c r="Y177" s="278">
        <v>3.9</v>
      </c>
      <c r="Z177" s="278">
        <v>3.9</v>
      </c>
      <c r="AA177" s="278">
        <v>3.9</v>
      </c>
      <c r="AB177" s="278">
        <v>3.9</v>
      </c>
      <c r="AC177" s="278">
        <v>3.9</v>
      </c>
      <c r="AD177" s="278">
        <v>4</v>
      </c>
      <c r="AE177" s="278">
        <v>4</v>
      </c>
      <c r="AF177" s="278">
        <v>4</v>
      </c>
      <c r="AG177" s="278">
        <v>4</v>
      </c>
      <c r="AH177" s="278">
        <v>4.2</v>
      </c>
      <c r="AI177" s="278">
        <v>4.2</v>
      </c>
      <c r="AJ177" s="278">
        <v>4.2</v>
      </c>
      <c r="AK177" s="278">
        <v>4.2</v>
      </c>
      <c r="AL177" s="278">
        <v>4.2</v>
      </c>
      <c r="AM177" s="278">
        <v>3.9</v>
      </c>
      <c r="AN177" s="278">
        <v>3.8</v>
      </c>
      <c r="AO177" s="278">
        <v>3.8</v>
      </c>
      <c r="AP177" s="278">
        <v>3.8</v>
      </c>
      <c r="AQ177" s="278">
        <v>3.8</v>
      </c>
      <c r="AR177" s="278">
        <v>3.8</v>
      </c>
      <c r="AS177" s="278">
        <v>3.7</v>
      </c>
      <c r="AT177" s="278">
        <f>_xlfn.IFNA(VLOOKUP(C177,'INFORM Severity - hidden'!$C$5:$G$155,5,FALSE),"-")</f>
        <v>3.7</v>
      </c>
    </row>
    <row r="178" spans="1:46" x14ac:dyDescent="0.35">
      <c r="A178" t="s">
        <v>789</v>
      </c>
      <c r="B178" t="s">
        <v>787</v>
      </c>
      <c r="C178" t="s">
        <v>788</v>
      </c>
      <c r="D178" s="278" t="str">
        <f t="shared" si="2"/>
        <v>Increasing</v>
      </c>
      <c r="E178" s="278" t="s">
        <v>8502</v>
      </c>
      <c r="F178" s="278" t="s">
        <v>8502</v>
      </c>
      <c r="G178" s="278">
        <v>4.2</v>
      </c>
      <c r="H178" s="278">
        <v>4.2</v>
      </c>
      <c r="I178" s="278">
        <v>4.2</v>
      </c>
      <c r="J178" s="278">
        <v>4.2</v>
      </c>
      <c r="K178" s="278">
        <v>4.2</v>
      </c>
      <c r="L178" s="278">
        <v>4.2</v>
      </c>
      <c r="M178" s="278">
        <v>4.2</v>
      </c>
      <c r="N178" s="278">
        <v>4.3</v>
      </c>
      <c r="O178" s="278">
        <v>4.3</v>
      </c>
      <c r="P178" s="278">
        <v>4.3</v>
      </c>
      <c r="Q178" s="278">
        <v>4.3</v>
      </c>
      <c r="R178" s="278">
        <v>4.3</v>
      </c>
      <c r="S178" s="278">
        <v>4.3</v>
      </c>
      <c r="T178" s="278">
        <v>4.3</v>
      </c>
      <c r="U178" s="278">
        <v>4.0999999999999996</v>
      </c>
      <c r="V178" s="278">
        <v>4</v>
      </c>
      <c r="W178" s="278">
        <v>4</v>
      </c>
      <c r="X178" s="278">
        <v>4</v>
      </c>
      <c r="Y178" s="278">
        <v>4</v>
      </c>
      <c r="Z178" s="278">
        <v>4</v>
      </c>
      <c r="AA178" s="278">
        <v>4.0999999999999996</v>
      </c>
      <c r="AB178" s="278">
        <v>4.0999999999999996</v>
      </c>
      <c r="AC178" s="278">
        <v>4.0999999999999996</v>
      </c>
      <c r="AD178" s="278">
        <v>4.0999999999999996</v>
      </c>
      <c r="AE178" s="278">
        <v>4.2</v>
      </c>
      <c r="AF178" s="278">
        <v>4.2</v>
      </c>
      <c r="AG178" s="278">
        <v>4.2</v>
      </c>
      <c r="AH178" s="278">
        <v>4.3</v>
      </c>
      <c r="AI178" s="278">
        <v>4.3</v>
      </c>
      <c r="AJ178" s="278">
        <v>4.3</v>
      </c>
      <c r="AK178" s="278">
        <v>4.3</v>
      </c>
      <c r="AL178" s="278">
        <v>4.2</v>
      </c>
      <c r="AM178" s="278">
        <v>4.2</v>
      </c>
      <c r="AN178" s="278">
        <v>4.2</v>
      </c>
      <c r="AO178" s="278">
        <v>4.2</v>
      </c>
      <c r="AP178" s="278">
        <v>4.2</v>
      </c>
      <c r="AQ178" s="278">
        <v>4.2</v>
      </c>
      <c r="AR178" s="278">
        <v>4.3</v>
      </c>
      <c r="AS178" s="278">
        <v>4.3</v>
      </c>
      <c r="AT178" s="278">
        <f>_xlfn.IFNA(VLOOKUP(C178,'INFORM Severity - hidden'!$C$5:$G$155,5,FALSE),"-")</f>
        <v>4.3</v>
      </c>
    </row>
    <row r="179" spans="1:46" x14ac:dyDescent="0.35">
      <c r="A179" t="s">
        <v>932</v>
      </c>
      <c r="B179" t="s">
        <v>930</v>
      </c>
      <c r="C179" t="s">
        <v>931</v>
      </c>
      <c r="D179" s="278" t="str">
        <f t="shared" si="2"/>
        <v>Decreasing</v>
      </c>
      <c r="E179" s="278" t="s">
        <v>8502</v>
      </c>
      <c r="F179" s="278" t="s">
        <v>8502</v>
      </c>
      <c r="G179" s="278" t="s">
        <v>8502</v>
      </c>
      <c r="H179" s="278">
        <v>3.6</v>
      </c>
      <c r="I179" s="278">
        <v>3.6</v>
      </c>
      <c r="J179" s="278">
        <v>3.6</v>
      </c>
      <c r="K179" s="278">
        <v>3.6</v>
      </c>
      <c r="L179" s="278">
        <v>3.6</v>
      </c>
      <c r="M179" s="278">
        <v>3.6</v>
      </c>
      <c r="N179" s="278">
        <v>3.6</v>
      </c>
      <c r="O179" s="278">
        <v>3.5</v>
      </c>
      <c r="P179" s="278">
        <v>3.6</v>
      </c>
      <c r="Q179" s="278">
        <v>3.6</v>
      </c>
      <c r="R179" s="278">
        <v>3.5</v>
      </c>
      <c r="S179" s="278">
        <v>3.6</v>
      </c>
      <c r="T179" s="278">
        <v>3.6</v>
      </c>
      <c r="U179" s="278">
        <v>3.6</v>
      </c>
      <c r="V179" s="278">
        <v>3.6</v>
      </c>
      <c r="W179" s="278">
        <v>3.6</v>
      </c>
      <c r="X179" s="278">
        <v>3.6</v>
      </c>
      <c r="Y179" s="278">
        <v>3.6</v>
      </c>
      <c r="Z179" s="278">
        <v>3.6</v>
      </c>
      <c r="AA179" s="278">
        <v>3.8</v>
      </c>
      <c r="AB179" s="278">
        <v>3.8</v>
      </c>
      <c r="AC179" s="278">
        <v>3.8</v>
      </c>
      <c r="AD179" s="278">
        <v>3.8</v>
      </c>
      <c r="AE179" s="278">
        <v>3.8</v>
      </c>
      <c r="AF179" s="278">
        <v>3.8</v>
      </c>
      <c r="AG179" s="278">
        <v>3.8</v>
      </c>
      <c r="AH179" s="278">
        <v>3.7</v>
      </c>
      <c r="AI179" s="278">
        <v>3.7</v>
      </c>
      <c r="AJ179" s="278">
        <v>3.7</v>
      </c>
      <c r="AK179" s="278">
        <v>3.7</v>
      </c>
      <c r="AL179" s="278">
        <v>3.9</v>
      </c>
      <c r="AM179" s="278">
        <v>3.9</v>
      </c>
      <c r="AN179" s="278">
        <v>3.9</v>
      </c>
      <c r="AO179" s="278">
        <v>3.9</v>
      </c>
      <c r="AP179" s="278">
        <v>3.9</v>
      </c>
      <c r="AQ179" s="278">
        <v>3.9</v>
      </c>
      <c r="AR179" s="278">
        <v>3.9</v>
      </c>
      <c r="AS179" s="278">
        <v>3.8</v>
      </c>
      <c r="AT179" s="278">
        <f>_xlfn.IFNA(VLOOKUP(C179,'INFORM Severity - hidden'!$C$5:$G$155,5,FALSE),"-")</f>
        <v>3.8</v>
      </c>
    </row>
    <row r="180" spans="1:46" x14ac:dyDescent="0.35">
      <c r="A180" t="s">
        <v>843</v>
      </c>
      <c r="B180" t="s">
        <v>841</v>
      </c>
      <c r="C180" t="s">
        <v>842</v>
      </c>
      <c r="D180" s="278" t="str">
        <f t="shared" si="2"/>
        <v>-</v>
      </c>
      <c r="E180" s="278" t="s">
        <v>8502</v>
      </c>
      <c r="F180" s="278" t="s">
        <v>8502</v>
      </c>
      <c r="G180" s="278" t="s">
        <v>8502</v>
      </c>
      <c r="H180" s="278" t="s">
        <v>8502</v>
      </c>
      <c r="I180" s="278" t="s">
        <v>8502</v>
      </c>
      <c r="J180" s="278" t="s">
        <v>8502</v>
      </c>
      <c r="K180" s="278" t="s">
        <v>8502</v>
      </c>
      <c r="L180" s="278" t="s">
        <v>8502</v>
      </c>
      <c r="M180" s="278" t="s">
        <v>8502</v>
      </c>
      <c r="N180" s="278" t="s">
        <v>8502</v>
      </c>
      <c r="O180" s="278" t="s">
        <v>8502</v>
      </c>
      <c r="P180" s="278" t="s">
        <v>8502</v>
      </c>
      <c r="Q180" s="278" t="s">
        <v>8502</v>
      </c>
      <c r="R180" s="278" t="s">
        <v>8502</v>
      </c>
      <c r="S180" s="278" t="s">
        <v>8502</v>
      </c>
      <c r="T180" s="278" t="s">
        <v>8502</v>
      </c>
      <c r="U180" s="278" t="s">
        <v>8502</v>
      </c>
      <c r="V180" s="278" t="s">
        <v>8502</v>
      </c>
      <c r="W180" s="278" t="s">
        <v>8502</v>
      </c>
      <c r="X180" s="278" t="s">
        <v>8502</v>
      </c>
      <c r="Y180" s="278" t="s">
        <v>8502</v>
      </c>
      <c r="Z180" s="278" t="s">
        <v>8502</v>
      </c>
      <c r="AA180" s="278" t="s">
        <v>8502</v>
      </c>
      <c r="AB180" s="278" t="s">
        <v>8502</v>
      </c>
      <c r="AC180" s="278" t="s">
        <v>8502</v>
      </c>
      <c r="AD180" s="278" t="s">
        <v>8502</v>
      </c>
      <c r="AE180" s="278" t="s">
        <v>8502</v>
      </c>
      <c r="AF180" s="278" t="s">
        <v>8502</v>
      </c>
      <c r="AG180" s="278" t="s">
        <v>8502</v>
      </c>
      <c r="AH180" s="278" t="s">
        <v>8502</v>
      </c>
      <c r="AI180" s="278" t="s">
        <v>8502</v>
      </c>
      <c r="AJ180" s="278" t="s">
        <v>8502</v>
      </c>
      <c r="AK180" s="278" t="s">
        <v>8502</v>
      </c>
      <c r="AL180" s="278" t="s">
        <v>8502</v>
      </c>
      <c r="AM180" s="278" t="s">
        <v>8502</v>
      </c>
      <c r="AN180" s="278" t="s">
        <v>8502</v>
      </c>
      <c r="AO180" s="278" t="s">
        <v>8502</v>
      </c>
      <c r="AP180" s="278" t="s">
        <v>8502</v>
      </c>
      <c r="AQ180" s="278" t="s">
        <v>8502</v>
      </c>
      <c r="AR180" s="278" t="s">
        <v>8502</v>
      </c>
      <c r="AS180" s="278" t="s">
        <v>8502</v>
      </c>
      <c r="AT180" s="278" t="str">
        <f>_xlfn.IFNA(VLOOKUP(C180,'INFORM Severity - hidden'!$C$5:$G$155,5,FALSE),"-")</f>
        <v>x</v>
      </c>
    </row>
    <row r="181" spans="1:46" x14ac:dyDescent="0.35">
      <c r="A181" t="s">
        <v>970</v>
      </c>
      <c r="B181" t="s">
        <v>968</v>
      </c>
      <c r="C181" t="s">
        <v>969</v>
      </c>
      <c r="D181" s="278" t="str">
        <f t="shared" si="2"/>
        <v>Decreasing</v>
      </c>
      <c r="E181" s="278" t="s">
        <v>8502</v>
      </c>
      <c r="F181" s="278" t="s">
        <v>8502</v>
      </c>
      <c r="G181" s="278" t="s">
        <v>8502</v>
      </c>
      <c r="H181" s="278" t="s">
        <v>8502</v>
      </c>
      <c r="I181" s="278">
        <v>4.0999999999999996</v>
      </c>
      <c r="J181" s="278">
        <v>4.2</v>
      </c>
      <c r="K181" s="278">
        <v>4.2</v>
      </c>
      <c r="L181" s="278">
        <v>4.2</v>
      </c>
      <c r="M181" s="278">
        <v>4.2</v>
      </c>
      <c r="N181" s="278">
        <v>4.2</v>
      </c>
      <c r="O181" s="278">
        <v>4.2</v>
      </c>
      <c r="P181" s="278">
        <v>4.2</v>
      </c>
      <c r="Q181" s="278">
        <v>4.2</v>
      </c>
      <c r="R181" s="278">
        <v>4.2</v>
      </c>
      <c r="S181" s="278">
        <v>4.2</v>
      </c>
      <c r="T181" s="278">
        <v>4.2</v>
      </c>
      <c r="U181" s="278">
        <v>4.2</v>
      </c>
      <c r="V181" s="278">
        <v>4</v>
      </c>
      <c r="W181" s="278">
        <v>4</v>
      </c>
      <c r="X181" s="278">
        <v>4</v>
      </c>
      <c r="Y181" s="278">
        <v>4</v>
      </c>
      <c r="Z181" s="278">
        <v>4</v>
      </c>
      <c r="AA181" s="278">
        <v>4.3</v>
      </c>
      <c r="AB181" s="278">
        <v>4.3</v>
      </c>
      <c r="AC181" s="278">
        <v>4.3</v>
      </c>
      <c r="AD181" s="278">
        <v>4.5</v>
      </c>
      <c r="AE181" s="278">
        <v>4.5</v>
      </c>
      <c r="AF181" s="278">
        <v>4.5</v>
      </c>
      <c r="AG181" s="278">
        <v>4.5</v>
      </c>
      <c r="AH181" s="278">
        <v>4.5999999999999996</v>
      </c>
      <c r="AI181" s="278">
        <v>4.5999999999999996</v>
      </c>
      <c r="AJ181" s="278">
        <v>4.5999999999999996</v>
      </c>
      <c r="AK181" s="278">
        <v>4.5999999999999996</v>
      </c>
      <c r="AL181" s="278">
        <v>4.5999999999999996</v>
      </c>
      <c r="AM181" s="278">
        <v>4.5999999999999996</v>
      </c>
      <c r="AN181" s="278">
        <v>4.3</v>
      </c>
      <c r="AO181" s="278">
        <v>4.3</v>
      </c>
      <c r="AP181" s="278">
        <v>4.3</v>
      </c>
      <c r="AQ181" s="278">
        <v>4.3</v>
      </c>
      <c r="AR181" s="278">
        <v>4.3</v>
      </c>
      <c r="AS181" s="278">
        <v>4.2</v>
      </c>
      <c r="AT181" s="278">
        <f>_xlfn.IFNA(VLOOKUP(C181,'INFORM Severity - hidden'!$C$5:$G$155,5,FALSE),"-")</f>
        <v>4.2</v>
      </c>
    </row>
    <row r="182" spans="1:46" x14ac:dyDescent="0.35">
      <c r="A182" t="s">
        <v>958</v>
      </c>
      <c r="B182" t="s">
        <v>956</v>
      </c>
      <c r="C182" t="s">
        <v>957</v>
      </c>
      <c r="D182" s="278" t="str">
        <f t="shared" si="2"/>
        <v>Decreasing</v>
      </c>
      <c r="E182" s="278" t="s">
        <v>8502</v>
      </c>
      <c r="F182" s="278" t="s">
        <v>8502</v>
      </c>
      <c r="G182" s="278" t="s">
        <v>8502</v>
      </c>
      <c r="H182" s="278" t="s">
        <v>8502</v>
      </c>
      <c r="I182" s="278" t="s">
        <v>8502</v>
      </c>
      <c r="J182" s="278" t="s">
        <v>8502</v>
      </c>
      <c r="K182" s="278" t="s">
        <v>8502</v>
      </c>
      <c r="L182" s="278" t="s">
        <v>8502</v>
      </c>
      <c r="M182" s="278" t="s">
        <v>8502</v>
      </c>
      <c r="N182" s="278" t="s">
        <v>8502</v>
      </c>
      <c r="O182" s="278" t="s">
        <v>8502</v>
      </c>
      <c r="P182" s="278" t="s">
        <v>8502</v>
      </c>
      <c r="Q182" s="278" t="s">
        <v>8502</v>
      </c>
      <c r="R182" s="278" t="s">
        <v>8502</v>
      </c>
      <c r="S182" s="278" t="s">
        <v>8502</v>
      </c>
      <c r="T182" s="278" t="s">
        <v>8502</v>
      </c>
      <c r="U182" s="278" t="s">
        <v>8502</v>
      </c>
      <c r="V182" s="278" t="s">
        <v>8502</v>
      </c>
      <c r="W182" s="278" t="s">
        <v>8502</v>
      </c>
      <c r="X182" s="278" t="s">
        <v>8502</v>
      </c>
      <c r="Y182" s="278" t="s">
        <v>8502</v>
      </c>
      <c r="Z182" s="278" t="s">
        <v>8502</v>
      </c>
      <c r="AA182" s="278" t="s">
        <v>8502</v>
      </c>
      <c r="AB182" s="278" t="s">
        <v>8502</v>
      </c>
      <c r="AC182" s="278" t="s">
        <v>8502</v>
      </c>
      <c r="AD182" s="278" t="s">
        <v>8502</v>
      </c>
      <c r="AE182" s="278" t="s">
        <v>8502</v>
      </c>
      <c r="AF182" s="278" t="s">
        <v>8502</v>
      </c>
      <c r="AG182" s="278" t="s">
        <v>8502</v>
      </c>
      <c r="AH182" s="278" t="s">
        <v>8502</v>
      </c>
      <c r="AI182" s="278" t="s">
        <v>8502</v>
      </c>
      <c r="AJ182" s="278" t="s">
        <v>8502</v>
      </c>
      <c r="AK182" s="278">
        <v>3.1</v>
      </c>
      <c r="AL182" s="278">
        <v>3.2</v>
      </c>
      <c r="AM182" s="278">
        <v>3.2</v>
      </c>
      <c r="AN182" s="278">
        <v>3.3</v>
      </c>
      <c r="AO182" s="278">
        <v>3.3</v>
      </c>
      <c r="AP182" s="278">
        <v>3.3</v>
      </c>
      <c r="AQ182" s="278">
        <v>3.2</v>
      </c>
      <c r="AR182" s="278">
        <v>3.2</v>
      </c>
      <c r="AS182" s="278">
        <v>3.2</v>
      </c>
      <c r="AT182" s="278">
        <f>_xlfn.IFNA(VLOOKUP(C182,'INFORM Severity - hidden'!$C$5:$G$155,5,FALSE),"-")</f>
        <v>3.2</v>
      </c>
    </row>
    <row r="183" spans="1:46" x14ac:dyDescent="0.35">
      <c r="A183" t="s">
        <v>866</v>
      </c>
      <c r="B183" t="s">
        <v>864</v>
      </c>
      <c r="C183" t="s">
        <v>865</v>
      </c>
      <c r="D183" s="278" t="str">
        <f t="shared" si="2"/>
        <v>-</v>
      </c>
      <c r="E183" s="278" t="s">
        <v>8502</v>
      </c>
      <c r="F183" s="278" t="s">
        <v>8502</v>
      </c>
      <c r="G183" s="278" t="s">
        <v>8502</v>
      </c>
      <c r="H183" s="278" t="s">
        <v>8502</v>
      </c>
      <c r="I183" s="278" t="s">
        <v>8502</v>
      </c>
      <c r="J183" s="278" t="s">
        <v>8502</v>
      </c>
      <c r="K183" s="278" t="s">
        <v>8502</v>
      </c>
      <c r="L183" s="278" t="s">
        <v>8502</v>
      </c>
      <c r="M183" s="278" t="s">
        <v>8502</v>
      </c>
      <c r="N183" s="278" t="s">
        <v>8502</v>
      </c>
      <c r="O183" s="278" t="s">
        <v>8502</v>
      </c>
      <c r="P183" s="278" t="s">
        <v>8502</v>
      </c>
      <c r="Q183" s="278" t="s">
        <v>8502</v>
      </c>
      <c r="R183" s="278" t="s">
        <v>8502</v>
      </c>
      <c r="S183" s="278" t="s">
        <v>8502</v>
      </c>
      <c r="T183" s="278" t="s">
        <v>8502</v>
      </c>
      <c r="U183" s="278" t="s">
        <v>8502</v>
      </c>
      <c r="V183" s="278" t="s">
        <v>8502</v>
      </c>
      <c r="W183" s="278" t="s">
        <v>8502</v>
      </c>
      <c r="X183" s="278" t="s">
        <v>8502</v>
      </c>
      <c r="Y183" s="278" t="s">
        <v>8502</v>
      </c>
      <c r="Z183" s="278" t="s">
        <v>8502</v>
      </c>
      <c r="AA183" s="278" t="s">
        <v>8502</v>
      </c>
      <c r="AB183" s="278" t="s">
        <v>8502</v>
      </c>
      <c r="AC183" s="278" t="s">
        <v>8502</v>
      </c>
      <c r="AD183" s="278" t="s">
        <v>8502</v>
      </c>
      <c r="AE183" s="278" t="s">
        <v>8502</v>
      </c>
      <c r="AF183" s="278" t="s">
        <v>8502</v>
      </c>
      <c r="AG183" s="278" t="s">
        <v>8502</v>
      </c>
      <c r="AH183" s="278" t="s">
        <v>8502</v>
      </c>
      <c r="AI183" s="278" t="s">
        <v>8502</v>
      </c>
      <c r="AJ183" s="278" t="s">
        <v>8502</v>
      </c>
      <c r="AK183" s="278" t="s">
        <v>8502</v>
      </c>
      <c r="AL183" s="278" t="s">
        <v>8502</v>
      </c>
      <c r="AM183" s="278" t="s">
        <v>8502</v>
      </c>
      <c r="AN183" s="278" t="s">
        <v>8502</v>
      </c>
      <c r="AO183" s="278" t="s">
        <v>8502</v>
      </c>
      <c r="AP183" s="278" t="s">
        <v>8502</v>
      </c>
      <c r="AQ183" s="278" t="s">
        <v>8502</v>
      </c>
      <c r="AR183" s="278" t="s">
        <v>8502</v>
      </c>
      <c r="AS183" s="278" t="s">
        <v>8502</v>
      </c>
      <c r="AT183" s="278" t="str">
        <f>_xlfn.IFNA(VLOOKUP(C183,'INFORM Severity - hidden'!$C$5:$G$155,5,FALSE),"-")</f>
        <v>x</v>
      </c>
    </row>
    <row r="184" spans="1:46" x14ac:dyDescent="0.35">
      <c r="A184" t="s">
        <v>888</v>
      </c>
      <c r="B184" t="s">
        <v>886</v>
      </c>
      <c r="C184" t="s">
        <v>887</v>
      </c>
      <c r="D184" s="278" t="str">
        <f t="shared" si="2"/>
        <v>-</v>
      </c>
      <c r="E184" s="278" t="s">
        <v>8502</v>
      </c>
      <c r="F184" s="278" t="s">
        <v>8502</v>
      </c>
      <c r="G184" s="278" t="s">
        <v>8502</v>
      </c>
      <c r="H184" s="278" t="s">
        <v>8502</v>
      </c>
      <c r="I184" s="278" t="s">
        <v>8502</v>
      </c>
      <c r="J184" s="278" t="s">
        <v>8502</v>
      </c>
      <c r="K184" s="278" t="s">
        <v>8502</v>
      </c>
      <c r="L184" s="278" t="s">
        <v>8502</v>
      </c>
      <c r="M184" s="278" t="s">
        <v>8502</v>
      </c>
      <c r="N184" s="278" t="s">
        <v>8502</v>
      </c>
      <c r="O184" s="278" t="s">
        <v>8502</v>
      </c>
      <c r="P184" s="278" t="s">
        <v>8502</v>
      </c>
      <c r="Q184" s="278" t="s">
        <v>8502</v>
      </c>
      <c r="R184" s="278" t="s">
        <v>8502</v>
      </c>
      <c r="S184" s="278" t="s">
        <v>8502</v>
      </c>
      <c r="T184" s="278" t="s">
        <v>8502</v>
      </c>
      <c r="U184" s="278" t="s">
        <v>8502</v>
      </c>
      <c r="V184" s="278" t="s">
        <v>8502</v>
      </c>
      <c r="W184" s="278" t="s">
        <v>8502</v>
      </c>
      <c r="X184" s="278" t="s">
        <v>8502</v>
      </c>
      <c r="Y184" s="278" t="s">
        <v>8502</v>
      </c>
      <c r="Z184" s="278" t="s">
        <v>8502</v>
      </c>
      <c r="AA184" s="278" t="s">
        <v>8502</v>
      </c>
      <c r="AB184" s="278" t="s">
        <v>8502</v>
      </c>
      <c r="AC184" s="278" t="s">
        <v>8502</v>
      </c>
      <c r="AD184" s="278" t="s">
        <v>8502</v>
      </c>
      <c r="AE184" s="278" t="s">
        <v>8502</v>
      </c>
      <c r="AF184" s="278" t="s">
        <v>8502</v>
      </c>
      <c r="AG184" s="278" t="s">
        <v>8502</v>
      </c>
      <c r="AH184" s="278" t="s">
        <v>8502</v>
      </c>
      <c r="AI184" s="278" t="s">
        <v>8502</v>
      </c>
      <c r="AJ184" s="278" t="s">
        <v>8502</v>
      </c>
      <c r="AK184" s="278" t="s">
        <v>8502</v>
      </c>
      <c r="AL184" s="278" t="s">
        <v>8502</v>
      </c>
      <c r="AM184" s="278" t="s">
        <v>8502</v>
      </c>
      <c r="AN184" s="278" t="s">
        <v>8502</v>
      </c>
      <c r="AO184" s="278" t="s">
        <v>8502</v>
      </c>
      <c r="AP184" s="278" t="s">
        <v>8502</v>
      </c>
      <c r="AQ184" s="278" t="s">
        <v>8502</v>
      </c>
      <c r="AR184" s="278" t="s">
        <v>8502</v>
      </c>
      <c r="AS184" s="278" t="s">
        <v>8502</v>
      </c>
      <c r="AT184" s="278" t="str">
        <f>_xlfn.IFNA(VLOOKUP(C184,'INFORM Severity - hidden'!$C$5:$G$155,5,FALSE),"-")</f>
        <v>x</v>
      </c>
    </row>
    <row r="185" spans="1:46" x14ac:dyDescent="0.35">
      <c r="A185" t="s">
        <v>942</v>
      </c>
      <c r="B185" t="s">
        <v>940</v>
      </c>
      <c r="C185" t="s">
        <v>941</v>
      </c>
      <c r="D185" s="278" t="str">
        <f t="shared" si="2"/>
        <v>Increasing</v>
      </c>
      <c r="E185" s="278" t="s">
        <v>8502</v>
      </c>
      <c r="F185" s="278" t="s">
        <v>8502</v>
      </c>
      <c r="G185" s="278" t="s">
        <v>8502</v>
      </c>
      <c r="H185" s="278">
        <v>3.5</v>
      </c>
      <c r="I185" s="278">
        <v>3.5</v>
      </c>
      <c r="J185" s="278">
        <v>3.5</v>
      </c>
      <c r="K185" s="278">
        <v>3.5</v>
      </c>
      <c r="L185" s="278">
        <v>3.5</v>
      </c>
      <c r="M185" s="278">
        <v>3.5</v>
      </c>
      <c r="N185" s="278">
        <v>3.7</v>
      </c>
      <c r="O185" s="278">
        <v>3.7</v>
      </c>
      <c r="P185" s="278">
        <v>3.7</v>
      </c>
      <c r="Q185" s="278">
        <v>3.7</v>
      </c>
      <c r="R185" s="278">
        <v>3.7</v>
      </c>
      <c r="S185" s="278">
        <v>3.7</v>
      </c>
      <c r="T185" s="278">
        <v>3.7</v>
      </c>
      <c r="U185" s="278">
        <v>3.7</v>
      </c>
      <c r="V185" s="278">
        <v>3.4</v>
      </c>
      <c r="W185" s="278">
        <v>3.4</v>
      </c>
      <c r="X185" s="278">
        <v>3.4</v>
      </c>
      <c r="Y185" s="278">
        <v>3.4</v>
      </c>
      <c r="Z185" s="278">
        <v>3.3</v>
      </c>
      <c r="AA185" s="278">
        <v>3.6</v>
      </c>
      <c r="AB185" s="278">
        <v>3.6</v>
      </c>
      <c r="AC185" s="278">
        <v>3.6</v>
      </c>
      <c r="AD185" s="278">
        <v>3.6</v>
      </c>
      <c r="AE185" s="278">
        <v>3.6</v>
      </c>
      <c r="AF185" s="278">
        <v>3.6</v>
      </c>
      <c r="AG185" s="278">
        <v>3.6</v>
      </c>
      <c r="AH185" s="278">
        <v>3.7</v>
      </c>
      <c r="AI185" s="278">
        <v>3.7</v>
      </c>
      <c r="AJ185" s="278">
        <v>3.7</v>
      </c>
      <c r="AK185" s="278">
        <v>3.7</v>
      </c>
      <c r="AL185" s="278">
        <v>3.7</v>
      </c>
      <c r="AM185" s="278">
        <v>3.4</v>
      </c>
      <c r="AN185" s="278">
        <v>3.5</v>
      </c>
      <c r="AO185" s="278">
        <v>3.8</v>
      </c>
      <c r="AP185" s="278">
        <v>3.8</v>
      </c>
      <c r="AQ185" s="278">
        <v>3.9</v>
      </c>
      <c r="AR185" s="278">
        <v>3.9</v>
      </c>
      <c r="AS185" s="278">
        <v>3.9</v>
      </c>
      <c r="AT185" s="278">
        <f>_xlfn.IFNA(VLOOKUP(C185,'INFORM Severity - hidden'!$C$5:$G$155,5,FALSE),"-")</f>
        <v>3.8</v>
      </c>
    </row>
    <row r="186" spans="1:46" x14ac:dyDescent="0.35">
      <c r="A186" t="s">
        <v>1348</v>
      </c>
      <c r="B186" t="s">
        <v>1346</v>
      </c>
      <c r="C186" t="s">
        <v>1347</v>
      </c>
      <c r="D186" s="278" t="str">
        <f t="shared" si="2"/>
        <v>Decreasing</v>
      </c>
      <c r="E186" s="278" t="s">
        <v>8502</v>
      </c>
      <c r="F186" s="278" t="s">
        <v>8502</v>
      </c>
      <c r="G186" s="278" t="s">
        <v>8502</v>
      </c>
      <c r="H186" s="278" t="s">
        <v>8502</v>
      </c>
      <c r="I186" s="278" t="s">
        <v>8502</v>
      </c>
      <c r="J186" s="278" t="s">
        <v>8502</v>
      </c>
      <c r="K186" s="278" t="s">
        <v>8502</v>
      </c>
      <c r="L186" s="278" t="s">
        <v>8502</v>
      </c>
      <c r="M186" s="278" t="s">
        <v>8502</v>
      </c>
      <c r="N186" s="278" t="s">
        <v>8502</v>
      </c>
      <c r="O186" s="278" t="s">
        <v>8502</v>
      </c>
      <c r="P186" s="278" t="s">
        <v>8502</v>
      </c>
      <c r="Q186" s="278" t="s">
        <v>8502</v>
      </c>
      <c r="R186" s="278">
        <v>3.5</v>
      </c>
      <c r="S186" s="278">
        <v>3.5</v>
      </c>
      <c r="T186" s="278">
        <v>3.5</v>
      </c>
      <c r="U186" s="278">
        <v>3.5</v>
      </c>
      <c r="V186" s="278">
        <v>3.5</v>
      </c>
      <c r="W186" s="278">
        <v>3.5</v>
      </c>
      <c r="X186" s="278">
        <v>3.5</v>
      </c>
      <c r="Y186" s="278">
        <v>3.5</v>
      </c>
      <c r="Z186" s="278">
        <v>3.5</v>
      </c>
      <c r="AA186" s="278">
        <v>3.5</v>
      </c>
      <c r="AB186" s="278">
        <v>3.5</v>
      </c>
      <c r="AC186" s="278">
        <v>3.5</v>
      </c>
      <c r="AD186" s="278">
        <v>3.5</v>
      </c>
      <c r="AE186" s="278">
        <v>3.5</v>
      </c>
      <c r="AF186" s="278">
        <v>3.6</v>
      </c>
      <c r="AG186" s="278">
        <v>3.6</v>
      </c>
      <c r="AH186" s="278">
        <v>3.9</v>
      </c>
      <c r="AI186" s="278">
        <v>3.6</v>
      </c>
      <c r="AJ186" s="278">
        <v>3.6</v>
      </c>
      <c r="AK186" s="278">
        <v>3.6</v>
      </c>
      <c r="AL186" s="278">
        <v>3.5</v>
      </c>
      <c r="AM186" s="278">
        <v>3.6</v>
      </c>
      <c r="AN186" s="278">
        <v>3.6</v>
      </c>
      <c r="AO186" s="278">
        <v>3.6</v>
      </c>
      <c r="AP186" s="278">
        <v>3.6</v>
      </c>
      <c r="AQ186" s="278">
        <v>3.5</v>
      </c>
      <c r="AR186" s="278">
        <v>3.5</v>
      </c>
      <c r="AS186" s="278">
        <v>3.4</v>
      </c>
      <c r="AT186" s="278">
        <f>_xlfn.IFNA(VLOOKUP(C186,'INFORM Severity - hidden'!$C$5:$G$155,5,FALSE),"-")</f>
        <v>3.4</v>
      </c>
    </row>
    <row r="187" spans="1:46" x14ac:dyDescent="0.35">
      <c r="A187" t="s">
        <v>1700</v>
      </c>
      <c r="B187" t="s">
        <v>1698</v>
      </c>
      <c r="C187" t="s">
        <v>1699</v>
      </c>
      <c r="D187" s="278" t="str">
        <f t="shared" si="2"/>
        <v>-</v>
      </c>
      <c r="E187" s="278" t="s">
        <v>8502</v>
      </c>
      <c r="F187" s="278" t="s">
        <v>8502</v>
      </c>
      <c r="G187" s="278" t="s">
        <v>8502</v>
      </c>
      <c r="H187" s="278" t="s">
        <v>8502</v>
      </c>
      <c r="I187" s="278" t="s">
        <v>8502</v>
      </c>
      <c r="J187" s="278" t="s">
        <v>8502</v>
      </c>
      <c r="K187" s="278" t="s">
        <v>8502</v>
      </c>
      <c r="L187" s="278" t="s">
        <v>8502</v>
      </c>
      <c r="M187" s="278" t="s">
        <v>8502</v>
      </c>
      <c r="N187" s="278" t="s">
        <v>8502</v>
      </c>
      <c r="O187" s="278" t="s">
        <v>8502</v>
      </c>
      <c r="P187" s="278" t="s">
        <v>8502</v>
      </c>
      <c r="Q187" s="278" t="s">
        <v>8502</v>
      </c>
      <c r="R187" s="278" t="s">
        <v>8502</v>
      </c>
      <c r="S187" s="278" t="s">
        <v>8502</v>
      </c>
      <c r="T187" s="278" t="s">
        <v>8502</v>
      </c>
      <c r="U187" s="278" t="s">
        <v>8502</v>
      </c>
      <c r="V187" s="278" t="s">
        <v>8502</v>
      </c>
      <c r="W187" s="278" t="s">
        <v>8502</v>
      </c>
      <c r="X187" s="278" t="s">
        <v>8502</v>
      </c>
      <c r="Y187" s="278" t="s">
        <v>8502</v>
      </c>
      <c r="Z187" s="278" t="s">
        <v>8502</v>
      </c>
      <c r="AA187" s="278" t="s">
        <v>8502</v>
      </c>
      <c r="AB187" s="278" t="s">
        <v>8502</v>
      </c>
      <c r="AC187" s="278" t="s">
        <v>8502</v>
      </c>
      <c r="AD187" s="278" t="s">
        <v>8502</v>
      </c>
      <c r="AE187" s="278" t="s">
        <v>8502</v>
      </c>
      <c r="AF187" s="278" t="s">
        <v>8502</v>
      </c>
      <c r="AG187" s="278" t="s">
        <v>8502</v>
      </c>
      <c r="AH187" s="278" t="s">
        <v>8502</v>
      </c>
      <c r="AI187" s="278" t="s">
        <v>8502</v>
      </c>
      <c r="AJ187" s="278" t="s">
        <v>8502</v>
      </c>
      <c r="AK187" s="278" t="s">
        <v>8502</v>
      </c>
      <c r="AL187" s="278" t="s">
        <v>8502</v>
      </c>
      <c r="AM187" s="278" t="s">
        <v>8502</v>
      </c>
      <c r="AN187" s="278" t="s">
        <v>8502</v>
      </c>
      <c r="AO187" s="278" t="s">
        <v>8502</v>
      </c>
      <c r="AP187" s="278" t="s">
        <v>8502</v>
      </c>
      <c r="AQ187" s="278" t="s">
        <v>8502</v>
      </c>
      <c r="AR187" s="278" t="s">
        <v>8502</v>
      </c>
      <c r="AS187" s="278" t="s">
        <v>8502</v>
      </c>
      <c r="AT187" s="278">
        <f>_xlfn.IFNA(VLOOKUP(C187,'INFORM Severity - hidden'!$C$5:$G$155,5,FALSE),"-")</f>
        <v>1.9</v>
      </c>
    </row>
    <row r="188" spans="1:46" x14ac:dyDescent="0.35">
      <c r="A188" t="s">
        <v>3077</v>
      </c>
      <c r="B188" t="s">
        <v>3075</v>
      </c>
      <c r="C188" t="s">
        <v>3076</v>
      </c>
      <c r="D188" s="278" t="str">
        <f t="shared" si="2"/>
        <v>Decreasing</v>
      </c>
      <c r="E188" s="278" t="s">
        <v>8502</v>
      </c>
      <c r="F188" s="278" t="s">
        <v>8502</v>
      </c>
      <c r="G188" s="278" t="s">
        <v>8502</v>
      </c>
      <c r="H188" s="278" t="s">
        <v>8502</v>
      </c>
      <c r="I188" s="278" t="s">
        <v>8502</v>
      </c>
      <c r="J188" s="278" t="s">
        <v>8502</v>
      </c>
      <c r="K188" s="278" t="s">
        <v>8502</v>
      </c>
      <c r="L188" s="278" t="s">
        <v>8502</v>
      </c>
      <c r="M188" s="278" t="s">
        <v>8502</v>
      </c>
      <c r="N188" s="278" t="s">
        <v>8502</v>
      </c>
      <c r="O188" s="278" t="s">
        <v>8502</v>
      </c>
      <c r="P188" s="278" t="s">
        <v>8502</v>
      </c>
      <c r="Q188" s="278" t="s">
        <v>8502</v>
      </c>
      <c r="R188" s="278" t="s">
        <v>8502</v>
      </c>
      <c r="S188" s="278" t="s">
        <v>8502</v>
      </c>
      <c r="T188" s="278" t="s">
        <v>8502</v>
      </c>
      <c r="U188" s="278" t="s">
        <v>8502</v>
      </c>
      <c r="V188" s="278" t="s">
        <v>8502</v>
      </c>
      <c r="W188" s="278" t="s">
        <v>8502</v>
      </c>
      <c r="X188" s="278" t="s">
        <v>8502</v>
      </c>
      <c r="Y188" s="278" t="s">
        <v>8502</v>
      </c>
      <c r="Z188" s="278" t="s">
        <v>8502</v>
      </c>
      <c r="AA188" s="278" t="s">
        <v>8502</v>
      </c>
      <c r="AB188" s="278" t="s">
        <v>8502</v>
      </c>
      <c r="AC188" s="278" t="s">
        <v>8502</v>
      </c>
      <c r="AD188" s="278" t="s">
        <v>8502</v>
      </c>
      <c r="AE188" s="278" t="s">
        <v>8502</v>
      </c>
      <c r="AF188" s="278" t="s">
        <v>8502</v>
      </c>
      <c r="AG188" s="278" t="s">
        <v>8502</v>
      </c>
      <c r="AH188" s="278" t="s">
        <v>8502</v>
      </c>
      <c r="AI188" s="278" t="s">
        <v>8502</v>
      </c>
      <c r="AJ188" s="278" t="s">
        <v>8502</v>
      </c>
      <c r="AK188" s="278" t="s">
        <v>8502</v>
      </c>
      <c r="AL188" s="278" t="s">
        <v>8502</v>
      </c>
      <c r="AM188" s="278" t="s">
        <v>8502</v>
      </c>
      <c r="AN188" s="278" t="s">
        <v>8502</v>
      </c>
      <c r="AO188" s="278" t="s">
        <v>8502</v>
      </c>
      <c r="AP188" s="278" t="s">
        <v>8502</v>
      </c>
      <c r="AQ188" s="278">
        <v>3.9</v>
      </c>
      <c r="AR188" s="278">
        <v>3.9</v>
      </c>
      <c r="AS188" s="278">
        <v>3.8</v>
      </c>
      <c r="AT188" s="278">
        <f>_xlfn.IFNA(VLOOKUP(C188,'INFORM Severity - hidden'!$C$5:$G$155,5,FALSE),"-")</f>
        <v>3.8</v>
      </c>
    </row>
    <row r="189" spans="1:46" x14ac:dyDescent="0.35">
      <c r="A189" t="s">
        <v>3131</v>
      </c>
      <c r="B189" t="s">
        <v>3129</v>
      </c>
      <c r="C189" t="s">
        <v>3130</v>
      </c>
      <c r="D189" s="278" t="str">
        <f t="shared" si="2"/>
        <v>Stable</v>
      </c>
      <c r="E189" s="278" t="s">
        <v>8502</v>
      </c>
      <c r="F189" s="278" t="s">
        <v>8502</v>
      </c>
      <c r="G189" s="278" t="s">
        <v>8502</v>
      </c>
      <c r="H189" s="278" t="s">
        <v>8502</v>
      </c>
      <c r="I189" s="278" t="s">
        <v>8502</v>
      </c>
      <c r="J189" s="278" t="s">
        <v>8502</v>
      </c>
      <c r="K189" s="278" t="s">
        <v>8502</v>
      </c>
      <c r="L189" s="278" t="s">
        <v>8502</v>
      </c>
      <c r="M189" s="278" t="s">
        <v>8502</v>
      </c>
      <c r="N189" s="278" t="s">
        <v>8502</v>
      </c>
      <c r="O189" s="278" t="s">
        <v>8502</v>
      </c>
      <c r="P189" s="278" t="s">
        <v>8502</v>
      </c>
      <c r="Q189" s="278" t="s">
        <v>8502</v>
      </c>
      <c r="R189" s="278" t="s">
        <v>8502</v>
      </c>
      <c r="S189" s="278" t="s">
        <v>8502</v>
      </c>
      <c r="T189" s="278" t="s">
        <v>8502</v>
      </c>
      <c r="U189" s="278" t="s">
        <v>8502</v>
      </c>
      <c r="V189" s="278" t="s">
        <v>8502</v>
      </c>
      <c r="W189" s="278" t="s">
        <v>8502</v>
      </c>
      <c r="X189" s="278" t="s">
        <v>8502</v>
      </c>
      <c r="Y189" s="278" t="s">
        <v>8502</v>
      </c>
      <c r="Z189" s="278" t="s">
        <v>8502</v>
      </c>
      <c r="AA189" s="278" t="s">
        <v>8502</v>
      </c>
      <c r="AB189" s="278" t="s">
        <v>8502</v>
      </c>
      <c r="AC189" s="278" t="s">
        <v>8502</v>
      </c>
      <c r="AD189" s="278" t="s">
        <v>8502</v>
      </c>
      <c r="AE189" s="278" t="s">
        <v>8502</v>
      </c>
      <c r="AF189" s="278" t="s">
        <v>8502</v>
      </c>
      <c r="AG189" s="278" t="s">
        <v>8502</v>
      </c>
      <c r="AH189" s="278" t="s">
        <v>8502</v>
      </c>
      <c r="AI189" s="278" t="s">
        <v>8502</v>
      </c>
      <c r="AJ189" s="278" t="s">
        <v>8502</v>
      </c>
      <c r="AK189" s="278" t="s">
        <v>8502</v>
      </c>
      <c r="AL189" s="278" t="s">
        <v>8502</v>
      </c>
      <c r="AM189" s="278" t="s">
        <v>8502</v>
      </c>
      <c r="AN189" s="278" t="s">
        <v>8502</v>
      </c>
      <c r="AO189" s="278" t="s">
        <v>8502</v>
      </c>
      <c r="AP189" s="278" t="s">
        <v>8502</v>
      </c>
      <c r="AQ189" s="278">
        <v>1</v>
      </c>
      <c r="AR189" s="278">
        <v>1</v>
      </c>
      <c r="AS189" s="278">
        <v>1</v>
      </c>
      <c r="AT189" s="278">
        <f>_xlfn.IFNA(VLOOKUP(C189,'INFORM Severity - hidden'!$C$5:$G$155,5,FALSE),"-")</f>
        <v>1</v>
      </c>
    </row>
    <row r="190" spans="1:46" x14ac:dyDescent="0.35">
      <c r="A190" t="s">
        <v>541</v>
      </c>
      <c r="B190" t="s">
        <v>539</v>
      </c>
      <c r="C190" t="s">
        <v>540</v>
      </c>
      <c r="D190" s="278" t="str">
        <f t="shared" si="2"/>
        <v>Increasing</v>
      </c>
      <c r="E190" s="278" t="s">
        <v>8502</v>
      </c>
      <c r="F190" s="278">
        <v>1.4</v>
      </c>
      <c r="G190" s="278">
        <v>1.4</v>
      </c>
      <c r="H190" s="278">
        <v>1.6</v>
      </c>
      <c r="I190" s="278">
        <v>1.6</v>
      </c>
      <c r="J190" s="278">
        <v>1.6</v>
      </c>
      <c r="K190" s="278">
        <v>1.6</v>
      </c>
      <c r="L190" s="278">
        <v>1.6</v>
      </c>
      <c r="M190" s="278">
        <v>1.6</v>
      </c>
      <c r="N190" s="278">
        <v>2.2999999999999998</v>
      </c>
      <c r="O190" s="278">
        <v>2.2999999999999998</v>
      </c>
      <c r="P190" s="278">
        <v>2.2999999999999998</v>
      </c>
      <c r="Q190" s="278">
        <v>2.2999999999999998</v>
      </c>
      <c r="R190" s="278">
        <v>2.2999999999999998</v>
      </c>
      <c r="S190" s="278">
        <v>2</v>
      </c>
      <c r="T190" s="278">
        <v>2</v>
      </c>
      <c r="U190" s="278">
        <v>1.8</v>
      </c>
      <c r="V190" s="278">
        <v>1.9</v>
      </c>
      <c r="W190" s="278">
        <v>1.9</v>
      </c>
      <c r="X190" s="278">
        <v>1.9</v>
      </c>
      <c r="Y190" s="278">
        <v>1.8</v>
      </c>
      <c r="Z190" s="278">
        <v>1.9</v>
      </c>
      <c r="AA190" s="278">
        <v>2</v>
      </c>
      <c r="AB190" s="278">
        <v>2</v>
      </c>
      <c r="AC190" s="278">
        <v>1.9</v>
      </c>
      <c r="AD190" s="278">
        <v>1.9</v>
      </c>
      <c r="AE190" s="278">
        <v>1.9</v>
      </c>
      <c r="AF190" s="278">
        <v>2</v>
      </c>
      <c r="AG190" s="278">
        <v>2</v>
      </c>
      <c r="AH190" s="278">
        <v>2</v>
      </c>
      <c r="AI190" s="278">
        <v>2</v>
      </c>
      <c r="AJ190" s="278">
        <v>2</v>
      </c>
      <c r="AK190" s="278">
        <v>2</v>
      </c>
      <c r="AL190" s="278">
        <v>2</v>
      </c>
      <c r="AM190" s="278">
        <v>2</v>
      </c>
      <c r="AN190" s="278">
        <v>2</v>
      </c>
      <c r="AO190" s="278">
        <v>2</v>
      </c>
      <c r="AP190" s="278">
        <v>2</v>
      </c>
      <c r="AQ190" s="278">
        <v>2.4</v>
      </c>
      <c r="AR190" s="278">
        <v>2.4</v>
      </c>
      <c r="AS190" s="278">
        <v>2.4</v>
      </c>
      <c r="AT190" s="278">
        <f>_xlfn.IFNA(VLOOKUP(C190,'INFORM Severity - hidden'!$C$5:$G$155,5,FALSE),"-")</f>
        <v>2.4</v>
      </c>
    </row>
    <row r="191" spans="1:46" x14ac:dyDescent="0.35">
      <c r="A191" t="s">
        <v>558</v>
      </c>
      <c r="B191" t="s">
        <v>556</v>
      </c>
      <c r="C191" t="s">
        <v>557</v>
      </c>
      <c r="D191" s="278" t="str">
        <f t="shared" si="2"/>
        <v>Increasing</v>
      </c>
      <c r="E191" s="278" t="s">
        <v>8502</v>
      </c>
      <c r="F191" s="278">
        <v>3.9</v>
      </c>
      <c r="G191" s="278">
        <v>3.9</v>
      </c>
      <c r="H191" s="278">
        <v>4</v>
      </c>
      <c r="I191" s="278">
        <v>3.9</v>
      </c>
      <c r="J191" s="278">
        <v>4</v>
      </c>
      <c r="K191" s="278">
        <v>4</v>
      </c>
      <c r="L191" s="278">
        <v>4</v>
      </c>
      <c r="M191" s="278">
        <v>4</v>
      </c>
      <c r="N191" s="278">
        <v>4.0999999999999996</v>
      </c>
      <c r="O191" s="278">
        <v>4.0999999999999996</v>
      </c>
      <c r="P191" s="278">
        <v>4.0999999999999996</v>
      </c>
      <c r="Q191" s="278">
        <v>4.0999999999999996</v>
      </c>
      <c r="R191" s="278">
        <v>4.5999999999999996</v>
      </c>
      <c r="S191" s="278">
        <v>4.5999999999999996</v>
      </c>
      <c r="T191" s="278">
        <v>4.5999999999999996</v>
      </c>
      <c r="U191" s="278">
        <v>4.5999999999999996</v>
      </c>
      <c r="V191" s="278">
        <v>4.5</v>
      </c>
      <c r="W191" s="278">
        <v>4.5</v>
      </c>
      <c r="X191" s="278">
        <v>4.5</v>
      </c>
      <c r="Y191" s="278">
        <v>4.5</v>
      </c>
      <c r="Z191" s="278">
        <v>4.5</v>
      </c>
      <c r="AA191" s="278">
        <v>4.5</v>
      </c>
      <c r="AB191" s="278">
        <v>4.5</v>
      </c>
      <c r="AC191" s="278">
        <v>4.5</v>
      </c>
      <c r="AD191" s="278">
        <v>4.3</v>
      </c>
      <c r="AE191" s="278">
        <v>4.3</v>
      </c>
      <c r="AF191" s="278">
        <v>4.2</v>
      </c>
      <c r="AG191" s="278">
        <v>4.2</v>
      </c>
      <c r="AH191" s="278">
        <v>4.4000000000000004</v>
      </c>
      <c r="AI191" s="278">
        <v>4.4000000000000004</v>
      </c>
      <c r="AJ191" s="278">
        <v>4.4000000000000004</v>
      </c>
      <c r="AK191" s="278">
        <v>4.4000000000000004</v>
      </c>
      <c r="AL191" s="278">
        <v>4.4000000000000004</v>
      </c>
      <c r="AM191" s="278">
        <v>4.3</v>
      </c>
      <c r="AN191" s="278">
        <v>4.4000000000000004</v>
      </c>
      <c r="AO191" s="278">
        <v>4.3</v>
      </c>
      <c r="AP191" s="278">
        <v>4.3</v>
      </c>
      <c r="AQ191" s="278">
        <v>4.4000000000000004</v>
      </c>
      <c r="AR191" s="278">
        <v>4.4000000000000004</v>
      </c>
      <c r="AS191" s="278">
        <v>4.4000000000000004</v>
      </c>
      <c r="AT191" s="278">
        <f>_xlfn.IFNA(VLOOKUP(C191,'INFORM Severity - hidden'!$C$5:$G$155,5,FALSE),"-")</f>
        <v>4.4000000000000004</v>
      </c>
    </row>
    <row r="192" spans="1:46" x14ac:dyDescent="0.35">
      <c r="A192"/>
      <c r="B192"/>
      <c r="C192" t="s">
        <v>8573</v>
      </c>
      <c r="D192" s="278" t="str">
        <f t="shared" si="2"/>
        <v>-</v>
      </c>
      <c r="E192" s="278" t="s">
        <v>8502</v>
      </c>
      <c r="F192" s="278">
        <v>3.9</v>
      </c>
      <c r="G192" s="278">
        <v>3.9</v>
      </c>
      <c r="H192" s="278" t="s">
        <v>8502</v>
      </c>
      <c r="I192" s="278" t="s">
        <v>8502</v>
      </c>
      <c r="J192" s="278" t="s">
        <v>8502</v>
      </c>
      <c r="K192" s="278" t="s">
        <v>8502</v>
      </c>
      <c r="L192" s="278" t="s">
        <v>8502</v>
      </c>
      <c r="M192" s="278" t="s">
        <v>8502</v>
      </c>
      <c r="N192" s="278" t="s">
        <v>8502</v>
      </c>
      <c r="O192" s="278" t="s">
        <v>8502</v>
      </c>
      <c r="P192" s="278" t="s">
        <v>8502</v>
      </c>
      <c r="Q192" s="278" t="s">
        <v>8502</v>
      </c>
      <c r="R192" s="278" t="s">
        <v>8502</v>
      </c>
      <c r="S192" s="278" t="s">
        <v>8502</v>
      </c>
      <c r="T192" s="278" t="s">
        <v>8502</v>
      </c>
      <c r="U192" s="278" t="s">
        <v>8502</v>
      </c>
      <c r="V192" s="278" t="s">
        <v>8502</v>
      </c>
      <c r="W192" s="278" t="s">
        <v>8502</v>
      </c>
      <c r="X192" s="278" t="s">
        <v>8502</v>
      </c>
      <c r="Y192" s="278" t="s">
        <v>8502</v>
      </c>
      <c r="Z192" s="278" t="s">
        <v>8502</v>
      </c>
      <c r="AA192" s="278" t="s">
        <v>8502</v>
      </c>
      <c r="AB192" s="278" t="s">
        <v>8502</v>
      </c>
      <c r="AC192" s="278" t="s">
        <v>8502</v>
      </c>
      <c r="AD192" s="278" t="s">
        <v>8502</v>
      </c>
      <c r="AE192" s="278" t="s">
        <v>8502</v>
      </c>
      <c r="AF192" s="278" t="s">
        <v>8502</v>
      </c>
      <c r="AG192" s="278" t="s">
        <v>8502</v>
      </c>
      <c r="AH192" s="278" t="s">
        <v>8502</v>
      </c>
      <c r="AI192" s="278" t="s">
        <v>8502</v>
      </c>
      <c r="AJ192" s="278" t="s">
        <v>8502</v>
      </c>
      <c r="AK192" s="278" t="s">
        <v>8502</v>
      </c>
      <c r="AL192" s="278" t="s">
        <v>8502</v>
      </c>
      <c r="AM192" s="278" t="s">
        <v>8502</v>
      </c>
      <c r="AN192" s="278" t="s">
        <v>8502</v>
      </c>
      <c r="AO192" s="278" t="s">
        <v>8502</v>
      </c>
      <c r="AP192" s="278" t="s">
        <v>8502</v>
      </c>
      <c r="AQ192" s="278" t="s">
        <v>8502</v>
      </c>
      <c r="AR192" s="278" t="s">
        <v>8502</v>
      </c>
      <c r="AS192" s="278" t="s">
        <v>8502</v>
      </c>
      <c r="AT192" s="278" t="str">
        <f>_xlfn.IFNA(VLOOKUP(C192,'INFORM Severity - hidden'!$C$5:$G$155,5,FALSE),"-")</f>
        <v>-</v>
      </c>
    </row>
    <row r="193" spans="1:46" x14ac:dyDescent="0.35">
      <c r="A193"/>
      <c r="B193"/>
      <c r="C193" t="s">
        <v>8574</v>
      </c>
      <c r="D193" s="278" t="str">
        <f t="shared" si="2"/>
        <v>-</v>
      </c>
      <c r="E193" s="278" t="s">
        <v>8502</v>
      </c>
      <c r="F193" s="278">
        <v>2.1</v>
      </c>
      <c r="G193" s="278">
        <v>2.1</v>
      </c>
      <c r="H193" s="278">
        <v>2.7</v>
      </c>
      <c r="I193" s="278">
        <v>2.7</v>
      </c>
      <c r="J193" s="278">
        <v>2.7</v>
      </c>
      <c r="K193" s="278">
        <v>2.8</v>
      </c>
      <c r="L193" s="278">
        <v>2.7</v>
      </c>
      <c r="M193" s="278">
        <v>2.7</v>
      </c>
      <c r="N193" s="278">
        <v>2.7</v>
      </c>
      <c r="O193" s="278">
        <v>2.7</v>
      </c>
      <c r="P193" s="278" t="s">
        <v>8502</v>
      </c>
      <c r="Q193" s="278" t="s">
        <v>8502</v>
      </c>
      <c r="R193" s="278" t="s">
        <v>8502</v>
      </c>
      <c r="S193" s="278" t="s">
        <v>8502</v>
      </c>
      <c r="T193" s="278" t="s">
        <v>8502</v>
      </c>
      <c r="U193" s="278" t="s">
        <v>8502</v>
      </c>
      <c r="V193" s="278" t="s">
        <v>8502</v>
      </c>
      <c r="W193" s="278" t="s">
        <v>8502</v>
      </c>
      <c r="X193" s="278" t="s">
        <v>8502</v>
      </c>
      <c r="Y193" s="278" t="s">
        <v>8502</v>
      </c>
      <c r="Z193" s="278" t="s">
        <v>8502</v>
      </c>
      <c r="AA193" s="278" t="s">
        <v>8502</v>
      </c>
      <c r="AB193" s="278" t="s">
        <v>8502</v>
      </c>
      <c r="AC193" s="278" t="s">
        <v>8502</v>
      </c>
      <c r="AD193" s="278" t="s">
        <v>8502</v>
      </c>
      <c r="AE193" s="278" t="s">
        <v>8502</v>
      </c>
      <c r="AF193" s="278" t="s">
        <v>8502</v>
      </c>
      <c r="AG193" s="278" t="s">
        <v>8502</v>
      </c>
      <c r="AH193" s="278" t="s">
        <v>8502</v>
      </c>
      <c r="AI193" s="278" t="s">
        <v>8502</v>
      </c>
      <c r="AJ193" s="278" t="s">
        <v>8502</v>
      </c>
      <c r="AK193" s="278" t="s">
        <v>8502</v>
      </c>
      <c r="AL193" s="278" t="s">
        <v>8502</v>
      </c>
      <c r="AM193" s="278" t="s">
        <v>8502</v>
      </c>
      <c r="AN193" s="278" t="s">
        <v>8502</v>
      </c>
      <c r="AO193" s="278" t="s">
        <v>8502</v>
      </c>
      <c r="AP193" s="278" t="s">
        <v>8502</v>
      </c>
      <c r="AQ193" s="278" t="s">
        <v>8502</v>
      </c>
      <c r="AR193" s="278" t="s">
        <v>8502</v>
      </c>
      <c r="AS193" s="278" t="s">
        <v>8502</v>
      </c>
      <c r="AT193" s="278" t="str">
        <f>_xlfn.IFNA(VLOOKUP(C193,'INFORM Severity - hidden'!$C$5:$G$155,5,FALSE),"-")</f>
        <v>-</v>
      </c>
    </row>
    <row r="194" spans="1:46" x14ac:dyDescent="0.35">
      <c r="A194"/>
      <c r="B194"/>
      <c r="C194" t="s">
        <v>8575</v>
      </c>
      <c r="D194" s="278" t="str">
        <f t="shared" si="2"/>
        <v>-</v>
      </c>
      <c r="E194" s="278" t="s">
        <v>8502</v>
      </c>
      <c r="F194" s="278">
        <v>2.6</v>
      </c>
      <c r="G194" s="278">
        <v>2.6</v>
      </c>
      <c r="H194" s="278">
        <v>3.5</v>
      </c>
      <c r="I194" s="278">
        <v>3.5</v>
      </c>
      <c r="J194" s="278">
        <v>3.5</v>
      </c>
      <c r="K194" s="278">
        <v>3.5</v>
      </c>
      <c r="L194" s="278">
        <v>3.4</v>
      </c>
      <c r="M194" s="278">
        <v>3.4</v>
      </c>
      <c r="N194" s="278">
        <v>3.4</v>
      </c>
      <c r="O194" s="278">
        <v>3.4</v>
      </c>
      <c r="P194" s="278" t="s">
        <v>8502</v>
      </c>
      <c r="Q194" s="278" t="s">
        <v>8502</v>
      </c>
      <c r="R194" s="278" t="s">
        <v>8502</v>
      </c>
      <c r="S194" s="278" t="s">
        <v>8502</v>
      </c>
      <c r="T194" s="278" t="s">
        <v>8502</v>
      </c>
      <c r="U194" s="278" t="s">
        <v>8502</v>
      </c>
      <c r="V194" s="278" t="s">
        <v>8502</v>
      </c>
      <c r="W194" s="278" t="s">
        <v>8502</v>
      </c>
      <c r="X194" s="278" t="s">
        <v>8502</v>
      </c>
      <c r="Y194" s="278" t="s">
        <v>8502</v>
      </c>
      <c r="Z194" s="278" t="s">
        <v>8502</v>
      </c>
      <c r="AA194" s="278" t="s">
        <v>8502</v>
      </c>
      <c r="AB194" s="278" t="s">
        <v>8502</v>
      </c>
      <c r="AC194" s="278" t="s">
        <v>8502</v>
      </c>
      <c r="AD194" s="278" t="s">
        <v>8502</v>
      </c>
      <c r="AE194" s="278" t="s">
        <v>8502</v>
      </c>
      <c r="AF194" s="278" t="s">
        <v>8502</v>
      </c>
      <c r="AG194" s="278" t="s">
        <v>8502</v>
      </c>
      <c r="AH194" s="278" t="s">
        <v>8502</v>
      </c>
      <c r="AI194" s="278" t="s">
        <v>8502</v>
      </c>
      <c r="AJ194" s="278" t="s">
        <v>8502</v>
      </c>
      <c r="AK194" s="278" t="s">
        <v>8502</v>
      </c>
      <c r="AL194" s="278" t="s">
        <v>8502</v>
      </c>
      <c r="AM194" s="278" t="s">
        <v>8502</v>
      </c>
      <c r="AN194" s="278" t="s">
        <v>8502</v>
      </c>
      <c r="AO194" s="278" t="s">
        <v>8502</v>
      </c>
      <c r="AP194" s="278" t="s">
        <v>8502</v>
      </c>
      <c r="AQ194" s="278" t="s">
        <v>8502</v>
      </c>
      <c r="AR194" s="278" t="s">
        <v>8502</v>
      </c>
      <c r="AS194" s="278" t="s">
        <v>8502</v>
      </c>
      <c r="AT194" s="278" t="str">
        <f>_xlfn.IFNA(VLOOKUP(C194,'INFORM Severity - hidden'!$C$5:$G$155,5,FALSE),"-")</f>
        <v>-</v>
      </c>
    </row>
    <row r="195" spans="1:46" x14ac:dyDescent="0.35">
      <c r="A195" t="s">
        <v>558</v>
      </c>
      <c r="B195" t="s">
        <v>1337</v>
      </c>
      <c r="C195" t="s">
        <v>1338</v>
      </c>
      <c r="D195" s="278" t="str">
        <f t="shared" ref="D195:D248" si="3">IF(AT195="-","-",IFERROR(IF(ROUND(AVERAGE(AR195:AT195),1)=ROUND(AVERAGE(AO195:AQ195),1),"Stable",IF(ROUND(AVERAGE(AR195:AT195),1)&lt;ROUND(AVERAGE(AO195:AQ195),1),"Decreasing",IF(ROUND(AVERAGE(AR195:AT195),1)&gt;ROUND(AVERAGE(AO195:AQ195),1),"Increasing"))),"-"))</f>
        <v>Increasing</v>
      </c>
      <c r="E195" s="278" t="s">
        <v>8502</v>
      </c>
      <c r="F195" s="278" t="s">
        <v>8502</v>
      </c>
      <c r="G195" s="278" t="s">
        <v>8502</v>
      </c>
      <c r="H195" s="278" t="s">
        <v>8502</v>
      </c>
      <c r="I195" s="278" t="s">
        <v>8502</v>
      </c>
      <c r="J195" s="278" t="s">
        <v>8502</v>
      </c>
      <c r="K195" s="278" t="s">
        <v>8502</v>
      </c>
      <c r="L195" s="278" t="s">
        <v>8502</v>
      </c>
      <c r="M195" s="278" t="s">
        <v>8502</v>
      </c>
      <c r="N195" s="278" t="s">
        <v>8502</v>
      </c>
      <c r="O195" s="278" t="s">
        <v>8502</v>
      </c>
      <c r="P195" s="278" t="s">
        <v>8502</v>
      </c>
      <c r="Q195" s="278" t="s">
        <v>8502</v>
      </c>
      <c r="R195" s="278">
        <v>3.7</v>
      </c>
      <c r="S195" s="278">
        <v>3.8</v>
      </c>
      <c r="T195" s="278">
        <v>3.8</v>
      </c>
      <c r="U195" s="278">
        <v>3.8</v>
      </c>
      <c r="V195" s="278">
        <v>3.8</v>
      </c>
      <c r="W195" s="278">
        <v>3.8</v>
      </c>
      <c r="X195" s="278">
        <v>3.8</v>
      </c>
      <c r="Y195" s="278">
        <v>3.8</v>
      </c>
      <c r="Z195" s="278">
        <v>3.8</v>
      </c>
      <c r="AA195" s="278">
        <v>4.0999999999999996</v>
      </c>
      <c r="AB195" s="278">
        <v>4.0999999999999996</v>
      </c>
      <c r="AC195" s="278">
        <v>4</v>
      </c>
      <c r="AD195" s="278">
        <v>3.9</v>
      </c>
      <c r="AE195" s="278">
        <v>3.9</v>
      </c>
      <c r="AF195" s="278">
        <v>3.8</v>
      </c>
      <c r="AG195" s="278">
        <v>3.8</v>
      </c>
      <c r="AH195" s="278">
        <v>3.5</v>
      </c>
      <c r="AI195" s="278">
        <v>3.2</v>
      </c>
      <c r="AJ195" s="278">
        <v>3.2</v>
      </c>
      <c r="AK195" s="278">
        <v>3.2</v>
      </c>
      <c r="AL195" s="278">
        <v>3.2</v>
      </c>
      <c r="AM195" s="278">
        <v>3.2</v>
      </c>
      <c r="AN195" s="278">
        <v>3.2</v>
      </c>
      <c r="AO195" s="278">
        <v>3.2</v>
      </c>
      <c r="AP195" s="278">
        <v>3.2</v>
      </c>
      <c r="AQ195" s="278">
        <v>3.3</v>
      </c>
      <c r="AR195" s="278">
        <v>3.3</v>
      </c>
      <c r="AS195" s="278">
        <v>3.3</v>
      </c>
      <c r="AT195" s="278">
        <f>_xlfn.IFNA(VLOOKUP(C195,'INFORM Severity - hidden'!$C$5:$G$155,5,FALSE),"-")</f>
        <v>3.3</v>
      </c>
    </row>
    <row r="196" spans="1:46" x14ac:dyDescent="0.35">
      <c r="A196"/>
      <c r="B196"/>
      <c r="C196" t="s">
        <v>8576</v>
      </c>
      <c r="D196" s="278" t="str">
        <f t="shared" si="3"/>
        <v>-</v>
      </c>
      <c r="E196" s="278" t="s">
        <v>8502</v>
      </c>
      <c r="F196" s="278" t="s">
        <v>8502</v>
      </c>
      <c r="G196" s="278" t="s">
        <v>8502</v>
      </c>
      <c r="H196" s="278" t="s">
        <v>8502</v>
      </c>
      <c r="I196" s="278" t="s">
        <v>8502</v>
      </c>
      <c r="J196" s="278" t="s">
        <v>8502</v>
      </c>
      <c r="K196" s="278" t="s">
        <v>8502</v>
      </c>
      <c r="L196" s="278" t="s">
        <v>8502</v>
      </c>
      <c r="M196" s="278" t="s">
        <v>8502</v>
      </c>
      <c r="N196" s="278" t="s">
        <v>8502</v>
      </c>
      <c r="O196" s="278" t="s">
        <v>8502</v>
      </c>
      <c r="P196" s="278" t="s">
        <v>8502</v>
      </c>
      <c r="Q196" s="278" t="s">
        <v>8502</v>
      </c>
      <c r="R196" s="278" t="s">
        <v>8502</v>
      </c>
      <c r="S196" s="278" t="s">
        <v>8502</v>
      </c>
      <c r="T196" s="278" t="s">
        <v>8502</v>
      </c>
      <c r="U196" s="278" t="s">
        <v>8502</v>
      </c>
      <c r="V196" s="278" t="s">
        <v>8502</v>
      </c>
      <c r="W196" s="278" t="s">
        <v>8502</v>
      </c>
      <c r="X196" s="278">
        <v>2.5</v>
      </c>
      <c r="Y196" s="278">
        <v>2.5</v>
      </c>
      <c r="Z196" s="278">
        <v>2.6</v>
      </c>
      <c r="AA196" s="278">
        <v>2.6</v>
      </c>
      <c r="AB196" s="278">
        <v>2.6</v>
      </c>
      <c r="AC196" s="278">
        <v>2.6</v>
      </c>
      <c r="AD196" s="278">
        <v>2.6</v>
      </c>
      <c r="AE196" s="278">
        <v>2.6</v>
      </c>
      <c r="AF196" s="278">
        <v>2.5</v>
      </c>
      <c r="AG196" s="278">
        <v>2.5</v>
      </c>
      <c r="AH196" s="278">
        <v>2.5</v>
      </c>
      <c r="AI196" s="278">
        <v>2.5</v>
      </c>
      <c r="AJ196" s="278">
        <v>2.5</v>
      </c>
      <c r="AK196" s="278">
        <v>2.2999999999999998</v>
      </c>
      <c r="AL196" s="278">
        <v>2.4</v>
      </c>
      <c r="AM196" s="278">
        <v>2.6</v>
      </c>
      <c r="AN196" s="278">
        <v>2.6</v>
      </c>
      <c r="AO196" s="278" t="s">
        <v>8502</v>
      </c>
      <c r="AP196" s="278" t="s">
        <v>8502</v>
      </c>
      <c r="AQ196" s="278" t="s">
        <v>8502</v>
      </c>
      <c r="AR196" s="278" t="s">
        <v>8502</v>
      </c>
      <c r="AS196" s="278" t="s">
        <v>8502</v>
      </c>
      <c r="AT196" s="278" t="str">
        <f>_xlfn.IFNA(VLOOKUP(C196,'INFORM Severity - hidden'!$C$5:$G$155,5,FALSE),"-")</f>
        <v>-</v>
      </c>
    </row>
    <row r="197" spans="1:46" x14ac:dyDescent="0.35">
      <c r="A197"/>
      <c r="B197"/>
      <c r="C197" t="s">
        <v>8577</v>
      </c>
      <c r="D197" s="278" t="str">
        <f t="shared" si="3"/>
        <v>-</v>
      </c>
      <c r="E197" s="278" t="s">
        <v>8502</v>
      </c>
      <c r="F197" s="278" t="s">
        <v>8502</v>
      </c>
      <c r="G197" s="278" t="s">
        <v>8502</v>
      </c>
      <c r="H197" s="278" t="s">
        <v>8502</v>
      </c>
      <c r="I197" s="278" t="s">
        <v>8502</v>
      </c>
      <c r="J197" s="278" t="s">
        <v>8502</v>
      </c>
      <c r="K197" s="278" t="s">
        <v>8502</v>
      </c>
      <c r="L197" s="278" t="s">
        <v>8502</v>
      </c>
      <c r="M197" s="278" t="s">
        <v>8502</v>
      </c>
      <c r="N197" s="278" t="s">
        <v>8502</v>
      </c>
      <c r="O197" s="278" t="s">
        <v>8502</v>
      </c>
      <c r="P197" s="278" t="s">
        <v>8502</v>
      </c>
      <c r="Q197" s="278" t="s">
        <v>8502</v>
      </c>
      <c r="R197" s="278" t="s">
        <v>8502</v>
      </c>
      <c r="S197" s="278" t="s">
        <v>8502</v>
      </c>
      <c r="T197" s="278" t="s">
        <v>8502</v>
      </c>
      <c r="U197" s="278" t="s">
        <v>8502</v>
      </c>
      <c r="V197" s="278" t="s">
        <v>8502</v>
      </c>
      <c r="W197" s="278" t="s">
        <v>8502</v>
      </c>
      <c r="X197" s="278" t="s">
        <v>8502</v>
      </c>
      <c r="Y197" s="278" t="s">
        <v>8502</v>
      </c>
      <c r="Z197" s="278" t="s">
        <v>8502</v>
      </c>
      <c r="AA197" s="278" t="s">
        <v>8502</v>
      </c>
      <c r="AB197" s="278" t="s">
        <v>8502</v>
      </c>
      <c r="AC197" s="278">
        <v>2.9</v>
      </c>
      <c r="AD197" s="278">
        <v>2.1</v>
      </c>
      <c r="AE197" s="278">
        <v>2.1</v>
      </c>
      <c r="AF197" s="278">
        <v>2.4</v>
      </c>
      <c r="AG197" s="278">
        <v>2.4</v>
      </c>
      <c r="AH197" s="278">
        <v>2.5</v>
      </c>
      <c r="AI197" s="278">
        <v>2.5</v>
      </c>
      <c r="AJ197" s="278">
        <v>2.5</v>
      </c>
      <c r="AK197" s="278">
        <v>2.5</v>
      </c>
      <c r="AL197" s="278">
        <v>2.5</v>
      </c>
      <c r="AM197" s="278">
        <v>2.5</v>
      </c>
      <c r="AN197" s="278">
        <v>2.5</v>
      </c>
      <c r="AO197" s="278">
        <v>2.5</v>
      </c>
      <c r="AP197" s="278">
        <v>2.5</v>
      </c>
      <c r="AQ197" s="278">
        <v>2.5</v>
      </c>
      <c r="AR197" s="278">
        <v>2.5</v>
      </c>
      <c r="AS197" s="278">
        <v>2.5</v>
      </c>
      <c r="AT197" s="278" t="str">
        <f>_xlfn.IFNA(VLOOKUP(C197,'INFORM Severity - hidden'!$C$5:$G$155,5,FALSE),"-")</f>
        <v>-</v>
      </c>
    </row>
    <row r="198" spans="1:46" x14ac:dyDescent="0.35">
      <c r="A198" t="s">
        <v>558</v>
      </c>
      <c r="B198" t="s">
        <v>2067</v>
      </c>
      <c r="C198" t="s">
        <v>2068</v>
      </c>
      <c r="D198" s="278" t="str">
        <f t="shared" si="3"/>
        <v>Increasing</v>
      </c>
      <c r="E198" s="278" t="s">
        <v>8502</v>
      </c>
      <c r="F198" s="278" t="s">
        <v>8502</v>
      </c>
      <c r="G198" s="278" t="s">
        <v>8502</v>
      </c>
      <c r="H198" s="278" t="s">
        <v>8502</v>
      </c>
      <c r="I198" s="278" t="s">
        <v>8502</v>
      </c>
      <c r="J198" s="278" t="s">
        <v>8502</v>
      </c>
      <c r="K198" s="278" t="s">
        <v>8502</v>
      </c>
      <c r="L198" s="278" t="s">
        <v>8502</v>
      </c>
      <c r="M198" s="278" t="s">
        <v>8502</v>
      </c>
      <c r="N198" s="278" t="s">
        <v>8502</v>
      </c>
      <c r="O198" s="278" t="s">
        <v>8502</v>
      </c>
      <c r="P198" s="278" t="s">
        <v>8502</v>
      </c>
      <c r="Q198" s="278" t="s">
        <v>8502</v>
      </c>
      <c r="R198" s="278" t="s">
        <v>8502</v>
      </c>
      <c r="S198" s="278" t="s">
        <v>8502</v>
      </c>
      <c r="T198" s="278" t="s">
        <v>8502</v>
      </c>
      <c r="U198" s="278" t="s">
        <v>8502</v>
      </c>
      <c r="V198" s="278" t="s">
        <v>8502</v>
      </c>
      <c r="W198" s="278" t="s">
        <v>8502</v>
      </c>
      <c r="X198" s="278" t="s">
        <v>8502</v>
      </c>
      <c r="Y198" s="278" t="s">
        <v>8502</v>
      </c>
      <c r="Z198" s="278" t="s">
        <v>8502</v>
      </c>
      <c r="AA198" s="278" t="s">
        <v>8502</v>
      </c>
      <c r="AB198" s="278" t="s">
        <v>8502</v>
      </c>
      <c r="AC198" s="278" t="s">
        <v>8502</v>
      </c>
      <c r="AD198" s="278" t="s">
        <v>8502</v>
      </c>
      <c r="AE198" s="278" t="s">
        <v>8502</v>
      </c>
      <c r="AF198" s="278">
        <v>2.8</v>
      </c>
      <c r="AG198" s="278">
        <v>2.8</v>
      </c>
      <c r="AH198" s="278">
        <v>2.9</v>
      </c>
      <c r="AI198" s="278">
        <v>3.2</v>
      </c>
      <c r="AJ198" s="278">
        <v>3.2</v>
      </c>
      <c r="AK198" s="278">
        <v>3.2</v>
      </c>
      <c r="AL198" s="278">
        <v>3.2</v>
      </c>
      <c r="AM198" s="278">
        <v>3.1</v>
      </c>
      <c r="AN198" s="278">
        <v>3.4</v>
      </c>
      <c r="AO198" s="278">
        <v>3.5</v>
      </c>
      <c r="AP198" s="278">
        <v>3.5</v>
      </c>
      <c r="AQ198" s="278">
        <v>3.6</v>
      </c>
      <c r="AR198" s="278">
        <v>3.6</v>
      </c>
      <c r="AS198" s="278">
        <v>3.6</v>
      </c>
      <c r="AT198" s="278">
        <f>_xlfn.IFNA(VLOOKUP(C198,'INFORM Severity - hidden'!$C$5:$G$155,5,FALSE),"-")</f>
        <v>4.2</v>
      </c>
    </row>
    <row r="199" spans="1:46" x14ac:dyDescent="0.35">
      <c r="A199" t="s">
        <v>29</v>
      </c>
      <c r="B199" t="s">
        <v>27</v>
      </c>
      <c r="C199" t="s">
        <v>28</v>
      </c>
      <c r="D199" s="278" t="str">
        <f t="shared" si="3"/>
        <v>Stable</v>
      </c>
      <c r="E199" s="278">
        <v>2.5</v>
      </c>
      <c r="F199" s="278">
        <v>2.5</v>
      </c>
      <c r="G199" s="278">
        <v>2.5</v>
      </c>
      <c r="H199" s="278">
        <v>2.5</v>
      </c>
      <c r="I199" s="278">
        <v>2.5</v>
      </c>
      <c r="J199" s="278">
        <v>2.5</v>
      </c>
      <c r="K199" s="278">
        <v>2.5</v>
      </c>
      <c r="L199" s="278">
        <v>2.5</v>
      </c>
      <c r="M199" s="278">
        <v>2.5</v>
      </c>
      <c r="N199" s="278">
        <v>2.6</v>
      </c>
      <c r="O199" s="278">
        <v>2.6</v>
      </c>
      <c r="P199" s="278">
        <v>2.6</v>
      </c>
      <c r="Q199" s="278">
        <v>2.6</v>
      </c>
      <c r="R199" s="278">
        <v>2.6</v>
      </c>
      <c r="S199" s="278">
        <v>2.6</v>
      </c>
      <c r="T199" s="278">
        <v>2.6</v>
      </c>
      <c r="U199" s="278">
        <v>2.5</v>
      </c>
      <c r="V199" s="278">
        <v>2.7</v>
      </c>
      <c r="W199" s="278">
        <v>2.5</v>
      </c>
      <c r="X199" s="278">
        <v>2.5</v>
      </c>
      <c r="Y199" s="278">
        <v>2.4</v>
      </c>
      <c r="Z199" s="278">
        <v>2.4</v>
      </c>
      <c r="AA199" s="278">
        <v>2.4</v>
      </c>
      <c r="AB199" s="278">
        <v>2.4</v>
      </c>
      <c r="AC199" s="278">
        <v>2.4</v>
      </c>
      <c r="AD199" s="278">
        <v>2.4</v>
      </c>
      <c r="AE199" s="278">
        <v>2.4</v>
      </c>
      <c r="AF199" s="278">
        <v>2.4</v>
      </c>
      <c r="AG199" s="278">
        <v>2.4</v>
      </c>
      <c r="AH199" s="278">
        <v>2.4</v>
      </c>
      <c r="AI199" s="278">
        <v>2.4</v>
      </c>
      <c r="AJ199" s="278">
        <v>2.4</v>
      </c>
      <c r="AK199" s="278">
        <v>2.4</v>
      </c>
      <c r="AL199" s="278">
        <v>2.4</v>
      </c>
      <c r="AM199" s="278">
        <v>2.4</v>
      </c>
      <c r="AN199" s="278">
        <v>2.4</v>
      </c>
      <c r="AO199" s="278">
        <v>2.4</v>
      </c>
      <c r="AP199" s="278">
        <v>2.4</v>
      </c>
      <c r="AQ199" s="278">
        <v>2.4</v>
      </c>
      <c r="AR199" s="278">
        <v>2.4</v>
      </c>
      <c r="AS199" s="278">
        <v>2.4</v>
      </c>
      <c r="AT199" s="278">
        <f>_xlfn.IFNA(VLOOKUP(C199,'INFORM Severity - hidden'!$C$5:$G$155,5,FALSE),"-")</f>
        <v>2.4</v>
      </c>
    </row>
    <row r="200" spans="1:46" x14ac:dyDescent="0.35">
      <c r="A200" t="s">
        <v>4317</v>
      </c>
      <c r="B200" t="s">
        <v>4315</v>
      </c>
      <c r="C200" t="s">
        <v>4316</v>
      </c>
      <c r="D200" s="278" t="str">
        <f t="shared" si="3"/>
        <v>Increasing</v>
      </c>
      <c r="E200" s="278" t="s">
        <v>8502</v>
      </c>
      <c r="F200" s="278">
        <v>2.8</v>
      </c>
      <c r="G200" s="278">
        <v>2.8</v>
      </c>
      <c r="H200" s="278">
        <v>3</v>
      </c>
      <c r="I200" s="278">
        <v>3</v>
      </c>
      <c r="J200" s="278">
        <v>3</v>
      </c>
      <c r="K200" s="278">
        <v>3</v>
      </c>
      <c r="L200" s="278">
        <v>3</v>
      </c>
      <c r="M200" s="278">
        <v>2.6</v>
      </c>
      <c r="N200" s="278">
        <v>2.6</v>
      </c>
      <c r="O200" s="278">
        <v>2.7</v>
      </c>
      <c r="P200" s="278">
        <v>2.7</v>
      </c>
      <c r="Q200" s="278">
        <v>2.7</v>
      </c>
      <c r="R200" s="278">
        <v>2.7</v>
      </c>
      <c r="S200" s="278">
        <v>2.7</v>
      </c>
      <c r="T200" s="278">
        <v>2.7</v>
      </c>
      <c r="U200" s="278">
        <v>2.7</v>
      </c>
      <c r="V200" s="278">
        <v>2.7</v>
      </c>
      <c r="W200" s="278">
        <v>2.7</v>
      </c>
      <c r="X200" s="278">
        <v>2.7</v>
      </c>
      <c r="Y200" s="278">
        <v>2.7</v>
      </c>
      <c r="Z200" s="278">
        <v>3</v>
      </c>
      <c r="AA200" s="278">
        <v>3</v>
      </c>
      <c r="AB200" s="278">
        <v>3</v>
      </c>
      <c r="AC200" s="278">
        <v>3</v>
      </c>
      <c r="AD200" s="278">
        <v>3</v>
      </c>
      <c r="AE200" s="278">
        <v>3</v>
      </c>
      <c r="AF200" s="278">
        <v>3</v>
      </c>
      <c r="AG200" s="278">
        <v>3</v>
      </c>
      <c r="AH200" s="278">
        <v>3</v>
      </c>
      <c r="AI200" s="278">
        <v>3</v>
      </c>
      <c r="AJ200" s="278">
        <v>3</v>
      </c>
      <c r="AK200" s="278">
        <v>3</v>
      </c>
      <c r="AL200" s="278">
        <v>3</v>
      </c>
      <c r="AM200" s="278">
        <v>3.1</v>
      </c>
      <c r="AN200" s="278">
        <v>3.1</v>
      </c>
      <c r="AO200" s="278">
        <v>3.1</v>
      </c>
      <c r="AP200" s="278">
        <v>3.1</v>
      </c>
      <c r="AQ200" s="278">
        <v>3.1</v>
      </c>
      <c r="AR200" s="278">
        <v>3.1</v>
      </c>
      <c r="AS200" s="278">
        <v>3.2</v>
      </c>
      <c r="AT200" s="278">
        <f>_xlfn.IFNA(VLOOKUP(C200,'INFORM Severity - hidden'!$C$5:$G$155,5,FALSE),"-")</f>
        <v>3.2</v>
      </c>
    </row>
    <row r="201" spans="1:46" x14ac:dyDescent="0.35">
      <c r="A201" t="s">
        <v>127</v>
      </c>
      <c r="B201" t="s">
        <v>125</v>
      </c>
      <c r="C201" t="s">
        <v>126</v>
      </c>
      <c r="D201" s="278" t="str">
        <f t="shared" si="3"/>
        <v>Increasing</v>
      </c>
      <c r="E201" s="278">
        <v>3.6</v>
      </c>
      <c r="F201" s="278">
        <v>3.6</v>
      </c>
      <c r="G201" s="278">
        <v>3.6</v>
      </c>
      <c r="H201" s="278">
        <v>4.0999999999999996</v>
      </c>
      <c r="I201" s="278">
        <v>4.3</v>
      </c>
      <c r="J201" s="278">
        <v>4.3</v>
      </c>
      <c r="K201" s="278">
        <v>4.3</v>
      </c>
      <c r="L201" s="278">
        <v>4.3</v>
      </c>
      <c r="M201" s="278">
        <v>4.3</v>
      </c>
      <c r="N201" s="278">
        <v>4.2</v>
      </c>
      <c r="O201" s="278">
        <v>4.2</v>
      </c>
      <c r="P201" s="278">
        <v>4.2</v>
      </c>
      <c r="Q201" s="278">
        <v>4.2</v>
      </c>
      <c r="R201" s="278">
        <v>4.7</v>
      </c>
      <c r="S201" s="278">
        <v>4.7</v>
      </c>
      <c r="T201" s="278">
        <v>4.7</v>
      </c>
      <c r="U201" s="278">
        <v>4.7</v>
      </c>
      <c r="V201" s="278">
        <v>4.7</v>
      </c>
      <c r="W201" s="278">
        <v>4.7</v>
      </c>
      <c r="X201" s="278">
        <v>4.7</v>
      </c>
      <c r="Y201" s="278">
        <v>4.5999999999999996</v>
      </c>
      <c r="Z201" s="278">
        <v>4.5999999999999996</v>
      </c>
      <c r="AA201" s="278">
        <v>4</v>
      </c>
      <c r="AB201" s="278">
        <v>4</v>
      </c>
      <c r="AC201" s="278">
        <v>4</v>
      </c>
      <c r="AD201" s="278">
        <v>4</v>
      </c>
      <c r="AE201" s="278">
        <v>4.4000000000000004</v>
      </c>
      <c r="AF201" s="278">
        <v>4.4000000000000004</v>
      </c>
      <c r="AG201" s="278">
        <v>4.4000000000000004</v>
      </c>
      <c r="AH201" s="278">
        <v>4.5</v>
      </c>
      <c r="AI201" s="278">
        <v>4.5</v>
      </c>
      <c r="AJ201" s="278">
        <v>4.5</v>
      </c>
      <c r="AK201" s="278">
        <v>4.5</v>
      </c>
      <c r="AL201" s="278">
        <v>4.4000000000000004</v>
      </c>
      <c r="AM201" s="278">
        <v>4.2</v>
      </c>
      <c r="AN201" s="278">
        <v>4.2</v>
      </c>
      <c r="AO201" s="278">
        <v>4.2</v>
      </c>
      <c r="AP201" s="278">
        <v>4.2</v>
      </c>
      <c r="AQ201" s="278">
        <v>4.2</v>
      </c>
      <c r="AR201" s="278">
        <v>4.2</v>
      </c>
      <c r="AS201" s="278">
        <v>4.4000000000000004</v>
      </c>
      <c r="AT201" s="278">
        <f>_xlfn.IFNA(VLOOKUP(C201,'INFORM Severity - hidden'!$C$5:$G$155,5,FALSE),"-")</f>
        <v>4.4000000000000004</v>
      </c>
    </row>
    <row r="202" spans="1:46" x14ac:dyDescent="0.35">
      <c r="A202" t="s">
        <v>127</v>
      </c>
      <c r="B202" t="s">
        <v>912</v>
      </c>
      <c r="C202" t="s">
        <v>913</v>
      </c>
      <c r="D202" s="278" t="str">
        <f t="shared" si="3"/>
        <v>Stable</v>
      </c>
      <c r="E202" s="278" t="s">
        <v>8502</v>
      </c>
      <c r="F202" s="278" t="s">
        <v>8502</v>
      </c>
      <c r="G202" s="278" t="s">
        <v>8502</v>
      </c>
      <c r="H202" s="278">
        <v>2.1</v>
      </c>
      <c r="I202" s="278">
        <v>2.1</v>
      </c>
      <c r="J202" s="278">
        <v>2.1</v>
      </c>
      <c r="K202" s="278">
        <v>2.1</v>
      </c>
      <c r="L202" s="278">
        <v>2.1</v>
      </c>
      <c r="M202" s="278">
        <v>2.1</v>
      </c>
      <c r="N202" s="278">
        <v>2</v>
      </c>
      <c r="O202" s="278">
        <v>2</v>
      </c>
      <c r="P202" s="278">
        <v>2</v>
      </c>
      <c r="Q202" s="278">
        <v>2</v>
      </c>
      <c r="R202" s="278">
        <v>2</v>
      </c>
      <c r="S202" s="278">
        <v>2</v>
      </c>
      <c r="T202" s="278">
        <v>2</v>
      </c>
      <c r="U202" s="278">
        <v>2</v>
      </c>
      <c r="V202" s="278">
        <v>2</v>
      </c>
      <c r="W202" s="278">
        <v>2</v>
      </c>
      <c r="X202" s="278">
        <v>2</v>
      </c>
      <c r="Y202" s="278">
        <v>1.9</v>
      </c>
      <c r="Z202" s="278">
        <v>1.9</v>
      </c>
      <c r="AA202" s="278">
        <v>1.9</v>
      </c>
      <c r="AB202" s="278">
        <v>1.9</v>
      </c>
      <c r="AC202" s="278">
        <v>1.9</v>
      </c>
      <c r="AD202" s="278">
        <v>1.9</v>
      </c>
      <c r="AE202" s="278">
        <v>1.9</v>
      </c>
      <c r="AF202" s="278">
        <v>1.9</v>
      </c>
      <c r="AG202" s="278">
        <v>1.8</v>
      </c>
      <c r="AH202" s="278">
        <v>1.9</v>
      </c>
      <c r="AI202" s="278">
        <v>1.9</v>
      </c>
      <c r="AJ202" s="278">
        <v>1.9</v>
      </c>
      <c r="AK202" s="278">
        <v>1.9</v>
      </c>
      <c r="AL202" s="278">
        <v>1.8</v>
      </c>
      <c r="AM202" s="278">
        <v>1.8</v>
      </c>
      <c r="AN202" s="278">
        <v>1.8</v>
      </c>
      <c r="AO202" s="278">
        <v>1.7</v>
      </c>
      <c r="AP202" s="278">
        <v>1.7</v>
      </c>
      <c r="AQ202" s="278">
        <v>1.7</v>
      </c>
      <c r="AR202" s="278">
        <v>1.7</v>
      </c>
      <c r="AS202" s="278">
        <v>1.7</v>
      </c>
      <c r="AT202" s="278">
        <f>_xlfn.IFNA(VLOOKUP(C202,'INFORM Severity - hidden'!$C$5:$G$155,5,FALSE),"-")</f>
        <v>1.7</v>
      </c>
    </row>
    <row r="203" spans="1:46" x14ac:dyDescent="0.35">
      <c r="A203"/>
      <c r="B203"/>
      <c r="C203" t="s">
        <v>8578</v>
      </c>
      <c r="D203" s="278" t="str">
        <f t="shared" si="3"/>
        <v>-</v>
      </c>
      <c r="E203" s="278" t="s">
        <v>8502</v>
      </c>
      <c r="F203" s="278" t="s">
        <v>8502</v>
      </c>
      <c r="G203" s="278" t="s">
        <v>8502</v>
      </c>
      <c r="H203" s="278" t="s">
        <v>8502</v>
      </c>
      <c r="I203" s="278" t="s">
        <v>8502</v>
      </c>
      <c r="J203" s="278" t="s">
        <v>8502</v>
      </c>
      <c r="K203" s="278" t="s">
        <v>8502</v>
      </c>
      <c r="L203" s="278" t="s">
        <v>8502</v>
      </c>
      <c r="M203" s="278" t="s">
        <v>8502</v>
      </c>
      <c r="N203" s="278" t="s">
        <v>8502</v>
      </c>
      <c r="O203" s="278" t="s">
        <v>8502</v>
      </c>
      <c r="P203" s="278" t="s">
        <v>8502</v>
      </c>
      <c r="Q203" s="278" t="s">
        <v>8502</v>
      </c>
      <c r="R203" s="278" t="s">
        <v>8502</v>
      </c>
      <c r="S203" s="278" t="s">
        <v>8502</v>
      </c>
      <c r="T203" s="278">
        <v>2.4</v>
      </c>
      <c r="U203" s="278">
        <v>2.4</v>
      </c>
      <c r="V203" s="278">
        <v>2.4</v>
      </c>
      <c r="W203" s="278">
        <v>3.3</v>
      </c>
      <c r="X203" s="278">
        <v>3.3</v>
      </c>
      <c r="Y203" s="278">
        <v>3.2</v>
      </c>
      <c r="Z203" s="278">
        <v>3.2</v>
      </c>
      <c r="AA203" s="278">
        <v>3.2</v>
      </c>
      <c r="AB203" s="278">
        <v>3.2</v>
      </c>
      <c r="AC203" s="278">
        <v>3.2</v>
      </c>
      <c r="AD203" s="278">
        <v>3.2</v>
      </c>
      <c r="AE203" s="278">
        <v>3.2</v>
      </c>
      <c r="AF203" s="278">
        <v>3.2</v>
      </c>
      <c r="AG203" s="278">
        <v>2.8</v>
      </c>
      <c r="AH203" s="278">
        <v>3</v>
      </c>
      <c r="AI203" s="278">
        <v>2.9</v>
      </c>
      <c r="AJ203" s="278">
        <v>2.9</v>
      </c>
      <c r="AK203" s="278" t="s">
        <v>8502</v>
      </c>
      <c r="AL203" s="278" t="s">
        <v>8502</v>
      </c>
      <c r="AM203" s="278" t="s">
        <v>8502</v>
      </c>
      <c r="AN203" s="278" t="s">
        <v>8502</v>
      </c>
      <c r="AO203" s="278" t="s">
        <v>8502</v>
      </c>
      <c r="AP203" s="278" t="s">
        <v>8502</v>
      </c>
      <c r="AQ203" s="278" t="s">
        <v>8502</v>
      </c>
      <c r="AR203" s="278" t="s">
        <v>8502</v>
      </c>
      <c r="AS203" s="278" t="s">
        <v>8502</v>
      </c>
      <c r="AT203" s="278" t="str">
        <f>_xlfn.IFNA(VLOOKUP(C203,'INFORM Severity - hidden'!$C$5:$G$155,5,FALSE),"-")</f>
        <v>-</v>
      </c>
    </row>
    <row r="204" spans="1:46" x14ac:dyDescent="0.35">
      <c r="A204" t="s">
        <v>432</v>
      </c>
      <c r="B204" t="s">
        <v>430</v>
      </c>
      <c r="C204" t="s">
        <v>431</v>
      </c>
      <c r="D204" s="278" t="str">
        <f t="shared" si="3"/>
        <v>Increasing</v>
      </c>
      <c r="E204" s="278" t="s">
        <v>8502</v>
      </c>
      <c r="F204" s="278">
        <v>4.3</v>
      </c>
      <c r="G204" s="278">
        <v>4.3</v>
      </c>
      <c r="H204" s="278">
        <v>4.3</v>
      </c>
      <c r="I204" s="278">
        <v>4.3</v>
      </c>
      <c r="J204" s="278">
        <v>4.3</v>
      </c>
      <c r="K204" s="278">
        <v>4.3</v>
      </c>
      <c r="L204" s="278">
        <v>4.3</v>
      </c>
      <c r="M204" s="278">
        <v>4.3</v>
      </c>
      <c r="N204" s="278">
        <v>4.3</v>
      </c>
      <c r="O204" s="278">
        <v>4.3</v>
      </c>
      <c r="P204" s="278">
        <v>4.3</v>
      </c>
      <c r="Q204" s="278">
        <v>4.3</v>
      </c>
      <c r="R204" s="278">
        <v>4.3</v>
      </c>
      <c r="S204" s="278">
        <v>4.3</v>
      </c>
      <c r="T204" s="278">
        <v>4.3</v>
      </c>
      <c r="U204" s="278">
        <v>4.3</v>
      </c>
      <c r="V204" s="278">
        <v>4.3</v>
      </c>
      <c r="W204" s="278">
        <v>4.4000000000000004</v>
      </c>
      <c r="X204" s="278">
        <v>4.4000000000000004</v>
      </c>
      <c r="Y204" s="278">
        <v>4.4000000000000004</v>
      </c>
      <c r="Z204" s="278">
        <v>4.4000000000000004</v>
      </c>
      <c r="AA204" s="278">
        <v>4.2</v>
      </c>
      <c r="AB204" s="278">
        <v>4.3</v>
      </c>
      <c r="AC204" s="278">
        <v>4.3</v>
      </c>
      <c r="AD204" s="278">
        <v>4.3</v>
      </c>
      <c r="AE204" s="278">
        <v>4.3</v>
      </c>
      <c r="AF204" s="278">
        <v>4.4000000000000004</v>
      </c>
      <c r="AG204" s="278">
        <v>4.4000000000000004</v>
      </c>
      <c r="AH204" s="278">
        <v>4.4000000000000004</v>
      </c>
      <c r="AI204" s="278">
        <v>4.4000000000000004</v>
      </c>
      <c r="AJ204" s="278">
        <v>4.4000000000000004</v>
      </c>
      <c r="AK204" s="278">
        <v>4.4000000000000004</v>
      </c>
      <c r="AL204" s="278">
        <v>4.4000000000000004</v>
      </c>
      <c r="AM204" s="278">
        <v>4.4000000000000004</v>
      </c>
      <c r="AN204" s="278">
        <v>4.4000000000000004</v>
      </c>
      <c r="AO204" s="278">
        <v>4.4000000000000004</v>
      </c>
      <c r="AP204" s="278">
        <v>4.4000000000000004</v>
      </c>
      <c r="AQ204" s="278">
        <v>4.5999999999999996</v>
      </c>
      <c r="AR204" s="278">
        <v>4.5999999999999996</v>
      </c>
      <c r="AS204" s="278">
        <v>4.5999999999999996</v>
      </c>
      <c r="AT204" s="278">
        <f>_xlfn.IFNA(VLOOKUP(C204,'INFORM Severity - hidden'!$C$5:$G$155,5,FALSE),"-")</f>
        <v>4.5999999999999996</v>
      </c>
    </row>
    <row r="205" spans="1:46" x14ac:dyDescent="0.35">
      <c r="A205"/>
      <c r="B205"/>
      <c r="C205" t="s">
        <v>8579</v>
      </c>
      <c r="D205" s="278" t="str">
        <f t="shared" si="3"/>
        <v>-</v>
      </c>
      <c r="E205" s="278" t="s">
        <v>8502</v>
      </c>
      <c r="F205" s="278" t="s">
        <v>8502</v>
      </c>
      <c r="G205" s="278" t="s">
        <v>8502</v>
      </c>
      <c r="H205" s="278" t="s">
        <v>8502</v>
      </c>
      <c r="I205" s="278" t="s">
        <v>8502</v>
      </c>
      <c r="J205" s="278" t="s">
        <v>8502</v>
      </c>
      <c r="K205" s="278" t="s">
        <v>8502</v>
      </c>
      <c r="L205" s="278" t="s">
        <v>8502</v>
      </c>
      <c r="M205" s="278" t="s">
        <v>8502</v>
      </c>
      <c r="N205" s="278" t="s">
        <v>8502</v>
      </c>
      <c r="O205" s="278">
        <v>3.1</v>
      </c>
      <c r="P205" s="278">
        <v>3.1</v>
      </c>
      <c r="Q205" s="278">
        <v>3.1</v>
      </c>
      <c r="R205" s="278">
        <v>3.1</v>
      </c>
      <c r="S205" s="278" t="s">
        <v>8502</v>
      </c>
      <c r="T205" s="278" t="s">
        <v>8502</v>
      </c>
      <c r="U205" s="278" t="s">
        <v>8502</v>
      </c>
      <c r="V205" s="278" t="s">
        <v>8502</v>
      </c>
      <c r="W205" s="278" t="s">
        <v>8502</v>
      </c>
      <c r="X205" s="278" t="s">
        <v>8502</v>
      </c>
      <c r="Y205" s="278" t="s">
        <v>8502</v>
      </c>
      <c r="Z205" s="278" t="s">
        <v>8502</v>
      </c>
      <c r="AA205" s="278" t="s">
        <v>8502</v>
      </c>
      <c r="AB205" s="278" t="s">
        <v>8502</v>
      </c>
      <c r="AC205" s="278" t="s">
        <v>8502</v>
      </c>
      <c r="AD205" s="278" t="s">
        <v>8502</v>
      </c>
      <c r="AE205" s="278" t="s">
        <v>8502</v>
      </c>
      <c r="AF205" s="278" t="s">
        <v>8502</v>
      </c>
      <c r="AG205" s="278" t="s">
        <v>8502</v>
      </c>
      <c r="AH205" s="278" t="s">
        <v>8502</v>
      </c>
      <c r="AI205" s="278" t="s">
        <v>8502</v>
      </c>
      <c r="AJ205" s="278" t="s">
        <v>8502</v>
      </c>
      <c r="AK205" s="278" t="s">
        <v>8502</v>
      </c>
      <c r="AL205" s="278" t="s">
        <v>8502</v>
      </c>
      <c r="AM205" s="278" t="s">
        <v>8502</v>
      </c>
      <c r="AN205" s="278" t="s">
        <v>8502</v>
      </c>
      <c r="AO205" s="278" t="s">
        <v>8502</v>
      </c>
      <c r="AP205" s="278" t="s">
        <v>8502</v>
      </c>
      <c r="AQ205" s="278" t="s">
        <v>8502</v>
      </c>
      <c r="AR205" s="278" t="s">
        <v>8502</v>
      </c>
      <c r="AS205" s="278" t="s">
        <v>8502</v>
      </c>
      <c r="AT205" s="278" t="str">
        <f>_xlfn.IFNA(VLOOKUP(C205,'INFORM Severity - hidden'!$C$5:$G$155,5,FALSE),"-")</f>
        <v>-</v>
      </c>
    </row>
    <row r="206" spans="1:46" x14ac:dyDescent="0.35">
      <c r="A206" t="s">
        <v>3106</v>
      </c>
      <c r="B206" t="s">
        <v>3104</v>
      </c>
      <c r="C206" t="s">
        <v>3105</v>
      </c>
      <c r="D206" s="278" t="str">
        <f t="shared" si="3"/>
        <v>Stable</v>
      </c>
      <c r="E206" s="278" t="s">
        <v>8502</v>
      </c>
      <c r="F206" s="278" t="s">
        <v>8502</v>
      </c>
      <c r="G206" s="278" t="s">
        <v>8502</v>
      </c>
      <c r="H206" s="278" t="s">
        <v>8502</v>
      </c>
      <c r="I206" s="278" t="s">
        <v>8502</v>
      </c>
      <c r="J206" s="278" t="s">
        <v>8502</v>
      </c>
      <c r="K206" s="278" t="s">
        <v>8502</v>
      </c>
      <c r="L206" s="278" t="s">
        <v>8502</v>
      </c>
      <c r="M206" s="278" t="s">
        <v>8502</v>
      </c>
      <c r="N206" s="278" t="s">
        <v>8502</v>
      </c>
      <c r="O206" s="278" t="s">
        <v>8502</v>
      </c>
      <c r="P206" s="278" t="s">
        <v>8502</v>
      </c>
      <c r="Q206" s="278" t="s">
        <v>8502</v>
      </c>
      <c r="R206" s="278" t="s">
        <v>8502</v>
      </c>
      <c r="S206" s="278" t="s">
        <v>8502</v>
      </c>
      <c r="T206" s="278" t="s">
        <v>8502</v>
      </c>
      <c r="U206" s="278" t="s">
        <v>8502</v>
      </c>
      <c r="V206" s="278" t="s">
        <v>8502</v>
      </c>
      <c r="W206" s="278" t="s">
        <v>8502</v>
      </c>
      <c r="X206" s="278" t="s">
        <v>8502</v>
      </c>
      <c r="Y206" s="278" t="s">
        <v>8502</v>
      </c>
      <c r="Z206" s="278" t="s">
        <v>8502</v>
      </c>
      <c r="AA206" s="278" t="s">
        <v>8502</v>
      </c>
      <c r="AB206" s="278" t="s">
        <v>8502</v>
      </c>
      <c r="AC206" s="278" t="s">
        <v>8502</v>
      </c>
      <c r="AD206" s="278" t="s">
        <v>8502</v>
      </c>
      <c r="AE206" s="278" t="s">
        <v>8502</v>
      </c>
      <c r="AF206" s="278" t="s">
        <v>8502</v>
      </c>
      <c r="AG206" s="278" t="s">
        <v>8502</v>
      </c>
      <c r="AH206" s="278" t="s">
        <v>8502</v>
      </c>
      <c r="AI206" s="278" t="s">
        <v>8502</v>
      </c>
      <c r="AJ206" s="278" t="s">
        <v>8502</v>
      </c>
      <c r="AK206" s="278" t="s">
        <v>8502</v>
      </c>
      <c r="AL206" s="278" t="s">
        <v>8502</v>
      </c>
      <c r="AM206" s="278" t="s">
        <v>8502</v>
      </c>
      <c r="AN206" s="278" t="s">
        <v>8502</v>
      </c>
      <c r="AO206" s="278" t="s">
        <v>8502</v>
      </c>
      <c r="AP206" s="278" t="s">
        <v>8502</v>
      </c>
      <c r="AQ206" s="278">
        <v>1.2</v>
      </c>
      <c r="AR206" s="278">
        <v>1.2</v>
      </c>
      <c r="AS206" s="278">
        <v>1.2</v>
      </c>
      <c r="AT206" s="278">
        <f>_xlfn.IFNA(VLOOKUP(C206,'INFORM Severity - hidden'!$C$5:$G$155,5,FALSE),"-")</f>
        <v>1.2</v>
      </c>
    </row>
    <row r="207" spans="1:46" x14ac:dyDescent="0.35">
      <c r="A207" t="s">
        <v>1355</v>
      </c>
      <c r="B207" t="s">
        <v>1353</v>
      </c>
      <c r="C207" t="s">
        <v>1354</v>
      </c>
      <c r="D207" s="278" t="str">
        <f t="shared" si="3"/>
        <v>Decreasing</v>
      </c>
      <c r="E207" s="278" t="s">
        <v>8502</v>
      </c>
      <c r="F207" s="278" t="s">
        <v>8502</v>
      </c>
      <c r="G207" s="278" t="s">
        <v>8502</v>
      </c>
      <c r="H207" s="278" t="s">
        <v>8502</v>
      </c>
      <c r="I207" s="278" t="s">
        <v>8502</v>
      </c>
      <c r="J207" s="278" t="s">
        <v>8502</v>
      </c>
      <c r="K207" s="278" t="s">
        <v>8502</v>
      </c>
      <c r="L207" s="278" t="s">
        <v>8502</v>
      </c>
      <c r="M207" s="278" t="s">
        <v>8502</v>
      </c>
      <c r="N207" s="278" t="s">
        <v>8502</v>
      </c>
      <c r="O207" s="278" t="s">
        <v>8502</v>
      </c>
      <c r="P207" s="278" t="s">
        <v>8502</v>
      </c>
      <c r="Q207" s="278" t="s">
        <v>8502</v>
      </c>
      <c r="R207" s="278" t="s">
        <v>8502</v>
      </c>
      <c r="S207" s="278" t="s">
        <v>8502</v>
      </c>
      <c r="T207" s="278" t="s">
        <v>8502</v>
      </c>
      <c r="U207" s="278" t="s">
        <v>8502</v>
      </c>
      <c r="V207" s="278" t="s">
        <v>8502</v>
      </c>
      <c r="W207" s="278" t="s">
        <v>8502</v>
      </c>
      <c r="X207" s="278" t="s">
        <v>8502</v>
      </c>
      <c r="Y207" s="278" t="s">
        <v>8502</v>
      </c>
      <c r="Z207" s="278" t="s">
        <v>8502</v>
      </c>
      <c r="AA207" s="278">
        <v>2.7</v>
      </c>
      <c r="AB207" s="278">
        <v>2.7</v>
      </c>
      <c r="AC207" s="278">
        <v>2.7</v>
      </c>
      <c r="AD207" s="278">
        <v>2.7</v>
      </c>
      <c r="AE207" s="278">
        <v>2.7</v>
      </c>
      <c r="AF207" s="278">
        <v>2.7</v>
      </c>
      <c r="AG207" s="278">
        <v>2.7</v>
      </c>
      <c r="AH207" s="278">
        <v>2.7</v>
      </c>
      <c r="AI207" s="278">
        <v>2.2999999999999998</v>
      </c>
      <c r="AJ207" s="278">
        <v>2.2999999999999998</v>
      </c>
      <c r="AK207" s="278">
        <v>2.2999999999999998</v>
      </c>
      <c r="AL207" s="278">
        <v>2.2999999999999998</v>
      </c>
      <c r="AM207" s="278">
        <v>2.5</v>
      </c>
      <c r="AN207" s="278">
        <v>2.5</v>
      </c>
      <c r="AO207" s="278">
        <v>2.4</v>
      </c>
      <c r="AP207" s="278">
        <v>2.4</v>
      </c>
      <c r="AQ207" s="278">
        <v>2.4</v>
      </c>
      <c r="AR207" s="278">
        <v>2.4</v>
      </c>
      <c r="AS207" s="278">
        <v>2.2999999999999998</v>
      </c>
      <c r="AT207" s="278">
        <f>_xlfn.IFNA(VLOOKUP(C207,'INFORM Severity - hidden'!$C$5:$G$155,5,FALSE),"-")</f>
        <v>2.2999999999999998</v>
      </c>
    </row>
    <row r="208" spans="1:46" x14ac:dyDescent="0.35">
      <c r="A208" t="s">
        <v>105</v>
      </c>
      <c r="B208" t="s">
        <v>103</v>
      </c>
      <c r="C208" t="s">
        <v>104</v>
      </c>
      <c r="D208" s="278" t="str">
        <f t="shared" si="3"/>
        <v>Decreasing</v>
      </c>
      <c r="E208" s="278">
        <v>4.9000000000000004</v>
      </c>
      <c r="F208" s="278">
        <v>4.9000000000000004</v>
      </c>
      <c r="G208" s="278">
        <v>4.8</v>
      </c>
      <c r="H208" s="278">
        <v>4.8</v>
      </c>
      <c r="I208" s="278">
        <v>4.8</v>
      </c>
      <c r="J208" s="278">
        <v>4.9000000000000004</v>
      </c>
      <c r="K208" s="278">
        <v>4.9000000000000004</v>
      </c>
      <c r="L208" s="278">
        <v>4.9000000000000004</v>
      </c>
      <c r="M208" s="278">
        <v>4.9000000000000004</v>
      </c>
      <c r="N208" s="278">
        <v>4.8</v>
      </c>
      <c r="O208" s="278">
        <v>4.9000000000000004</v>
      </c>
      <c r="P208" s="278">
        <v>4.9000000000000004</v>
      </c>
      <c r="Q208" s="278">
        <v>4.9000000000000004</v>
      </c>
      <c r="R208" s="278">
        <v>4.9000000000000004</v>
      </c>
      <c r="S208" s="278">
        <v>4.9000000000000004</v>
      </c>
      <c r="T208" s="278">
        <v>4.9000000000000004</v>
      </c>
      <c r="U208" s="278">
        <v>4.9000000000000004</v>
      </c>
      <c r="V208" s="278">
        <v>4.9000000000000004</v>
      </c>
      <c r="W208" s="278">
        <v>4.9000000000000004</v>
      </c>
      <c r="X208" s="278">
        <v>4.9000000000000004</v>
      </c>
      <c r="Y208" s="278">
        <v>4.9000000000000004</v>
      </c>
      <c r="Z208" s="278">
        <v>4.9000000000000004</v>
      </c>
      <c r="AA208" s="278">
        <v>4.9000000000000004</v>
      </c>
      <c r="AB208" s="278">
        <v>4.9000000000000004</v>
      </c>
      <c r="AC208" s="278">
        <v>4.7</v>
      </c>
      <c r="AD208" s="278">
        <v>4.9000000000000004</v>
      </c>
      <c r="AE208" s="278">
        <v>4.9000000000000004</v>
      </c>
      <c r="AF208" s="278">
        <v>4.9000000000000004</v>
      </c>
      <c r="AG208" s="278">
        <v>4.9000000000000004</v>
      </c>
      <c r="AH208" s="278">
        <v>4.9000000000000004</v>
      </c>
      <c r="AI208" s="278">
        <v>4.9000000000000004</v>
      </c>
      <c r="AJ208" s="278">
        <v>4.9000000000000004</v>
      </c>
      <c r="AK208" s="278">
        <v>4.9000000000000004</v>
      </c>
      <c r="AL208" s="278">
        <v>4.9000000000000004</v>
      </c>
      <c r="AM208" s="278">
        <v>4.9000000000000004</v>
      </c>
      <c r="AN208" s="278">
        <v>4.9000000000000004</v>
      </c>
      <c r="AO208" s="278">
        <v>4.9000000000000004</v>
      </c>
      <c r="AP208" s="278">
        <v>4.5999999999999996</v>
      </c>
      <c r="AQ208" s="278">
        <v>4.5999999999999996</v>
      </c>
      <c r="AR208" s="278">
        <v>4.5999999999999996</v>
      </c>
      <c r="AS208" s="278">
        <v>4.5999999999999996</v>
      </c>
      <c r="AT208" s="278">
        <f>_xlfn.IFNA(VLOOKUP(C208,'INFORM Severity - hidden'!$C$5:$G$155,5,FALSE),"-")</f>
        <v>4.5999999999999996</v>
      </c>
    </row>
    <row r="209" spans="1:46" x14ac:dyDescent="0.35">
      <c r="A209" t="s">
        <v>563</v>
      </c>
      <c r="B209" t="s">
        <v>1749</v>
      </c>
      <c r="C209" t="s">
        <v>1750</v>
      </c>
      <c r="D209" s="278" t="str">
        <f t="shared" si="3"/>
        <v>Increasing</v>
      </c>
      <c r="E209" s="278" t="s">
        <v>8502</v>
      </c>
      <c r="F209" s="278" t="s">
        <v>8502</v>
      </c>
      <c r="G209" s="278" t="s">
        <v>8502</v>
      </c>
      <c r="H209" s="278">
        <v>4</v>
      </c>
      <c r="I209" s="278">
        <v>4</v>
      </c>
      <c r="J209" s="278">
        <v>4</v>
      </c>
      <c r="K209" s="278">
        <v>4</v>
      </c>
      <c r="L209" s="278">
        <v>4</v>
      </c>
      <c r="M209" s="278">
        <v>4</v>
      </c>
      <c r="N209" s="278">
        <v>4.0999999999999996</v>
      </c>
      <c r="O209" s="278">
        <v>4.0999999999999996</v>
      </c>
      <c r="P209" s="278">
        <v>4.0999999999999996</v>
      </c>
      <c r="Q209" s="278">
        <v>4.0999999999999996</v>
      </c>
      <c r="R209" s="278">
        <v>4.0999999999999996</v>
      </c>
      <c r="S209" s="278">
        <v>4.0999999999999996</v>
      </c>
      <c r="T209" s="278">
        <v>4.0999999999999996</v>
      </c>
      <c r="U209" s="278">
        <v>4.0999999999999996</v>
      </c>
      <c r="V209" s="278">
        <v>4.0999999999999996</v>
      </c>
      <c r="W209" s="278">
        <v>4.0999999999999996</v>
      </c>
      <c r="X209" s="278">
        <v>4.0999999999999996</v>
      </c>
      <c r="Y209" s="278">
        <v>4.0999999999999996</v>
      </c>
      <c r="Z209" s="278">
        <v>4.2</v>
      </c>
      <c r="AA209" s="278">
        <v>4.0999999999999996</v>
      </c>
      <c r="AB209" s="278">
        <v>4.0999999999999996</v>
      </c>
      <c r="AC209" s="278">
        <v>4.0999999999999996</v>
      </c>
      <c r="AD209" s="278">
        <v>4.0999999999999996</v>
      </c>
      <c r="AE209" s="278">
        <v>4.0999999999999996</v>
      </c>
      <c r="AF209" s="278">
        <v>4.0999999999999996</v>
      </c>
      <c r="AG209" s="278">
        <v>4.0999999999999996</v>
      </c>
      <c r="AH209" s="278">
        <v>4.0999999999999996</v>
      </c>
      <c r="AI209" s="278">
        <v>4.0999999999999996</v>
      </c>
      <c r="AJ209" s="278">
        <v>4.0999999999999996</v>
      </c>
      <c r="AK209" s="278">
        <v>4.0999999999999996</v>
      </c>
      <c r="AL209" s="278">
        <v>4.0999999999999996</v>
      </c>
      <c r="AM209" s="278">
        <v>4.0999999999999996</v>
      </c>
      <c r="AN209" s="278">
        <v>4.0999999999999996</v>
      </c>
      <c r="AO209" s="278">
        <v>4.0999999999999996</v>
      </c>
      <c r="AP209" s="278">
        <v>4.0999999999999996</v>
      </c>
      <c r="AQ209" s="278">
        <v>4.0999999999999996</v>
      </c>
      <c r="AR209" s="278">
        <v>4.0999999999999996</v>
      </c>
      <c r="AS209" s="278">
        <v>4.2</v>
      </c>
      <c r="AT209" s="278">
        <f>_xlfn.IFNA(VLOOKUP(C209,'INFORM Severity - hidden'!$C$5:$G$155,5,FALSE),"-")</f>
        <v>4.2</v>
      </c>
    </row>
    <row r="210" spans="1:46" x14ac:dyDescent="0.35">
      <c r="A210"/>
      <c r="B210"/>
      <c r="C210" t="s">
        <v>8580</v>
      </c>
      <c r="D210" s="278" t="str">
        <f t="shared" si="3"/>
        <v>-</v>
      </c>
      <c r="E210" s="278" t="s">
        <v>8502</v>
      </c>
      <c r="F210" s="278" t="s">
        <v>8502</v>
      </c>
      <c r="G210" s="278" t="s">
        <v>8502</v>
      </c>
      <c r="H210" s="278">
        <v>3</v>
      </c>
      <c r="I210" s="278" t="s">
        <v>8502</v>
      </c>
      <c r="J210" s="278" t="s">
        <v>8502</v>
      </c>
      <c r="K210" s="278" t="s">
        <v>8502</v>
      </c>
      <c r="L210" s="278" t="s">
        <v>8502</v>
      </c>
      <c r="M210" s="278" t="s">
        <v>8502</v>
      </c>
      <c r="N210" s="278" t="s">
        <v>8502</v>
      </c>
      <c r="O210" s="278" t="s">
        <v>8502</v>
      </c>
      <c r="P210" s="278" t="s">
        <v>8502</v>
      </c>
      <c r="Q210" s="278" t="s">
        <v>8502</v>
      </c>
      <c r="R210" s="278" t="s">
        <v>8502</v>
      </c>
      <c r="S210" s="278" t="s">
        <v>8502</v>
      </c>
      <c r="T210" s="278" t="s">
        <v>8502</v>
      </c>
      <c r="U210" s="278" t="s">
        <v>8502</v>
      </c>
      <c r="V210" s="278" t="s">
        <v>8502</v>
      </c>
      <c r="W210" s="278" t="s">
        <v>8502</v>
      </c>
      <c r="X210" s="278" t="s">
        <v>8502</v>
      </c>
      <c r="Y210" s="278" t="s">
        <v>8502</v>
      </c>
      <c r="Z210" s="278" t="s">
        <v>8502</v>
      </c>
      <c r="AA210" s="278" t="s">
        <v>8502</v>
      </c>
      <c r="AB210" s="278" t="s">
        <v>8502</v>
      </c>
      <c r="AC210" s="278" t="s">
        <v>8502</v>
      </c>
      <c r="AD210" s="278" t="s">
        <v>8502</v>
      </c>
      <c r="AE210" s="278" t="s">
        <v>8502</v>
      </c>
      <c r="AF210" s="278" t="s">
        <v>8502</v>
      </c>
      <c r="AG210" s="278" t="s">
        <v>8502</v>
      </c>
      <c r="AH210" s="278" t="s">
        <v>8502</v>
      </c>
      <c r="AI210" s="278" t="s">
        <v>8502</v>
      </c>
      <c r="AJ210" s="278" t="s">
        <v>8502</v>
      </c>
      <c r="AK210" s="278" t="s">
        <v>8502</v>
      </c>
      <c r="AL210" s="278" t="s">
        <v>8502</v>
      </c>
      <c r="AM210" s="278" t="s">
        <v>8502</v>
      </c>
      <c r="AN210" s="278" t="s">
        <v>8502</v>
      </c>
      <c r="AO210" s="278" t="s">
        <v>8502</v>
      </c>
      <c r="AP210" s="278" t="s">
        <v>8502</v>
      </c>
      <c r="AQ210" s="278" t="s">
        <v>8502</v>
      </c>
      <c r="AR210" s="278" t="s">
        <v>8502</v>
      </c>
      <c r="AS210" s="278" t="s">
        <v>8502</v>
      </c>
      <c r="AT210" s="278" t="str">
        <f>_xlfn.IFNA(VLOOKUP(C210,'INFORM Severity - hidden'!$C$5:$G$155,5,FALSE),"-")</f>
        <v>-</v>
      </c>
    </row>
    <row r="211" spans="1:46" x14ac:dyDescent="0.35">
      <c r="A211" t="s">
        <v>563</v>
      </c>
      <c r="B211" t="s">
        <v>561</v>
      </c>
      <c r="C211" t="s">
        <v>562</v>
      </c>
      <c r="D211" s="278" t="str">
        <f t="shared" si="3"/>
        <v>Stable</v>
      </c>
      <c r="E211" s="278" t="s">
        <v>8502</v>
      </c>
      <c r="F211" s="278" t="s">
        <v>8502</v>
      </c>
      <c r="G211" s="278" t="s">
        <v>8502</v>
      </c>
      <c r="H211" s="278">
        <v>3.4</v>
      </c>
      <c r="I211" s="278">
        <v>3.4</v>
      </c>
      <c r="J211" s="278">
        <v>3.4</v>
      </c>
      <c r="K211" s="278">
        <v>3.4</v>
      </c>
      <c r="L211" s="278">
        <v>3.4</v>
      </c>
      <c r="M211" s="278">
        <v>3.4</v>
      </c>
      <c r="N211" s="278">
        <v>3.5</v>
      </c>
      <c r="O211" s="278">
        <v>3.5</v>
      </c>
      <c r="P211" s="278">
        <v>3.5</v>
      </c>
      <c r="Q211" s="278">
        <v>3.5</v>
      </c>
      <c r="R211" s="278">
        <v>3.5</v>
      </c>
      <c r="S211" s="278">
        <v>3.7</v>
      </c>
      <c r="T211" s="278">
        <v>3.7</v>
      </c>
      <c r="U211" s="278">
        <v>3.7</v>
      </c>
      <c r="V211" s="278">
        <v>3.7</v>
      </c>
      <c r="W211" s="278">
        <v>3.7</v>
      </c>
      <c r="X211" s="278">
        <v>3.7</v>
      </c>
      <c r="Y211" s="278">
        <v>3.7</v>
      </c>
      <c r="Z211" s="278">
        <v>3.7</v>
      </c>
      <c r="AA211" s="278">
        <v>3.6</v>
      </c>
      <c r="AB211" s="278">
        <v>3.6</v>
      </c>
      <c r="AC211" s="278">
        <v>3.6</v>
      </c>
      <c r="AD211" s="278">
        <v>3.6</v>
      </c>
      <c r="AE211" s="278">
        <v>3.6</v>
      </c>
      <c r="AF211" s="278">
        <v>3.7</v>
      </c>
      <c r="AG211" s="278">
        <v>3.7</v>
      </c>
      <c r="AH211" s="278">
        <v>3.7</v>
      </c>
      <c r="AI211" s="278">
        <v>3.7</v>
      </c>
      <c r="AJ211" s="278">
        <v>3.7</v>
      </c>
      <c r="AK211" s="278">
        <v>3.7</v>
      </c>
      <c r="AL211" s="278">
        <v>3.7</v>
      </c>
      <c r="AM211" s="278">
        <v>3.7</v>
      </c>
      <c r="AN211" s="278">
        <v>3.7</v>
      </c>
      <c r="AO211" s="278">
        <v>3.7</v>
      </c>
      <c r="AP211" s="278">
        <v>3.7</v>
      </c>
      <c r="AQ211" s="278">
        <v>3.7</v>
      </c>
      <c r="AR211" s="278">
        <v>3.7</v>
      </c>
      <c r="AS211" s="278">
        <v>3.7</v>
      </c>
      <c r="AT211" s="278">
        <f>_xlfn.IFNA(VLOOKUP(C211,'INFORM Severity - hidden'!$C$5:$G$155,5,FALSE),"-")</f>
        <v>3.7</v>
      </c>
    </row>
    <row r="212" spans="1:46" x14ac:dyDescent="0.35">
      <c r="A212" t="s">
        <v>563</v>
      </c>
      <c r="B212" t="s">
        <v>577</v>
      </c>
      <c r="C212" t="s">
        <v>578</v>
      </c>
      <c r="D212" s="278" t="str">
        <f t="shared" si="3"/>
        <v>Increasing</v>
      </c>
      <c r="E212" s="278" t="s">
        <v>8502</v>
      </c>
      <c r="F212" s="278" t="s">
        <v>8502</v>
      </c>
      <c r="G212" s="278" t="s">
        <v>8502</v>
      </c>
      <c r="H212" s="278">
        <v>3.1</v>
      </c>
      <c r="I212" s="278">
        <v>3.1</v>
      </c>
      <c r="J212" s="278">
        <v>3.1</v>
      </c>
      <c r="K212" s="278">
        <v>3.1</v>
      </c>
      <c r="L212" s="278">
        <v>3.1</v>
      </c>
      <c r="M212" s="278">
        <v>3.1</v>
      </c>
      <c r="N212" s="278">
        <v>3.1</v>
      </c>
      <c r="O212" s="278">
        <v>3.1</v>
      </c>
      <c r="P212" s="278">
        <v>3.1</v>
      </c>
      <c r="Q212" s="278">
        <v>3.1</v>
      </c>
      <c r="R212" s="278">
        <v>3.1</v>
      </c>
      <c r="S212" s="278">
        <v>3.3</v>
      </c>
      <c r="T212" s="278">
        <v>3.3</v>
      </c>
      <c r="U212" s="278">
        <v>3.4</v>
      </c>
      <c r="V212" s="278">
        <v>3.4</v>
      </c>
      <c r="W212" s="278">
        <v>3.4</v>
      </c>
      <c r="X212" s="278">
        <v>3.4</v>
      </c>
      <c r="Y212" s="278">
        <v>3.4</v>
      </c>
      <c r="Z212" s="278">
        <v>3.4</v>
      </c>
      <c r="AA212" s="278">
        <v>3.3</v>
      </c>
      <c r="AB212" s="278">
        <v>3.3</v>
      </c>
      <c r="AC212" s="278">
        <v>3.3</v>
      </c>
      <c r="AD212" s="278">
        <v>3.3</v>
      </c>
      <c r="AE212" s="278">
        <v>3.3</v>
      </c>
      <c r="AF212" s="278">
        <v>3.4</v>
      </c>
      <c r="AG212" s="278">
        <v>3.4</v>
      </c>
      <c r="AH212" s="278">
        <v>3.4</v>
      </c>
      <c r="AI212" s="278">
        <v>3.4</v>
      </c>
      <c r="AJ212" s="278">
        <v>3.4</v>
      </c>
      <c r="AK212" s="278">
        <v>3.4</v>
      </c>
      <c r="AL212" s="278">
        <v>3.3</v>
      </c>
      <c r="AM212" s="278">
        <v>3.3</v>
      </c>
      <c r="AN212" s="278">
        <v>3.3</v>
      </c>
      <c r="AO212" s="278">
        <v>3.3</v>
      </c>
      <c r="AP212" s="278">
        <v>3.3</v>
      </c>
      <c r="AQ212" s="278">
        <v>3.3</v>
      </c>
      <c r="AR212" s="278">
        <v>3.3</v>
      </c>
      <c r="AS212" s="278">
        <v>3.4</v>
      </c>
      <c r="AT212" s="278">
        <f>_xlfn.IFNA(VLOOKUP(C212,'INFORM Severity - hidden'!$C$5:$G$155,5,FALSE),"-")</f>
        <v>3.4</v>
      </c>
    </row>
    <row r="213" spans="1:46" x14ac:dyDescent="0.35">
      <c r="A213" t="s">
        <v>563</v>
      </c>
      <c r="B213" t="s">
        <v>592</v>
      </c>
      <c r="C213" t="s">
        <v>593</v>
      </c>
      <c r="D213" s="278" t="str">
        <f t="shared" si="3"/>
        <v>Stable</v>
      </c>
      <c r="E213" s="278" t="s">
        <v>8502</v>
      </c>
      <c r="F213" s="278" t="s">
        <v>8502</v>
      </c>
      <c r="G213" s="278" t="s">
        <v>8502</v>
      </c>
      <c r="H213" s="278">
        <v>3.3</v>
      </c>
      <c r="I213" s="278">
        <v>3.3</v>
      </c>
      <c r="J213" s="278">
        <v>3.3</v>
      </c>
      <c r="K213" s="278">
        <v>3.3</v>
      </c>
      <c r="L213" s="278">
        <v>3.3</v>
      </c>
      <c r="M213" s="278">
        <v>3.3</v>
      </c>
      <c r="N213" s="278">
        <v>3.3</v>
      </c>
      <c r="O213" s="278">
        <v>3.3</v>
      </c>
      <c r="P213" s="278">
        <v>3.3</v>
      </c>
      <c r="Q213" s="278">
        <v>3.3</v>
      </c>
      <c r="R213" s="278">
        <v>3.3</v>
      </c>
      <c r="S213" s="278">
        <v>3.3</v>
      </c>
      <c r="T213" s="278">
        <v>3.4</v>
      </c>
      <c r="U213" s="278">
        <v>3.4</v>
      </c>
      <c r="V213" s="278">
        <v>3.4</v>
      </c>
      <c r="W213" s="278">
        <v>3.3</v>
      </c>
      <c r="X213" s="278">
        <v>3.3</v>
      </c>
      <c r="Y213" s="278">
        <v>3.2</v>
      </c>
      <c r="Z213" s="278">
        <v>3.2</v>
      </c>
      <c r="AA213" s="278">
        <v>3.2</v>
      </c>
      <c r="AB213" s="278">
        <v>3.2</v>
      </c>
      <c r="AC213" s="278">
        <v>3.2</v>
      </c>
      <c r="AD213" s="278">
        <v>3.2</v>
      </c>
      <c r="AE213" s="278">
        <v>3.2</v>
      </c>
      <c r="AF213" s="278">
        <v>3.3</v>
      </c>
      <c r="AG213" s="278">
        <v>3.3</v>
      </c>
      <c r="AH213" s="278">
        <v>3.3</v>
      </c>
      <c r="AI213" s="278">
        <v>3.3</v>
      </c>
      <c r="AJ213" s="278">
        <v>3.3</v>
      </c>
      <c r="AK213" s="278">
        <v>3.3</v>
      </c>
      <c r="AL213" s="278">
        <v>3.2</v>
      </c>
      <c r="AM213" s="278">
        <v>3.2</v>
      </c>
      <c r="AN213" s="278">
        <v>3.2</v>
      </c>
      <c r="AO213" s="278">
        <v>3.2</v>
      </c>
      <c r="AP213" s="278">
        <v>3.2</v>
      </c>
      <c r="AQ213" s="278">
        <v>3.2</v>
      </c>
      <c r="AR213" s="278">
        <v>3.2</v>
      </c>
      <c r="AS213" s="278">
        <v>3.2</v>
      </c>
      <c r="AT213" s="278">
        <f>_xlfn.IFNA(VLOOKUP(C213,'INFORM Severity - hidden'!$C$5:$G$155,5,FALSE),"-")</f>
        <v>3.2</v>
      </c>
    </row>
    <row r="214" spans="1:46" x14ac:dyDescent="0.35">
      <c r="A214" t="s">
        <v>563</v>
      </c>
      <c r="B214" t="s">
        <v>604</v>
      </c>
      <c r="C214" t="s">
        <v>605</v>
      </c>
      <c r="D214" s="278" t="str">
        <f t="shared" si="3"/>
        <v>Stable</v>
      </c>
      <c r="E214" s="278" t="s">
        <v>8502</v>
      </c>
      <c r="F214" s="278" t="s">
        <v>8502</v>
      </c>
      <c r="G214" s="278" t="s">
        <v>8502</v>
      </c>
      <c r="H214" s="278" t="s">
        <v>8502</v>
      </c>
      <c r="I214" s="278" t="s">
        <v>8502</v>
      </c>
      <c r="J214" s="278" t="s">
        <v>8502</v>
      </c>
      <c r="K214" s="278" t="s">
        <v>8502</v>
      </c>
      <c r="L214" s="278" t="s">
        <v>8502</v>
      </c>
      <c r="M214" s="278" t="s">
        <v>8502</v>
      </c>
      <c r="N214" s="278" t="s">
        <v>8502</v>
      </c>
      <c r="O214" s="278" t="s">
        <v>8502</v>
      </c>
      <c r="P214" s="278" t="s">
        <v>8502</v>
      </c>
      <c r="Q214" s="278" t="s">
        <v>8502</v>
      </c>
      <c r="R214" s="278" t="s">
        <v>8502</v>
      </c>
      <c r="S214" s="278" t="s">
        <v>8502</v>
      </c>
      <c r="T214" s="278" t="s">
        <v>8502</v>
      </c>
      <c r="U214" s="278" t="s">
        <v>8502</v>
      </c>
      <c r="V214" s="278" t="s">
        <v>8502</v>
      </c>
      <c r="W214" s="278">
        <v>2.6</v>
      </c>
      <c r="X214" s="278">
        <v>2.6</v>
      </c>
      <c r="Y214" s="278">
        <v>2.6</v>
      </c>
      <c r="Z214" s="278">
        <v>2.5</v>
      </c>
      <c r="AA214" s="278">
        <v>2.5</v>
      </c>
      <c r="AB214" s="278">
        <v>2.5</v>
      </c>
      <c r="AC214" s="278">
        <v>2.5</v>
      </c>
      <c r="AD214" s="278">
        <v>2.5</v>
      </c>
      <c r="AE214" s="278">
        <v>2.5</v>
      </c>
      <c r="AF214" s="278">
        <v>2.5</v>
      </c>
      <c r="AG214" s="278">
        <v>2.5</v>
      </c>
      <c r="AH214" s="278">
        <v>2.6</v>
      </c>
      <c r="AI214" s="278">
        <v>2.6</v>
      </c>
      <c r="AJ214" s="278">
        <v>2.6</v>
      </c>
      <c r="AK214" s="278">
        <v>2.6</v>
      </c>
      <c r="AL214" s="278">
        <v>2.5</v>
      </c>
      <c r="AM214" s="278">
        <v>2.5</v>
      </c>
      <c r="AN214" s="278">
        <v>2.5</v>
      </c>
      <c r="AO214" s="278">
        <v>2.5</v>
      </c>
      <c r="AP214" s="278">
        <v>2.5</v>
      </c>
      <c r="AQ214" s="278">
        <v>2.5</v>
      </c>
      <c r="AR214" s="278">
        <v>2.5</v>
      </c>
      <c r="AS214" s="278">
        <v>2.5</v>
      </c>
      <c r="AT214" s="278">
        <f>_xlfn.IFNA(VLOOKUP(C214,'INFORM Severity - hidden'!$C$5:$G$155,5,FALSE),"-")</f>
        <v>2.5</v>
      </c>
    </row>
    <row r="215" spans="1:46" x14ac:dyDescent="0.35">
      <c r="A215"/>
      <c r="B215"/>
      <c r="C215" t="s">
        <v>8581</v>
      </c>
      <c r="D215" s="278" t="str">
        <f t="shared" si="3"/>
        <v>-</v>
      </c>
      <c r="E215" s="278" t="s">
        <v>8502</v>
      </c>
      <c r="F215" s="278" t="s">
        <v>8502</v>
      </c>
      <c r="G215" s="278" t="s">
        <v>8502</v>
      </c>
      <c r="H215" s="278" t="s">
        <v>8502</v>
      </c>
      <c r="I215" s="278" t="s">
        <v>8502</v>
      </c>
      <c r="J215" s="278" t="s">
        <v>8502</v>
      </c>
      <c r="K215" s="278" t="s">
        <v>8502</v>
      </c>
      <c r="L215" s="278" t="s">
        <v>8502</v>
      </c>
      <c r="M215" s="278" t="s">
        <v>8502</v>
      </c>
      <c r="N215" s="278" t="s">
        <v>8502</v>
      </c>
      <c r="O215" s="278" t="s">
        <v>8502</v>
      </c>
      <c r="P215" s="278" t="s">
        <v>8502</v>
      </c>
      <c r="Q215" s="278" t="s">
        <v>8502</v>
      </c>
      <c r="R215" s="278" t="s">
        <v>8502</v>
      </c>
      <c r="S215" s="278" t="s">
        <v>8502</v>
      </c>
      <c r="T215" s="278" t="s">
        <v>8502</v>
      </c>
      <c r="U215" s="278" t="s">
        <v>8502</v>
      </c>
      <c r="V215" s="278" t="s">
        <v>8502</v>
      </c>
      <c r="W215" s="278" t="s">
        <v>8502</v>
      </c>
      <c r="X215" s="278" t="s">
        <v>8502</v>
      </c>
      <c r="Y215" s="278">
        <v>2.1</v>
      </c>
      <c r="Z215" s="278">
        <v>2.6</v>
      </c>
      <c r="AA215" s="278">
        <v>2.6</v>
      </c>
      <c r="AB215" s="278">
        <v>2.6</v>
      </c>
      <c r="AC215" s="278">
        <v>2.6</v>
      </c>
      <c r="AD215" s="278" t="s">
        <v>8502</v>
      </c>
      <c r="AE215" s="278" t="s">
        <v>8502</v>
      </c>
      <c r="AF215" s="278" t="s">
        <v>8502</v>
      </c>
      <c r="AG215" s="278" t="s">
        <v>8502</v>
      </c>
      <c r="AH215" s="278" t="s">
        <v>8502</v>
      </c>
      <c r="AI215" s="278" t="s">
        <v>8502</v>
      </c>
      <c r="AJ215" s="278" t="s">
        <v>8502</v>
      </c>
      <c r="AK215" s="278" t="s">
        <v>8502</v>
      </c>
      <c r="AL215" s="278" t="s">
        <v>8502</v>
      </c>
      <c r="AM215" s="278" t="s">
        <v>8502</v>
      </c>
      <c r="AN215" s="278" t="s">
        <v>8502</v>
      </c>
      <c r="AO215" s="278" t="s">
        <v>8502</v>
      </c>
      <c r="AP215" s="278" t="s">
        <v>8502</v>
      </c>
      <c r="AQ215" s="278" t="s">
        <v>8502</v>
      </c>
      <c r="AR215" s="278" t="s">
        <v>8502</v>
      </c>
      <c r="AS215" s="278" t="s">
        <v>8502</v>
      </c>
      <c r="AT215" s="278" t="str">
        <f>_xlfn.IFNA(VLOOKUP(C215,'INFORM Severity - hidden'!$C$5:$G$155,5,FALSE),"-")</f>
        <v>-</v>
      </c>
    </row>
    <row r="216" spans="1:46" x14ac:dyDescent="0.35">
      <c r="A216" t="s">
        <v>313</v>
      </c>
      <c r="B216" t="s">
        <v>311</v>
      </c>
      <c r="C216" t="s">
        <v>312</v>
      </c>
      <c r="D216" s="278" t="str">
        <f t="shared" si="3"/>
        <v>Stable</v>
      </c>
      <c r="E216" s="278" t="s">
        <v>8502</v>
      </c>
      <c r="F216" s="278" t="s">
        <v>8502</v>
      </c>
      <c r="G216" s="278" t="s">
        <v>8502</v>
      </c>
      <c r="H216" s="278" t="s">
        <v>8502</v>
      </c>
      <c r="I216" s="278" t="s">
        <v>8502</v>
      </c>
      <c r="J216" s="278" t="s">
        <v>8502</v>
      </c>
      <c r="K216" s="278" t="s">
        <v>8502</v>
      </c>
      <c r="L216" s="278" t="s">
        <v>8502</v>
      </c>
      <c r="M216" s="278" t="s">
        <v>8502</v>
      </c>
      <c r="N216" s="278" t="s">
        <v>8502</v>
      </c>
      <c r="O216" s="278" t="s">
        <v>8502</v>
      </c>
      <c r="P216" s="278" t="s">
        <v>8502</v>
      </c>
      <c r="Q216" s="278">
        <v>1.7</v>
      </c>
      <c r="R216" s="278">
        <v>1.7</v>
      </c>
      <c r="S216" s="278">
        <v>2.1</v>
      </c>
      <c r="T216" s="278">
        <v>2.1</v>
      </c>
      <c r="U216" s="278">
        <v>2.2000000000000002</v>
      </c>
      <c r="V216" s="278">
        <v>2.2000000000000002</v>
      </c>
      <c r="W216" s="278">
        <v>2.1</v>
      </c>
      <c r="X216" s="278">
        <v>2.1</v>
      </c>
      <c r="Y216" s="278">
        <v>2.1</v>
      </c>
      <c r="Z216" s="278">
        <v>2.1</v>
      </c>
      <c r="AA216" s="278">
        <v>2.1</v>
      </c>
      <c r="AB216" s="278">
        <v>2.1</v>
      </c>
      <c r="AC216" s="278">
        <v>1.9</v>
      </c>
      <c r="AD216" s="278">
        <v>2</v>
      </c>
      <c r="AE216" s="278">
        <v>2</v>
      </c>
      <c r="AF216" s="278">
        <v>2</v>
      </c>
      <c r="AG216" s="278">
        <v>2.1</v>
      </c>
      <c r="AH216" s="278">
        <v>2.1</v>
      </c>
      <c r="AI216" s="278">
        <v>2.1</v>
      </c>
      <c r="AJ216" s="278">
        <v>2</v>
      </c>
      <c r="AK216" s="278">
        <v>2</v>
      </c>
      <c r="AL216" s="278">
        <v>1.9</v>
      </c>
      <c r="AM216" s="278">
        <v>1.9</v>
      </c>
      <c r="AN216" s="278">
        <v>1.9</v>
      </c>
      <c r="AO216" s="278">
        <v>1.8</v>
      </c>
      <c r="AP216" s="278">
        <v>1.9</v>
      </c>
      <c r="AQ216" s="278">
        <v>1.8</v>
      </c>
      <c r="AR216" s="278">
        <v>1.8</v>
      </c>
      <c r="AS216" s="278">
        <v>1.8</v>
      </c>
      <c r="AT216" s="278">
        <f>_xlfn.IFNA(VLOOKUP(C216,'INFORM Severity - hidden'!$C$5:$G$155,5,FALSE),"-")</f>
        <v>1.8</v>
      </c>
    </row>
    <row r="217" spans="1:46" x14ac:dyDescent="0.35">
      <c r="A217" t="s">
        <v>313</v>
      </c>
      <c r="B217" t="s">
        <v>324</v>
      </c>
      <c r="C217" t="s">
        <v>325</v>
      </c>
      <c r="D217" s="278" t="str">
        <f t="shared" si="3"/>
        <v>-</v>
      </c>
      <c r="E217" s="278" t="s">
        <v>8502</v>
      </c>
      <c r="F217" s="278" t="s">
        <v>8502</v>
      </c>
      <c r="G217" s="278" t="s">
        <v>8502</v>
      </c>
      <c r="H217" s="278" t="s">
        <v>8502</v>
      </c>
      <c r="I217" s="278" t="s">
        <v>8502</v>
      </c>
      <c r="J217" s="278" t="s">
        <v>8502</v>
      </c>
      <c r="K217" s="278" t="s">
        <v>8502</v>
      </c>
      <c r="L217" s="278" t="s">
        <v>8502</v>
      </c>
      <c r="M217" s="278" t="s">
        <v>8502</v>
      </c>
      <c r="N217" s="278" t="s">
        <v>8502</v>
      </c>
      <c r="O217" s="278" t="s">
        <v>8502</v>
      </c>
      <c r="P217" s="278" t="s">
        <v>8502</v>
      </c>
      <c r="Q217" s="278" t="s">
        <v>8502</v>
      </c>
      <c r="R217" s="278" t="s">
        <v>8502</v>
      </c>
      <c r="S217" s="278" t="s">
        <v>8502</v>
      </c>
      <c r="T217" s="278" t="s">
        <v>8502</v>
      </c>
      <c r="U217" s="278" t="s">
        <v>8502</v>
      </c>
      <c r="V217" s="278" t="s">
        <v>8502</v>
      </c>
      <c r="W217" s="278" t="s">
        <v>8502</v>
      </c>
      <c r="X217" s="278" t="s">
        <v>8502</v>
      </c>
      <c r="Y217" s="278" t="s">
        <v>8502</v>
      </c>
      <c r="Z217" s="278" t="s">
        <v>8502</v>
      </c>
      <c r="AA217" s="278" t="s">
        <v>8502</v>
      </c>
      <c r="AB217" s="278" t="s">
        <v>8502</v>
      </c>
      <c r="AC217" s="278" t="s">
        <v>8502</v>
      </c>
      <c r="AD217" s="278" t="s">
        <v>8502</v>
      </c>
      <c r="AE217" s="278" t="s">
        <v>8502</v>
      </c>
      <c r="AF217" s="278" t="s">
        <v>8502</v>
      </c>
      <c r="AG217" s="278" t="s">
        <v>8502</v>
      </c>
      <c r="AH217" s="278" t="s">
        <v>8502</v>
      </c>
      <c r="AI217" s="278" t="s">
        <v>8502</v>
      </c>
      <c r="AJ217" s="278" t="s">
        <v>8502</v>
      </c>
      <c r="AK217" s="278" t="s">
        <v>8502</v>
      </c>
      <c r="AL217" s="278" t="s">
        <v>8502</v>
      </c>
      <c r="AM217" s="278" t="s">
        <v>8502</v>
      </c>
      <c r="AN217" s="278" t="s">
        <v>8502</v>
      </c>
      <c r="AO217" s="278" t="s">
        <v>8502</v>
      </c>
      <c r="AP217" s="278" t="s">
        <v>8502</v>
      </c>
      <c r="AQ217" s="278" t="s">
        <v>8502</v>
      </c>
      <c r="AR217" s="278" t="s">
        <v>8502</v>
      </c>
      <c r="AS217" s="278" t="s">
        <v>8502</v>
      </c>
      <c r="AT217" s="278" t="str">
        <f>_xlfn.IFNA(VLOOKUP(C217,'INFORM Severity - hidden'!$C$5:$G$155,5,FALSE),"-")</f>
        <v>x</v>
      </c>
    </row>
    <row r="218" spans="1:46" x14ac:dyDescent="0.35">
      <c r="A218" t="s">
        <v>313</v>
      </c>
      <c r="B218" t="s">
        <v>334</v>
      </c>
      <c r="C218" t="s">
        <v>335</v>
      </c>
      <c r="D218" s="278" t="str">
        <f t="shared" si="3"/>
        <v>Decreasing</v>
      </c>
      <c r="E218" s="278" t="s">
        <v>8502</v>
      </c>
      <c r="F218" s="278">
        <v>1.2</v>
      </c>
      <c r="G218" s="278">
        <v>1.2</v>
      </c>
      <c r="H218" s="278">
        <v>1.4</v>
      </c>
      <c r="I218" s="278">
        <v>1.4</v>
      </c>
      <c r="J218" s="278">
        <v>1.4</v>
      </c>
      <c r="K218" s="278">
        <v>1.4</v>
      </c>
      <c r="L218" s="278">
        <v>1.4</v>
      </c>
      <c r="M218" s="278">
        <v>1.4</v>
      </c>
      <c r="N218" s="278">
        <v>1.4</v>
      </c>
      <c r="O218" s="278">
        <v>2.1</v>
      </c>
      <c r="P218" s="278">
        <v>2.1</v>
      </c>
      <c r="Q218" s="278">
        <v>2.1</v>
      </c>
      <c r="R218" s="278">
        <v>2.1</v>
      </c>
      <c r="S218" s="278">
        <v>2.1</v>
      </c>
      <c r="T218" s="278">
        <v>2.1</v>
      </c>
      <c r="U218" s="278">
        <v>2.1</v>
      </c>
      <c r="V218" s="278">
        <v>2.1</v>
      </c>
      <c r="W218" s="278">
        <v>2.1</v>
      </c>
      <c r="X218" s="278">
        <v>2.1</v>
      </c>
      <c r="Y218" s="278">
        <v>2.1</v>
      </c>
      <c r="Z218" s="278">
        <v>2.2000000000000002</v>
      </c>
      <c r="AA218" s="278">
        <v>2.2999999999999998</v>
      </c>
      <c r="AB218" s="278">
        <v>2.2999999999999998</v>
      </c>
      <c r="AC218" s="278">
        <v>2.2999999999999998</v>
      </c>
      <c r="AD218" s="278">
        <v>2.2999999999999998</v>
      </c>
      <c r="AE218" s="278">
        <v>2.2999999999999998</v>
      </c>
      <c r="AF218" s="278">
        <v>2.2999999999999998</v>
      </c>
      <c r="AG218" s="278">
        <v>2.2999999999999998</v>
      </c>
      <c r="AH218" s="278">
        <v>2.2999999999999998</v>
      </c>
      <c r="AI218" s="278">
        <v>2.2999999999999998</v>
      </c>
      <c r="AJ218" s="278">
        <v>2.2999999999999998</v>
      </c>
      <c r="AK218" s="278">
        <v>2.2999999999999998</v>
      </c>
      <c r="AL218" s="278">
        <v>2.2999999999999998</v>
      </c>
      <c r="AM218" s="278">
        <v>2.2999999999999998</v>
      </c>
      <c r="AN218" s="278">
        <v>2.2999999999999998</v>
      </c>
      <c r="AO218" s="278">
        <v>2.2999999999999998</v>
      </c>
      <c r="AP218" s="278">
        <v>2.2999999999999998</v>
      </c>
      <c r="AQ218" s="278">
        <v>2.2999999999999998</v>
      </c>
      <c r="AR218" s="278">
        <v>2.2999999999999998</v>
      </c>
      <c r="AS218" s="278">
        <v>2.2000000000000002</v>
      </c>
      <c r="AT218" s="278">
        <f>_xlfn.IFNA(VLOOKUP(C218,'INFORM Severity - hidden'!$C$5:$G$155,5,FALSE),"-")</f>
        <v>2.2000000000000002</v>
      </c>
    </row>
    <row r="219" spans="1:46" x14ac:dyDescent="0.35">
      <c r="A219"/>
      <c r="B219"/>
      <c r="C219" t="s">
        <v>8582</v>
      </c>
      <c r="D219" s="278" t="str">
        <f t="shared" si="3"/>
        <v>-</v>
      </c>
      <c r="E219" s="278" t="s">
        <v>8502</v>
      </c>
      <c r="F219" s="278" t="s">
        <v>8502</v>
      </c>
      <c r="G219" s="278" t="s">
        <v>8502</v>
      </c>
      <c r="H219" s="278" t="s">
        <v>8502</v>
      </c>
      <c r="I219" s="278" t="s">
        <v>8502</v>
      </c>
      <c r="J219" s="278" t="s">
        <v>8502</v>
      </c>
      <c r="K219" s="278" t="s">
        <v>8502</v>
      </c>
      <c r="L219" s="278" t="s">
        <v>8502</v>
      </c>
      <c r="M219" s="278" t="s">
        <v>8502</v>
      </c>
      <c r="N219" s="278" t="s">
        <v>8502</v>
      </c>
      <c r="O219" s="278" t="s">
        <v>8502</v>
      </c>
      <c r="P219" s="278" t="s">
        <v>8502</v>
      </c>
      <c r="Q219" s="278" t="s">
        <v>8502</v>
      </c>
      <c r="R219" s="278" t="s">
        <v>8502</v>
      </c>
      <c r="S219" s="278" t="s">
        <v>8502</v>
      </c>
      <c r="T219" s="278" t="s">
        <v>8502</v>
      </c>
      <c r="U219" s="278" t="s">
        <v>8502</v>
      </c>
      <c r="V219" s="278" t="s">
        <v>8502</v>
      </c>
      <c r="W219" s="278" t="s">
        <v>8502</v>
      </c>
      <c r="X219" s="278" t="s">
        <v>8502</v>
      </c>
      <c r="Y219" s="278" t="s">
        <v>8502</v>
      </c>
      <c r="Z219" s="278" t="s">
        <v>8502</v>
      </c>
      <c r="AA219" s="278" t="s">
        <v>8502</v>
      </c>
      <c r="AB219" s="278" t="s">
        <v>8502</v>
      </c>
      <c r="AC219" s="278" t="s">
        <v>8502</v>
      </c>
      <c r="AD219" s="278" t="s">
        <v>8502</v>
      </c>
      <c r="AE219" s="278" t="s">
        <v>8502</v>
      </c>
      <c r="AF219" s="278">
        <v>1.4</v>
      </c>
      <c r="AG219" s="278">
        <v>1.3</v>
      </c>
      <c r="AH219" s="278">
        <v>1.3</v>
      </c>
      <c r="AI219" s="278">
        <v>1.3</v>
      </c>
      <c r="AJ219" s="278">
        <v>1.3</v>
      </c>
      <c r="AK219" s="278" t="s">
        <v>8502</v>
      </c>
      <c r="AL219" s="278" t="s">
        <v>8502</v>
      </c>
      <c r="AM219" s="278" t="s">
        <v>8502</v>
      </c>
      <c r="AN219" s="278" t="s">
        <v>8502</v>
      </c>
      <c r="AO219" s="278" t="s">
        <v>8502</v>
      </c>
      <c r="AP219" s="278" t="s">
        <v>8502</v>
      </c>
      <c r="AQ219" s="278" t="s">
        <v>8502</v>
      </c>
      <c r="AR219" s="278" t="s">
        <v>8502</v>
      </c>
      <c r="AS219" s="278" t="s">
        <v>8502</v>
      </c>
      <c r="AT219" s="278" t="str">
        <f>_xlfn.IFNA(VLOOKUP(C219,'INFORM Severity - hidden'!$C$5:$G$155,5,FALSE),"-")</f>
        <v>-</v>
      </c>
    </row>
    <row r="220" spans="1:46" x14ac:dyDescent="0.35">
      <c r="A220" t="s">
        <v>2686</v>
      </c>
      <c r="B220" t="s">
        <v>2684</v>
      </c>
      <c r="C220" t="s">
        <v>2685</v>
      </c>
      <c r="D220" s="278" t="str">
        <f t="shared" si="3"/>
        <v>Stable</v>
      </c>
      <c r="E220" s="278" t="s">
        <v>8502</v>
      </c>
      <c r="F220" s="278" t="s">
        <v>8502</v>
      </c>
      <c r="G220" s="278" t="s">
        <v>8502</v>
      </c>
      <c r="H220" s="278" t="s">
        <v>8502</v>
      </c>
      <c r="I220" s="278" t="s">
        <v>8502</v>
      </c>
      <c r="J220" s="278" t="s">
        <v>8502</v>
      </c>
      <c r="K220" s="278" t="s">
        <v>8502</v>
      </c>
      <c r="L220" s="278" t="s">
        <v>8502</v>
      </c>
      <c r="M220" s="278" t="s">
        <v>8502</v>
      </c>
      <c r="N220" s="278" t="s">
        <v>8502</v>
      </c>
      <c r="O220" s="278" t="s">
        <v>8502</v>
      </c>
      <c r="P220" s="278" t="s">
        <v>8502</v>
      </c>
      <c r="Q220" s="278" t="s">
        <v>8502</v>
      </c>
      <c r="R220" s="278" t="s">
        <v>8502</v>
      </c>
      <c r="S220" s="278" t="s">
        <v>8502</v>
      </c>
      <c r="T220" s="278" t="s">
        <v>8502</v>
      </c>
      <c r="U220" s="278" t="s">
        <v>8502</v>
      </c>
      <c r="V220" s="278" t="s">
        <v>8502</v>
      </c>
      <c r="W220" s="278" t="s">
        <v>8502</v>
      </c>
      <c r="X220" s="278" t="s">
        <v>8502</v>
      </c>
      <c r="Y220" s="278" t="s">
        <v>8502</v>
      </c>
      <c r="Z220" s="278" t="s">
        <v>8502</v>
      </c>
      <c r="AA220" s="278" t="s">
        <v>8502</v>
      </c>
      <c r="AB220" s="278" t="s">
        <v>8502</v>
      </c>
      <c r="AC220" s="278" t="s">
        <v>8502</v>
      </c>
      <c r="AD220" s="278" t="s">
        <v>8502</v>
      </c>
      <c r="AE220" s="278" t="s">
        <v>8502</v>
      </c>
      <c r="AF220" s="278" t="s">
        <v>8502</v>
      </c>
      <c r="AG220" s="278" t="s">
        <v>8502</v>
      </c>
      <c r="AH220" s="278" t="s">
        <v>8502</v>
      </c>
      <c r="AI220" s="278" t="s">
        <v>8502</v>
      </c>
      <c r="AJ220" s="278" t="s">
        <v>8502</v>
      </c>
      <c r="AK220" s="278" t="s">
        <v>8502</v>
      </c>
      <c r="AL220" s="278" t="s">
        <v>8502</v>
      </c>
      <c r="AM220" s="278" t="s">
        <v>8502</v>
      </c>
      <c r="AN220" s="278" t="s">
        <v>8502</v>
      </c>
      <c r="AO220" s="278">
        <v>1.3</v>
      </c>
      <c r="AP220" s="278">
        <v>1.3</v>
      </c>
      <c r="AQ220" s="278">
        <v>1.3</v>
      </c>
      <c r="AR220" s="278">
        <v>1.3</v>
      </c>
      <c r="AS220" s="278">
        <v>1.3</v>
      </c>
      <c r="AT220" s="278">
        <f>_xlfn.IFNA(VLOOKUP(C220,'INFORM Severity - hidden'!$C$5:$G$155,5,FALSE),"-")</f>
        <v>1.3</v>
      </c>
    </row>
    <row r="221" spans="1:46" x14ac:dyDescent="0.35">
      <c r="A221" t="s">
        <v>772</v>
      </c>
      <c r="B221" t="s">
        <v>770</v>
      </c>
      <c r="C221" t="s">
        <v>771</v>
      </c>
      <c r="D221" s="278" t="str">
        <f t="shared" si="3"/>
        <v>Decreasing</v>
      </c>
      <c r="E221" s="278" t="s">
        <v>8502</v>
      </c>
      <c r="F221" s="278">
        <v>0.9</v>
      </c>
      <c r="G221" s="278">
        <v>0.9</v>
      </c>
      <c r="H221" s="278">
        <v>1.4</v>
      </c>
      <c r="I221" s="278">
        <v>1.4</v>
      </c>
      <c r="J221" s="278">
        <v>1.4</v>
      </c>
      <c r="K221" s="278">
        <v>1.4</v>
      </c>
      <c r="L221" s="278">
        <v>1.4</v>
      </c>
      <c r="M221" s="278">
        <v>1.4</v>
      </c>
      <c r="N221" s="278">
        <v>1.4</v>
      </c>
      <c r="O221" s="278">
        <v>1.7</v>
      </c>
      <c r="P221" s="278">
        <v>1.5</v>
      </c>
      <c r="Q221" s="278">
        <v>1.5</v>
      </c>
      <c r="R221" s="278">
        <v>1.5</v>
      </c>
      <c r="S221" s="278">
        <v>1.5</v>
      </c>
      <c r="T221" s="278">
        <v>1.5</v>
      </c>
      <c r="U221" s="278">
        <v>1.6</v>
      </c>
      <c r="V221" s="278">
        <v>1.5</v>
      </c>
      <c r="W221" s="278">
        <v>1.5</v>
      </c>
      <c r="X221" s="278">
        <v>1.5</v>
      </c>
      <c r="Y221" s="278">
        <v>1.5</v>
      </c>
      <c r="Z221" s="278">
        <v>1.5</v>
      </c>
      <c r="AA221" s="278">
        <v>1.8</v>
      </c>
      <c r="AB221" s="278">
        <v>1.7</v>
      </c>
      <c r="AC221" s="278">
        <v>1.7</v>
      </c>
      <c r="AD221" s="278">
        <v>1.7</v>
      </c>
      <c r="AE221" s="278">
        <v>1.7</v>
      </c>
      <c r="AF221" s="278">
        <v>1.7</v>
      </c>
      <c r="AG221" s="278">
        <v>1.7</v>
      </c>
      <c r="AH221" s="278">
        <v>1.7</v>
      </c>
      <c r="AI221" s="278">
        <v>1.7</v>
      </c>
      <c r="AJ221" s="278">
        <v>1.7</v>
      </c>
      <c r="AK221" s="278">
        <v>1.7</v>
      </c>
      <c r="AL221" s="278">
        <v>1.8</v>
      </c>
      <c r="AM221" s="278">
        <v>1.8</v>
      </c>
      <c r="AN221" s="278">
        <v>1.8</v>
      </c>
      <c r="AO221" s="278">
        <v>1.8</v>
      </c>
      <c r="AP221" s="278">
        <v>1.6</v>
      </c>
      <c r="AQ221" s="278">
        <v>1.6</v>
      </c>
      <c r="AR221" s="278">
        <v>1.6</v>
      </c>
      <c r="AS221" s="278">
        <v>1.6</v>
      </c>
      <c r="AT221" s="278">
        <f>_xlfn.IFNA(VLOOKUP(C221,'INFORM Severity - hidden'!$C$5:$G$155,5,FALSE),"-")</f>
        <v>1.6</v>
      </c>
    </row>
    <row r="222" spans="1:46" x14ac:dyDescent="0.35">
      <c r="A222" t="s">
        <v>619</v>
      </c>
      <c r="B222" t="s">
        <v>617</v>
      </c>
      <c r="C222" t="s">
        <v>618</v>
      </c>
      <c r="D222" s="278" t="str">
        <f t="shared" si="3"/>
        <v>-</v>
      </c>
      <c r="E222" s="278" t="s">
        <v>8502</v>
      </c>
      <c r="F222" s="278" t="s">
        <v>8502</v>
      </c>
      <c r="G222" s="278" t="s">
        <v>8502</v>
      </c>
      <c r="H222" s="278" t="s">
        <v>8502</v>
      </c>
      <c r="I222" s="278" t="s">
        <v>8502</v>
      </c>
      <c r="J222" s="278" t="s">
        <v>8502</v>
      </c>
      <c r="K222" s="278" t="s">
        <v>8502</v>
      </c>
      <c r="L222" s="278" t="s">
        <v>8502</v>
      </c>
      <c r="M222" s="278" t="s">
        <v>8502</v>
      </c>
      <c r="N222" s="278" t="s">
        <v>8502</v>
      </c>
      <c r="O222" s="278" t="s">
        <v>8502</v>
      </c>
      <c r="P222" s="278" t="s">
        <v>8502</v>
      </c>
      <c r="Q222" s="278" t="s">
        <v>8502</v>
      </c>
      <c r="R222" s="278" t="s">
        <v>8502</v>
      </c>
      <c r="S222" s="278" t="s">
        <v>8502</v>
      </c>
      <c r="T222" s="278" t="s">
        <v>8502</v>
      </c>
      <c r="U222" s="278" t="s">
        <v>8502</v>
      </c>
      <c r="V222" s="278" t="s">
        <v>8502</v>
      </c>
      <c r="W222" s="278" t="s">
        <v>8502</v>
      </c>
      <c r="X222" s="278" t="s">
        <v>8502</v>
      </c>
      <c r="Y222" s="278" t="s">
        <v>8502</v>
      </c>
      <c r="Z222" s="278" t="s">
        <v>8502</v>
      </c>
      <c r="AA222" s="278" t="s">
        <v>8502</v>
      </c>
      <c r="AB222" s="278" t="s">
        <v>8502</v>
      </c>
      <c r="AC222" s="278" t="s">
        <v>8502</v>
      </c>
      <c r="AD222" s="278" t="s">
        <v>8502</v>
      </c>
      <c r="AE222" s="278" t="s">
        <v>8502</v>
      </c>
      <c r="AF222" s="278" t="s">
        <v>8502</v>
      </c>
      <c r="AG222" s="278" t="s">
        <v>8502</v>
      </c>
      <c r="AH222" s="278" t="s">
        <v>8502</v>
      </c>
      <c r="AI222" s="278" t="s">
        <v>8502</v>
      </c>
      <c r="AJ222" s="278" t="s">
        <v>8502</v>
      </c>
      <c r="AK222" s="278" t="s">
        <v>8502</v>
      </c>
      <c r="AL222" s="278" t="s">
        <v>8502</v>
      </c>
      <c r="AM222" s="278" t="s">
        <v>8502</v>
      </c>
      <c r="AN222" s="278" t="s">
        <v>8502</v>
      </c>
      <c r="AO222" s="278" t="s">
        <v>8502</v>
      </c>
      <c r="AP222" s="278" t="s">
        <v>8502</v>
      </c>
      <c r="AQ222" s="278" t="s">
        <v>8502</v>
      </c>
      <c r="AR222" s="278" t="s">
        <v>8502</v>
      </c>
      <c r="AS222" s="278" t="s">
        <v>8502</v>
      </c>
      <c r="AT222" s="278" t="str">
        <f>_xlfn.IFNA(VLOOKUP(C222,'INFORM Severity - hidden'!$C$5:$G$155,5,FALSE),"-")</f>
        <v>x</v>
      </c>
    </row>
    <row r="223" spans="1:46" x14ac:dyDescent="0.35">
      <c r="A223" t="s">
        <v>641</v>
      </c>
      <c r="B223" t="s">
        <v>639</v>
      </c>
      <c r="C223" t="s">
        <v>640</v>
      </c>
      <c r="D223" s="278" t="str">
        <f t="shared" si="3"/>
        <v>Stable</v>
      </c>
      <c r="E223" s="278" t="s">
        <v>8502</v>
      </c>
      <c r="F223" s="278" t="s">
        <v>8502</v>
      </c>
      <c r="G223" s="278" t="s">
        <v>8502</v>
      </c>
      <c r="H223" s="278">
        <v>3.6</v>
      </c>
      <c r="I223" s="278">
        <v>3.6</v>
      </c>
      <c r="J223" s="278">
        <v>3.6</v>
      </c>
      <c r="K223" s="278">
        <v>3.5</v>
      </c>
      <c r="L223" s="278">
        <v>3.5</v>
      </c>
      <c r="M223" s="278">
        <v>3.5</v>
      </c>
      <c r="N223" s="278">
        <v>3.5</v>
      </c>
      <c r="O223" s="278">
        <v>3.5</v>
      </c>
      <c r="P223" s="278">
        <v>3.5</v>
      </c>
      <c r="Q223" s="278">
        <v>3.2</v>
      </c>
      <c r="R223" s="278">
        <v>3.2</v>
      </c>
      <c r="S223" s="278">
        <v>3.2</v>
      </c>
      <c r="T223" s="278">
        <v>3.2</v>
      </c>
      <c r="U223" s="278">
        <v>3.3</v>
      </c>
      <c r="V223" s="278">
        <v>3.2</v>
      </c>
      <c r="W223" s="278">
        <v>3.2</v>
      </c>
      <c r="X223" s="278">
        <v>3.2</v>
      </c>
      <c r="Y223" s="278">
        <v>3.2</v>
      </c>
      <c r="Z223" s="278">
        <v>3.3</v>
      </c>
      <c r="AA223" s="278">
        <v>3.3</v>
      </c>
      <c r="AB223" s="278">
        <v>3.3</v>
      </c>
      <c r="AC223" s="278">
        <v>3.2</v>
      </c>
      <c r="AD223" s="278">
        <v>3.2</v>
      </c>
      <c r="AE223" s="278">
        <v>3.2</v>
      </c>
      <c r="AF223" s="278">
        <v>3.2</v>
      </c>
      <c r="AG223" s="278">
        <v>3.2</v>
      </c>
      <c r="AH223" s="278">
        <v>3.2</v>
      </c>
      <c r="AI223" s="278">
        <v>3.2</v>
      </c>
      <c r="AJ223" s="278">
        <v>3.2</v>
      </c>
      <c r="AK223" s="278">
        <v>3.2</v>
      </c>
      <c r="AL223" s="278">
        <v>3.2</v>
      </c>
      <c r="AM223" s="278">
        <v>3.2</v>
      </c>
      <c r="AN223" s="278">
        <v>3.2</v>
      </c>
      <c r="AO223" s="278">
        <v>3.2</v>
      </c>
      <c r="AP223" s="278">
        <v>3.2</v>
      </c>
      <c r="AQ223" s="278">
        <v>3.2</v>
      </c>
      <c r="AR223" s="278">
        <v>3.2</v>
      </c>
      <c r="AS223" s="278">
        <v>3.2</v>
      </c>
      <c r="AT223" s="278">
        <f>_xlfn.IFNA(VLOOKUP(C223,'INFORM Severity - hidden'!$C$5:$G$155,5,FALSE),"-")</f>
        <v>3.2</v>
      </c>
    </row>
    <row r="224" spans="1:46" x14ac:dyDescent="0.35">
      <c r="A224" t="s">
        <v>641</v>
      </c>
      <c r="B224" t="s">
        <v>657</v>
      </c>
      <c r="C224" t="s">
        <v>658</v>
      </c>
      <c r="D224" s="278" t="str">
        <f t="shared" si="3"/>
        <v>Increasing</v>
      </c>
      <c r="E224" s="278" t="s">
        <v>8502</v>
      </c>
      <c r="F224" s="278" t="s">
        <v>8502</v>
      </c>
      <c r="G224" s="278" t="s">
        <v>8502</v>
      </c>
      <c r="H224" s="278">
        <v>3.3</v>
      </c>
      <c r="I224" s="278">
        <v>3.3</v>
      </c>
      <c r="J224" s="278">
        <v>3.3</v>
      </c>
      <c r="K224" s="278">
        <v>3.3</v>
      </c>
      <c r="L224" s="278">
        <v>3.3</v>
      </c>
      <c r="M224" s="278">
        <v>3.3</v>
      </c>
      <c r="N224" s="278">
        <v>3.3</v>
      </c>
      <c r="O224" s="278">
        <v>3.3</v>
      </c>
      <c r="P224" s="278">
        <v>3.3</v>
      </c>
      <c r="Q224" s="278">
        <v>3.3</v>
      </c>
      <c r="R224" s="278">
        <v>3.3</v>
      </c>
      <c r="S224" s="278">
        <v>3.3</v>
      </c>
      <c r="T224" s="278">
        <v>3.3</v>
      </c>
      <c r="U224" s="278">
        <v>3.3</v>
      </c>
      <c r="V224" s="278">
        <v>3.3</v>
      </c>
      <c r="W224" s="278">
        <v>3.3</v>
      </c>
      <c r="X224" s="278">
        <v>3.3</v>
      </c>
      <c r="Y224" s="278">
        <v>3.3</v>
      </c>
      <c r="Z224" s="278">
        <v>3.3</v>
      </c>
      <c r="AA224" s="278">
        <v>3.3</v>
      </c>
      <c r="AB224" s="278">
        <v>3.3</v>
      </c>
      <c r="AC224" s="278">
        <v>3.3</v>
      </c>
      <c r="AD224" s="278">
        <v>3.3</v>
      </c>
      <c r="AE224" s="278">
        <v>3.3</v>
      </c>
      <c r="AF224" s="278">
        <v>3.3</v>
      </c>
      <c r="AG224" s="278">
        <v>3.3</v>
      </c>
      <c r="AH224" s="278">
        <v>3.3</v>
      </c>
      <c r="AI224" s="278">
        <v>3.3</v>
      </c>
      <c r="AJ224" s="278">
        <v>3.3</v>
      </c>
      <c r="AK224" s="278">
        <v>3.3</v>
      </c>
      <c r="AL224" s="278">
        <v>3.3</v>
      </c>
      <c r="AM224" s="278">
        <v>3.3</v>
      </c>
      <c r="AN224" s="278">
        <v>3.2</v>
      </c>
      <c r="AO224" s="278">
        <v>3.2</v>
      </c>
      <c r="AP224" s="278">
        <v>3.2</v>
      </c>
      <c r="AQ224" s="278">
        <v>3.2</v>
      </c>
      <c r="AR224" s="278">
        <v>3.3</v>
      </c>
      <c r="AS224" s="278">
        <v>3.3</v>
      </c>
      <c r="AT224" s="278">
        <f>_xlfn.IFNA(VLOOKUP(C224,'INFORM Severity - hidden'!$C$5:$G$155,5,FALSE),"-")</f>
        <v>3.3</v>
      </c>
    </row>
    <row r="225" spans="1:46" x14ac:dyDescent="0.35">
      <c r="A225" t="s">
        <v>641</v>
      </c>
      <c r="B225" t="s">
        <v>678</v>
      </c>
      <c r="C225" t="s">
        <v>679</v>
      </c>
      <c r="D225" s="278" t="str">
        <f t="shared" si="3"/>
        <v>Decreasing</v>
      </c>
      <c r="E225" s="278" t="s">
        <v>8502</v>
      </c>
      <c r="F225" s="278" t="s">
        <v>8502</v>
      </c>
      <c r="G225" s="278" t="s">
        <v>8502</v>
      </c>
      <c r="H225" s="278">
        <v>3.3</v>
      </c>
      <c r="I225" s="278">
        <v>3.3</v>
      </c>
      <c r="J225" s="278">
        <v>3.3</v>
      </c>
      <c r="K225" s="278">
        <v>3.2</v>
      </c>
      <c r="L225" s="278">
        <v>3.3</v>
      </c>
      <c r="M225" s="278">
        <v>3.3</v>
      </c>
      <c r="N225" s="278">
        <v>3.2</v>
      </c>
      <c r="O225" s="278">
        <v>3.2</v>
      </c>
      <c r="P225" s="278">
        <v>3.2</v>
      </c>
      <c r="Q225" s="278">
        <v>3.1</v>
      </c>
      <c r="R225" s="278">
        <v>3.1</v>
      </c>
      <c r="S225" s="278">
        <v>3.1</v>
      </c>
      <c r="T225" s="278">
        <v>3.1</v>
      </c>
      <c r="U225" s="278">
        <v>3.2</v>
      </c>
      <c r="V225" s="278">
        <v>3.2</v>
      </c>
      <c r="W225" s="278">
        <v>3.2</v>
      </c>
      <c r="X225" s="278">
        <v>3.2</v>
      </c>
      <c r="Y225" s="278">
        <v>3.2</v>
      </c>
      <c r="Z225" s="278">
        <v>3.2</v>
      </c>
      <c r="AA225" s="278">
        <v>3.2</v>
      </c>
      <c r="AB225" s="278">
        <v>3.2</v>
      </c>
      <c r="AC225" s="278">
        <v>3.2</v>
      </c>
      <c r="AD225" s="278">
        <v>3.2</v>
      </c>
      <c r="AE225" s="278">
        <v>3.2</v>
      </c>
      <c r="AF225" s="278">
        <v>3.2</v>
      </c>
      <c r="AG225" s="278">
        <v>3.2</v>
      </c>
      <c r="AH225" s="278">
        <v>3.2</v>
      </c>
      <c r="AI225" s="278">
        <v>3.2</v>
      </c>
      <c r="AJ225" s="278">
        <v>3.2</v>
      </c>
      <c r="AK225" s="278">
        <v>3.2</v>
      </c>
      <c r="AL225" s="278">
        <v>3.2</v>
      </c>
      <c r="AM225" s="278">
        <v>3.2</v>
      </c>
      <c r="AN225" s="278">
        <v>3.3</v>
      </c>
      <c r="AO225" s="278">
        <v>3.3</v>
      </c>
      <c r="AP225" s="278">
        <v>3.3</v>
      </c>
      <c r="AQ225" s="278">
        <v>3.2</v>
      </c>
      <c r="AR225" s="278">
        <v>3.2</v>
      </c>
      <c r="AS225" s="278">
        <v>3.2</v>
      </c>
      <c r="AT225" s="278">
        <f>_xlfn.IFNA(VLOOKUP(C225,'INFORM Severity - hidden'!$C$5:$G$155,5,FALSE),"-")</f>
        <v>3.2</v>
      </c>
    </row>
    <row r="226" spans="1:46" x14ac:dyDescent="0.35">
      <c r="A226" t="s">
        <v>641</v>
      </c>
      <c r="B226" t="s">
        <v>694</v>
      </c>
      <c r="C226" t="s">
        <v>695</v>
      </c>
      <c r="D226" s="278" t="str">
        <f t="shared" si="3"/>
        <v>-</v>
      </c>
      <c r="E226" s="278" t="s">
        <v>8502</v>
      </c>
      <c r="F226" s="278" t="s">
        <v>8502</v>
      </c>
      <c r="G226" s="278" t="s">
        <v>8502</v>
      </c>
      <c r="H226" s="278" t="s">
        <v>8502</v>
      </c>
      <c r="I226" s="278" t="s">
        <v>8502</v>
      </c>
      <c r="J226" s="278" t="s">
        <v>8502</v>
      </c>
      <c r="K226" s="278" t="s">
        <v>8502</v>
      </c>
      <c r="L226" s="278" t="s">
        <v>8502</v>
      </c>
      <c r="M226" s="278" t="s">
        <v>8502</v>
      </c>
      <c r="N226" s="278" t="s">
        <v>8502</v>
      </c>
      <c r="O226" s="278" t="s">
        <v>8502</v>
      </c>
      <c r="P226" s="278" t="s">
        <v>8502</v>
      </c>
      <c r="Q226" s="278" t="s">
        <v>8502</v>
      </c>
      <c r="R226" s="278" t="s">
        <v>8502</v>
      </c>
      <c r="S226" s="278" t="s">
        <v>8502</v>
      </c>
      <c r="T226" s="278" t="s">
        <v>8502</v>
      </c>
      <c r="U226" s="278" t="s">
        <v>8502</v>
      </c>
      <c r="V226" s="278" t="s">
        <v>8502</v>
      </c>
      <c r="W226" s="278" t="s">
        <v>8502</v>
      </c>
      <c r="X226" s="278" t="s">
        <v>8502</v>
      </c>
      <c r="Y226" s="278" t="s">
        <v>8502</v>
      </c>
      <c r="Z226" s="278" t="s">
        <v>8502</v>
      </c>
      <c r="AA226" s="278" t="s">
        <v>8502</v>
      </c>
      <c r="AB226" s="278" t="s">
        <v>8502</v>
      </c>
      <c r="AC226" s="278" t="s">
        <v>8502</v>
      </c>
      <c r="AD226" s="278" t="s">
        <v>8502</v>
      </c>
      <c r="AE226" s="278" t="s">
        <v>8502</v>
      </c>
      <c r="AF226" s="278" t="s">
        <v>8502</v>
      </c>
      <c r="AG226" s="278" t="s">
        <v>8502</v>
      </c>
      <c r="AH226" s="278" t="s">
        <v>8502</v>
      </c>
      <c r="AI226" s="278" t="s">
        <v>8502</v>
      </c>
      <c r="AJ226" s="278" t="s">
        <v>8502</v>
      </c>
      <c r="AK226" s="278" t="s">
        <v>8502</v>
      </c>
      <c r="AL226" s="278" t="s">
        <v>8502</v>
      </c>
      <c r="AM226" s="278" t="s">
        <v>8502</v>
      </c>
      <c r="AN226" s="278" t="s">
        <v>8502</v>
      </c>
      <c r="AO226" s="278" t="s">
        <v>8502</v>
      </c>
      <c r="AP226" s="278" t="s">
        <v>8502</v>
      </c>
      <c r="AQ226" s="278" t="s">
        <v>8502</v>
      </c>
      <c r="AR226" s="278" t="s">
        <v>8502</v>
      </c>
      <c r="AS226" s="278" t="s">
        <v>8502</v>
      </c>
      <c r="AT226" s="278" t="str">
        <f>_xlfn.IFNA(VLOOKUP(C226,'INFORM Severity - hidden'!$C$5:$G$155,5,FALSE),"-")</f>
        <v>x</v>
      </c>
    </row>
    <row r="227" spans="1:46" x14ac:dyDescent="0.35">
      <c r="A227" t="s">
        <v>118</v>
      </c>
      <c r="B227" t="s">
        <v>3204</v>
      </c>
      <c r="C227" t="s">
        <v>3205</v>
      </c>
      <c r="D227" s="278" t="str">
        <f t="shared" si="3"/>
        <v>Increasing</v>
      </c>
      <c r="E227" s="278" t="s">
        <v>8502</v>
      </c>
      <c r="F227" s="278" t="s">
        <v>8502</v>
      </c>
      <c r="G227" s="278" t="s">
        <v>8502</v>
      </c>
      <c r="H227" s="278" t="s">
        <v>8502</v>
      </c>
      <c r="I227" s="278" t="s">
        <v>8502</v>
      </c>
      <c r="J227" s="278" t="s">
        <v>8502</v>
      </c>
      <c r="K227" s="278" t="s">
        <v>8502</v>
      </c>
      <c r="L227" s="278" t="s">
        <v>8502</v>
      </c>
      <c r="M227" s="278" t="s">
        <v>8502</v>
      </c>
      <c r="N227" s="278" t="s">
        <v>8502</v>
      </c>
      <c r="O227" s="278" t="s">
        <v>8502</v>
      </c>
      <c r="P227" s="278" t="s">
        <v>8502</v>
      </c>
      <c r="Q227" s="278" t="s">
        <v>8502</v>
      </c>
      <c r="R227" s="278" t="s">
        <v>8502</v>
      </c>
      <c r="S227" s="278" t="s">
        <v>8502</v>
      </c>
      <c r="T227" s="278" t="s">
        <v>8502</v>
      </c>
      <c r="U227" s="278" t="s">
        <v>8502</v>
      </c>
      <c r="V227" s="278" t="s">
        <v>8502</v>
      </c>
      <c r="W227" s="278" t="s">
        <v>8502</v>
      </c>
      <c r="X227" s="278" t="s">
        <v>8502</v>
      </c>
      <c r="Y227" s="278" t="s">
        <v>8502</v>
      </c>
      <c r="Z227" s="278" t="s">
        <v>8502</v>
      </c>
      <c r="AA227" s="278" t="s">
        <v>8502</v>
      </c>
      <c r="AB227" s="278" t="s">
        <v>8502</v>
      </c>
      <c r="AC227" s="278" t="s">
        <v>8502</v>
      </c>
      <c r="AD227" s="278" t="s">
        <v>8502</v>
      </c>
      <c r="AE227" s="278" t="s">
        <v>8502</v>
      </c>
      <c r="AF227" s="278" t="s">
        <v>8502</v>
      </c>
      <c r="AG227" s="278" t="s">
        <v>8502</v>
      </c>
      <c r="AH227" s="278" t="s">
        <v>8502</v>
      </c>
      <c r="AI227" s="278" t="s">
        <v>8502</v>
      </c>
      <c r="AJ227" s="278" t="s">
        <v>8502</v>
      </c>
      <c r="AK227" s="278" t="s">
        <v>8502</v>
      </c>
      <c r="AL227" s="278" t="s">
        <v>8502</v>
      </c>
      <c r="AM227" s="278" t="s">
        <v>8502</v>
      </c>
      <c r="AN227" s="278" t="s">
        <v>8502</v>
      </c>
      <c r="AO227" s="278" t="s">
        <v>8502</v>
      </c>
      <c r="AP227" s="278" t="s">
        <v>8502</v>
      </c>
      <c r="AQ227" s="278">
        <v>2.4</v>
      </c>
      <c r="AR227" s="278">
        <v>2.2999999999999998</v>
      </c>
      <c r="AS227" s="278">
        <v>2.6</v>
      </c>
      <c r="AT227" s="278">
        <f>_xlfn.IFNA(VLOOKUP(C227,'INFORM Severity - hidden'!$C$5:$G$155,5,FALSE),"-")</f>
        <v>2.6</v>
      </c>
    </row>
    <row r="228" spans="1:46" x14ac:dyDescent="0.35">
      <c r="A228" t="s">
        <v>118</v>
      </c>
      <c r="B228" t="s">
        <v>116</v>
      </c>
      <c r="C228" t="s">
        <v>117</v>
      </c>
      <c r="D228" s="278" t="str">
        <f t="shared" si="3"/>
        <v>Decreasing</v>
      </c>
      <c r="E228" s="278">
        <v>1.5</v>
      </c>
      <c r="F228" s="278">
        <v>1.5</v>
      </c>
      <c r="G228" s="278">
        <v>1.5</v>
      </c>
      <c r="H228" s="278">
        <v>2.2000000000000002</v>
      </c>
      <c r="I228" s="278">
        <v>2.2000000000000002</v>
      </c>
      <c r="J228" s="278">
        <v>2.1</v>
      </c>
      <c r="K228" s="278">
        <v>1.8</v>
      </c>
      <c r="L228" s="278">
        <v>1.8</v>
      </c>
      <c r="M228" s="278">
        <v>1.9</v>
      </c>
      <c r="N228" s="278">
        <v>1.8</v>
      </c>
      <c r="O228" s="278">
        <v>1.8</v>
      </c>
      <c r="P228" s="278">
        <v>1.8</v>
      </c>
      <c r="Q228" s="278">
        <v>1.8</v>
      </c>
      <c r="R228" s="278">
        <v>1.8</v>
      </c>
      <c r="S228" s="278">
        <v>1.8</v>
      </c>
      <c r="T228" s="278">
        <v>1.8</v>
      </c>
      <c r="U228" s="278">
        <v>1.8</v>
      </c>
      <c r="V228" s="278">
        <v>1.8</v>
      </c>
      <c r="W228" s="278">
        <v>1.8</v>
      </c>
      <c r="X228" s="278">
        <v>2.5</v>
      </c>
      <c r="Y228" s="278">
        <v>2.4</v>
      </c>
      <c r="Z228" s="278">
        <v>1.7</v>
      </c>
      <c r="AA228" s="278">
        <v>1.7</v>
      </c>
      <c r="AB228" s="278">
        <v>1.7</v>
      </c>
      <c r="AC228" s="278">
        <v>1.7</v>
      </c>
      <c r="AD228" s="278">
        <v>1.7</v>
      </c>
      <c r="AE228" s="278">
        <v>1.7</v>
      </c>
      <c r="AF228" s="278">
        <v>1.8</v>
      </c>
      <c r="AG228" s="278">
        <v>1.8</v>
      </c>
      <c r="AH228" s="278">
        <v>1.8</v>
      </c>
      <c r="AI228" s="278">
        <v>2.4</v>
      </c>
      <c r="AJ228" s="278">
        <v>2.4</v>
      </c>
      <c r="AK228" s="278">
        <v>2.4</v>
      </c>
      <c r="AL228" s="278">
        <v>2.4</v>
      </c>
      <c r="AM228" s="278">
        <v>2.2999999999999998</v>
      </c>
      <c r="AN228" s="278">
        <v>2.4</v>
      </c>
      <c r="AO228" s="278">
        <v>2.4</v>
      </c>
      <c r="AP228" s="278">
        <v>2.4</v>
      </c>
      <c r="AQ228" s="278">
        <v>2.2999999999999998</v>
      </c>
      <c r="AR228" s="278">
        <v>2.2999999999999998</v>
      </c>
      <c r="AS228" s="278">
        <v>2.2999999999999998</v>
      </c>
      <c r="AT228" s="278">
        <f>_xlfn.IFNA(VLOOKUP(C228,'INFORM Severity - hidden'!$C$5:$G$155,5,FALSE),"-")</f>
        <v>2.2999999999999998</v>
      </c>
    </row>
    <row r="229" spans="1:46" x14ac:dyDescent="0.35">
      <c r="A229" t="s">
        <v>118</v>
      </c>
      <c r="B229" t="s">
        <v>3218</v>
      </c>
      <c r="C229" t="s">
        <v>3219</v>
      </c>
      <c r="D229" s="278" t="str">
        <f t="shared" si="3"/>
        <v>Increasing</v>
      </c>
      <c r="E229" s="278" t="s">
        <v>8502</v>
      </c>
      <c r="F229" s="278" t="s">
        <v>8502</v>
      </c>
      <c r="G229" s="278" t="s">
        <v>8502</v>
      </c>
      <c r="H229" s="278" t="s">
        <v>8502</v>
      </c>
      <c r="I229" s="278" t="s">
        <v>8502</v>
      </c>
      <c r="J229" s="278" t="s">
        <v>8502</v>
      </c>
      <c r="K229" s="278" t="s">
        <v>8502</v>
      </c>
      <c r="L229" s="278" t="s">
        <v>8502</v>
      </c>
      <c r="M229" s="278" t="s">
        <v>8502</v>
      </c>
      <c r="N229" s="278" t="s">
        <v>8502</v>
      </c>
      <c r="O229" s="278" t="s">
        <v>8502</v>
      </c>
      <c r="P229" s="278" t="s">
        <v>8502</v>
      </c>
      <c r="Q229" s="278" t="s">
        <v>8502</v>
      </c>
      <c r="R229" s="278" t="s">
        <v>8502</v>
      </c>
      <c r="S229" s="278" t="s">
        <v>8502</v>
      </c>
      <c r="T229" s="278" t="s">
        <v>8502</v>
      </c>
      <c r="U229" s="278" t="s">
        <v>8502</v>
      </c>
      <c r="V229" s="278" t="s">
        <v>8502</v>
      </c>
      <c r="W229" s="278" t="s">
        <v>8502</v>
      </c>
      <c r="X229" s="278" t="s">
        <v>8502</v>
      </c>
      <c r="Y229" s="278" t="s">
        <v>8502</v>
      </c>
      <c r="Z229" s="278" t="s">
        <v>8502</v>
      </c>
      <c r="AA229" s="278" t="s">
        <v>8502</v>
      </c>
      <c r="AB229" s="278" t="s">
        <v>8502</v>
      </c>
      <c r="AC229" s="278" t="s">
        <v>8502</v>
      </c>
      <c r="AD229" s="278" t="s">
        <v>8502</v>
      </c>
      <c r="AE229" s="278" t="s">
        <v>8502</v>
      </c>
      <c r="AF229" s="278" t="s">
        <v>8502</v>
      </c>
      <c r="AG229" s="278" t="s">
        <v>8502</v>
      </c>
      <c r="AH229" s="278" t="s">
        <v>8502</v>
      </c>
      <c r="AI229" s="278" t="s">
        <v>8502</v>
      </c>
      <c r="AJ229" s="278" t="s">
        <v>8502</v>
      </c>
      <c r="AK229" s="278" t="s">
        <v>8502</v>
      </c>
      <c r="AL229" s="278" t="s">
        <v>8502</v>
      </c>
      <c r="AM229" s="278" t="s">
        <v>8502</v>
      </c>
      <c r="AN229" s="278" t="s">
        <v>8502</v>
      </c>
      <c r="AO229" s="278" t="s">
        <v>8502</v>
      </c>
      <c r="AP229" s="278" t="s">
        <v>8502</v>
      </c>
      <c r="AQ229" s="278">
        <v>2.2000000000000002</v>
      </c>
      <c r="AR229" s="278">
        <v>2.2000000000000002</v>
      </c>
      <c r="AS229" s="278">
        <v>2.2999999999999998</v>
      </c>
      <c r="AT229" s="278">
        <f>_xlfn.IFNA(VLOOKUP(C229,'INFORM Severity - hidden'!$C$5:$G$155,5,FALSE),"-")</f>
        <v>2.2999999999999998</v>
      </c>
    </row>
    <row r="230" spans="1:46" x14ac:dyDescent="0.35">
      <c r="A230"/>
      <c r="B230"/>
      <c r="C230" t="s">
        <v>8583</v>
      </c>
      <c r="D230" s="278" t="str">
        <f t="shared" si="3"/>
        <v>-</v>
      </c>
      <c r="E230" s="278" t="s">
        <v>8502</v>
      </c>
      <c r="F230" s="278">
        <v>2.9</v>
      </c>
      <c r="G230" s="278">
        <v>3</v>
      </c>
      <c r="H230" s="278">
        <v>3.1</v>
      </c>
      <c r="I230" s="278">
        <v>3.1</v>
      </c>
      <c r="J230" s="278">
        <v>3</v>
      </c>
      <c r="K230" s="278">
        <v>2.9</v>
      </c>
      <c r="L230" s="278">
        <v>2.9</v>
      </c>
      <c r="M230" s="278">
        <v>2.9</v>
      </c>
      <c r="N230" s="278">
        <v>2.9</v>
      </c>
      <c r="O230" s="278" t="s">
        <v>8502</v>
      </c>
      <c r="P230" s="278" t="s">
        <v>8502</v>
      </c>
      <c r="Q230" s="278" t="s">
        <v>8502</v>
      </c>
      <c r="R230" s="278" t="s">
        <v>8502</v>
      </c>
      <c r="S230" s="278" t="s">
        <v>8502</v>
      </c>
      <c r="T230" s="278" t="s">
        <v>8502</v>
      </c>
      <c r="U230" s="278">
        <v>2.9</v>
      </c>
      <c r="V230" s="278">
        <v>2.9</v>
      </c>
      <c r="W230" s="278">
        <v>2.9</v>
      </c>
      <c r="X230" s="278">
        <v>2.9</v>
      </c>
      <c r="Y230" s="278">
        <v>2.9</v>
      </c>
      <c r="Z230" s="278">
        <v>2.9</v>
      </c>
      <c r="AA230" s="278">
        <v>3.1</v>
      </c>
      <c r="AB230" s="278">
        <v>3.1</v>
      </c>
      <c r="AC230" s="278">
        <v>3.1</v>
      </c>
      <c r="AD230" s="278">
        <v>3.1</v>
      </c>
      <c r="AE230" s="278">
        <v>3.1</v>
      </c>
      <c r="AF230" s="278">
        <v>3.1</v>
      </c>
      <c r="AG230" s="278">
        <v>3.1</v>
      </c>
      <c r="AH230" s="278" t="s">
        <v>8502</v>
      </c>
      <c r="AI230" s="278" t="s">
        <v>8502</v>
      </c>
      <c r="AJ230" s="278" t="s">
        <v>8502</v>
      </c>
      <c r="AK230" s="278" t="s">
        <v>8502</v>
      </c>
      <c r="AL230" s="278" t="s">
        <v>8502</v>
      </c>
      <c r="AM230" s="278" t="s">
        <v>8502</v>
      </c>
      <c r="AN230" s="278" t="s">
        <v>8502</v>
      </c>
      <c r="AO230" s="278" t="s">
        <v>8502</v>
      </c>
      <c r="AP230" s="278" t="s">
        <v>8502</v>
      </c>
      <c r="AQ230" s="278" t="s">
        <v>8502</v>
      </c>
      <c r="AR230" s="278" t="s">
        <v>8502</v>
      </c>
      <c r="AS230" s="278" t="s">
        <v>8502</v>
      </c>
      <c r="AT230" s="278" t="str">
        <f>_xlfn.IFNA(VLOOKUP(C230,'INFORM Severity - hidden'!$C$5:$G$155,5,FALSE),"-")</f>
        <v>-</v>
      </c>
    </row>
    <row r="231" spans="1:46" x14ac:dyDescent="0.35">
      <c r="A231"/>
      <c r="B231"/>
      <c r="C231" t="s">
        <v>8584</v>
      </c>
      <c r="D231" s="278" t="str">
        <f t="shared" si="3"/>
        <v>-</v>
      </c>
      <c r="E231" s="278" t="s">
        <v>8502</v>
      </c>
      <c r="F231" s="278">
        <v>2.8</v>
      </c>
      <c r="G231" s="278">
        <v>2.8</v>
      </c>
      <c r="H231" s="278">
        <v>2.6</v>
      </c>
      <c r="I231" s="278">
        <v>2.6</v>
      </c>
      <c r="J231" s="278">
        <v>2.5</v>
      </c>
      <c r="K231" s="278">
        <v>2.5</v>
      </c>
      <c r="L231" s="278">
        <v>2.5</v>
      </c>
      <c r="M231" s="278">
        <v>2.5</v>
      </c>
      <c r="N231" s="278" t="s">
        <v>8502</v>
      </c>
      <c r="O231" s="278" t="s">
        <v>8502</v>
      </c>
      <c r="P231" s="278" t="s">
        <v>8502</v>
      </c>
      <c r="Q231" s="278" t="s">
        <v>8502</v>
      </c>
      <c r="R231" s="278" t="s">
        <v>8502</v>
      </c>
      <c r="S231" s="278" t="s">
        <v>8502</v>
      </c>
      <c r="T231" s="278" t="s">
        <v>8502</v>
      </c>
      <c r="U231" s="278" t="s">
        <v>8502</v>
      </c>
      <c r="V231" s="278" t="s">
        <v>8502</v>
      </c>
      <c r="W231" s="278" t="s">
        <v>8502</v>
      </c>
      <c r="X231" s="278" t="s">
        <v>8502</v>
      </c>
      <c r="Y231" s="278" t="s">
        <v>8502</v>
      </c>
      <c r="Z231" s="278" t="s">
        <v>8502</v>
      </c>
      <c r="AA231" s="278" t="s">
        <v>8502</v>
      </c>
      <c r="AB231" s="278" t="s">
        <v>8502</v>
      </c>
      <c r="AC231" s="278" t="s">
        <v>8502</v>
      </c>
      <c r="AD231" s="278" t="s">
        <v>8502</v>
      </c>
      <c r="AE231" s="278" t="s">
        <v>8502</v>
      </c>
      <c r="AF231" s="278" t="s">
        <v>8502</v>
      </c>
      <c r="AG231" s="278" t="s">
        <v>8502</v>
      </c>
      <c r="AH231" s="278" t="s">
        <v>8502</v>
      </c>
      <c r="AI231" s="278" t="s">
        <v>8502</v>
      </c>
      <c r="AJ231" s="278" t="s">
        <v>8502</v>
      </c>
      <c r="AK231" s="278" t="s">
        <v>8502</v>
      </c>
      <c r="AL231" s="278" t="s">
        <v>8502</v>
      </c>
      <c r="AM231" s="278" t="s">
        <v>8502</v>
      </c>
      <c r="AN231" s="278" t="s">
        <v>8502</v>
      </c>
      <c r="AO231" s="278" t="s">
        <v>8502</v>
      </c>
      <c r="AP231" s="278" t="s">
        <v>8502</v>
      </c>
      <c r="AQ231" s="278" t="s">
        <v>8502</v>
      </c>
      <c r="AR231" s="278" t="s">
        <v>8502</v>
      </c>
      <c r="AS231" s="278" t="s">
        <v>8502</v>
      </c>
      <c r="AT231" s="278" t="str">
        <f>_xlfn.IFNA(VLOOKUP(C231,'INFORM Severity - hidden'!$C$5:$G$155,5,FALSE),"-")</f>
        <v>-</v>
      </c>
    </row>
    <row r="232" spans="1:46" x14ac:dyDescent="0.35">
      <c r="A232"/>
      <c r="B232"/>
      <c r="C232" t="s">
        <v>8585</v>
      </c>
      <c r="D232" s="278" t="str">
        <f t="shared" si="3"/>
        <v>-</v>
      </c>
      <c r="E232" s="278" t="s">
        <v>8502</v>
      </c>
      <c r="F232" s="278">
        <v>1.9</v>
      </c>
      <c r="G232" s="278">
        <v>1.9</v>
      </c>
      <c r="H232" s="278">
        <v>2.4</v>
      </c>
      <c r="I232" s="278">
        <v>2.4</v>
      </c>
      <c r="J232" s="278">
        <v>2.2999999999999998</v>
      </c>
      <c r="K232" s="278">
        <v>2.2999999999999998</v>
      </c>
      <c r="L232" s="278">
        <v>2.2999999999999998</v>
      </c>
      <c r="M232" s="278">
        <v>1.6</v>
      </c>
      <c r="N232" s="278" t="s">
        <v>8502</v>
      </c>
      <c r="O232" s="278" t="s">
        <v>8502</v>
      </c>
      <c r="P232" s="278" t="s">
        <v>8502</v>
      </c>
      <c r="Q232" s="278" t="s">
        <v>8502</v>
      </c>
      <c r="R232" s="278" t="s">
        <v>8502</v>
      </c>
      <c r="S232" s="278" t="s">
        <v>8502</v>
      </c>
      <c r="T232" s="278" t="s">
        <v>8502</v>
      </c>
      <c r="U232" s="278" t="s">
        <v>8502</v>
      </c>
      <c r="V232" s="278" t="s">
        <v>8502</v>
      </c>
      <c r="W232" s="278" t="s">
        <v>8502</v>
      </c>
      <c r="X232" s="278" t="s">
        <v>8502</v>
      </c>
      <c r="Y232" s="278" t="s">
        <v>8502</v>
      </c>
      <c r="Z232" s="278" t="s">
        <v>8502</v>
      </c>
      <c r="AA232" s="278" t="s">
        <v>8502</v>
      </c>
      <c r="AB232" s="278" t="s">
        <v>8502</v>
      </c>
      <c r="AC232" s="278" t="s">
        <v>8502</v>
      </c>
      <c r="AD232" s="278" t="s">
        <v>8502</v>
      </c>
      <c r="AE232" s="278" t="s">
        <v>8502</v>
      </c>
      <c r="AF232" s="278" t="s">
        <v>8502</v>
      </c>
      <c r="AG232" s="278" t="s">
        <v>8502</v>
      </c>
      <c r="AH232" s="278" t="s">
        <v>8502</v>
      </c>
      <c r="AI232" s="278" t="s">
        <v>8502</v>
      </c>
      <c r="AJ232" s="278" t="s">
        <v>8502</v>
      </c>
      <c r="AK232" s="278" t="s">
        <v>8502</v>
      </c>
      <c r="AL232" s="278" t="s">
        <v>8502</v>
      </c>
      <c r="AM232" s="278" t="s">
        <v>8502</v>
      </c>
      <c r="AN232" s="278" t="s">
        <v>8502</v>
      </c>
      <c r="AO232" s="278" t="s">
        <v>8502</v>
      </c>
      <c r="AP232" s="278" t="s">
        <v>8502</v>
      </c>
      <c r="AQ232" s="278" t="s">
        <v>8502</v>
      </c>
      <c r="AR232" s="278" t="s">
        <v>8502</v>
      </c>
      <c r="AS232" s="278" t="s">
        <v>8502</v>
      </c>
      <c r="AT232" s="278" t="str">
        <f>_xlfn.IFNA(VLOOKUP(C232,'INFORM Severity - hidden'!$C$5:$G$155,5,FALSE),"-")</f>
        <v>-</v>
      </c>
    </row>
    <row r="233" spans="1:46" x14ac:dyDescent="0.35">
      <c r="A233"/>
      <c r="B233"/>
      <c r="C233" t="s">
        <v>8586</v>
      </c>
      <c r="D233" s="278" t="str">
        <f t="shared" si="3"/>
        <v>-</v>
      </c>
      <c r="E233" s="278" t="s">
        <v>8502</v>
      </c>
      <c r="F233" s="278">
        <v>2</v>
      </c>
      <c r="G233" s="278">
        <v>2.2000000000000002</v>
      </c>
      <c r="H233" s="278">
        <v>2.4</v>
      </c>
      <c r="I233" s="278">
        <v>2.4</v>
      </c>
      <c r="J233" s="278">
        <v>2.2999999999999998</v>
      </c>
      <c r="K233" s="278">
        <v>2.2999999999999998</v>
      </c>
      <c r="L233" s="278">
        <v>2.2999999999999998</v>
      </c>
      <c r="M233" s="278">
        <v>2.2999999999999998</v>
      </c>
      <c r="N233" s="278" t="s">
        <v>8502</v>
      </c>
      <c r="O233" s="278" t="s">
        <v>8502</v>
      </c>
      <c r="P233" s="278" t="s">
        <v>8502</v>
      </c>
      <c r="Q233" s="278" t="s">
        <v>8502</v>
      </c>
      <c r="R233" s="278" t="s">
        <v>8502</v>
      </c>
      <c r="S233" s="278" t="s">
        <v>8502</v>
      </c>
      <c r="T233" s="278" t="s">
        <v>8502</v>
      </c>
      <c r="U233" s="278" t="s">
        <v>8502</v>
      </c>
      <c r="V233" s="278" t="s">
        <v>8502</v>
      </c>
      <c r="W233" s="278" t="s">
        <v>8502</v>
      </c>
      <c r="X233" s="278" t="s">
        <v>8502</v>
      </c>
      <c r="Y233" s="278" t="s">
        <v>8502</v>
      </c>
      <c r="Z233" s="278" t="s">
        <v>8502</v>
      </c>
      <c r="AA233" s="278" t="s">
        <v>8502</v>
      </c>
      <c r="AB233" s="278" t="s">
        <v>8502</v>
      </c>
      <c r="AC233" s="278" t="s">
        <v>8502</v>
      </c>
      <c r="AD233" s="278" t="s">
        <v>8502</v>
      </c>
      <c r="AE233" s="278" t="s">
        <v>8502</v>
      </c>
      <c r="AF233" s="278" t="s">
        <v>8502</v>
      </c>
      <c r="AG233" s="278" t="s">
        <v>8502</v>
      </c>
      <c r="AH233" s="278" t="s">
        <v>8502</v>
      </c>
      <c r="AI233" s="278" t="s">
        <v>8502</v>
      </c>
      <c r="AJ233" s="278" t="s">
        <v>8502</v>
      </c>
      <c r="AK233" s="278" t="s">
        <v>8502</v>
      </c>
      <c r="AL233" s="278" t="s">
        <v>8502</v>
      </c>
      <c r="AM233" s="278" t="s">
        <v>8502</v>
      </c>
      <c r="AN233" s="278" t="s">
        <v>8502</v>
      </c>
      <c r="AO233" s="278" t="s">
        <v>8502</v>
      </c>
      <c r="AP233" s="278" t="s">
        <v>8502</v>
      </c>
      <c r="AQ233" s="278" t="s">
        <v>8502</v>
      </c>
      <c r="AR233" s="278" t="s">
        <v>8502</v>
      </c>
      <c r="AS233" s="278" t="s">
        <v>8502</v>
      </c>
      <c r="AT233" s="278" t="str">
        <f>_xlfn.IFNA(VLOOKUP(C233,'INFORM Severity - hidden'!$C$5:$G$155,5,FALSE),"-")</f>
        <v>-</v>
      </c>
    </row>
    <row r="234" spans="1:46" x14ac:dyDescent="0.35">
      <c r="A234" t="s">
        <v>1227</v>
      </c>
      <c r="B234" t="s">
        <v>1225</v>
      </c>
      <c r="C234" t="s">
        <v>1226</v>
      </c>
      <c r="D234" s="278" t="str">
        <f t="shared" si="3"/>
        <v>Stable</v>
      </c>
      <c r="E234" s="278" t="s">
        <v>8502</v>
      </c>
      <c r="F234" s="278" t="s">
        <v>8502</v>
      </c>
      <c r="G234" s="278" t="s">
        <v>8502</v>
      </c>
      <c r="H234" s="278" t="s">
        <v>8502</v>
      </c>
      <c r="I234" s="278" t="s">
        <v>8502</v>
      </c>
      <c r="J234" s="278" t="s">
        <v>8502</v>
      </c>
      <c r="K234" s="278" t="s">
        <v>8502</v>
      </c>
      <c r="L234" s="278" t="s">
        <v>8502</v>
      </c>
      <c r="M234" s="278" t="s">
        <v>8502</v>
      </c>
      <c r="N234" s="278" t="s">
        <v>8502</v>
      </c>
      <c r="O234" s="278">
        <v>3</v>
      </c>
      <c r="P234" s="278">
        <v>2.8</v>
      </c>
      <c r="Q234" s="278">
        <v>2.8</v>
      </c>
      <c r="R234" s="278">
        <v>3</v>
      </c>
      <c r="S234" s="278">
        <v>3</v>
      </c>
      <c r="T234" s="278">
        <v>3</v>
      </c>
      <c r="U234" s="278">
        <v>3</v>
      </c>
      <c r="V234" s="278">
        <v>3.1</v>
      </c>
      <c r="W234" s="278">
        <v>3.1</v>
      </c>
      <c r="X234" s="278">
        <v>3.1</v>
      </c>
      <c r="Y234" s="278">
        <v>3.1</v>
      </c>
      <c r="Z234" s="278">
        <v>3.1</v>
      </c>
      <c r="AA234" s="278">
        <v>3.2</v>
      </c>
      <c r="AB234" s="278">
        <v>3.1</v>
      </c>
      <c r="AC234" s="278">
        <v>3.1</v>
      </c>
      <c r="AD234" s="278">
        <v>3.1</v>
      </c>
      <c r="AE234" s="278">
        <v>3.1</v>
      </c>
      <c r="AF234" s="278">
        <v>3.1</v>
      </c>
      <c r="AG234" s="278">
        <v>3.1</v>
      </c>
      <c r="AH234" s="278">
        <v>3.1</v>
      </c>
      <c r="AI234" s="278">
        <v>3.1</v>
      </c>
      <c r="AJ234" s="278">
        <v>3.1</v>
      </c>
      <c r="AK234" s="278">
        <v>3.1</v>
      </c>
      <c r="AL234" s="278">
        <v>3.1</v>
      </c>
      <c r="AM234" s="278">
        <v>3.1</v>
      </c>
      <c r="AN234" s="278">
        <v>3.1</v>
      </c>
      <c r="AO234" s="278">
        <v>3.1</v>
      </c>
      <c r="AP234" s="278">
        <v>3.1</v>
      </c>
      <c r="AQ234" s="278">
        <v>3.1</v>
      </c>
      <c r="AR234" s="278">
        <v>3.1</v>
      </c>
      <c r="AS234" s="278">
        <v>3.1</v>
      </c>
      <c r="AT234" s="278">
        <f>_xlfn.IFNA(VLOOKUP(C234,'INFORM Severity - hidden'!$C$5:$G$155,5,FALSE),"-")</f>
        <v>3.1</v>
      </c>
    </row>
    <row r="235" spans="1:46" x14ac:dyDescent="0.35">
      <c r="A235"/>
      <c r="B235"/>
      <c r="C235" t="s">
        <v>8587</v>
      </c>
      <c r="D235" s="278" t="str">
        <f t="shared" si="3"/>
        <v>-</v>
      </c>
      <c r="E235" s="278" t="s">
        <v>8502</v>
      </c>
      <c r="F235" s="278" t="s">
        <v>8502</v>
      </c>
      <c r="G235" s="278" t="s">
        <v>8502</v>
      </c>
      <c r="H235" s="278" t="s">
        <v>8502</v>
      </c>
      <c r="I235" s="278" t="s">
        <v>8502</v>
      </c>
      <c r="J235" s="278" t="s">
        <v>8502</v>
      </c>
      <c r="K235" s="278" t="s">
        <v>8502</v>
      </c>
      <c r="L235" s="278" t="s">
        <v>8502</v>
      </c>
      <c r="M235" s="278" t="s">
        <v>8502</v>
      </c>
      <c r="N235" s="278" t="s">
        <v>8502</v>
      </c>
      <c r="O235" s="278" t="s">
        <v>8502</v>
      </c>
      <c r="P235" s="278" t="s">
        <v>8502</v>
      </c>
      <c r="Q235" s="278" t="s">
        <v>8502</v>
      </c>
      <c r="R235" s="278" t="s">
        <v>8502</v>
      </c>
      <c r="S235" s="278" t="s">
        <v>8502</v>
      </c>
      <c r="T235" s="278" t="s">
        <v>8502</v>
      </c>
      <c r="U235" s="278" t="s">
        <v>8502</v>
      </c>
      <c r="V235" s="278" t="s">
        <v>8502</v>
      </c>
      <c r="W235" s="278" t="s">
        <v>8502</v>
      </c>
      <c r="X235" s="278" t="s">
        <v>8502</v>
      </c>
      <c r="Y235" s="278" t="s">
        <v>8502</v>
      </c>
      <c r="Z235" s="278" t="s">
        <v>8502</v>
      </c>
      <c r="AA235" s="278" t="s">
        <v>8502</v>
      </c>
      <c r="AB235" s="278" t="s">
        <v>8502</v>
      </c>
      <c r="AC235" s="278" t="s">
        <v>8502</v>
      </c>
      <c r="AD235" s="278" t="s">
        <v>8502</v>
      </c>
      <c r="AE235" s="278" t="s">
        <v>8502</v>
      </c>
      <c r="AF235" s="278" t="s">
        <v>8502</v>
      </c>
      <c r="AG235" s="278" t="s">
        <v>8502</v>
      </c>
      <c r="AH235" s="278" t="s">
        <v>8502</v>
      </c>
      <c r="AI235" s="278" t="s">
        <v>8502</v>
      </c>
      <c r="AJ235" s="278" t="s">
        <v>8502</v>
      </c>
      <c r="AK235" s="278" t="s">
        <v>8502</v>
      </c>
      <c r="AL235" s="278" t="s">
        <v>8502</v>
      </c>
      <c r="AM235" s="278" t="s">
        <v>8502</v>
      </c>
      <c r="AN235" s="278" t="s">
        <v>8502</v>
      </c>
      <c r="AO235" s="278" t="s">
        <v>8502</v>
      </c>
      <c r="AP235" s="278" t="s">
        <v>8502</v>
      </c>
      <c r="AQ235" s="278" t="s">
        <v>8502</v>
      </c>
      <c r="AR235" s="278" t="s">
        <v>8502</v>
      </c>
      <c r="AS235" s="278" t="s">
        <v>8502</v>
      </c>
      <c r="AT235" s="278" t="str">
        <f>_xlfn.IFNA(VLOOKUP(C235,'INFORM Severity - hidden'!$C$5:$G$155,5,FALSE),"-")</f>
        <v>-</v>
      </c>
    </row>
    <row r="236" spans="1:46" x14ac:dyDescent="0.35">
      <c r="A236" t="s">
        <v>727</v>
      </c>
      <c r="B236" t="s">
        <v>725</v>
      </c>
      <c r="C236" t="s">
        <v>726</v>
      </c>
      <c r="D236" s="278" t="str">
        <f t="shared" si="3"/>
        <v>Increasing</v>
      </c>
      <c r="E236" s="278" t="s">
        <v>8502</v>
      </c>
      <c r="F236" s="278">
        <v>3.3</v>
      </c>
      <c r="G236" s="278">
        <v>3.3</v>
      </c>
      <c r="H236" s="278">
        <v>3.6</v>
      </c>
      <c r="I236" s="278">
        <v>3.6</v>
      </c>
      <c r="J236" s="278">
        <v>3.6</v>
      </c>
      <c r="K236" s="278">
        <v>3.6</v>
      </c>
      <c r="L236" s="278">
        <v>3.6</v>
      </c>
      <c r="M236" s="278">
        <v>3.6</v>
      </c>
      <c r="N236" s="278">
        <v>3.5</v>
      </c>
      <c r="O236" s="278">
        <v>3.5</v>
      </c>
      <c r="P236" s="278">
        <v>3.5</v>
      </c>
      <c r="Q236" s="278">
        <v>3.5</v>
      </c>
      <c r="R236" s="278">
        <v>3.5</v>
      </c>
      <c r="S236" s="278">
        <v>3.5</v>
      </c>
      <c r="T236" s="278">
        <v>3.5</v>
      </c>
      <c r="U236" s="278">
        <v>3.5</v>
      </c>
      <c r="V236" s="278">
        <v>3.5</v>
      </c>
      <c r="W236" s="278">
        <v>3.5</v>
      </c>
      <c r="X236" s="278">
        <v>3.5</v>
      </c>
      <c r="Y236" s="278">
        <v>3.5</v>
      </c>
      <c r="Z236" s="278">
        <v>3.5</v>
      </c>
      <c r="AA236" s="278">
        <v>3.5</v>
      </c>
      <c r="AB236" s="278">
        <v>3.5</v>
      </c>
      <c r="AC236" s="278">
        <v>3.5</v>
      </c>
      <c r="AD236" s="278">
        <v>3.5</v>
      </c>
      <c r="AE236" s="278">
        <v>3.5</v>
      </c>
      <c r="AF236" s="278">
        <v>3.5</v>
      </c>
      <c r="AG236" s="278">
        <v>3.5</v>
      </c>
      <c r="AH236" s="278">
        <v>3.5</v>
      </c>
      <c r="AI236" s="278">
        <v>3.5</v>
      </c>
      <c r="AJ236" s="278">
        <v>3.5</v>
      </c>
      <c r="AK236" s="278">
        <v>3.5</v>
      </c>
      <c r="AL236" s="278">
        <v>3.6</v>
      </c>
      <c r="AM236" s="278">
        <v>3.6</v>
      </c>
      <c r="AN236" s="278">
        <v>3.6</v>
      </c>
      <c r="AO236" s="278">
        <v>3.6</v>
      </c>
      <c r="AP236" s="278">
        <v>3.7</v>
      </c>
      <c r="AQ236" s="278">
        <v>4</v>
      </c>
      <c r="AR236" s="278">
        <v>4.3</v>
      </c>
      <c r="AS236" s="278">
        <v>4.4000000000000004</v>
      </c>
      <c r="AT236" s="278">
        <f>_xlfn.IFNA(VLOOKUP(C236,'INFORM Severity - hidden'!$C$5:$G$155,5,FALSE),"-")</f>
        <v>4.4000000000000004</v>
      </c>
    </row>
    <row r="237" spans="1:46" x14ac:dyDescent="0.35">
      <c r="A237"/>
      <c r="B237"/>
      <c r="C237" t="s">
        <v>8588</v>
      </c>
      <c r="D237" s="278" t="str">
        <f t="shared" si="3"/>
        <v>-</v>
      </c>
      <c r="E237" s="278" t="s">
        <v>8502</v>
      </c>
      <c r="F237" s="278" t="s">
        <v>8502</v>
      </c>
      <c r="G237" s="278" t="s">
        <v>8502</v>
      </c>
      <c r="H237" s="278" t="s">
        <v>8502</v>
      </c>
      <c r="I237" s="278" t="s">
        <v>8502</v>
      </c>
      <c r="J237" s="278" t="s">
        <v>8502</v>
      </c>
      <c r="K237" s="278" t="s">
        <v>8502</v>
      </c>
      <c r="L237" s="278" t="s">
        <v>8502</v>
      </c>
      <c r="M237" s="278" t="s">
        <v>8502</v>
      </c>
      <c r="N237" s="278" t="s">
        <v>8502</v>
      </c>
      <c r="O237" s="278" t="s">
        <v>8502</v>
      </c>
      <c r="P237" s="278" t="s">
        <v>8502</v>
      </c>
      <c r="Q237" s="278" t="s">
        <v>8502</v>
      </c>
      <c r="R237" s="278" t="s">
        <v>8502</v>
      </c>
      <c r="S237" s="278" t="s">
        <v>8502</v>
      </c>
      <c r="T237" s="278" t="s">
        <v>8502</v>
      </c>
      <c r="U237" s="278" t="s">
        <v>8502</v>
      </c>
      <c r="V237" s="278" t="s">
        <v>8502</v>
      </c>
      <c r="W237" s="278" t="s">
        <v>8502</v>
      </c>
      <c r="X237" s="278" t="s">
        <v>8502</v>
      </c>
      <c r="Y237" s="278" t="s">
        <v>8502</v>
      </c>
      <c r="Z237" s="278" t="s">
        <v>8502</v>
      </c>
      <c r="AA237" s="278" t="s">
        <v>8502</v>
      </c>
      <c r="AB237" s="278" t="s">
        <v>8502</v>
      </c>
      <c r="AC237" s="278" t="s">
        <v>8502</v>
      </c>
      <c r="AD237" s="278" t="s">
        <v>8502</v>
      </c>
      <c r="AE237" s="278" t="s">
        <v>8502</v>
      </c>
      <c r="AF237" s="278">
        <v>1.5</v>
      </c>
      <c r="AG237" s="278">
        <v>1.5</v>
      </c>
      <c r="AH237" s="278">
        <v>1.6</v>
      </c>
      <c r="AI237" s="278">
        <v>1.6</v>
      </c>
      <c r="AJ237" s="278">
        <v>1.6</v>
      </c>
      <c r="AK237" s="278" t="s">
        <v>8502</v>
      </c>
      <c r="AL237" s="278" t="s">
        <v>8502</v>
      </c>
      <c r="AM237" s="278" t="s">
        <v>8502</v>
      </c>
      <c r="AN237" s="278" t="s">
        <v>8502</v>
      </c>
      <c r="AO237" s="278" t="s">
        <v>8502</v>
      </c>
      <c r="AP237" s="278" t="s">
        <v>8502</v>
      </c>
      <c r="AQ237" s="278" t="s">
        <v>8502</v>
      </c>
      <c r="AR237" s="278" t="s">
        <v>8502</v>
      </c>
      <c r="AS237" s="278" t="s">
        <v>8502</v>
      </c>
      <c r="AT237" s="278" t="str">
        <f>_xlfn.IFNA(VLOOKUP(C237,'INFORM Severity - hidden'!$C$5:$G$155,5,FALSE),"-")</f>
        <v>-</v>
      </c>
    </row>
    <row r="238" spans="1:46" x14ac:dyDescent="0.35">
      <c r="A238" t="s">
        <v>69</v>
      </c>
      <c r="B238" t="s">
        <v>67</v>
      </c>
      <c r="C238" t="s">
        <v>68</v>
      </c>
      <c r="D238" s="278" t="str">
        <f t="shared" si="3"/>
        <v>Decreasing</v>
      </c>
      <c r="E238" s="278">
        <v>4.2</v>
      </c>
      <c r="F238" s="278">
        <v>4.2</v>
      </c>
      <c r="G238" s="278">
        <v>4.2</v>
      </c>
      <c r="H238" s="278">
        <v>3.9</v>
      </c>
      <c r="I238" s="278">
        <v>3.9</v>
      </c>
      <c r="J238" s="278">
        <v>4</v>
      </c>
      <c r="K238" s="278">
        <v>4</v>
      </c>
      <c r="L238" s="278">
        <v>4</v>
      </c>
      <c r="M238" s="278">
        <v>4</v>
      </c>
      <c r="N238" s="278">
        <v>4</v>
      </c>
      <c r="O238" s="278">
        <v>4</v>
      </c>
      <c r="P238" s="278">
        <v>4</v>
      </c>
      <c r="Q238" s="278">
        <v>4</v>
      </c>
      <c r="R238" s="278">
        <v>4.0999999999999996</v>
      </c>
      <c r="S238" s="278">
        <v>4.0999999999999996</v>
      </c>
      <c r="T238" s="278">
        <v>4.0999999999999996</v>
      </c>
      <c r="U238" s="278">
        <v>4.0999999999999996</v>
      </c>
      <c r="V238" s="278">
        <v>4.0999999999999996</v>
      </c>
      <c r="W238" s="278">
        <v>4.0999999999999996</v>
      </c>
      <c r="X238" s="278">
        <v>4.0999999999999996</v>
      </c>
      <c r="Y238" s="278">
        <v>4.0999999999999996</v>
      </c>
      <c r="Z238" s="278">
        <v>4.0999999999999996</v>
      </c>
      <c r="AA238" s="278">
        <v>4</v>
      </c>
      <c r="AB238" s="278">
        <v>4</v>
      </c>
      <c r="AC238" s="278">
        <v>4</v>
      </c>
      <c r="AD238" s="278">
        <v>4</v>
      </c>
      <c r="AE238" s="278">
        <v>4</v>
      </c>
      <c r="AF238" s="278">
        <v>4</v>
      </c>
      <c r="AG238" s="278">
        <v>4</v>
      </c>
      <c r="AH238" s="278">
        <v>4.0999999999999996</v>
      </c>
      <c r="AI238" s="278">
        <v>4.0999999999999996</v>
      </c>
      <c r="AJ238" s="278">
        <v>4.0999999999999996</v>
      </c>
      <c r="AK238" s="278">
        <v>4.0999999999999996</v>
      </c>
      <c r="AL238" s="278">
        <v>4.2</v>
      </c>
      <c r="AM238" s="278">
        <v>4.2</v>
      </c>
      <c r="AN238" s="278">
        <v>4.2</v>
      </c>
      <c r="AO238" s="278">
        <v>4.2</v>
      </c>
      <c r="AP238" s="278">
        <v>4.2</v>
      </c>
      <c r="AQ238" s="278">
        <v>4.2</v>
      </c>
      <c r="AR238" s="278">
        <v>4.0999999999999996</v>
      </c>
      <c r="AS238" s="278">
        <v>4.0999999999999996</v>
      </c>
      <c r="AT238" s="278">
        <f>_xlfn.IFNA(VLOOKUP(C238,'INFORM Severity - hidden'!$C$5:$G$155,5,FALSE),"-")</f>
        <v>4.2</v>
      </c>
    </row>
    <row r="239" spans="1:46" x14ac:dyDescent="0.35">
      <c r="A239"/>
      <c r="B239"/>
      <c r="C239" t="s">
        <v>8589</v>
      </c>
      <c r="D239" s="278" t="str">
        <f t="shared" si="3"/>
        <v>-</v>
      </c>
      <c r="E239" s="278" t="s">
        <v>8502</v>
      </c>
      <c r="F239" s="278" t="s">
        <v>8502</v>
      </c>
      <c r="G239" s="278" t="s">
        <v>8502</v>
      </c>
      <c r="H239" s="278" t="s">
        <v>8502</v>
      </c>
      <c r="I239" s="278" t="s">
        <v>8502</v>
      </c>
      <c r="J239" s="278" t="s">
        <v>8502</v>
      </c>
      <c r="K239" s="278" t="s">
        <v>8502</v>
      </c>
      <c r="L239" s="278" t="s">
        <v>8502</v>
      </c>
      <c r="M239" s="278" t="s">
        <v>8502</v>
      </c>
      <c r="N239" s="278" t="s">
        <v>8502</v>
      </c>
      <c r="O239" s="278" t="s">
        <v>8502</v>
      </c>
      <c r="P239" s="278" t="s">
        <v>8502</v>
      </c>
      <c r="Q239" s="278" t="s">
        <v>8502</v>
      </c>
      <c r="R239" s="278" t="s">
        <v>8502</v>
      </c>
      <c r="S239" s="278" t="s">
        <v>8502</v>
      </c>
      <c r="T239" s="278" t="s">
        <v>8502</v>
      </c>
      <c r="U239" s="278" t="s">
        <v>8502</v>
      </c>
      <c r="V239" s="278" t="s">
        <v>8502</v>
      </c>
      <c r="W239" s="278" t="s">
        <v>8502</v>
      </c>
      <c r="X239" s="278" t="s">
        <v>8502</v>
      </c>
      <c r="Y239" s="278" t="s">
        <v>8502</v>
      </c>
      <c r="Z239" s="278" t="s">
        <v>8502</v>
      </c>
      <c r="AA239" s="278">
        <v>2.4</v>
      </c>
      <c r="AB239" s="278">
        <v>2.4</v>
      </c>
      <c r="AC239" s="278">
        <v>2.4</v>
      </c>
      <c r="AD239" s="278">
        <v>2.9</v>
      </c>
      <c r="AE239" s="278">
        <v>2.9</v>
      </c>
      <c r="AF239" s="278">
        <v>2.8</v>
      </c>
      <c r="AG239" s="278" t="s">
        <v>8502</v>
      </c>
      <c r="AH239" s="278" t="s">
        <v>8502</v>
      </c>
      <c r="AI239" s="278" t="s">
        <v>8502</v>
      </c>
      <c r="AJ239" s="278" t="s">
        <v>8502</v>
      </c>
      <c r="AK239" s="278" t="s">
        <v>8502</v>
      </c>
      <c r="AL239" s="278" t="s">
        <v>8502</v>
      </c>
      <c r="AM239" s="278" t="s">
        <v>8502</v>
      </c>
      <c r="AN239" s="278" t="s">
        <v>8502</v>
      </c>
      <c r="AO239" s="278" t="s">
        <v>8502</v>
      </c>
      <c r="AP239" s="278" t="s">
        <v>8502</v>
      </c>
      <c r="AQ239" s="278" t="s">
        <v>8502</v>
      </c>
      <c r="AR239" s="278" t="s">
        <v>8502</v>
      </c>
      <c r="AS239" s="278" t="s">
        <v>8502</v>
      </c>
      <c r="AT239" s="278" t="str">
        <f>_xlfn.IFNA(VLOOKUP(C239,'INFORM Severity - hidden'!$C$5:$G$155,5,FALSE),"-")</f>
        <v>-</v>
      </c>
    </row>
    <row r="240" spans="1:46" x14ac:dyDescent="0.35">
      <c r="A240"/>
      <c r="B240"/>
      <c r="C240" t="s">
        <v>8590</v>
      </c>
      <c r="D240" s="278" t="str">
        <f t="shared" si="3"/>
        <v>-</v>
      </c>
      <c r="E240" s="278" t="s">
        <v>8502</v>
      </c>
      <c r="F240" s="278" t="s">
        <v>8502</v>
      </c>
      <c r="G240" s="278" t="s">
        <v>8502</v>
      </c>
      <c r="H240" s="278" t="s">
        <v>8502</v>
      </c>
      <c r="I240" s="278" t="s">
        <v>8502</v>
      </c>
      <c r="J240" s="278" t="s">
        <v>8502</v>
      </c>
      <c r="K240" s="278" t="s">
        <v>8502</v>
      </c>
      <c r="L240" s="278" t="s">
        <v>8502</v>
      </c>
      <c r="M240" s="278" t="s">
        <v>8502</v>
      </c>
      <c r="N240" s="278" t="s">
        <v>8502</v>
      </c>
      <c r="O240" s="278" t="s">
        <v>8502</v>
      </c>
      <c r="P240" s="278" t="s">
        <v>8502</v>
      </c>
      <c r="Q240" s="278" t="s">
        <v>8502</v>
      </c>
      <c r="R240" s="278" t="s">
        <v>8502</v>
      </c>
      <c r="S240" s="278" t="s">
        <v>8502</v>
      </c>
      <c r="T240" s="278">
        <v>1.9</v>
      </c>
      <c r="U240" s="278">
        <v>1.9</v>
      </c>
      <c r="V240" s="278">
        <v>2</v>
      </c>
      <c r="W240" s="278">
        <v>2</v>
      </c>
      <c r="X240" s="278">
        <v>2</v>
      </c>
      <c r="Y240" s="278">
        <v>2</v>
      </c>
      <c r="Z240" s="278">
        <v>2</v>
      </c>
      <c r="AA240" s="278">
        <v>2</v>
      </c>
      <c r="AB240" s="278">
        <v>2</v>
      </c>
      <c r="AC240" s="278">
        <v>2</v>
      </c>
      <c r="AD240" s="278">
        <v>2</v>
      </c>
      <c r="AE240" s="278">
        <v>2</v>
      </c>
      <c r="AF240" s="278">
        <v>2</v>
      </c>
      <c r="AG240" s="278" t="s">
        <v>8502</v>
      </c>
      <c r="AH240" s="278" t="s">
        <v>8502</v>
      </c>
      <c r="AI240" s="278" t="s">
        <v>8502</v>
      </c>
      <c r="AJ240" s="278" t="s">
        <v>8502</v>
      </c>
      <c r="AK240" s="278" t="s">
        <v>8502</v>
      </c>
      <c r="AL240" s="278" t="s">
        <v>8502</v>
      </c>
      <c r="AM240" s="278" t="s">
        <v>8502</v>
      </c>
      <c r="AN240" s="278" t="s">
        <v>8502</v>
      </c>
      <c r="AO240" s="278" t="s">
        <v>8502</v>
      </c>
      <c r="AP240" s="278" t="s">
        <v>8502</v>
      </c>
      <c r="AQ240" s="278" t="s">
        <v>8502</v>
      </c>
      <c r="AR240" s="278" t="s">
        <v>8502</v>
      </c>
      <c r="AS240" s="278" t="s">
        <v>8502</v>
      </c>
      <c r="AT240" s="278" t="str">
        <f>_xlfn.IFNA(VLOOKUP(C240,'INFORM Severity - hidden'!$C$5:$G$155,5,FALSE),"-")</f>
        <v>-</v>
      </c>
    </row>
    <row r="241" spans="1:46" x14ac:dyDescent="0.35">
      <c r="A241"/>
      <c r="B241"/>
      <c r="C241" t="s">
        <v>8591</v>
      </c>
      <c r="D241" s="278" t="str">
        <f t="shared" si="3"/>
        <v>-</v>
      </c>
      <c r="E241" s="278" t="s">
        <v>8502</v>
      </c>
      <c r="F241" s="278">
        <v>1.5</v>
      </c>
      <c r="G241" s="278" t="s">
        <v>8502</v>
      </c>
      <c r="H241" s="278" t="s">
        <v>8502</v>
      </c>
      <c r="I241" s="278" t="s">
        <v>8502</v>
      </c>
      <c r="J241" s="278" t="s">
        <v>8502</v>
      </c>
      <c r="K241" s="278" t="s">
        <v>8502</v>
      </c>
      <c r="L241" s="278" t="s">
        <v>8502</v>
      </c>
      <c r="M241" s="278" t="s">
        <v>8502</v>
      </c>
      <c r="N241" s="278" t="s">
        <v>8502</v>
      </c>
      <c r="O241" s="278" t="s">
        <v>8502</v>
      </c>
      <c r="P241" s="278" t="s">
        <v>8502</v>
      </c>
      <c r="Q241" s="278" t="s">
        <v>8502</v>
      </c>
      <c r="R241" s="278" t="s">
        <v>8502</v>
      </c>
      <c r="S241" s="278" t="s">
        <v>8502</v>
      </c>
      <c r="T241" s="278" t="s">
        <v>8502</v>
      </c>
      <c r="U241" s="278" t="s">
        <v>8502</v>
      </c>
      <c r="V241" s="278" t="s">
        <v>8502</v>
      </c>
      <c r="W241" s="278" t="s">
        <v>8502</v>
      </c>
      <c r="X241" s="278" t="s">
        <v>8502</v>
      </c>
      <c r="Y241" s="278" t="s">
        <v>8502</v>
      </c>
      <c r="Z241" s="278" t="s">
        <v>8502</v>
      </c>
      <c r="AA241" s="278" t="s">
        <v>8502</v>
      </c>
      <c r="AB241" s="278" t="s">
        <v>8502</v>
      </c>
      <c r="AC241" s="278" t="s">
        <v>8502</v>
      </c>
      <c r="AD241" s="278" t="s">
        <v>8502</v>
      </c>
      <c r="AE241" s="278" t="s">
        <v>8502</v>
      </c>
      <c r="AF241" s="278" t="s">
        <v>8502</v>
      </c>
      <c r="AG241" s="278" t="s">
        <v>8502</v>
      </c>
      <c r="AH241" s="278" t="s">
        <v>8502</v>
      </c>
      <c r="AI241" s="278" t="s">
        <v>8502</v>
      </c>
      <c r="AJ241" s="278" t="s">
        <v>8502</v>
      </c>
      <c r="AK241" s="278" t="s">
        <v>8502</v>
      </c>
      <c r="AL241" s="278" t="s">
        <v>8502</v>
      </c>
      <c r="AM241" s="278" t="s">
        <v>8502</v>
      </c>
      <c r="AN241" s="278" t="s">
        <v>8502</v>
      </c>
      <c r="AO241" s="278" t="s">
        <v>8502</v>
      </c>
      <c r="AP241" s="278" t="s">
        <v>8502</v>
      </c>
      <c r="AQ241" s="278" t="s">
        <v>8502</v>
      </c>
      <c r="AR241" s="278" t="s">
        <v>8502</v>
      </c>
      <c r="AS241" s="278" t="s">
        <v>8502</v>
      </c>
      <c r="AT241" s="278" t="str">
        <f>_xlfn.IFNA(VLOOKUP(C241,'INFORM Severity - hidden'!$C$5:$G$155,5,FALSE),"-")</f>
        <v>-</v>
      </c>
    </row>
    <row r="242" spans="1:46" x14ac:dyDescent="0.35">
      <c r="A242"/>
      <c r="B242"/>
      <c r="C242" t="s">
        <v>8592</v>
      </c>
      <c r="D242" s="278" t="str">
        <f t="shared" si="3"/>
        <v>-</v>
      </c>
      <c r="E242" s="278" t="s">
        <v>8502</v>
      </c>
      <c r="F242" s="278">
        <v>1.3</v>
      </c>
      <c r="G242" s="278" t="s">
        <v>8502</v>
      </c>
      <c r="H242" s="278" t="s">
        <v>8502</v>
      </c>
      <c r="I242" s="278" t="s">
        <v>8502</v>
      </c>
      <c r="J242" s="278" t="s">
        <v>8502</v>
      </c>
      <c r="K242" s="278" t="s">
        <v>8502</v>
      </c>
      <c r="L242" s="278" t="s">
        <v>8502</v>
      </c>
      <c r="M242" s="278" t="s">
        <v>8502</v>
      </c>
      <c r="N242" s="278" t="s">
        <v>8502</v>
      </c>
      <c r="O242" s="278" t="s">
        <v>8502</v>
      </c>
      <c r="P242" s="278" t="s">
        <v>8502</v>
      </c>
      <c r="Q242" s="278" t="s">
        <v>8502</v>
      </c>
      <c r="R242" s="278" t="s">
        <v>8502</v>
      </c>
      <c r="S242" s="278" t="s">
        <v>8502</v>
      </c>
      <c r="T242" s="278" t="s">
        <v>8502</v>
      </c>
      <c r="U242" s="278" t="s">
        <v>8502</v>
      </c>
      <c r="V242" s="278" t="s">
        <v>8502</v>
      </c>
      <c r="W242" s="278" t="s">
        <v>8502</v>
      </c>
      <c r="X242" s="278" t="s">
        <v>8502</v>
      </c>
      <c r="Y242" s="278" t="s">
        <v>8502</v>
      </c>
      <c r="Z242" s="278" t="s">
        <v>8502</v>
      </c>
      <c r="AA242" s="278" t="s">
        <v>8502</v>
      </c>
      <c r="AB242" s="278" t="s">
        <v>8502</v>
      </c>
      <c r="AC242" s="278" t="s">
        <v>8502</v>
      </c>
      <c r="AD242" s="278" t="s">
        <v>8502</v>
      </c>
      <c r="AE242" s="278" t="s">
        <v>8502</v>
      </c>
      <c r="AF242" s="278" t="s">
        <v>8502</v>
      </c>
      <c r="AG242" s="278" t="s">
        <v>8502</v>
      </c>
      <c r="AH242" s="278" t="s">
        <v>8502</v>
      </c>
      <c r="AI242" s="278" t="s">
        <v>8502</v>
      </c>
      <c r="AJ242" s="278" t="s">
        <v>8502</v>
      </c>
      <c r="AK242" s="278" t="s">
        <v>8502</v>
      </c>
      <c r="AL242" s="278" t="s">
        <v>8502</v>
      </c>
      <c r="AM242" s="278" t="s">
        <v>8502</v>
      </c>
      <c r="AN242" s="278" t="s">
        <v>8502</v>
      </c>
      <c r="AO242" s="278" t="s">
        <v>8502</v>
      </c>
      <c r="AP242" s="278" t="s">
        <v>8502</v>
      </c>
      <c r="AQ242" s="278" t="s">
        <v>8502</v>
      </c>
      <c r="AR242" s="278" t="s">
        <v>8502</v>
      </c>
      <c r="AS242" s="278" t="s">
        <v>8502</v>
      </c>
      <c r="AT242" s="278" t="str">
        <f>_xlfn.IFNA(VLOOKUP(C242,'INFORM Severity - hidden'!$C$5:$G$155,5,FALSE),"-")</f>
        <v>-</v>
      </c>
    </row>
    <row r="243" spans="1:46" x14ac:dyDescent="0.35">
      <c r="A243" t="s">
        <v>58</v>
      </c>
      <c r="B243" t="s">
        <v>56</v>
      </c>
      <c r="C243" t="s">
        <v>57</v>
      </c>
      <c r="D243" s="278" t="str">
        <f t="shared" si="3"/>
        <v>Increasing</v>
      </c>
      <c r="E243" s="278">
        <v>4.2</v>
      </c>
      <c r="F243" s="278">
        <v>4.3</v>
      </c>
      <c r="G243" s="278">
        <v>4.3</v>
      </c>
      <c r="H243" s="278">
        <v>4.7</v>
      </c>
      <c r="I243" s="278">
        <v>4.7</v>
      </c>
      <c r="J243" s="278">
        <v>4.7</v>
      </c>
      <c r="K243" s="278">
        <v>4.7</v>
      </c>
      <c r="L243" s="278">
        <v>4.7</v>
      </c>
      <c r="M243" s="278">
        <v>4.7</v>
      </c>
      <c r="N243" s="278">
        <v>4.7</v>
      </c>
      <c r="O243" s="278">
        <v>4.7</v>
      </c>
      <c r="P243" s="278">
        <v>4.7</v>
      </c>
      <c r="Q243" s="278">
        <v>4.7</v>
      </c>
      <c r="R243" s="278">
        <v>4.7</v>
      </c>
      <c r="S243" s="278">
        <v>4.7</v>
      </c>
      <c r="T243" s="278">
        <v>4.7</v>
      </c>
      <c r="U243" s="278">
        <v>4.7</v>
      </c>
      <c r="V243" s="278">
        <v>4.7</v>
      </c>
      <c r="W243" s="278">
        <v>4.7</v>
      </c>
      <c r="X243" s="278">
        <v>4.7</v>
      </c>
      <c r="Y243" s="278">
        <v>4.5999999999999996</v>
      </c>
      <c r="Z243" s="278">
        <v>4.5999999999999996</v>
      </c>
      <c r="AA243" s="278">
        <v>4.5999999999999996</v>
      </c>
      <c r="AB243" s="278">
        <v>4.5999999999999996</v>
      </c>
      <c r="AC243" s="278">
        <v>4.5999999999999996</v>
      </c>
      <c r="AD243" s="278">
        <v>4.5999999999999996</v>
      </c>
      <c r="AE243" s="278">
        <v>4.5999999999999996</v>
      </c>
      <c r="AF243" s="278">
        <v>4.5999999999999996</v>
      </c>
      <c r="AG243" s="278">
        <v>4.9000000000000004</v>
      </c>
      <c r="AH243" s="278">
        <v>4.9000000000000004</v>
      </c>
      <c r="AI243" s="278">
        <v>4.9000000000000004</v>
      </c>
      <c r="AJ243" s="278">
        <v>4.9000000000000004</v>
      </c>
      <c r="AK243" s="278">
        <v>4.8</v>
      </c>
      <c r="AL243" s="278">
        <v>4.7</v>
      </c>
      <c r="AM243" s="278">
        <v>4.7</v>
      </c>
      <c r="AN243" s="278">
        <v>4.7</v>
      </c>
      <c r="AO243" s="278">
        <v>4.7</v>
      </c>
      <c r="AP243" s="278">
        <v>4.7</v>
      </c>
      <c r="AQ243" s="278">
        <v>4.7</v>
      </c>
      <c r="AR243" s="278">
        <v>4.7</v>
      </c>
      <c r="AS243" s="278">
        <v>4.8</v>
      </c>
      <c r="AT243" s="278">
        <f>_xlfn.IFNA(VLOOKUP(C243,'INFORM Severity - hidden'!$C$5:$G$155,5,FALSE),"-")</f>
        <v>4.8</v>
      </c>
    </row>
    <row r="244" spans="1:46" x14ac:dyDescent="0.35">
      <c r="A244" t="s">
        <v>58</v>
      </c>
      <c r="B244" t="s">
        <v>762</v>
      </c>
      <c r="C244" t="s">
        <v>763</v>
      </c>
      <c r="D244" s="278" t="str">
        <f t="shared" si="3"/>
        <v>Stable</v>
      </c>
      <c r="E244" s="278" t="s">
        <v>8502</v>
      </c>
      <c r="F244" s="278">
        <v>2.8</v>
      </c>
      <c r="G244" s="278">
        <v>2.8</v>
      </c>
      <c r="H244" s="278">
        <v>3</v>
      </c>
      <c r="I244" s="278">
        <v>3</v>
      </c>
      <c r="J244" s="278">
        <v>3</v>
      </c>
      <c r="K244" s="278">
        <v>3</v>
      </c>
      <c r="L244" s="278">
        <v>3</v>
      </c>
      <c r="M244" s="278">
        <v>2.9</v>
      </c>
      <c r="N244" s="278">
        <v>2.9</v>
      </c>
      <c r="O244" s="278">
        <v>3</v>
      </c>
      <c r="P244" s="278">
        <v>3</v>
      </c>
      <c r="Q244" s="278">
        <v>3</v>
      </c>
      <c r="R244" s="278">
        <v>2.9</v>
      </c>
      <c r="S244" s="278">
        <v>2.9</v>
      </c>
      <c r="T244" s="278">
        <v>2.9</v>
      </c>
      <c r="U244" s="278">
        <v>2.9</v>
      </c>
      <c r="V244" s="278">
        <v>2.6</v>
      </c>
      <c r="W244" s="278">
        <v>2.6</v>
      </c>
      <c r="X244" s="278">
        <v>2.6</v>
      </c>
      <c r="Y244" s="278">
        <v>2.6</v>
      </c>
      <c r="Z244" s="278">
        <v>2.6</v>
      </c>
      <c r="AA244" s="278">
        <v>2.9</v>
      </c>
      <c r="AB244" s="278">
        <v>2.9</v>
      </c>
      <c r="AC244" s="278">
        <v>2.9</v>
      </c>
      <c r="AD244" s="278">
        <v>2.9</v>
      </c>
      <c r="AE244" s="278">
        <v>2.9</v>
      </c>
      <c r="AF244" s="278">
        <v>3</v>
      </c>
      <c r="AG244" s="278">
        <v>2.6</v>
      </c>
      <c r="AH244" s="278">
        <v>2.5</v>
      </c>
      <c r="AI244" s="278">
        <v>2.5</v>
      </c>
      <c r="AJ244" s="278">
        <v>2.5</v>
      </c>
      <c r="AK244" s="278">
        <v>4.5</v>
      </c>
      <c r="AL244" s="278">
        <v>4.5</v>
      </c>
      <c r="AM244" s="278">
        <v>4.5</v>
      </c>
      <c r="AN244" s="278">
        <v>4.5</v>
      </c>
      <c r="AO244" s="278">
        <v>4.5</v>
      </c>
      <c r="AP244" s="278">
        <v>4.5</v>
      </c>
      <c r="AQ244" s="278">
        <v>4.5</v>
      </c>
      <c r="AR244" s="278">
        <v>4.5</v>
      </c>
      <c r="AS244" s="278">
        <v>4.5</v>
      </c>
      <c r="AT244" s="278">
        <f>_xlfn.IFNA(VLOOKUP(C244,'INFORM Severity - hidden'!$C$5:$G$155,5,FALSE),"-")</f>
        <v>4.5</v>
      </c>
    </row>
    <row r="245" spans="1:46" x14ac:dyDescent="0.35">
      <c r="A245" t="s">
        <v>346</v>
      </c>
      <c r="B245" t="s">
        <v>344</v>
      </c>
      <c r="C245" t="s">
        <v>345</v>
      </c>
      <c r="D245" s="278" t="str">
        <f t="shared" si="3"/>
        <v>-</v>
      </c>
      <c r="E245" s="278" t="s">
        <v>8502</v>
      </c>
      <c r="F245" s="278">
        <v>2.7</v>
      </c>
      <c r="G245" s="278">
        <v>2.7</v>
      </c>
      <c r="H245" s="278">
        <v>2.7</v>
      </c>
      <c r="I245" s="278">
        <v>2.7</v>
      </c>
      <c r="J245" s="278">
        <v>2.7</v>
      </c>
      <c r="K245" s="278">
        <v>2.7</v>
      </c>
      <c r="L245" s="278">
        <v>2.7</v>
      </c>
      <c r="M245" s="278">
        <v>2.7</v>
      </c>
      <c r="N245" s="278">
        <v>2.7</v>
      </c>
      <c r="O245" s="278">
        <v>2.7</v>
      </c>
      <c r="P245" s="278">
        <v>2.7</v>
      </c>
      <c r="Q245" s="278">
        <v>2.7</v>
      </c>
      <c r="R245" s="278">
        <v>2.7</v>
      </c>
      <c r="S245" s="278">
        <v>2.7</v>
      </c>
      <c r="T245" s="278">
        <v>2.7</v>
      </c>
      <c r="U245" s="278">
        <v>2.7</v>
      </c>
      <c r="V245" s="278">
        <v>2.8</v>
      </c>
      <c r="W245" s="278">
        <v>2.8</v>
      </c>
      <c r="X245" s="278">
        <v>2.8</v>
      </c>
      <c r="Y245" s="278">
        <v>2.8</v>
      </c>
      <c r="Z245" s="278">
        <v>2.7</v>
      </c>
      <c r="AA245" s="278">
        <v>2.7</v>
      </c>
      <c r="AB245" s="278">
        <v>2.7</v>
      </c>
      <c r="AC245" s="278">
        <v>2.7</v>
      </c>
      <c r="AD245" s="278">
        <v>2.7</v>
      </c>
      <c r="AE245" s="278">
        <v>2.7</v>
      </c>
      <c r="AF245" s="278">
        <v>2.7</v>
      </c>
      <c r="AG245" s="278">
        <v>2.7</v>
      </c>
      <c r="AH245" s="278">
        <v>2.8</v>
      </c>
      <c r="AI245" s="278">
        <v>2.9</v>
      </c>
      <c r="AJ245" s="278">
        <v>2.9</v>
      </c>
      <c r="AK245" s="278">
        <v>2.9</v>
      </c>
      <c r="AL245" s="278">
        <v>2.8</v>
      </c>
      <c r="AM245" s="278">
        <v>2.9</v>
      </c>
      <c r="AN245" s="278">
        <v>2.9</v>
      </c>
      <c r="AO245" s="278">
        <v>2.9</v>
      </c>
      <c r="AP245" s="278">
        <v>2.9</v>
      </c>
      <c r="AQ245" s="278">
        <v>2.9</v>
      </c>
      <c r="AR245" s="278">
        <v>2.9</v>
      </c>
      <c r="AS245" s="278">
        <v>2.9</v>
      </c>
      <c r="AT245" s="278" t="str">
        <f>_xlfn.IFNA(VLOOKUP(C245,'INFORM Severity - hidden'!$C$5:$G$155,5,FALSE),"-")</f>
        <v>-</v>
      </c>
    </row>
    <row r="246" spans="1:46" x14ac:dyDescent="0.35">
      <c r="A246" t="s">
        <v>146</v>
      </c>
      <c r="B246" t="s">
        <v>144</v>
      </c>
      <c r="C246" t="s">
        <v>145</v>
      </c>
      <c r="D246" s="278" t="str">
        <f t="shared" si="3"/>
        <v>-</v>
      </c>
      <c r="E246" s="278" t="s">
        <v>8502</v>
      </c>
      <c r="F246" s="278">
        <v>3.6</v>
      </c>
      <c r="G246" s="278">
        <v>3.8</v>
      </c>
      <c r="H246" s="278">
        <v>3.9</v>
      </c>
      <c r="I246" s="278">
        <v>3.9</v>
      </c>
      <c r="J246" s="278">
        <v>3.9</v>
      </c>
      <c r="K246" s="278">
        <v>3.9</v>
      </c>
      <c r="L246" s="278">
        <v>3.9</v>
      </c>
      <c r="M246" s="278">
        <v>3.9</v>
      </c>
      <c r="N246" s="278">
        <v>3.7</v>
      </c>
      <c r="O246" s="278">
        <v>3.7</v>
      </c>
      <c r="P246" s="278">
        <v>3.7</v>
      </c>
      <c r="Q246" s="278">
        <v>3.8</v>
      </c>
      <c r="R246" s="278">
        <v>3.8</v>
      </c>
      <c r="S246" s="278">
        <v>3.8</v>
      </c>
      <c r="T246" s="278">
        <v>3.7</v>
      </c>
      <c r="U246" s="278">
        <v>3.7</v>
      </c>
      <c r="V246" s="278">
        <v>3.7</v>
      </c>
      <c r="W246" s="278">
        <v>3.7</v>
      </c>
      <c r="X246" s="278">
        <v>3.7</v>
      </c>
      <c r="Y246" s="278">
        <v>3.7</v>
      </c>
      <c r="Z246" s="278">
        <v>3.5</v>
      </c>
      <c r="AA246" s="278">
        <v>3.5</v>
      </c>
      <c r="AB246" s="278">
        <v>3.5</v>
      </c>
      <c r="AC246" s="278">
        <v>3.5</v>
      </c>
      <c r="AD246" s="278">
        <v>3.5</v>
      </c>
      <c r="AE246" s="278">
        <v>3.5</v>
      </c>
      <c r="AF246" s="278">
        <v>3.5</v>
      </c>
      <c r="AG246" s="278">
        <v>3.5</v>
      </c>
      <c r="AH246" s="278">
        <v>3.5</v>
      </c>
      <c r="AI246" s="278">
        <v>3.4</v>
      </c>
      <c r="AJ246" s="278">
        <v>3.4</v>
      </c>
      <c r="AK246" s="278">
        <v>3.4</v>
      </c>
      <c r="AL246" s="278">
        <v>3.4</v>
      </c>
      <c r="AM246" s="278">
        <v>3.4</v>
      </c>
      <c r="AN246" s="278">
        <v>3.7</v>
      </c>
      <c r="AO246" s="278">
        <v>3.8</v>
      </c>
      <c r="AP246" s="278">
        <v>3.8</v>
      </c>
      <c r="AQ246" s="278">
        <v>3.8</v>
      </c>
      <c r="AR246" s="278">
        <v>3.8</v>
      </c>
      <c r="AS246" s="278">
        <v>3.8</v>
      </c>
      <c r="AT246" s="278" t="str">
        <f>_xlfn.IFNA(VLOOKUP(C246,'INFORM Severity - hidden'!$C$5:$G$155,5,FALSE),"-")</f>
        <v>-</v>
      </c>
    </row>
    <row r="247" spans="1:46" x14ac:dyDescent="0.35">
      <c r="A247"/>
      <c r="B247"/>
      <c r="C247" t="s">
        <v>8593</v>
      </c>
      <c r="D247" s="278" t="str">
        <f t="shared" si="3"/>
        <v>-</v>
      </c>
      <c r="E247" s="278" t="s">
        <v>8502</v>
      </c>
      <c r="F247" s="278" t="s">
        <v>8502</v>
      </c>
      <c r="G247" s="278">
        <v>2.2999999999999998</v>
      </c>
      <c r="H247" s="278">
        <v>3.2</v>
      </c>
      <c r="I247" s="278">
        <v>3.2</v>
      </c>
      <c r="J247" s="278" t="s">
        <v>8502</v>
      </c>
      <c r="K247" s="278" t="s">
        <v>8502</v>
      </c>
      <c r="L247" s="278" t="s">
        <v>8502</v>
      </c>
      <c r="M247" s="278" t="s">
        <v>8502</v>
      </c>
      <c r="N247" s="278" t="s">
        <v>8502</v>
      </c>
      <c r="O247" s="278" t="s">
        <v>8502</v>
      </c>
      <c r="P247" s="278" t="s">
        <v>8502</v>
      </c>
      <c r="Q247" s="278" t="s">
        <v>8502</v>
      </c>
      <c r="R247" s="278" t="s">
        <v>8502</v>
      </c>
      <c r="S247" s="278" t="s">
        <v>8502</v>
      </c>
      <c r="T247" s="278" t="s">
        <v>8502</v>
      </c>
      <c r="U247" s="278" t="s">
        <v>8502</v>
      </c>
      <c r="V247" s="278" t="s">
        <v>8502</v>
      </c>
      <c r="W247" s="278" t="s">
        <v>8502</v>
      </c>
      <c r="X247" s="278" t="s">
        <v>8502</v>
      </c>
      <c r="Y247" s="278" t="s">
        <v>8502</v>
      </c>
      <c r="Z247" s="278" t="s">
        <v>8502</v>
      </c>
      <c r="AA247" s="278" t="s">
        <v>8502</v>
      </c>
      <c r="AB247" s="278" t="s">
        <v>8502</v>
      </c>
      <c r="AC247" s="278" t="s">
        <v>8502</v>
      </c>
      <c r="AD247" s="278" t="s">
        <v>8502</v>
      </c>
      <c r="AE247" s="278" t="s">
        <v>8502</v>
      </c>
      <c r="AF247" s="278" t="s">
        <v>8502</v>
      </c>
      <c r="AG247" s="278" t="s">
        <v>8502</v>
      </c>
      <c r="AH247" s="278" t="s">
        <v>8502</v>
      </c>
      <c r="AI247" s="278" t="s">
        <v>8502</v>
      </c>
      <c r="AJ247" s="278" t="s">
        <v>8502</v>
      </c>
      <c r="AK247" s="278" t="s">
        <v>8502</v>
      </c>
      <c r="AL247" s="278" t="s">
        <v>8502</v>
      </c>
      <c r="AM247" s="278" t="s">
        <v>8502</v>
      </c>
      <c r="AN247" s="278" t="s">
        <v>8502</v>
      </c>
      <c r="AO247" s="278" t="s">
        <v>8502</v>
      </c>
      <c r="AP247" s="278" t="s">
        <v>8502</v>
      </c>
      <c r="AQ247" s="278" t="s">
        <v>8502</v>
      </c>
      <c r="AR247" s="278" t="s">
        <v>8502</v>
      </c>
      <c r="AS247" s="278" t="s">
        <v>8502</v>
      </c>
      <c r="AT247" s="278" t="str">
        <f>_xlfn.IFNA(VLOOKUP(C247,'INFORM Severity - hidden'!$C$5:$G$155,5,FALSE),"-")</f>
        <v>-</v>
      </c>
    </row>
    <row r="248" spans="1:46" x14ac:dyDescent="0.35">
      <c r="A248"/>
      <c r="B248"/>
      <c r="C248" t="s">
        <v>8594</v>
      </c>
      <c r="D248" s="278" t="str">
        <f t="shared" si="3"/>
        <v>-</v>
      </c>
      <c r="E248" s="278" t="s">
        <v>8502</v>
      </c>
      <c r="F248" s="278" t="s">
        <v>8502</v>
      </c>
      <c r="G248" s="278" t="s">
        <v>8502</v>
      </c>
      <c r="H248" s="278" t="s">
        <v>8502</v>
      </c>
      <c r="I248" s="278" t="s">
        <v>8502</v>
      </c>
      <c r="J248" s="278" t="s">
        <v>8502</v>
      </c>
      <c r="K248" s="278" t="s">
        <v>8502</v>
      </c>
      <c r="L248" s="278" t="s">
        <v>8502</v>
      </c>
      <c r="M248" s="278" t="s">
        <v>8502</v>
      </c>
      <c r="N248" s="278" t="s">
        <v>8502</v>
      </c>
      <c r="O248" s="278" t="s">
        <v>8502</v>
      </c>
      <c r="P248" s="278" t="s">
        <v>8502</v>
      </c>
      <c r="Q248" s="278" t="s">
        <v>8502</v>
      </c>
      <c r="R248" s="278" t="s">
        <v>8502</v>
      </c>
      <c r="S248" s="278" t="s">
        <v>8502</v>
      </c>
      <c r="T248" s="278" t="s">
        <v>8502</v>
      </c>
      <c r="U248" s="278" t="s">
        <v>8502</v>
      </c>
      <c r="V248" s="278">
        <v>2.6</v>
      </c>
      <c r="W248" s="278">
        <v>2.6</v>
      </c>
      <c r="X248" s="278">
        <v>2.6</v>
      </c>
      <c r="Y248" s="278">
        <v>2.6</v>
      </c>
      <c r="Z248" s="278">
        <v>2.6</v>
      </c>
      <c r="AA248" s="278">
        <v>2.6</v>
      </c>
      <c r="AB248" s="278" t="s">
        <v>8502</v>
      </c>
      <c r="AC248" s="278" t="s">
        <v>8502</v>
      </c>
      <c r="AD248" s="278" t="s">
        <v>8502</v>
      </c>
      <c r="AE248" s="278" t="s">
        <v>8502</v>
      </c>
      <c r="AF248" s="278" t="s">
        <v>8502</v>
      </c>
      <c r="AG248" s="278" t="s">
        <v>8502</v>
      </c>
      <c r="AH248" s="278" t="s">
        <v>8502</v>
      </c>
      <c r="AI248" s="278" t="s">
        <v>8502</v>
      </c>
      <c r="AJ248" s="278" t="s">
        <v>8502</v>
      </c>
      <c r="AK248" s="278" t="s">
        <v>8502</v>
      </c>
      <c r="AL248" s="278" t="s">
        <v>8502</v>
      </c>
      <c r="AM248" s="278" t="s">
        <v>8502</v>
      </c>
      <c r="AN248" s="278" t="s">
        <v>8502</v>
      </c>
      <c r="AO248" s="278" t="s">
        <v>8502</v>
      </c>
      <c r="AP248" s="278" t="s">
        <v>8502</v>
      </c>
      <c r="AQ248" s="278" t="s">
        <v>8502</v>
      </c>
      <c r="AR248" s="278" t="s">
        <v>8502</v>
      </c>
      <c r="AS248" s="278" t="s">
        <v>8502</v>
      </c>
      <c r="AT248" s="278" t="str">
        <f>_xlfn.IFNA(VLOOKUP(C248,'INFORM Severity - hidden'!$C$5:$G$155,5,FALSE),"-")</f>
        <v>-</v>
      </c>
    </row>
  </sheetData>
  <conditionalFormatting sqref="D3:D248">
    <cfRule type="cellIs" dxfId="254" priority="1" stopIfTrue="1" operator="equal">
      <formula>"Increasing"</formula>
    </cfRule>
    <cfRule type="cellIs" dxfId="253" priority="2" stopIfTrue="1" operator="equal">
      <formula>"Stable"</formula>
    </cfRule>
    <cfRule type="cellIs" dxfId="252" priority="3" stopIfTrue="1" operator="equal">
      <formula>"Decreasing"</formula>
    </cfRule>
  </conditionalFormatting>
  <conditionalFormatting sqref="E3:E248">
    <cfRule type="cellIs" dxfId="251" priority="4" stopIfTrue="1" operator="equal">
      <formula>"-"</formula>
    </cfRule>
    <cfRule type="cellIs" dxfId="250" priority="5" stopIfTrue="1" operator="greaterThanOrEqual">
      <formula>4</formula>
    </cfRule>
    <cfRule type="cellIs" dxfId="249" priority="6" stopIfTrue="1" operator="between">
      <formula>3</formula>
      <formula>4</formula>
    </cfRule>
    <cfRule type="cellIs" dxfId="248" priority="7" stopIfTrue="1" operator="between">
      <formula>2</formula>
      <formula>3</formula>
    </cfRule>
    <cfRule type="cellIs" dxfId="247" priority="8" stopIfTrue="1" operator="between">
      <formula>1</formula>
      <formula>2</formula>
    </cfRule>
    <cfRule type="cellIs" dxfId="246" priority="9" stopIfTrue="1" operator="between">
      <formula>0.1</formula>
      <formula>1</formula>
    </cfRule>
  </conditionalFormatting>
  <conditionalFormatting sqref="F3:F248">
    <cfRule type="cellIs" dxfId="245" priority="10" stopIfTrue="1" operator="equal">
      <formula>"-"</formula>
    </cfRule>
    <cfRule type="cellIs" dxfId="244" priority="11" stopIfTrue="1" operator="greaterThanOrEqual">
      <formula>4</formula>
    </cfRule>
    <cfRule type="cellIs" dxfId="243" priority="12" stopIfTrue="1" operator="between">
      <formula>3</formula>
      <formula>4</formula>
    </cfRule>
    <cfRule type="cellIs" dxfId="242" priority="13" stopIfTrue="1" operator="between">
      <formula>2</formula>
      <formula>3</formula>
    </cfRule>
    <cfRule type="cellIs" dxfId="241" priority="14" stopIfTrue="1" operator="between">
      <formula>1</formula>
      <formula>2</formula>
    </cfRule>
    <cfRule type="cellIs" dxfId="240" priority="15" stopIfTrue="1" operator="between">
      <formula>0.1</formula>
      <formula>1</formula>
    </cfRule>
  </conditionalFormatting>
  <conditionalFormatting sqref="G3:G248">
    <cfRule type="cellIs" dxfId="239" priority="16" stopIfTrue="1" operator="equal">
      <formula>"-"</formula>
    </cfRule>
    <cfRule type="cellIs" dxfId="238" priority="17" stopIfTrue="1" operator="greaterThanOrEqual">
      <formula>4</formula>
    </cfRule>
    <cfRule type="cellIs" dxfId="237" priority="18" stopIfTrue="1" operator="between">
      <formula>3</formula>
      <formula>4</formula>
    </cfRule>
    <cfRule type="cellIs" dxfId="236" priority="19" stopIfTrue="1" operator="between">
      <formula>2</formula>
      <formula>3</formula>
    </cfRule>
    <cfRule type="cellIs" dxfId="235" priority="20" stopIfTrue="1" operator="between">
      <formula>1</formula>
      <formula>2</formula>
    </cfRule>
    <cfRule type="cellIs" dxfId="234" priority="21" stopIfTrue="1" operator="between">
      <formula>0.1</formula>
      <formula>1</formula>
    </cfRule>
  </conditionalFormatting>
  <conditionalFormatting sqref="H3:H248">
    <cfRule type="cellIs" dxfId="233" priority="22" stopIfTrue="1" operator="equal">
      <formula>"-"</formula>
    </cfRule>
    <cfRule type="cellIs" dxfId="232" priority="23" stopIfTrue="1" operator="greaterThanOrEqual">
      <formula>4</formula>
    </cfRule>
    <cfRule type="cellIs" dxfId="231" priority="24" stopIfTrue="1" operator="between">
      <formula>3</formula>
      <formula>4</formula>
    </cfRule>
    <cfRule type="cellIs" dxfId="230" priority="25" stopIfTrue="1" operator="between">
      <formula>2</formula>
      <formula>3</formula>
    </cfRule>
    <cfRule type="cellIs" dxfId="229" priority="26" stopIfTrue="1" operator="between">
      <formula>1</formula>
      <formula>2</formula>
    </cfRule>
    <cfRule type="cellIs" dxfId="228" priority="27" stopIfTrue="1" operator="between">
      <formula>0.1</formula>
      <formula>1</formula>
    </cfRule>
  </conditionalFormatting>
  <conditionalFormatting sqref="I3:I248">
    <cfRule type="cellIs" dxfId="227" priority="28" stopIfTrue="1" operator="equal">
      <formula>"-"</formula>
    </cfRule>
    <cfRule type="cellIs" dxfId="226" priority="29" stopIfTrue="1" operator="greaterThanOrEqual">
      <formula>4</formula>
    </cfRule>
    <cfRule type="cellIs" dxfId="225" priority="30" stopIfTrue="1" operator="between">
      <formula>3</formula>
      <formula>4</formula>
    </cfRule>
    <cfRule type="cellIs" dxfId="224" priority="31" stopIfTrue="1" operator="between">
      <formula>2</formula>
      <formula>3</formula>
    </cfRule>
    <cfRule type="cellIs" dxfId="223" priority="32" stopIfTrue="1" operator="between">
      <formula>1</formula>
      <formula>2</formula>
    </cfRule>
    <cfRule type="cellIs" dxfId="222" priority="33" stopIfTrue="1" operator="between">
      <formula>0.1</formula>
      <formula>1</formula>
    </cfRule>
  </conditionalFormatting>
  <conditionalFormatting sqref="J3:J248">
    <cfRule type="cellIs" dxfId="221" priority="34" stopIfTrue="1" operator="equal">
      <formula>"-"</formula>
    </cfRule>
    <cfRule type="cellIs" dxfId="220" priority="35" stopIfTrue="1" operator="greaterThanOrEqual">
      <formula>4</formula>
    </cfRule>
    <cfRule type="cellIs" dxfId="219" priority="36" stopIfTrue="1" operator="between">
      <formula>3</formula>
      <formula>4</formula>
    </cfRule>
    <cfRule type="cellIs" dxfId="218" priority="37" stopIfTrue="1" operator="between">
      <formula>2</formula>
      <formula>3</formula>
    </cfRule>
    <cfRule type="cellIs" dxfId="217" priority="38" stopIfTrue="1" operator="between">
      <formula>1</formula>
      <formula>2</formula>
    </cfRule>
    <cfRule type="cellIs" dxfId="216" priority="39" stopIfTrue="1" operator="between">
      <formula>0.1</formula>
      <formula>1</formula>
    </cfRule>
  </conditionalFormatting>
  <conditionalFormatting sqref="K3:K248">
    <cfRule type="cellIs" dxfId="215" priority="40" stopIfTrue="1" operator="equal">
      <formula>"-"</formula>
    </cfRule>
    <cfRule type="cellIs" dxfId="214" priority="41" stopIfTrue="1" operator="greaterThanOrEqual">
      <formula>4</formula>
    </cfRule>
    <cfRule type="cellIs" dxfId="213" priority="42" stopIfTrue="1" operator="between">
      <formula>3</formula>
      <formula>4</formula>
    </cfRule>
    <cfRule type="cellIs" dxfId="212" priority="43" stopIfTrue="1" operator="between">
      <formula>2</formula>
      <formula>3</formula>
    </cfRule>
    <cfRule type="cellIs" dxfId="211" priority="44" stopIfTrue="1" operator="between">
      <formula>1</formula>
      <formula>2</formula>
    </cfRule>
    <cfRule type="cellIs" dxfId="210" priority="45" stopIfTrue="1" operator="between">
      <formula>0.1</formula>
      <formula>1</formula>
    </cfRule>
  </conditionalFormatting>
  <conditionalFormatting sqref="L3:L248">
    <cfRule type="cellIs" dxfId="209" priority="46" stopIfTrue="1" operator="equal">
      <formula>"-"</formula>
    </cfRule>
    <cfRule type="cellIs" dxfId="208" priority="47" stopIfTrue="1" operator="greaterThanOrEqual">
      <formula>4</formula>
    </cfRule>
    <cfRule type="cellIs" dxfId="207" priority="48" stopIfTrue="1" operator="between">
      <formula>3</formula>
      <formula>4</formula>
    </cfRule>
    <cfRule type="cellIs" dxfId="206" priority="49" stopIfTrue="1" operator="between">
      <formula>2</formula>
      <formula>3</formula>
    </cfRule>
    <cfRule type="cellIs" dxfId="205" priority="50" stopIfTrue="1" operator="between">
      <formula>1</formula>
      <formula>2</formula>
    </cfRule>
    <cfRule type="cellIs" dxfId="204" priority="51" stopIfTrue="1" operator="between">
      <formula>0.1</formula>
      <formula>1</formula>
    </cfRule>
  </conditionalFormatting>
  <conditionalFormatting sqref="M3:M248">
    <cfRule type="cellIs" dxfId="203" priority="52" stopIfTrue="1" operator="equal">
      <formula>"-"</formula>
    </cfRule>
    <cfRule type="cellIs" dxfId="202" priority="53" stopIfTrue="1" operator="greaterThanOrEqual">
      <formula>4</formula>
    </cfRule>
    <cfRule type="cellIs" dxfId="201" priority="54" stopIfTrue="1" operator="between">
      <formula>3</formula>
      <formula>4</formula>
    </cfRule>
    <cfRule type="cellIs" dxfId="200" priority="55" stopIfTrue="1" operator="between">
      <formula>2</formula>
      <formula>3</formula>
    </cfRule>
    <cfRule type="cellIs" dxfId="199" priority="56" stopIfTrue="1" operator="between">
      <formula>1</formula>
      <formula>2</formula>
    </cfRule>
    <cfRule type="cellIs" dxfId="198" priority="57" stopIfTrue="1" operator="between">
      <formula>0.1</formula>
      <formula>1</formula>
    </cfRule>
  </conditionalFormatting>
  <conditionalFormatting sqref="N3:N248">
    <cfRule type="cellIs" dxfId="197" priority="58" stopIfTrue="1" operator="equal">
      <formula>"-"</formula>
    </cfRule>
    <cfRule type="cellIs" dxfId="196" priority="59" stopIfTrue="1" operator="greaterThanOrEqual">
      <formula>4</formula>
    </cfRule>
    <cfRule type="cellIs" dxfId="195" priority="60" stopIfTrue="1" operator="between">
      <formula>3</formula>
      <formula>4</formula>
    </cfRule>
    <cfRule type="cellIs" dxfId="194" priority="61" stopIfTrue="1" operator="between">
      <formula>2</formula>
      <formula>3</formula>
    </cfRule>
    <cfRule type="cellIs" dxfId="193" priority="62" stopIfTrue="1" operator="between">
      <formula>1</formula>
      <formula>2</formula>
    </cfRule>
    <cfRule type="cellIs" dxfId="192" priority="63" stopIfTrue="1" operator="between">
      <formula>0.1</formula>
      <formula>1</formula>
    </cfRule>
  </conditionalFormatting>
  <conditionalFormatting sqref="O3:O248">
    <cfRule type="cellIs" dxfId="191" priority="64" stopIfTrue="1" operator="equal">
      <formula>"-"</formula>
    </cfRule>
    <cfRule type="cellIs" dxfId="190" priority="65" stopIfTrue="1" operator="greaterThanOrEqual">
      <formula>4</formula>
    </cfRule>
    <cfRule type="cellIs" dxfId="189" priority="66" stopIfTrue="1" operator="between">
      <formula>3</formula>
      <formula>4</formula>
    </cfRule>
    <cfRule type="cellIs" dxfId="188" priority="67" stopIfTrue="1" operator="between">
      <formula>2</formula>
      <formula>3</formula>
    </cfRule>
    <cfRule type="cellIs" dxfId="187" priority="68" stopIfTrue="1" operator="between">
      <formula>1</formula>
      <formula>2</formula>
    </cfRule>
    <cfRule type="cellIs" dxfId="186" priority="69" stopIfTrue="1" operator="between">
      <formula>0.1</formula>
      <formula>1</formula>
    </cfRule>
  </conditionalFormatting>
  <conditionalFormatting sqref="P3:P248">
    <cfRule type="cellIs" dxfId="185" priority="70" stopIfTrue="1" operator="equal">
      <formula>"-"</formula>
    </cfRule>
    <cfRule type="cellIs" dxfId="184" priority="71" stopIfTrue="1" operator="greaterThanOrEqual">
      <formula>4</formula>
    </cfRule>
    <cfRule type="cellIs" dxfId="183" priority="72" stopIfTrue="1" operator="between">
      <formula>3</formula>
      <formula>4</formula>
    </cfRule>
    <cfRule type="cellIs" dxfId="182" priority="73" stopIfTrue="1" operator="between">
      <formula>2</formula>
      <formula>3</formula>
    </cfRule>
    <cfRule type="cellIs" dxfId="181" priority="74" stopIfTrue="1" operator="between">
      <formula>1</formula>
      <formula>2</formula>
    </cfRule>
    <cfRule type="cellIs" dxfId="180" priority="75" stopIfTrue="1" operator="between">
      <formula>0.1</formula>
      <formula>1</formula>
    </cfRule>
  </conditionalFormatting>
  <conditionalFormatting sqref="Q3:Q248">
    <cfRule type="cellIs" dxfId="179" priority="76" stopIfTrue="1" operator="equal">
      <formula>"-"</formula>
    </cfRule>
    <cfRule type="cellIs" dxfId="178" priority="77" stopIfTrue="1" operator="greaterThanOrEqual">
      <formula>4</formula>
    </cfRule>
    <cfRule type="cellIs" dxfId="177" priority="78" stopIfTrue="1" operator="between">
      <formula>3</formula>
      <formula>4</formula>
    </cfRule>
    <cfRule type="cellIs" dxfId="176" priority="79" stopIfTrue="1" operator="between">
      <formula>2</formula>
      <formula>3</formula>
    </cfRule>
    <cfRule type="cellIs" dxfId="175" priority="80" stopIfTrue="1" operator="between">
      <formula>1</formula>
      <formula>2</formula>
    </cfRule>
    <cfRule type="cellIs" dxfId="174" priority="81" stopIfTrue="1" operator="between">
      <formula>0.1</formula>
      <formula>1</formula>
    </cfRule>
  </conditionalFormatting>
  <conditionalFormatting sqref="R3:R248">
    <cfRule type="cellIs" dxfId="173" priority="82" stopIfTrue="1" operator="equal">
      <formula>"-"</formula>
    </cfRule>
    <cfRule type="cellIs" dxfId="172" priority="83" stopIfTrue="1" operator="greaterThanOrEqual">
      <formula>4</formula>
    </cfRule>
    <cfRule type="cellIs" dxfId="171" priority="84" stopIfTrue="1" operator="between">
      <formula>3</formula>
      <formula>4</formula>
    </cfRule>
    <cfRule type="cellIs" dxfId="170" priority="85" stopIfTrue="1" operator="between">
      <formula>2</formula>
      <formula>3</formula>
    </cfRule>
    <cfRule type="cellIs" dxfId="169" priority="86" stopIfTrue="1" operator="between">
      <formula>1</formula>
      <formula>2</formula>
    </cfRule>
    <cfRule type="cellIs" dxfId="168" priority="87" stopIfTrue="1" operator="between">
      <formula>0.1</formula>
      <formula>1</formula>
    </cfRule>
  </conditionalFormatting>
  <conditionalFormatting sqref="S3:S248">
    <cfRule type="cellIs" dxfId="167" priority="88" stopIfTrue="1" operator="equal">
      <formula>"-"</formula>
    </cfRule>
    <cfRule type="cellIs" dxfId="166" priority="89" stopIfTrue="1" operator="greaterThanOrEqual">
      <formula>4</formula>
    </cfRule>
    <cfRule type="cellIs" dxfId="165" priority="90" stopIfTrue="1" operator="between">
      <formula>3</formula>
      <formula>4</formula>
    </cfRule>
    <cfRule type="cellIs" dxfId="164" priority="91" stopIfTrue="1" operator="between">
      <formula>2</formula>
      <formula>3</formula>
    </cfRule>
    <cfRule type="cellIs" dxfId="163" priority="92" stopIfTrue="1" operator="between">
      <formula>1</formula>
      <formula>2</formula>
    </cfRule>
    <cfRule type="cellIs" dxfId="162" priority="93" stopIfTrue="1" operator="between">
      <formula>0.1</formula>
      <formula>1</formula>
    </cfRule>
  </conditionalFormatting>
  <conditionalFormatting sqref="T3:T248">
    <cfRule type="cellIs" dxfId="161" priority="94" stopIfTrue="1" operator="equal">
      <formula>"-"</formula>
    </cfRule>
    <cfRule type="cellIs" dxfId="160" priority="95" stopIfTrue="1" operator="greaterThanOrEqual">
      <formula>4</formula>
    </cfRule>
    <cfRule type="cellIs" dxfId="159" priority="96" stopIfTrue="1" operator="between">
      <formula>3</formula>
      <formula>4</formula>
    </cfRule>
    <cfRule type="cellIs" dxfId="158" priority="97" stopIfTrue="1" operator="between">
      <formula>2</formula>
      <formula>3</formula>
    </cfRule>
    <cfRule type="cellIs" dxfId="157" priority="98" stopIfTrue="1" operator="between">
      <formula>1</formula>
      <formula>2</formula>
    </cfRule>
    <cfRule type="cellIs" dxfId="156" priority="99" stopIfTrue="1" operator="between">
      <formula>0.1</formula>
      <formula>1</formula>
    </cfRule>
  </conditionalFormatting>
  <conditionalFormatting sqref="U3:U248">
    <cfRule type="cellIs" dxfId="155" priority="100" stopIfTrue="1" operator="equal">
      <formula>"-"</formula>
    </cfRule>
    <cfRule type="cellIs" dxfId="154" priority="101" stopIfTrue="1" operator="greaterThanOrEqual">
      <formula>4</formula>
    </cfRule>
    <cfRule type="cellIs" dxfId="153" priority="102" stopIfTrue="1" operator="between">
      <formula>3</formula>
      <formula>4</formula>
    </cfRule>
    <cfRule type="cellIs" dxfId="152" priority="103" stopIfTrue="1" operator="between">
      <formula>2</formula>
      <formula>3</formula>
    </cfRule>
    <cfRule type="cellIs" dxfId="151" priority="104" stopIfTrue="1" operator="between">
      <formula>1</formula>
      <formula>2</formula>
    </cfRule>
    <cfRule type="cellIs" dxfId="150" priority="105" stopIfTrue="1" operator="between">
      <formula>0.1</formula>
      <formula>1</formula>
    </cfRule>
  </conditionalFormatting>
  <conditionalFormatting sqref="V3:V248">
    <cfRule type="cellIs" dxfId="149" priority="106" stopIfTrue="1" operator="equal">
      <formula>"-"</formula>
    </cfRule>
    <cfRule type="cellIs" dxfId="148" priority="107" stopIfTrue="1" operator="greaterThanOrEqual">
      <formula>4</formula>
    </cfRule>
    <cfRule type="cellIs" dxfId="147" priority="108" stopIfTrue="1" operator="between">
      <formula>3</formula>
      <formula>4</formula>
    </cfRule>
    <cfRule type="cellIs" dxfId="146" priority="109" stopIfTrue="1" operator="between">
      <formula>2</formula>
      <formula>3</formula>
    </cfRule>
    <cfRule type="cellIs" dxfId="145" priority="110" stopIfTrue="1" operator="between">
      <formula>1</formula>
      <formula>2</formula>
    </cfRule>
    <cfRule type="cellIs" dxfId="144" priority="111" stopIfTrue="1" operator="between">
      <formula>0.1</formula>
      <formula>1</formula>
    </cfRule>
  </conditionalFormatting>
  <conditionalFormatting sqref="W3:W248">
    <cfRule type="cellIs" dxfId="143" priority="112" stopIfTrue="1" operator="equal">
      <formula>"-"</formula>
    </cfRule>
    <cfRule type="cellIs" dxfId="142" priority="113" stopIfTrue="1" operator="greaterThanOrEqual">
      <formula>4</formula>
    </cfRule>
    <cfRule type="cellIs" dxfId="141" priority="114" stopIfTrue="1" operator="between">
      <formula>3</formula>
      <formula>4</formula>
    </cfRule>
    <cfRule type="cellIs" dxfId="140" priority="115" stopIfTrue="1" operator="between">
      <formula>2</formula>
      <formula>3</formula>
    </cfRule>
    <cfRule type="cellIs" dxfId="139" priority="116" stopIfTrue="1" operator="between">
      <formula>1</formula>
      <formula>2</formula>
    </cfRule>
    <cfRule type="cellIs" dxfId="138" priority="117" stopIfTrue="1" operator="between">
      <formula>0.1</formula>
      <formula>1</formula>
    </cfRule>
  </conditionalFormatting>
  <conditionalFormatting sqref="X3:X248">
    <cfRule type="cellIs" dxfId="137" priority="118" stopIfTrue="1" operator="equal">
      <formula>"-"</formula>
    </cfRule>
    <cfRule type="cellIs" dxfId="136" priority="119" stopIfTrue="1" operator="greaterThanOrEqual">
      <formula>4</formula>
    </cfRule>
    <cfRule type="cellIs" dxfId="135" priority="120" stopIfTrue="1" operator="between">
      <formula>3</formula>
      <formula>4</formula>
    </cfRule>
    <cfRule type="cellIs" dxfId="134" priority="121" stopIfTrue="1" operator="between">
      <formula>2</formula>
      <formula>3</formula>
    </cfRule>
    <cfRule type="cellIs" dxfId="133" priority="122" stopIfTrue="1" operator="between">
      <formula>1</formula>
      <formula>2</formula>
    </cfRule>
    <cfRule type="cellIs" dxfId="132" priority="123" stopIfTrue="1" operator="between">
      <formula>0.1</formula>
      <formula>1</formula>
    </cfRule>
  </conditionalFormatting>
  <conditionalFormatting sqref="Y3:Y248">
    <cfRule type="cellIs" dxfId="131" priority="124" stopIfTrue="1" operator="equal">
      <formula>"-"</formula>
    </cfRule>
    <cfRule type="cellIs" dxfId="130" priority="125" stopIfTrue="1" operator="greaterThanOrEqual">
      <formula>4</formula>
    </cfRule>
    <cfRule type="cellIs" dxfId="129" priority="126" stopIfTrue="1" operator="between">
      <formula>3</formula>
      <formula>4</formula>
    </cfRule>
    <cfRule type="cellIs" dxfId="128" priority="127" stopIfTrue="1" operator="between">
      <formula>2</formula>
      <formula>3</formula>
    </cfRule>
    <cfRule type="cellIs" dxfId="127" priority="128" stopIfTrue="1" operator="between">
      <formula>1</formula>
      <formula>2</formula>
    </cfRule>
    <cfRule type="cellIs" dxfId="126" priority="129" stopIfTrue="1" operator="between">
      <formula>0.1</formula>
      <formula>1</formula>
    </cfRule>
  </conditionalFormatting>
  <conditionalFormatting sqref="Z3:Z248">
    <cfRule type="cellIs" dxfId="125" priority="130" stopIfTrue="1" operator="equal">
      <formula>"-"</formula>
    </cfRule>
    <cfRule type="cellIs" dxfId="124" priority="131" stopIfTrue="1" operator="greaterThanOrEqual">
      <formula>4</formula>
    </cfRule>
    <cfRule type="cellIs" dxfId="123" priority="132" stopIfTrue="1" operator="between">
      <formula>3</formula>
      <formula>4</formula>
    </cfRule>
    <cfRule type="cellIs" dxfId="122" priority="133" stopIfTrue="1" operator="between">
      <formula>2</formula>
      <formula>3</formula>
    </cfRule>
    <cfRule type="cellIs" dxfId="121" priority="134" stopIfTrue="1" operator="between">
      <formula>1</formula>
      <formula>2</formula>
    </cfRule>
    <cfRule type="cellIs" dxfId="120" priority="135" stopIfTrue="1" operator="between">
      <formula>0.1</formula>
      <formula>1</formula>
    </cfRule>
  </conditionalFormatting>
  <conditionalFormatting sqref="AA3:AA248">
    <cfRule type="cellIs" dxfId="119" priority="136" stopIfTrue="1" operator="equal">
      <formula>"-"</formula>
    </cfRule>
    <cfRule type="cellIs" dxfId="118" priority="137" stopIfTrue="1" operator="greaterThanOrEqual">
      <formula>4</formula>
    </cfRule>
    <cfRule type="cellIs" dxfId="117" priority="138" stopIfTrue="1" operator="between">
      <formula>3</formula>
      <formula>4</formula>
    </cfRule>
    <cfRule type="cellIs" dxfId="116" priority="139" stopIfTrue="1" operator="between">
      <formula>2</formula>
      <formula>3</formula>
    </cfRule>
    <cfRule type="cellIs" dxfId="115" priority="140" stopIfTrue="1" operator="between">
      <formula>1</formula>
      <formula>2</formula>
    </cfRule>
    <cfRule type="cellIs" dxfId="114" priority="141" stopIfTrue="1" operator="between">
      <formula>0.1</formula>
      <formula>1</formula>
    </cfRule>
  </conditionalFormatting>
  <conditionalFormatting sqref="AB3:AB248">
    <cfRule type="cellIs" dxfId="113" priority="142" stopIfTrue="1" operator="equal">
      <formula>"-"</formula>
    </cfRule>
    <cfRule type="cellIs" dxfId="112" priority="143" stopIfTrue="1" operator="greaterThanOrEqual">
      <formula>4</formula>
    </cfRule>
    <cfRule type="cellIs" dxfId="111" priority="144" stopIfTrue="1" operator="between">
      <formula>3</formula>
      <formula>4</formula>
    </cfRule>
    <cfRule type="cellIs" dxfId="110" priority="145" stopIfTrue="1" operator="between">
      <formula>2</formula>
      <formula>3</formula>
    </cfRule>
    <cfRule type="cellIs" dxfId="109" priority="146" stopIfTrue="1" operator="between">
      <formula>1</formula>
      <formula>2</formula>
    </cfRule>
    <cfRule type="cellIs" dxfId="108" priority="147" stopIfTrue="1" operator="between">
      <formula>0.1</formula>
      <formula>1</formula>
    </cfRule>
  </conditionalFormatting>
  <conditionalFormatting sqref="AC3:AC248">
    <cfRule type="cellIs" dxfId="107" priority="148" stopIfTrue="1" operator="equal">
      <formula>"-"</formula>
    </cfRule>
    <cfRule type="cellIs" dxfId="106" priority="149" stopIfTrue="1" operator="greaterThanOrEqual">
      <formula>4</formula>
    </cfRule>
    <cfRule type="cellIs" dxfId="105" priority="150" stopIfTrue="1" operator="between">
      <formula>3</formula>
      <formula>4</formula>
    </cfRule>
    <cfRule type="cellIs" dxfId="104" priority="151" stopIfTrue="1" operator="between">
      <formula>2</formula>
      <formula>3</formula>
    </cfRule>
    <cfRule type="cellIs" dxfId="103" priority="152" stopIfTrue="1" operator="between">
      <formula>1</formula>
      <formula>2</formula>
    </cfRule>
    <cfRule type="cellIs" dxfId="102" priority="153" stopIfTrue="1" operator="between">
      <formula>0.1</formula>
      <formula>1</formula>
    </cfRule>
  </conditionalFormatting>
  <conditionalFormatting sqref="AD3:AD248">
    <cfRule type="cellIs" dxfId="101" priority="154" stopIfTrue="1" operator="equal">
      <formula>"-"</formula>
    </cfRule>
    <cfRule type="cellIs" dxfId="100" priority="155" stopIfTrue="1" operator="greaterThanOrEqual">
      <formula>4</formula>
    </cfRule>
    <cfRule type="cellIs" dxfId="99" priority="156" stopIfTrue="1" operator="between">
      <formula>3</formula>
      <formula>4</formula>
    </cfRule>
    <cfRule type="cellIs" dxfId="98" priority="157" stopIfTrue="1" operator="between">
      <formula>2</formula>
      <formula>3</formula>
    </cfRule>
    <cfRule type="cellIs" dxfId="97" priority="158" stopIfTrue="1" operator="between">
      <formula>1</formula>
      <formula>2</formula>
    </cfRule>
    <cfRule type="cellIs" dxfId="96" priority="159" stopIfTrue="1" operator="between">
      <formula>0.1</formula>
      <formula>1</formula>
    </cfRule>
  </conditionalFormatting>
  <conditionalFormatting sqref="AE3:AE248">
    <cfRule type="cellIs" dxfId="95" priority="160" stopIfTrue="1" operator="equal">
      <formula>"-"</formula>
    </cfRule>
    <cfRule type="cellIs" dxfId="94" priority="161" stopIfTrue="1" operator="greaterThanOrEqual">
      <formula>4</formula>
    </cfRule>
    <cfRule type="cellIs" dxfId="93" priority="162" stopIfTrue="1" operator="between">
      <formula>3</formula>
      <formula>4</formula>
    </cfRule>
    <cfRule type="cellIs" dxfId="92" priority="163" stopIfTrue="1" operator="between">
      <formula>2</formula>
      <formula>3</formula>
    </cfRule>
    <cfRule type="cellIs" dxfId="91" priority="164" stopIfTrue="1" operator="between">
      <formula>1</formula>
      <formula>2</formula>
    </cfRule>
    <cfRule type="cellIs" dxfId="90" priority="165" stopIfTrue="1" operator="between">
      <formula>0.1</formula>
      <formula>1</formula>
    </cfRule>
  </conditionalFormatting>
  <conditionalFormatting sqref="AF3:AF248">
    <cfRule type="cellIs" dxfId="89" priority="166" stopIfTrue="1" operator="equal">
      <formula>"-"</formula>
    </cfRule>
    <cfRule type="cellIs" dxfId="88" priority="167" stopIfTrue="1" operator="greaterThanOrEqual">
      <formula>4</formula>
    </cfRule>
    <cfRule type="cellIs" dxfId="87" priority="168" stopIfTrue="1" operator="between">
      <formula>3</formula>
      <formula>4</formula>
    </cfRule>
    <cfRule type="cellIs" dxfId="86" priority="169" stopIfTrue="1" operator="between">
      <formula>2</formula>
      <formula>3</formula>
    </cfRule>
    <cfRule type="cellIs" dxfId="85" priority="170" stopIfTrue="1" operator="between">
      <formula>1</formula>
      <formula>2</formula>
    </cfRule>
    <cfRule type="cellIs" dxfId="84" priority="171" stopIfTrue="1" operator="between">
      <formula>0.1</formula>
      <formula>1</formula>
    </cfRule>
  </conditionalFormatting>
  <conditionalFormatting sqref="AG3:AG248">
    <cfRule type="cellIs" dxfId="83" priority="172" stopIfTrue="1" operator="equal">
      <formula>"-"</formula>
    </cfRule>
    <cfRule type="cellIs" dxfId="82" priority="173" stopIfTrue="1" operator="greaterThanOrEqual">
      <formula>4</formula>
    </cfRule>
    <cfRule type="cellIs" dxfId="81" priority="174" stopIfTrue="1" operator="between">
      <formula>3</formula>
      <formula>4</formula>
    </cfRule>
    <cfRule type="cellIs" dxfId="80" priority="175" stopIfTrue="1" operator="between">
      <formula>2</formula>
      <formula>3</formula>
    </cfRule>
    <cfRule type="cellIs" dxfId="79" priority="176" stopIfTrue="1" operator="between">
      <formula>1</formula>
      <formula>2</formula>
    </cfRule>
    <cfRule type="cellIs" dxfId="78" priority="177" stopIfTrue="1" operator="between">
      <formula>0.1</formula>
      <formula>1</formula>
    </cfRule>
  </conditionalFormatting>
  <conditionalFormatting sqref="AH3:AH248">
    <cfRule type="cellIs" dxfId="77" priority="178" stopIfTrue="1" operator="equal">
      <formula>"-"</formula>
    </cfRule>
    <cfRule type="cellIs" dxfId="76" priority="179" stopIfTrue="1" operator="greaterThanOrEqual">
      <formula>4</formula>
    </cfRule>
    <cfRule type="cellIs" dxfId="75" priority="180" stopIfTrue="1" operator="between">
      <formula>3</formula>
      <formula>4</formula>
    </cfRule>
    <cfRule type="cellIs" dxfId="74" priority="181" stopIfTrue="1" operator="between">
      <formula>2</formula>
      <formula>3</formula>
    </cfRule>
    <cfRule type="cellIs" dxfId="73" priority="182" stopIfTrue="1" operator="between">
      <formula>1</formula>
      <formula>2</formula>
    </cfRule>
    <cfRule type="cellIs" dxfId="72" priority="183" stopIfTrue="1" operator="between">
      <formula>0.1</formula>
      <formula>1</formula>
    </cfRule>
  </conditionalFormatting>
  <conditionalFormatting sqref="AI3:AI248">
    <cfRule type="cellIs" dxfId="71" priority="184" stopIfTrue="1" operator="equal">
      <formula>"-"</formula>
    </cfRule>
    <cfRule type="cellIs" dxfId="70" priority="185" stopIfTrue="1" operator="greaterThanOrEqual">
      <formula>4</formula>
    </cfRule>
    <cfRule type="cellIs" dxfId="69" priority="186" stopIfTrue="1" operator="between">
      <formula>3</formula>
      <formula>4</formula>
    </cfRule>
    <cfRule type="cellIs" dxfId="68" priority="187" stopIfTrue="1" operator="between">
      <formula>2</formula>
      <formula>3</formula>
    </cfRule>
    <cfRule type="cellIs" dxfId="67" priority="188" stopIfTrue="1" operator="between">
      <formula>1</formula>
      <formula>2</formula>
    </cfRule>
    <cfRule type="cellIs" dxfId="66" priority="189" stopIfTrue="1" operator="between">
      <formula>0.1</formula>
      <formula>1</formula>
    </cfRule>
  </conditionalFormatting>
  <conditionalFormatting sqref="AJ3:AJ248">
    <cfRule type="cellIs" dxfId="65" priority="190" stopIfTrue="1" operator="equal">
      <formula>"-"</formula>
    </cfRule>
    <cfRule type="cellIs" dxfId="64" priority="191" stopIfTrue="1" operator="greaterThanOrEqual">
      <formula>4</formula>
    </cfRule>
    <cfRule type="cellIs" dxfId="63" priority="192" stopIfTrue="1" operator="between">
      <formula>3</formula>
      <formula>4</formula>
    </cfRule>
    <cfRule type="cellIs" dxfId="62" priority="193" stopIfTrue="1" operator="between">
      <formula>2</formula>
      <formula>3</formula>
    </cfRule>
    <cfRule type="cellIs" dxfId="61" priority="194" stopIfTrue="1" operator="between">
      <formula>1</formula>
      <formula>2</formula>
    </cfRule>
    <cfRule type="cellIs" dxfId="60" priority="195" stopIfTrue="1" operator="between">
      <formula>0.1</formula>
      <formula>1</formula>
    </cfRule>
  </conditionalFormatting>
  <conditionalFormatting sqref="AK3:AK248">
    <cfRule type="cellIs" dxfId="59" priority="196" stopIfTrue="1" operator="equal">
      <formula>"-"</formula>
    </cfRule>
    <cfRule type="cellIs" dxfId="58" priority="197" stopIfTrue="1" operator="greaterThanOrEqual">
      <formula>4</formula>
    </cfRule>
    <cfRule type="cellIs" dxfId="57" priority="198" stopIfTrue="1" operator="between">
      <formula>3</formula>
      <formula>4</formula>
    </cfRule>
    <cfRule type="cellIs" dxfId="56" priority="199" stopIfTrue="1" operator="between">
      <formula>2</formula>
      <formula>3</formula>
    </cfRule>
    <cfRule type="cellIs" dxfId="55" priority="200" stopIfTrue="1" operator="between">
      <formula>1</formula>
      <formula>2</formula>
    </cfRule>
    <cfRule type="cellIs" dxfId="54" priority="201" stopIfTrue="1" operator="between">
      <formula>0.1</formula>
      <formula>1</formula>
    </cfRule>
  </conditionalFormatting>
  <conditionalFormatting sqref="AL3:AL248">
    <cfRule type="cellIs" dxfId="53" priority="202" stopIfTrue="1" operator="equal">
      <formula>"-"</formula>
    </cfRule>
    <cfRule type="cellIs" dxfId="52" priority="203" stopIfTrue="1" operator="greaterThanOrEqual">
      <formula>4</formula>
    </cfRule>
    <cfRule type="cellIs" dxfId="51" priority="204" stopIfTrue="1" operator="between">
      <formula>3</formula>
      <formula>4</formula>
    </cfRule>
    <cfRule type="cellIs" dxfId="50" priority="205" stopIfTrue="1" operator="between">
      <formula>2</formula>
      <formula>3</formula>
    </cfRule>
    <cfRule type="cellIs" dxfId="49" priority="206" stopIfTrue="1" operator="between">
      <formula>1</formula>
      <formula>2</formula>
    </cfRule>
    <cfRule type="cellIs" dxfId="48" priority="207" stopIfTrue="1" operator="between">
      <formula>0.1</formula>
      <formula>1</formula>
    </cfRule>
  </conditionalFormatting>
  <conditionalFormatting sqref="AM3:AM248">
    <cfRule type="cellIs" dxfId="47" priority="208" stopIfTrue="1" operator="equal">
      <formula>"-"</formula>
    </cfRule>
    <cfRule type="cellIs" dxfId="46" priority="209" stopIfTrue="1" operator="greaterThanOrEqual">
      <formula>4</formula>
    </cfRule>
    <cfRule type="cellIs" dxfId="45" priority="210" stopIfTrue="1" operator="between">
      <formula>3</formula>
      <formula>4</formula>
    </cfRule>
    <cfRule type="cellIs" dxfId="44" priority="211" stopIfTrue="1" operator="between">
      <formula>2</formula>
      <formula>3</formula>
    </cfRule>
    <cfRule type="cellIs" dxfId="43" priority="212" stopIfTrue="1" operator="between">
      <formula>1</formula>
      <formula>2</formula>
    </cfRule>
    <cfRule type="cellIs" dxfId="42" priority="213" stopIfTrue="1" operator="between">
      <formula>0.1</formula>
      <formula>1</formula>
    </cfRule>
  </conditionalFormatting>
  <conditionalFormatting sqref="AN3:AN248">
    <cfRule type="cellIs" dxfId="41" priority="214" stopIfTrue="1" operator="equal">
      <formula>"-"</formula>
    </cfRule>
    <cfRule type="cellIs" dxfId="40" priority="215" stopIfTrue="1" operator="greaterThanOrEqual">
      <formula>4</formula>
    </cfRule>
    <cfRule type="cellIs" dxfId="39" priority="216" stopIfTrue="1" operator="between">
      <formula>3</formula>
      <formula>4</formula>
    </cfRule>
    <cfRule type="cellIs" dxfId="38" priority="217" stopIfTrue="1" operator="between">
      <formula>2</formula>
      <formula>3</formula>
    </cfRule>
    <cfRule type="cellIs" dxfId="37" priority="218" stopIfTrue="1" operator="between">
      <formula>1</formula>
      <formula>2</formula>
    </cfRule>
    <cfRule type="cellIs" dxfId="36" priority="219" stopIfTrue="1" operator="between">
      <formula>0.1</formula>
      <formula>1</formula>
    </cfRule>
  </conditionalFormatting>
  <conditionalFormatting sqref="AO3:AO248">
    <cfRule type="cellIs" dxfId="35" priority="220" stopIfTrue="1" operator="equal">
      <formula>"-"</formula>
    </cfRule>
    <cfRule type="cellIs" dxfId="34" priority="221" stopIfTrue="1" operator="greaterThanOrEqual">
      <formula>4</formula>
    </cfRule>
    <cfRule type="cellIs" dxfId="33" priority="222" stopIfTrue="1" operator="between">
      <formula>3</formula>
      <formula>4</formula>
    </cfRule>
    <cfRule type="cellIs" dxfId="32" priority="223" stopIfTrue="1" operator="between">
      <formula>2</formula>
      <formula>3</formula>
    </cfRule>
    <cfRule type="cellIs" dxfId="31" priority="224" stopIfTrue="1" operator="between">
      <formula>1</formula>
      <formula>2</formula>
    </cfRule>
    <cfRule type="cellIs" dxfId="30" priority="225" stopIfTrue="1" operator="between">
      <formula>0.1</formula>
      <formula>1</formula>
    </cfRule>
  </conditionalFormatting>
  <conditionalFormatting sqref="AP3:AP248">
    <cfRule type="cellIs" dxfId="29" priority="226" stopIfTrue="1" operator="equal">
      <formula>"-"</formula>
    </cfRule>
    <cfRule type="cellIs" dxfId="28" priority="227" stopIfTrue="1" operator="greaterThanOrEqual">
      <formula>4</formula>
    </cfRule>
    <cfRule type="cellIs" dxfId="27" priority="228" stopIfTrue="1" operator="between">
      <formula>3</formula>
      <formula>4</formula>
    </cfRule>
    <cfRule type="cellIs" dxfId="26" priority="229" stopIfTrue="1" operator="between">
      <formula>2</formula>
      <formula>3</formula>
    </cfRule>
    <cfRule type="cellIs" dxfId="25" priority="230" stopIfTrue="1" operator="between">
      <formula>1</formula>
      <formula>2</formula>
    </cfRule>
    <cfRule type="cellIs" dxfId="24" priority="231" stopIfTrue="1" operator="between">
      <formula>0.1</formula>
      <formula>1</formula>
    </cfRule>
  </conditionalFormatting>
  <conditionalFormatting sqref="AQ3:AQ248">
    <cfRule type="cellIs" dxfId="23" priority="232" stopIfTrue="1" operator="equal">
      <formula>"-"</formula>
    </cfRule>
    <cfRule type="cellIs" dxfId="22" priority="233" stopIfTrue="1" operator="greaterThanOrEqual">
      <formula>4</formula>
    </cfRule>
    <cfRule type="cellIs" dxfId="21" priority="234" stopIfTrue="1" operator="between">
      <formula>3</formula>
      <formula>4</formula>
    </cfRule>
    <cfRule type="cellIs" dxfId="20" priority="235" stopIfTrue="1" operator="between">
      <formula>2</formula>
      <formula>3</formula>
    </cfRule>
    <cfRule type="cellIs" dxfId="19" priority="236" stopIfTrue="1" operator="between">
      <formula>1</formula>
      <formula>2</formula>
    </cfRule>
    <cfRule type="cellIs" dxfId="18" priority="237" stopIfTrue="1" operator="between">
      <formula>0.1</formula>
      <formula>1</formula>
    </cfRule>
  </conditionalFormatting>
  <conditionalFormatting sqref="AR3:AR248">
    <cfRule type="cellIs" dxfId="17" priority="238" stopIfTrue="1" operator="equal">
      <formula>"-"</formula>
    </cfRule>
    <cfRule type="cellIs" dxfId="16" priority="239" stopIfTrue="1" operator="greaterThanOrEqual">
      <formula>4</formula>
    </cfRule>
    <cfRule type="cellIs" dxfId="15" priority="240" stopIfTrue="1" operator="between">
      <formula>3</formula>
      <formula>4</formula>
    </cfRule>
    <cfRule type="cellIs" dxfId="14" priority="241" stopIfTrue="1" operator="between">
      <formula>2</formula>
      <formula>3</formula>
    </cfRule>
    <cfRule type="cellIs" dxfId="13" priority="242" stopIfTrue="1" operator="between">
      <formula>1</formula>
      <formula>2</formula>
    </cfRule>
    <cfRule type="cellIs" dxfId="12" priority="243" stopIfTrue="1" operator="between">
      <formula>0.1</formula>
      <formula>1</formula>
    </cfRule>
  </conditionalFormatting>
  <conditionalFormatting sqref="AS3:AS248">
    <cfRule type="cellIs" dxfId="11" priority="244" stopIfTrue="1" operator="equal">
      <formula>"-"</formula>
    </cfRule>
    <cfRule type="cellIs" dxfId="10" priority="245" stopIfTrue="1" operator="greaterThanOrEqual">
      <formula>4</formula>
    </cfRule>
    <cfRule type="cellIs" dxfId="9" priority="246" stopIfTrue="1" operator="between">
      <formula>3</formula>
      <formula>4</formula>
    </cfRule>
    <cfRule type="cellIs" dxfId="8" priority="247" stopIfTrue="1" operator="between">
      <formula>2</formula>
      <formula>3</formula>
    </cfRule>
    <cfRule type="cellIs" dxfId="7" priority="248" stopIfTrue="1" operator="between">
      <formula>1</formula>
      <formula>2</formula>
    </cfRule>
    <cfRule type="cellIs" dxfId="6" priority="249" stopIfTrue="1" operator="between">
      <formula>0.1</formula>
      <formula>1</formula>
    </cfRule>
  </conditionalFormatting>
  <conditionalFormatting sqref="AT3:AT248">
    <cfRule type="cellIs" dxfId="5" priority="250" stopIfTrue="1" operator="equal">
      <formula>"-"</formula>
    </cfRule>
    <cfRule type="cellIs" dxfId="4" priority="251" stopIfTrue="1" operator="greaterThanOrEqual">
      <formula>4</formula>
    </cfRule>
    <cfRule type="cellIs" dxfId="3" priority="252" stopIfTrue="1" operator="between">
      <formula>3</formula>
      <formula>4</formula>
    </cfRule>
    <cfRule type="cellIs" dxfId="2" priority="253" stopIfTrue="1" operator="between">
      <formula>2</formula>
      <formula>3</formula>
    </cfRule>
    <cfRule type="cellIs" dxfId="1" priority="254" stopIfTrue="1" operator="between">
      <formula>1</formula>
      <formula>2</formula>
    </cfRule>
    <cfRule type="cellIs" dxfId="0" priority="255"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54"/>
  <sheetViews>
    <sheetView zoomScale="80" zoomScaleNormal="80" workbookViewId="0"/>
  </sheetViews>
  <sheetFormatPr defaultRowHeight="14.5" x14ac:dyDescent="0.35"/>
  <cols>
    <col min="1" max="1" width="10" style="216" customWidth="1"/>
    <col min="2" max="3" width="20" style="216" hidden="1" customWidth="1"/>
    <col min="4" max="4" width="25" style="216" customWidth="1"/>
    <col min="5" max="5" width="40" style="216" customWidth="1"/>
    <col min="6" max="7" width="15" style="216" customWidth="1"/>
    <col min="8" max="9" width="25" style="216" customWidth="1"/>
    <col min="10" max="10" width="20" style="216" customWidth="1"/>
    <col min="11" max="11" width="60" style="216" customWidth="1"/>
    <col min="12" max="12" width="20" style="216" customWidth="1"/>
    <col min="13" max="14" width="15" style="216" customWidth="1"/>
    <col min="15" max="15" width="20" style="216" customWidth="1"/>
    <col min="16" max="17" width="25" style="216" customWidth="1"/>
  </cols>
  <sheetData>
    <row r="1" spans="1:17" x14ac:dyDescent="0.35">
      <c r="A1" s="279" t="s">
        <v>1</v>
      </c>
      <c r="B1" s="279" t="s">
        <v>8595</v>
      </c>
      <c r="C1" s="279" t="s">
        <v>8596</v>
      </c>
      <c r="D1" s="279" t="s">
        <v>2</v>
      </c>
      <c r="E1" s="279" t="s">
        <v>0</v>
      </c>
      <c r="F1" s="279" t="s">
        <v>8597</v>
      </c>
      <c r="G1" s="279" t="s">
        <v>8598</v>
      </c>
      <c r="H1" s="279" t="s">
        <v>7967</v>
      </c>
      <c r="I1" s="279" t="s">
        <v>8599</v>
      </c>
      <c r="J1" s="279" t="s">
        <v>7884</v>
      </c>
      <c r="K1" s="279" t="s">
        <v>8600</v>
      </c>
      <c r="L1" s="279" t="s">
        <v>8601</v>
      </c>
      <c r="M1" s="279" t="s">
        <v>8602</v>
      </c>
      <c r="N1" s="279" t="s">
        <v>8603</v>
      </c>
      <c r="O1" s="279" t="s">
        <v>8604</v>
      </c>
      <c r="P1" s="279" t="s">
        <v>8605</v>
      </c>
      <c r="Q1" s="279" t="s">
        <v>8606</v>
      </c>
    </row>
    <row r="2" spans="1:17" x14ac:dyDescent="0.35">
      <c r="A2" t="s">
        <v>79</v>
      </c>
      <c r="B2"/>
      <c r="C2"/>
      <c r="D2" t="s">
        <v>80</v>
      </c>
      <c r="E2" t="s">
        <v>78</v>
      </c>
      <c r="F2" t="s">
        <v>8051</v>
      </c>
      <c r="G2" t="s">
        <v>8607</v>
      </c>
      <c r="H2" t="s">
        <v>8608</v>
      </c>
      <c r="I2" t="s">
        <v>80</v>
      </c>
      <c r="J2" t="s">
        <v>8608</v>
      </c>
      <c r="K2" t="s">
        <v>8609</v>
      </c>
      <c r="L2" t="s">
        <v>7108</v>
      </c>
      <c r="M2" t="s">
        <v>8610</v>
      </c>
      <c r="N2" t="s">
        <v>8611</v>
      </c>
      <c r="O2" t="s">
        <v>8612</v>
      </c>
      <c r="P2"/>
      <c r="Q2"/>
    </row>
    <row r="3" spans="1:17" x14ac:dyDescent="0.35">
      <c r="A3" t="s">
        <v>7108</v>
      </c>
      <c r="B3"/>
      <c r="C3"/>
      <c r="D3" t="s">
        <v>80</v>
      </c>
      <c r="E3" t="s">
        <v>7107</v>
      </c>
      <c r="F3" t="s">
        <v>8051</v>
      </c>
      <c r="G3" t="s">
        <v>8607</v>
      </c>
      <c r="H3" t="s">
        <v>8613</v>
      </c>
      <c r="I3" t="s">
        <v>80</v>
      </c>
      <c r="J3" t="s">
        <v>7107</v>
      </c>
      <c r="K3" t="s">
        <v>8614</v>
      </c>
      <c r="L3" t="s">
        <v>79</v>
      </c>
      <c r="M3" t="s">
        <v>8615</v>
      </c>
      <c r="N3">
        <v>1</v>
      </c>
      <c r="O3" t="s">
        <v>8616</v>
      </c>
      <c r="P3" t="s">
        <v>8617</v>
      </c>
      <c r="Q3" t="s">
        <v>8618</v>
      </c>
    </row>
    <row r="4" spans="1:17" x14ac:dyDescent="0.35">
      <c r="A4" t="s">
        <v>2502</v>
      </c>
      <c r="B4"/>
      <c r="C4"/>
      <c r="D4" t="s">
        <v>2503</v>
      </c>
      <c r="E4" t="s">
        <v>2501</v>
      </c>
      <c r="F4" t="s">
        <v>8052</v>
      </c>
      <c r="G4" t="s">
        <v>8619</v>
      </c>
      <c r="H4" t="s">
        <v>8620</v>
      </c>
      <c r="I4" t="s">
        <v>2503</v>
      </c>
      <c r="J4" t="s">
        <v>8621</v>
      </c>
      <c r="K4" t="s">
        <v>8622</v>
      </c>
      <c r="L4"/>
      <c r="M4" t="s">
        <v>8623</v>
      </c>
      <c r="N4">
        <v>198</v>
      </c>
      <c r="O4" t="s">
        <v>8616</v>
      </c>
      <c r="P4" t="s">
        <v>8624</v>
      </c>
      <c r="Q4" t="s">
        <v>8625</v>
      </c>
    </row>
    <row r="5" spans="1:17" x14ac:dyDescent="0.35">
      <c r="A5" t="s">
        <v>1667</v>
      </c>
      <c r="B5"/>
      <c r="C5"/>
      <c r="D5" t="s">
        <v>1668</v>
      </c>
      <c r="E5" t="s">
        <v>1666</v>
      </c>
      <c r="F5" t="s">
        <v>8059</v>
      </c>
      <c r="G5" t="s">
        <v>8626</v>
      </c>
      <c r="H5" t="s">
        <v>8627</v>
      </c>
      <c r="I5" t="s">
        <v>1668</v>
      </c>
      <c r="J5" t="s">
        <v>1666</v>
      </c>
      <c r="K5" t="s">
        <v>8628</v>
      </c>
      <c r="L5" t="s">
        <v>1677</v>
      </c>
      <c r="M5" t="s">
        <v>8629</v>
      </c>
      <c r="N5">
        <v>603</v>
      </c>
      <c r="O5" t="s">
        <v>8616</v>
      </c>
      <c r="P5" t="s">
        <v>8630</v>
      </c>
      <c r="Q5" t="s">
        <v>8631</v>
      </c>
    </row>
    <row r="6" spans="1:17" x14ac:dyDescent="0.35">
      <c r="A6" t="s">
        <v>1677</v>
      </c>
      <c r="B6"/>
      <c r="C6"/>
      <c r="D6" t="s">
        <v>1678</v>
      </c>
      <c r="E6" t="s">
        <v>1676</v>
      </c>
      <c r="F6" t="s">
        <v>8066</v>
      </c>
      <c r="G6" t="s">
        <v>8626</v>
      </c>
      <c r="H6" t="s">
        <v>8627</v>
      </c>
      <c r="I6" t="s">
        <v>1678</v>
      </c>
      <c r="J6" t="s">
        <v>1676</v>
      </c>
      <c r="K6" t="s">
        <v>8632</v>
      </c>
      <c r="L6" t="s">
        <v>1667</v>
      </c>
      <c r="M6" t="s">
        <v>8629</v>
      </c>
      <c r="N6">
        <v>603</v>
      </c>
      <c r="O6" t="s">
        <v>8616</v>
      </c>
      <c r="P6" t="s">
        <v>8633</v>
      </c>
      <c r="Q6" t="s">
        <v>8634</v>
      </c>
    </row>
    <row r="7" spans="1:17" x14ac:dyDescent="0.35">
      <c r="A7" t="s">
        <v>735</v>
      </c>
      <c r="B7"/>
      <c r="C7"/>
      <c r="D7" t="s">
        <v>736</v>
      </c>
      <c r="E7" t="s">
        <v>734</v>
      </c>
      <c r="F7" t="s">
        <v>8067</v>
      </c>
      <c r="G7" t="s">
        <v>8619</v>
      </c>
      <c r="H7" t="s">
        <v>8608</v>
      </c>
      <c r="I7" t="s">
        <v>736</v>
      </c>
      <c r="J7" t="s">
        <v>8635</v>
      </c>
      <c r="K7" t="s">
        <v>8636</v>
      </c>
      <c r="L7" t="s">
        <v>8637</v>
      </c>
      <c r="M7" t="s">
        <v>8610</v>
      </c>
      <c r="N7" t="s">
        <v>8611</v>
      </c>
      <c r="O7" t="s">
        <v>8612</v>
      </c>
      <c r="P7"/>
      <c r="Q7"/>
    </row>
    <row r="8" spans="1:17" x14ac:dyDescent="0.35">
      <c r="A8" t="s">
        <v>445</v>
      </c>
      <c r="B8"/>
      <c r="C8"/>
      <c r="D8" t="s">
        <v>446</v>
      </c>
      <c r="E8" t="s">
        <v>444</v>
      </c>
      <c r="F8" t="s">
        <v>8072</v>
      </c>
      <c r="G8" t="s">
        <v>8619</v>
      </c>
      <c r="H8" t="s">
        <v>8627</v>
      </c>
      <c r="I8" t="s">
        <v>446</v>
      </c>
      <c r="J8" t="s">
        <v>8627</v>
      </c>
      <c r="K8" t="s">
        <v>8638</v>
      </c>
      <c r="L8"/>
      <c r="M8" t="s">
        <v>8610</v>
      </c>
      <c r="N8" t="s">
        <v>8611</v>
      </c>
      <c r="O8" t="s">
        <v>8612</v>
      </c>
      <c r="P8"/>
      <c r="Q8"/>
    </row>
    <row r="9" spans="1:17" x14ac:dyDescent="0.35">
      <c r="A9" t="s">
        <v>1498</v>
      </c>
      <c r="B9"/>
      <c r="C9"/>
      <c r="D9" t="s">
        <v>152</v>
      </c>
      <c r="E9" t="s">
        <v>1497</v>
      </c>
      <c r="F9" t="s">
        <v>8073</v>
      </c>
      <c r="G9" t="s">
        <v>8607</v>
      </c>
      <c r="H9" t="s">
        <v>8639</v>
      </c>
      <c r="I9" t="s">
        <v>152</v>
      </c>
      <c r="J9" t="s">
        <v>8640</v>
      </c>
      <c r="K9" t="s">
        <v>8641</v>
      </c>
      <c r="L9" t="s">
        <v>8642</v>
      </c>
      <c r="M9" t="s">
        <v>8643</v>
      </c>
      <c r="N9">
        <v>790</v>
      </c>
      <c r="O9" t="s">
        <v>8616</v>
      </c>
      <c r="P9" t="s">
        <v>8644</v>
      </c>
      <c r="Q9" t="s">
        <v>8645</v>
      </c>
    </row>
    <row r="10" spans="1:17" x14ac:dyDescent="0.35">
      <c r="A10" t="s">
        <v>151</v>
      </c>
      <c r="B10"/>
      <c r="C10"/>
      <c r="D10" t="s">
        <v>152</v>
      </c>
      <c r="E10" t="s">
        <v>150</v>
      </c>
      <c r="F10" t="s">
        <v>8073</v>
      </c>
      <c r="G10" t="s">
        <v>8607</v>
      </c>
      <c r="H10" t="s">
        <v>8646</v>
      </c>
      <c r="I10" t="s">
        <v>152</v>
      </c>
      <c r="J10" t="s">
        <v>8647</v>
      </c>
      <c r="K10" t="s">
        <v>8648</v>
      </c>
      <c r="L10" t="s">
        <v>8649</v>
      </c>
      <c r="M10" t="s">
        <v>8610</v>
      </c>
      <c r="N10" t="s">
        <v>8611</v>
      </c>
      <c r="O10" t="s">
        <v>8616</v>
      </c>
      <c r="P10" t="s">
        <v>8650</v>
      </c>
      <c r="Q10" t="s">
        <v>8651</v>
      </c>
    </row>
    <row r="11" spans="1:17" x14ac:dyDescent="0.35">
      <c r="A11" t="s">
        <v>7307</v>
      </c>
      <c r="B11"/>
      <c r="C11"/>
      <c r="D11" t="s">
        <v>152</v>
      </c>
      <c r="E11" t="s">
        <v>7306</v>
      </c>
      <c r="F11" t="s">
        <v>8073</v>
      </c>
      <c r="G11" t="s">
        <v>8607</v>
      </c>
      <c r="H11" t="s">
        <v>8652</v>
      </c>
      <c r="I11" t="s">
        <v>152</v>
      </c>
      <c r="J11" t="s">
        <v>8653</v>
      </c>
      <c r="K11" t="s">
        <v>8654</v>
      </c>
      <c r="L11" t="s">
        <v>1498</v>
      </c>
      <c r="M11" t="s">
        <v>8615</v>
      </c>
      <c r="N11">
        <v>1</v>
      </c>
      <c r="O11" t="s">
        <v>8616</v>
      </c>
      <c r="P11" t="s">
        <v>8644</v>
      </c>
      <c r="Q11" t="s">
        <v>8645</v>
      </c>
    </row>
    <row r="12" spans="1:17" x14ac:dyDescent="0.35">
      <c r="A12" t="s">
        <v>4080</v>
      </c>
      <c r="B12"/>
      <c r="C12"/>
      <c r="D12" t="s">
        <v>4081</v>
      </c>
      <c r="E12" t="s">
        <v>4079</v>
      </c>
      <c r="F12" t="s">
        <v>8088</v>
      </c>
      <c r="G12" t="s">
        <v>8655</v>
      </c>
      <c r="H12" t="s">
        <v>8639</v>
      </c>
      <c r="I12" t="s">
        <v>4081</v>
      </c>
      <c r="J12" t="s">
        <v>8656</v>
      </c>
      <c r="K12" t="s">
        <v>8657</v>
      </c>
      <c r="L12" t="s">
        <v>8658</v>
      </c>
      <c r="M12" t="s">
        <v>8659</v>
      </c>
      <c r="N12">
        <v>177</v>
      </c>
      <c r="O12" t="s">
        <v>8612</v>
      </c>
      <c r="P12"/>
      <c r="Q12"/>
    </row>
    <row r="13" spans="1:17" x14ac:dyDescent="0.35">
      <c r="A13" t="s">
        <v>4092</v>
      </c>
      <c r="B13"/>
      <c r="C13"/>
      <c r="D13" t="s">
        <v>4081</v>
      </c>
      <c r="E13" t="s">
        <v>4091</v>
      </c>
      <c r="F13" t="s">
        <v>8088</v>
      </c>
      <c r="G13" t="s">
        <v>8655</v>
      </c>
      <c r="H13" t="s">
        <v>8646</v>
      </c>
      <c r="I13" t="s">
        <v>4081</v>
      </c>
      <c r="J13" t="s">
        <v>8660</v>
      </c>
      <c r="K13" t="s">
        <v>8661</v>
      </c>
      <c r="L13" t="s">
        <v>68</v>
      </c>
      <c r="M13" t="s">
        <v>8610</v>
      </c>
      <c r="N13" t="s">
        <v>8611</v>
      </c>
      <c r="O13" t="s">
        <v>8616</v>
      </c>
      <c r="P13" t="s">
        <v>8662</v>
      </c>
      <c r="Q13" t="s">
        <v>8663</v>
      </c>
    </row>
    <row r="14" spans="1:17" x14ac:dyDescent="0.35">
      <c r="A14" t="s">
        <v>4103</v>
      </c>
      <c r="B14"/>
      <c r="C14"/>
      <c r="D14" t="s">
        <v>4081</v>
      </c>
      <c r="E14" t="s">
        <v>4102</v>
      </c>
      <c r="F14" t="s">
        <v>8088</v>
      </c>
      <c r="G14" t="s">
        <v>8655</v>
      </c>
      <c r="H14" t="s">
        <v>8652</v>
      </c>
      <c r="I14" t="s">
        <v>4081</v>
      </c>
      <c r="J14" t="s">
        <v>8664</v>
      </c>
      <c r="K14" t="s">
        <v>8665</v>
      </c>
      <c r="L14"/>
      <c r="M14" t="s">
        <v>8659</v>
      </c>
      <c r="N14">
        <v>177</v>
      </c>
      <c r="O14" t="s">
        <v>8616</v>
      </c>
      <c r="P14" t="s">
        <v>8666</v>
      </c>
      <c r="Q14" t="s">
        <v>8667</v>
      </c>
    </row>
    <row r="15" spans="1:17" x14ac:dyDescent="0.35">
      <c r="A15" t="s">
        <v>211</v>
      </c>
      <c r="B15"/>
      <c r="C15"/>
      <c r="D15" t="s">
        <v>212</v>
      </c>
      <c r="E15" t="s">
        <v>210</v>
      </c>
      <c r="F15" t="s">
        <v>8097</v>
      </c>
      <c r="G15" t="s">
        <v>8619</v>
      </c>
      <c r="H15" t="s">
        <v>8608</v>
      </c>
      <c r="I15" t="s">
        <v>212</v>
      </c>
      <c r="J15" t="s">
        <v>8608</v>
      </c>
      <c r="K15" t="s">
        <v>8668</v>
      </c>
      <c r="L15"/>
      <c r="M15" t="s">
        <v>8610</v>
      </c>
      <c r="N15" t="s">
        <v>8611</v>
      </c>
      <c r="O15" t="s">
        <v>8612</v>
      </c>
      <c r="P15"/>
      <c r="Q15"/>
    </row>
    <row r="16" spans="1:17" x14ac:dyDescent="0.35">
      <c r="A16" t="s">
        <v>4123</v>
      </c>
      <c r="B16"/>
      <c r="C16"/>
      <c r="D16" t="s">
        <v>4124</v>
      </c>
      <c r="E16" t="s">
        <v>4122</v>
      </c>
      <c r="F16" t="s">
        <v>8102</v>
      </c>
      <c r="G16" t="s">
        <v>8655</v>
      </c>
      <c r="H16" t="s">
        <v>8646</v>
      </c>
      <c r="I16" t="s">
        <v>4124</v>
      </c>
      <c r="J16" t="s">
        <v>8660</v>
      </c>
      <c r="K16" t="s">
        <v>8669</v>
      </c>
      <c r="L16" t="s">
        <v>68</v>
      </c>
      <c r="M16" t="s">
        <v>8670</v>
      </c>
      <c r="N16">
        <v>139</v>
      </c>
      <c r="O16" t="s">
        <v>8612</v>
      </c>
      <c r="P16"/>
      <c r="Q16"/>
    </row>
    <row r="17" spans="1:17" x14ac:dyDescent="0.35">
      <c r="A17" t="s">
        <v>264</v>
      </c>
      <c r="B17"/>
      <c r="C17"/>
      <c r="D17" t="s">
        <v>265</v>
      </c>
      <c r="E17" t="s">
        <v>263</v>
      </c>
      <c r="F17" t="s">
        <v>8107</v>
      </c>
      <c r="G17" t="s">
        <v>8619</v>
      </c>
      <c r="H17" t="s">
        <v>8639</v>
      </c>
      <c r="I17" t="s">
        <v>265</v>
      </c>
      <c r="J17" t="s">
        <v>8656</v>
      </c>
      <c r="K17" t="s">
        <v>8671</v>
      </c>
      <c r="L17"/>
      <c r="M17" t="s">
        <v>8610</v>
      </c>
      <c r="N17" t="s">
        <v>8611</v>
      </c>
      <c r="O17" t="s">
        <v>8612</v>
      </c>
      <c r="P17"/>
      <c r="Q17"/>
    </row>
    <row r="18" spans="1:17" x14ac:dyDescent="0.35">
      <c r="A18" t="s">
        <v>268</v>
      </c>
      <c r="B18"/>
      <c r="C18"/>
      <c r="D18" t="s">
        <v>265</v>
      </c>
      <c r="E18" t="s">
        <v>267</v>
      </c>
      <c r="F18" t="s">
        <v>8107</v>
      </c>
      <c r="G18" t="s">
        <v>8619</v>
      </c>
      <c r="H18" t="s">
        <v>8627</v>
      </c>
      <c r="I18" t="s">
        <v>265</v>
      </c>
      <c r="J18" t="s">
        <v>8672</v>
      </c>
      <c r="K18" t="s">
        <v>8673</v>
      </c>
      <c r="L18"/>
      <c r="M18" t="s">
        <v>8610</v>
      </c>
      <c r="N18" t="s">
        <v>8611</v>
      </c>
      <c r="O18" t="s">
        <v>8616</v>
      </c>
      <c r="P18" t="s">
        <v>8674</v>
      </c>
      <c r="Q18" t="s">
        <v>8675</v>
      </c>
    </row>
    <row r="19" spans="1:17" x14ac:dyDescent="0.35">
      <c r="A19" t="s">
        <v>278</v>
      </c>
      <c r="B19"/>
      <c r="C19"/>
      <c r="D19" t="s">
        <v>265</v>
      </c>
      <c r="E19" t="s">
        <v>277</v>
      </c>
      <c r="F19" t="s">
        <v>8107</v>
      </c>
      <c r="G19" t="s">
        <v>8619</v>
      </c>
      <c r="H19" t="s">
        <v>8627</v>
      </c>
      <c r="I19" t="s">
        <v>265</v>
      </c>
      <c r="J19" t="s">
        <v>8676</v>
      </c>
      <c r="K19" t="s">
        <v>8677</v>
      </c>
      <c r="L19"/>
      <c r="M19" t="s">
        <v>8610</v>
      </c>
      <c r="N19" t="s">
        <v>8611</v>
      </c>
      <c r="O19" t="s">
        <v>8616</v>
      </c>
      <c r="P19" t="s">
        <v>8678</v>
      </c>
      <c r="Q19" t="s">
        <v>8679</v>
      </c>
    </row>
    <row r="20" spans="1:17" x14ac:dyDescent="0.35">
      <c r="A20" t="s">
        <v>285</v>
      </c>
      <c r="B20"/>
      <c r="C20"/>
      <c r="D20" t="s">
        <v>265</v>
      </c>
      <c r="E20" t="s">
        <v>284</v>
      </c>
      <c r="F20" t="s">
        <v>8107</v>
      </c>
      <c r="G20" t="s">
        <v>8619</v>
      </c>
      <c r="H20" t="s">
        <v>8646</v>
      </c>
      <c r="I20" t="s">
        <v>265</v>
      </c>
      <c r="J20" t="s">
        <v>8680</v>
      </c>
      <c r="K20" t="s">
        <v>8681</v>
      </c>
      <c r="L20"/>
      <c r="M20" t="s">
        <v>8610</v>
      </c>
      <c r="N20" t="s">
        <v>8611</v>
      </c>
      <c r="O20" t="s">
        <v>8616</v>
      </c>
      <c r="P20" t="s">
        <v>8682</v>
      </c>
      <c r="Q20" t="s">
        <v>8683</v>
      </c>
    </row>
    <row r="21" spans="1:17" x14ac:dyDescent="0.35">
      <c r="A21" t="s">
        <v>294</v>
      </c>
      <c r="B21"/>
      <c r="C21"/>
      <c r="D21" t="s">
        <v>295</v>
      </c>
      <c r="E21" t="s">
        <v>293</v>
      </c>
      <c r="F21" t="s">
        <v>8108</v>
      </c>
      <c r="G21" t="s">
        <v>8619</v>
      </c>
      <c r="H21" t="s">
        <v>8608</v>
      </c>
      <c r="I21" t="s">
        <v>295</v>
      </c>
      <c r="J21" t="s">
        <v>8608</v>
      </c>
      <c r="K21" t="s">
        <v>8684</v>
      </c>
      <c r="L21"/>
      <c r="M21" t="s">
        <v>8610</v>
      </c>
      <c r="N21" t="s">
        <v>8611</v>
      </c>
      <c r="O21" t="s">
        <v>8612</v>
      </c>
      <c r="P21"/>
      <c r="Q21"/>
    </row>
    <row r="22" spans="1:17" x14ac:dyDescent="0.35">
      <c r="A22" t="s">
        <v>1776</v>
      </c>
      <c r="B22"/>
      <c r="C22"/>
      <c r="D22" t="s">
        <v>1777</v>
      </c>
      <c r="E22" t="s">
        <v>1775</v>
      </c>
      <c r="F22" t="s">
        <v>8109</v>
      </c>
      <c r="G22" t="s">
        <v>8619</v>
      </c>
      <c r="H22" t="s">
        <v>8608</v>
      </c>
      <c r="I22" t="s">
        <v>1777</v>
      </c>
      <c r="J22" t="s">
        <v>8608</v>
      </c>
      <c r="K22" t="s">
        <v>8685</v>
      </c>
      <c r="L22"/>
      <c r="M22" t="s">
        <v>8686</v>
      </c>
      <c r="N22">
        <v>942</v>
      </c>
      <c r="O22" t="s">
        <v>8612</v>
      </c>
      <c r="P22"/>
      <c r="Q22"/>
    </row>
    <row r="23" spans="1:17" x14ac:dyDescent="0.35">
      <c r="A23" t="s">
        <v>351</v>
      </c>
      <c r="B23"/>
      <c r="C23"/>
      <c r="D23" t="s">
        <v>352</v>
      </c>
      <c r="E23" t="s">
        <v>350</v>
      </c>
      <c r="F23" t="s">
        <v>8110</v>
      </c>
      <c r="G23" t="s">
        <v>8655</v>
      </c>
      <c r="H23" t="s">
        <v>8608</v>
      </c>
      <c r="I23" t="s">
        <v>352</v>
      </c>
      <c r="J23" t="s">
        <v>8608</v>
      </c>
      <c r="K23" t="s">
        <v>8687</v>
      </c>
      <c r="L23"/>
      <c r="M23" t="s">
        <v>8610</v>
      </c>
      <c r="N23" t="s">
        <v>8611</v>
      </c>
      <c r="O23" t="s">
        <v>8612</v>
      </c>
      <c r="P23"/>
      <c r="Q23"/>
    </row>
    <row r="24" spans="1:17" x14ac:dyDescent="0.35">
      <c r="A24" t="s">
        <v>359</v>
      </c>
      <c r="B24"/>
      <c r="C24"/>
      <c r="D24" t="s">
        <v>352</v>
      </c>
      <c r="E24" t="s">
        <v>358</v>
      </c>
      <c r="F24" t="s">
        <v>8110</v>
      </c>
      <c r="G24" t="s">
        <v>8655</v>
      </c>
      <c r="H24" t="s">
        <v>8646</v>
      </c>
      <c r="I24" t="s">
        <v>352</v>
      </c>
      <c r="J24" t="s">
        <v>8688</v>
      </c>
      <c r="K24" t="s">
        <v>8689</v>
      </c>
      <c r="L24" t="s">
        <v>68</v>
      </c>
      <c r="M24" t="s">
        <v>8610</v>
      </c>
      <c r="N24" t="s">
        <v>8611</v>
      </c>
      <c r="O24" t="s">
        <v>8612</v>
      </c>
      <c r="P24"/>
      <c r="Q24"/>
    </row>
    <row r="25" spans="1:17" x14ac:dyDescent="0.35">
      <c r="A25" t="s">
        <v>4144</v>
      </c>
      <c r="B25"/>
      <c r="C25"/>
      <c r="D25" t="s">
        <v>4145</v>
      </c>
      <c r="E25" t="s">
        <v>4143</v>
      </c>
      <c r="F25" t="s">
        <v>8115</v>
      </c>
      <c r="G25" t="s">
        <v>8655</v>
      </c>
      <c r="H25" t="s">
        <v>8646</v>
      </c>
      <c r="I25" t="s">
        <v>4145</v>
      </c>
      <c r="J25" t="s">
        <v>8690</v>
      </c>
      <c r="K25" t="s">
        <v>8691</v>
      </c>
      <c r="L25" t="s">
        <v>4177</v>
      </c>
      <c r="M25" t="s">
        <v>8692</v>
      </c>
      <c r="N25">
        <v>1186</v>
      </c>
      <c r="O25" t="s">
        <v>8612</v>
      </c>
      <c r="P25"/>
      <c r="Q25"/>
    </row>
    <row r="26" spans="1:17" x14ac:dyDescent="0.35">
      <c r="A26" t="s">
        <v>1274</v>
      </c>
      <c r="B26"/>
      <c r="C26"/>
      <c r="D26" t="s">
        <v>367</v>
      </c>
      <c r="E26" t="s">
        <v>1273</v>
      </c>
      <c r="F26" t="s">
        <v>8124</v>
      </c>
      <c r="G26" t="s">
        <v>8619</v>
      </c>
      <c r="H26" t="s">
        <v>8639</v>
      </c>
      <c r="I26" t="s">
        <v>367</v>
      </c>
      <c r="J26" t="s">
        <v>8656</v>
      </c>
      <c r="K26" t="s">
        <v>8693</v>
      </c>
      <c r="L26"/>
      <c r="M26" t="s">
        <v>8610</v>
      </c>
      <c r="N26" t="s">
        <v>8611</v>
      </c>
      <c r="O26" t="s">
        <v>8612</v>
      </c>
      <c r="P26"/>
      <c r="Q26"/>
    </row>
    <row r="27" spans="1:17" x14ac:dyDescent="0.35">
      <c r="A27" t="s">
        <v>366</v>
      </c>
      <c r="B27"/>
      <c r="C27"/>
      <c r="D27" t="s">
        <v>367</v>
      </c>
      <c r="E27" t="s">
        <v>365</v>
      </c>
      <c r="F27" t="s">
        <v>8124</v>
      </c>
      <c r="G27" t="s">
        <v>8619</v>
      </c>
      <c r="H27" t="s">
        <v>8646</v>
      </c>
      <c r="I27" t="s">
        <v>367</v>
      </c>
      <c r="J27" t="s">
        <v>8694</v>
      </c>
      <c r="K27" t="s">
        <v>8695</v>
      </c>
      <c r="L27"/>
      <c r="M27" t="s">
        <v>8610</v>
      </c>
      <c r="N27" t="s">
        <v>8611</v>
      </c>
      <c r="O27" t="s">
        <v>8612</v>
      </c>
      <c r="P27"/>
      <c r="Q27"/>
    </row>
    <row r="28" spans="1:17" x14ac:dyDescent="0.35">
      <c r="A28" t="s">
        <v>375</v>
      </c>
      <c r="B28"/>
      <c r="C28"/>
      <c r="D28" t="s">
        <v>367</v>
      </c>
      <c r="E28" t="s">
        <v>374</v>
      </c>
      <c r="F28" t="s">
        <v>8124</v>
      </c>
      <c r="G28" t="s">
        <v>8619</v>
      </c>
      <c r="H28" t="s">
        <v>8696</v>
      </c>
      <c r="I28" t="s">
        <v>367</v>
      </c>
      <c r="J28" t="s">
        <v>8696</v>
      </c>
      <c r="K28" t="s">
        <v>8697</v>
      </c>
      <c r="L28"/>
      <c r="M28" t="s">
        <v>8610</v>
      </c>
      <c r="N28" t="s">
        <v>8611</v>
      </c>
      <c r="O28" t="s">
        <v>8612</v>
      </c>
      <c r="P28"/>
      <c r="Q28"/>
    </row>
    <row r="29" spans="1:17" x14ac:dyDescent="0.35">
      <c r="A29" t="s">
        <v>4156</v>
      </c>
      <c r="B29"/>
      <c r="C29"/>
      <c r="D29" t="s">
        <v>4157</v>
      </c>
      <c r="E29" t="s">
        <v>4155</v>
      </c>
      <c r="F29" t="s">
        <v>8129</v>
      </c>
      <c r="G29" t="s">
        <v>8655</v>
      </c>
      <c r="H29" t="s">
        <v>8646</v>
      </c>
      <c r="I29" t="s">
        <v>4157</v>
      </c>
      <c r="J29" t="s">
        <v>8688</v>
      </c>
      <c r="K29" t="s">
        <v>8698</v>
      </c>
      <c r="L29" t="s">
        <v>68</v>
      </c>
      <c r="M29" t="s">
        <v>8670</v>
      </c>
      <c r="N29">
        <v>139</v>
      </c>
      <c r="O29" t="s">
        <v>8612</v>
      </c>
      <c r="P29"/>
      <c r="Q29"/>
    </row>
    <row r="30" spans="1:17" x14ac:dyDescent="0.35">
      <c r="A30" t="s">
        <v>455</v>
      </c>
      <c r="B30"/>
      <c r="C30"/>
      <c r="D30" t="s">
        <v>456</v>
      </c>
      <c r="E30" t="s">
        <v>454</v>
      </c>
      <c r="F30" t="s">
        <v>8130</v>
      </c>
      <c r="G30" t="s">
        <v>8619</v>
      </c>
      <c r="H30" t="s">
        <v>8646</v>
      </c>
      <c r="I30" t="s">
        <v>456</v>
      </c>
      <c r="J30" t="s">
        <v>8694</v>
      </c>
      <c r="K30" t="s">
        <v>8699</v>
      </c>
      <c r="L30"/>
      <c r="M30" t="s">
        <v>8610</v>
      </c>
      <c r="N30" t="s">
        <v>8611</v>
      </c>
      <c r="O30" t="s">
        <v>8612</v>
      </c>
      <c r="P30"/>
      <c r="Q30"/>
    </row>
    <row r="31" spans="1:17" x14ac:dyDescent="0.35">
      <c r="A31" t="s">
        <v>465</v>
      </c>
      <c r="B31"/>
      <c r="C31"/>
      <c r="D31" t="s">
        <v>456</v>
      </c>
      <c r="E31" t="s">
        <v>464</v>
      </c>
      <c r="F31" t="s">
        <v>8130</v>
      </c>
      <c r="G31" t="s">
        <v>8619</v>
      </c>
      <c r="H31" t="s">
        <v>8646</v>
      </c>
      <c r="I31" t="s">
        <v>456</v>
      </c>
      <c r="J31" t="s">
        <v>8700</v>
      </c>
      <c r="K31" t="s">
        <v>8701</v>
      </c>
      <c r="L31"/>
      <c r="M31" t="s">
        <v>8610</v>
      </c>
      <c r="N31" t="s">
        <v>8611</v>
      </c>
      <c r="O31" t="s">
        <v>8616</v>
      </c>
      <c r="P31" t="s">
        <v>8702</v>
      </c>
      <c r="Q31" t="s">
        <v>8703</v>
      </c>
    </row>
    <row r="32" spans="1:17" x14ac:dyDescent="0.35">
      <c r="A32" t="s">
        <v>1542</v>
      </c>
      <c r="B32"/>
      <c r="C32"/>
      <c r="D32" t="s">
        <v>456</v>
      </c>
      <c r="E32" t="s">
        <v>1541</v>
      </c>
      <c r="F32" t="s">
        <v>8130</v>
      </c>
      <c r="G32" t="s">
        <v>8619</v>
      </c>
      <c r="H32" t="s">
        <v>8639</v>
      </c>
      <c r="I32" t="s">
        <v>456</v>
      </c>
      <c r="J32" t="s">
        <v>8656</v>
      </c>
      <c r="K32" t="s">
        <v>8704</v>
      </c>
      <c r="L32"/>
      <c r="M32" t="s">
        <v>8705</v>
      </c>
      <c r="N32">
        <v>737</v>
      </c>
      <c r="O32" t="s">
        <v>8612</v>
      </c>
      <c r="P32"/>
      <c r="Q32"/>
    </row>
    <row r="33" spans="1:17" x14ac:dyDescent="0.35">
      <c r="A33" t="s">
        <v>383</v>
      </c>
      <c r="B33"/>
      <c r="C33"/>
      <c r="D33" t="s">
        <v>384</v>
      </c>
      <c r="E33" t="s">
        <v>382</v>
      </c>
      <c r="F33" t="s">
        <v>8131</v>
      </c>
      <c r="G33" t="s">
        <v>8655</v>
      </c>
      <c r="H33" t="s">
        <v>8646</v>
      </c>
      <c r="I33" t="s">
        <v>384</v>
      </c>
      <c r="J33" t="s">
        <v>8688</v>
      </c>
      <c r="K33" t="s">
        <v>8706</v>
      </c>
      <c r="L33" t="s">
        <v>68</v>
      </c>
      <c r="M33" t="s">
        <v>8610</v>
      </c>
      <c r="N33" t="s">
        <v>8611</v>
      </c>
      <c r="O33" t="s">
        <v>8612</v>
      </c>
      <c r="P33"/>
      <c r="Q33"/>
    </row>
    <row r="34" spans="1:17" x14ac:dyDescent="0.35">
      <c r="A34" t="s">
        <v>206</v>
      </c>
      <c r="B34"/>
      <c r="C34"/>
      <c r="D34" t="s">
        <v>207</v>
      </c>
      <c r="E34" t="s">
        <v>205</v>
      </c>
      <c r="F34" t="s">
        <v>8132</v>
      </c>
      <c r="G34" t="s">
        <v>8619</v>
      </c>
      <c r="H34" t="s">
        <v>8646</v>
      </c>
      <c r="I34" t="s">
        <v>207</v>
      </c>
      <c r="J34" t="s">
        <v>8707</v>
      </c>
      <c r="K34" t="s">
        <v>8708</v>
      </c>
      <c r="L34"/>
      <c r="M34" t="s">
        <v>8610</v>
      </c>
      <c r="N34" t="s">
        <v>8611</v>
      </c>
      <c r="O34" t="s">
        <v>8612</v>
      </c>
      <c r="P34" t="s">
        <v>8709</v>
      </c>
      <c r="Q34" t="s">
        <v>8710</v>
      </c>
    </row>
    <row r="35" spans="1:17" x14ac:dyDescent="0.35">
      <c r="A35" t="s">
        <v>304</v>
      </c>
      <c r="B35"/>
      <c r="C35"/>
      <c r="D35" t="s">
        <v>305</v>
      </c>
      <c r="E35" t="s">
        <v>303</v>
      </c>
      <c r="F35" t="s">
        <v>8133</v>
      </c>
      <c r="G35" t="s">
        <v>8619</v>
      </c>
      <c r="H35" t="s">
        <v>8608</v>
      </c>
      <c r="I35" t="s">
        <v>305</v>
      </c>
      <c r="J35" t="s">
        <v>8608</v>
      </c>
      <c r="K35" t="s">
        <v>8711</v>
      </c>
      <c r="L35" t="s">
        <v>8712</v>
      </c>
      <c r="M35" t="s">
        <v>8610</v>
      </c>
      <c r="N35" t="s">
        <v>8611</v>
      </c>
      <c r="O35" t="s">
        <v>8612</v>
      </c>
      <c r="P35"/>
      <c r="Q35"/>
    </row>
    <row r="36" spans="1:17" x14ac:dyDescent="0.35">
      <c r="A36" t="s">
        <v>391</v>
      </c>
      <c r="B36"/>
      <c r="C36"/>
      <c r="D36" t="s">
        <v>392</v>
      </c>
      <c r="E36" t="s">
        <v>390</v>
      </c>
      <c r="F36" t="s">
        <v>8134</v>
      </c>
      <c r="G36" t="s">
        <v>8713</v>
      </c>
      <c r="H36" t="s">
        <v>8646</v>
      </c>
      <c r="I36" t="s">
        <v>392</v>
      </c>
      <c r="J36" t="s">
        <v>8694</v>
      </c>
      <c r="K36" t="s">
        <v>8714</v>
      </c>
      <c r="L36"/>
      <c r="M36" t="s">
        <v>8610</v>
      </c>
      <c r="N36" t="s">
        <v>8611</v>
      </c>
      <c r="O36" t="s">
        <v>8612</v>
      </c>
      <c r="P36"/>
      <c r="Q36"/>
    </row>
    <row r="37" spans="1:17" x14ac:dyDescent="0.35">
      <c r="A37" t="s">
        <v>470</v>
      </c>
      <c r="B37"/>
      <c r="C37"/>
      <c r="D37" t="s">
        <v>471</v>
      </c>
      <c r="E37" t="s">
        <v>469</v>
      </c>
      <c r="F37" t="s">
        <v>8137</v>
      </c>
      <c r="G37" t="s">
        <v>8619</v>
      </c>
      <c r="H37" t="s">
        <v>8608</v>
      </c>
      <c r="I37" t="s">
        <v>471</v>
      </c>
      <c r="J37" t="s">
        <v>8608</v>
      </c>
      <c r="K37" t="s">
        <v>8715</v>
      </c>
      <c r="L37" t="s">
        <v>304</v>
      </c>
      <c r="M37" t="s">
        <v>8610</v>
      </c>
      <c r="N37" t="s">
        <v>8611</v>
      </c>
      <c r="O37" t="s">
        <v>8612</v>
      </c>
      <c r="P37"/>
      <c r="Q37"/>
    </row>
    <row r="38" spans="1:17" x14ac:dyDescent="0.35">
      <c r="A38" t="s">
        <v>1558</v>
      </c>
      <c r="B38"/>
      <c r="C38"/>
      <c r="D38" t="s">
        <v>471</v>
      </c>
      <c r="E38" t="s">
        <v>1557</v>
      </c>
      <c r="F38" t="s">
        <v>8137</v>
      </c>
      <c r="G38" t="s">
        <v>8619</v>
      </c>
      <c r="H38" t="s">
        <v>8646</v>
      </c>
      <c r="I38" t="s">
        <v>471</v>
      </c>
      <c r="J38" t="s">
        <v>1557</v>
      </c>
      <c r="K38" t="s">
        <v>8716</v>
      </c>
      <c r="L38"/>
      <c r="M38" t="s">
        <v>8717</v>
      </c>
      <c r="N38">
        <v>759</v>
      </c>
      <c r="O38" t="s">
        <v>8612</v>
      </c>
      <c r="P38"/>
      <c r="Q38"/>
    </row>
    <row r="39" spans="1:17" x14ac:dyDescent="0.35">
      <c r="A39" t="s">
        <v>2133</v>
      </c>
      <c r="B39"/>
      <c r="C39"/>
      <c r="D39" t="s">
        <v>471</v>
      </c>
      <c r="E39" t="s">
        <v>2132</v>
      </c>
      <c r="F39" t="s">
        <v>8137</v>
      </c>
      <c r="G39" t="s">
        <v>8619</v>
      </c>
      <c r="H39" t="s">
        <v>8627</v>
      </c>
      <c r="I39" t="s">
        <v>471</v>
      </c>
      <c r="J39" t="s">
        <v>2132</v>
      </c>
      <c r="K39" t="s">
        <v>8718</v>
      </c>
      <c r="L39" t="s">
        <v>304</v>
      </c>
      <c r="M39" t="s">
        <v>8719</v>
      </c>
      <c r="N39">
        <v>573</v>
      </c>
      <c r="O39" t="s">
        <v>8616</v>
      </c>
      <c r="P39" t="s">
        <v>8720</v>
      </c>
      <c r="Q39" t="s">
        <v>8721</v>
      </c>
    </row>
    <row r="40" spans="1:17" x14ac:dyDescent="0.35">
      <c r="A40" t="s">
        <v>2937</v>
      </c>
      <c r="B40"/>
      <c r="C40"/>
      <c r="D40" t="s">
        <v>471</v>
      </c>
      <c r="E40" t="s">
        <v>2936</v>
      </c>
      <c r="F40" t="s">
        <v>8137</v>
      </c>
      <c r="G40" t="s">
        <v>8619</v>
      </c>
      <c r="H40" t="s">
        <v>8696</v>
      </c>
      <c r="I40" t="s">
        <v>471</v>
      </c>
      <c r="J40" t="s">
        <v>8696</v>
      </c>
      <c r="K40" t="s">
        <v>8722</v>
      </c>
      <c r="L40" t="s">
        <v>470</v>
      </c>
      <c r="M40" t="s">
        <v>8723</v>
      </c>
      <c r="N40">
        <v>142</v>
      </c>
      <c r="O40" t="s">
        <v>8616</v>
      </c>
      <c r="P40" t="s">
        <v>8724</v>
      </c>
      <c r="Q40" t="s">
        <v>8725</v>
      </c>
    </row>
    <row r="41" spans="1:17" x14ac:dyDescent="0.35">
      <c r="A41" t="s">
        <v>134</v>
      </c>
      <c r="B41"/>
      <c r="C41"/>
      <c r="D41" t="s">
        <v>135</v>
      </c>
      <c r="E41" t="s">
        <v>133</v>
      </c>
      <c r="F41" t="s">
        <v>8162</v>
      </c>
      <c r="G41" t="s">
        <v>8713</v>
      </c>
      <c r="H41" t="s">
        <v>8646</v>
      </c>
      <c r="I41" t="s">
        <v>135</v>
      </c>
      <c r="J41" t="s">
        <v>8694</v>
      </c>
      <c r="K41" t="s">
        <v>8726</v>
      </c>
      <c r="L41"/>
      <c r="M41" t="s">
        <v>8610</v>
      </c>
      <c r="N41" t="s">
        <v>8611</v>
      </c>
      <c r="O41" t="s">
        <v>8616</v>
      </c>
      <c r="P41" t="s">
        <v>8727</v>
      </c>
      <c r="Q41" t="s">
        <v>8728</v>
      </c>
    </row>
    <row r="42" spans="1:17" x14ac:dyDescent="0.35">
      <c r="A42" t="s">
        <v>4292</v>
      </c>
      <c r="B42"/>
      <c r="C42"/>
      <c r="D42" t="s">
        <v>4293</v>
      </c>
      <c r="E42" t="s">
        <v>4291</v>
      </c>
      <c r="F42" t="s">
        <v>8165</v>
      </c>
      <c r="G42" t="s">
        <v>8655</v>
      </c>
      <c r="H42" t="s">
        <v>8608</v>
      </c>
      <c r="I42" t="s">
        <v>4293</v>
      </c>
      <c r="J42" t="s">
        <v>8608</v>
      </c>
      <c r="K42" t="s">
        <v>8729</v>
      </c>
      <c r="L42"/>
      <c r="M42" t="s">
        <v>8610</v>
      </c>
      <c r="N42" t="s">
        <v>8611</v>
      </c>
      <c r="O42" t="s">
        <v>8612</v>
      </c>
      <c r="P42"/>
      <c r="Q42"/>
    </row>
    <row r="43" spans="1:17" x14ac:dyDescent="0.35">
      <c r="A43" t="s">
        <v>4304</v>
      </c>
      <c r="B43"/>
      <c r="C43"/>
      <c r="D43" t="s">
        <v>4305</v>
      </c>
      <c r="E43" t="s">
        <v>4303</v>
      </c>
      <c r="F43" t="s">
        <v>8168</v>
      </c>
      <c r="G43" t="s">
        <v>8655</v>
      </c>
      <c r="H43" t="s">
        <v>8608</v>
      </c>
      <c r="I43" t="s">
        <v>4305</v>
      </c>
      <c r="J43" t="s">
        <v>8608</v>
      </c>
      <c r="K43" t="s">
        <v>8730</v>
      </c>
      <c r="L43"/>
      <c r="M43" t="s">
        <v>8610</v>
      </c>
      <c r="N43" t="s">
        <v>8611</v>
      </c>
      <c r="O43" t="s">
        <v>8612</v>
      </c>
      <c r="P43"/>
      <c r="Q43"/>
    </row>
    <row r="44" spans="1:17" x14ac:dyDescent="0.35">
      <c r="A44" t="s">
        <v>4494</v>
      </c>
      <c r="B44"/>
      <c r="C44"/>
      <c r="D44" t="s">
        <v>4495</v>
      </c>
      <c r="E44" t="s">
        <v>4493</v>
      </c>
      <c r="F44" t="s">
        <v>8171</v>
      </c>
      <c r="G44" t="s">
        <v>8655</v>
      </c>
      <c r="H44" t="s">
        <v>8608</v>
      </c>
      <c r="I44" t="s">
        <v>4495</v>
      </c>
      <c r="J44" t="s">
        <v>8608</v>
      </c>
      <c r="K44" t="s">
        <v>8731</v>
      </c>
      <c r="L44"/>
      <c r="M44" t="s">
        <v>8610</v>
      </c>
      <c r="N44" t="s">
        <v>8611</v>
      </c>
      <c r="O44" t="s">
        <v>8612</v>
      </c>
      <c r="P44"/>
      <c r="Q44"/>
    </row>
    <row r="45" spans="1:17" x14ac:dyDescent="0.35">
      <c r="A45" t="s">
        <v>4506</v>
      </c>
      <c r="B45"/>
      <c r="C45"/>
      <c r="D45" t="s">
        <v>4495</v>
      </c>
      <c r="E45" t="s">
        <v>4505</v>
      </c>
      <c r="F45" t="s">
        <v>8171</v>
      </c>
      <c r="G45" t="s">
        <v>8655</v>
      </c>
      <c r="H45" t="s">
        <v>8613</v>
      </c>
      <c r="I45" t="s">
        <v>4495</v>
      </c>
      <c r="J45" t="s">
        <v>8613</v>
      </c>
      <c r="K45" t="s">
        <v>8732</v>
      </c>
      <c r="L45"/>
      <c r="M45" t="s">
        <v>8733</v>
      </c>
      <c r="N45">
        <v>318</v>
      </c>
      <c r="O45" t="s">
        <v>8616</v>
      </c>
      <c r="P45" t="s">
        <v>8734</v>
      </c>
      <c r="Q45" t="s">
        <v>8735</v>
      </c>
    </row>
    <row r="46" spans="1:17" x14ac:dyDescent="0.35">
      <c r="A46" t="s">
        <v>3700</v>
      </c>
      <c r="B46"/>
      <c r="C46"/>
      <c r="D46" t="s">
        <v>3701</v>
      </c>
      <c r="E46" t="s">
        <v>3699</v>
      </c>
      <c r="F46" t="s">
        <v>8172</v>
      </c>
      <c r="G46" t="s">
        <v>8713</v>
      </c>
      <c r="H46" t="s">
        <v>8646</v>
      </c>
      <c r="I46" t="s">
        <v>3701</v>
      </c>
      <c r="J46" t="s">
        <v>8736</v>
      </c>
      <c r="K46" t="s">
        <v>8737</v>
      </c>
      <c r="L46" t="s">
        <v>8738</v>
      </c>
      <c r="M46" t="s">
        <v>8739</v>
      </c>
      <c r="N46">
        <v>122</v>
      </c>
      <c r="O46" t="s">
        <v>8616</v>
      </c>
      <c r="P46" t="s">
        <v>8740</v>
      </c>
      <c r="Q46" t="s">
        <v>8741</v>
      </c>
    </row>
    <row r="47" spans="1:17" x14ac:dyDescent="0.35">
      <c r="A47" t="s">
        <v>1079</v>
      </c>
      <c r="B47"/>
      <c r="C47"/>
      <c r="D47" t="s">
        <v>1080</v>
      </c>
      <c r="E47" t="s">
        <v>1078</v>
      </c>
      <c r="F47" t="s">
        <v>8173</v>
      </c>
      <c r="G47" t="s">
        <v>8607</v>
      </c>
      <c r="H47" t="s">
        <v>8627</v>
      </c>
      <c r="I47" t="s">
        <v>1080</v>
      </c>
      <c r="J47" t="s">
        <v>1078</v>
      </c>
      <c r="K47" t="s">
        <v>8742</v>
      </c>
      <c r="L47"/>
      <c r="M47" t="s">
        <v>8743</v>
      </c>
      <c r="N47">
        <v>1095</v>
      </c>
      <c r="O47" t="s">
        <v>8616</v>
      </c>
      <c r="P47" t="s">
        <v>8744</v>
      </c>
      <c r="Q47" t="s">
        <v>8745</v>
      </c>
    </row>
    <row r="48" spans="1:17" x14ac:dyDescent="0.35">
      <c r="A48" t="s">
        <v>814</v>
      </c>
      <c r="B48"/>
      <c r="C48"/>
      <c r="D48" t="s">
        <v>815</v>
      </c>
      <c r="E48" t="s">
        <v>813</v>
      </c>
      <c r="F48" t="s">
        <v>8174</v>
      </c>
      <c r="G48" t="s">
        <v>8607</v>
      </c>
      <c r="H48" t="s">
        <v>8627</v>
      </c>
      <c r="I48" t="s">
        <v>815</v>
      </c>
      <c r="J48" t="s">
        <v>8746</v>
      </c>
      <c r="K48" t="s">
        <v>8747</v>
      </c>
      <c r="L48" t="s">
        <v>747</v>
      </c>
      <c r="M48" t="s">
        <v>8748</v>
      </c>
      <c r="N48">
        <v>1217</v>
      </c>
      <c r="O48" t="s">
        <v>8616</v>
      </c>
      <c r="P48" t="s">
        <v>8749</v>
      </c>
      <c r="Q48" t="s">
        <v>8750</v>
      </c>
    </row>
    <row r="49" spans="1:17" x14ac:dyDescent="0.35">
      <c r="A49" t="s">
        <v>1407</v>
      </c>
      <c r="B49"/>
      <c r="C49"/>
      <c r="D49" t="s">
        <v>1408</v>
      </c>
      <c r="E49" t="s">
        <v>1406</v>
      </c>
      <c r="F49" t="s">
        <v>8177</v>
      </c>
      <c r="G49" t="s">
        <v>8626</v>
      </c>
      <c r="H49" t="s">
        <v>8646</v>
      </c>
      <c r="I49" t="s">
        <v>1408</v>
      </c>
      <c r="J49" t="s">
        <v>8751</v>
      </c>
      <c r="K49" t="s">
        <v>8752</v>
      </c>
      <c r="L49"/>
      <c r="M49" t="s">
        <v>8753</v>
      </c>
      <c r="N49">
        <v>851</v>
      </c>
      <c r="O49" t="s">
        <v>8616</v>
      </c>
      <c r="P49" t="s">
        <v>8754</v>
      </c>
      <c r="Q49" t="s">
        <v>8755</v>
      </c>
    </row>
    <row r="50" spans="1:17" x14ac:dyDescent="0.35">
      <c r="A50" t="s">
        <v>1450</v>
      </c>
      <c r="B50"/>
      <c r="C50"/>
      <c r="D50" t="s">
        <v>481</v>
      </c>
      <c r="E50" t="s">
        <v>1449</v>
      </c>
      <c r="F50" t="s">
        <v>8178</v>
      </c>
      <c r="G50" t="s">
        <v>8626</v>
      </c>
      <c r="H50" t="s">
        <v>8639</v>
      </c>
      <c r="I50" t="s">
        <v>481</v>
      </c>
      <c r="J50" t="s">
        <v>8656</v>
      </c>
      <c r="K50" t="s">
        <v>8756</v>
      </c>
      <c r="L50"/>
      <c r="M50" t="s">
        <v>8610</v>
      </c>
      <c r="N50" t="s">
        <v>8611</v>
      </c>
      <c r="O50" t="s">
        <v>8612</v>
      </c>
      <c r="P50" t="s">
        <v>8757</v>
      </c>
      <c r="Q50" t="s">
        <v>8758</v>
      </c>
    </row>
    <row r="51" spans="1:17" x14ac:dyDescent="0.35">
      <c r="A51" t="s">
        <v>480</v>
      </c>
      <c r="B51"/>
      <c r="C51"/>
      <c r="D51" t="s">
        <v>481</v>
      </c>
      <c r="E51" t="s">
        <v>479</v>
      </c>
      <c r="F51" t="s">
        <v>8178</v>
      </c>
      <c r="G51" t="s">
        <v>8626</v>
      </c>
      <c r="H51" t="s">
        <v>8627</v>
      </c>
      <c r="I51" t="s">
        <v>481</v>
      </c>
      <c r="J51" t="s">
        <v>8627</v>
      </c>
      <c r="K51" t="s">
        <v>8759</v>
      </c>
      <c r="L51"/>
      <c r="M51" t="s">
        <v>8610</v>
      </c>
      <c r="N51" t="s">
        <v>8611</v>
      </c>
      <c r="O51" t="s">
        <v>8612</v>
      </c>
      <c r="P51" t="s">
        <v>8757</v>
      </c>
      <c r="Q51" t="s">
        <v>8758</v>
      </c>
    </row>
    <row r="52" spans="1:17" x14ac:dyDescent="0.35">
      <c r="A52" t="s">
        <v>486</v>
      </c>
      <c r="B52"/>
      <c r="C52"/>
      <c r="D52" t="s">
        <v>481</v>
      </c>
      <c r="E52" t="s">
        <v>485</v>
      </c>
      <c r="F52" t="s">
        <v>8178</v>
      </c>
      <c r="G52" t="s">
        <v>8626</v>
      </c>
      <c r="H52" t="s">
        <v>8646</v>
      </c>
      <c r="I52" t="s">
        <v>481</v>
      </c>
      <c r="J52" t="s">
        <v>8760</v>
      </c>
      <c r="K52" t="s">
        <v>8761</v>
      </c>
      <c r="L52"/>
      <c r="M52" t="s">
        <v>8610</v>
      </c>
      <c r="N52" t="s">
        <v>8611</v>
      </c>
      <c r="O52" t="s">
        <v>8616</v>
      </c>
      <c r="P52" t="s">
        <v>8762</v>
      </c>
      <c r="Q52" t="s">
        <v>8763</v>
      </c>
    </row>
    <row r="53" spans="1:17" x14ac:dyDescent="0.35">
      <c r="A53" t="s">
        <v>498</v>
      </c>
      <c r="B53"/>
      <c r="C53"/>
      <c r="D53" t="s">
        <v>499</v>
      </c>
      <c r="E53" t="s">
        <v>497</v>
      </c>
      <c r="F53" t="s">
        <v>8183</v>
      </c>
      <c r="G53" t="s">
        <v>8713</v>
      </c>
      <c r="H53" t="s">
        <v>8646</v>
      </c>
      <c r="I53" t="s">
        <v>499</v>
      </c>
      <c r="J53" t="s">
        <v>8694</v>
      </c>
      <c r="K53" t="s">
        <v>8764</v>
      </c>
      <c r="L53"/>
      <c r="M53" t="s">
        <v>8610</v>
      </c>
      <c r="N53" t="s">
        <v>8611</v>
      </c>
      <c r="O53" t="s">
        <v>8612</v>
      </c>
      <c r="P53"/>
      <c r="Q53"/>
    </row>
    <row r="54" spans="1:17" x14ac:dyDescent="0.35">
      <c r="A54" t="s">
        <v>158</v>
      </c>
      <c r="B54"/>
      <c r="C54"/>
      <c r="D54" t="s">
        <v>159</v>
      </c>
      <c r="E54" t="s">
        <v>157</v>
      </c>
      <c r="F54" t="s">
        <v>8186</v>
      </c>
      <c r="G54" t="s">
        <v>8626</v>
      </c>
      <c r="H54" t="s">
        <v>8646</v>
      </c>
      <c r="I54" t="s">
        <v>159</v>
      </c>
      <c r="J54" t="s">
        <v>8765</v>
      </c>
      <c r="K54" t="s">
        <v>8766</v>
      </c>
      <c r="L54"/>
      <c r="M54" t="s">
        <v>8610</v>
      </c>
      <c r="N54" t="s">
        <v>8611</v>
      </c>
      <c r="O54" t="s">
        <v>8616</v>
      </c>
      <c r="P54" t="s">
        <v>8767</v>
      </c>
      <c r="Q54" t="s">
        <v>8768</v>
      </c>
    </row>
    <row r="55" spans="1:17" x14ac:dyDescent="0.35">
      <c r="A55" t="s">
        <v>2394</v>
      </c>
      <c r="B55"/>
      <c r="C55"/>
      <c r="D55" t="s">
        <v>515</v>
      </c>
      <c r="E55" t="s">
        <v>2393</v>
      </c>
      <c r="F55" t="s">
        <v>8191</v>
      </c>
      <c r="G55" t="s">
        <v>8619</v>
      </c>
      <c r="H55" t="s">
        <v>8639</v>
      </c>
      <c r="I55" t="s">
        <v>515</v>
      </c>
      <c r="J55" t="s">
        <v>8769</v>
      </c>
      <c r="K55" t="s">
        <v>8770</v>
      </c>
      <c r="L55"/>
      <c r="M55" t="s">
        <v>8771</v>
      </c>
      <c r="N55">
        <v>1125</v>
      </c>
      <c r="O55" t="s">
        <v>8612</v>
      </c>
      <c r="P55"/>
      <c r="Q55"/>
    </row>
    <row r="56" spans="1:17" x14ac:dyDescent="0.35">
      <c r="A56" t="s">
        <v>514</v>
      </c>
      <c r="B56"/>
      <c r="C56"/>
      <c r="D56" t="s">
        <v>515</v>
      </c>
      <c r="E56" t="s">
        <v>513</v>
      </c>
      <c r="F56" t="s">
        <v>8191</v>
      </c>
      <c r="G56" t="s">
        <v>8619</v>
      </c>
      <c r="H56" t="s">
        <v>8646</v>
      </c>
      <c r="I56" t="s">
        <v>515</v>
      </c>
      <c r="J56" t="s">
        <v>8772</v>
      </c>
      <c r="K56" t="s">
        <v>8773</v>
      </c>
      <c r="L56" t="s">
        <v>8774</v>
      </c>
      <c r="M56" t="s">
        <v>8610</v>
      </c>
      <c r="N56" t="s">
        <v>8611</v>
      </c>
      <c r="O56" t="s">
        <v>8616</v>
      </c>
      <c r="P56" t="s">
        <v>8775</v>
      </c>
      <c r="Q56" t="s">
        <v>8776</v>
      </c>
    </row>
    <row r="57" spans="1:17" x14ac:dyDescent="0.35">
      <c r="A57" t="s">
        <v>2406</v>
      </c>
      <c r="B57"/>
      <c r="C57"/>
      <c r="D57" t="s">
        <v>515</v>
      </c>
      <c r="E57" t="s">
        <v>2405</v>
      </c>
      <c r="F57" t="s">
        <v>8191</v>
      </c>
      <c r="G57" t="s">
        <v>8619</v>
      </c>
      <c r="H57" t="s">
        <v>8696</v>
      </c>
      <c r="I57" t="s">
        <v>515</v>
      </c>
      <c r="J57" t="s">
        <v>8696</v>
      </c>
      <c r="K57" t="s">
        <v>8777</v>
      </c>
      <c r="L57"/>
      <c r="M57" t="s">
        <v>8771</v>
      </c>
      <c r="N57">
        <v>1125</v>
      </c>
      <c r="O57" t="s">
        <v>8616</v>
      </c>
      <c r="P57" t="s">
        <v>8778</v>
      </c>
      <c r="Q57" t="s">
        <v>8779</v>
      </c>
    </row>
    <row r="58" spans="1:17" x14ac:dyDescent="0.35">
      <c r="A58" t="s">
        <v>1505</v>
      </c>
      <c r="B58"/>
      <c r="C58"/>
      <c r="D58" t="s">
        <v>1473</v>
      </c>
      <c r="E58" t="s">
        <v>1504</v>
      </c>
      <c r="F58" t="s">
        <v>8206</v>
      </c>
      <c r="G58" t="s">
        <v>8626</v>
      </c>
      <c r="H58" t="s">
        <v>8646</v>
      </c>
      <c r="I58" t="s">
        <v>1473</v>
      </c>
      <c r="J58" t="s">
        <v>8765</v>
      </c>
      <c r="K58" t="s">
        <v>8780</v>
      </c>
      <c r="L58"/>
      <c r="M58" t="s">
        <v>8610</v>
      </c>
      <c r="N58" t="s">
        <v>8611</v>
      </c>
      <c r="O58" t="s">
        <v>8612</v>
      </c>
      <c r="P58"/>
      <c r="Q58"/>
    </row>
    <row r="59" spans="1:17" x14ac:dyDescent="0.35">
      <c r="A59" t="s">
        <v>1472</v>
      </c>
      <c r="B59"/>
      <c r="C59"/>
      <c r="D59" t="s">
        <v>1473</v>
      </c>
      <c r="E59" t="s">
        <v>1471</v>
      </c>
      <c r="F59" t="s">
        <v>8206</v>
      </c>
      <c r="G59" t="s">
        <v>8626</v>
      </c>
      <c r="H59" t="s">
        <v>8781</v>
      </c>
      <c r="I59" t="s">
        <v>1473</v>
      </c>
      <c r="J59" t="s">
        <v>8782</v>
      </c>
      <c r="K59" t="s">
        <v>8783</v>
      </c>
      <c r="L59"/>
      <c r="M59" t="s">
        <v>8784</v>
      </c>
      <c r="N59">
        <v>820</v>
      </c>
      <c r="O59" t="s">
        <v>8612</v>
      </c>
      <c r="P59"/>
      <c r="Q59"/>
    </row>
    <row r="60" spans="1:17" x14ac:dyDescent="0.35">
      <c r="A60" t="s">
        <v>164</v>
      </c>
      <c r="B60"/>
      <c r="C60"/>
      <c r="D60" t="s">
        <v>165</v>
      </c>
      <c r="E60" t="s">
        <v>163</v>
      </c>
      <c r="F60" t="s">
        <v>8209</v>
      </c>
      <c r="G60" t="s">
        <v>8619</v>
      </c>
      <c r="H60" t="s">
        <v>8639</v>
      </c>
      <c r="I60" t="s">
        <v>165</v>
      </c>
      <c r="J60" t="s">
        <v>8608</v>
      </c>
      <c r="K60" t="s">
        <v>8785</v>
      </c>
      <c r="L60"/>
      <c r="M60" t="s">
        <v>8610</v>
      </c>
      <c r="N60" t="s">
        <v>8611</v>
      </c>
      <c r="O60" t="s">
        <v>8612</v>
      </c>
      <c r="P60"/>
      <c r="Q60"/>
    </row>
    <row r="61" spans="1:17" x14ac:dyDescent="0.35">
      <c r="A61" t="s">
        <v>171</v>
      </c>
      <c r="B61"/>
      <c r="C61"/>
      <c r="D61" t="s">
        <v>165</v>
      </c>
      <c r="E61" t="s">
        <v>170</v>
      </c>
      <c r="F61" t="s">
        <v>8209</v>
      </c>
      <c r="G61" t="s">
        <v>8619</v>
      </c>
      <c r="H61" t="s">
        <v>8646</v>
      </c>
      <c r="I61" t="s">
        <v>165</v>
      </c>
      <c r="J61" t="s">
        <v>8694</v>
      </c>
      <c r="K61" t="s">
        <v>8786</v>
      </c>
      <c r="L61"/>
      <c r="M61" t="s">
        <v>8610</v>
      </c>
      <c r="N61" t="s">
        <v>8611</v>
      </c>
      <c r="O61" t="s">
        <v>8612</v>
      </c>
      <c r="P61"/>
      <c r="Q61"/>
    </row>
    <row r="62" spans="1:17" x14ac:dyDescent="0.35">
      <c r="A62" t="s">
        <v>6131</v>
      </c>
      <c r="B62"/>
      <c r="C62"/>
      <c r="D62" t="s">
        <v>6132</v>
      </c>
      <c r="E62" t="s">
        <v>6130</v>
      </c>
      <c r="F62" t="s">
        <v>8214</v>
      </c>
      <c r="G62" t="s">
        <v>8607</v>
      </c>
      <c r="H62" t="s">
        <v>8781</v>
      </c>
      <c r="I62" t="s">
        <v>6132</v>
      </c>
      <c r="J62" t="s">
        <v>8787</v>
      </c>
      <c r="K62" t="s">
        <v>8788</v>
      </c>
      <c r="L62"/>
      <c r="M62" t="s">
        <v>8789</v>
      </c>
      <c r="N62">
        <v>10</v>
      </c>
      <c r="O62" t="s">
        <v>8612</v>
      </c>
      <c r="P62"/>
      <c r="Q62"/>
    </row>
    <row r="63" spans="1:17" x14ac:dyDescent="0.35">
      <c r="A63" t="s">
        <v>90</v>
      </c>
      <c r="B63"/>
      <c r="C63"/>
      <c r="D63" t="s">
        <v>91</v>
      </c>
      <c r="E63" t="s">
        <v>89</v>
      </c>
      <c r="F63" t="s">
        <v>8215</v>
      </c>
      <c r="G63" t="s">
        <v>8619</v>
      </c>
      <c r="H63" t="s">
        <v>8696</v>
      </c>
      <c r="I63" t="s">
        <v>91</v>
      </c>
      <c r="J63" t="s">
        <v>8696</v>
      </c>
      <c r="K63" t="s">
        <v>8790</v>
      </c>
      <c r="L63"/>
      <c r="M63" t="s">
        <v>8610</v>
      </c>
      <c r="N63" t="s">
        <v>8611</v>
      </c>
      <c r="O63" t="s">
        <v>8612</v>
      </c>
      <c r="P63"/>
      <c r="Q63"/>
    </row>
    <row r="64" spans="1:17" x14ac:dyDescent="0.35">
      <c r="A64" t="s">
        <v>518</v>
      </c>
      <c r="B64"/>
      <c r="C64"/>
      <c r="D64" t="s">
        <v>519</v>
      </c>
      <c r="E64" t="s">
        <v>517</v>
      </c>
      <c r="F64" t="s">
        <v>8222</v>
      </c>
      <c r="G64" t="s">
        <v>8619</v>
      </c>
      <c r="H64" t="s">
        <v>8646</v>
      </c>
      <c r="I64" t="s">
        <v>519</v>
      </c>
      <c r="J64" t="s">
        <v>8694</v>
      </c>
      <c r="K64" t="s">
        <v>8791</v>
      </c>
      <c r="L64"/>
      <c r="M64" t="s">
        <v>8610</v>
      </c>
      <c r="N64" t="s">
        <v>8611</v>
      </c>
      <c r="O64" t="s">
        <v>8612</v>
      </c>
      <c r="P64"/>
      <c r="Q64"/>
    </row>
    <row r="65" spans="1:17" x14ac:dyDescent="0.35">
      <c r="A65" t="s">
        <v>3768</v>
      </c>
      <c r="B65"/>
      <c r="C65"/>
      <c r="D65" t="s">
        <v>3769</v>
      </c>
      <c r="E65" t="s">
        <v>3767</v>
      </c>
      <c r="F65" t="s">
        <v>8223</v>
      </c>
      <c r="G65" t="s">
        <v>8713</v>
      </c>
      <c r="H65" t="s">
        <v>8646</v>
      </c>
      <c r="I65" t="s">
        <v>3769</v>
      </c>
      <c r="J65" t="s">
        <v>8736</v>
      </c>
      <c r="K65" t="s">
        <v>8792</v>
      </c>
      <c r="L65" t="s">
        <v>8793</v>
      </c>
      <c r="M65" t="s">
        <v>8794</v>
      </c>
      <c r="N65">
        <v>119</v>
      </c>
      <c r="O65" t="s">
        <v>8616</v>
      </c>
      <c r="P65" t="s">
        <v>8795</v>
      </c>
      <c r="Q65" t="s">
        <v>8796</v>
      </c>
    </row>
    <row r="66" spans="1:17" x14ac:dyDescent="0.35">
      <c r="A66" t="s">
        <v>2822</v>
      </c>
      <c r="B66"/>
      <c r="C66"/>
      <c r="D66" t="s">
        <v>1059</v>
      </c>
      <c r="E66" t="s">
        <v>2821</v>
      </c>
      <c r="F66" t="s">
        <v>8224</v>
      </c>
      <c r="G66" t="s">
        <v>8619</v>
      </c>
      <c r="H66" t="s">
        <v>8639</v>
      </c>
      <c r="I66" t="s">
        <v>1059</v>
      </c>
      <c r="J66" t="s">
        <v>8656</v>
      </c>
      <c r="K66" t="s">
        <v>8797</v>
      </c>
      <c r="L66"/>
      <c r="M66" t="s">
        <v>8610</v>
      </c>
      <c r="N66" t="s">
        <v>8611</v>
      </c>
      <c r="O66" t="s">
        <v>8612</v>
      </c>
      <c r="P66"/>
      <c r="Q66"/>
    </row>
    <row r="67" spans="1:17" x14ac:dyDescent="0.35">
      <c r="A67" t="s">
        <v>1058</v>
      </c>
      <c r="B67"/>
      <c r="C67"/>
      <c r="D67" t="s">
        <v>1059</v>
      </c>
      <c r="E67" t="s">
        <v>1057</v>
      </c>
      <c r="F67" t="s">
        <v>8224</v>
      </c>
      <c r="G67" t="s">
        <v>8619</v>
      </c>
      <c r="H67" t="s">
        <v>8696</v>
      </c>
      <c r="I67" t="s">
        <v>1059</v>
      </c>
      <c r="J67" t="s">
        <v>8696</v>
      </c>
      <c r="K67" t="s">
        <v>8798</v>
      </c>
      <c r="L67"/>
      <c r="M67" t="s">
        <v>8610</v>
      </c>
      <c r="N67" t="s">
        <v>8611</v>
      </c>
      <c r="O67" t="s">
        <v>8616</v>
      </c>
      <c r="P67" t="s">
        <v>8799</v>
      </c>
      <c r="Q67" t="s">
        <v>8800</v>
      </c>
    </row>
    <row r="68" spans="1:17" x14ac:dyDescent="0.35">
      <c r="A68" t="s">
        <v>2785</v>
      </c>
      <c r="B68"/>
      <c r="C68"/>
      <c r="D68" t="s">
        <v>1059</v>
      </c>
      <c r="E68" t="s">
        <v>2784</v>
      </c>
      <c r="F68" t="s">
        <v>8224</v>
      </c>
      <c r="G68" t="s">
        <v>8619</v>
      </c>
      <c r="H68" t="s">
        <v>8801</v>
      </c>
      <c r="I68" t="s">
        <v>1059</v>
      </c>
      <c r="J68" t="s">
        <v>8802</v>
      </c>
      <c r="K68" t="s">
        <v>8803</v>
      </c>
      <c r="L68" t="s">
        <v>2870</v>
      </c>
      <c r="M68" t="s">
        <v>8804</v>
      </c>
      <c r="N68">
        <v>156</v>
      </c>
      <c r="O68" t="s">
        <v>8612</v>
      </c>
      <c r="P68"/>
      <c r="Q68"/>
    </row>
    <row r="69" spans="1:17" x14ac:dyDescent="0.35">
      <c r="A69" t="s">
        <v>4742</v>
      </c>
      <c r="B69"/>
      <c r="C69"/>
      <c r="D69" t="s">
        <v>4743</v>
      </c>
      <c r="E69" t="s">
        <v>4741</v>
      </c>
      <c r="F69" t="s">
        <v>8227</v>
      </c>
      <c r="G69" t="s">
        <v>8655</v>
      </c>
      <c r="H69" t="s">
        <v>8639</v>
      </c>
      <c r="I69" t="s">
        <v>4743</v>
      </c>
      <c r="J69" t="s">
        <v>8640</v>
      </c>
      <c r="K69" t="s">
        <v>8805</v>
      </c>
      <c r="L69"/>
      <c r="M69" t="s">
        <v>8806</v>
      </c>
      <c r="N69">
        <v>972</v>
      </c>
      <c r="O69" t="s">
        <v>8612</v>
      </c>
      <c r="P69"/>
      <c r="Q69"/>
    </row>
    <row r="70" spans="1:17" x14ac:dyDescent="0.35">
      <c r="A70" t="s">
        <v>4754</v>
      </c>
      <c r="B70"/>
      <c r="C70"/>
      <c r="D70" t="s">
        <v>4743</v>
      </c>
      <c r="E70" t="s">
        <v>4753</v>
      </c>
      <c r="F70" t="s">
        <v>8227</v>
      </c>
      <c r="G70" t="s">
        <v>8655</v>
      </c>
      <c r="H70" t="s">
        <v>8807</v>
      </c>
      <c r="I70" t="s">
        <v>4743</v>
      </c>
      <c r="J70" t="s">
        <v>8808</v>
      </c>
      <c r="K70" t="s">
        <v>8809</v>
      </c>
      <c r="L70"/>
      <c r="M70" t="s">
        <v>8806</v>
      </c>
      <c r="N70">
        <v>972</v>
      </c>
      <c r="O70" t="s">
        <v>8612</v>
      </c>
      <c r="P70"/>
      <c r="Q70"/>
    </row>
    <row r="71" spans="1:17" x14ac:dyDescent="0.35">
      <c r="A71" t="s">
        <v>4765</v>
      </c>
      <c r="B71"/>
      <c r="C71"/>
      <c r="D71" t="s">
        <v>4743</v>
      </c>
      <c r="E71" t="s">
        <v>4764</v>
      </c>
      <c r="F71" t="s">
        <v>8227</v>
      </c>
      <c r="G71" t="s">
        <v>8655</v>
      </c>
      <c r="H71" t="s">
        <v>8646</v>
      </c>
      <c r="I71" t="s">
        <v>4743</v>
      </c>
      <c r="J71" t="s">
        <v>8694</v>
      </c>
      <c r="K71" t="s">
        <v>8810</v>
      </c>
      <c r="L71" t="s">
        <v>8811</v>
      </c>
      <c r="M71" t="s">
        <v>8806</v>
      </c>
      <c r="N71">
        <v>972</v>
      </c>
      <c r="O71" t="s">
        <v>8612</v>
      </c>
      <c r="P71"/>
      <c r="Q71"/>
    </row>
    <row r="72" spans="1:17" x14ac:dyDescent="0.35">
      <c r="A72" t="s">
        <v>11</v>
      </c>
      <c r="B72"/>
      <c r="C72"/>
      <c r="D72" t="s">
        <v>12</v>
      </c>
      <c r="E72" t="s">
        <v>10</v>
      </c>
      <c r="F72" t="s">
        <v>8232</v>
      </c>
      <c r="G72" t="s">
        <v>8619</v>
      </c>
      <c r="H72" t="s">
        <v>8608</v>
      </c>
      <c r="I72" t="s">
        <v>12</v>
      </c>
      <c r="J72" t="s">
        <v>8608</v>
      </c>
      <c r="K72" t="s">
        <v>8812</v>
      </c>
      <c r="L72"/>
      <c r="M72" t="s">
        <v>8610</v>
      </c>
      <c r="N72" t="s">
        <v>8611</v>
      </c>
      <c r="O72" t="s">
        <v>8612</v>
      </c>
      <c r="P72"/>
      <c r="Q72"/>
    </row>
    <row r="73" spans="1:17" x14ac:dyDescent="0.35">
      <c r="A73" t="s">
        <v>1417</v>
      </c>
      <c r="B73"/>
      <c r="C73"/>
      <c r="D73" t="s">
        <v>404</v>
      </c>
      <c r="E73" t="s">
        <v>1416</v>
      </c>
      <c r="F73" t="s">
        <v>8235</v>
      </c>
      <c r="G73" t="s">
        <v>8607</v>
      </c>
      <c r="H73" t="s">
        <v>8639</v>
      </c>
      <c r="I73" t="s">
        <v>404</v>
      </c>
      <c r="J73" t="s">
        <v>8656</v>
      </c>
      <c r="K73" t="s">
        <v>8813</v>
      </c>
      <c r="L73"/>
      <c r="M73" t="s">
        <v>8610</v>
      </c>
      <c r="N73" t="s">
        <v>8611</v>
      </c>
      <c r="O73" t="s">
        <v>8612</v>
      </c>
      <c r="P73"/>
      <c r="Q73"/>
    </row>
    <row r="74" spans="1:17" x14ac:dyDescent="0.35">
      <c r="A74" t="s">
        <v>403</v>
      </c>
      <c r="B74"/>
      <c r="C74"/>
      <c r="D74" t="s">
        <v>404</v>
      </c>
      <c r="E74" t="s">
        <v>402</v>
      </c>
      <c r="F74" t="s">
        <v>8235</v>
      </c>
      <c r="G74" t="s">
        <v>8607</v>
      </c>
      <c r="H74" t="s">
        <v>8627</v>
      </c>
      <c r="I74" t="s">
        <v>404</v>
      </c>
      <c r="J74" t="s">
        <v>8814</v>
      </c>
      <c r="K74" t="s">
        <v>8815</v>
      </c>
      <c r="L74"/>
      <c r="M74" t="s">
        <v>8610</v>
      </c>
      <c r="N74" t="s">
        <v>8611</v>
      </c>
      <c r="O74" t="s">
        <v>8616</v>
      </c>
      <c r="P74" t="s">
        <v>8816</v>
      </c>
      <c r="Q74" t="s">
        <v>8817</v>
      </c>
    </row>
    <row r="75" spans="1:17" x14ac:dyDescent="0.35">
      <c r="A75" t="s">
        <v>411</v>
      </c>
      <c r="B75"/>
      <c r="C75"/>
      <c r="D75" t="s">
        <v>404</v>
      </c>
      <c r="E75" t="s">
        <v>410</v>
      </c>
      <c r="F75" t="s">
        <v>8235</v>
      </c>
      <c r="G75" t="s">
        <v>8607</v>
      </c>
      <c r="H75" t="s">
        <v>8627</v>
      </c>
      <c r="I75" t="s">
        <v>404</v>
      </c>
      <c r="J75" t="s">
        <v>8818</v>
      </c>
      <c r="K75" t="s">
        <v>8819</v>
      </c>
      <c r="L75"/>
      <c r="M75" t="s">
        <v>8610</v>
      </c>
      <c r="N75" t="s">
        <v>8611</v>
      </c>
      <c r="O75" t="s">
        <v>8616</v>
      </c>
      <c r="P75" t="s">
        <v>8820</v>
      </c>
      <c r="Q75" t="s">
        <v>8821</v>
      </c>
    </row>
    <row r="76" spans="1:17" x14ac:dyDescent="0.35">
      <c r="A76" t="s">
        <v>2142</v>
      </c>
      <c r="B76"/>
      <c r="C76"/>
      <c r="D76" t="s">
        <v>404</v>
      </c>
      <c r="E76" t="s">
        <v>2141</v>
      </c>
      <c r="F76" t="s">
        <v>8235</v>
      </c>
      <c r="G76" t="s">
        <v>8607</v>
      </c>
      <c r="H76" t="s">
        <v>8627</v>
      </c>
      <c r="I76" t="s">
        <v>404</v>
      </c>
      <c r="J76" t="s">
        <v>8822</v>
      </c>
      <c r="K76" t="s">
        <v>8823</v>
      </c>
      <c r="L76"/>
      <c r="M76" t="s">
        <v>8824</v>
      </c>
      <c r="N76">
        <v>378</v>
      </c>
      <c r="O76" t="s">
        <v>8616</v>
      </c>
      <c r="P76" t="s">
        <v>8825</v>
      </c>
      <c r="Q76" t="s">
        <v>8826</v>
      </c>
    </row>
    <row r="77" spans="1:17" x14ac:dyDescent="0.35">
      <c r="A77" t="s">
        <v>1091</v>
      </c>
      <c r="B77"/>
      <c r="C77"/>
      <c r="D77" t="s">
        <v>799</v>
      </c>
      <c r="E77" t="s">
        <v>1090</v>
      </c>
      <c r="F77" t="s">
        <v>8240</v>
      </c>
      <c r="G77" t="s">
        <v>8619</v>
      </c>
      <c r="H77" t="s">
        <v>8639</v>
      </c>
      <c r="I77" t="s">
        <v>799</v>
      </c>
      <c r="J77" t="s">
        <v>8827</v>
      </c>
      <c r="K77" t="s">
        <v>8828</v>
      </c>
      <c r="L77" t="s">
        <v>8829</v>
      </c>
      <c r="M77" t="s">
        <v>8692</v>
      </c>
      <c r="N77">
        <v>1186</v>
      </c>
      <c r="O77"/>
      <c r="P77" t="s">
        <v>8830</v>
      </c>
      <c r="Q77" t="s">
        <v>8831</v>
      </c>
    </row>
    <row r="78" spans="1:17" x14ac:dyDescent="0.35">
      <c r="A78" t="s">
        <v>798</v>
      </c>
      <c r="B78"/>
      <c r="C78"/>
      <c r="D78" t="s">
        <v>799</v>
      </c>
      <c r="E78" t="s">
        <v>797</v>
      </c>
      <c r="F78" t="s">
        <v>8240</v>
      </c>
      <c r="G78" t="s">
        <v>8619</v>
      </c>
      <c r="H78" t="s">
        <v>8807</v>
      </c>
      <c r="I78" t="s">
        <v>799</v>
      </c>
      <c r="J78" t="s">
        <v>8832</v>
      </c>
      <c r="K78" t="s">
        <v>8833</v>
      </c>
      <c r="L78"/>
      <c r="M78" t="s">
        <v>8748</v>
      </c>
      <c r="N78">
        <v>1217</v>
      </c>
      <c r="O78" t="s">
        <v>8616</v>
      </c>
      <c r="P78" t="s">
        <v>8834</v>
      </c>
      <c r="Q78" t="s">
        <v>8835</v>
      </c>
    </row>
    <row r="79" spans="1:17" x14ac:dyDescent="0.35">
      <c r="A79" t="s">
        <v>2914</v>
      </c>
      <c r="B79"/>
      <c r="C79"/>
      <c r="D79" t="s">
        <v>799</v>
      </c>
      <c r="E79" t="s">
        <v>2913</v>
      </c>
      <c r="F79" t="s">
        <v>8240</v>
      </c>
      <c r="G79" t="s">
        <v>8619</v>
      </c>
      <c r="H79" t="s">
        <v>8801</v>
      </c>
      <c r="I79" t="s">
        <v>799</v>
      </c>
      <c r="J79" t="s">
        <v>8836</v>
      </c>
      <c r="K79" t="s">
        <v>8837</v>
      </c>
      <c r="L79" t="s">
        <v>8838</v>
      </c>
      <c r="M79" t="s">
        <v>8839</v>
      </c>
      <c r="N79">
        <v>150</v>
      </c>
      <c r="O79" t="s">
        <v>8616</v>
      </c>
      <c r="P79" t="s">
        <v>8840</v>
      </c>
      <c r="Q79" t="s">
        <v>8841</v>
      </c>
    </row>
    <row r="80" spans="1:17" x14ac:dyDescent="0.35">
      <c r="A80" t="s">
        <v>420</v>
      </c>
      <c r="B80"/>
      <c r="C80"/>
      <c r="D80" t="s">
        <v>421</v>
      </c>
      <c r="E80" t="s">
        <v>419</v>
      </c>
      <c r="F80" t="s">
        <v>8241</v>
      </c>
      <c r="G80" t="s">
        <v>8619</v>
      </c>
      <c r="H80" t="s">
        <v>8646</v>
      </c>
      <c r="I80" t="s">
        <v>421</v>
      </c>
      <c r="J80" t="s">
        <v>8842</v>
      </c>
      <c r="K80" t="s">
        <v>8843</v>
      </c>
      <c r="L80"/>
      <c r="M80" t="s">
        <v>8610</v>
      </c>
      <c r="N80" t="s">
        <v>8611</v>
      </c>
      <c r="O80" t="s">
        <v>8616</v>
      </c>
      <c r="P80" t="s">
        <v>8844</v>
      </c>
      <c r="Q80" t="s">
        <v>8845</v>
      </c>
    </row>
    <row r="81" spans="1:17" x14ac:dyDescent="0.35">
      <c r="A81" t="s">
        <v>1621</v>
      </c>
      <c r="B81"/>
      <c r="C81"/>
      <c r="D81" t="s">
        <v>421</v>
      </c>
      <c r="E81" t="s">
        <v>1620</v>
      </c>
      <c r="F81" t="s">
        <v>8241</v>
      </c>
      <c r="G81" t="s">
        <v>8619</v>
      </c>
      <c r="H81" t="s">
        <v>8696</v>
      </c>
      <c r="I81" t="s">
        <v>421</v>
      </c>
      <c r="J81" t="s">
        <v>8846</v>
      </c>
      <c r="K81" t="s">
        <v>8847</v>
      </c>
      <c r="L81"/>
      <c r="M81" t="s">
        <v>8610</v>
      </c>
      <c r="N81" t="s">
        <v>8611</v>
      </c>
      <c r="O81" t="s">
        <v>8612</v>
      </c>
      <c r="P81"/>
      <c r="Q81"/>
    </row>
    <row r="82" spans="1:17" x14ac:dyDescent="0.35">
      <c r="A82" t="s">
        <v>529</v>
      </c>
      <c r="B82"/>
      <c r="C82"/>
      <c r="D82" t="s">
        <v>530</v>
      </c>
      <c r="E82" t="s">
        <v>528</v>
      </c>
      <c r="F82" t="s">
        <v>8244</v>
      </c>
      <c r="G82" t="s">
        <v>8619</v>
      </c>
      <c r="H82" t="s">
        <v>8608</v>
      </c>
      <c r="I82" t="s">
        <v>530</v>
      </c>
      <c r="J82" t="s">
        <v>8848</v>
      </c>
      <c r="K82" t="s">
        <v>8849</v>
      </c>
      <c r="L82"/>
      <c r="M82" t="s">
        <v>8610</v>
      </c>
      <c r="N82" t="s">
        <v>8611</v>
      </c>
      <c r="O82" t="s">
        <v>8612</v>
      </c>
      <c r="P82"/>
      <c r="Q82"/>
    </row>
    <row r="83" spans="1:17" x14ac:dyDescent="0.35">
      <c r="A83" t="s">
        <v>2870</v>
      </c>
      <c r="B83"/>
      <c r="C83"/>
      <c r="D83" t="s">
        <v>530</v>
      </c>
      <c r="E83" t="s">
        <v>2869</v>
      </c>
      <c r="F83" t="s">
        <v>8244</v>
      </c>
      <c r="G83" t="s">
        <v>8619</v>
      </c>
      <c r="H83" t="s">
        <v>8801</v>
      </c>
      <c r="I83" t="s">
        <v>530</v>
      </c>
      <c r="J83" t="s">
        <v>8850</v>
      </c>
      <c r="K83" t="s">
        <v>8851</v>
      </c>
      <c r="L83" t="s">
        <v>2785</v>
      </c>
      <c r="M83" t="s">
        <v>8839</v>
      </c>
      <c r="N83">
        <v>150</v>
      </c>
      <c r="O83" t="s">
        <v>8616</v>
      </c>
      <c r="P83" t="s">
        <v>8852</v>
      </c>
      <c r="Q83" t="s">
        <v>8853</v>
      </c>
    </row>
    <row r="84" spans="1:17" x14ac:dyDescent="0.35">
      <c r="A84" t="s">
        <v>2053</v>
      </c>
      <c r="B84"/>
      <c r="C84"/>
      <c r="D84" t="s">
        <v>2054</v>
      </c>
      <c r="E84" t="s">
        <v>2052</v>
      </c>
      <c r="F84" t="s">
        <v>8245</v>
      </c>
      <c r="G84" t="s">
        <v>8607</v>
      </c>
      <c r="H84" t="s">
        <v>8646</v>
      </c>
      <c r="I84" t="s">
        <v>2054</v>
      </c>
      <c r="J84" t="s">
        <v>8854</v>
      </c>
      <c r="K84" t="s">
        <v>8855</v>
      </c>
      <c r="L84" t="s">
        <v>403</v>
      </c>
      <c r="M84" t="s">
        <v>8856</v>
      </c>
      <c r="N84">
        <v>461</v>
      </c>
      <c r="O84" t="s">
        <v>8612</v>
      </c>
      <c r="P84"/>
      <c r="Q84"/>
    </row>
    <row r="85" spans="1:17" x14ac:dyDescent="0.35">
      <c r="A85" t="s">
        <v>1329</v>
      </c>
      <c r="B85"/>
      <c r="C85"/>
      <c r="D85" t="s">
        <v>1330</v>
      </c>
      <c r="E85" t="s">
        <v>1328</v>
      </c>
      <c r="F85" t="s">
        <v>8246</v>
      </c>
      <c r="G85" t="s">
        <v>8619</v>
      </c>
      <c r="H85" t="s">
        <v>8620</v>
      </c>
      <c r="I85" t="s">
        <v>1330</v>
      </c>
      <c r="J85" t="s">
        <v>8857</v>
      </c>
      <c r="K85" t="s">
        <v>8858</v>
      </c>
      <c r="L85"/>
      <c r="M85" t="s">
        <v>8859</v>
      </c>
      <c r="N85">
        <v>911</v>
      </c>
      <c r="O85" t="s">
        <v>8612</v>
      </c>
      <c r="P85"/>
      <c r="Q85"/>
    </row>
    <row r="86" spans="1:17" x14ac:dyDescent="0.35">
      <c r="A86" t="s">
        <v>226</v>
      </c>
      <c r="B86"/>
      <c r="C86"/>
      <c r="D86" t="s">
        <v>227</v>
      </c>
      <c r="E86" t="s">
        <v>225</v>
      </c>
      <c r="F86" t="s">
        <v>8247</v>
      </c>
      <c r="G86" t="s">
        <v>8619</v>
      </c>
      <c r="H86" t="s">
        <v>8639</v>
      </c>
      <c r="I86" t="s">
        <v>227</v>
      </c>
      <c r="J86" t="s">
        <v>8656</v>
      </c>
      <c r="K86" t="s">
        <v>8860</v>
      </c>
      <c r="L86"/>
      <c r="M86" t="s">
        <v>8610</v>
      </c>
      <c r="N86" t="s">
        <v>8611</v>
      </c>
      <c r="O86" t="s">
        <v>8612</v>
      </c>
      <c r="P86"/>
      <c r="Q86"/>
    </row>
    <row r="87" spans="1:17" x14ac:dyDescent="0.35">
      <c r="A87" t="s">
        <v>236</v>
      </c>
      <c r="B87"/>
      <c r="C87"/>
      <c r="D87" t="s">
        <v>227</v>
      </c>
      <c r="E87" t="s">
        <v>235</v>
      </c>
      <c r="F87" t="s">
        <v>8247</v>
      </c>
      <c r="G87" t="s">
        <v>8619</v>
      </c>
      <c r="H87" t="s">
        <v>8627</v>
      </c>
      <c r="I87" t="s">
        <v>227</v>
      </c>
      <c r="J87" t="s">
        <v>8672</v>
      </c>
      <c r="K87" t="s">
        <v>8861</v>
      </c>
      <c r="L87"/>
      <c r="M87" t="s">
        <v>8610</v>
      </c>
      <c r="N87" t="s">
        <v>8611</v>
      </c>
      <c r="O87" t="s">
        <v>8616</v>
      </c>
      <c r="P87" t="s">
        <v>8862</v>
      </c>
      <c r="Q87" t="s">
        <v>8863</v>
      </c>
    </row>
    <row r="88" spans="1:17" x14ac:dyDescent="0.35">
      <c r="A88" t="s">
        <v>250</v>
      </c>
      <c r="B88"/>
      <c r="C88"/>
      <c r="D88" t="s">
        <v>227</v>
      </c>
      <c r="E88" t="s">
        <v>249</v>
      </c>
      <c r="F88" t="s">
        <v>8247</v>
      </c>
      <c r="G88" t="s">
        <v>8619</v>
      </c>
      <c r="H88" t="s">
        <v>8627</v>
      </c>
      <c r="I88" t="s">
        <v>227</v>
      </c>
      <c r="J88" t="s">
        <v>8864</v>
      </c>
      <c r="K88" t="s">
        <v>8865</v>
      </c>
      <c r="L88"/>
      <c r="M88" t="s">
        <v>8610</v>
      </c>
      <c r="N88" t="s">
        <v>8611</v>
      </c>
      <c r="O88" t="s">
        <v>8616</v>
      </c>
      <c r="P88" t="s">
        <v>8866</v>
      </c>
      <c r="Q88" t="s">
        <v>8867</v>
      </c>
    </row>
    <row r="89" spans="1:17" x14ac:dyDescent="0.35">
      <c r="A89" t="s">
        <v>1240</v>
      </c>
      <c r="B89"/>
      <c r="C89"/>
      <c r="D89" t="s">
        <v>227</v>
      </c>
      <c r="E89" t="s">
        <v>1239</v>
      </c>
      <c r="F89" t="s">
        <v>8247</v>
      </c>
      <c r="G89" t="s">
        <v>8619</v>
      </c>
      <c r="H89" t="s">
        <v>8646</v>
      </c>
      <c r="I89" t="s">
        <v>227</v>
      </c>
      <c r="J89" t="s">
        <v>1239</v>
      </c>
      <c r="K89" t="s">
        <v>8868</v>
      </c>
      <c r="L89"/>
      <c r="M89" t="s">
        <v>8686</v>
      </c>
      <c r="N89">
        <v>942</v>
      </c>
      <c r="O89" t="s">
        <v>8616</v>
      </c>
      <c r="P89" t="s">
        <v>8869</v>
      </c>
      <c r="Q89" t="s">
        <v>8870</v>
      </c>
    </row>
    <row r="90" spans="1:17" x14ac:dyDescent="0.35">
      <c r="A90" t="s">
        <v>1043</v>
      </c>
      <c r="B90"/>
      <c r="C90"/>
      <c r="D90" t="s">
        <v>1010</v>
      </c>
      <c r="E90" t="s">
        <v>1042</v>
      </c>
      <c r="F90" t="s">
        <v>8248</v>
      </c>
      <c r="G90" t="s">
        <v>8619</v>
      </c>
      <c r="H90" t="s">
        <v>8608</v>
      </c>
      <c r="I90" t="s">
        <v>1010</v>
      </c>
      <c r="J90" t="s">
        <v>8608</v>
      </c>
      <c r="K90" t="s">
        <v>8871</v>
      </c>
      <c r="L90" t="s">
        <v>8872</v>
      </c>
      <c r="M90" t="s">
        <v>8610</v>
      </c>
      <c r="N90" t="s">
        <v>8611</v>
      </c>
      <c r="O90" t="s">
        <v>8612</v>
      </c>
      <c r="P90"/>
      <c r="Q90"/>
    </row>
    <row r="91" spans="1:17" x14ac:dyDescent="0.35">
      <c r="A91" t="s">
        <v>1032</v>
      </c>
      <c r="B91"/>
      <c r="C91"/>
      <c r="D91" t="s">
        <v>1010</v>
      </c>
      <c r="E91" t="s">
        <v>1031</v>
      </c>
      <c r="F91" t="s">
        <v>8248</v>
      </c>
      <c r="G91" t="s">
        <v>8619</v>
      </c>
      <c r="H91" t="s">
        <v>8627</v>
      </c>
      <c r="I91" t="s">
        <v>1010</v>
      </c>
      <c r="J91" t="s">
        <v>8873</v>
      </c>
      <c r="K91" t="s">
        <v>8874</v>
      </c>
      <c r="L91"/>
      <c r="M91" t="s">
        <v>8610</v>
      </c>
      <c r="N91" t="s">
        <v>8611</v>
      </c>
      <c r="O91" t="s">
        <v>8616</v>
      </c>
      <c r="P91" t="s">
        <v>8875</v>
      </c>
      <c r="Q91" t="s">
        <v>8876</v>
      </c>
    </row>
    <row r="92" spans="1:17" x14ac:dyDescent="0.35">
      <c r="A92" t="s">
        <v>1009</v>
      </c>
      <c r="B92"/>
      <c r="C92"/>
      <c r="D92" t="s">
        <v>1010</v>
      </c>
      <c r="E92" t="s">
        <v>1008</v>
      </c>
      <c r="F92" t="s">
        <v>8248</v>
      </c>
      <c r="G92" t="s">
        <v>8619</v>
      </c>
      <c r="H92" t="s">
        <v>8627</v>
      </c>
      <c r="I92" t="s">
        <v>1010</v>
      </c>
      <c r="J92" t="s">
        <v>8877</v>
      </c>
      <c r="K92" t="s">
        <v>8878</v>
      </c>
      <c r="L92" t="s">
        <v>1240</v>
      </c>
      <c r="M92" t="s">
        <v>8610</v>
      </c>
      <c r="N92" t="s">
        <v>8611</v>
      </c>
      <c r="O92" t="s">
        <v>8616</v>
      </c>
      <c r="P92" t="s">
        <v>8879</v>
      </c>
      <c r="Q92" t="s">
        <v>8880</v>
      </c>
    </row>
    <row r="93" spans="1:17" x14ac:dyDescent="0.35">
      <c r="A93" t="s">
        <v>1254</v>
      </c>
      <c r="B93"/>
      <c r="C93"/>
      <c r="D93" t="s">
        <v>1010</v>
      </c>
      <c r="E93" t="s">
        <v>1253</v>
      </c>
      <c r="F93" t="s">
        <v>8248</v>
      </c>
      <c r="G93" t="s">
        <v>8619</v>
      </c>
      <c r="H93" t="s">
        <v>8807</v>
      </c>
      <c r="I93" t="s">
        <v>1010</v>
      </c>
      <c r="J93" t="s">
        <v>1253</v>
      </c>
      <c r="K93" t="s">
        <v>8881</v>
      </c>
      <c r="L93" t="s">
        <v>1240</v>
      </c>
      <c r="M93" t="s">
        <v>8686</v>
      </c>
      <c r="N93">
        <v>942</v>
      </c>
      <c r="O93" t="s">
        <v>8616</v>
      </c>
      <c r="P93" t="s">
        <v>8882</v>
      </c>
      <c r="Q93" t="s">
        <v>8883</v>
      </c>
    </row>
    <row r="94" spans="1:17" x14ac:dyDescent="0.35">
      <c r="A94" t="s">
        <v>1295</v>
      </c>
      <c r="B94"/>
      <c r="C94"/>
      <c r="D94" t="s">
        <v>1010</v>
      </c>
      <c r="E94" t="s">
        <v>1294</v>
      </c>
      <c r="F94" t="s">
        <v>8248</v>
      </c>
      <c r="G94" t="s">
        <v>8619</v>
      </c>
      <c r="H94" t="s">
        <v>8646</v>
      </c>
      <c r="I94" t="s">
        <v>1010</v>
      </c>
      <c r="J94" t="s">
        <v>8884</v>
      </c>
      <c r="K94" t="s">
        <v>8885</v>
      </c>
      <c r="L94" t="s">
        <v>278</v>
      </c>
      <c r="M94" t="s">
        <v>8859</v>
      </c>
      <c r="N94">
        <v>911</v>
      </c>
      <c r="O94" t="s">
        <v>8616</v>
      </c>
      <c r="P94" t="s">
        <v>8886</v>
      </c>
      <c r="Q94" t="s">
        <v>8887</v>
      </c>
    </row>
    <row r="95" spans="1:17" x14ac:dyDescent="0.35">
      <c r="A95" t="s">
        <v>4177</v>
      </c>
      <c r="B95"/>
      <c r="C95"/>
      <c r="D95" t="s">
        <v>4178</v>
      </c>
      <c r="E95" t="s">
        <v>4176</v>
      </c>
      <c r="F95" t="s">
        <v>8249</v>
      </c>
      <c r="G95" t="s">
        <v>8655</v>
      </c>
      <c r="H95" t="s">
        <v>8781</v>
      </c>
      <c r="I95" t="s">
        <v>4178</v>
      </c>
      <c r="J95" t="s">
        <v>8782</v>
      </c>
      <c r="K95" t="s">
        <v>8888</v>
      </c>
      <c r="L95"/>
      <c r="M95" t="s">
        <v>8610</v>
      </c>
      <c r="N95" t="s">
        <v>8611</v>
      </c>
      <c r="O95" t="s">
        <v>8612</v>
      </c>
      <c r="P95"/>
      <c r="Q95"/>
    </row>
    <row r="96" spans="1:17" x14ac:dyDescent="0.35">
      <c r="A96" t="s">
        <v>178</v>
      </c>
      <c r="B96"/>
      <c r="C96"/>
      <c r="D96" t="s">
        <v>179</v>
      </c>
      <c r="E96" t="s">
        <v>177</v>
      </c>
      <c r="F96" t="s">
        <v>8262</v>
      </c>
      <c r="G96" t="s">
        <v>8607</v>
      </c>
      <c r="H96" t="s">
        <v>8608</v>
      </c>
      <c r="I96" t="s">
        <v>179</v>
      </c>
      <c r="J96" t="s">
        <v>8608</v>
      </c>
      <c r="K96" t="s">
        <v>8889</v>
      </c>
      <c r="L96"/>
      <c r="M96" t="s">
        <v>8610</v>
      </c>
      <c r="N96" t="s">
        <v>8611</v>
      </c>
      <c r="O96" t="s">
        <v>8612</v>
      </c>
      <c r="P96"/>
      <c r="Q96"/>
    </row>
    <row r="97" spans="1:17" x14ac:dyDescent="0.35">
      <c r="A97" t="s">
        <v>747</v>
      </c>
      <c r="B97"/>
      <c r="C97"/>
      <c r="D97" t="s">
        <v>179</v>
      </c>
      <c r="E97" t="s">
        <v>746</v>
      </c>
      <c r="F97" t="s">
        <v>8262</v>
      </c>
      <c r="G97" t="s">
        <v>8607</v>
      </c>
      <c r="H97" t="s">
        <v>8627</v>
      </c>
      <c r="I97" t="s">
        <v>179</v>
      </c>
      <c r="J97" t="s">
        <v>8890</v>
      </c>
      <c r="K97" t="s">
        <v>8891</v>
      </c>
      <c r="L97"/>
      <c r="M97" t="s">
        <v>8892</v>
      </c>
      <c r="N97">
        <v>1245</v>
      </c>
      <c r="O97" t="s">
        <v>8616</v>
      </c>
      <c r="P97" t="s">
        <v>8893</v>
      </c>
      <c r="Q97" t="s">
        <v>8894</v>
      </c>
    </row>
    <row r="98" spans="1:17" x14ac:dyDescent="0.35">
      <c r="A98" t="s">
        <v>4189</v>
      </c>
      <c r="B98"/>
      <c r="C98"/>
      <c r="D98" t="s">
        <v>4190</v>
      </c>
      <c r="E98" t="s">
        <v>4188</v>
      </c>
      <c r="F98" t="s">
        <v>8263</v>
      </c>
      <c r="G98" t="s">
        <v>8655</v>
      </c>
      <c r="H98" t="s">
        <v>8646</v>
      </c>
      <c r="I98" t="s">
        <v>4190</v>
      </c>
      <c r="J98" t="s">
        <v>8660</v>
      </c>
      <c r="K98" t="s">
        <v>8895</v>
      </c>
      <c r="L98" t="s">
        <v>68</v>
      </c>
      <c r="M98" t="s">
        <v>8610</v>
      </c>
      <c r="N98" t="s">
        <v>8611</v>
      </c>
      <c r="O98" t="s">
        <v>8612</v>
      </c>
      <c r="P98"/>
      <c r="Q98"/>
    </row>
    <row r="99" spans="1:17" x14ac:dyDescent="0.35">
      <c r="A99" t="s">
        <v>533</v>
      </c>
      <c r="B99"/>
      <c r="C99"/>
      <c r="D99" t="s">
        <v>534</v>
      </c>
      <c r="E99" t="s">
        <v>532</v>
      </c>
      <c r="F99" t="s">
        <v>8264</v>
      </c>
      <c r="G99" t="s">
        <v>8655</v>
      </c>
      <c r="H99" t="s">
        <v>8646</v>
      </c>
      <c r="I99" t="s">
        <v>534</v>
      </c>
      <c r="J99" t="s">
        <v>8660</v>
      </c>
      <c r="K99" t="s">
        <v>8896</v>
      </c>
      <c r="L99" t="s">
        <v>68</v>
      </c>
      <c r="M99" t="s">
        <v>8610</v>
      </c>
      <c r="N99" t="s">
        <v>8611</v>
      </c>
      <c r="O99" t="s">
        <v>8612</v>
      </c>
      <c r="P99"/>
      <c r="Q99"/>
    </row>
    <row r="100" spans="1:17" x14ac:dyDescent="0.35">
      <c r="A100" t="s">
        <v>2508</v>
      </c>
      <c r="B100"/>
      <c r="C100"/>
      <c r="D100" t="s">
        <v>834</v>
      </c>
      <c r="E100" t="s">
        <v>2507</v>
      </c>
      <c r="F100" t="s">
        <v>8265</v>
      </c>
      <c r="G100" t="s">
        <v>8607</v>
      </c>
      <c r="H100" t="s">
        <v>8639</v>
      </c>
      <c r="I100" t="s">
        <v>834</v>
      </c>
      <c r="J100" t="s">
        <v>8656</v>
      </c>
      <c r="K100" t="s">
        <v>8897</v>
      </c>
      <c r="L100"/>
      <c r="M100" t="s">
        <v>8610</v>
      </c>
      <c r="N100" t="s">
        <v>8611</v>
      </c>
      <c r="O100" t="s">
        <v>8612</v>
      </c>
      <c r="P100"/>
      <c r="Q100"/>
    </row>
    <row r="101" spans="1:17" x14ac:dyDescent="0.35">
      <c r="A101" t="s">
        <v>833</v>
      </c>
      <c r="B101"/>
      <c r="C101"/>
      <c r="D101" t="s">
        <v>834</v>
      </c>
      <c r="E101" t="s">
        <v>832</v>
      </c>
      <c r="F101" t="s">
        <v>8265</v>
      </c>
      <c r="G101" t="s">
        <v>8607</v>
      </c>
      <c r="H101" t="s">
        <v>8627</v>
      </c>
      <c r="I101" t="s">
        <v>834</v>
      </c>
      <c r="J101" t="s">
        <v>8898</v>
      </c>
      <c r="K101" t="s">
        <v>8899</v>
      </c>
      <c r="L101"/>
      <c r="M101" t="s">
        <v>8610</v>
      </c>
      <c r="N101" t="s">
        <v>8611</v>
      </c>
      <c r="O101" t="s">
        <v>8616</v>
      </c>
      <c r="P101" t="s">
        <v>8900</v>
      </c>
      <c r="Q101" t="s">
        <v>8901</v>
      </c>
    </row>
    <row r="102" spans="1:17" x14ac:dyDescent="0.35">
      <c r="A102" t="s">
        <v>2522</v>
      </c>
      <c r="B102"/>
      <c r="C102"/>
      <c r="D102" t="s">
        <v>834</v>
      </c>
      <c r="E102" t="s">
        <v>2521</v>
      </c>
      <c r="F102" t="s">
        <v>8265</v>
      </c>
      <c r="G102" t="s">
        <v>8607</v>
      </c>
      <c r="H102" t="s">
        <v>8801</v>
      </c>
      <c r="I102" t="s">
        <v>834</v>
      </c>
      <c r="J102" t="s">
        <v>8902</v>
      </c>
      <c r="K102" t="s">
        <v>8903</v>
      </c>
      <c r="L102"/>
      <c r="M102" t="s">
        <v>8904</v>
      </c>
      <c r="N102">
        <v>193</v>
      </c>
      <c r="O102" t="s">
        <v>8616</v>
      </c>
      <c r="P102" t="s">
        <v>8905</v>
      </c>
      <c r="Q102" t="s">
        <v>8906</v>
      </c>
    </row>
    <row r="103" spans="1:17" x14ac:dyDescent="0.35">
      <c r="A103" t="s">
        <v>3045</v>
      </c>
      <c r="B103"/>
      <c r="C103"/>
      <c r="D103" t="s">
        <v>3046</v>
      </c>
      <c r="E103" t="s">
        <v>3044</v>
      </c>
      <c r="F103" t="s">
        <v>8270</v>
      </c>
      <c r="G103" t="s">
        <v>8713</v>
      </c>
      <c r="H103" t="s">
        <v>8646</v>
      </c>
      <c r="I103" t="s">
        <v>3046</v>
      </c>
      <c r="J103" t="s">
        <v>8736</v>
      </c>
      <c r="K103" t="s">
        <v>8907</v>
      </c>
      <c r="L103" t="s">
        <v>8908</v>
      </c>
      <c r="M103" t="s">
        <v>8739</v>
      </c>
      <c r="N103">
        <v>122</v>
      </c>
      <c r="O103" t="s">
        <v>8616</v>
      </c>
      <c r="P103" t="s">
        <v>8909</v>
      </c>
      <c r="Q103" t="s">
        <v>8910</v>
      </c>
    </row>
    <row r="104" spans="1:17" x14ac:dyDescent="0.35">
      <c r="A104" t="s">
        <v>44</v>
      </c>
      <c r="B104"/>
      <c r="C104"/>
      <c r="D104" t="s">
        <v>45</v>
      </c>
      <c r="E104" t="s">
        <v>43</v>
      </c>
      <c r="F104" t="s">
        <v>8271</v>
      </c>
      <c r="G104" t="s">
        <v>8607</v>
      </c>
      <c r="H104" t="s">
        <v>8608</v>
      </c>
      <c r="I104" t="s">
        <v>45</v>
      </c>
      <c r="J104" t="s">
        <v>8608</v>
      </c>
      <c r="K104" t="s">
        <v>8911</v>
      </c>
      <c r="L104"/>
      <c r="M104" t="s">
        <v>8610</v>
      </c>
      <c r="N104" t="s">
        <v>8611</v>
      </c>
      <c r="O104" t="s">
        <v>8612</v>
      </c>
      <c r="P104"/>
      <c r="Q104"/>
    </row>
    <row r="105" spans="1:17" x14ac:dyDescent="0.35">
      <c r="A105" t="s">
        <v>191</v>
      </c>
      <c r="B105"/>
      <c r="C105"/>
      <c r="D105" t="s">
        <v>192</v>
      </c>
      <c r="E105" t="s">
        <v>190</v>
      </c>
      <c r="F105" t="s">
        <v>8276</v>
      </c>
      <c r="G105" t="s">
        <v>8626</v>
      </c>
      <c r="H105" t="s">
        <v>8627</v>
      </c>
      <c r="I105" t="s">
        <v>192</v>
      </c>
      <c r="J105" t="s">
        <v>8627</v>
      </c>
      <c r="K105" t="s">
        <v>8912</v>
      </c>
      <c r="L105"/>
      <c r="M105" t="s">
        <v>8610</v>
      </c>
      <c r="N105" t="s">
        <v>8611</v>
      </c>
      <c r="O105" t="s">
        <v>8612</v>
      </c>
      <c r="P105"/>
      <c r="Q105"/>
    </row>
    <row r="106" spans="1:17" x14ac:dyDescent="0.35">
      <c r="A106" t="s">
        <v>788</v>
      </c>
      <c r="B106"/>
      <c r="C106"/>
      <c r="D106" t="s">
        <v>789</v>
      </c>
      <c r="E106" t="s">
        <v>787</v>
      </c>
      <c r="F106" t="s">
        <v>8913</v>
      </c>
      <c r="G106" t="s">
        <v>8914</v>
      </c>
      <c r="H106" t="s">
        <v>8915</v>
      </c>
      <c r="I106" t="s">
        <v>1010</v>
      </c>
      <c r="J106" t="s">
        <v>8916</v>
      </c>
      <c r="K106" t="s">
        <v>8917</v>
      </c>
      <c r="L106"/>
      <c r="M106" t="s">
        <v>8748</v>
      </c>
      <c r="N106">
        <v>1217</v>
      </c>
      <c r="O106"/>
      <c r="P106" t="s">
        <v>8918</v>
      </c>
      <c r="Q106" t="s">
        <v>8919</v>
      </c>
    </row>
    <row r="107" spans="1:17" x14ac:dyDescent="0.35">
      <c r="A107" t="s">
        <v>931</v>
      </c>
      <c r="B107"/>
      <c r="C107"/>
      <c r="D107" t="s">
        <v>932</v>
      </c>
      <c r="E107" t="s">
        <v>930</v>
      </c>
      <c r="F107" t="s">
        <v>8920</v>
      </c>
      <c r="G107" t="s">
        <v>8921</v>
      </c>
      <c r="H107" t="s">
        <v>8915</v>
      </c>
      <c r="I107" t="s">
        <v>69</v>
      </c>
      <c r="J107" t="s">
        <v>930</v>
      </c>
      <c r="K107" t="s">
        <v>8922</v>
      </c>
      <c r="L107"/>
      <c r="M107" t="s">
        <v>8692</v>
      </c>
      <c r="N107">
        <v>1186</v>
      </c>
      <c r="O107"/>
      <c r="P107" t="s">
        <v>8923</v>
      </c>
      <c r="Q107" t="s">
        <v>8924</v>
      </c>
    </row>
    <row r="108" spans="1:17" x14ac:dyDescent="0.35">
      <c r="A108" t="s">
        <v>842</v>
      </c>
      <c r="B108"/>
      <c r="C108"/>
      <c r="D108" t="s">
        <v>843</v>
      </c>
      <c r="E108" t="s">
        <v>841</v>
      </c>
      <c r="F108" t="s">
        <v>8925</v>
      </c>
      <c r="G108" t="s">
        <v>8926</v>
      </c>
      <c r="H108" t="s">
        <v>8915</v>
      </c>
      <c r="I108" t="s">
        <v>815</v>
      </c>
      <c r="J108" t="s">
        <v>841</v>
      </c>
      <c r="K108" t="s">
        <v>8927</v>
      </c>
      <c r="L108"/>
      <c r="M108" t="s">
        <v>8692</v>
      </c>
      <c r="N108">
        <v>1186</v>
      </c>
      <c r="O108"/>
      <c r="P108"/>
      <c r="Q108"/>
    </row>
    <row r="109" spans="1:17" x14ac:dyDescent="0.35">
      <c r="A109" t="s">
        <v>969</v>
      </c>
      <c r="B109"/>
      <c r="C109"/>
      <c r="D109" t="s">
        <v>970</v>
      </c>
      <c r="E109" t="s">
        <v>968</v>
      </c>
      <c r="F109" t="s">
        <v>8928</v>
      </c>
      <c r="G109" t="s">
        <v>8929</v>
      </c>
      <c r="H109" t="s">
        <v>8915</v>
      </c>
      <c r="I109" t="s">
        <v>105</v>
      </c>
      <c r="J109" t="s">
        <v>968</v>
      </c>
      <c r="K109" t="s">
        <v>8930</v>
      </c>
      <c r="L109"/>
      <c r="M109" t="s">
        <v>8931</v>
      </c>
      <c r="N109">
        <v>1156</v>
      </c>
      <c r="O109"/>
      <c r="P109" t="s">
        <v>8932</v>
      </c>
      <c r="Q109" t="s">
        <v>8933</v>
      </c>
    </row>
    <row r="110" spans="1:17" x14ac:dyDescent="0.35">
      <c r="A110" t="s">
        <v>957</v>
      </c>
      <c r="B110"/>
      <c r="C110"/>
      <c r="D110" t="s">
        <v>958</v>
      </c>
      <c r="E110" t="s">
        <v>956</v>
      </c>
      <c r="F110" t="s">
        <v>8934</v>
      </c>
      <c r="G110" t="s">
        <v>8935</v>
      </c>
      <c r="H110" t="s">
        <v>8915</v>
      </c>
      <c r="I110" t="s">
        <v>641</v>
      </c>
      <c r="J110" t="s">
        <v>956</v>
      </c>
      <c r="K110" t="s">
        <v>8936</v>
      </c>
      <c r="L110"/>
      <c r="M110" t="s">
        <v>8931</v>
      </c>
      <c r="N110">
        <v>1156</v>
      </c>
      <c r="O110"/>
      <c r="P110" t="s">
        <v>8937</v>
      </c>
      <c r="Q110" t="s">
        <v>8938</v>
      </c>
    </row>
    <row r="111" spans="1:17" x14ac:dyDescent="0.35">
      <c r="A111" t="s">
        <v>865</v>
      </c>
      <c r="B111"/>
      <c r="C111"/>
      <c r="D111" t="s">
        <v>866</v>
      </c>
      <c r="E111" t="s">
        <v>864</v>
      </c>
      <c r="F111" t="s">
        <v>8939</v>
      </c>
      <c r="G111" t="s">
        <v>8940</v>
      </c>
      <c r="H111" t="s">
        <v>8915</v>
      </c>
      <c r="I111" t="s">
        <v>456</v>
      </c>
      <c r="J111" t="s">
        <v>864</v>
      </c>
      <c r="K111" t="s">
        <v>8941</v>
      </c>
      <c r="L111"/>
      <c r="M111" t="s">
        <v>8692</v>
      </c>
      <c r="N111">
        <v>1186</v>
      </c>
      <c r="O111"/>
      <c r="P111"/>
      <c r="Q111"/>
    </row>
    <row r="112" spans="1:17" x14ac:dyDescent="0.35">
      <c r="A112" t="s">
        <v>887</v>
      </c>
      <c r="B112"/>
      <c r="C112"/>
      <c r="D112" t="s">
        <v>888</v>
      </c>
      <c r="E112" t="s">
        <v>886</v>
      </c>
      <c r="F112" t="s">
        <v>8942</v>
      </c>
      <c r="G112" t="s">
        <v>8943</v>
      </c>
      <c r="H112" t="s">
        <v>8915</v>
      </c>
      <c r="I112" t="s">
        <v>456</v>
      </c>
      <c r="J112" t="s">
        <v>886</v>
      </c>
      <c r="K112" t="s">
        <v>8944</v>
      </c>
      <c r="L112"/>
      <c r="M112" t="s">
        <v>8692</v>
      </c>
      <c r="N112">
        <v>1186</v>
      </c>
      <c r="O112"/>
      <c r="P112"/>
      <c r="Q112"/>
    </row>
    <row r="113" spans="1:17" x14ac:dyDescent="0.35">
      <c r="A113" t="s">
        <v>941</v>
      </c>
      <c r="B113"/>
      <c r="C113"/>
      <c r="D113" t="s">
        <v>942</v>
      </c>
      <c r="E113" t="s">
        <v>940</v>
      </c>
      <c r="F113" t="s">
        <v>8945</v>
      </c>
      <c r="G113" t="s">
        <v>8926</v>
      </c>
      <c r="H113" t="s">
        <v>8915</v>
      </c>
      <c r="I113" t="s">
        <v>152</v>
      </c>
      <c r="J113" t="s">
        <v>940</v>
      </c>
      <c r="K113" t="s">
        <v>8946</v>
      </c>
      <c r="L113"/>
      <c r="M113" t="s">
        <v>8692</v>
      </c>
      <c r="N113">
        <v>1186</v>
      </c>
      <c r="O113"/>
      <c r="P113"/>
      <c r="Q113"/>
    </row>
    <row r="114" spans="1:17" x14ac:dyDescent="0.35">
      <c r="A114" t="s">
        <v>1347</v>
      </c>
      <c r="B114"/>
      <c r="C114"/>
      <c r="D114" t="s">
        <v>1348</v>
      </c>
      <c r="E114" t="s">
        <v>1346</v>
      </c>
      <c r="F114" t="s">
        <v>8947</v>
      </c>
      <c r="G114" t="s">
        <v>8948</v>
      </c>
      <c r="H114" t="s">
        <v>8915</v>
      </c>
      <c r="I114" t="s">
        <v>91</v>
      </c>
      <c r="J114" t="s">
        <v>1346</v>
      </c>
      <c r="K114" t="s">
        <v>8949</v>
      </c>
      <c r="L114"/>
      <c r="M114" t="s">
        <v>8950</v>
      </c>
      <c r="N114">
        <v>880</v>
      </c>
      <c r="O114"/>
      <c r="P114" t="s">
        <v>8951</v>
      </c>
      <c r="Q114" t="s">
        <v>8952</v>
      </c>
    </row>
    <row r="115" spans="1:17" x14ac:dyDescent="0.35">
      <c r="A115" t="s">
        <v>1699</v>
      </c>
      <c r="B115"/>
      <c r="C115"/>
      <c r="D115" t="s">
        <v>1700</v>
      </c>
      <c r="E115" t="s">
        <v>1698</v>
      </c>
      <c r="F115" t="s">
        <v>8953</v>
      </c>
      <c r="G115" t="s">
        <v>8954</v>
      </c>
      <c r="H115" t="s">
        <v>8915</v>
      </c>
      <c r="I115" t="s">
        <v>1668</v>
      </c>
      <c r="J115" t="s">
        <v>8955</v>
      </c>
      <c r="K115" t="s">
        <v>8956</v>
      </c>
      <c r="L115"/>
      <c r="M115" t="s">
        <v>8957</v>
      </c>
      <c r="N115">
        <v>609</v>
      </c>
      <c r="O115"/>
      <c r="P115"/>
      <c r="Q115"/>
    </row>
    <row r="116" spans="1:17" x14ac:dyDescent="0.35">
      <c r="A116" t="s">
        <v>3076</v>
      </c>
      <c r="B116"/>
      <c r="C116"/>
      <c r="D116" t="s">
        <v>3077</v>
      </c>
      <c r="E116" t="s">
        <v>3075</v>
      </c>
      <c r="F116" t="s">
        <v>8958</v>
      </c>
      <c r="G116" t="s">
        <v>8959</v>
      </c>
      <c r="H116" t="s">
        <v>8915</v>
      </c>
      <c r="I116" t="s">
        <v>471</v>
      </c>
      <c r="J116" t="s">
        <v>3075</v>
      </c>
      <c r="K116" t="s">
        <v>8960</v>
      </c>
      <c r="L116" t="s">
        <v>8961</v>
      </c>
      <c r="M116" t="s">
        <v>8962</v>
      </c>
      <c r="N116">
        <v>120</v>
      </c>
      <c r="O116"/>
      <c r="P116" t="s">
        <v>8963</v>
      </c>
      <c r="Q116" t="s">
        <v>8964</v>
      </c>
    </row>
    <row r="117" spans="1:17" x14ac:dyDescent="0.35">
      <c r="A117" t="s">
        <v>3130</v>
      </c>
      <c r="B117"/>
      <c r="C117"/>
      <c r="D117" t="s">
        <v>3131</v>
      </c>
      <c r="E117" t="s">
        <v>3129</v>
      </c>
      <c r="F117" t="s">
        <v>8281</v>
      </c>
      <c r="G117" t="s">
        <v>8713</v>
      </c>
      <c r="H117" t="s">
        <v>8646</v>
      </c>
      <c r="I117" t="s">
        <v>3131</v>
      </c>
      <c r="J117" t="s">
        <v>8736</v>
      </c>
      <c r="K117" t="s">
        <v>8965</v>
      </c>
      <c r="L117" t="s">
        <v>8966</v>
      </c>
      <c r="M117" t="s">
        <v>8967</v>
      </c>
      <c r="N117">
        <v>113</v>
      </c>
      <c r="O117" t="s">
        <v>8616</v>
      </c>
      <c r="P117" t="s">
        <v>8968</v>
      </c>
      <c r="Q117" t="s">
        <v>8969</v>
      </c>
    </row>
    <row r="118" spans="1:17" x14ac:dyDescent="0.35">
      <c r="A118" t="s">
        <v>540</v>
      </c>
      <c r="B118"/>
      <c r="C118"/>
      <c r="D118" t="s">
        <v>541</v>
      </c>
      <c r="E118" t="s">
        <v>539</v>
      </c>
      <c r="F118" t="s">
        <v>8284</v>
      </c>
      <c r="G118" t="s">
        <v>8619</v>
      </c>
      <c r="H118" t="s">
        <v>8646</v>
      </c>
      <c r="I118" t="s">
        <v>541</v>
      </c>
      <c r="J118" t="s">
        <v>8970</v>
      </c>
      <c r="K118" t="s">
        <v>8971</v>
      </c>
      <c r="L118" t="s">
        <v>8972</v>
      </c>
      <c r="M118" t="s">
        <v>8610</v>
      </c>
      <c r="N118" t="s">
        <v>8611</v>
      </c>
      <c r="O118" t="s">
        <v>8612</v>
      </c>
      <c r="P118"/>
      <c r="Q118"/>
    </row>
    <row r="119" spans="1:17" x14ac:dyDescent="0.35">
      <c r="A119" t="s">
        <v>557</v>
      </c>
      <c r="B119"/>
      <c r="C119"/>
      <c r="D119" t="s">
        <v>558</v>
      </c>
      <c r="E119" t="s">
        <v>556</v>
      </c>
      <c r="F119" t="s">
        <v>8287</v>
      </c>
      <c r="G119" t="s">
        <v>8619</v>
      </c>
      <c r="H119" t="s">
        <v>8639</v>
      </c>
      <c r="I119" t="s">
        <v>558</v>
      </c>
      <c r="J119" t="s">
        <v>8608</v>
      </c>
      <c r="K119" t="s">
        <v>8973</v>
      </c>
      <c r="L119"/>
      <c r="M119" t="s">
        <v>8610</v>
      </c>
      <c r="N119" t="s">
        <v>8611</v>
      </c>
      <c r="O119" t="s">
        <v>8612</v>
      </c>
      <c r="P119"/>
      <c r="Q119"/>
    </row>
    <row r="120" spans="1:17" x14ac:dyDescent="0.35">
      <c r="A120" t="s">
        <v>1338</v>
      </c>
      <c r="B120"/>
      <c r="C120"/>
      <c r="D120" t="s">
        <v>558</v>
      </c>
      <c r="E120" t="s">
        <v>1337</v>
      </c>
      <c r="F120" t="s">
        <v>8287</v>
      </c>
      <c r="G120" t="s">
        <v>8619</v>
      </c>
      <c r="H120" t="s">
        <v>8646</v>
      </c>
      <c r="I120" t="s">
        <v>558</v>
      </c>
      <c r="J120" t="s">
        <v>8970</v>
      </c>
      <c r="K120" t="s">
        <v>8974</v>
      </c>
      <c r="L120" t="s">
        <v>8975</v>
      </c>
      <c r="M120" t="s">
        <v>8859</v>
      </c>
      <c r="N120">
        <v>911</v>
      </c>
      <c r="O120" t="s">
        <v>8616</v>
      </c>
      <c r="P120" t="s">
        <v>8976</v>
      </c>
      <c r="Q120" t="s">
        <v>8977</v>
      </c>
    </row>
    <row r="121" spans="1:17" x14ac:dyDescent="0.35">
      <c r="A121" t="s">
        <v>2068</v>
      </c>
      <c r="B121"/>
      <c r="C121"/>
      <c r="D121" t="s">
        <v>558</v>
      </c>
      <c r="E121" t="s">
        <v>2067</v>
      </c>
      <c r="F121" t="s">
        <v>8287</v>
      </c>
      <c r="G121" t="s">
        <v>8619</v>
      </c>
      <c r="H121" t="s">
        <v>8807</v>
      </c>
      <c r="I121" t="s">
        <v>558</v>
      </c>
      <c r="J121" t="s">
        <v>2067</v>
      </c>
      <c r="K121" t="s">
        <v>8978</v>
      </c>
      <c r="L121"/>
      <c r="M121" t="s">
        <v>8979</v>
      </c>
      <c r="N121">
        <v>429</v>
      </c>
      <c r="O121" t="s">
        <v>8616</v>
      </c>
      <c r="P121" t="s">
        <v>8980</v>
      </c>
      <c r="Q121" t="s">
        <v>8981</v>
      </c>
    </row>
    <row r="122" spans="1:17" x14ac:dyDescent="0.35">
      <c r="A122" t="s">
        <v>28</v>
      </c>
      <c r="B122"/>
      <c r="C122"/>
      <c r="D122" t="s">
        <v>29</v>
      </c>
      <c r="E122" t="s">
        <v>27</v>
      </c>
      <c r="F122" t="s">
        <v>8288</v>
      </c>
      <c r="G122" t="s">
        <v>8619</v>
      </c>
      <c r="H122" t="s">
        <v>8696</v>
      </c>
      <c r="I122" t="s">
        <v>29</v>
      </c>
      <c r="J122" t="s">
        <v>8696</v>
      </c>
      <c r="K122" t="s">
        <v>8982</v>
      </c>
      <c r="L122"/>
      <c r="M122" t="s">
        <v>8610</v>
      </c>
      <c r="N122" t="s">
        <v>8611</v>
      </c>
      <c r="O122" t="s">
        <v>8612</v>
      </c>
      <c r="P122"/>
      <c r="Q122"/>
    </row>
    <row r="123" spans="1:17" x14ac:dyDescent="0.35">
      <c r="A123" t="s">
        <v>4316</v>
      </c>
      <c r="B123"/>
      <c r="C123"/>
      <c r="D123" t="s">
        <v>4317</v>
      </c>
      <c r="E123" t="s">
        <v>4315</v>
      </c>
      <c r="F123" t="s">
        <v>8295</v>
      </c>
      <c r="G123" t="s">
        <v>8655</v>
      </c>
      <c r="H123" t="s">
        <v>8608</v>
      </c>
      <c r="I123" t="s">
        <v>4317</v>
      </c>
      <c r="J123" t="s">
        <v>8608</v>
      </c>
      <c r="K123" t="s">
        <v>8983</v>
      </c>
      <c r="L123"/>
      <c r="M123" t="s">
        <v>8610</v>
      </c>
      <c r="N123" t="s">
        <v>8611</v>
      </c>
      <c r="O123" t="s">
        <v>8612</v>
      </c>
      <c r="P123"/>
      <c r="Q123"/>
    </row>
    <row r="124" spans="1:17" x14ac:dyDescent="0.35">
      <c r="A124" t="s">
        <v>126</v>
      </c>
      <c r="B124"/>
      <c r="C124"/>
      <c r="D124" t="s">
        <v>127</v>
      </c>
      <c r="E124" t="s">
        <v>125</v>
      </c>
      <c r="F124" t="s">
        <v>8296</v>
      </c>
      <c r="G124" t="s">
        <v>8619</v>
      </c>
      <c r="H124" t="s">
        <v>8608</v>
      </c>
      <c r="I124" t="s">
        <v>127</v>
      </c>
      <c r="J124" t="s">
        <v>8608</v>
      </c>
      <c r="K124" t="s">
        <v>8984</v>
      </c>
      <c r="L124" t="s">
        <v>8985</v>
      </c>
      <c r="M124" t="s">
        <v>8610</v>
      </c>
      <c r="N124" t="s">
        <v>8611</v>
      </c>
      <c r="O124" t="s">
        <v>8612</v>
      </c>
      <c r="P124"/>
      <c r="Q124"/>
    </row>
    <row r="125" spans="1:17" x14ac:dyDescent="0.35">
      <c r="A125" t="s">
        <v>913</v>
      </c>
      <c r="B125"/>
      <c r="C125"/>
      <c r="D125" t="s">
        <v>127</v>
      </c>
      <c r="E125" t="s">
        <v>912</v>
      </c>
      <c r="F125" t="s">
        <v>8296</v>
      </c>
      <c r="G125" t="s">
        <v>8619</v>
      </c>
      <c r="H125" t="s">
        <v>8646</v>
      </c>
      <c r="I125" t="s">
        <v>127</v>
      </c>
      <c r="J125" t="s">
        <v>8694</v>
      </c>
      <c r="K125" t="s">
        <v>8986</v>
      </c>
      <c r="L125" t="s">
        <v>8987</v>
      </c>
      <c r="M125" t="s">
        <v>8692</v>
      </c>
      <c r="N125">
        <v>1186</v>
      </c>
      <c r="O125" t="s">
        <v>8616</v>
      </c>
      <c r="P125" t="s">
        <v>8988</v>
      </c>
      <c r="Q125" t="s">
        <v>8989</v>
      </c>
    </row>
    <row r="126" spans="1:17" x14ac:dyDescent="0.35">
      <c r="A126" t="s">
        <v>431</v>
      </c>
      <c r="B126"/>
      <c r="C126"/>
      <c r="D126" t="s">
        <v>432</v>
      </c>
      <c r="E126" t="s">
        <v>430</v>
      </c>
      <c r="F126" t="s">
        <v>8299</v>
      </c>
      <c r="G126" t="s">
        <v>8619</v>
      </c>
      <c r="H126" t="s">
        <v>8608</v>
      </c>
      <c r="I126" t="s">
        <v>432</v>
      </c>
      <c r="J126" t="s">
        <v>8608</v>
      </c>
      <c r="K126" t="s">
        <v>8990</v>
      </c>
      <c r="L126" t="s">
        <v>8991</v>
      </c>
      <c r="M126" t="s">
        <v>8610</v>
      </c>
      <c r="N126" t="s">
        <v>8611</v>
      </c>
      <c r="O126" t="s">
        <v>8612</v>
      </c>
      <c r="P126"/>
      <c r="Q126"/>
    </row>
    <row r="127" spans="1:17" x14ac:dyDescent="0.35">
      <c r="A127" t="s">
        <v>3105</v>
      </c>
      <c r="B127"/>
      <c r="C127"/>
      <c r="D127" t="s">
        <v>3106</v>
      </c>
      <c r="E127" t="s">
        <v>3104</v>
      </c>
      <c r="F127" t="s">
        <v>8304</v>
      </c>
      <c r="G127" t="s">
        <v>8713</v>
      </c>
      <c r="H127" t="s">
        <v>8646</v>
      </c>
      <c r="I127" t="s">
        <v>3106</v>
      </c>
      <c r="J127" t="s">
        <v>8736</v>
      </c>
      <c r="K127" t="s">
        <v>8992</v>
      </c>
      <c r="L127" t="s">
        <v>8993</v>
      </c>
      <c r="M127" t="s">
        <v>8994</v>
      </c>
      <c r="N127">
        <v>115</v>
      </c>
      <c r="O127" t="s">
        <v>8616</v>
      </c>
      <c r="P127" t="s">
        <v>8995</v>
      </c>
      <c r="Q127" t="s">
        <v>8996</v>
      </c>
    </row>
    <row r="128" spans="1:17" x14ac:dyDescent="0.35">
      <c r="A128" t="s">
        <v>1354</v>
      </c>
      <c r="B128"/>
      <c r="C128"/>
      <c r="D128" t="s">
        <v>1355</v>
      </c>
      <c r="E128" t="s">
        <v>1353</v>
      </c>
      <c r="F128" t="s">
        <v>8309</v>
      </c>
      <c r="G128" t="s">
        <v>8619</v>
      </c>
      <c r="H128" t="s">
        <v>8620</v>
      </c>
      <c r="I128" t="s">
        <v>1355</v>
      </c>
      <c r="J128" t="s">
        <v>8857</v>
      </c>
      <c r="K128" t="s">
        <v>8997</v>
      </c>
      <c r="L128"/>
      <c r="M128" t="s">
        <v>8998</v>
      </c>
      <c r="N128">
        <v>596</v>
      </c>
      <c r="O128" t="s">
        <v>8612</v>
      </c>
      <c r="P128"/>
      <c r="Q128"/>
    </row>
    <row r="129" spans="1:17" x14ac:dyDescent="0.35">
      <c r="A129" t="s">
        <v>104</v>
      </c>
      <c r="B129"/>
      <c r="C129"/>
      <c r="D129" t="s">
        <v>105</v>
      </c>
      <c r="E129" t="s">
        <v>103</v>
      </c>
      <c r="F129" t="s">
        <v>8312</v>
      </c>
      <c r="G129" t="s">
        <v>8626</v>
      </c>
      <c r="H129" t="s">
        <v>8608</v>
      </c>
      <c r="I129" t="s">
        <v>105</v>
      </c>
      <c r="J129" t="s">
        <v>8627</v>
      </c>
      <c r="K129" t="s">
        <v>8999</v>
      </c>
      <c r="L129"/>
      <c r="M129" t="s">
        <v>8610</v>
      </c>
      <c r="N129" t="s">
        <v>8611</v>
      </c>
      <c r="O129" t="s">
        <v>8612</v>
      </c>
      <c r="P129"/>
      <c r="Q129"/>
    </row>
    <row r="130" spans="1:17" x14ac:dyDescent="0.35">
      <c r="A130" t="s">
        <v>1750</v>
      </c>
      <c r="B130"/>
      <c r="C130"/>
      <c r="D130" t="s">
        <v>563</v>
      </c>
      <c r="E130" t="s">
        <v>1749</v>
      </c>
      <c r="F130" t="s">
        <v>8313</v>
      </c>
      <c r="G130" t="s">
        <v>8619</v>
      </c>
      <c r="H130" t="s">
        <v>8639</v>
      </c>
      <c r="I130" t="s">
        <v>563</v>
      </c>
      <c r="J130" t="s">
        <v>8608</v>
      </c>
      <c r="K130" t="s">
        <v>9000</v>
      </c>
      <c r="L130"/>
      <c r="M130" t="s">
        <v>8610</v>
      </c>
      <c r="N130" t="s">
        <v>8611</v>
      </c>
      <c r="O130" t="s">
        <v>8612</v>
      </c>
      <c r="P130"/>
      <c r="Q130"/>
    </row>
    <row r="131" spans="1:17" x14ac:dyDescent="0.35">
      <c r="A131" t="s">
        <v>562</v>
      </c>
      <c r="B131"/>
      <c r="C131"/>
      <c r="D131" t="s">
        <v>563</v>
      </c>
      <c r="E131" t="s">
        <v>561</v>
      </c>
      <c r="F131" t="s">
        <v>8313</v>
      </c>
      <c r="G131" t="s">
        <v>8619</v>
      </c>
      <c r="H131" t="s">
        <v>8627</v>
      </c>
      <c r="I131" t="s">
        <v>563</v>
      </c>
      <c r="J131" t="s">
        <v>8877</v>
      </c>
      <c r="K131" t="s">
        <v>9001</v>
      </c>
      <c r="L131" t="s">
        <v>9002</v>
      </c>
      <c r="M131" t="s">
        <v>8610</v>
      </c>
      <c r="N131" t="s">
        <v>8611</v>
      </c>
      <c r="O131" t="s">
        <v>8616</v>
      </c>
      <c r="P131" t="s">
        <v>9003</v>
      </c>
      <c r="Q131" t="s">
        <v>9004</v>
      </c>
    </row>
    <row r="132" spans="1:17" x14ac:dyDescent="0.35">
      <c r="A132" t="s">
        <v>578</v>
      </c>
      <c r="B132"/>
      <c r="C132"/>
      <c r="D132" t="s">
        <v>563</v>
      </c>
      <c r="E132" t="s">
        <v>577</v>
      </c>
      <c r="F132" t="s">
        <v>8313</v>
      </c>
      <c r="G132" t="s">
        <v>8619</v>
      </c>
      <c r="H132" t="s">
        <v>8646</v>
      </c>
      <c r="I132" t="s">
        <v>563</v>
      </c>
      <c r="J132" t="s">
        <v>8680</v>
      </c>
      <c r="K132" t="s">
        <v>9005</v>
      </c>
      <c r="L132"/>
      <c r="M132" t="s">
        <v>8610</v>
      </c>
      <c r="N132" t="s">
        <v>8611</v>
      </c>
      <c r="O132" t="s">
        <v>8616</v>
      </c>
      <c r="P132" t="s">
        <v>9006</v>
      </c>
      <c r="Q132" t="s">
        <v>9007</v>
      </c>
    </row>
    <row r="133" spans="1:17" x14ac:dyDescent="0.35">
      <c r="A133" t="s">
        <v>593</v>
      </c>
      <c r="B133"/>
      <c r="C133"/>
      <c r="D133" t="s">
        <v>563</v>
      </c>
      <c r="E133" t="s">
        <v>592</v>
      </c>
      <c r="F133" t="s">
        <v>8313</v>
      </c>
      <c r="G133" t="s">
        <v>8619</v>
      </c>
      <c r="H133" t="s">
        <v>8646</v>
      </c>
      <c r="I133" t="s">
        <v>563</v>
      </c>
      <c r="J133" t="s">
        <v>9008</v>
      </c>
      <c r="K133" t="s">
        <v>9009</v>
      </c>
      <c r="L133"/>
      <c r="M133" t="s">
        <v>8610</v>
      </c>
      <c r="N133" t="s">
        <v>8611</v>
      </c>
      <c r="O133" t="s">
        <v>8616</v>
      </c>
      <c r="P133" t="s">
        <v>9010</v>
      </c>
      <c r="Q133" t="s">
        <v>9011</v>
      </c>
    </row>
    <row r="134" spans="1:17" x14ac:dyDescent="0.35">
      <c r="A134" t="s">
        <v>605</v>
      </c>
      <c r="B134"/>
      <c r="C134"/>
      <c r="D134" t="s">
        <v>563</v>
      </c>
      <c r="E134" t="s">
        <v>604</v>
      </c>
      <c r="F134" t="s">
        <v>8313</v>
      </c>
      <c r="G134" t="s">
        <v>8619</v>
      </c>
      <c r="H134" t="s">
        <v>8627</v>
      </c>
      <c r="I134" t="s">
        <v>563</v>
      </c>
      <c r="J134" t="s">
        <v>9012</v>
      </c>
      <c r="K134" t="s">
        <v>9013</v>
      </c>
      <c r="L134"/>
      <c r="M134" t="s">
        <v>8610</v>
      </c>
      <c r="N134" t="s">
        <v>8611</v>
      </c>
      <c r="O134" t="s">
        <v>8616</v>
      </c>
      <c r="P134" t="s">
        <v>9014</v>
      </c>
      <c r="Q134" t="s">
        <v>9015</v>
      </c>
    </row>
    <row r="135" spans="1:17" x14ac:dyDescent="0.35">
      <c r="A135" t="s">
        <v>312</v>
      </c>
      <c r="B135"/>
      <c r="C135"/>
      <c r="D135" t="s">
        <v>313</v>
      </c>
      <c r="E135" t="s">
        <v>311</v>
      </c>
      <c r="F135" t="s">
        <v>8316</v>
      </c>
      <c r="G135" t="s">
        <v>8607</v>
      </c>
      <c r="H135" t="s">
        <v>8639</v>
      </c>
      <c r="I135" t="s">
        <v>313</v>
      </c>
      <c r="J135" t="s">
        <v>8656</v>
      </c>
      <c r="K135" t="s">
        <v>9016</v>
      </c>
      <c r="L135"/>
      <c r="M135" t="s">
        <v>8610</v>
      </c>
      <c r="N135" t="s">
        <v>8611</v>
      </c>
      <c r="O135" t="s">
        <v>8612</v>
      </c>
      <c r="P135"/>
      <c r="Q135"/>
    </row>
    <row r="136" spans="1:17" x14ac:dyDescent="0.35">
      <c r="A136" t="s">
        <v>325</v>
      </c>
      <c r="B136"/>
      <c r="C136"/>
      <c r="D136" t="s">
        <v>313</v>
      </c>
      <c r="E136" t="s">
        <v>324</v>
      </c>
      <c r="F136" t="s">
        <v>8316</v>
      </c>
      <c r="G136" t="s">
        <v>8607</v>
      </c>
      <c r="H136" t="s">
        <v>8627</v>
      </c>
      <c r="I136" t="s">
        <v>313</v>
      </c>
      <c r="J136" t="s">
        <v>8627</v>
      </c>
      <c r="K136" t="s">
        <v>9017</v>
      </c>
      <c r="L136"/>
      <c r="M136" t="s">
        <v>8610</v>
      </c>
      <c r="N136" t="s">
        <v>8611</v>
      </c>
      <c r="O136" t="s">
        <v>8616</v>
      </c>
      <c r="P136" t="s">
        <v>9018</v>
      </c>
      <c r="Q136" t="s">
        <v>9019</v>
      </c>
    </row>
    <row r="137" spans="1:17" x14ac:dyDescent="0.35">
      <c r="A137" t="s">
        <v>335</v>
      </c>
      <c r="B137"/>
      <c r="C137"/>
      <c r="D137" t="s">
        <v>313</v>
      </c>
      <c r="E137" t="s">
        <v>334</v>
      </c>
      <c r="F137" t="s">
        <v>8316</v>
      </c>
      <c r="G137" t="s">
        <v>8607</v>
      </c>
      <c r="H137" t="s">
        <v>8646</v>
      </c>
      <c r="I137" t="s">
        <v>313</v>
      </c>
      <c r="J137" t="s">
        <v>8970</v>
      </c>
      <c r="K137" t="s">
        <v>9020</v>
      </c>
      <c r="L137" t="s">
        <v>403</v>
      </c>
      <c r="M137" t="s">
        <v>8610</v>
      </c>
      <c r="N137" t="s">
        <v>8611</v>
      </c>
      <c r="O137" t="s">
        <v>8616</v>
      </c>
      <c r="P137" t="s">
        <v>9021</v>
      </c>
      <c r="Q137" t="s">
        <v>9022</v>
      </c>
    </row>
    <row r="138" spans="1:17" x14ac:dyDescent="0.35">
      <c r="A138" t="s">
        <v>2685</v>
      </c>
      <c r="B138"/>
      <c r="C138"/>
      <c r="D138" t="s">
        <v>2686</v>
      </c>
      <c r="E138" t="s">
        <v>2684</v>
      </c>
      <c r="F138" t="s">
        <v>8323</v>
      </c>
      <c r="G138" t="s">
        <v>9023</v>
      </c>
      <c r="H138" t="s">
        <v>9024</v>
      </c>
      <c r="I138" t="s">
        <v>2686</v>
      </c>
      <c r="J138" t="s">
        <v>9025</v>
      </c>
      <c r="K138" t="s">
        <v>9026</v>
      </c>
      <c r="L138"/>
      <c r="M138" t="s">
        <v>9027</v>
      </c>
      <c r="N138">
        <v>162</v>
      </c>
      <c r="O138" t="s">
        <v>8612</v>
      </c>
      <c r="P138"/>
      <c r="Q138"/>
    </row>
    <row r="139" spans="1:17" x14ac:dyDescent="0.35">
      <c r="A139" t="s">
        <v>771</v>
      </c>
      <c r="B139"/>
      <c r="C139"/>
      <c r="D139" t="s">
        <v>772</v>
      </c>
      <c r="E139" t="s">
        <v>770</v>
      </c>
      <c r="F139" t="s">
        <v>8324</v>
      </c>
      <c r="G139" t="s">
        <v>8655</v>
      </c>
      <c r="H139" t="s">
        <v>8646</v>
      </c>
      <c r="I139" t="s">
        <v>772</v>
      </c>
      <c r="J139" t="s">
        <v>8660</v>
      </c>
      <c r="K139" t="s">
        <v>9028</v>
      </c>
      <c r="L139" t="s">
        <v>68</v>
      </c>
      <c r="M139" t="s">
        <v>8892</v>
      </c>
      <c r="N139">
        <v>1245</v>
      </c>
      <c r="O139" t="s">
        <v>8612</v>
      </c>
      <c r="P139"/>
      <c r="Q139"/>
    </row>
    <row r="140" spans="1:17" x14ac:dyDescent="0.35">
      <c r="A140" t="s">
        <v>618</v>
      </c>
      <c r="B140"/>
      <c r="C140"/>
      <c r="D140" t="s">
        <v>619</v>
      </c>
      <c r="E140" t="s">
        <v>617</v>
      </c>
      <c r="F140" t="s">
        <v>8325</v>
      </c>
      <c r="G140" t="s">
        <v>8619</v>
      </c>
      <c r="H140" t="s">
        <v>8646</v>
      </c>
      <c r="I140" t="s">
        <v>619</v>
      </c>
      <c r="J140" t="s">
        <v>8694</v>
      </c>
      <c r="K140" t="s">
        <v>9029</v>
      </c>
      <c r="L140"/>
      <c r="M140" t="s">
        <v>8610</v>
      </c>
      <c r="N140" t="s">
        <v>8611</v>
      </c>
      <c r="O140" t="s">
        <v>8612</v>
      </c>
      <c r="P140"/>
      <c r="Q140"/>
    </row>
    <row r="141" spans="1:17" x14ac:dyDescent="0.35">
      <c r="A141" t="s">
        <v>640</v>
      </c>
      <c r="B141"/>
      <c r="C141"/>
      <c r="D141" t="s">
        <v>641</v>
      </c>
      <c r="E141" t="s">
        <v>639</v>
      </c>
      <c r="F141" t="s">
        <v>8326</v>
      </c>
      <c r="G141" t="s">
        <v>8626</v>
      </c>
      <c r="H141" t="s">
        <v>8639</v>
      </c>
      <c r="I141" t="s">
        <v>641</v>
      </c>
      <c r="J141" t="s">
        <v>8656</v>
      </c>
      <c r="K141" t="s">
        <v>9030</v>
      </c>
      <c r="L141"/>
      <c r="M141" t="s">
        <v>8610</v>
      </c>
      <c r="N141" t="s">
        <v>8611</v>
      </c>
      <c r="O141" t="s">
        <v>8612</v>
      </c>
      <c r="P141"/>
      <c r="Q141"/>
    </row>
    <row r="142" spans="1:17" x14ac:dyDescent="0.35">
      <c r="A142" t="s">
        <v>658</v>
      </c>
      <c r="B142"/>
      <c r="C142"/>
      <c r="D142" t="s">
        <v>641</v>
      </c>
      <c r="E142" t="s">
        <v>657</v>
      </c>
      <c r="F142" t="s">
        <v>8326</v>
      </c>
      <c r="G142" t="s">
        <v>8626</v>
      </c>
      <c r="H142" t="s">
        <v>8646</v>
      </c>
      <c r="I142" t="s">
        <v>641</v>
      </c>
      <c r="J142" t="s">
        <v>8765</v>
      </c>
      <c r="K142" t="s">
        <v>9031</v>
      </c>
      <c r="L142"/>
      <c r="M142" t="s">
        <v>8610</v>
      </c>
      <c r="N142" t="s">
        <v>8611</v>
      </c>
      <c r="O142" t="s">
        <v>8616</v>
      </c>
      <c r="P142" t="s">
        <v>9032</v>
      </c>
      <c r="Q142" t="s">
        <v>9033</v>
      </c>
    </row>
    <row r="143" spans="1:17" x14ac:dyDescent="0.35">
      <c r="A143" t="s">
        <v>679</v>
      </c>
      <c r="B143"/>
      <c r="C143"/>
      <c r="D143" t="s">
        <v>641</v>
      </c>
      <c r="E143" t="s">
        <v>678</v>
      </c>
      <c r="F143" t="s">
        <v>8326</v>
      </c>
      <c r="G143" t="s">
        <v>8626</v>
      </c>
      <c r="H143" t="s">
        <v>8646</v>
      </c>
      <c r="I143" t="s">
        <v>641</v>
      </c>
      <c r="J143" t="s">
        <v>8694</v>
      </c>
      <c r="K143" t="s">
        <v>9034</v>
      </c>
      <c r="L143"/>
      <c r="M143" t="s">
        <v>8610</v>
      </c>
      <c r="N143" t="s">
        <v>8611</v>
      </c>
      <c r="O143" t="s">
        <v>8616</v>
      </c>
      <c r="P143" t="s">
        <v>9035</v>
      </c>
      <c r="Q143" t="s">
        <v>9036</v>
      </c>
    </row>
    <row r="144" spans="1:17" x14ac:dyDescent="0.35">
      <c r="A144" t="s">
        <v>695</v>
      </c>
      <c r="B144"/>
      <c r="C144"/>
      <c r="D144" t="s">
        <v>641</v>
      </c>
      <c r="E144" t="s">
        <v>694</v>
      </c>
      <c r="F144" t="s">
        <v>8326</v>
      </c>
      <c r="G144" t="s">
        <v>8626</v>
      </c>
      <c r="H144" t="s">
        <v>8627</v>
      </c>
      <c r="I144" t="s">
        <v>641</v>
      </c>
      <c r="J144" t="s">
        <v>9037</v>
      </c>
      <c r="K144" t="s">
        <v>9038</v>
      </c>
      <c r="L144"/>
      <c r="M144" t="s">
        <v>8610</v>
      </c>
      <c r="N144" t="s">
        <v>8611</v>
      </c>
      <c r="O144" t="s">
        <v>8616</v>
      </c>
      <c r="P144" t="s">
        <v>9039</v>
      </c>
      <c r="Q144" t="s">
        <v>9040</v>
      </c>
    </row>
    <row r="145" spans="1:17" x14ac:dyDescent="0.35">
      <c r="A145" t="s">
        <v>3205</v>
      </c>
      <c r="B145"/>
      <c r="C145"/>
      <c r="D145" t="s">
        <v>118</v>
      </c>
      <c r="E145" t="s">
        <v>3204</v>
      </c>
      <c r="F145" t="s">
        <v>8329</v>
      </c>
      <c r="G145" t="s">
        <v>8619</v>
      </c>
      <c r="H145" t="s">
        <v>8639</v>
      </c>
      <c r="I145" t="s">
        <v>118</v>
      </c>
      <c r="J145" t="s">
        <v>8656</v>
      </c>
      <c r="K145" t="s">
        <v>9041</v>
      </c>
      <c r="L145"/>
      <c r="M145" t="s">
        <v>9042</v>
      </c>
      <c r="N145">
        <v>107</v>
      </c>
      <c r="O145" t="s">
        <v>8616</v>
      </c>
      <c r="P145" t="s">
        <v>9043</v>
      </c>
      <c r="Q145" t="s">
        <v>9044</v>
      </c>
    </row>
    <row r="146" spans="1:17" x14ac:dyDescent="0.35">
      <c r="A146" t="s">
        <v>117</v>
      </c>
      <c r="B146"/>
      <c r="C146"/>
      <c r="D146" t="s">
        <v>118</v>
      </c>
      <c r="E146" t="s">
        <v>116</v>
      </c>
      <c r="F146" t="s">
        <v>8329</v>
      </c>
      <c r="G146" t="s">
        <v>8619</v>
      </c>
      <c r="H146" t="s">
        <v>8646</v>
      </c>
      <c r="I146" t="s">
        <v>118</v>
      </c>
      <c r="J146" t="s">
        <v>8970</v>
      </c>
      <c r="K146" t="s">
        <v>9045</v>
      </c>
      <c r="L146" t="s">
        <v>8972</v>
      </c>
      <c r="M146" t="s">
        <v>8610</v>
      </c>
      <c r="N146" t="s">
        <v>8611</v>
      </c>
      <c r="O146" t="s">
        <v>8616</v>
      </c>
      <c r="P146" t="s">
        <v>9046</v>
      </c>
      <c r="Q146" t="s">
        <v>9047</v>
      </c>
    </row>
    <row r="147" spans="1:17" x14ac:dyDescent="0.35">
      <c r="A147" t="s">
        <v>3219</v>
      </c>
      <c r="B147"/>
      <c r="C147"/>
      <c r="D147" t="s">
        <v>118</v>
      </c>
      <c r="E147" t="s">
        <v>3218</v>
      </c>
      <c r="F147" t="s">
        <v>8329</v>
      </c>
      <c r="G147" t="s">
        <v>8619</v>
      </c>
      <c r="H147" t="s">
        <v>8620</v>
      </c>
      <c r="I147" t="s">
        <v>118</v>
      </c>
      <c r="J147" t="s">
        <v>9048</v>
      </c>
      <c r="K147" t="s">
        <v>9049</v>
      </c>
      <c r="L147"/>
      <c r="M147" t="s">
        <v>9042</v>
      </c>
      <c r="N147">
        <v>107</v>
      </c>
      <c r="O147" t="s">
        <v>8616</v>
      </c>
      <c r="P147" t="s">
        <v>9050</v>
      </c>
      <c r="Q147" t="s">
        <v>9051</v>
      </c>
    </row>
    <row r="148" spans="1:17" x14ac:dyDescent="0.35">
      <c r="A148" t="s">
        <v>1226</v>
      </c>
      <c r="B148"/>
      <c r="C148"/>
      <c r="D148" t="s">
        <v>1227</v>
      </c>
      <c r="E148" t="s">
        <v>1225</v>
      </c>
      <c r="F148" t="s">
        <v>8330</v>
      </c>
      <c r="G148" t="s">
        <v>8619</v>
      </c>
      <c r="H148" t="s">
        <v>8646</v>
      </c>
      <c r="I148" t="s">
        <v>1227</v>
      </c>
      <c r="J148" t="s">
        <v>8970</v>
      </c>
      <c r="K148" t="s">
        <v>9052</v>
      </c>
      <c r="L148" t="s">
        <v>9053</v>
      </c>
      <c r="M148" t="s">
        <v>8806</v>
      </c>
      <c r="N148">
        <v>972</v>
      </c>
      <c r="O148" t="s">
        <v>8616</v>
      </c>
      <c r="P148" t="s">
        <v>9054</v>
      </c>
      <c r="Q148" t="s">
        <v>9055</v>
      </c>
    </row>
    <row r="149" spans="1:17" x14ac:dyDescent="0.35">
      <c r="A149" t="s">
        <v>726</v>
      </c>
      <c r="B149"/>
      <c r="C149"/>
      <c r="D149" t="s">
        <v>727</v>
      </c>
      <c r="E149" t="s">
        <v>725</v>
      </c>
      <c r="F149" t="s">
        <v>8331</v>
      </c>
      <c r="G149" t="s">
        <v>8713</v>
      </c>
      <c r="H149" t="s">
        <v>8627</v>
      </c>
      <c r="I149" t="s">
        <v>727</v>
      </c>
      <c r="J149" t="s">
        <v>8627</v>
      </c>
      <c r="K149" t="s">
        <v>9056</v>
      </c>
      <c r="L149" t="s">
        <v>9057</v>
      </c>
      <c r="M149" t="s">
        <v>8610</v>
      </c>
      <c r="N149" t="s">
        <v>8611</v>
      </c>
      <c r="O149" t="s">
        <v>8612</v>
      </c>
      <c r="P149"/>
      <c r="Q149"/>
    </row>
    <row r="150" spans="1:17" x14ac:dyDescent="0.35">
      <c r="A150" t="s">
        <v>68</v>
      </c>
      <c r="B150"/>
      <c r="C150"/>
      <c r="D150" t="s">
        <v>69</v>
      </c>
      <c r="E150" t="s">
        <v>67</v>
      </c>
      <c r="F150" t="s">
        <v>8340</v>
      </c>
      <c r="G150" t="s">
        <v>8655</v>
      </c>
      <c r="H150" t="s">
        <v>8608</v>
      </c>
      <c r="I150" t="s">
        <v>69</v>
      </c>
      <c r="J150" t="s">
        <v>8608</v>
      </c>
      <c r="K150" t="s">
        <v>9058</v>
      </c>
      <c r="L150" t="s">
        <v>9059</v>
      </c>
      <c r="M150" t="s">
        <v>8610</v>
      </c>
      <c r="N150" t="s">
        <v>8611</v>
      </c>
      <c r="O150" t="s">
        <v>8612</v>
      </c>
      <c r="P150"/>
      <c r="Q150"/>
    </row>
    <row r="151" spans="1:17" x14ac:dyDescent="0.35">
      <c r="A151" t="s">
        <v>57</v>
      </c>
      <c r="B151"/>
      <c r="C151"/>
      <c r="D151" t="s">
        <v>58</v>
      </c>
      <c r="E151" t="s">
        <v>56</v>
      </c>
      <c r="F151" t="s">
        <v>8347</v>
      </c>
      <c r="G151" t="s">
        <v>8626</v>
      </c>
      <c r="H151" t="s">
        <v>8608</v>
      </c>
      <c r="I151" t="s">
        <v>58</v>
      </c>
      <c r="J151" t="s">
        <v>8608</v>
      </c>
      <c r="K151" t="s">
        <v>9060</v>
      </c>
      <c r="L151"/>
      <c r="M151" t="s">
        <v>8610</v>
      </c>
      <c r="N151" t="s">
        <v>8611</v>
      </c>
      <c r="O151" t="s">
        <v>8612</v>
      </c>
      <c r="P151"/>
      <c r="Q151"/>
    </row>
    <row r="152" spans="1:17" x14ac:dyDescent="0.35">
      <c r="A152" t="s">
        <v>763</v>
      </c>
      <c r="B152"/>
      <c r="C152"/>
      <c r="D152" t="s">
        <v>58</v>
      </c>
      <c r="E152" t="s">
        <v>762</v>
      </c>
      <c r="F152" t="s">
        <v>8347</v>
      </c>
      <c r="G152" t="s">
        <v>8626</v>
      </c>
      <c r="H152" t="s">
        <v>8646</v>
      </c>
      <c r="I152" t="s">
        <v>58</v>
      </c>
      <c r="J152" t="s">
        <v>8694</v>
      </c>
      <c r="K152" t="s">
        <v>9061</v>
      </c>
      <c r="L152"/>
      <c r="M152" t="s">
        <v>8892</v>
      </c>
      <c r="N152">
        <v>1245</v>
      </c>
      <c r="O152" t="s">
        <v>8612</v>
      </c>
      <c r="P152"/>
      <c r="Q152"/>
    </row>
    <row r="153" spans="1:17" x14ac:dyDescent="0.35">
      <c r="A153" t="s">
        <v>345</v>
      </c>
      <c r="B153"/>
      <c r="C153"/>
      <c r="D153" t="s">
        <v>346</v>
      </c>
      <c r="E153" t="s">
        <v>344</v>
      </c>
      <c r="F153" t="s">
        <v>8350</v>
      </c>
      <c r="G153" t="s">
        <v>8619</v>
      </c>
      <c r="H153" t="s">
        <v>8696</v>
      </c>
      <c r="I153" t="s">
        <v>346</v>
      </c>
      <c r="J153" t="s">
        <v>8696</v>
      </c>
      <c r="K153" t="s">
        <v>9062</v>
      </c>
      <c r="L153"/>
      <c r="M153" t="s">
        <v>8610</v>
      </c>
      <c r="N153" t="s">
        <v>8611</v>
      </c>
      <c r="O153" t="s">
        <v>8612</v>
      </c>
      <c r="P153"/>
      <c r="Q153"/>
    </row>
    <row r="154" spans="1:17" x14ac:dyDescent="0.35">
      <c r="A154" t="s">
        <v>145</v>
      </c>
      <c r="B154"/>
      <c r="C154"/>
      <c r="D154" t="s">
        <v>146</v>
      </c>
      <c r="E154" t="s">
        <v>144</v>
      </c>
      <c r="F154" t="s">
        <v>8351</v>
      </c>
      <c r="G154" t="s">
        <v>8619</v>
      </c>
      <c r="H154" t="s">
        <v>8608</v>
      </c>
      <c r="I154" t="s">
        <v>146</v>
      </c>
      <c r="J154" t="s">
        <v>8608</v>
      </c>
      <c r="K154" t="s">
        <v>9063</v>
      </c>
      <c r="L154"/>
      <c r="M154" t="s">
        <v>8610</v>
      </c>
      <c r="N154" t="s">
        <v>8611</v>
      </c>
      <c r="O154" t="s">
        <v>8612</v>
      </c>
      <c r="P154"/>
      <c r="Q154"/>
    </row>
  </sheetData>
  <autoFilter ref="A1:Q154"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55"/>
  <sheetViews>
    <sheetView zoomScale="80" zoomScaleNormal="80" workbookViewId="0"/>
  </sheetViews>
  <sheetFormatPr defaultRowHeight="14.5" x14ac:dyDescent="0.35"/>
  <cols>
    <col min="1" max="1" width="25" style="216" customWidth="1"/>
    <col min="2" max="2" width="40" style="216" customWidth="1"/>
    <col min="3" max="4" width="10" style="216" customWidth="1"/>
    <col min="5" max="5" width="15" style="216" customWidth="1"/>
    <col min="6" max="6" width="25" style="216" customWidth="1"/>
    <col min="7" max="7" width="20" style="216" customWidth="1"/>
    <col min="8" max="8" width="15" style="216" customWidth="1"/>
    <col min="9" max="9" width="25" style="216" customWidth="1"/>
    <col min="10" max="10" width="80" style="216" customWidth="1"/>
    <col min="11" max="11" width="10" style="216" customWidth="1"/>
    <col min="12" max="12" width="25" style="216" customWidth="1"/>
  </cols>
  <sheetData>
    <row r="1" spans="1:12" x14ac:dyDescent="0.35">
      <c r="A1" s="280" t="s">
        <v>2</v>
      </c>
      <c r="B1" s="280" t="s">
        <v>0</v>
      </c>
      <c r="C1" s="280" t="s">
        <v>1</v>
      </c>
      <c r="D1" s="280" t="s">
        <v>8597</v>
      </c>
      <c r="E1" s="280" t="s">
        <v>8598</v>
      </c>
      <c r="F1" s="280" t="s">
        <v>7967</v>
      </c>
      <c r="G1" s="280" t="s">
        <v>7884</v>
      </c>
      <c r="H1" s="280" t="s">
        <v>8656</v>
      </c>
      <c r="I1" s="280" t="s">
        <v>9064</v>
      </c>
      <c r="J1" s="280" t="s">
        <v>3</v>
      </c>
      <c r="K1" s="280" t="s">
        <v>5</v>
      </c>
      <c r="L1" s="280" t="s">
        <v>9</v>
      </c>
    </row>
    <row r="2" spans="1:12" x14ac:dyDescent="0.35">
      <c r="A2" s="281"/>
      <c r="B2" s="281"/>
      <c r="C2" s="281"/>
      <c r="D2" s="281"/>
      <c r="E2" s="281"/>
      <c r="F2" s="281"/>
      <c r="G2" s="281"/>
      <c r="H2" s="281"/>
      <c r="I2" s="281"/>
      <c r="J2" s="281"/>
      <c r="K2" s="281"/>
      <c r="L2" s="281"/>
    </row>
    <row r="3" spans="1:12" x14ac:dyDescent="0.35">
      <c r="A3" s="282" t="s">
        <v>80</v>
      </c>
      <c r="B3" s="282" t="s">
        <v>78</v>
      </c>
      <c r="C3" s="282" t="s">
        <v>79</v>
      </c>
      <c r="D3" s="282" t="s">
        <v>8051</v>
      </c>
      <c r="E3" s="282" t="s">
        <v>8607</v>
      </c>
      <c r="F3" s="282" t="s">
        <v>8608</v>
      </c>
      <c r="G3" s="282" t="s">
        <v>8608</v>
      </c>
      <c r="H3" s="282" t="s">
        <v>9065</v>
      </c>
      <c r="I3" s="282" t="s">
        <v>9066</v>
      </c>
      <c r="J3" s="282" t="s">
        <v>805</v>
      </c>
      <c r="K3" s="282" t="s">
        <v>14</v>
      </c>
      <c r="L3" s="282" t="s">
        <v>17</v>
      </c>
    </row>
    <row r="4" spans="1:12" x14ac:dyDescent="0.35">
      <c r="A4" s="282" t="s">
        <v>80</v>
      </c>
      <c r="B4" s="282" t="s">
        <v>7107</v>
      </c>
      <c r="C4" s="282" t="s">
        <v>7108</v>
      </c>
      <c r="D4" s="282" t="s">
        <v>8051</v>
      </c>
      <c r="E4" s="282" t="s">
        <v>8607</v>
      </c>
      <c r="F4" s="282" t="s">
        <v>8613</v>
      </c>
      <c r="G4" s="282" t="s">
        <v>7107</v>
      </c>
      <c r="H4" s="282" t="s">
        <v>9067</v>
      </c>
      <c r="I4" s="282" t="s">
        <v>9066</v>
      </c>
      <c r="J4" s="282" t="s">
        <v>218</v>
      </c>
      <c r="K4" s="282" t="s">
        <v>19</v>
      </c>
      <c r="L4" s="282" t="s">
        <v>817</v>
      </c>
    </row>
    <row r="5" spans="1:12" x14ac:dyDescent="0.35">
      <c r="A5" s="282" t="s">
        <v>2503</v>
      </c>
      <c r="B5" s="282" t="s">
        <v>2501</v>
      </c>
      <c r="C5" s="282" t="s">
        <v>2502</v>
      </c>
      <c r="D5" s="282" t="s">
        <v>8052</v>
      </c>
      <c r="E5" s="282" t="s">
        <v>8619</v>
      </c>
      <c r="F5" s="282" t="s">
        <v>8620</v>
      </c>
      <c r="G5" s="282" t="s">
        <v>8621</v>
      </c>
      <c r="H5" s="282" t="s">
        <v>9065</v>
      </c>
      <c r="I5" s="282" t="s">
        <v>9066</v>
      </c>
      <c r="J5" s="282" t="s">
        <v>715</v>
      </c>
      <c r="K5" s="282" t="s">
        <v>30</v>
      </c>
      <c r="L5" s="282"/>
    </row>
    <row r="6" spans="1:12" x14ac:dyDescent="0.35">
      <c r="A6" s="282" t="s">
        <v>1668</v>
      </c>
      <c r="B6" s="282" t="s">
        <v>1666</v>
      </c>
      <c r="C6" s="282" t="s">
        <v>1667</v>
      </c>
      <c r="D6" s="282" t="s">
        <v>8059</v>
      </c>
      <c r="E6" s="282" t="s">
        <v>8626</v>
      </c>
      <c r="F6" s="282" t="s">
        <v>8627</v>
      </c>
      <c r="G6" s="282" t="s">
        <v>1666</v>
      </c>
      <c r="H6" s="282" t="s">
        <v>9065</v>
      </c>
      <c r="I6" s="282" t="s">
        <v>9066</v>
      </c>
      <c r="J6" s="282" t="s">
        <v>710</v>
      </c>
      <c r="K6" s="282" t="s">
        <v>61</v>
      </c>
      <c r="L6" s="282"/>
    </row>
    <row r="7" spans="1:12" x14ac:dyDescent="0.35">
      <c r="A7" s="282" t="s">
        <v>1678</v>
      </c>
      <c r="B7" s="282" t="s">
        <v>1676</v>
      </c>
      <c r="C7" s="282" t="s">
        <v>1677</v>
      </c>
      <c r="D7" s="282" t="s">
        <v>8066</v>
      </c>
      <c r="E7" s="282" t="s">
        <v>8626</v>
      </c>
      <c r="F7" s="282" t="s">
        <v>8627</v>
      </c>
      <c r="G7" s="282" t="s">
        <v>1676</v>
      </c>
      <c r="H7" s="282" t="s">
        <v>9065</v>
      </c>
      <c r="I7" s="282" t="s">
        <v>9066</v>
      </c>
      <c r="J7" s="282" t="s">
        <v>613</v>
      </c>
      <c r="K7" s="282"/>
      <c r="L7" s="282"/>
    </row>
    <row r="8" spans="1:12" x14ac:dyDescent="0.35">
      <c r="A8" s="282" t="s">
        <v>736</v>
      </c>
      <c r="B8" s="282" t="s">
        <v>734</v>
      </c>
      <c r="C8" s="282" t="s">
        <v>735</v>
      </c>
      <c r="D8" s="282" t="s">
        <v>8067</v>
      </c>
      <c r="E8" s="282" t="s">
        <v>8619</v>
      </c>
      <c r="F8" s="282" t="s">
        <v>8608</v>
      </c>
      <c r="G8" s="282" t="s">
        <v>8635</v>
      </c>
      <c r="H8" s="282" t="s">
        <v>9065</v>
      </c>
      <c r="I8" s="282" t="s">
        <v>9066</v>
      </c>
      <c r="J8" s="282" t="s">
        <v>41</v>
      </c>
      <c r="K8" s="282"/>
      <c r="L8" s="282"/>
    </row>
    <row r="9" spans="1:12" x14ac:dyDescent="0.35">
      <c r="A9" s="282" t="s">
        <v>446</v>
      </c>
      <c r="B9" s="282" t="s">
        <v>444</v>
      </c>
      <c r="C9" s="282" t="s">
        <v>445</v>
      </c>
      <c r="D9" s="282" t="s">
        <v>8072</v>
      </c>
      <c r="E9" s="282" t="s">
        <v>8619</v>
      </c>
      <c r="F9" s="282" t="s">
        <v>8627</v>
      </c>
      <c r="G9" s="282" t="s">
        <v>8627</v>
      </c>
      <c r="H9" s="282" t="s">
        <v>9065</v>
      </c>
      <c r="I9" s="282" t="s">
        <v>9066</v>
      </c>
      <c r="J9" s="282" t="s">
        <v>39</v>
      </c>
      <c r="K9" s="282"/>
      <c r="L9" s="282"/>
    </row>
    <row r="10" spans="1:12" x14ac:dyDescent="0.35">
      <c r="A10" s="282" t="s">
        <v>152</v>
      </c>
      <c r="B10" s="282" t="s">
        <v>1497</v>
      </c>
      <c r="C10" s="282" t="s">
        <v>1498</v>
      </c>
      <c r="D10" s="282" t="s">
        <v>8073</v>
      </c>
      <c r="E10" s="282" t="s">
        <v>8607</v>
      </c>
      <c r="F10" s="282" t="s">
        <v>8639</v>
      </c>
      <c r="G10" s="282" t="s">
        <v>8640</v>
      </c>
      <c r="H10" s="282" t="s">
        <v>9065</v>
      </c>
      <c r="I10" s="282" t="s">
        <v>9068</v>
      </c>
      <c r="J10" s="282" t="s">
        <v>37</v>
      </c>
      <c r="K10" s="282"/>
      <c r="L10" s="282"/>
    </row>
    <row r="11" spans="1:12" x14ac:dyDescent="0.35">
      <c r="A11" s="282" t="s">
        <v>152</v>
      </c>
      <c r="B11" s="282" t="s">
        <v>150</v>
      </c>
      <c r="C11" s="282" t="s">
        <v>151</v>
      </c>
      <c r="D11" s="282" t="s">
        <v>8073</v>
      </c>
      <c r="E11" s="282" t="s">
        <v>8607</v>
      </c>
      <c r="F11" s="282" t="s">
        <v>8646</v>
      </c>
      <c r="G11" s="282" t="s">
        <v>8647</v>
      </c>
      <c r="H11" s="282" t="s">
        <v>9067</v>
      </c>
      <c r="I11" s="282" t="s">
        <v>9066</v>
      </c>
      <c r="J11" s="282" t="s">
        <v>13</v>
      </c>
      <c r="K11" s="282"/>
      <c r="L11" s="282"/>
    </row>
    <row r="12" spans="1:12" x14ac:dyDescent="0.35">
      <c r="A12" s="282" t="s">
        <v>152</v>
      </c>
      <c r="B12" s="282" t="s">
        <v>7306</v>
      </c>
      <c r="C12" s="282" t="s">
        <v>7307</v>
      </c>
      <c r="D12" s="282" t="s">
        <v>8073</v>
      </c>
      <c r="E12" s="282" t="s">
        <v>8607</v>
      </c>
      <c r="F12" s="282" t="s">
        <v>8652</v>
      </c>
      <c r="G12" s="282" t="s">
        <v>8653</v>
      </c>
      <c r="H12" s="282" t="s">
        <v>9067</v>
      </c>
      <c r="I12" s="282" t="s">
        <v>9066</v>
      </c>
      <c r="J12" s="282" t="s">
        <v>18</v>
      </c>
      <c r="K12" s="282"/>
      <c r="L12" s="282"/>
    </row>
    <row r="13" spans="1:12" x14ac:dyDescent="0.35">
      <c r="A13" s="282" t="s">
        <v>4081</v>
      </c>
      <c r="B13" s="282" t="s">
        <v>4079</v>
      </c>
      <c r="C13" s="282" t="s">
        <v>4080</v>
      </c>
      <c r="D13" s="282" t="s">
        <v>8088</v>
      </c>
      <c r="E13" s="282" t="s">
        <v>8655</v>
      </c>
      <c r="F13" s="282" t="s">
        <v>8639</v>
      </c>
      <c r="G13" s="282" t="s">
        <v>8656</v>
      </c>
      <c r="H13" s="282" t="s">
        <v>9065</v>
      </c>
      <c r="I13" s="282" t="s">
        <v>9068</v>
      </c>
      <c r="J13" s="282" t="s">
        <v>21</v>
      </c>
      <c r="K13" s="282"/>
      <c r="L13" s="282"/>
    </row>
    <row r="14" spans="1:12" x14ac:dyDescent="0.35">
      <c r="A14" s="282" t="s">
        <v>4081</v>
      </c>
      <c r="B14" s="282" t="s">
        <v>4091</v>
      </c>
      <c r="C14" s="282" t="s">
        <v>4092</v>
      </c>
      <c r="D14" s="282" t="s">
        <v>8088</v>
      </c>
      <c r="E14" s="282" t="s">
        <v>8655</v>
      </c>
      <c r="F14" s="282" t="s">
        <v>8646</v>
      </c>
      <c r="G14" s="282" t="s">
        <v>8660</v>
      </c>
      <c r="H14" s="282" t="s">
        <v>9067</v>
      </c>
      <c r="I14" s="282" t="s">
        <v>9066</v>
      </c>
      <c r="J14" s="282" t="s">
        <v>633</v>
      </c>
      <c r="K14" s="282"/>
      <c r="L14" s="282"/>
    </row>
    <row r="15" spans="1:12" x14ac:dyDescent="0.35">
      <c r="A15" s="282" t="s">
        <v>4081</v>
      </c>
      <c r="B15" s="282" t="s">
        <v>4102</v>
      </c>
      <c r="C15" s="282" t="s">
        <v>4103</v>
      </c>
      <c r="D15" s="282" t="s">
        <v>8088</v>
      </c>
      <c r="E15" s="282" t="s">
        <v>8655</v>
      </c>
      <c r="F15" s="282" t="s">
        <v>8652</v>
      </c>
      <c r="G15" s="282" t="s">
        <v>8664</v>
      </c>
      <c r="H15" s="282" t="s">
        <v>9067</v>
      </c>
      <c r="I15" s="282" t="s">
        <v>9066</v>
      </c>
      <c r="J15" s="282" t="s">
        <v>627</v>
      </c>
      <c r="K15" s="282"/>
      <c r="L15" s="282"/>
    </row>
    <row r="16" spans="1:12" x14ac:dyDescent="0.35">
      <c r="A16" s="282" t="s">
        <v>212</v>
      </c>
      <c r="B16" s="282" t="s">
        <v>210</v>
      </c>
      <c r="C16" s="282" t="s">
        <v>211</v>
      </c>
      <c r="D16" s="282" t="s">
        <v>8097</v>
      </c>
      <c r="E16" s="282" t="s">
        <v>8619</v>
      </c>
      <c r="F16" s="282" t="s">
        <v>8608</v>
      </c>
      <c r="G16" s="282" t="s">
        <v>8608</v>
      </c>
      <c r="H16" s="282" t="s">
        <v>9065</v>
      </c>
      <c r="I16" s="282" t="s">
        <v>9066</v>
      </c>
      <c r="J16" s="282" t="s">
        <v>637</v>
      </c>
      <c r="K16" s="282"/>
      <c r="L16" s="282"/>
    </row>
    <row r="17" spans="1:12" x14ac:dyDescent="0.35">
      <c r="A17" s="282" t="s">
        <v>4124</v>
      </c>
      <c r="B17" s="282" t="s">
        <v>4122</v>
      </c>
      <c r="C17" s="282" t="s">
        <v>4123</v>
      </c>
      <c r="D17" s="282" t="s">
        <v>8102</v>
      </c>
      <c r="E17" s="282" t="s">
        <v>8655</v>
      </c>
      <c r="F17" s="282" t="s">
        <v>8646</v>
      </c>
      <c r="G17" s="282" t="s">
        <v>8660</v>
      </c>
      <c r="H17" s="282" t="s">
        <v>9065</v>
      </c>
      <c r="I17" s="282" t="s">
        <v>9066</v>
      </c>
      <c r="J17" s="282" t="s">
        <v>629</v>
      </c>
      <c r="K17" s="282"/>
      <c r="L17" s="282"/>
    </row>
    <row r="18" spans="1:12" x14ac:dyDescent="0.35">
      <c r="A18" s="282" t="s">
        <v>265</v>
      </c>
      <c r="B18" s="282" t="s">
        <v>263</v>
      </c>
      <c r="C18" s="282" t="s">
        <v>264</v>
      </c>
      <c r="D18" s="282" t="s">
        <v>8107</v>
      </c>
      <c r="E18" s="282" t="s">
        <v>8619</v>
      </c>
      <c r="F18" s="282" t="s">
        <v>8639</v>
      </c>
      <c r="G18" s="282" t="s">
        <v>8656</v>
      </c>
      <c r="H18" s="282" t="s">
        <v>9065</v>
      </c>
      <c r="I18" s="282" t="s">
        <v>9068</v>
      </c>
      <c r="J18" s="282" t="s">
        <v>635</v>
      </c>
      <c r="K18" s="282"/>
      <c r="L18" s="282"/>
    </row>
    <row r="19" spans="1:12" x14ac:dyDescent="0.35">
      <c r="A19" s="282" t="s">
        <v>265</v>
      </c>
      <c r="B19" s="282" t="s">
        <v>267</v>
      </c>
      <c r="C19" s="282" t="s">
        <v>268</v>
      </c>
      <c r="D19" s="282" t="s">
        <v>8107</v>
      </c>
      <c r="E19" s="282" t="s">
        <v>8619</v>
      </c>
      <c r="F19" s="282" t="s">
        <v>8627</v>
      </c>
      <c r="G19" s="282" t="s">
        <v>8672</v>
      </c>
      <c r="H19" s="282" t="s">
        <v>9067</v>
      </c>
      <c r="I19" s="282" t="s">
        <v>9066</v>
      </c>
      <c r="J19" s="282" t="s">
        <v>623</v>
      </c>
      <c r="K19" s="282"/>
      <c r="L19" s="282"/>
    </row>
    <row r="20" spans="1:12" x14ac:dyDescent="0.35">
      <c r="A20" s="282" t="s">
        <v>265</v>
      </c>
      <c r="B20" s="282" t="s">
        <v>277</v>
      </c>
      <c r="C20" s="282" t="s">
        <v>278</v>
      </c>
      <c r="D20" s="282" t="s">
        <v>8107</v>
      </c>
      <c r="E20" s="282" t="s">
        <v>8619</v>
      </c>
      <c r="F20" s="282" t="s">
        <v>8627</v>
      </c>
      <c r="G20" s="282" t="s">
        <v>8676</v>
      </c>
      <c r="H20" s="282" t="s">
        <v>9067</v>
      </c>
      <c r="I20" s="282" t="s">
        <v>9066</v>
      </c>
      <c r="J20" s="282" t="s">
        <v>35</v>
      </c>
      <c r="K20" s="282"/>
      <c r="L20" s="282"/>
    </row>
    <row r="21" spans="1:12" x14ac:dyDescent="0.35">
      <c r="A21" s="282" t="s">
        <v>265</v>
      </c>
      <c r="B21" s="282" t="s">
        <v>284</v>
      </c>
      <c r="C21" s="282" t="s">
        <v>285</v>
      </c>
      <c r="D21" s="282" t="s">
        <v>8107</v>
      </c>
      <c r="E21" s="282" t="s">
        <v>8619</v>
      </c>
      <c r="F21" s="282" t="s">
        <v>8646</v>
      </c>
      <c r="G21" s="282" t="s">
        <v>8680</v>
      </c>
      <c r="H21" s="282" t="s">
        <v>9067</v>
      </c>
      <c r="I21" s="282" t="s">
        <v>9066</v>
      </c>
      <c r="J21" s="282" t="s">
        <v>48</v>
      </c>
      <c r="K21" s="282"/>
      <c r="L21" s="282"/>
    </row>
    <row r="22" spans="1:12" x14ac:dyDescent="0.35">
      <c r="A22" s="282" t="s">
        <v>295</v>
      </c>
      <c r="B22" s="282" t="s">
        <v>293</v>
      </c>
      <c r="C22" s="282" t="s">
        <v>294</v>
      </c>
      <c r="D22" s="282" t="s">
        <v>8108</v>
      </c>
      <c r="E22" s="282" t="s">
        <v>8619</v>
      </c>
      <c r="F22" s="282" t="s">
        <v>8608</v>
      </c>
      <c r="G22" s="282" t="s">
        <v>8608</v>
      </c>
      <c r="H22" s="282" t="s">
        <v>9065</v>
      </c>
      <c r="I22" s="282" t="s">
        <v>9066</v>
      </c>
      <c r="J22" s="282" t="s">
        <v>23</v>
      </c>
      <c r="K22" s="282"/>
      <c r="L22" s="282"/>
    </row>
    <row r="23" spans="1:12" x14ac:dyDescent="0.35">
      <c r="A23" s="282" t="s">
        <v>1777</v>
      </c>
      <c r="B23" s="282" t="s">
        <v>1775</v>
      </c>
      <c r="C23" s="282" t="s">
        <v>1776</v>
      </c>
      <c r="D23" s="282" t="s">
        <v>8109</v>
      </c>
      <c r="E23" s="282" t="s">
        <v>8619</v>
      </c>
      <c r="F23" s="282" t="s">
        <v>8608</v>
      </c>
      <c r="G23" s="282" t="s">
        <v>8608</v>
      </c>
      <c r="H23" s="282" t="s">
        <v>9065</v>
      </c>
      <c r="I23" s="282" t="s">
        <v>9066</v>
      </c>
      <c r="J23" s="282" t="s">
        <v>25</v>
      </c>
      <c r="K23" s="282"/>
      <c r="L23" s="282"/>
    </row>
    <row r="24" spans="1:12" x14ac:dyDescent="0.35">
      <c r="A24" s="282" t="s">
        <v>352</v>
      </c>
      <c r="B24" s="282" t="s">
        <v>350</v>
      </c>
      <c r="C24" s="282" t="s">
        <v>351</v>
      </c>
      <c r="D24" s="282" t="s">
        <v>8110</v>
      </c>
      <c r="E24" s="282" t="s">
        <v>8655</v>
      </c>
      <c r="F24" s="282" t="s">
        <v>8608</v>
      </c>
      <c r="G24" s="282" t="s">
        <v>8608</v>
      </c>
      <c r="H24" s="282" t="s">
        <v>9065</v>
      </c>
      <c r="I24" s="282" t="s">
        <v>9066</v>
      </c>
      <c r="J24" s="282" t="s">
        <v>3968</v>
      </c>
      <c r="K24" s="282"/>
      <c r="L24" s="282"/>
    </row>
    <row r="25" spans="1:12" x14ac:dyDescent="0.35">
      <c r="A25" s="282" t="s">
        <v>352</v>
      </c>
      <c r="B25" s="282" t="s">
        <v>358</v>
      </c>
      <c r="C25" s="282" t="s">
        <v>359</v>
      </c>
      <c r="D25" s="282" t="s">
        <v>8110</v>
      </c>
      <c r="E25" s="282" t="s">
        <v>8655</v>
      </c>
      <c r="F25" s="282" t="s">
        <v>8646</v>
      </c>
      <c r="G25" s="282" t="s">
        <v>8688</v>
      </c>
      <c r="H25" s="282" t="s">
        <v>9067</v>
      </c>
      <c r="I25" s="282" t="s">
        <v>9066</v>
      </c>
      <c r="J25" s="282" t="s">
        <v>3980</v>
      </c>
      <c r="K25" s="282"/>
      <c r="L25" s="282"/>
    </row>
    <row r="26" spans="1:12" x14ac:dyDescent="0.35">
      <c r="A26" s="282" t="s">
        <v>4145</v>
      </c>
      <c r="B26" s="282" t="s">
        <v>4143</v>
      </c>
      <c r="C26" s="282" t="s">
        <v>4144</v>
      </c>
      <c r="D26" s="282" t="s">
        <v>8115</v>
      </c>
      <c r="E26" s="282" t="s">
        <v>8655</v>
      </c>
      <c r="F26" s="282" t="s">
        <v>8646</v>
      </c>
      <c r="G26" s="282" t="s">
        <v>8690</v>
      </c>
      <c r="H26" s="282" t="s">
        <v>9065</v>
      </c>
      <c r="I26" s="282" t="s">
        <v>9066</v>
      </c>
      <c r="J26" s="282" t="s">
        <v>3970</v>
      </c>
      <c r="K26" s="282"/>
      <c r="L26" s="282"/>
    </row>
    <row r="27" spans="1:12" x14ac:dyDescent="0.35">
      <c r="A27" s="282" t="s">
        <v>367</v>
      </c>
      <c r="B27" s="282" t="s">
        <v>1273</v>
      </c>
      <c r="C27" s="282" t="s">
        <v>1274</v>
      </c>
      <c r="D27" s="282" t="s">
        <v>8124</v>
      </c>
      <c r="E27" s="282" t="s">
        <v>8619</v>
      </c>
      <c r="F27" s="282" t="s">
        <v>8639</v>
      </c>
      <c r="G27" s="282" t="s">
        <v>8656</v>
      </c>
      <c r="H27" s="282" t="s">
        <v>9065</v>
      </c>
      <c r="I27" s="282" t="s">
        <v>9068</v>
      </c>
      <c r="J27" s="282" t="s">
        <v>3982</v>
      </c>
      <c r="K27" s="282"/>
      <c r="L27" s="282"/>
    </row>
    <row r="28" spans="1:12" x14ac:dyDescent="0.35">
      <c r="A28" s="282" t="s">
        <v>367</v>
      </c>
      <c r="B28" s="282" t="s">
        <v>365</v>
      </c>
      <c r="C28" s="282" t="s">
        <v>366</v>
      </c>
      <c r="D28" s="282" t="s">
        <v>8124</v>
      </c>
      <c r="E28" s="282" t="s">
        <v>8619</v>
      </c>
      <c r="F28" s="282" t="s">
        <v>8646</v>
      </c>
      <c r="G28" s="282" t="s">
        <v>8694</v>
      </c>
      <c r="H28" s="282" t="s">
        <v>9067</v>
      </c>
      <c r="I28" s="282" t="s">
        <v>9066</v>
      </c>
      <c r="J28" s="282" t="s">
        <v>3965</v>
      </c>
      <c r="K28" s="282"/>
      <c r="L28" s="282"/>
    </row>
    <row r="29" spans="1:12" x14ac:dyDescent="0.35">
      <c r="A29" s="282" t="s">
        <v>367</v>
      </c>
      <c r="B29" s="282" t="s">
        <v>374</v>
      </c>
      <c r="C29" s="282" t="s">
        <v>375</v>
      </c>
      <c r="D29" s="282" t="s">
        <v>8124</v>
      </c>
      <c r="E29" s="282" t="s">
        <v>8619</v>
      </c>
      <c r="F29" s="282" t="s">
        <v>8696</v>
      </c>
      <c r="G29" s="282" t="s">
        <v>8696</v>
      </c>
      <c r="H29" s="282" t="s">
        <v>9067</v>
      </c>
      <c r="I29" s="282" t="s">
        <v>9066</v>
      </c>
      <c r="J29" s="282" t="s">
        <v>3978</v>
      </c>
      <c r="K29" s="282"/>
      <c r="L29" s="282"/>
    </row>
    <row r="30" spans="1:12" x14ac:dyDescent="0.35">
      <c r="A30" s="282" t="s">
        <v>4157</v>
      </c>
      <c r="B30" s="282" t="s">
        <v>4155</v>
      </c>
      <c r="C30" s="282" t="s">
        <v>4156</v>
      </c>
      <c r="D30" s="282" t="s">
        <v>8129</v>
      </c>
      <c r="E30" s="282" t="s">
        <v>8655</v>
      </c>
      <c r="F30" s="282" t="s">
        <v>8646</v>
      </c>
      <c r="G30" s="282" t="s">
        <v>8688</v>
      </c>
      <c r="H30" s="282" t="s">
        <v>9065</v>
      </c>
      <c r="I30" s="282" t="s">
        <v>9066</v>
      </c>
      <c r="J30" s="282" t="s">
        <v>3972</v>
      </c>
      <c r="K30" s="282"/>
      <c r="L30" s="282"/>
    </row>
    <row r="31" spans="1:12" x14ac:dyDescent="0.35">
      <c r="A31" s="282" t="s">
        <v>456</v>
      </c>
      <c r="B31" s="282" t="s">
        <v>454</v>
      </c>
      <c r="C31" s="282" t="s">
        <v>455</v>
      </c>
      <c r="D31" s="282" t="s">
        <v>8130</v>
      </c>
      <c r="E31" s="282" t="s">
        <v>8619</v>
      </c>
      <c r="F31" s="282" t="s">
        <v>8646</v>
      </c>
      <c r="G31" s="282" t="s">
        <v>8694</v>
      </c>
      <c r="H31" s="282" t="s">
        <v>9067</v>
      </c>
      <c r="I31" s="282" t="s">
        <v>9066</v>
      </c>
      <c r="J31" s="282" t="s">
        <v>3976</v>
      </c>
      <c r="K31" s="282"/>
      <c r="L31" s="282"/>
    </row>
    <row r="32" spans="1:12" x14ac:dyDescent="0.35">
      <c r="A32" s="282" t="s">
        <v>456</v>
      </c>
      <c r="B32" s="282" t="s">
        <v>464</v>
      </c>
      <c r="C32" s="282" t="s">
        <v>465</v>
      </c>
      <c r="D32" s="282" t="s">
        <v>8130</v>
      </c>
      <c r="E32" s="282" t="s">
        <v>8619</v>
      </c>
      <c r="F32" s="282" t="s">
        <v>8646</v>
      </c>
      <c r="G32" s="282" t="s">
        <v>8700</v>
      </c>
      <c r="H32" s="282" t="s">
        <v>9067</v>
      </c>
      <c r="I32" s="282" t="s">
        <v>9066</v>
      </c>
      <c r="J32" s="282" t="s">
        <v>3974</v>
      </c>
      <c r="K32" s="282"/>
      <c r="L32" s="282"/>
    </row>
    <row r="33" spans="1:12" x14ac:dyDescent="0.35">
      <c r="A33" s="282" t="s">
        <v>456</v>
      </c>
      <c r="B33" s="282" t="s">
        <v>1541</v>
      </c>
      <c r="C33" s="282" t="s">
        <v>1542</v>
      </c>
      <c r="D33" s="282" t="s">
        <v>8130</v>
      </c>
      <c r="E33" s="282" t="s">
        <v>8619</v>
      </c>
      <c r="F33" s="282" t="s">
        <v>8639</v>
      </c>
      <c r="G33" s="282" t="s">
        <v>8656</v>
      </c>
      <c r="H33" s="282" t="s">
        <v>9065</v>
      </c>
      <c r="I33" s="282" t="s">
        <v>9068</v>
      </c>
      <c r="J33" s="282"/>
      <c r="K33" s="282"/>
      <c r="L33" s="282"/>
    </row>
    <row r="34" spans="1:12" x14ac:dyDescent="0.35">
      <c r="A34" s="282" t="s">
        <v>384</v>
      </c>
      <c r="B34" s="282" t="s">
        <v>382</v>
      </c>
      <c r="C34" s="282" t="s">
        <v>383</v>
      </c>
      <c r="D34" s="282" t="s">
        <v>8131</v>
      </c>
      <c r="E34" s="282" t="s">
        <v>8655</v>
      </c>
      <c r="F34" s="282" t="s">
        <v>8646</v>
      </c>
      <c r="G34" s="282" t="s">
        <v>8688</v>
      </c>
      <c r="H34" s="282" t="s">
        <v>9065</v>
      </c>
      <c r="I34" s="282" t="s">
        <v>9066</v>
      </c>
      <c r="J34" s="282"/>
      <c r="K34" s="282"/>
      <c r="L34" s="282"/>
    </row>
    <row r="35" spans="1:12" x14ac:dyDescent="0.35">
      <c r="A35" s="282" t="s">
        <v>207</v>
      </c>
      <c r="B35" s="282" t="s">
        <v>205</v>
      </c>
      <c r="C35" s="282" t="s">
        <v>206</v>
      </c>
      <c r="D35" s="282" t="s">
        <v>8132</v>
      </c>
      <c r="E35" s="282" t="s">
        <v>8619</v>
      </c>
      <c r="F35" s="282" t="s">
        <v>8646</v>
      </c>
      <c r="G35" s="282" t="s">
        <v>8707</v>
      </c>
      <c r="H35" s="282" t="s">
        <v>9065</v>
      </c>
      <c r="I35" s="282" t="s">
        <v>9066</v>
      </c>
      <c r="J35" s="282"/>
      <c r="K35" s="282"/>
      <c r="L35" s="282"/>
    </row>
    <row r="36" spans="1:12" x14ac:dyDescent="0.35">
      <c r="A36" s="282" t="s">
        <v>305</v>
      </c>
      <c r="B36" s="282" t="s">
        <v>303</v>
      </c>
      <c r="C36" s="282" t="s">
        <v>304</v>
      </c>
      <c r="D36" s="282" t="s">
        <v>8133</v>
      </c>
      <c r="E36" s="282" t="s">
        <v>8619</v>
      </c>
      <c r="F36" s="282" t="s">
        <v>8608</v>
      </c>
      <c r="G36" s="282" t="s">
        <v>8608</v>
      </c>
      <c r="H36" s="282" t="s">
        <v>9065</v>
      </c>
      <c r="I36" s="282" t="s">
        <v>9066</v>
      </c>
      <c r="J36" s="282"/>
      <c r="K36" s="282"/>
      <c r="L36" s="282"/>
    </row>
    <row r="37" spans="1:12" x14ac:dyDescent="0.35">
      <c r="A37" s="282" t="s">
        <v>392</v>
      </c>
      <c r="B37" s="282" t="s">
        <v>390</v>
      </c>
      <c r="C37" s="282" t="s">
        <v>391</v>
      </c>
      <c r="D37" s="282" t="s">
        <v>8134</v>
      </c>
      <c r="E37" s="282" t="s">
        <v>8713</v>
      </c>
      <c r="F37" s="282" t="s">
        <v>8646</v>
      </c>
      <c r="G37" s="282" t="s">
        <v>8694</v>
      </c>
      <c r="H37" s="282" t="s">
        <v>9065</v>
      </c>
      <c r="I37" s="282" t="s">
        <v>9066</v>
      </c>
      <c r="J37" s="282"/>
      <c r="K37" s="282"/>
      <c r="L37" s="282"/>
    </row>
    <row r="38" spans="1:12" x14ac:dyDescent="0.35">
      <c r="A38" s="282" t="s">
        <v>471</v>
      </c>
      <c r="B38" s="282" t="s">
        <v>469</v>
      </c>
      <c r="C38" s="282" t="s">
        <v>470</v>
      </c>
      <c r="D38" s="282" t="s">
        <v>8137</v>
      </c>
      <c r="E38" s="282" t="s">
        <v>8619</v>
      </c>
      <c r="F38" s="282" t="s">
        <v>8608</v>
      </c>
      <c r="G38" s="282" t="s">
        <v>8608</v>
      </c>
      <c r="H38" s="282" t="s">
        <v>9065</v>
      </c>
      <c r="I38" s="282" t="s">
        <v>9066</v>
      </c>
      <c r="J38" s="282"/>
      <c r="K38" s="282"/>
      <c r="L38" s="282"/>
    </row>
    <row r="39" spans="1:12" x14ac:dyDescent="0.35">
      <c r="A39" s="282" t="s">
        <v>471</v>
      </c>
      <c r="B39" s="282" t="s">
        <v>1557</v>
      </c>
      <c r="C39" s="282" t="s">
        <v>1558</v>
      </c>
      <c r="D39" s="282" t="s">
        <v>8137</v>
      </c>
      <c r="E39" s="282" t="s">
        <v>8619</v>
      </c>
      <c r="F39" s="282" t="s">
        <v>8646</v>
      </c>
      <c r="G39" s="282" t="s">
        <v>1557</v>
      </c>
      <c r="H39" s="282" t="s">
        <v>9067</v>
      </c>
      <c r="I39" s="282" t="s">
        <v>9066</v>
      </c>
      <c r="J39" s="282"/>
      <c r="K39" s="282"/>
      <c r="L39" s="282"/>
    </row>
    <row r="40" spans="1:12" x14ac:dyDescent="0.35">
      <c r="A40" s="282" t="s">
        <v>471</v>
      </c>
      <c r="B40" s="282" t="s">
        <v>2132</v>
      </c>
      <c r="C40" s="282" t="s">
        <v>2133</v>
      </c>
      <c r="D40" s="282" t="s">
        <v>8137</v>
      </c>
      <c r="E40" s="282" t="s">
        <v>8619</v>
      </c>
      <c r="F40" s="282" t="s">
        <v>8627</v>
      </c>
      <c r="G40" s="282" t="s">
        <v>2132</v>
      </c>
      <c r="H40" s="282" t="s">
        <v>9067</v>
      </c>
      <c r="I40" s="282" t="s">
        <v>9066</v>
      </c>
      <c r="J40" s="282"/>
      <c r="K40" s="282"/>
      <c r="L40" s="282"/>
    </row>
    <row r="41" spans="1:12" x14ac:dyDescent="0.35">
      <c r="A41" s="282" t="s">
        <v>471</v>
      </c>
      <c r="B41" s="282" t="s">
        <v>2936</v>
      </c>
      <c r="C41" s="282" t="s">
        <v>2937</v>
      </c>
      <c r="D41" s="282" t="s">
        <v>8137</v>
      </c>
      <c r="E41" s="282" t="s">
        <v>8619</v>
      </c>
      <c r="F41" s="282" t="s">
        <v>8696</v>
      </c>
      <c r="G41" s="282" t="s">
        <v>8696</v>
      </c>
      <c r="H41" s="282" t="s">
        <v>9067</v>
      </c>
      <c r="I41" s="282" t="s">
        <v>9066</v>
      </c>
      <c r="J41" s="282"/>
      <c r="K41" s="282"/>
      <c r="L41" s="282"/>
    </row>
    <row r="42" spans="1:12" x14ac:dyDescent="0.35">
      <c r="A42" s="282" t="s">
        <v>135</v>
      </c>
      <c r="B42" s="282" t="s">
        <v>133</v>
      </c>
      <c r="C42" s="282" t="s">
        <v>134</v>
      </c>
      <c r="D42" s="282" t="s">
        <v>8162</v>
      </c>
      <c r="E42" s="282" t="s">
        <v>8713</v>
      </c>
      <c r="F42" s="282" t="s">
        <v>8646</v>
      </c>
      <c r="G42" s="282" t="s">
        <v>8694</v>
      </c>
      <c r="H42" s="282" t="s">
        <v>9065</v>
      </c>
      <c r="I42" s="282" t="s">
        <v>9066</v>
      </c>
      <c r="J42" s="282"/>
      <c r="K42" s="282"/>
      <c r="L42" s="282"/>
    </row>
    <row r="43" spans="1:12" x14ac:dyDescent="0.35">
      <c r="A43" s="282" t="s">
        <v>4293</v>
      </c>
      <c r="B43" s="282" t="s">
        <v>4291</v>
      </c>
      <c r="C43" s="282" t="s">
        <v>4292</v>
      </c>
      <c r="D43" s="282" t="s">
        <v>8165</v>
      </c>
      <c r="E43" s="282" t="s">
        <v>8655</v>
      </c>
      <c r="F43" s="282" t="s">
        <v>8608</v>
      </c>
      <c r="G43" s="282" t="s">
        <v>8608</v>
      </c>
      <c r="H43" s="282" t="s">
        <v>9065</v>
      </c>
      <c r="I43" s="282" t="s">
        <v>9066</v>
      </c>
      <c r="J43" s="282"/>
      <c r="K43" s="282"/>
      <c r="L43" s="282"/>
    </row>
    <row r="44" spans="1:12" x14ac:dyDescent="0.35">
      <c r="A44" s="282" t="s">
        <v>4305</v>
      </c>
      <c r="B44" s="282" t="s">
        <v>4303</v>
      </c>
      <c r="C44" s="282" t="s">
        <v>4304</v>
      </c>
      <c r="D44" s="282" t="s">
        <v>8168</v>
      </c>
      <c r="E44" s="282" t="s">
        <v>8655</v>
      </c>
      <c r="F44" s="282" t="s">
        <v>8608</v>
      </c>
      <c r="G44" s="282" t="s">
        <v>8608</v>
      </c>
      <c r="H44" s="282" t="s">
        <v>9065</v>
      </c>
      <c r="I44" s="282" t="s">
        <v>9066</v>
      </c>
      <c r="J44" s="282"/>
      <c r="K44" s="282"/>
      <c r="L44" s="282"/>
    </row>
    <row r="45" spans="1:12" x14ac:dyDescent="0.35">
      <c r="A45" s="282" t="s">
        <v>4495</v>
      </c>
      <c r="B45" s="282" t="s">
        <v>4493</v>
      </c>
      <c r="C45" s="282" t="s">
        <v>4494</v>
      </c>
      <c r="D45" s="282" t="s">
        <v>8171</v>
      </c>
      <c r="E45" s="282" t="s">
        <v>8655</v>
      </c>
      <c r="F45" s="282" t="s">
        <v>8608</v>
      </c>
      <c r="G45" s="282" t="s">
        <v>8608</v>
      </c>
      <c r="H45" s="282" t="s">
        <v>9065</v>
      </c>
      <c r="I45" s="282" t="s">
        <v>9066</v>
      </c>
      <c r="J45" s="282"/>
      <c r="K45" s="282"/>
      <c r="L45" s="282"/>
    </row>
    <row r="46" spans="1:12" x14ac:dyDescent="0.35">
      <c r="A46" s="282" t="s">
        <v>4495</v>
      </c>
      <c r="B46" s="282" t="s">
        <v>4505</v>
      </c>
      <c r="C46" s="282" t="s">
        <v>4506</v>
      </c>
      <c r="D46" s="282" t="s">
        <v>8171</v>
      </c>
      <c r="E46" s="282" t="s">
        <v>8655</v>
      </c>
      <c r="F46" s="282" t="s">
        <v>8613</v>
      </c>
      <c r="G46" s="282" t="s">
        <v>8613</v>
      </c>
      <c r="H46" s="282" t="s">
        <v>9067</v>
      </c>
      <c r="I46" s="282" t="s">
        <v>9066</v>
      </c>
      <c r="J46" s="282"/>
      <c r="K46" s="282"/>
      <c r="L46" s="282"/>
    </row>
    <row r="47" spans="1:12" x14ac:dyDescent="0.35">
      <c r="A47" s="282" t="s">
        <v>3701</v>
      </c>
      <c r="B47" s="282" t="s">
        <v>3699</v>
      </c>
      <c r="C47" s="282" t="s">
        <v>3700</v>
      </c>
      <c r="D47" s="282" t="s">
        <v>8172</v>
      </c>
      <c r="E47" s="282" t="s">
        <v>8713</v>
      </c>
      <c r="F47" s="282" t="s">
        <v>8646</v>
      </c>
      <c r="G47" s="282" t="s">
        <v>8736</v>
      </c>
      <c r="H47" s="282" t="s">
        <v>9065</v>
      </c>
      <c r="I47" s="282" t="s">
        <v>9066</v>
      </c>
      <c r="J47" s="282"/>
      <c r="K47" s="282"/>
      <c r="L47" s="282"/>
    </row>
    <row r="48" spans="1:12" x14ac:dyDescent="0.35">
      <c r="A48" s="282" t="s">
        <v>1080</v>
      </c>
      <c r="B48" s="282" t="s">
        <v>1078</v>
      </c>
      <c r="C48" s="282" t="s">
        <v>1079</v>
      </c>
      <c r="D48" s="282" t="s">
        <v>8173</v>
      </c>
      <c r="E48" s="282" t="s">
        <v>8607</v>
      </c>
      <c r="F48" s="282" t="s">
        <v>8627</v>
      </c>
      <c r="G48" s="282" t="s">
        <v>1078</v>
      </c>
      <c r="H48" s="282" t="s">
        <v>9065</v>
      </c>
      <c r="I48" s="282" t="s">
        <v>9066</v>
      </c>
      <c r="J48" s="282"/>
      <c r="K48" s="282"/>
      <c r="L48" s="282"/>
    </row>
    <row r="49" spans="1:12" x14ac:dyDescent="0.35">
      <c r="A49" s="282" t="s">
        <v>815</v>
      </c>
      <c r="B49" s="282" t="s">
        <v>813</v>
      </c>
      <c r="C49" s="282" t="s">
        <v>814</v>
      </c>
      <c r="D49" s="282" t="s">
        <v>8174</v>
      </c>
      <c r="E49" s="282" t="s">
        <v>8607</v>
      </c>
      <c r="F49" s="282" t="s">
        <v>8627</v>
      </c>
      <c r="G49" s="282" t="s">
        <v>8746</v>
      </c>
      <c r="H49" s="282" t="s">
        <v>9065</v>
      </c>
      <c r="I49" s="282" t="s">
        <v>9066</v>
      </c>
      <c r="J49" s="282"/>
      <c r="K49" s="282"/>
      <c r="L49" s="282"/>
    </row>
    <row r="50" spans="1:12" x14ac:dyDescent="0.35">
      <c r="A50" s="282" t="s">
        <v>1408</v>
      </c>
      <c r="B50" s="282" t="s">
        <v>1406</v>
      </c>
      <c r="C50" s="282" t="s">
        <v>1407</v>
      </c>
      <c r="D50" s="282" t="s">
        <v>8177</v>
      </c>
      <c r="E50" s="282" t="s">
        <v>8626</v>
      </c>
      <c r="F50" s="282" t="s">
        <v>8646</v>
      </c>
      <c r="G50" s="282" t="s">
        <v>8751</v>
      </c>
      <c r="H50" s="282" t="s">
        <v>9065</v>
      </c>
      <c r="I50" s="282" t="s">
        <v>9066</v>
      </c>
      <c r="J50" s="282"/>
      <c r="K50" s="282"/>
      <c r="L50" s="282"/>
    </row>
    <row r="51" spans="1:12" x14ac:dyDescent="0.35">
      <c r="A51" s="282" t="s">
        <v>481</v>
      </c>
      <c r="B51" s="282" t="s">
        <v>1449</v>
      </c>
      <c r="C51" s="282" t="s">
        <v>1450</v>
      </c>
      <c r="D51" s="282" t="s">
        <v>8178</v>
      </c>
      <c r="E51" s="282" t="s">
        <v>8626</v>
      </c>
      <c r="F51" s="282" t="s">
        <v>8639</v>
      </c>
      <c r="G51" s="282" t="s">
        <v>8656</v>
      </c>
      <c r="H51" s="282" t="s">
        <v>9065</v>
      </c>
      <c r="I51" s="282" t="s">
        <v>9068</v>
      </c>
      <c r="J51" s="282"/>
      <c r="K51" s="282"/>
      <c r="L51" s="282"/>
    </row>
    <row r="52" spans="1:12" x14ac:dyDescent="0.35">
      <c r="A52" s="282" t="s">
        <v>481</v>
      </c>
      <c r="B52" s="282" t="s">
        <v>479</v>
      </c>
      <c r="C52" s="282" t="s">
        <v>480</v>
      </c>
      <c r="D52" s="282" t="s">
        <v>8178</v>
      </c>
      <c r="E52" s="282" t="s">
        <v>8626</v>
      </c>
      <c r="F52" s="282" t="s">
        <v>8627</v>
      </c>
      <c r="G52" s="282" t="s">
        <v>8627</v>
      </c>
      <c r="H52" s="282" t="s">
        <v>9067</v>
      </c>
      <c r="I52" s="282" t="s">
        <v>9066</v>
      </c>
      <c r="J52" s="282"/>
      <c r="K52" s="282"/>
      <c r="L52" s="282"/>
    </row>
    <row r="53" spans="1:12" x14ac:dyDescent="0.35">
      <c r="A53" s="282" t="s">
        <v>481</v>
      </c>
      <c r="B53" s="282" t="s">
        <v>485</v>
      </c>
      <c r="C53" s="282" t="s">
        <v>486</v>
      </c>
      <c r="D53" s="282" t="s">
        <v>8178</v>
      </c>
      <c r="E53" s="282" t="s">
        <v>8626</v>
      </c>
      <c r="F53" s="282" t="s">
        <v>8646</v>
      </c>
      <c r="G53" s="282" t="s">
        <v>8760</v>
      </c>
      <c r="H53" s="282" t="s">
        <v>9067</v>
      </c>
      <c r="I53" s="282" t="s">
        <v>9066</v>
      </c>
      <c r="J53" s="282"/>
      <c r="K53" s="282"/>
      <c r="L53" s="282"/>
    </row>
    <row r="54" spans="1:12" x14ac:dyDescent="0.35">
      <c r="A54" s="282" t="s">
        <v>499</v>
      </c>
      <c r="B54" s="282" t="s">
        <v>497</v>
      </c>
      <c r="C54" s="282" t="s">
        <v>498</v>
      </c>
      <c r="D54" s="282" t="s">
        <v>8183</v>
      </c>
      <c r="E54" s="282" t="s">
        <v>8713</v>
      </c>
      <c r="F54" s="282" t="s">
        <v>8646</v>
      </c>
      <c r="G54" s="282" t="s">
        <v>8694</v>
      </c>
      <c r="H54" s="282" t="s">
        <v>9065</v>
      </c>
      <c r="I54" s="282" t="s">
        <v>9066</v>
      </c>
      <c r="J54" s="282"/>
      <c r="K54" s="282"/>
      <c r="L54" s="282"/>
    </row>
    <row r="55" spans="1:12" x14ac:dyDescent="0.35">
      <c r="A55" s="282" t="s">
        <v>159</v>
      </c>
      <c r="B55" s="282" t="s">
        <v>157</v>
      </c>
      <c r="C55" s="282" t="s">
        <v>158</v>
      </c>
      <c r="D55" s="282" t="s">
        <v>8186</v>
      </c>
      <c r="E55" s="282" t="s">
        <v>8626</v>
      </c>
      <c r="F55" s="282" t="s">
        <v>8646</v>
      </c>
      <c r="G55" s="282" t="s">
        <v>8765</v>
      </c>
      <c r="H55" s="282" t="s">
        <v>9065</v>
      </c>
      <c r="I55" s="282" t="s">
        <v>9066</v>
      </c>
      <c r="J55" s="282"/>
      <c r="K55" s="282"/>
      <c r="L55" s="282"/>
    </row>
    <row r="56" spans="1:12" x14ac:dyDescent="0.35">
      <c r="A56" s="282" t="s">
        <v>515</v>
      </c>
      <c r="B56" s="282" t="s">
        <v>2393</v>
      </c>
      <c r="C56" s="282" t="s">
        <v>2394</v>
      </c>
      <c r="D56" s="282" t="s">
        <v>8191</v>
      </c>
      <c r="E56" s="282" t="s">
        <v>8619</v>
      </c>
      <c r="F56" s="282" t="s">
        <v>8639</v>
      </c>
      <c r="G56" s="282" t="s">
        <v>8769</v>
      </c>
      <c r="H56" s="282" t="s">
        <v>9065</v>
      </c>
      <c r="I56" s="282" t="s">
        <v>9068</v>
      </c>
      <c r="J56" s="282"/>
      <c r="K56" s="282"/>
      <c r="L56" s="282"/>
    </row>
    <row r="57" spans="1:12" x14ac:dyDescent="0.35">
      <c r="A57" s="282" t="s">
        <v>515</v>
      </c>
      <c r="B57" s="282" t="s">
        <v>513</v>
      </c>
      <c r="C57" s="282" t="s">
        <v>514</v>
      </c>
      <c r="D57" s="282" t="s">
        <v>8191</v>
      </c>
      <c r="E57" s="282" t="s">
        <v>8619</v>
      </c>
      <c r="F57" s="282" t="s">
        <v>8646</v>
      </c>
      <c r="G57" s="282" t="s">
        <v>8772</v>
      </c>
      <c r="H57" s="282" t="s">
        <v>9067</v>
      </c>
      <c r="I57" s="282" t="s">
        <v>9066</v>
      </c>
      <c r="J57" s="282"/>
      <c r="K57" s="282"/>
      <c r="L57" s="282"/>
    </row>
    <row r="58" spans="1:12" x14ac:dyDescent="0.35">
      <c r="A58" s="282" t="s">
        <v>515</v>
      </c>
      <c r="B58" s="282" t="s">
        <v>2405</v>
      </c>
      <c r="C58" s="282" t="s">
        <v>2406</v>
      </c>
      <c r="D58" s="282" t="s">
        <v>8191</v>
      </c>
      <c r="E58" s="282" t="s">
        <v>8619</v>
      </c>
      <c r="F58" s="282" t="s">
        <v>8696</v>
      </c>
      <c r="G58" s="282" t="s">
        <v>8696</v>
      </c>
      <c r="H58" s="282" t="s">
        <v>9067</v>
      </c>
      <c r="I58" s="282" t="s">
        <v>9066</v>
      </c>
      <c r="J58" s="282"/>
      <c r="K58" s="282"/>
      <c r="L58" s="282"/>
    </row>
    <row r="59" spans="1:12" x14ac:dyDescent="0.35">
      <c r="A59" s="282" t="s">
        <v>1473</v>
      </c>
      <c r="B59" s="282" t="s">
        <v>1504</v>
      </c>
      <c r="C59" s="282" t="s">
        <v>1505</v>
      </c>
      <c r="D59" s="282" t="s">
        <v>8206</v>
      </c>
      <c r="E59" s="282" t="s">
        <v>8626</v>
      </c>
      <c r="F59" s="282" t="s">
        <v>8646</v>
      </c>
      <c r="G59" s="282" t="s">
        <v>8765</v>
      </c>
      <c r="H59" s="282" t="s">
        <v>9067</v>
      </c>
      <c r="I59" s="282" t="s">
        <v>9066</v>
      </c>
      <c r="J59" s="282"/>
      <c r="K59" s="282"/>
      <c r="L59" s="282"/>
    </row>
    <row r="60" spans="1:12" x14ac:dyDescent="0.35">
      <c r="A60" s="282" t="s">
        <v>1473</v>
      </c>
      <c r="B60" s="282" t="s">
        <v>1471</v>
      </c>
      <c r="C60" s="282" t="s">
        <v>1472</v>
      </c>
      <c r="D60" s="282" t="s">
        <v>8206</v>
      </c>
      <c r="E60" s="282" t="s">
        <v>8626</v>
      </c>
      <c r="F60" s="282" t="s">
        <v>8781</v>
      </c>
      <c r="G60" s="282" t="s">
        <v>8782</v>
      </c>
      <c r="H60" s="282" t="s">
        <v>9065</v>
      </c>
      <c r="I60" s="282" t="s">
        <v>9066</v>
      </c>
      <c r="J60" s="282"/>
      <c r="K60" s="282"/>
      <c r="L60" s="282"/>
    </row>
    <row r="61" spans="1:12" x14ac:dyDescent="0.35">
      <c r="A61" s="282" t="s">
        <v>165</v>
      </c>
      <c r="B61" s="282" t="s">
        <v>163</v>
      </c>
      <c r="C61" s="282" t="s">
        <v>164</v>
      </c>
      <c r="D61" s="282" t="s">
        <v>8209</v>
      </c>
      <c r="E61" s="282" t="s">
        <v>8619</v>
      </c>
      <c r="F61" s="282" t="s">
        <v>8639</v>
      </c>
      <c r="G61" s="282" t="s">
        <v>8608</v>
      </c>
      <c r="H61" s="282" t="s">
        <v>9065</v>
      </c>
      <c r="I61" s="282" t="s">
        <v>9068</v>
      </c>
      <c r="J61" s="282"/>
      <c r="K61" s="282"/>
      <c r="L61" s="282"/>
    </row>
    <row r="62" spans="1:12" x14ac:dyDescent="0.35">
      <c r="A62" s="282" t="s">
        <v>165</v>
      </c>
      <c r="B62" s="282" t="s">
        <v>170</v>
      </c>
      <c r="C62" s="282" t="s">
        <v>171</v>
      </c>
      <c r="D62" s="282" t="s">
        <v>8209</v>
      </c>
      <c r="E62" s="282" t="s">
        <v>8619</v>
      </c>
      <c r="F62" s="282" t="s">
        <v>8646</v>
      </c>
      <c r="G62" s="282" t="s">
        <v>8694</v>
      </c>
      <c r="H62" s="282" t="s">
        <v>9067</v>
      </c>
      <c r="I62" s="282" t="s">
        <v>9066</v>
      </c>
      <c r="J62" s="282"/>
      <c r="K62" s="282"/>
      <c r="L62" s="282"/>
    </row>
    <row r="63" spans="1:12" x14ac:dyDescent="0.35">
      <c r="A63" s="282" t="s">
        <v>6132</v>
      </c>
      <c r="B63" s="282" t="s">
        <v>6130</v>
      </c>
      <c r="C63" s="282" t="s">
        <v>6131</v>
      </c>
      <c r="D63" s="282" t="s">
        <v>8214</v>
      </c>
      <c r="E63" s="282" t="s">
        <v>8607</v>
      </c>
      <c r="F63" s="282" t="s">
        <v>8781</v>
      </c>
      <c r="G63" s="282" t="s">
        <v>8787</v>
      </c>
      <c r="H63" s="282" t="s">
        <v>9065</v>
      </c>
      <c r="I63" s="282" t="s">
        <v>9066</v>
      </c>
      <c r="J63" s="282"/>
      <c r="K63" s="282"/>
      <c r="L63" s="282"/>
    </row>
    <row r="64" spans="1:12" x14ac:dyDescent="0.35">
      <c r="A64" s="282" t="s">
        <v>91</v>
      </c>
      <c r="B64" s="282" t="s">
        <v>89</v>
      </c>
      <c r="C64" s="282" t="s">
        <v>90</v>
      </c>
      <c r="D64" s="282" t="s">
        <v>8215</v>
      </c>
      <c r="E64" s="282" t="s">
        <v>8619</v>
      </c>
      <c r="F64" s="282" t="s">
        <v>8696</v>
      </c>
      <c r="G64" s="282" t="s">
        <v>8696</v>
      </c>
      <c r="H64" s="282" t="s">
        <v>9065</v>
      </c>
      <c r="I64" s="282" t="s">
        <v>9066</v>
      </c>
      <c r="J64" s="282"/>
      <c r="K64" s="282"/>
      <c r="L64" s="282"/>
    </row>
    <row r="65" spans="1:12" x14ac:dyDescent="0.35">
      <c r="A65" s="282" t="s">
        <v>519</v>
      </c>
      <c r="B65" s="282" t="s">
        <v>517</v>
      </c>
      <c r="C65" s="282" t="s">
        <v>518</v>
      </c>
      <c r="D65" s="282" t="s">
        <v>8222</v>
      </c>
      <c r="E65" s="282" t="s">
        <v>8619</v>
      </c>
      <c r="F65" s="282" t="s">
        <v>8646</v>
      </c>
      <c r="G65" s="282" t="s">
        <v>8694</v>
      </c>
      <c r="H65" s="282" t="s">
        <v>9065</v>
      </c>
      <c r="I65" s="282" t="s">
        <v>9066</v>
      </c>
      <c r="J65" s="282"/>
      <c r="K65" s="282"/>
      <c r="L65" s="282"/>
    </row>
    <row r="66" spans="1:12" x14ac:dyDescent="0.35">
      <c r="A66" s="282" t="s">
        <v>3769</v>
      </c>
      <c r="B66" s="282" t="s">
        <v>3767</v>
      </c>
      <c r="C66" s="282" t="s">
        <v>3768</v>
      </c>
      <c r="D66" s="282" t="s">
        <v>8223</v>
      </c>
      <c r="E66" s="282" t="s">
        <v>8713</v>
      </c>
      <c r="F66" s="282" t="s">
        <v>8646</v>
      </c>
      <c r="G66" s="282" t="s">
        <v>8736</v>
      </c>
      <c r="H66" s="282" t="s">
        <v>9065</v>
      </c>
      <c r="I66" s="282" t="s">
        <v>9066</v>
      </c>
      <c r="J66" s="282"/>
      <c r="K66" s="282"/>
      <c r="L66" s="282"/>
    </row>
    <row r="67" spans="1:12" x14ac:dyDescent="0.35">
      <c r="A67" s="282" t="s">
        <v>1059</v>
      </c>
      <c r="B67" s="282" t="s">
        <v>2821</v>
      </c>
      <c r="C67" s="282" t="s">
        <v>2822</v>
      </c>
      <c r="D67" s="282" t="s">
        <v>8224</v>
      </c>
      <c r="E67" s="282" t="s">
        <v>8619</v>
      </c>
      <c r="F67" s="282" t="s">
        <v>8639</v>
      </c>
      <c r="G67" s="282" t="s">
        <v>8656</v>
      </c>
      <c r="H67" s="282" t="s">
        <v>9065</v>
      </c>
      <c r="I67" s="282" t="s">
        <v>9068</v>
      </c>
      <c r="J67" s="282"/>
      <c r="K67" s="282"/>
      <c r="L67" s="282"/>
    </row>
    <row r="68" spans="1:12" x14ac:dyDescent="0.35">
      <c r="A68" s="282" t="s">
        <v>1059</v>
      </c>
      <c r="B68" s="282" t="s">
        <v>1057</v>
      </c>
      <c r="C68" s="282" t="s">
        <v>1058</v>
      </c>
      <c r="D68" s="282" t="s">
        <v>8224</v>
      </c>
      <c r="E68" s="282" t="s">
        <v>8619</v>
      </c>
      <c r="F68" s="282" t="s">
        <v>8696</v>
      </c>
      <c r="G68" s="282" t="s">
        <v>8696</v>
      </c>
      <c r="H68" s="282" t="s">
        <v>9067</v>
      </c>
      <c r="I68" s="282" t="s">
        <v>9066</v>
      </c>
      <c r="J68" s="282"/>
      <c r="K68" s="282"/>
      <c r="L68" s="282"/>
    </row>
    <row r="69" spans="1:12" x14ac:dyDescent="0.35">
      <c r="A69" s="282" t="s">
        <v>1059</v>
      </c>
      <c r="B69" s="282" t="s">
        <v>2784</v>
      </c>
      <c r="C69" s="282" t="s">
        <v>2785</v>
      </c>
      <c r="D69" s="282" t="s">
        <v>8224</v>
      </c>
      <c r="E69" s="282" t="s">
        <v>8619</v>
      </c>
      <c r="F69" s="282" t="s">
        <v>8801</v>
      </c>
      <c r="G69" s="282" t="s">
        <v>8802</v>
      </c>
      <c r="H69" s="282" t="s">
        <v>9067</v>
      </c>
      <c r="I69" s="282" t="s">
        <v>9066</v>
      </c>
      <c r="J69" s="282"/>
      <c r="K69" s="282"/>
      <c r="L69" s="282"/>
    </row>
    <row r="70" spans="1:12" x14ac:dyDescent="0.35">
      <c r="A70" s="282" t="s">
        <v>4743</v>
      </c>
      <c r="B70" s="282" t="s">
        <v>4741</v>
      </c>
      <c r="C70" s="282" t="s">
        <v>4742</v>
      </c>
      <c r="D70" s="282" t="s">
        <v>8227</v>
      </c>
      <c r="E70" s="282" t="s">
        <v>8655</v>
      </c>
      <c r="F70" s="282" t="s">
        <v>8639</v>
      </c>
      <c r="G70" s="282" t="s">
        <v>8640</v>
      </c>
      <c r="H70" s="282" t="s">
        <v>9065</v>
      </c>
      <c r="I70" s="282" t="s">
        <v>9068</v>
      </c>
      <c r="J70" s="282"/>
      <c r="K70" s="282"/>
      <c r="L70" s="282"/>
    </row>
    <row r="71" spans="1:12" x14ac:dyDescent="0.35">
      <c r="A71" s="282" t="s">
        <v>4743</v>
      </c>
      <c r="B71" s="282" t="s">
        <v>4753</v>
      </c>
      <c r="C71" s="282" t="s">
        <v>4754</v>
      </c>
      <c r="D71" s="282" t="s">
        <v>8227</v>
      </c>
      <c r="E71" s="282" t="s">
        <v>8655</v>
      </c>
      <c r="F71" s="282" t="s">
        <v>8807</v>
      </c>
      <c r="G71" s="282" t="s">
        <v>8808</v>
      </c>
      <c r="H71" s="282" t="s">
        <v>9067</v>
      </c>
      <c r="I71" s="282" t="s">
        <v>9066</v>
      </c>
      <c r="J71" s="282"/>
      <c r="K71" s="282"/>
      <c r="L71" s="282"/>
    </row>
    <row r="72" spans="1:12" x14ac:dyDescent="0.35">
      <c r="A72" s="282" t="s">
        <v>4743</v>
      </c>
      <c r="B72" s="282" t="s">
        <v>4764</v>
      </c>
      <c r="C72" s="282" t="s">
        <v>4765</v>
      </c>
      <c r="D72" s="282" t="s">
        <v>8227</v>
      </c>
      <c r="E72" s="282" t="s">
        <v>8655</v>
      </c>
      <c r="F72" s="282" t="s">
        <v>8646</v>
      </c>
      <c r="G72" s="282" t="s">
        <v>8694</v>
      </c>
      <c r="H72" s="282" t="s">
        <v>9067</v>
      </c>
      <c r="I72" s="282" t="s">
        <v>9066</v>
      </c>
      <c r="J72" s="282"/>
      <c r="K72" s="282"/>
      <c r="L72" s="282"/>
    </row>
    <row r="73" spans="1:12" x14ac:dyDescent="0.35">
      <c r="A73" s="282" t="s">
        <v>12</v>
      </c>
      <c r="B73" s="282" t="s">
        <v>10</v>
      </c>
      <c r="C73" s="282" t="s">
        <v>11</v>
      </c>
      <c r="D73" s="282" t="s">
        <v>8232</v>
      </c>
      <c r="E73" s="282" t="s">
        <v>8619</v>
      </c>
      <c r="F73" s="282" t="s">
        <v>8608</v>
      </c>
      <c r="G73" s="282" t="s">
        <v>8608</v>
      </c>
      <c r="H73" s="282" t="s">
        <v>9065</v>
      </c>
      <c r="I73" s="282" t="s">
        <v>9066</v>
      </c>
      <c r="J73" s="282"/>
      <c r="K73" s="282"/>
      <c r="L73" s="282"/>
    </row>
    <row r="74" spans="1:12" x14ac:dyDescent="0.35">
      <c r="A74" s="282" t="s">
        <v>404</v>
      </c>
      <c r="B74" s="282" t="s">
        <v>1416</v>
      </c>
      <c r="C74" s="282" t="s">
        <v>1417</v>
      </c>
      <c r="D74" s="282" t="s">
        <v>8235</v>
      </c>
      <c r="E74" s="282" t="s">
        <v>8607</v>
      </c>
      <c r="F74" s="282" t="s">
        <v>8639</v>
      </c>
      <c r="G74" s="282" t="s">
        <v>8656</v>
      </c>
      <c r="H74" s="282" t="s">
        <v>9065</v>
      </c>
      <c r="I74" s="282" t="s">
        <v>9068</v>
      </c>
      <c r="J74" s="282"/>
      <c r="K74" s="282"/>
      <c r="L74" s="282"/>
    </row>
    <row r="75" spans="1:12" x14ac:dyDescent="0.35">
      <c r="A75" s="282" t="s">
        <v>404</v>
      </c>
      <c r="B75" s="282" t="s">
        <v>402</v>
      </c>
      <c r="C75" s="282" t="s">
        <v>403</v>
      </c>
      <c r="D75" s="282" t="s">
        <v>8235</v>
      </c>
      <c r="E75" s="282" t="s">
        <v>8607</v>
      </c>
      <c r="F75" s="282" t="s">
        <v>8627</v>
      </c>
      <c r="G75" s="282" t="s">
        <v>8814</v>
      </c>
      <c r="H75" s="282" t="s">
        <v>9067</v>
      </c>
      <c r="I75" s="282" t="s">
        <v>9066</v>
      </c>
      <c r="J75" s="282"/>
      <c r="K75" s="282"/>
      <c r="L75" s="282"/>
    </row>
    <row r="76" spans="1:12" x14ac:dyDescent="0.35">
      <c r="A76" s="282" t="s">
        <v>404</v>
      </c>
      <c r="B76" s="282" t="s">
        <v>410</v>
      </c>
      <c r="C76" s="282" t="s">
        <v>411</v>
      </c>
      <c r="D76" s="282" t="s">
        <v>8235</v>
      </c>
      <c r="E76" s="282" t="s">
        <v>8607</v>
      </c>
      <c r="F76" s="282" t="s">
        <v>8627</v>
      </c>
      <c r="G76" s="282" t="s">
        <v>8818</v>
      </c>
      <c r="H76" s="282" t="s">
        <v>9067</v>
      </c>
      <c r="I76" s="282" t="s">
        <v>9066</v>
      </c>
      <c r="J76" s="282"/>
      <c r="K76" s="282"/>
      <c r="L76" s="282"/>
    </row>
    <row r="77" spans="1:12" x14ac:dyDescent="0.35">
      <c r="A77" s="282" t="s">
        <v>404</v>
      </c>
      <c r="B77" s="282" t="s">
        <v>2141</v>
      </c>
      <c r="C77" s="282" t="s">
        <v>2142</v>
      </c>
      <c r="D77" s="282" t="s">
        <v>8235</v>
      </c>
      <c r="E77" s="282" t="s">
        <v>8607</v>
      </c>
      <c r="F77" s="282" t="s">
        <v>8627</v>
      </c>
      <c r="G77" s="282" t="s">
        <v>8822</v>
      </c>
      <c r="H77" s="282" t="s">
        <v>9067</v>
      </c>
      <c r="I77" s="282" t="s">
        <v>9066</v>
      </c>
      <c r="J77" s="282"/>
      <c r="K77" s="282"/>
      <c r="L77" s="282"/>
    </row>
    <row r="78" spans="1:12" x14ac:dyDescent="0.35">
      <c r="A78" s="282" t="s">
        <v>799</v>
      </c>
      <c r="B78" s="282" t="s">
        <v>1090</v>
      </c>
      <c r="C78" s="282" t="s">
        <v>1091</v>
      </c>
      <c r="D78" s="282" t="s">
        <v>8240</v>
      </c>
      <c r="E78" s="282" t="s">
        <v>8619</v>
      </c>
      <c r="F78" s="282" t="s">
        <v>8639</v>
      </c>
      <c r="G78" s="282" t="s">
        <v>8827</v>
      </c>
      <c r="H78" s="282" t="s">
        <v>9065</v>
      </c>
      <c r="I78" s="282" t="s">
        <v>9068</v>
      </c>
      <c r="J78" s="282"/>
      <c r="K78" s="282"/>
      <c r="L78" s="282"/>
    </row>
    <row r="79" spans="1:12" x14ac:dyDescent="0.35">
      <c r="A79" s="282" t="s">
        <v>799</v>
      </c>
      <c r="B79" s="282" t="s">
        <v>797</v>
      </c>
      <c r="C79" s="282" t="s">
        <v>798</v>
      </c>
      <c r="D79" s="282" t="s">
        <v>8240</v>
      </c>
      <c r="E79" s="282" t="s">
        <v>8619</v>
      </c>
      <c r="F79" s="282" t="s">
        <v>8807</v>
      </c>
      <c r="G79" s="282" t="s">
        <v>8832</v>
      </c>
      <c r="H79" s="282" t="s">
        <v>9067</v>
      </c>
      <c r="I79" s="282" t="s">
        <v>9066</v>
      </c>
      <c r="J79" s="282"/>
      <c r="K79" s="282"/>
      <c r="L79" s="282"/>
    </row>
    <row r="80" spans="1:12" x14ac:dyDescent="0.35">
      <c r="A80" s="282" t="s">
        <v>799</v>
      </c>
      <c r="B80" s="282" t="s">
        <v>2913</v>
      </c>
      <c r="C80" s="282" t="s">
        <v>2914</v>
      </c>
      <c r="D80" s="282" t="s">
        <v>8240</v>
      </c>
      <c r="E80" s="282" t="s">
        <v>8619</v>
      </c>
      <c r="F80" s="282" t="s">
        <v>8801</v>
      </c>
      <c r="G80" s="282" t="s">
        <v>8836</v>
      </c>
      <c r="H80" s="282" t="s">
        <v>9067</v>
      </c>
      <c r="I80" s="282" t="s">
        <v>9066</v>
      </c>
      <c r="J80" s="282"/>
      <c r="K80" s="282"/>
      <c r="L80" s="282"/>
    </row>
    <row r="81" spans="1:12" x14ac:dyDescent="0.35">
      <c r="A81" s="282" t="s">
        <v>421</v>
      </c>
      <c r="B81" s="282" t="s">
        <v>419</v>
      </c>
      <c r="C81" s="282" t="s">
        <v>420</v>
      </c>
      <c r="D81" s="282" t="s">
        <v>8241</v>
      </c>
      <c r="E81" s="282" t="s">
        <v>8619</v>
      </c>
      <c r="F81" s="282" t="s">
        <v>8646</v>
      </c>
      <c r="G81" s="282" t="s">
        <v>8842</v>
      </c>
      <c r="H81" s="282" t="s">
        <v>9067</v>
      </c>
      <c r="I81" s="282" t="s">
        <v>9066</v>
      </c>
      <c r="J81" s="282"/>
      <c r="K81" s="282"/>
      <c r="L81" s="282"/>
    </row>
    <row r="82" spans="1:12" x14ac:dyDescent="0.35">
      <c r="A82" s="282" t="s">
        <v>421</v>
      </c>
      <c r="B82" s="282" t="s">
        <v>1620</v>
      </c>
      <c r="C82" s="282" t="s">
        <v>1621</v>
      </c>
      <c r="D82" s="282" t="s">
        <v>8241</v>
      </c>
      <c r="E82" s="282" t="s">
        <v>8619</v>
      </c>
      <c r="F82" s="282" t="s">
        <v>8696</v>
      </c>
      <c r="G82" s="282" t="s">
        <v>8846</v>
      </c>
      <c r="H82" s="282" t="s">
        <v>9065</v>
      </c>
      <c r="I82" s="282" t="s">
        <v>9066</v>
      </c>
      <c r="J82" s="282"/>
      <c r="K82" s="282"/>
      <c r="L82" s="282"/>
    </row>
    <row r="83" spans="1:12" x14ac:dyDescent="0.35">
      <c r="A83" s="282" t="s">
        <v>530</v>
      </c>
      <c r="B83" s="282" t="s">
        <v>528</v>
      </c>
      <c r="C83" s="282" t="s">
        <v>529</v>
      </c>
      <c r="D83" s="282" t="s">
        <v>8244</v>
      </c>
      <c r="E83" s="282" t="s">
        <v>8619</v>
      </c>
      <c r="F83" s="282" t="s">
        <v>8608</v>
      </c>
      <c r="G83" s="282" t="s">
        <v>8848</v>
      </c>
      <c r="H83" s="282" t="s">
        <v>9065</v>
      </c>
      <c r="I83" s="282" t="s">
        <v>9066</v>
      </c>
      <c r="J83" s="282"/>
      <c r="K83" s="282"/>
      <c r="L83" s="282"/>
    </row>
    <row r="84" spans="1:12" x14ac:dyDescent="0.35">
      <c r="A84" s="282" t="s">
        <v>530</v>
      </c>
      <c r="B84" s="282" t="s">
        <v>2869</v>
      </c>
      <c r="C84" s="282" t="s">
        <v>2870</v>
      </c>
      <c r="D84" s="282" t="s">
        <v>8244</v>
      </c>
      <c r="E84" s="282" t="s">
        <v>8619</v>
      </c>
      <c r="F84" s="282" t="s">
        <v>8801</v>
      </c>
      <c r="G84" s="282" t="s">
        <v>8850</v>
      </c>
      <c r="H84" s="282" t="s">
        <v>9067</v>
      </c>
      <c r="I84" s="282" t="s">
        <v>9066</v>
      </c>
      <c r="J84" s="282"/>
      <c r="K84" s="282"/>
      <c r="L84" s="282"/>
    </row>
    <row r="85" spans="1:12" x14ac:dyDescent="0.35">
      <c r="A85" s="282" t="s">
        <v>2054</v>
      </c>
      <c r="B85" s="282" t="s">
        <v>2052</v>
      </c>
      <c r="C85" s="282" t="s">
        <v>2053</v>
      </c>
      <c r="D85" s="282" t="s">
        <v>8245</v>
      </c>
      <c r="E85" s="282" t="s">
        <v>8607</v>
      </c>
      <c r="F85" s="282" t="s">
        <v>8646</v>
      </c>
      <c r="G85" s="282" t="s">
        <v>8854</v>
      </c>
      <c r="H85" s="282" t="s">
        <v>9065</v>
      </c>
      <c r="I85" s="282" t="s">
        <v>9066</v>
      </c>
      <c r="J85" s="282"/>
      <c r="K85" s="282"/>
      <c r="L85" s="282"/>
    </row>
    <row r="86" spans="1:12" x14ac:dyDescent="0.35">
      <c r="A86" s="282" t="s">
        <v>1330</v>
      </c>
      <c r="B86" s="282" t="s">
        <v>1328</v>
      </c>
      <c r="C86" s="282" t="s">
        <v>1329</v>
      </c>
      <c r="D86" s="282" t="s">
        <v>8246</v>
      </c>
      <c r="E86" s="282" t="s">
        <v>8619</v>
      </c>
      <c r="F86" s="282" t="s">
        <v>8620</v>
      </c>
      <c r="G86" s="282" t="s">
        <v>8857</v>
      </c>
      <c r="H86" s="282" t="s">
        <v>9065</v>
      </c>
      <c r="I86" s="282" t="s">
        <v>9066</v>
      </c>
      <c r="J86" s="282"/>
      <c r="K86" s="282"/>
      <c r="L86" s="282"/>
    </row>
    <row r="87" spans="1:12" x14ac:dyDescent="0.35">
      <c r="A87" s="282" t="s">
        <v>227</v>
      </c>
      <c r="B87" s="282" t="s">
        <v>225</v>
      </c>
      <c r="C87" s="282" t="s">
        <v>226</v>
      </c>
      <c r="D87" s="282" t="s">
        <v>8247</v>
      </c>
      <c r="E87" s="282" t="s">
        <v>8619</v>
      </c>
      <c r="F87" s="282" t="s">
        <v>8639</v>
      </c>
      <c r="G87" s="282" t="s">
        <v>8656</v>
      </c>
      <c r="H87" s="282" t="s">
        <v>9065</v>
      </c>
      <c r="I87" s="282" t="s">
        <v>9068</v>
      </c>
      <c r="J87" s="282"/>
      <c r="K87" s="282"/>
      <c r="L87" s="282"/>
    </row>
    <row r="88" spans="1:12" x14ac:dyDescent="0.35">
      <c r="A88" s="282" t="s">
        <v>227</v>
      </c>
      <c r="B88" s="282" t="s">
        <v>235</v>
      </c>
      <c r="C88" s="282" t="s">
        <v>236</v>
      </c>
      <c r="D88" s="282" t="s">
        <v>8247</v>
      </c>
      <c r="E88" s="282" t="s">
        <v>8619</v>
      </c>
      <c r="F88" s="282" t="s">
        <v>8627</v>
      </c>
      <c r="G88" s="282" t="s">
        <v>8672</v>
      </c>
      <c r="H88" s="282" t="s">
        <v>9067</v>
      </c>
      <c r="I88" s="282" t="s">
        <v>9066</v>
      </c>
      <c r="J88" s="282"/>
      <c r="K88" s="282"/>
      <c r="L88" s="282"/>
    </row>
    <row r="89" spans="1:12" x14ac:dyDescent="0.35">
      <c r="A89" s="282" t="s">
        <v>227</v>
      </c>
      <c r="B89" s="282" t="s">
        <v>249</v>
      </c>
      <c r="C89" s="282" t="s">
        <v>250</v>
      </c>
      <c r="D89" s="282" t="s">
        <v>8247</v>
      </c>
      <c r="E89" s="282" t="s">
        <v>8619</v>
      </c>
      <c r="F89" s="282" t="s">
        <v>8627</v>
      </c>
      <c r="G89" s="282" t="s">
        <v>8864</v>
      </c>
      <c r="H89" s="282" t="s">
        <v>9067</v>
      </c>
      <c r="I89" s="282" t="s">
        <v>9066</v>
      </c>
      <c r="J89" s="282"/>
      <c r="K89" s="282"/>
      <c r="L89" s="282"/>
    </row>
    <row r="90" spans="1:12" x14ac:dyDescent="0.35">
      <c r="A90" s="282" t="s">
        <v>227</v>
      </c>
      <c r="B90" s="282" t="s">
        <v>1239</v>
      </c>
      <c r="C90" s="282" t="s">
        <v>1240</v>
      </c>
      <c r="D90" s="282" t="s">
        <v>8247</v>
      </c>
      <c r="E90" s="282" t="s">
        <v>8619</v>
      </c>
      <c r="F90" s="282" t="s">
        <v>8646</v>
      </c>
      <c r="G90" s="282" t="s">
        <v>1239</v>
      </c>
      <c r="H90" s="282" t="s">
        <v>9067</v>
      </c>
      <c r="I90" s="282" t="s">
        <v>9066</v>
      </c>
      <c r="J90" s="282"/>
      <c r="K90" s="282"/>
      <c r="L90" s="282"/>
    </row>
    <row r="91" spans="1:12" x14ac:dyDescent="0.35">
      <c r="A91" s="282" t="s">
        <v>1010</v>
      </c>
      <c r="B91" s="282" t="s">
        <v>1042</v>
      </c>
      <c r="C91" s="282" t="s">
        <v>1043</v>
      </c>
      <c r="D91" s="282" t="s">
        <v>8248</v>
      </c>
      <c r="E91" s="282" t="s">
        <v>8619</v>
      </c>
      <c r="F91" s="282" t="s">
        <v>8608</v>
      </c>
      <c r="G91" s="282" t="s">
        <v>8608</v>
      </c>
      <c r="H91" s="282" t="s">
        <v>9065</v>
      </c>
      <c r="I91" s="282" t="s">
        <v>9066</v>
      </c>
      <c r="J91" s="282"/>
      <c r="K91" s="282"/>
      <c r="L91" s="282"/>
    </row>
    <row r="92" spans="1:12" x14ac:dyDescent="0.35">
      <c r="A92" s="282" t="s">
        <v>1010</v>
      </c>
      <c r="B92" s="282" t="s">
        <v>1031</v>
      </c>
      <c r="C92" s="282" t="s">
        <v>1032</v>
      </c>
      <c r="D92" s="282" t="s">
        <v>8248</v>
      </c>
      <c r="E92" s="282" t="s">
        <v>8619</v>
      </c>
      <c r="F92" s="282" t="s">
        <v>8627</v>
      </c>
      <c r="G92" s="282" t="s">
        <v>8873</v>
      </c>
      <c r="H92" s="282" t="s">
        <v>9067</v>
      </c>
      <c r="I92" s="282" t="s">
        <v>9066</v>
      </c>
      <c r="J92" s="282"/>
      <c r="K92" s="282"/>
      <c r="L92" s="282"/>
    </row>
    <row r="93" spans="1:12" x14ac:dyDescent="0.35">
      <c r="A93" s="282" t="s">
        <v>1010</v>
      </c>
      <c r="B93" s="282" t="s">
        <v>1008</v>
      </c>
      <c r="C93" s="282" t="s">
        <v>1009</v>
      </c>
      <c r="D93" s="282" t="s">
        <v>8248</v>
      </c>
      <c r="E93" s="282" t="s">
        <v>8619</v>
      </c>
      <c r="F93" s="282" t="s">
        <v>8627</v>
      </c>
      <c r="G93" s="282" t="s">
        <v>8877</v>
      </c>
      <c r="H93" s="282" t="s">
        <v>9067</v>
      </c>
      <c r="I93" s="282" t="s">
        <v>9066</v>
      </c>
      <c r="J93" s="282"/>
      <c r="K93" s="282"/>
      <c r="L93" s="282"/>
    </row>
    <row r="94" spans="1:12" x14ac:dyDescent="0.35">
      <c r="A94" s="282" t="s">
        <v>1010</v>
      </c>
      <c r="B94" s="282" t="s">
        <v>1253</v>
      </c>
      <c r="C94" s="282" t="s">
        <v>1254</v>
      </c>
      <c r="D94" s="282" t="s">
        <v>8248</v>
      </c>
      <c r="E94" s="282" t="s">
        <v>8619</v>
      </c>
      <c r="F94" s="282" t="s">
        <v>8807</v>
      </c>
      <c r="G94" s="282" t="s">
        <v>1253</v>
      </c>
      <c r="H94" s="282" t="s">
        <v>9067</v>
      </c>
      <c r="I94" s="282" t="s">
        <v>9066</v>
      </c>
      <c r="J94" s="282"/>
      <c r="K94" s="282"/>
      <c r="L94" s="282"/>
    </row>
    <row r="95" spans="1:12" x14ac:dyDescent="0.35">
      <c r="A95" s="282" t="s">
        <v>1010</v>
      </c>
      <c r="B95" s="282" t="s">
        <v>1294</v>
      </c>
      <c r="C95" s="282" t="s">
        <v>1295</v>
      </c>
      <c r="D95" s="282" t="s">
        <v>8248</v>
      </c>
      <c r="E95" s="282" t="s">
        <v>8619</v>
      </c>
      <c r="F95" s="282" t="s">
        <v>8646</v>
      </c>
      <c r="G95" s="282" t="s">
        <v>8884</v>
      </c>
      <c r="H95" s="282" t="s">
        <v>9067</v>
      </c>
      <c r="I95" s="282" t="s">
        <v>9066</v>
      </c>
      <c r="J95" s="282"/>
      <c r="K95" s="282"/>
      <c r="L95" s="282"/>
    </row>
    <row r="96" spans="1:12" x14ac:dyDescent="0.35">
      <c r="A96" s="282" t="s">
        <v>4178</v>
      </c>
      <c r="B96" s="282" t="s">
        <v>4176</v>
      </c>
      <c r="C96" s="282" t="s">
        <v>4177</v>
      </c>
      <c r="D96" s="282" t="s">
        <v>8249</v>
      </c>
      <c r="E96" s="282" t="s">
        <v>8655</v>
      </c>
      <c r="F96" s="282" t="s">
        <v>8781</v>
      </c>
      <c r="G96" s="282" t="s">
        <v>8782</v>
      </c>
      <c r="H96" s="282" t="s">
        <v>9065</v>
      </c>
      <c r="I96" s="282" t="s">
        <v>9066</v>
      </c>
      <c r="J96" s="282"/>
      <c r="K96" s="282"/>
      <c r="L96" s="282"/>
    </row>
    <row r="97" spans="1:12" x14ac:dyDescent="0.35">
      <c r="A97" s="282" t="s">
        <v>179</v>
      </c>
      <c r="B97" s="282" t="s">
        <v>177</v>
      </c>
      <c r="C97" s="282" t="s">
        <v>178</v>
      </c>
      <c r="D97" s="282" t="s">
        <v>8262</v>
      </c>
      <c r="E97" s="282" t="s">
        <v>8607</v>
      </c>
      <c r="F97" s="282" t="s">
        <v>8608</v>
      </c>
      <c r="G97" s="282" t="s">
        <v>8608</v>
      </c>
      <c r="H97" s="282" t="s">
        <v>9065</v>
      </c>
      <c r="I97" s="282" t="s">
        <v>9066</v>
      </c>
      <c r="J97" s="282"/>
      <c r="K97" s="282"/>
      <c r="L97" s="282"/>
    </row>
    <row r="98" spans="1:12" x14ac:dyDescent="0.35">
      <c r="A98" s="282" t="s">
        <v>179</v>
      </c>
      <c r="B98" s="282" t="s">
        <v>746</v>
      </c>
      <c r="C98" s="282" t="s">
        <v>747</v>
      </c>
      <c r="D98" s="282" t="s">
        <v>8262</v>
      </c>
      <c r="E98" s="282" t="s">
        <v>8607</v>
      </c>
      <c r="F98" s="282" t="s">
        <v>8627</v>
      </c>
      <c r="G98" s="282" t="s">
        <v>8890</v>
      </c>
      <c r="H98" s="282" t="s">
        <v>9067</v>
      </c>
      <c r="I98" s="282" t="s">
        <v>9066</v>
      </c>
      <c r="J98" s="282"/>
      <c r="K98" s="282"/>
      <c r="L98" s="282"/>
    </row>
    <row r="99" spans="1:12" x14ac:dyDescent="0.35">
      <c r="A99" s="282" t="s">
        <v>4190</v>
      </c>
      <c r="B99" s="282" t="s">
        <v>4188</v>
      </c>
      <c r="C99" s="282" t="s">
        <v>4189</v>
      </c>
      <c r="D99" s="282" t="s">
        <v>8263</v>
      </c>
      <c r="E99" s="282" t="s">
        <v>8655</v>
      </c>
      <c r="F99" s="282" t="s">
        <v>8646</v>
      </c>
      <c r="G99" s="282" t="s">
        <v>8660</v>
      </c>
      <c r="H99" s="282" t="s">
        <v>9065</v>
      </c>
      <c r="I99" s="282" t="s">
        <v>9066</v>
      </c>
      <c r="J99" s="282"/>
      <c r="K99" s="282"/>
      <c r="L99" s="282"/>
    </row>
    <row r="100" spans="1:12" x14ac:dyDescent="0.35">
      <c r="A100" s="282" t="s">
        <v>534</v>
      </c>
      <c r="B100" s="282" t="s">
        <v>532</v>
      </c>
      <c r="C100" s="282" t="s">
        <v>533</v>
      </c>
      <c r="D100" s="282" t="s">
        <v>8264</v>
      </c>
      <c r="E100" s="282" t="s">
        <v>8655</v>
      </c>
      <c r="F100" s="282" t="s">
        <v>8646</v>
      </c>
      <c r="G100" s="282" t="s">
        <v>8660</v>
      </c>
      <c r="H100" s="282" t="s">
        <v>9065</v>
      </c>
      <c r="I100" s="282" t="s">
        <v>9066</v>
      </c>
      <c r="J100" s="282"/>
      <c r="K100" s="282"/>
      <c r="L100" s="282"/>
    </row>
    <row r="101" spans="1:12" x14ac:dyDescent="0.35">
      <c r="A101" s="282" t="s">
        <v>834</v>
      </c>
      <c r="B101" s="282" t="s">
        <v>2507</v>
      </c>
      <c r="C101" s="282" t="s">
        <v>2508</v>
      </c>
      <c r="D101" s="282" t="s">
        <v>8265</v>
      </c>
      <c r="E101" s="282" t="s">
        <v>8607</v>
      </c>
      <c r="F101" s="282" t="s">
        <v>8639</v>
      </c>
      <c r="G101" s="282" t="s">
        <v>8656</v>
      </c>
      <c r="H101" s="282" t="s">
        <v>9065</v>
      </c>
      <c r="I101" s="282" t="s">
        <v>9068</v>
      </c>
      <c r="J101" s="282"/>
      <c r="K101" s="282"/>
      <c r="L101" s="282"/>
    </row>
    <row r="102" spans="1:12" x14ac:dyDescent="0.35">
      <c r="A102" s="282" t="s">
        <v>834</v>
      </c>
      <c r="B102" s="282" t="s">
        <v>832</v>
      </c>
      <c r="C102" s="282" t="s">
        <v>833</v>
      </c>
      <c r="D102" s="282" t="s">
        <v>8265</v>
      </c>
      <c r="E102" s="282" t="s">
        <v>8607</v>
      </c>
      <c r="F102" s="282" t="s">
        <v>8627</v>
      </c>
      <c r="G102" s="282" t="s">
        <v>8898</v>
      </c>
      <c r="H102" s="282" t="s">
        <v>9067</v>
      </c>
      <c r="I102" s="282" t="s">
        <v>9066</v>
      </c>
      <c r="J102" s="282"/>
      <c r="K102" s="282"/>
      <c r="L102" s="282"/>
    </row>
    <row r="103" spans="1:12" x14ac:dyDescent="0.35">
      <c r="A103" s="282" t="s">
        <v>834</v>
      </c>
      <c r="B103" s="282" t="s">
        <v>2521</v>
      </c>
      <c r="C103" s="282" t="s">
        <v>2522</v>
      </c>
      <c r="D103" s="282" t="s">
        <v>8265</v>
      </c>
      <c r="E103" s="282" t="s">
        <v>8607</v>
      </c>
      <c r="F103" s="282" t="s">
        <v>8801</v>
      </c>
      <c r="G103" s="282" t="s">
        <v>8902</v>
      </c>
      <c r="H103" s="282" t="s">
        <v>9067</v>
      </c>
      <c r="I103" s="282" t="s">
        <v>9066</v>
      </c>
      <c r="J103" s="282"/>
      <c r="K103" s="282"/>
      <c r="L103" s="282"/>
    </row>
    <row r="104" spans="1:12" x14ac:dyDescent="0.35">
      <c r="A104" s="282" t="s">
        <v>3046</v>
      </c>
      <c r="B104" s="282" t="s">
        <v>3044</v>
      </c>
      <c r="C104" s="282" t="s">
        <v>3045</v>
      </c>
      <c r="D104" s="282" t="s">
        <v>8270</v>
      </c>
      <c r="E104" s="282" t="s">
        <v>8713</v>
      </c>
      <c r="F104" s="282" t="s">
        <v>8646</v>
      </c>
      <c r="G104" s="282" t="s">
        <v>8736</v>
      </c>
      <c r="H104" s="282" t="s">
        <v>9065</v>
      </c>
      <c r="I104" s="282" t="s">
        <v>9066</v>
      </c>
      <c r="J104" s="282"/>
      <c r="K104" s="282"/>
      <c r="L104" s="282"/>
    </row>
    <row r="105" spans="1:12" x14ac:dyDescent="0.35">
      <c r="A105" s="282" t="s">
        <v>45</v>
      </c>
      <c r="B105" s="282" t="s">
        <v>43</v>
      </c>
      <c r="C105" s="282" t="s">
        <v>44</v>
      </c>
      <c r="D105" s="282" t="s">
        <v>8271</v>
      </c>
      <c r="E105" s="282" t="s">
        <v>8607</v>
      </c>
      <c r="F105" s="282" t="s">
        <v>8608</v>
      </c>
      <c r="G105" s="282" t="s">
        <v>8608</v>
      </c>
      <c r="H105" s="282" t="s">
        <v>9065</v>
      </c>
      <c r="I105" s="282" t="s">
        <v>9066</v>
      </c>
      <c r="J105" s="282"/>
      <c r="K105" s="282"/>
      <c r="L105" s="282"/>
    </row>
    <row r="106" spans="1:12" x14ac:dyDescent="0.35">
      <c r="A106" s="282" t="s">
        <v>192</v>
      </c>
      <c r="B106" s="282" t="s">
        <v>190</v>
      </c>
      <c r="C106" s="282" t="s">
        <v>191</v>
      </c>
      <c r="D106" s="282" t="s">
        <v>8276</v>
      </c>
      <c r="E106" s="282" t="s">
        <v>8626</v>
      </c>
      <c r="F106" s="282" t="s">
        <v>8627</v>
      </c>
      <c r="G106" s="282" t="s">
        <v>8627</v>
      </c>
      <c r="H106" s="282" t="s">
        <v>9065</v>
      </c>
      <c r="I106" s="282" t="s">
        <v>9066</v>
      </c>
      <c r="J106" s="282"/>
      <c r="K106" s="282"/>
      <c r="L106" s="282"/>
    </row>
    <row r="107" spans="1:12" x14ac:dyDescent="0.35">
      <c r="A107" s="282" t="s">
        <v>789</v>
      </c>
      <c r="B107" s="282" t="s">
        <v>787</v>
      </c>
      <c r="C107" s="282" t="s">
        <v>788</v>
      </c>
      <c r="D107" s="282" t="s">
        <v>8913</v>
      </c>
      <c r="E107" s="282" t="s">
        <v>8914</v>
      </c>
      <c r="F107" s="282" t="s">
        <v>8915</v>
      </c>
      <c r="G107" s="282" t="s">
        <v>8916</v>
      </c>
      <c r="H107" s="282" t="s">
        <v>9067</v>
      </c>
      <c r="I107" s="282" t="s">
        <v>9066</v>
      </c>
      <c r="J107" s="282"/>
      <c r="K107" s="282"/>
      <c r="L107" s="282"/>
    </row>
    <row r="108" spans="1:12" x14ac:dyDescent="0.35">
      <c r="A108" s="282" t="s">
        <v>932</v>
      </c>
      <c r="B108" s="282" t="s">
        <v>930</v>
      </c>
      <c r="C108" s="282" t="s">
        <v>931</v>
      </c>
      <c r="D108" s="282" t="s">
        <v>8920</v>
      </c>
      <c r="E108" s="282" t="s">
        <v>8921</v>
      </c>
      <c r="F108" s="282" t="s">
        <v>8915</v>
      </c>
      <c r="G108" s="282" t="s">
        <v>930</v>
      </c>
      <c r="H108" s="282" t="s">
        <v>9067</v>
      </c>
      <c r="I108" s="282" t="s">
        <v>9066</v>
      </c>
      <c r="J108" s="282"/>
      <c r="K108" s="282"/>
      <c r="L108" s="282"/>
    </row>
    <row r="109" spans="1:12" x14ac:dyDescent="0.35">
      <c r="A109" s="282" t="s">
        <v>843</v>
      </c>
      <c r="B109" s="282" t="s">
        <v>841</v>
      </c>
      <c r="C109" s="282" t="s">
        <v>842</v>
      </c>
      <c r="D109" s="282" t="s">
        <v>8925</v>
      </c>
      <c r="E109" s="282" t="s">
        <v>8926</v>
      </c>
      <c r="F109" s="282" t="s">
        <v>8915</v>
      </c>
      <c r="G109" s="282" t="s">
        <v>841</v>
      </c>
      <c r="H109" s="282" t="s">
        <v>9067</v>
      </c>
      <c r="I109" s="282" t="s">
        <v>9066</v>
      </c>
      <c r="J109" s="282"/>
      <c r="K109" s="282"/>
      <c r="L109" s="282"/>
    </row>
    <row r="110" spans="1:12" x14ac:dyDescent="0.35">
      <c r="A110" s="282" t="s">
        <v>970</v>
      </c>
      <c r="B110" s="282" t="s">
        <v>968</v>
      </c>
      <c r="C110" s="282" t="s">
        <v>969</v>
      </c>
      <c r="D110" s="282" t="s">
        <v>8928</v>
      </c>
      <c r="E110" s="282" t="s">
        <v>8929</v>
      </c>
      <c r="F110" s="282" t="s">
        <v>8915</v>
      </c>
      <c r="G110" s="282" t="s">
        <v>968</v>
      </c>
      <c r="H110" s="282" t="s">
        <v>9067</v>
      </c>
      <c r="I110" s="282" t="s">
        <v>9066</v>
      </c>
      <c r="J110" s="282"/>
      <c r="K110" s="282"/>
      <c r="L110" s="282"/>
    </row>
    <row r="111" spans="1:12" x14ac:dyDescent="0.35">
      <c r="A111" s="282" t="s">
        <v>958</v>
      </c>
      <c r="B111" s="282" t="s">
        <v>956</v>
      </c>
      <c r="C111" s="282" t="s">
        <v>957</v>
      </c>
      <c r="D111" s="282" t="s">
        <v>8934</v>
      </c>
      <c r="E111" s="282" t="s">
        <v>8935</v>
      </c>
      <c r="F111" s="282" t="s">
        <v>8915</v>
      </c>
      <c r="G111" s="282" t="s">
        <v>956</v>
      </c>
      <c r="H111" s="282" t="s">
        <v>9067</v>
      </c>
      <c r="I111" s="282" t="s">
        <v>9066</v>
      </c>
      <c r="J111" s="282"/>
      <c r="K111" s="282"/>
      <c r="L111" s="282"/>
    </row>
    <row r="112" spans="1:12" x14ac:dyDescent="0.35">
      <c r="A112" s="282" t="s">
        <v>866</v>
      </c>
      <c r="B112" s="282" t="s">
        <v>864</v>
      </c>
      <c r="C112" s="282" t="s">
        <v>865</v>
      </c>
      <c r="D112" s="282" t="s">
        <v>8939</v>
      </c>
      <c r="E112" s="282" t="s">
        <v>8940</v>
      </c>
      <c r="F112" s="282" t="s">
        <v>8915</v>
      </c>
      <c r="G112" s="282" t="s">
        <v>864</v>
      </c>
      <c r="H112" s="282" t="s">
        <v>9067</v>
      </c>
      <c r="I112" s="282" t="s">
        <v>9066</v>
      </c>
      <c r="J112" s="282"/>
      <c r="K112" s="282"/>
      <c r="L112" s="282"/>
    </row>
    <row r="113" spans="1:12" x14ac:dyDescent="0.35">
      <c r="A113" s="282" t="s">
        <v>888</v>
      </c>
      <c r="B113" s="282" t="s">
        <v>886</v>
      </c>
      <c r="C113" s="282" t="s">
        <v>887</v>
      </c>
      <c r="D113" s="282" t="s">
        <v>8942</v>
      </c>
      <c r="E113" s="282" t="s">
        <v>8943</v>
      </c>
      <c r="F113" s="282" t="s">
        <v>8915</v>
      </c>
      <c r="G113" s="282" t="s">
        <v>886</v>
      </c>
      <c r="H113" s="282" t="s">
        <v>9067</v>
      </c>
      <c r="I113" s="282" t="s">
        <v>9066</v>
      </c>
      <c r="J113" s="282"/>
      <c r="K113" s="282"/>
      <c r="L113" s="282"/>
    </row>
    <row r="114" spans="1:12" x14ac:dyDescent="0.35">
      <c r="A114" s="282" t="s">
        <v>942</v>
      </c>
      <c r="B114" s="282" t="s">
        <v>940</v>
      </c>
      <c r="C114" s="282" t="s">
        <v>941</v>
      </c>
      <c r="D114" s="282" t="s">
        <v>8945</v>
      </c>
      <c r="E114" s="282" t="s">
        <v>8926</v>
      </c>
      <c r="F114" s="282" t="s">
        <v>8915</v>
      </c>
      <c r="G114" s="282" t="s">
        <v>940</v>
      </c>
      <c r="H114" s="282" t="s">
        <v>9067</v>
      </c>
      <c r="I114" s="282" t="s">
        <v>9066</v>
      </c>
      <c r="J114" s="282"/>
      <c r="K114" s="282"/>
      <c r="L114" s="282"/>
    </row>
    <row r="115" spans="1:12" x14ac:dyDescent="0.35">
      <c r="A115" s="282" t="s">
        <v>1348</v>
      </c>
      <c r="B115" s="282" t="s">
        <v>1346</v>
      </c>
      <c r="C115" s="282" t="s">
        <v>1347</v>
      </c>
      <c r="D115" s="282" t="s">
        <v>8947</v>
      </c>
      <c r="E115" s="282" t="s">
        <v>8948</v>
      </c>
      <c r="F115" s="282" t="s">
        <v>8915</v>
      </c>
      <c r="G115" s="282" t="s">
        <v>1346</v>
      </c>
      <c r="H115" s="282" t="s">
        <v>9067</v>
      </c>
      <c r="I115" s="282" t="s">
        <v>9066</v>
      </c>
      <c r="J115" s="282"/>
      <c r="K115" s="282"/>
      <c r="L115" s="282"/>
    </row>
    <row r="116" spans="1:12" x14ac:dyDescent="0.35">
      <c r="A116" s="282" t="s">
        <v>1700</v>
      </c>
      <c r="B116" s="282" t="s">
        <v>1698</v>
      </c>
      <c r="C116" s="282" t="s">
        <v>1699</v>
      </c>
      <c r="D116" s="282" t="s">
        <v>8953</v>
      </c>
      <c r="E116" s="282" t="s">
        <v>8954</v>
      </c>
      <c r="F116" s="282" t="s">
        <v>8915</v>
      </c>
      <c r="G116" s="282" t="s">
        <v>8955</v>
      </c>
      <c r="H116" s="282" t="s">
        <v>9067</v>
      </c>
      <c r="I116" s="282" t="s">
        <v>9066</v>
      </c>
      <c r="J116" s="282"/>
      <c r="K116" s="282"/>
      <c r="L116" s="282"/>
    </row>
    <row r="117" spans="1:12" x14ac:dyDescent="0.35">
      <c r="A117" s="282" t="s">
        <v>3077</v>
      </c>
      <c r="B117" s="282" t="s">
        <v>3075</v>
      </c>
      <c r="C117" s="282" t="s">
        <v>3076</v>
      </c>
      <c r="D117" s="282" t="s">
        <v>8958</v>
      </c>
      <c r="E117" s="282" t="s">
        <v>8959</v>
      </c>
      <c r="F117" s="282" t="s">
        <v>8915</v>
      </c>
      <c r="G117" s="282" t="s">
        <v>3075</v>
      </c>
      <c r="H117" s="282" t="s">
        <v>9067</v>
      </c>
      <c r="I117" s="282" t="s">
        <v>9066</v>
      </c>
      <c r="J117" s="282"/>
      <c r="K117" s="282"/>
      <c r="L117" s="282"/>
    </row>
    <row r="118" spans="1:12" x14ac:dyDescent="0.35">
      <c r="A118" s="282" t="s">
        <v>3131</v>
      </c>
      <c r="B118" s="282" t="s">
        <v>3129</v>
      </c>
      <c r="C118" s="282" t="s">
        <v>3130</v>
      </c>
      <c r="D118" s="282" t="s">
        <v>8281</v>
      </c>
      <c r="E118" s="282" t="s">
        <v>8713</v>
      </c>
      <c r="F118" s="282" t="s">
        <v>8646</v>
      </c>
      <c r="G118" s="282" t="s">
        <v>8736</v>
      </c>
      <c r="H118" s="282" t="s">
        <v>9065</v>
      </c>
      <c r="I118" s="282" t="s">
        <v>9066</v>
      </c>
      <c r="J118" s="282"/>
      <c r="K118" s="282"/>
      <c r="L118" s="282"/>
    </row>
    <row r="119" spans="1:12" x14ac:dyDescent="0.35">
      <c r="A119" s="282" t="s">
        <v>541</v>
      </c>
      <c r="B119" s="282" t="s">
        <v>539</v>
      </c>
      <c r="C119" s="282" t="s">
        <v>540</v>
      </c>
      <c r="D119" s="282" t="s">
        <v>8284</v>
      </c>
      <c r="E119" s="282" t="s">
        <v>8619</v>
      </c>
      <c r="F119" s="282" t="s">
        <v>8646</v>
      </c>
      <c r="G119" s="282" t="s">
        <v>8970</v>
      </c>
      <c r="H119" s="282" t="s">
        <v>9065</v>
      </c>
      <c r="I119" s="282" t="s">
        <v>9066</v>
      </c>
      <c r="J119" s="282"/>
      <c r="K119" s="282"/>
      <c r="L119" s="282"/>
    </row>
    <row r="120" spans="1:12" x14ac:dyDescent="0.35">
      <c r="A120" s="282" t="s">
        <v>558</v>
      </c>
      <c r="B120" s="282" t="s">
        <v>556</v>
      </c>
      <c r="C120" s="282" t="s">
        <v>557</v>
      </c>
      <c r="D120" s="282" t="s">
        <v>8287</v>
      </c>
      <c r="E120" s="282" t="s">
        <v>8619</v>
      </c>
      <c r="F120" s="282" t="s">
        <v>8639</v>
      </c>
      <c r="G120" s="282" t="s">
        <v>8608</v>
      </c>
      <c r="H120" s="282" t="s">
        <v>9065</v>
      </c>
      <c r="I120" s="282" t="s">
        <v>9068</v>
      </c>
      <c r="J120" s="282"/>
      <c r="K120" s="282"/>
      <c r="L120" s="282"/>
    </row>
    <row r="121" spans="1:12" x14ac:dyDescent="0.35">
      <c r="A121" s="282" t="s">
        <v>558</v>
      </c>
      <c r="B121" s="282" t="s">
        <v>1337</v>
      </c>
      <c r="C121" s="282" t="s">
        <v>1338</v>
      </c>
      <c r="D121" s="282" t="s">
        <v>8287</v>
      </c>
      <c r="E121" s="282" t="s">
        <v>8619</v>
      </c>
      <c r="F121" s="282" t="s">
        <v>8646</v>
      </c>
      <c r="G121" s="282" t="s">
        <v>8970</v>
      </c>
      <c r="H121" s="282" t="s">
        <v>9067</v>
      </c>
      <c r="I121" s="282" t="s">
        <v>9066</v>
      </c>
      <c r="J121" s="282"/>
      <c r="K121" s="282"/>
      <c r="L121" s="282"/>
    </row>
    <row r="122" spans="1:12" x14ac:dyDescent="0.35">
      <c r="A122" s="282" t="s">
        <v>558</v>
      </c>
      <c r="B122" s="282" t="s">
        <v>2067</v>
      </c>
      <c r="C122" s="282" t="s">
        <v>2068</v>
      </c>
      <c r="D122" s="282" t="s">
        <v>8287</v>
      </c>
      <c r="E122" s="282" t="s">
        <v>8619</v>
      </c>
      <c r="F122" s="282" t="s">
        <v>8807</v>
      </c>
      <c r="G122" s="282" t="s">
        <v>2067</v>
      </c>
      <c r="H122" s="282" t="s">
        <v>9067</v>
      </c>
      <c r="I122" s="282" t="s">
        <v>9066</v>
      </c>
      <c r="J122" s="282"/>
      <c r="K122" s="282"/>
      <c r="L122" s="282"/>
    </row>
    <row r="123" spans="1:12" x14ac:dyDescent="0.35">
      <c r="A123" s="282" t="s">
        <v>29</v>
      </c>
      <c r="B123" s="282" t="s">
        <v>27</v>
      </c>
      <c r="C123" s="282" t="s">
        <v>28</v>
      </c>
      <c r="D123" s="282" t="s">
        <v>8288</v>
      </c>
      <c r="E123" s="282" t="s">
        <v>8619</v>
      </c>
      <c r="F123" s="282" t="s">
        <v>8696</v>
      </c>
      <c r="G123" s="282" t="s">
        <v>8696</v>
      </c>
      <c r="H123" s="282" t="s">
        <v>9065</v>
      </c>
      <c r="I123" s="282" t="s">
        <v>9066</v>
      </c>
      <c r="J123" s="282"/>
      <c r="K123" s="282"/>
      <c r="L123" s="282"/>
    </row>
    <row r="124" spans="1:12" x14ac:dyDescent="0.35">
      <c r="A124" s="282" t="s">
        <v>4317</v>
      </c>
      <c r="B124" s="282" t="s">
        <v>4315</v>
      </c>
      <c r="C124" s="282" t="s">
        <v>4316</v>
      </c>
      <c r="D124" s="282" t="s">
        <v>8295</v>
      </c>
      <c r="E124" s="282" t="s">
        <v>8655</v>
      </c>
      <c r="F124" s="282" t="s">
        <v>8608</v>
      </c>
      <c r="G124" s="282" t="s">
        <v>8608</v>
      </c>
      <c r="H124" s="282" t="s">
        <v>9065</v>
      </c>
      <c r="I124" s="282" t="s">
        <v>9066</v>
      </c>
      <c r="J124" s="282"/>
      <c r="K124" s="282"/>
      <c r="L124" s="282"/>
    </row>
    <row r="125" spans="1:12" x14ac:dyDescent="0.35">
      <c r="A125" s="282" t="s">
        <v>127</v>
      </c>
      <c r="B125" s="282" t="s">
        <v>125</v>
      </c>
      <c r="C125" s="282" t="s">
        <v>126</v>
      </c>
      <c r="D125" s="282" t="s">
        <v>8296</v>
      </c>
      <c r="E125" s="282" t="s">
        <v>8619</v>
      </c>
      <c r="F125" s="282" t="s">
        <v>8608</v>
      </c>
      <c r="G125" s="282" t="s">
        <v>8608</v>
      </c>
      <c r="H125" s="282" t="s">
        <v>9065</v>
      </c>
      <c r="I125" s="282" t="s">
        <v>9066</v>
      </c>
      <c r="J125" s="282"/>
      <c r="K125" s="282"/>
      <c r="L125" s="282"/>
    </row>
    <row r="126" spans="1:12" x14ac:dyDescent="0.35">
      <c r="A126" s="282" t="s">
        <v>127</v>
      </c>
      <c r="B126" s="282" t="s">
        <v>912</v>
      </c>
      <c r="C126" s="282" t="s">
        <v>913</v>
      </c>
      <c r="D126" s="282" t="s">
        <v>8296</v>
      </c>
      <c r="E126" s="282" t="s">
        <v>8619</v>
      </c>
      <c r="F126" s="282" t="s">
        <v>8646</v>
      </c>
      <c r="G126" s="282" t="s">
        <v>8694</v>
      </c>
      <c r="H126" s="282" t="s">
        <v>9067</v>
      </c>
      <c r="I126" s="282" t="s">
        <v>9066</v>
      </c>
      <c r="J126" s="282"/>
      <c r="K126" s="282"/>
      <c r="L126" s="282"/>
    </row>
    <row r="127" spans="1:12" x14ac:dyDescent="0.35">
      <c r="A127" s="282" t="s">
        <v>432</v>
      </c>
      <c r="B127" s="282" t="s">
        <v>430</v>
      </c>
      <c r="C127" s="282" t="s">
        <v>431</v>
      </c>
      <c r="D127" s="282" t="s">
        <v>8299</v>
      </c>
      <c r="E127" s="282" t="s">
        <v>8619</v>
      </c>
      <c r="F127" s="282" t="s">
        <v>8608</v>
      </c>
      <c r="G127" s="282" t="s">
        <v>8608</v>
      </c>
      <c r="H127" s="282" t="s">
        <v>9065</v>
      </c>
      <c r="I127" s="282" t="s">
        <v>9066</v>
      </c>
      <c r="J127" s="282"/>
      <c r="K127" s="282"/>
      <c r="L127" s="282"/>
    </row>
    <row r="128" spans="1:12" x14ac:dyDescent="0.35">
      <c r="A128" s="282" t="s">
        <v>3106</v>
      </c>
      <c r="B128" s="282" t="s">
        <v>3104</v>
      </c>
      <c r="C128" s="282" t="s">
        <v>3105</v>
      </c>
      <c r="D128" s="282" t="s">
        <v>8304</v>
      </c>
      <c r="E128" s="282" t="s">
        <v>8713</v>
      </c>
      <c r="F128" s="282" t="s">
        <v>8646</v>
      </c>
      <c r="G128" s="282" t="s">
        <v>8736</v>
      </c>
      <c r="H128" s="282" t="s">
        <v>9065</v>
      </c>
      <c r="I128" s="282" t="s">
        <v>9066</v>
      </c>
      <c r="J128" s="282"/>
      <c r="K128" s="282"/>
      <c r="L128" s="282"/>
    </row>
    <row r="129" spans="1:12" x14ac:dyDescent="0.35">
      <c r="A129" s="282" t="s">
        <v>1355</v>
      </c>
      <c r="B129" s="282" t="s">
        <v>1353</v>
      </c>
      <c r="C129" s="282" t="s">
        <v>1354</v>
      </c>
      <c r="D129" s="282" t="s">
        <v>8309</v>
      </c>
      <c r="E129" s="282" t="s">
        <v>8619</v>
      </c>
      <c r="F129" s="282" t="s">
        <v>8620</v>
      </c>
      <c r="G129" s="282" t="s">
        <v>8857</v>
      </c>
      <c r="H129" s="282" t="s">
        <v>9065</v>
      </c>
      <c r="I129" s="282" t="s">
        <v>9066</v>
      </c>
      <c r="J129" s="282"/>
      <c r="K129" s="282"/>
      <c r="L129" s="282"/>
    </row>
    <row r="130" spans="1:12" x14ac:dyDescent="0.35">
      <c r="A130" s="282" t="s">
        <v>105</v>
      </c>
      <c r="B130" s="282" t="s">
        <v>103</v>
      </c>
      <c r="C130" s="282" t="s">
        <v>104</v>
      </c>
      <c r="D130" s="282" t="s">
        <v>8312</v>
      </c>
      <c r="E130" s="282" t="s">
        <v>8626</v>
      </c>
      <c r="F130" s="282" t="s">
        <v>8608</v>
      </c>
      <c r="G130" s="282" t="s">
        <v>8627</v>
      </c>
      <c r="H130" s="282" t="s">
        <v>9065</v>
      </c>
      <c r="I130" s="282" t="s">
        <v>9066</v>
      </c>
      <c r="J130" s="282"/>
      <c r="K130" s="282"/>
      <c r="L130" s="282"/>
    </row>
    <row r="131" spans="1:12" x14ac:dyDescent="0.35">
      <c r="A131" s="282" t="s">
        <v>563</v>
      </c>
      <c r="B131" s="282" t="s">
        <v>1749</v>
      </c>
      <c r="C131" s="282" t="s">
        <v>1750</v>
      </c>
      <c r="D131" s="282" t="s">
        <v>8313</v>
      </c>
      <c r="E131" s="282" t="s">
        <v>8619</v>
      </c>
      <c r="F131" s="282" t="s">
        <v>8639</v>
      </c>
      <c r="G131" s="282" t="s">
        <v>8608</v>
      </c>
      <c r="H131" s="282" t="s">
        <v>9065</v>
      </c>
      <c r="I131" s="282" t="s">
        <v>9068</v>
      </c>
      <c r="J131" s="282"/>
      <c r="K131" s="282"/>
      <c r="L131" s="282"/>
    </row>
    <row r="132" spans="1:12" x14ac:dyDescent="0.35">
      <c r="A132" s="282" t="s">
        <v>563</v>
      </c>
      <c r="B132" s="282" t="s">
        <v>561</v>
      </c>
      <c r="C132" s="282" t="s">
        <v>562</v>
      </c>
      <c r="D132" s="282" t="s">
        <v>8313</v>
      </c>
      <c r="E132" s="282" t="s">
        <v>8619</v>
      </c>
      <c r="F132" s="282" t="s">
        <v>8627</v>
      </c>
      <c r="G132" s="282" t="s">
        <v>8877</v>
      </c>
      <c r="H132" s="282" t="s">
        <v>9067</v>
      </c>
      <c r="I132" s="282" t="s">
        <v>9066</v>
      </c>
      <c r="J132" s="282"/>
      <c r="K132" s="282"/>
      <c r="L132" s="282"/>
    </row>
    <row r="133" spans="1:12" x14ac:dyDescent="0.35">
      <c r="A133" s="282" t="s">
        <v>563</v>
      </c>
      <c r="B133" s="282" t="s">
        <v>577</v>
      </c>
      <c r="C133" s="282" t="s">
        <v>578</v>
      </c>
      <c r="D133" s="282" t="s">
        <v>8313</v>
      </c>
      <c r="E133" s="282" t="s">
        <v>8619</v>
      </c>
      <c r="F133" s="282" t="s">
        <v>8646</v>
      </c>
      <c r="G133" s="282" t="s">
        <v>8680</v>
      </c>
      <c r="H133" s="282" t="s">
        <v>9067</v>
      </c>
      <c r="I133" s="282" t="s">
        <v>9066</v>
      </c>
      <c r="J133" s="282"/>
      <c r="K133" s="282"/>
      <c r="L133" s="282"/>
    </row>
    <row r="134" spans="1:12" x14ac:dyDescent="0.35">
      <c r="A134" s="282" t="s">
        <v>563</v>
      </c>
      <c r="B134" s="282" t="s">
        <v>592</v>
      </c>
      <c r="C134" s="282" t="s">
        <v>593</v>
      </c>
      <c r="D134" s="282" t="s">
        <v>8313</v>
      </c>
      <c r="E134" s="282" t="s">
        <v>8619</v>
      </c>
      <c r="F134" s="282" t="s">
        <v>8646</v>
      </c>
      <c r="G134" s="282" t="s">
        <v>9008</v>
      </c>
      <c r="H134" s="282" t="s">
        <v>9067</v>
      </c>
      <c r="I134" s="282" t="s">
        <v>9066</v>
      </c>
      <c r="J134" s="282"/>
      <c r="K134" s="282"/>
      <c r="L134" s="282"/>
    </row>
    <row r="135" spans="1:12" x14ac:dyDescent="0.35">
      <c r="A135" s="282" t="s">
        <v>563</v>
      </c>
      <c r="B135" s="282" t="s">
        <v>604</v>
      </c>
      <c r="C135" s="282" t="s">
        <v>605</v>
      </c>
      <c r="D135" s="282" t="s">
        <v>8313</v>
      </c>
      <c r="E135" s="282" t="s">
        <v>8619</v>
      </c>
      <c r="F135" s="282" t="s">
        <v>8627</v>
      </c>
      <c r="G135" s="282" t="s">
        <v>9012</v>
      </c>
      <c r="H135" s="282" t="s">
        <v>9067</v>
      </c>
      <c r="I135" s="282" t="s">
        <v>9066</v>
      </c>
      <c r="J135" s="282"/>
      <c r="K135" s="282"/>
      <c r="L135" s="282"/>
    </row>
    <row r="136" spans="1:12" x14ac:dyDescent="0.35">
      <c r="A136" s="282" t="s">
        <v>313</v>
      </c>
      <c r="B136" s="282" t="s">
        <v>311</v>
      </c>
      <c r="C136" s="282" t="s">
        <v>312</v>
      </c>
      <c r="D136" s="282" t="s">
        <v>8316</v>
      </c>
      <c r="E136" s="282" t="s">
        <v>8607</v>
      </c>
      <c r="F136" s="282" t="s">
        <v>8639</v>
      </c>
      <c r="G136" s="282" t="s">
        <v>8656</v>
      </c>
      <c r="H136" s="282" t="s">
        <v>9065</v>
      </c>
      <c r="I136" s="282" t="s">
        <v>9068</v>
      </c>
      <c r="J136" s="282"/>
      <c r="K136" s="282"/>
      <c r="L136" s="282"/>
    </row>
    <row r="137" spans="1:12" x14ac:dyDescent="0.35">
      <c r="A137" s="282" t="s">
        <v>313</v>
      </c>
      <c r="B137" s="282" t="s">
        <v>324</v>
      </c>
      <c r="C137" s="282" t="s">
        <v>325</v>
      </c>
      <c r="D137" s="282" t="s">
        <v>8316</v>
      </c>
      <c r="E137" s="282" t="s">
        <v>8607</v>
      </c>
      <c r="F137" s="282" t="s">
        <v>8627</v>
      </c>
      <c r="G137" s="282" t="s">
        <v>8627</v>
      </c>
      <c r="H137" s="282" t="s">
        <v>9067</v>
      </c>
      <c r="I137" s="282" t="s">
        <v>9066</v>
      </c>
      <c r="J137" s="282"/>
      <c r="K137" s="282"/>
      <c r="L137" s="282"/>
    </row>
    <row r="138" spans="1:12" x14ac:dyDescent="0.35">
      <c r="A138" s="282" t="s">
        <v>313</v>
      </c>
      <c r="B138" s="282" t="s">
        <v>334</v>
      </c>
      <c r="C138" s="282" t="s">
        <v>335</v>
      </c>
      <c r="D138" s="282" t="s">
        <v>8316</v>
      </c>
      <c r="E138" s="282" t="s">
        <v>8607</v>
      </c>
      <c r="F138" s="282" t="s">
        <v>8646</v>
      </c>
      <c r="G138" s="282" t="s">
        <v>8970</v>
      </c>
      <c r="H138" s="282" t="s">
        <v>9067</v>
      </c>
      <c r="I138" s="282" t="s">
        <v>9066</v>
      </c>
      <c r="J138" s="282"/>
      <c r="K138" s="282"/>
      <c r="L138" s="282"/>
    </row>
    <row r="139" spans="1:12" x14ac:dyDescent="0.35">
      <c r="A139" s="282" t="s">
        <v>2686</v>
      </c>
      <c r="B139" s="282" t="s">
        <v>2684</v>
      </c>
      <c r="C139" s="282" t="s">
        <v>2685</v>
      </c>
      <c r="D139" s="282" t="s">
        <v>8323</v>
      </c>
      <c r="E139" s="282" t="s">
        <v>9023</v>
      </c>
      <c r="F139" s="282" t="s">
        <v>9024</v>
      </c>
      <c r="G139" s="282" t="s">
        <v>9025</v>
      </c>
      <c r="H139" s="282" t="s">
        <v>9065</v>
      </c>
      <c r="I139" s="282" t="s">
        <v>9066</v>
      </c>
      <c r="J139" s="282"/>
      <c r="K139" s="282"/>
      <c r="L139" s="282"/>
    </row>
    <row r="140" spans="1:12" x14ac:dyDescent="0.35">
      <c r="A140" s="282" t="s">
        <v>772</v>
      </c>
      <c r="B140" s="282" t="s">
        <v>770</v>
      </c>
      <c r="C140" s="282" t="s">
        <v>771</v>
      </c>
      <c r="D140" s="282" t="s">
        <v>8324</v>
      </c>
      <c r="E140" s="282" t="s">
        <v>8655</v>
      </c>
      <c r="F140" s="282" t="s">
        <v>8646</v>
      </c>
      <c r="G140" s="282" t="s">
        <v>8660</v>
      </c>
      <c r="H140" s="282" t="s">
        <v>9065</v>
      </c>
      <c r="I140" s="282" t="s">
        <v>9066</v>
      </c>
      <c r="J140" s="282"/>
      <c r="K140" s="282"/>
      <c r="L140" s="282"/>
    </row>
    <row r="141" spans="1:12" x14ac:dyDescent="0.35">
      <c r="A141" s="282" t="s">
        <v>619</v>
      </c>
      <c r="B141" s="282" t="s">
        <v>617</v>
      </c>
      <c r="C141" s="282" t="s">
        <v>618</v>
      </c>
      <c r="D141" s="282" t="s">
        <v>8325</v>
      </c>
      <c r="E141" s="282" t="s">
        <v>8619</v>
      </c>
      <c r="F141" s="282" t="s">
        <v>8646</v>
      </c>
      <c r="G141" s="282" t="s">
        <v>8694</v>
      </c>
      <c r="H141" s="282" t="s">
        <v>9065</v>
      </c>
      <c r="I141" s="282" t="s">
        <v>9066</v>
      </c>
      <c r="J141" s="282"/>
      <c r="K141" s="282"/>
      <c r="L141" s="282"/>
    </row>
    <row r="142" spans="1:12" x14ac:dyDescent="0.35">
      <c r="A142" s="282" t="s">
        <v>641</v>
      </c>
      <c r="B142" s="282" t="s">
        <v>639</v>
      </c>
      <c r="C142" s="282" t="s">
        <v>640</v>
      </c>
      <c r="D142" s="282" t="s">
        <v>8326</v>
      </c>
      <c r="E142" s="282" t="s">
        <v>8626</v>
      </c>
      <c r="F142" s="282" t="s">
        <v>8639</v>
      </c>
      <c r="G142" s="282" t="s">
        <v>8656</v>
      </c>
      <c r="H142" s="282" t="s">
        <v>9065</v>
      </c>
      <c r="I142" s="282" t="s">
        <v>9068</v>
      </c>
      <c r="J142" s="282"/>
      <c r="K142" s="282"/>
      <c r="L142" s="282"/>
    </row>
    <row r="143" spans="1:12" x14ac:dyDescent="0.35">
      <c r="A143" s="282" t="s">
        <v>641</v>
      </c>
      <c r="B143" s="282" t="s">
        <v>657</v>
      </c>
      <c r="C143" s="282" t="s">
        <v>658</v>
      </c>
      <c r="D143" s="282" t="s">
        <v>8326</v>
      </c>
      <c r="E143" s="282" t="s">
        <v>8626</v>
      </c>
      <c r="F143" s="282" t="s">
        <v>8646</v>
      </c>
      <c r="G143" s="282" t="s">
        <v>8765</v>
      </c>
      <c r="H143" s="282" t="s">
        <v>9067</v>
      </c>
      <c r="I143" s="282" t="s">
        <v>9066</v>
      </c>
      <c r="J143" s="282"/>
      <c r="K143" s="282"/>
      <c r="L143" s="282"/>
    </row>
    <row r="144" spans="1:12" x14ac:dyDescent="0.35">
      <c r="A144" s="282" t="s">
        <v>641</v>
      </c>
      <c r="B144" s="282" t="s">
        <v>678</v>
      </c>
      <c r="C144" s="282" t="s">
        <v>679</v>
      </c>
      <c r="D144" s="282" t="s">
        <v>8326</v>
      </c>
      <c r="E144" s="282" t="s">
        <v>8626</v>
      </c>
      <c r="F144" s="282" t="s">
        <v>8646</v>
      </c>
      <c r="G144" s="282" t="s">
        <v>8694</v>
      </c>
      <c r="H144" s="282" t="s">
        <v>9067</v>
      </c>
      <c r="I144" s="282" t="s">
        <v>9066</v>
      </c>
      <c r="J144" s="282"/>
      <c r="K144" s="282"/>
      <c r="L144" s="282"/>
    </row>
    <row r="145" spans="1:12" x14ac:dyDescent="0.35">
      <c r="A145" s="282" t="s">
        <v>641</v>
      </c>
      <c r="B145" s="282" t="s">
        <v>694</v>
      </c>
      <c r="C145" s="282" t="s">
        <v>695</v>
      </c>
      <c r="D145" s="282" t="s">
        <v>8326</v>
      </c>
      <c r="E145" s="282" t="s">
        <v>8626</v>
      </c>
      <c r="F145" s="282" t="s">
        <v>8627</v>
      </c>
      <c r="G145" s="282" t="s">
        <v>9037</v>
      </c>
      <c r="H145" s="282" t="s">
        <v>9067</v>
      </c>
      <c r="I145" s="282" t="s">
        <v>9066</v>
      </c>
      <c r="J145" s="282"/>
      <c r="K145" s="282"/>
      <c r="L145" s="282"/>
    </row>
    <row r="146" spans="1:12" x14ac:dyDescent="0.35">
      <c r="A146" s="282" t="s">
        <v>118</v>
      </c>
      <c r="B146" s="282" t="s">
        <v>3204</v>
      </c>
      <c r="C146" s="282" t="s">
        <v>3205</v>
      </c>
      <c r="D146" s="282" t="s">
        <v>8329</v>
      </c>
      <c r="E146" s="282" t="s">
        <v>8619</v>
      </c>
      <c r="F146" s="282" t="s">
        <v>8639</v>
      </c>
      <c r="G146" s="282" t="s">
        <v>8656</v>
      </c>
      <c r="H146" s="282" t="s">
        <v>9065</v>
      </c>
      <c r="I146" s="282" t="s">
        <v>9068</v>
      </c>
      <c r="J146" s="282"/>
      <c r="K146" s="282"/>
      <c r="L146" s="282"/>
    </row>
    <row r="147" spans="1:12" x14ac:dyDescent="0.35">
      <c r="A147" s="282" t="s">
        <v>118</v>
      </c>
      <c r="B147" s="282" t="s">
        <v>116</v>
      </c>
      <c r="C147" s="282" t="s">
        <v>117</v>
      </c>
      <c r="D147" s="282" t="s">
        <v>8329</v>
      </c>
      <c r="E147" s="282" t="s">
        <v>8619</v>
      </c>
      <c r="F147" s="282" t="s">
        <v>8646</v>
      </c>
      <c r="G147" s="282" t="s">
        <v>8970</v>
      </c>
      <c r="H147" s="282" t="s">
        <v>9067</v>
      </c>
      <c r="I147" s="282" t="s">
        <v>9066</v>
      </c>
      <c r="J147" s="282"/>
      <c r="K147" s="282"/>
      <c r="L147" s="282"/>
    </row>
    <row r="148" spans="1:12" x14ac:dyDescent="0.35">
      <c r="A148" s="282" t="s">
        <v>118</v>
      </c>
      <c r="B148" s="282" t="s">
        <v>3218</v>
      </c>
      <c r="C148" s="282" t="s">
        <v>3219</v>
      </c>
      <c r="D148" s="282" t="s">
        <v>8329</v>
      </c>
      <c r="E148" s="282" t="s">
        <v>8619</v>
      </c>
      <c r="F148" s="282" t="s">
        <v>8620</v>
      </c>
      <c r="G148" s="282" t="s">
        <v>9048</v>
      </c>
      <c r="H148" s="282" t="s">
        <v>9067</v>
      </c>
      <c r="I148" s="282" t="s">
        <v>9066</v>
      </c>
      <c r="J148" s="282"/>
      <c r="K148" s="282"/>
      <c r="L148" s="282"/>
    </row>
    <row r="149" spans="1:12" x14ac:dyDescent="0.35">
      <c r="A149" s="282" t="s">
        <v>1227</v>
      </c>
      <c r="B149" s="282" t="s">
        <v>1225</v>
      </c>
      <c r="C149" s="282" t="s">
        <v>1226</v>
      </c>
      <c r="D149" s="282" t="s">
        <v>8330</v>
      </c>
      <c r="E149" s="282" t="s">
        <v>8619</v>
      </c>
      <c r="F149" s="282" t="s">
        <v>8646</v>
      </c>
      <c r="G149" s="282" t="s">
        <v>8970</v>
      </c>
      <c r="H149" s="282" t="s">
        <v>9065</v>
      </c>
      <c r="I149" s="282" t="s">
        <v>9066</v>
      </c>
      <c r="J149" s="282"/>
      <c r="K149" s="282"/>
      <c r="L149" s="282"/>
    </row>
    <row r="150" spans="1:12" x14ac:dyDescent="0.35">
      <c r="A150" s="282" t="s">
        <v>727</v>
      </c>
      <c r="B150" s="282" t="s">
        <v>725</v>
      </c>
      <c r="C150" s="282" t="s">
        <v>726</v>
      </c>
      <c r="D150" s="282" t="s">
        <v>8331</v>
      </c>
      <c r="E150" s="282" t="s">
        <v>8713</v>
      </c>
      <c r="F150" s="282" t="s">
        <v>8627</v>
      </c>
      <c r="G150" s="282" t="s">
        <v>8627</v>
      </c>
      <c r="H150" s="282" t="s">
        <v>9065</v>
      </c>
      <c r="I150" s="282" t="s">
        <v>9066</v>
      </c>
      <c r="J150" s="282"/>
      <c r="K150" s="282"/>
      <c r="L150" s="282"/>
    </row>
    <row r="151" spans="1:12" x14ac:dyDescent="0.35">
      <c r="A151" s="282" t="s">
        <v>69</v>
      </c>
      <c r="B151" s="282" t="s">
        <v>67</v>
      </c>
      <c r="C151" s="282" t="s">
        <v>68</v>
      </c>
      <c r="D151" s="282" t="s">
        <v>8340</v>
      </c>
      <c r="E151" s="282" t="s">
        <v>8655</v>
      </c>
      <c r="F151" s="282" t="s">
        <v>8608</v>
      </c>
      <c r="G151" s="282" t="s">
        <v>8608</v>
      </c>
      <c r="H151" s="282" t="s">
        <v>9065</v>
      </c>
      <c r="I151" s="282" t="s">
        <v>9066</v>
      </c>
      <c r="J151" s="282"/>
      <c r="K151" s="282"/>
      <c r="L151" s="282"/>
    </row>
    <row r="152" spans="1:12" x14ac:dyDescent="0.35">
      <c r="A152" s="282" t="s">
        <v>58</v>
      </c>
      <c r="B152" s="282" t="s">
        <v>56</v>
      </c>
      <c r="C152" s="282" t="s">
        <v>57</v>
      </c>
      <c r="D152" s="282" t="s">
        <v>8347</v>
      </c>
      <c r="E152" s="282" t="s">
        <v>8626</v>
      </c>
      <c r="F152" s="282" t="s">
        <v>8608</v>
      </c>
      <c r="G152" s="282" t="s">
        <v>8608</v>
      </c>
      <c r="H152" s="282" t="s">
        <v>9065</v>
      </c>
      <c r="I152" s="282" t="s">
        <v>9066</v>
      </c>
      <c r="J152" s="282"/>
      <c r="K152" s="282"/>
      <c r="L152" s="282"/>
    </row>
    <row r="153" spans="1:12" x14ac:dyDescent="0.35">
      <c r="A153" s="282" t="s">
        <v>58</v>
      </c>
      <c r="B153" s="282" t="s">
        <v>762</v>
      </c>
      <c r="C153" s="282" t="s">
        <v>763</v>
      </c>
      <c r="D153" s="282" t="s">
        <v>8347</v>
      </c>
      <c r="E153" s="282" t="s">
        <v>8626</v>
      </c>
      <c r="F153" s="282" t="s">
        <v>8646</v>
      </c>
      <c r="G153" s="282" t="s">
        <v>8694</v>
      </c>
      <c r="H153" s="282" t="s">
        <v>9067</v>
      </c>
      <c r="I153" s="282" t="s">
        <v>9066</v>
      </c>
      <c r="J153" s="282"/>
      <c r="K153" s="282"/>
      <c r="L153" s="282"/>
    </row>
    <row r="154" spans="1:12" x14ac:dyDescent="0.35">
      <c r="A154" s="282" t="s">
        <v>346</v>
      </c>
      <c r="B154" s="282" t="s">
        <v>344</v>
      </c>
      <c r="C154" s="282" t="s">
        <v>345</v>
      </c>
      <c r="D154" s="282" t="s">
        <v>8350</v>
      </c>
      <c r="E154" s="282" t="s">
        <v>8619</v>
      </c>
      <c r="F154" s="282" t="s">
        <v>8696</v>
      </c>
      <c r="G154" s="282" t="s">
        <v>8696</v>
      </c>
      <c r="H154" s="282" t="s">
        <v>9065</v>
      </c>
      <c r="I154" s="282" t="s">
        <v>9066</v>
      </c>
      <c r="J154" s="282"/>
      <c r="K154" s="282"/>
      <c r="L154" s="282"/>
    </row>
    <row r="155" spans="1:12" x14ac:dyDescent="0.35">
      <c r="A155" s="282" t="s">
        <v>146</v>
      </c>
      <c r="B155" s="282" t="s">
        <v>144</v>
      </c>
      <c r="C155" s="282" t="s">
        <v>145</v>
      </c>
      <c r="D155" s="282" t="s">
        <v>8351</v>
      </c>
      <c r="E155" s="282" t="s">
        <v>8619</v>
      </c>
      <c r="F155" s="282" t="s">
        <v>8608</v>
      </c>
      <c r="G155" s="282" t="s">
        <v>8608</v>
      </c>
      <c r="H155" s="282" t="s">
        <v>9065</v>
      </c>
      <c r="I155" s="282" t="s">
        <v>9066</v>
      </c>
      <c r="J155" s="282"/>
      <c r="K155" s="282"/>
      <c r="L155" s="282"/>
    </row>
  </sheetData>
  <autoFilter ref="A1:L155"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51" bestFit="1" customWidth="1"/>
    <col min="2" max="2" width="5.453125" style="51" bestFit="1" customWidth="1"/>
    <col min="3" max="57" width="5.453125" style="51" customWidth="1"/>
    <col min="58" max="58" width="9.453125" style="51" customWidth="1"/>
    <col min="59" max="16384" width="9.453125" style="51"/>
  </cols>
  <sheetData>
    <row r="1" spans="1:58" x14ac:dyDescent="0.3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4" customFormat="1" ht="121.5" customHeight="1" x14ac:dyDescent="0.25">
      <c r="A2" s="13" t="s">
        <v>7886</v>
      </c>
      <c r="B2" s="186" t="s">
        <v>7887</v>
      </c>
      <c r="C2" s="16" t="s">
        <v>9069</v>
      </c>
      <c r="D2" s="16" t="s">
        <v>9070</v>
      </c>
      <c r="E2" s="16" t="s">
        <v>9071</v>
      </c>
      <c r="F2" s="16" t="s">
        <v>9072</v>
      </c>
      <c r="G2" s="16" t="s">
        <v>9073</v>
      </c>
      <c r="H2" s="16" t="s">
        <v>9074</v>
      </c>
      <c r="I2" s="16" t="s">
        <v>9075</v>
      </c>
      <c r="J2" s="16" t="s">
        <v>9076</v>
      </c>
      <c r="K2" s="16" t="s">
        <v>9077</v>
      </c>
      <c r="L2" s="16" t="s">
        <v>9078</v>
      </c>
      <c r="M2" s="16" t="s">
        <v>9079</v>
      </c>
      <c r="N2" s="16" t="s">
        <v>9080</v>
      </c>
      <c r="O2" s="16" t="s">
        <v>9081</v>
      </c>
      <c r="P2" s="16" t="s">
        <v>9082</v>
      </c>
      <c r="Q2" s="16" t="s">
        <v>9083</v>
      </c>
      <c r="R2" s="16" t="s">
        <v>9084</v>
      </c>
      <c r="S2" s="16" t="s">
        <v>9085</v>
      </c>
      <c r="T2" s="16" t="s">
        <v>9086</v>
      </c>
      <c r="U2" s="16" t="s">
        <v>9086</v>
      </c>
      <c r="V2" s="16" t="s">
        <v>9087</v>
      </c>
      <c r="W2" s="16" t="s">
        <v>9088</v>
      </c>
      <c r="X2" s="16" t="s">
        <v>9089</v>
      </c>
      <c r="Y2" s="16" t="s">
        <v>9090</v>
      </c>
      <c r="Z2" s="16" t="s">
        <v>9091</v>
      </c>
      <c r="AA2" s="16" t="s">
        <v>9092</v>
      </c>
      <c r="AB2" s="16" t="s">
        <v>9093</v>
      </c>
      <c r="AC2" s="16" t="s">
        <v>9094</v>
      </c>
      <c r="AD2" s="16" t="s">
        <v>9095</v>
      </c>
      <c r="AE2" s="16" t="s">
        <v>9096</v>
      </c>
      <c r="AF2" s="16" t="s">
        <v>8033</v>
      </c>
      <c r="AG2" s="16" t="s">
        <v>7948</v>
      </c>
      <c r="AH2" s="16" t="s">
        <v>9097</v>
      </c>
      <c r="AI2" s="16" t="s">
        <v>9097</v>
      </c>
      <c r="AJ2" s="16" t="s">
        <v>9097</v>
      </c>
      <c r="AK2" s="16" t="s">
        <v>9098</v>
      </c>
      <c r="AL2" s="16" t="s">
        <v>9099</v>
      </c>
      <c r="AM2" s="16" t="s">
        <v>9100</v>
      </c>
      <c r="AN2" s="16" t="s">
        <v>9101</v>
      </c>
      <c r="AO2" s="16" t="s">
        <v>9102</v>
      </c>
      <c r="AP2" s="16" t="s">
        <v>9103</v>
      </c>
      <c r="AQ2" s="16" t="s">
        <v>9104</v>
      </c>
      <c r="AR2" s="16" t="s">
        <v>9105</v>
      </c>
      <c r="AS2" s="16" t="s">
        <v>9106</v>
      </c>
      <c r="AT2" s="16" t="s">
        <v>9107</v>
      </c>
      <c r="AU2" s="16" t="s">
        <v>9108</v>
      </c>
      <c r="AV2" s="16" t="s">
        <v>9109</v>
      </c>
      <c r="AW2" s="16" t="s">
        <v>9110</v>
      </c>
      <c r="AX2" s="16" t="s">
        <v>9111</v>
      </c>
      <c r="AY2" s="16" t="s">
        <v>9112</v>
      </c>
      <c r="AZ2" s="16" t="s">
        <v>9113</v>
      </c>
      <c r="BA2" s="16" t="s">
        <v>9114</v>
      </c>
      <c r="BB2" s="16" t="s">
        <v>9115</v>
      </c>
      <c r="BC2" s="16" t="s">
        <v>8038</v>
      </c>
      <c r="BD2" s="16" t="s">
        <v>9116</v>
      </c>
      <c r="BE2" s="16" t="s">
        <v>8039</v>
      </c>
    </row>
    <row r="3" spans="1:58" x14ac:dyDescent="0.35">
      <c r="A3" s="14" t="s">
        <v>9117</v>
      </c>
      <c r="B3" s="186"/>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5">
      <c r="A4" s="13" t="s">
        <v>80</v>
      </c>
      <c r="B4" s="186" t="s">
        <v>8051</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5">
      <c r="A5" s="13" t="s">
        <v>8053</v>
      </c>
      <c r="B5" s="186" t="s">
        <v>8054</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5">
      <c r="A6" s="13" t="s">
        <v>456</v>
      </c>
      <c r="B6" s="186" t="s">
        <v>8130</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5">
      <c r="A7" s="13" t="s">
        <v>2503</v>
      </c>
      <c r="B7" s="186" t="s">
        <v>8052</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5">
      <c r="A8" s="13" t="s">
        <v>8060</v>
      </c>
      <c r="B8" s="186" t="s">
        <v>8061</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35">
      <c r="A9" s="13" t="s">
        <v>8057</v>
      </c>
      <c r="B9" s="186" t="s">
        <v>8058</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35">
      <c r="A10" s="13" t="s">
        <v>1668</v>
      </c>
      <c r="B10" s="186" t="s">
        <v>8059</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5">
      <c r="A11" s="13" t="s">
        <v>8062</v>
      </c>
      <c r="B11" s="186" t="s">
        <v>8063</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35">
      <c r="A12" s="13" t="s">
        <v>8064</v>
      </c>
      <c r="B12" s="186" t="s">
        <v>8065</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35">
      <c r="A13" s="13" t="s">
        <v>1678</v>
      </c>
      <c r="B13" s="186" t="s">
        <v>8066</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5">
      <c r="A14" s="13" t="s">
        <v>8078</v>
      </c>
      <c r="B14" s="186" t="s">
        <v>8079</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35">
      <c r="A15" s="13" t="s">
        <v>8076</v>
      </c>
      <c r="B15" s="186" t="s">
        <v>8077</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5">
      <c r="A16" s="13" t="s">
        <v>152</v>
      </c>
      <c r="B16" s="186" t="s">
        <v>8073</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5">
      <c r="A17" s="13" t="s">
        <v>8089</v>
      </c>
      <c r="B17" s="186" t="s">
        <v>8090</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35">
      <c r="A18" s="13" t="s">
        <v>8082</v>
      </c>
      <c r="B18" s="186" t="s">
        <v>8083</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5">
      <c r="A19" s="13" t="s">
        <v>8068</v>
      </c>
      <c r="B19" s="186" t="s">
        <v>8069</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35">
      <c r="A20" s="13" t="s">
        <v>8084</v>
      </c>
      <c r="B20" s="186" t="s">
        <v>8085</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35">
      <c r="A21" s="13" t="s">
        <v>8070</v>
      </c>
      <c r="B21" s="186" t="s">
        <v>8071</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5">
      <c r="A22" s="13" t="s">
        <v>8093</v>
      </c>
      <c r="B22" s="186" t="s">
        <v>8094</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35">
      <c r="A23" s="13" t="s">
        <v>8086</v>
      </c>
      <c r="B23" s="186" t="s">
        <v>8087</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5">
      <c r="A24" s="13" t="s">
        <v>8080</v>
      </c>
      <c r="B24" s="186" t="s">
        <v>8081</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5">
      <c r="A25" s="13" t="s">
        <v>8095</v>
      </c>
      <c r="B25" s="186" t="s">
        <v>8096</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5">
      <c r="A26" s="13" t="s">
        <v>4081</v>
      </c>
      <c r="B26" s="186" t="s">
        <v>8088</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5">
      <c r="A27" s="13" t="s">
        <v>9118</v>
      </c>
      <c r="B27" s="186" t="s">
        <v>8092</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35">
      <c r="A28" s="13" t="s">
        <v>8074</v>
      </c>
      <c r="B28" s="186" t="s">
        <v>8075</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5">
      <c r="A29" s="13" t="s">
        <v>446</v>
      </c>
      <c r="B29" s="186" t="s">
        <v>8072</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5">
      <c r="A30" s="13" t="s">
        <v>736</v>
      </c>
      <c r="B30" s="186" t="s">
        <v>8067</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5">
      <c r="A31" s="13" t="s">
        <v>9119</v>
      </c>
      <c r="B31" s="186" t="s">
        <v>8114</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5">
      <c r="A32" s="13" t="s">
        <v>8194</v>
      </c>
      <c r="B32" s="186" t="s">
        <v>8195</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5">
      <c r="A33" s="13" t="s">
        <v>265</v>
      </c>
      <c r="B33" s="186" t="s">
        <v>8107</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5">
      <c r="A34" s="13" t="s">
        <v>8098</v>
      </c>
      <c r="B34" s="186" t="s">
        <v>8099</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35">
      <c r="A35" s="13" t="s">
        <v>9120</v>
      </c>
      <c r="B35" s="186" t="s">
        <v>8097</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5">
      <c r="A36" s="13" t="s">
        <v>563</v>
      </c>
      <c r="B36" s="186" t="s">
        <v>8313</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5">
      <c r="A37" s="13" t="s">
        <v>4124</v>
      </c>
      <c r="B37" s="186" t="s">
        <v>8102</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5">
      <c r="A38" s="13" t="s">
        <v>8103</v>
      </c>
      <c r="B38" s="186" t="s">
        <v>8104</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5">
      <c r="A39" s="13" t="s">
        <v>352</v>
      </c>
      <c r="B39" s="186" t="s">
        <v>8110</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5">
      <c r="A40" s="13" t="s">
        <v>8111</v>
      </c>
      <c r="B40" s="186" t="s">
        <v>8112</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5">
      <c r="A41" s="13" t="s">
        <v>1777</v>
      </c>
      <c r="B41" s="186" t="s">
        <v>8109</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5">
      <c r="A42" s="13" t="s">
        <v>9121</v>
      </c>
      <c r="B42" s="186" t="s">
        <v>8108</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5">
      <c r="A43" s="13" t="s">
        <v>4145</v>
      </c>
      <c r="B43" s="186" t="s">
        <v>8115</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5">
      <c r="A44" s="13" t="s">
        <v>8105</v>
      </c>
      <c r="B44" s="186" t="s">
        <v>8106</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5">
      <c r="A45" s="13" t="s">
        <v>8169</v>
      </c>
      <c r="B45" s="186" t="s">
        <v>8170</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5">
      <c r="A46" s="13" t="s">
        <v>8116</v>
      </c>
      <c r="B46" s="186" t="s">
        <v>8117</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5">
      <c r="A47" s="13" t="s">
        <v>8118</v>
      </c>
      <c r="B47" s="186" t="s">
        <v>8119</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5">
      <c r="A48" s="13" t="s">
        <v>8120</v>
      </c>
      <c r="B48" s="186" t="s">
        <v>8121</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35">
      <c r="A49" s="13" t="s">
        <v>8127</v>
      </c>
      <c r="B49" s="186" t="s">
        <v>8128</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35">
      <c r="A50" s="13" t="s">
        <v>367</v>
      </c>
      <c r="B50" s="186" t="s">
        <v>8124</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35">
      <c r="A51" s="13" t="s">
        <v>8125</v>
      </c>
      <c r="B51" s="186" t="s">
        <v>8126</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35">
      <c r="A52" s="13" t="s">
        <v>4157</v>
      </c>
      <c r="B52" s="186" t="s">
        <v>8129</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5">
      <c r="A53" s="13" t="s">
        <v>384</v>
      </c>
      <c r="B53" s="186" t="s">
        <v>8131</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5">
      <c r="A54" s="13" t="s">
        <v>207</v>
      </c>
      <c r="B54" s="186" t="s">
        <v>8132</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5">
      <c r="A55" s="13" t="s">
        <v>4317</v>
      </c>
      <c r="B55" s="186" t="s">
        <v>8295</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5">
      <c r="A56" s="13" t="s">
        <v>8160</v>
      </c>
      <c r="B56" s="186" t="s">
        <v>8161</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5">
      <c r="A57" s="13" t="s">
        <v>305</v>
      </c>
      <c r="B57" s="186" t="s">
        <v>8133</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5">
      <c r="A58" s="13" t="s">
        <v>8135</v>
      </c>
      <c r="B58" s="186" t="s">
        <v>8136</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5">
      <c r="A59" s="13" t="s">
        <v>471</v>
      </c>
      <c r="B59" s="186" t="s">
        <v>8137</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5">
      <c r="A60" s="13" t="s">
        <v>8140</v>
      </c>
      <c r="B60" s="186" t="s">
        <v>8141</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35">
      <c r="A61" s="13" t="s">
        <v>8138</v>
      </c>
      <c r="B61" s="186" t="s">
        <v>8139</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35">
      <c r="A62" s="13" t="s">
        <v>8142</v>
      </c>
      <c r="B62" s="186" t="s">
        <v>8143</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35">
      <c r="A63" s="13" t="s">
        <v>8146</v>
      </c>
      <c r="B63" s="186" t="s">
        <v>8147</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5">
      <c r="A64" s="13" t="s">
        <v>8156</v>
      </c>
      <c r="B64" s="186" t="s">
        <v>8157</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5">
      <c r="A65" s="13" t="s">
        <v>8150</v>
      </c>
      <c r="B65" s="186" t="s">
        <v>8151</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5">
      <c r="A66" s="13" t="s">
        <v>8122</v>
      </c>
      <c r="B66" s="186" t="s">
        <v>8123</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35">
      <c r="A67" s="13" t="s">
        <v>8152</v>
      </c>
      <c r="B67" s="186" t="s">
        <v>8153</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5">
      <c r="A68" s="13" t="s">
        <v>135</v>
      </c>
      <c r="B68" s="186" t="s">
        <v>8162</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5">
      <c r="A69" s="13" t="s">
        <v>8163</v>
      </c>
      <c r="B69" s="186" t="s">
        <v>8164</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35">
      <c r="A70" s="13" t="s">
        <v>4293</v>
      </c>
      <c r="B70" s="186" t="s">
        <v>8165</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5">
      <c r="A71" s="13" t="s">
        <v>8154</v>
      </c>
      <c r="B71" s="186" t="s">
        <v>8155</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5">
      <c r="A72" s="13" t="s">
        <v>8158</v>
      </c>
      <c r="B72" s="186" t="s">
        <v>8159</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5">
      <c r="A73" s="13" t="s">
        <v>8166</v>
      </c>
      <c r="B73" s="186" t="s">
        <v>8167</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5">
      <c r="A74" s="13" t="s">
        <v>4495</v>
      </c>
      <c r="B74" s="186" t="s">
        <v>8171</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5">
      <c r="A75" s="13" t="s">
        <v>4305</v>
      </c>
      <c r="B75" s="186" t="s">
        <v>8168</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5">
      <c r="A76" s="13" t="s">
        <v>3701</v>
      </c>
      <c r="B76" s="186" t="s">
        <v>8172</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5">
      <c r="A77" s="13" t="s">
        <v>8179</v>
      </c>
      <c r="B77" s="186" t="s">
        <v>8180</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35">
      <c r="A78" s="13" t="s">
        <v>815</v>
      </c>
      <c r="B78" s="186" t="s">
        <v>8174</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5">
      <c r="A79" s="13" t="s">
        <v>1080</v>
      </c>
      <c r="B79" s="186" t="s">
        <v>8173</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5">
      <c r="A80" s="13" t="s">
        <v>1408</v>
      </c>
      <c r="B80" s="186" t="s">
        <v>8177</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5">
      <c r="A81" s="13" t="s">
        <v>481</v>
      </c>
      <c r="B81" s="186" t="s">
        <v>8178</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5">
      <c r="A82" s="13" t="s">
        <v>8175</v>
      </c>
      <c r="B82" s="186" t="s">
        <v>8176</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35">
      <c r="A83" s="13" t="s">
        <v>8181</v>
      </c>
      <c r="B83" s="186" t="s">
        <v>8182</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35">
      <c r="A84" s="13" t="s">
        <v>499</v>
      </c>
      <c r="B84" s="186" t="s">
        <v>8183</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5">
      <c r="A85" s="13" t="s">
        <v>8184</v>
      </c>
      <c r="B85" s="186" t="s">
        <v>8185</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5">
      <c r="A86" s="13" t="s">
        <v>8187</v>
      </c>
      <c r="B86" s="186" t="s">
        <v>8188</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35">
      <c r="A87" s="13" t="s">
        <v>159</v>
      </c>
      <c r="B87" s="186" t="s">
        <v>8186</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5">
      <c r="A88" s="13" t="s">
        <v>8189</v>
      </c>
      <c r="B88" s="186" t="s">
        <v>8190</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5">
      <c r="A89" s="13" t="s">
        <v>515</v>
      </c>
      <c r="B89" s="186" t="s">
        <v>8191</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5">
      <c r="A90" s="13" t="s">
        <v>8196</v>
      </c>
      <c r="B90" s="186" t="s">
        <v>8197</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35">
      <c r="A91" s="13" t="s">
        <v>9122</v>
      </c>
      <c r="B91" s="186" t="s">
        <v>8271</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5">
      <c r="A92" s="13" t="s">
        <v>9123</v>
      </c>
      <c r="B92" s="186" t="s">
        <v>8201</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35">
      <c r="A93" s="13" t="s">
        <v>8202</v>
      </c>
      <c r="B93" s="186" t="s">
        <v>8203</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5">
      <c r="A94" s="13" t="s">
        <v>8192</v>
      </c>
      <c r="B94" s="186" t="s">
        <v>8193</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5">
      <c r="A95" s="13" t="s">
        <v>9124</v>
      </c>
      <c r="B95" s="186" t="s">
        <v>8205</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35">
      <c r="A96" s="13" t="s">
        <v>8220</v>
      </c>
      <c r="B96" s="186" t="s">
        <v>8221</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5">
      <c r="A97" s="13" t="s">
        <v>1473</v>
      </c>
      <c r="B97" s="186" t="s">
        <v>8206</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5">
      <c r="A98" s="13" t="s">
        <v>91</v>
      </c>
      <c r="B98" s="186" t="s">
        <v>8215</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5">
      <c r="A99" s="13" t="s">
        <v>8207</v>
      </c>
      <c r="B99" s="186" t="s">
        <v>8208</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5">
      <c r="A100" s="13" t="s">
        <v>165</v>
      </c>
      <c r="B100" s="186" t="s">
        <v>8209</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35">
      <c r="A101" s="13" t="s">
        <v>8212</v>
      </c>
      <c r="B101" s="186" t="s">
        <v>8213</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2120</v>
      </c>
      <c r="BC101" s="19">
        <v>2015</v>
      </c>
      <c r="BD101" s="19">
        <v>2014</v>
      </c>
      <c r="BE101" s="19">
        <v>2014</v>
      </c>
      <c r="BF101" s="9"/>
    </row>
    <row r="102" spans="1:58" x14ac:dyDescent="0.35">
      <c r="A102" s="13" t="s">
        <v>8216</v>
      </c>
      <c r="B102" s="186" t="s">
        <v>8217</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5">
      <c r="A103" s="13" t="s">
        <v>8218</v>
      </c>
      <c r="B103" s="186" t="s">
        <v>8219</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35">
      <c r="A104" s="13" t="s">
        <v>1059</v>
      </c>
      <c r="B104" s="186" t="s">
        <v>8224</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5">
      <c r="A105" s="13" t="s">
        <v>530</v>
      </c>
      <c r="B105" s="186" t="s">
        <v>8244</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5">
      <c r="A106" s="13" t="s">
        <v>2054</v>
      </c>
      <c r="B106" s="186" t="s">
        <v>8245</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5">
      <c r="A107" s="13" t="s">
        <v>8225</v>
      </c>
      <c r="B107" s="186" t="s">
        <v>8226</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5">
      <c r="A108" s="13" t="s">
        <v>12</v>
      </c>
      <c r="B108" s="186" t="s">
        <v>8232</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5">
      <c r="A109" s="13" t="s">
        <v>8233</v>
      </c>
      <c r="B109" s="186" t="s">
        <v>8234</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5">
      <c r="A110" s="13" t="s">
        <v>8228</v>
      </c>
      <c r="B110" s="186" t="s">
        <v>8229</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35">
      <c r="A111" s="13" t="s">
        <v>421</v>
      </c>
      <c r="B111" s="186" t="s">
        <v>8241</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5">
      <c r="A112" s="13" t="s">
        <v>8242</v>
      </c>
      <c r="B112" s="186" t="s">
        <v>8243</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5">
      <c r="A113" s="13" t="s">
        <v>4743</v>
      </c>
      <c r="B113" s="186" t="s">
        <v>8227</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5">
      <c r="A114" s="13" t="s">
        <v>8144</v>
      </c>
      <c r="B114" s="186" t="s">
        <v>8145</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35">
      <c r="A115" s="13" t="s">
        <v>9125</v>
      </c>
      <c r="B115" s="186" t="s">
        <v>8223</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5">
      <c r="A116" s="13" t="s">
        <v>8238</v>
      </c>
      <c r="B116" s="186" t="s">
        <v>8239</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5">
      <c r="A117" s="13" t="s">
        <v>8236</v>
      </c>
      <c r="B117" s="186" t="s">
        <v>8237</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5">
      <c r="A118" s="13" t="s">
        <v>519</v>
      </c>
      <c r="B118" s="186" t="s">
        <v>8222</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5">
      <c r="A119" s="13" t="s">
        <v>799</v>
      </c>
      <c r="B119" s="186" t="s">
        <v>8240</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5">
      <c r="A120" s="13" t="s">
        <v>404</v>
      </c>
      <c r="B120" s="186" t="s">
        <v>8235</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5">
      <c r="A121" s="13" t="s">
        <v>1330</v>
      </c>
      <c r="B121" s="186" t="s">
        <v>8246</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5">
      <c r="A122" s="13" t="s">
        <v>8256</v>
      </c>
      <c r="B122" s="186" t="s">
        <v>8257</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35">
      <c r="A123" s="13" t="s">
        <v>8254</v>
      </c>
      <c r="B123" s="186" t="s">
        <v>8255</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5">
      <c r="A124" s="13" t="s">
        <v>8250</v>
      </c>
      <c r="B124" s="186" t="s">
        <v>8251</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35">
      <c r="A125" s="13" t="s">
        <v>8258</v>
      </c>
      <c r="B125" s="186" t="s">
        <v>8259</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35">
      <c r="A126" s="13" t="s">
        <v>4178</v>
      </c>
      <c r="B126" s="186" t="s">
        <v>8249</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35">
      <c r="A127" s="13" t="s">
        <v>227</v>
      </c>
      <c r="B127" s="186" t="s">
        <v>8247</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5">
      <c r="A128" s="13" t="s">
        <v>1010</v>
      </c>
      <c r="B128" s="186" t="s">
        <v>8248</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5">
      <c r="A129" s="13" t="s">
        <v>8252</v>
      </c>
      <c r="B129" s="186" t="s">
        <v>8253</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35">
      <c r="A130" s="13" t="s">
        <v>8260</v>
      </c>
      <c r="B130" s="186" t="s">
        <v>8261</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5">
      <c r="A131" s="13" t="s">
        <v>179</v>
      </c>
      <c r="B131" s="186" t="s">
        <v>8262</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5">
      <c r="A132" s="13" t="s">
        <v>8266</v>
      </c>
      <c r="B132" s="186" t="s">
        <v>8267</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35">
      <c r="A133" s="13" t="s">
        <v>192</v>
      </c>
      <c r="B133" s="186" t="s">
        <v>8276</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5">
      <c r="A134" s="13" t="s">
        <v>4190</v>
      </c>
      <c r="B134" s="186" t="s">
        <v>8263</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5">
      <c r="A135" s="13" t="s">
        <v>8268</v>
      </c>
      <c r="B135" s="186" t="s">
        <v>8269</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5">
      <c r="A136" s="13" t="s">
        <v>8274</v>
      </c>
      <c r="B136" s="186" t="s">
        <v>8275</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5">
      <c r="A137" s="13" t="s">
        <v>534</v>
      </c>
      <c r="B137" s="186" t="s">
        <v>8264</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5">
      <c r="A138" s="13" t="s">
        <v>834</v>
      </c>
      <c r="B138" s="186" t="s">
        <v>8265</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5">
      <c r="A139" s="13" t="s">
        <v>3046</v>
      </c>
      <c r="B139" s="186" t="s">
        <v>8270</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5">
      <c r="A140" s="13" t="s">
        <v>8272</v>
      </c>
      <c r="B140" s="186" t="s">
        <v>8273</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5">
      <c r="A141" s="13" t="s">
        <v>8277</v>
      </c>
      <c r="B141" s="186" t="s">
        <v>8278</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5">
      <c r="A142" s="13" t="s">
        <v>3131</v>
      </c>
      <c r="B142" s="186" t="s">
        <v>8281</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5">
      <c r="A143" s="13" t="s">
        <v>9126</v>
      </c>
      <c r="B143" s="186" t="s">
        <v>8283</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5">
      <c r="A144" s="13" t="s">
        <v>541</v>
      </c>
      <c r="B144" s="186" t="s">
        <v>8284</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5">
      <c r="A145" s="13" t="s">
        <v>9127</v>
      </c>
      <c r="B145" s="186" t="s">
        <v>8199</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35">
      <c r="A146" s="13" t="s">
        <v>8210</v>
      </c>
      <c r="B146" s="186" t="s">
        <v>8211</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35">
      <c r="A147" s="13" t="s">
        <v>9128</v>
      </c>
      <c r="B147" s="186" t="s">
        <v>8339</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35">
      <c r="A148" s="13" t="s">
        <v>8345</v>
      </c>
      <c r="B148" s="186" t="s">
        <v>8346</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5">
      <c r="A149" s="13" t="s">
        <v>8300</v>
      </c>
      <c r="B149" s="186" t="s">
        <v>8301</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5">
      <c r="A150" s="13" t="s">
        <v>8285</v>
      </c>
      <c r="B150" s="186" t="s">
        <v>8286</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5">
      <c r="A151" s="13" t="s">
        <v>29</v>
      </c>
      <c r="B151" s="186" t="s">
        <v>8288</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5">
      <c r="A152" s="13" t="s">
        <v>8297</v>
      </c>
      <c r="B152" s="186" t="s">
        <v>8298</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5">
      <c r="A153" s="13" t="s">
        <v>8310</v>
      </c>
      <c r="B153" s="186" t="s">
        <v>8311</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5">
      <c r="A154" s="13" t="s">
        <v>8293</v>
      </c>
      <c r="B154" s="186" t="s">
        <v>8294</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5">
      <c r="A155" s="13" t="s">
        <v>8289</v>
      </c>
      <c r="B155" s="186" t="s">
        <v>8290</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5">
      <c r="A156" s="13" t="s">
        <v>3106</v>
      </c>
      <c r="B156" s="186" t="s">
        <v>8304</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35">
      <c r="A157" s="13" t="s">
        <v>8305</v>
      </c>
      <c r="B157" s="186" t="s">
        <v>8306</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5">
      <c r="A158" s="13" t="s">
        <v>8291</v>
      </c>
      <c r="B158" s="186" t="s">
        <v>8292</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35">
      <c r="A159" s="13" t="s">
        <v>127</v>
      </c>
      <c r="B159" s="186" t="s">
        <v>8296</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35">
      <c r="A160" s="13" t="s">
        <v>8348</v>
      </c>
      <c r="B160" s="186" t="s">
        <v>8349</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5">
      <c r="A161" s="13" t="s">
        <v>432</v>
      </c>
      <c r="B161" s="186" t="s">
        <v>8299</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5">
      <c r="A162" s="13" t="s">
        <v>392</v>
      </c>
      <c r="B162" s="186" t="s">
        <v>8134</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5">
      <c r="A163" s="13" t="s">
        <v>6132</v>
      </c>
      <c r="B163" s="186" t="s">
        <v>8214</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5">
      <c r="A164" s="13" t="s">
        <v>558</v>
      </c>
      <c r="B164" s="186" t="s">
        <v>8287</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5">
      <c r="A165" s="13" t="s">
        <v>8302</v>
      </c>
      <c r="B165" s="186" t="s">
        <v>8303</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5">
      <c r="A166" s="13" t="s">
        <v>9129</v>
      </c>
      <c r="B166" s="186" t="s">
        <v>8309</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5">
      <c r="A167" s="13" t="s">
        <v>8307</v>
      </c>
      <c r="B167" s="186" t="s">
        <v>8308</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35">
      <c r="A168" s="13" t="s">
        <v>8100</v>
      </c>
      <c r="B168" s="186" t="s">
        <v>8101</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35">
      <c r="A169" s="13" t="s">
        <v>105</v>
      </c>
      <c r="B169" s="186" t="s">
        <v>8312</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35">
      <c r="A170" s="13" t="s">
        <v>8317</v>
      </c>
      <c r="B170" s="186" t="s">
        <v>8318</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5">
      <c r="A171" s="13" t="s">
        <v>118</v>
      </c>
      <c r="B171" s="186" t="s">
        <v>8329</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5">
      <c r="A172" s="13" t="s">
        <v>313</v>
      </c>
      <c r="B172" s="186" t="s">
        <v>8316</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5">
      <c r="A173" s="13" t="s">
        <v>9130</v>
      </c>
      <c r="B173" s="186" t="s">
        <v>8231</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5">
      <c r="A174" s="13" t="s">
        <v>9131</v>
      </c>
      <c r="B174" s="186" t="s">
        <v>8322</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5">
      <c r="A175" s="13" t="s">
        <v>8314</v>
      </c>
      <c r="B175" s="186" t="s">
        <v>8315</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5">
      <c r="A176" s="13" t="s">
        <v>2686</v>
      </c>
      <c r="B176" s="186" t="s">
        <v>8323</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5">
      <c r="A177" s="13" t="s">
        <v>772</v>
      </c>
      <c r="B177" s="186" t="s">
        <v>8324</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5">
      <c r="A178" s="13" t="s">
        <v>619</v>
      </c>
      <c r="B178" s="186" t="s">
        <v>8325</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5">
      <c r="A179" s="13" t="s">
        <v>641</v>
      </c>
      <c r="B179" s="186" t="s">
        <v>8326</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5">
      <c r="A180" s="13" t="s">
        <v>8319</v>
      </c>
      <c r="B180" s="186" t="s">
        <v>8320</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5">
      <c r="A181" s="13" t="s">
        <v>8327</v>
      </c>
      <c r="B181" s="186" t="s">
        <v>8328</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35">
      <c r="A182" s="13" t="s">
        <v>1227</v>
      </c>
      <c r="B182" s="186" t="s">
        <v>8330</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5">
      <c r="A183" s="13" t="s">
        <v>727</v>
      </c>
      <c r="B183" s="186" t="s">
        <v>8331</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5">
      <c r="A184" s="13" t="s">
        <v>8055</v>
      </c>
      <c r="B184" s="186" t="s">
        <v>8056</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35">
      <c r="A185" s="13" t="s">
        <v>8148</v>
      </c>
      <c r="B185" s="186" t="s">
        <v>8149</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35">
      <c r="A186" s="13" t="s">
        <v>9132</v>
      </c>
      <c r="B186" s="186" t="s">
        <v>8335</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35">
      <c r="A187" s="13" t="s">
        <v>8332</v>
      </c>
      <c r="B187" s="186" t="s">
        <v>8333</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5">
      <c r="A188" s="13" t="s">
        <v>8336</v>
      </c>
      <c r="B188" s="186" t="s">
        <v>8337</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5">
      <c r="A189" s="13" t="s">
        <v>8343</v>
      </c>
      <c r="B189" s="186" t="s">
        <v>8344</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5">
      <c r="A190" s="13" t="s">
        <v>69</v>
      </c>
      <c r="B190" s="186" t="s">
        <v>8340</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5">
      <c r="A191" s="13" t="s">
        <v>9133</v>
      </c>
      <c r="B191" s="186" t="s">
        <v>8342</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5">
      <c r="A192" s="13" t="s">
        <v>58</v>
      </c>
      <c r="B192" s="186" t="s">
        <v>8347</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5">
      <c r="A193" s="13" t="s">
        <v>346</v>
      </c>
      <c r="B193" s="186" t="s">
        <v>8350</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5">
      <c r="A194" s="13" t="s">
        <v>146</v>
      </c>
      <c r="B194" s="186" t="s">
        <v>8351</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57"/>
  <sheetViews>
    <sheetView topLeftCell="B1" workbookViewId="0">
      <selection activeCell="V5" sqref="V5:V157"/>
    </sheetView>
  </sheetViews>
  <sheetFormatPr defaultColWidth="9.453125" defaultRowHeight="14.5" x14ac:dyDescent="0.35"/>
  <cols>
    <col min="1" max="1" width="37.54296875" style="42" customWidth="1"/>
    <col min="2" max="2" width="23.7265625" style="42" customWidth="1"/>
    <col min="3" max="3" width="11" style="42" bestFit="1" customWidth="1"/>
    <col min="4" max="4" width="15.453125" style="42" customWidth="1"/>
    <col min="5" max="5" width="9.453125" style="42" customWidth="1"/>
    <col min="6" max="6" width="26.453125" style="42" customWidth="1"/>
    <col min="7" max="7" width="8.7265625" style="42" bestFit="1" customWidth="1"/>
    <col min="8" max="8" width="8.453125" style="42" bestFit="1" customWidth="1"/>
    <col min="9" max="9" width="11.453125" style="42" customWidth="1"/>
    <col min="10" max="10" width="12.54296875" style="42" customWidth="1"/>
    <col min="11" max="11" width="10.54296875" style="42" customWidth="1"/>
    <col min="12" max="15" width="8.453125" style="42" customWidth="1"/>
    <col min="16" max="17" width="8.453125" style="43" customWidth="1"/>
    <col min="18" max="20" width="8.453125" style="42" customWidth="1"/>
    <col min="21" max="21" width="9.453125" style="42" customWidth="1"/>
    <col min="22" max="22" width="12" style="42" customWidth="1"/>
    <col min="23" max="23" width="9.453125" style="42" customWidth="1"/>
    <col min="24" max="16384" width="9.453125" style="42"/>
  </cols>
  <sheetData>
    <row r="1" spans="1:22" s="47" customFormat="1" ht="15.75" customHeight="1" x14ac:dyDescent="0.45">
      <c r="A1" s="294"/>
      <c r="B1" s="295"/>
      <c r="C1" s="295"/>
      <c r="D1" s="295"/>
      <c r="E1" s="295"/>
      <c r="F1" s="295"/>
      <c r="G1" s="295"/>
      <c r="H1" s="295"/>
      <c r="I1" s="295"/>
      <c r="J1" s="295"/>
      <c r="K1" s="295"/>
      <c r="L1" s="295"/>
      <c r="M1" s="295"/>
      <c r="N1" s="295"/>
      <c r="O1" s="295"/>
      <c r="P1" s="295"/>
      <c r="Q1" s="295"/>
      <c r="R1" s="295"/>
      <c r="S1" s="295"/>
      <c r="T1" s="295"/>
      <c r="U1" s="48"/>
      <c r="V1" s="48"/>
    </row>
    <row r="2" spans="1:22" s="1" customFormat="1" ht="107.25" customHeight="1" thickBot="1" x14ac:dyDescent="0.45">
      <c r="A2" s="11" t="s">
        <v>7883</v>
      </c>
      <c r="B2" s="11" t="s">
        <v>7884</v>
      </c>
      <c r="C2" s="11" t="s">
        <v>7885</v>
      </c>
      <c r="D2" s="11" t="s">
        <v>7886</v>
      </c>
      <c r="E2" s="5" t="s">
        <v>7887</v>
      </c>
      <c r="F2" s="11" t="s">
        <v>7888</v>
      </c>
      <c r="G2" s="108" t="s">
        <v>7889</v>
      </c>
      <c r="H2" s="72" t="s">
        <v>7890</v>
      </c>
      <c r="I2" s="71" t="s">
        <v>7890</v>
      </c>
      <c r="J2" s="73" t="s">
        <v>7891</v>
      </c>
      <c r="K2" s="73" t="s">
        <v>5</v>
      </c>
      <c r="L2" s="75" t="s">
        <v>7892</v>
      </c>
      <c r="M2" s="74" t="s">
        <v>7893</v>
      </c>
      <c r="N2" s="74" t="s">
        <v>7894</v>
      </c>
      <c r="O2" s="49" t="s">
        <v>7895</v>
      </c>
      <c r="P2" s="76" t="s">
        <v>7221</v>
      </c>
      <c r="Q2" s="76" t="s">
        <v>7896</v>
      </c>
      <c r="R2" s="77" t="s">
        <v>7897</v>
      </c>
      <c r="S2" s="78" t="s">
        <v>7898</v>
      </c>
      <c r="T2" s="78" t="s">
        <v>7899</v>
      </c>
      <c r="U2" s="52" t="s">
        <v>7900</v>
      </c>
      <c r="V2" s="126" t="s">
        <v>7901</v>
      </c>
    </row>
    <row r="3" spans="1:22" s="1" customFormat="1" ht="16.5" hidden="1" customHeight="1" thickTop="1" x14ac:dyDescent="0.4">
      <c r="A3" s="46" t="s">
        <v>7902</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4">
      <c r="A4" s="12" t="s">
        <v>7903</v>
      </c>
      <c r="B4" s="12"/>
      <c r="C4" s="12"/>
      <c r="D4" s="12"/>
      <c r="E4" s="6" t="s">
        <v>7903</v>
      </c>
      <c r="F4" s="12"/>
      <c r="G4" s="34" t="s">
        <v>7904</v>
      </c>
      <c r="H4" s="34" t="s">
        <v>7904</v>
      </c>
      <c r="I4" s="34" t="s">
        <v>7905</v>
      </c>
      <c r="J4" s="34" t="s">
        <v>7906</v>
      </c>
      <c r="K4" s="34" t="s">
        <v>7905</v>
      </c>
      <c r="L4" s="34" t="s">
        <v>7904</v>
      </c>
      <c r="M4" s="34" t="s">
        <v>7904</v>
      </c>
      <c r="N4" s="34" t="s">
        <v>7904</v>
      </c>
      <c r="O4" s="34" t="s">
        <v>7904</v>
      </c>
      <c r="P4" s="34" t="s">
        <v>7904</v>
      </c>
      <c r="Q4" s="34" t="s">
        <v>7904</v>
      </c>
      <c r="R4" s="34" t="s">
        <v>7904</v>
      </c>
      <c r="S4" s="34" t="s">
        <v>7904</v>
      </c>
      <c r="T4" s="34" t="s">
        <v>7904</v>
      </c>
      <c r="U4" s="122"/>
      <c r="V4" s="123"/>
    </row>
    <row r="5" spans="1:22" ht="15.75" customHeight="1" x14ac:dyDescent="0.3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28">
        <f t="shared" ref="G5:G36" si="0">IF(OR(O5="x",L5="x"),"x",ROUND((5-GEOMEAN(((5-L5)/5*4+1),((5-O5)/5*4+1),((5-O5)/5*4+1)))/4*3.5+R5*0.3,1))</f>
        <v>4.5</v>
      </c>
      <c r="H5" s="44">
        <f t="shared" ref="H5:H36" si="1">IF(G5="x","x",ROUNDUP(G5,0))</f>
        <v>5</v>
      </c>
      <c r="I5" s="116" t="str">
        <f t="shared" ref="I5:I36" si="2">IF(O5="x","x",IF(L5="x","x",(IF(H5=5,"Very High",IF(H5=4,"High",IF(H5=3,"Medium",IF(H5=2,"Low","Very Low")))))))</f>
        <v>Very High</v>
      </c>
      <c r="J5" s="229" t="str">
        <f>INDEX(Trends!$D$3:$D$404,MATCH(C5,Trends!$C$3:$C$404,0))</f>
        <v>Decreasing</v>
      </c>
      <c r="K5" s="109" t="str">
        <f>IF(Reliability!B3="x","x",(IF(ROUNDUP(Reliability!B3,0)=1,"Very High",IF(ROUNDUP(Reliability!B3,0)=2,"High",IF(ROUNDUP(Reliability!B3,0)=3,"Medium",IF(ROUNDUP(Reliability!B3,0)=4,"Low","Very Low"))))))</f>
        <v>High</v>
      </c>
      <c r="L5" s="230">
        <f t="shared" ref="L5:L36" si="3">IF(OR(N5="x",M5="x"),"x",ROUND((5-GEOMEAN(((5-M5)/5*4+1),((5-N5)/5*4+1),((5-N5)/5*4+1)))/4*5,1))</f>
        <v>4.7</v>
      </c>
      <c r="M5" s="231">
        <f>'Impact of the crisis'!N6</f>
        <v>4.9000000000000004</v>
      </c>
      <c r="N5" s="231">
        <f>'Impact of the crisis'!AB6</f>
        <v>4.5999999999999996</v>
      </c>
      <c r="O5" s="230">
        <f>'Conditions of people affected'!R6</f>
        <v>4.5</v>
      </c>
      <c r="P5" s="231">
        <f>'Conditions of people affected'!K6</f>
        <v>5</v>
      </c>
      <c r="Q5" s="231">
        <f>'Conditions of people affected'!Q6</f>
        <v>4</v>
      </c>
      <c r="R5" s="231">
        <f t="shared" ref="R5:R36" si="4">IF(OR(T5="x",S5="x"),S5,ROUND((5-GEOMEAN(((5-S5)/5*4+1),((5-T5)/5*4+1)))/4*5,1))</f>
        <v>4.3</v>
      </c>
      <c r="S5" s="231">
        <f>'Complexity of the crisis'!X6</f>
        <v>4</v>
      </c>
      <c r="T5" s="231">
        <f>'Complexity of the crisis'!AN6</f>
        <v>4.5</v>
      </c>
      <c r="U5" s="124" t="str">
        <f>VLOOKUP(C5,Lists!$C$3:$E$160,3,FALSE)</f>
        <v>Asia</v>
      </c>
      <c r="V5" s="125">
        <v>44741</v>
      </c>
    </row>
    <row r="6" spans="1:22" ht="15.75" customHeight="1" x14ac:dyDescent="0.35">
      <c r="A6" s="45" t="str">
        <f>'Crisis Indicator Data'!A4</f>
        <v>Earthquake in Khost and Paktika</v>
      </c>
      <c r="B6" s="45" t="str">
        <f>Lists!G4</f>
        <v>Earthquake in Khost and Paktika</v>
      </c>
      <c r="C6" s="45" t="str">
        <f>'Crisis Indicator Data'!C4</f>
        <v>AFG005</v>
      </c>
      <c r="D6" s="45" t="str">
        <f>'Crisis Indicator Data'!D4</f>
        <v>Afghanistan</v>
      </c>
      <c r="E6" s="45" t="str">
        <f>'Crisis Indicator Data'!E4</f>
        <v>AFG</v>
      </c>
      <c r="F6" s="45" t="str">
        <f>'Crisis Indicator Data'!B4</f>
        <v>Earthquake</v>
      </c>
      <c r="G6" s="228">
        <f t="shared" si="0"/>
        <v>3</v>
      </c>
      <c r="H6" s="44">
        <f t="shared" si="1"/>
        <v>3</v>
      </c>
      <c r="I6" s="116" t="str">
        <f t="shared" si="2"/>
        <v>Medium</v>
      </c>
      <c r="J6" s="229" t="str">
        <f>INDEX(Trends!$D$3:$D$404,MATCH(C6,Trends!$C$3:$C$404,0))</f>
        <v>-</v>
      </c>
      <c r="K6" s="109" t="str">
        <f>IF(Reliability!B4="x","x",(IF(ROUNDUP(Reliability!B4,0)=1,"Very High",IF(ROUNDUP(Reliability!B4,0)=2,"High",IF(ROUNDUP(Reliability!B4,0)=3,"Medium",IF(ROUNDUP(Reliability!B4,0)=4,"Low","Very Low"))))))</f>
        <v>Very High</v>
      </c>
      <c r="L6" s="230">
        <f t="shared" si="3"/>
        <v>2.8</v>
      </c>
      <c r="M6" s="231">
        <f>'Impact of the crisis'!N7</f>
        <v>0.9</v>
      </c>
      <c r="N6" s="231">
        <f>'Impact of the crisis'!AB7</f>
        <v>3.5</v>
      </c>
      <c r="O6" s="230">
        <f>'Conditions of people affected'!R7</f>
        <v>2.8</v>
      </c>
      <c r="P6" s="231">
        <f>'Conditions of people affected'!K7</f>
        <v>2.6</v>
      </c>
      <c r="Q6" s="231">
        <f>'Conditions of people affected'!Q7</f>
        <v>3</v>
      </c>
      <c r="R6" s="231">
        <f t="shared" si="4"/>
        <v>3.5</v>
      </c>
      <c r="S6" s="231">
        <f>'Complexity of the crisis'!X7</f>
        <v>4</v>
      </c>
      <c r="T6" s="231">
        <f>'Complexity of the crisis'!AN7</f>
        <v>3</v>
      </c>
      <c r="U6" s="124" t="str">
        <f>VLOOKUP(C6,Lists!$C$3:$E$160,3,FALSE)</f>
        <v>Asia</v>
      </c>
      <c r="V6" s="125">
        <v>44741</v>
      </c>
    </row>
    <row r="7" spans="1:22" ht="15.75" customHeight="1" x14ac:dyDescent="0.35">
      <c r="A7" s="45" t="str">
        <f>'Crisis Indicator Data'!A5</f>
        <v>Drought in South-West Angola</v>
      </c>
      <c r="B7" s="45" t="str">
        <f>Lists!G5</f>
        <v>Drought in South-West</v>
      </c>
      <c r="C7" s="45" t="str">
        <f>'Crisis Indicator Data'!C5</f>
        <v>AGO002</v>
      </c>
      <c r="D7" s="45" t="str">
        <f>'Crisis Indicator Data'!D5</f>
        <v>Angola</v>
      </c>
      <c r="E7" s="45" t="str">
        <f>'Crisis Indicator Data'!E5</f>
        <v>AGO</v>
      </c>
      <c r="F7" s="45" t="str">
        <f>'Crisis Indicator Data'!B5</f>
        <v>Food Security</v>
      </c>
      <c r="G7" s="228">
        <f t="shared" si="0"/>
        <v>3.2</v>
      </c>
      <c r="H7" s="44">
        <f t="shared" si="1"/>
        <v>4</v>
      </c>
      <c r="I7" s="116" t="str">
        <f t="shared" si="2"/>
        <v>High</v>
      </c>
      <c r="J7" s="229" t="str">
        <f>INDEX(Trends!$D$3:$D$404,MATCH(C7,Trends!$C$3:$C$404,0))</f>
        <v>Stable</v>
      </c>
      <c r="K7" s="109" t="str">
        <f>IF(Reliability!B5="x","x",(IF(ROUNDUP(Reliability!B5,0)=1,"Very High",IF(ROUNDUP(Reliability!B5,0)=2,"High",IF(ROUNDUP(Reliability!B5,0)=3,"Medium",IF(ROUNDUP(Reliability!B5,0)=4,"Low","Very Low"))))))</f>
        <v>Very High</v>
      </c>
      <c r="L7" s="230">
        <f t="shared" si="3"/>
        <v>3</v>
      </c>
      <c r="M7" s="231">
        <f>'Impact of the crisis'!N8</f>
        <v>3.7</v>
      </c>
      <c r="N7" s="231">
        <f>'Impact of the crisis'!AB8</f>
        <v>2.5</v>
      </c>
      <c r="O7" s="230">
        <f>'Conditions of people affected'!R8</f>
        <v>3.85</v>
      </c>
      <c r="P7" s="231">
        <f>'Conditions of people affected'!K8</f>
        <v>3.7</v>
      </c>
      <c r="Q7" s="231">
        <f>'Conditions of people affected'!Q8</f>
        <v>4</v>
      </c>
      <c r="R7" s="231">
        <f t="shared" si="4"/>
        <v>2.4</v>
      </c>
      <c r="S7" s="231">
        <f>'Complexity of the crisis'!X8</f>
        <v>3.1</v>
      </c>
      <c r="T7" s="231">
        <f>'Complexity of the crisis'!AN8</f>
        <v>1.5</v>
      </c>
      <c r="U7" s="124" t="str">
        <f>VLOOKUP(C7,Lists!$C$3:$E$160,3,FALSE)</f>
        <v>Africa</v>
      </c>
      <c r="V7" s="125">
        <v>44742</v>
      </c>
    </row>
    <row r="8" spans="1:22" ht="15.75" customHeight="1" x14ac:dyDescent="0.35">
      <c r="A8" s="45" t="str">
        <f>'Crisis Indicator Data'!A6</f>
        <v>Nagorno-Karabakh Conflict in Armenia</v>
      </c>
      <c r="B8" s="45" t="str">
        <f>Lists!G6</f>
        <v>Nagorno-Karabakh Conflict in Armenia</v>
      </c>
      <c r="C8" s="45" t="str">
        <f>'Crisis Indicator Data'!C6</f>
        <v>ARM002</v>
      </c>
      <c r="D8" s="45" t="str">
        <f>'Crisis Indicator Data'!D6</f>
        <v>Armenia</v>
      </c>
      <c r="E8" s="45" t="str">
        <f>'Crisis Indicator Data'!E6</f>
        <v>ARM</v>
      </c>
      <c r="F8" s="45" t="str">
        <f>'Crisis Indicator Data'!B6</f>
        <v>Conflict</v>
      </c>
      <c r="G8" s="228">
        <f t="shared" si="0"/>
        <v>1.3</v>
      </c>
      <c r="H8" s="44">
        <f t="shared" si="1"/>
        <v>2</v>
      </c>
      <c r="I8" s="116" t="str">
        <f t="shared" si="2"/>
        <v>Low</v>
      </c>
      <c r="J8" s="229" t="str">
        <f>INDEX(Trends!$D$3:$D$404,MATCH(C8,Trends!$C$3:$C$404,0))</f>
        <v>Decreasing</v>
      </c>
      <c r="K8" s="109" t="str">
        <f>IF(Reliability!B6="x","x",(IF(ROUNDUP(Reliability!B6,0)=1,"Very High",IF(ROUNDUP(Reliability!B6,0)=2,"High",IF(ROUNDUP(Reliability!B6,0)=3,"Medium",IF(ROUNDUP(Reliability!B6,0)=4,"Low","Very Low"))))))</f>
        <v>High</v>
      </c>
      <c r="L8" s="230">
        <f t="shared" si="3"/>
        <v>1.8</v>
      </c>
      <c r="M8" s="231">
        <f>'Impact of the crisis'!N9</f>
        <v>1.3</v>
      </c>
      <c r="N8" s="231">
        <f>'Impact of the crisis'!AB9</f>
        <v>2.1</v>
      </c>
      <c r="O8" s="230">
        <f>'Conditions of people affected'!R9</f>
        <v>0.85</v>
      </c>
      <c r="P8" s="231">
        <f>'Conditions of people affected'!K9</f>
        <v>0.7</v>
      </c>
      <c r="Q8" s="231">
        <f>'Conditions of people affected'!Q9</f>
        <v>1</v>
      </c>
      <c r="R8" s="231">
        <f t="shared" si="4"/>
        <v>1.5</v>
      </c>
      <c r="S8" s="231">
        <f>'Complexity of the crisis'!X9</f>
        <v>1.9</v>
      </c>
      <c r="T8" s="231">
        <f>'Complexity of the crisis'!AN9</f>
        <v>1</v>
      </c>
      <c r="U8" s="124" t="str">
        <f>VLOOKUP(C8,Lists!$C$3:$E$160,3,FALSE)</f>
        <v>Middle east</v>
      </c>
      <c r="V8" s="125">
        <v>44735</v>
      </c>
    </row>
    <row r="9" spans="1:22" ht="15.75" customHeight="1" x14ac:dyDescent="0.35">
      <c r="A9" s="45" t="str">
        <f>'Crisis Indicator Data'!A7</f>
        <v>Nagorno-Karabakh conflict in Azerbaijan</v>
      </c>
      <c r="B9" s="45" t="str">
        <f>Lists!G7</f>
        <v>Nagorno-Karabakh conflict in Azerbaijan</v>
      </c>
      <c r="C9" s="45" t="str">
        <f>'Crisis Indicator Data'!C7</f>
        <v>AZE002</v>
      </c>
      <c r="D9" s="45" t="str">
        <f>'Crisis Indicator Data'!D7</f>
        <v>Azerbaijan</v>
      </c>
      <c r="E9" s="45" t="str">
        <f>'Crisis Indicator Data'!E7</f>
        <v>AZE</v>
      </c>
      <c r="F9" s="45" t="str">
        <f>'Crisis Indicator Data'!B7</f>
        <v>Conflict</v>
      </c>
      <c r="G9" s="228" t="str">
        <f t="shared" si="0"/>
        <v>x</v>
      </c>
      <c r="H9" s="44" t="str">
        <f t="shared" si="1"/>
        <v>x</v>
      </c>
      <c r="I9" s="116" t="str">
        <f t="shared" si="2"/>
        <v>x</v>
      </c>
      <c r="J9" s="229" t="str">
        <f>INDEX(Trends!$D$3:$D$404,MATCH(C9,Trends!$C$3:$C$404,0))</f>
        <v>-</v>
      </c>
      <c r="K9" s="109" t="str">
        <f>IF(Reliability!B7="x","x",(IF(ROUNDUP(Reliability!B7,0)=1,"Very High",IF(ROUNDUP(Reliability!B7,0)=2,"High",IF(ROUNDUP(Reliability!B7,0)=3,"Medium",IF(ROUNDUP(Reliability!B7,0)=4,"Low","Very Low"))))))</f>
        <v>Very Low</v>
      </c>
      <c r="L9" s="230">
        <f t="shared" si="3"/>
        <v>3</v>
      </c>
      <c r="M9" s="231">
        <f>'Impact of the crisis'!N10</f>
        <v>2.5</v>
      </c>
      <c r="N9" s="231">
        <f>'Impact of the crisis'!AB10</f>
        <v>3.2</v>
      </c>
      <c r="O9" s="230" t="str">
        <f>'Conditions of people affected'!R10</f>
        <v>x</v>
      </c>
      <c r="P9" s="231" t="str">
        <f>'Conditions of people affected'!K10</f>
        <v>x</v>
      </c>
      <c r="Q9" s="231" t="str">
        <f>'Conditions of people affected'!Q10</f>
        <v>x</v>
      </c>
      <c r="R9" s="231">
        <f t="shared" si="4"/>
        <v>2.2999999999999998</v>
      </c>
      <c r="S9" s="231">
        <f>'Complexity of the crisis'!X10</f>
        <v>2.6</v>
      </c>
      <c r="T9" s="231">
        <f>'Complexity of the crisis'!AN10</f>
        <v>2</v>
      </c>
      <c r="U9" s="124" t="str">
        <f>VLOOKUP(C9,Lists!$C$3:$E$160,3,FALSE)</f>
        <v>Middle east</v>
      </c>
      <c r="V9" s="125">
        <v>44742</v>
      </c>
    </row>
    <row r="10" spans="1:22" ht="15.75" customHeight="1" x14ac:dyDescent="0.35">
      <c r="A10" s="45" t="str">
        <f>'Crisis Indicator Data'!A8</f>
        <v>Complex in Burundi</v>
      </c>
      <c r="B10" s="45" t="str">
        <f>Lists!G8</f>
        <v xml:space="preserve">Complex crisis </v>
      </c>
      <c r="C10" s="45" t="str">
        <f>'Crisis Indicator Data'!C8</f>
        <v>BDI001</v>
      </c>
      <c r="D10" s="45" t="str">
        <f>'Crisis Indicator Data'!D8</f>
        <v>Burundi</v>
      </c>
      <c r="E10" s="45" t="str">
        <f>'Crisis Indicator Data'!E8</f>
        <v>BDI</v>
      </c>
      <c r="F10" s="45" t="str">
        <f>'Crisis Indicator Data'!B8</f>
        <v>Complex crisis</v>
      </c>
      <c r="G10" s="228">
        <f t="shared" si="0"/>
        <v>3.5</v>
      </c>
      <c r="H10" s="44">
        <f t="shared" si="1"/>
        <v>4</v>
      </c>
      <c r="I10" s="116" t="str">
        <f t="shared" si="2"/>
        <v>High</v>
      </c>
      <c r="J10" s="229" t="str">
        <f>INDEX(Trends!$D$3:$D$404,MATCH(C10,Trends!$C$3:$C$404,0))</f>
        <v>Decreasing</v>
      </c>
      <c r="K10" s="109" t="str">
        <f>IF(Reliability!B8="x","x",(IF(ROUNDUP(Reliability!B8,0)=1,"Very High",IF(ROUNDUP(Reliability!B8,0)=2,"High",IF(ROUNDUP(Reliability!B8,0)=3,"Medium",IF(ROUNDUP(Reliability!B8,0)=4,"Low","Very Low"))))))</f>
        <v>Very High</v>
      </c>
      <c r="L10" s="230">
        <f t="shared" si="3"/>
        <v>3.9</v>
      </c>
      <c r="M10" s="231">
        <f>'Impact of the crisis'!N11</f>
        <v>4</v>
      </c>
      <c r="N10" s="231">
        <f>'Impact of the crisis'!AB11</f>
        <v>3.8</v>
      </c>
      <c r="O10" s="230">
        <f>'Conditions of people affected'!R11</f>
        <v>3.4</v>
      </c>
      <c r="P10" s="231">
        <f>'Conditions of people affected'!K11</f>
        <v>3.8</v>
      </c>
      <c r="Q10" s="231">
        <f>'Conditions of people affected'!Q11</f>
        <v>3</v>
      </c>
      <c r="R10" s="231">
        <f t="shared" si="4"/>
        <v>3.3</v>
      </c>
      <c r="S10" s="231">
        <f>'Complexity of the crisis'!X11</f>
        <v>3</v>
      </c>
      <c r="T10" s="231">
        <f>'Complexity of the crisis'!AN11</f>
        <v>3.5</v>
      </c>
      <c r="U10" s="124" t="str">
        <f>VLOOKUP(C10,Lists!$C$3:$E$160,3,FALSE)</f>
        <v>Africa</v>
      </c>
      <c r="V10" s="125">
        <v>44711</v>
      </c>
    </row>
    <row r="11" spans="1:22" ht="15.75" customHeight="1" x14ac:dyDescent="0.35">
      <c r="A11" s="45" t="str">
        <f>'Crisis Indicator Data'!A9</f>
        <v>Conflict in Burkina Faso</v>
      </c>
      <c r="B11" s="45" t="str">
        <f>Lists!G9</f>
        <v>Conflict</v>
      </c>
      <c r="C11" s="45" t="str">
        <f>'Crisis Indicator Data'!C9</f>
        <v>BFA002</v>
      </c>
      <c r="D11" s="45" t="str">
        <f>'Crisis Indicator Data'!D9</f>
        <v>Burkina Faso</v>
      </c>
      <c r="E11" s="45" t="str">
        <f>'Crisis Indicator Data'!E9</f>
        <v>BFA</v>
      </c>
      <c r="F11" s="45" t="str">
        <f>'Crisis Indicator Data'!B9</f>
        <v>Conflict</v>
      </c>
      <c r="G11" s="228">
        <f t="shared" si="0"/>
        <v>3.9</v>
      </c>
      <c r="H11" s="44">
        <f t="shared" si="1"/>
        <v>4</v>
      </c>
      <c r="I11" s="116" t="str">
        <f t="shared" si="2"/>
        <v>High</v>
      </c>
      <c r="J11" s="229" t="str">
        <f>INDEX(Trends!$D$3:$D$404,MATCH(C11,Trends!$C$3:$C$404,0))</f>
        <v>Stable</v>
      </c>
      <c r="K11" s="109" t="str">
        <f>IF(Reliability!B9="x","x",(IF(ROUNDUP(Reliability!B9,0)=1,"Very High",IF(ROUNDUP(Reliability!B9,0)=2,"High",IF(ROUNDUP(Reliability!B9,0)=3,"Medium",IF(ROUNDUP(Reliability!B9,0)=4,"Low","Very Low"))))))</f>
        <v>High</v>
      </c>
      <c r="L11" s="230">
        <f t="shared" si="3"/>
        <v>4</v>
      </c>
      <c r="M11" s="231">
        <f>'Impact of the crisis'!N12</f>
        <v>2.5</v>
      </c>
      <c r="N11" s="231">
        <f>'Impact of the crisis'!AB12</f>
        <v>4.5</v>
      </c>
      <c r="O11" s="230">
        <f>'Conditions of people affected'!R12</f>
        <v>4.3</v>
      </c>
      <c r="P11" s="231">
        <f>'Conditions of people affected'!K12</f>
        <v>3.6</v>
      </c>
      <c r="Q11" s="231">
        <f>'Conditions of people affected'!Q12</f>
        <v>5</v>
      </c>
      <c r="R11" s="231">
        <f t="shared" si="4"/>
        <v>3.3</v>
      </c>
      <c r="S11" s="231">
        <f>'Complexity of the crisis'!X12</f>
        <v>3.1</v>
      </c>
      <c r="T11" s="231">
        <f>'Complexity of the crisis'!AN12</f>
        <v>3.5</v>
      </c>
      <c r="U11" s="124" t="str">
        <f>VLOOKUP(C11,Lists!$C$3:$E$160,3,FALSE)</f>
        <v>Africa</v>
      </c>
      <c r="V11" s="125">
        <v>44676</v>
      </c>
    </row>
    <row r="12" spans="1:22" ht="15.75" customHeight="1" x14ac:dyDescent="0.35">
      <c r="A12" s="45" t="str">
        <f>'Crisis Indicator Data'!A10</f>
        <v>Mutliple crises in Bangladesh</v>
      </c>
      <c r="B12" s="45" t="str">
        <f>Lists!G10</f>
        <v>Country Level</v>
      </c>
      <c r="C12" s="45" t="str">
        <f>'Crisis Indicator Data'!C10</f>
        <v>BGD001</v>
      </c>
      <c r="D12" s="45" t="str">
        <f>'Crisis Indicator Data'!D10</f>
        <v>Bangladesh</v>
      </c>
      <c r="E12" s="45" t="str">
        <f>'Crisis Indicator Data'!E10</f>
        <v>BGD</v>
      </c>
      <c r="F12" s="45" t="str">
        <f>'Crisis Indicator Data'!B10</f>
        <v>Multiple crises country</v>
      </c>
      <c r="G12" s="228">
        <f t="shared" si="0"/>
        <v>3.4</v>
      </c>
      <c r="H12" s="44">
        <f t="shared" si="1"/>
        <v>4</v>
      </c>
      <c r="I12" s="116" t="str">
        <f t="shared" si="2"/>
        <v>High</v>
      </c>
      <c r="J12" s="229" t="str">
        <f>INDEX(Trends!$D$3:$D$404,MATCH(C12,Trends!$C$3:$C$404,0))</f>
        <v>-</v>
      </c>
      <c r="K12" s="109" t="str">
        <f>IF(Reliability!B10="x","x",(IF(ROUNDUP(Reliability!B10,0)=1,"Very High",IF(ROUNDUP(Reliability!B10,0)=2,"High",IF(ROUNDUP(Reliability!B10,0)=3,"Medium",IF(ROUNDUP(Reliability!B10,0)=4,"Low","Very Low"))))))</f>
        <v>Very High</v>
      </c>
      <c r="L12" s="230">
        <f t="shared" si="3"/>
        <v>3</v>
      </c>
      <c r="M12" s="231">
        <f>'Impact of the crisis'!N13</f>
        <v>2.7</v>
      </c>
      <c r="N12" s="231">
        <f>'Impact of the crisis'!AB13</f>
        <v>3.1</v>
      </c>
      <c r="O12" s="230">
        <f>'Conditions of people affected'!R13</f>
        <v>3.75</v>
      </c>
      <c r="P12" s="231">
        <f>'Conditions of people affected'!K13</f>
        <v>4.5</v>
      </c>
      <c r="Q12" s="231">
        <f>'Conditions of people affected'!Q13</f>
        <v>3</v>
      </c>
      <c r="R12" s="231">
        <f t="shared" si="4"/>
        <v>3.1</v>
      </c>
      <c r="S12" s="231">
        <f>'Complexity of the crisis'!X13</f>
        <v>2.7</v>
      </c>
      <c r="T12" s="231">
        <f>'Complexity of the crisis'!AN13</f>
        <v>3.5</v>
      </c>
      <c r="U12" s="124" t="str">
        <f>VLOOKUP(C12,Lists!$C$3:$E$160,3,FALSE)</f>
        <v>Asia</v>
      </c>
      <c r="V12" s="125">
        <v>44741</v>
      </c>
    </row>
    <row r="13" spans="1:22" ht="15.75" customHeight="1" x14ac:dyDescent="0.35">
      <c r="A13" s="45" t="str">
        <f>'Crisis Indicator Data'!A11</f>
        <v>Rohingya refugee crisis</v>
      </c>
      <c r="B13" s="45" t="str">
        <f>Lists!G11</f>
        <v>Rohingya Refugees</v>
      </c>
      <c r="C13" s="45" t="str">
        <f>'Crisis Indicator Data'!C11</f>
        <v>BGD002</v>
      </c>
      <c r="D13" s="45" t="str">
        <f>'Crisis Indicator Data'!D11</f>
        <v>Bangladesh</v>
      </c>
      <c r="E13" s="45" t="str">
        <f>'Crisis Indicator Data'!E11</f>
        <v>BGD</v>
      </c>
      <c r="F13" s="45" t="str">
        <f>'Crisis Indicator Data'!B11</f>
        <v>International displacement</v>
      </c>
      <c r="G13" s="228">
        <f t="shared" si="0"/>
        <v>3</v>
      </c>
      <c r="H13" s="44">
        <f t="shared" si="1"/>
        <v>3</v>
      </c>
      <c r="I13" s="116" t="str">
        <f t="shared" si="2"/>
        <v>Medium</v>
      </c>
      <c r="J13" s="229" t="str">
        <f>INDEX(Trends!$D$3:$D$404,MATCH(C13,Trends!$C$3:$C$404,0))</f>
        <v>Decreasing</v>
      </c>
      <c r="K13" s="109" t="str">
        <f>IF(Reliability!B11="x","x",(IF(ROUNDUP(Reliability!B11,0)=1,"Very High",IF(ROUNDUP(Reliability!B11,0)=2,"High",IF(ROUNDUP(Reliability!B11,0)=3,"Medium",IF(ROUNDUP(Reliability!B11,0)=4,"Low","Very Low"))))))</f>
        <v>High</v>
      </c>
      <c r="L13" s="230">
        <f t="shared" si="3"/>
        <v>2.7</v>
      </c>
      <c r="M13" s="231">
        <f>'Impact of the crisis'!N14</f>
        <v>0.2</v>
      </c>
      <c r="N13" s="231">
        <f>'Impact of the crisis'!AB14</f>
        <v>3.5</v>
      </c>
      <c r="O13" s="230">
        <f>'Conditions of people affected'!R14</f>
        <v>3.3</v>
      </c>
      <c r="P13" s="231">
        <f>'Conditions of people affected'!K14</f>
        <v>3.6</v>
      </c>
      <c r="Q13" s="231">
        <f>'Conditions of people affected'!Q14</f>
        <v>3</v>
      </c>
      <c r="R13" s="231">
        <f t="shared" si="4"/>
        <v>2.9</v>
      </c>
      <c r="S13" s="231">
        <f>'Complexity of the crisis'!X14</f>
        <v>2.7</v>
      </c>
      <c r="T13" s="231">
        <f>'Complexity of the crisis'!AN14</f>
        <v>3</v>
      </c>
      <c r="U13" s="124" t="str">
        <f>VLOOKUP(C13,Lists!$C$3:$E$160,3,FALSE)</f>
        <v>Asia</v>
      </c>
      <c r="V13" s="125">
        <v>44741</v>
      </c>
    </row>
    <row r="14" spans="1:22" ht="15.75" customHeight="1" x14ac:dyDescent="0.35">
      <c r="A14" s="45" t="str">
        <f>'Crisis Indicator Data'!A12</f>
        <v>2022 Floods in Bangladesh</v>
      </c>
      <c r="B14" s="45" t="str">
        <f>Lists!G12</f>
        <v>2022 floods</v>
      </c>
      <c r="C14" s="45" t="str">
        <f>'Crisis Indicator Data'!C12</f>
        <v>BGD008</v>
      </c>
      <c r="D14" s="45" t="str">
        <f>'Crisis Indicator Data'!D12</f>
        <v>Bangladesh</v>
      </c>
      <c r="E14" s="45" t="str">
        <f>'Crisis Indicator Data'!E12</f>
        <v>BGD</v>
      </c>
      <c r="F14" s="45" t="str">
        <f>'Crisis Indicator Data'!B12</f>
        <v>Flood</v>
      </c>
      <c r="G14" s="228">
        <f t="shared" si="0"/>
        <v>3.1</v>
      </c>
      <c r="H14" s="44">
        <f t="shared" si="1"/>
        <v>4</v>
      </c>
      <c r="I14" s="116" t="str">
        <f t="shared" si="2"/>
        <v>High</v>
      </c>
      <c r="J14" s="229" t="str">
        <f>INDEX(Trends!$D$3:$D$404,MATCH(C14,Trends!$C$3:$C$404,0))</f>
        <v>-</v>
      </c>
      <c r="K14" s="109" t="str">
        <f>IF(Reliability!B12="x","x",(IF(ROUNDUP(Reliability!B12,0)=1,"Very High",IF(ROUNDUP(Reliability!B12,0)=2,"High",IF(ROUNDUP(Reliability!B12,0)=3,"Medium",IF(ROUNDUP(Reliability!B12,0)=4,"Low","Very Low"))))))</f>
        <v>Very High</v>
      </c>
      <c r="L14" s="230">
        <f t="shared" si="3"/>
        <v>2.4</v>
      </c>
      <c r="M14" s="231">
        <f>'Impact of the crisis'!N15</f>
        <v>2.7</v>
      </c>
      <c r="N14" s="231">
        <f>'Impact of the crisis'!AB15</f>
        <v>2.2999999999999998</v>
      </c>
      <c r="O14" s="230">
        <f>'Conditions of people affected'!R15</f>
        <v>3.6</v>
      </c>
      <c r="P14" s="231">
        <f>'Conditions of people affected'!K15</f>
        <v>4.2</v>
      </c>
      <c r="Q14" s="231">
        <f>'Conditions of people affected'!Q15</f>
        <v>3</v>
      </c>
      <c r="R14" s="231">
        <f t="shared" si="4"/>
        <v>2.6</v>
      </c>
      <c r="S14" s="231">
        <f>'Complexity of the crisis'!X15</f>
        <v>2.7</v>
      </c>
      <c r="T14" s="231">
        <f>'Complexity of the crisis'!AN15</f>
        <v>2.5</v>
      </c>
      <c r="U14" s="124" t="str">
        <f>VLOOKUP(C14,Lists!$C$3:$E$160,3,FALSE)</f>
        <v>Asia</v>
      </c>
      <c r="V14" s="125">
        <v>44741</v>
      </c>
    </row>
    <row r="15" spans="1:22" ht="15.75" customHeight="1" x14ac:dyDescent="0.35">
      <c r="A15" s="45" t="str">
        <f>'Crisis Indicator Data'!A13</f>
        <v>Country level Brazil</v>
      </c>
      <c r="B15" s="45" t="str">
        <f>Lists!G13</f>
        <v>Country level</v>
      </c>
      <c r="C15" s="45" t="str">
        <f>'Crisis Indicator Data'!C13</f>
        <v>BRA001</v>
      </c>
      <c r="D15" s="45" t="str">
        <f>'Crisis Indicator Data'!D13</f>
        <v>Brazil</v>
      </c>
      <c r="E15" s="45" t="str">
        <f>'Crisis Indicator Data'!E13</f>
        <v>BRA</v>
      </c>
      <c r="F15" s="45" t="str">
        <f>'Crisis Indicator Data'!B13</f>
        <v>Multiple crises country</v>
      </c>
      <c r="G15" s="228">
        <f t="shared" si="0"/>
        <v>2.8</v>
      </c>
      <c r="H15" s="44">
        <f t="shared" si="1"/>
        <v>3</v>
      </c>
      <c r="I15" s="116" t="str">
        <f t="shared" si="2"/>
        <v>Medium</v>
      </c>
      <c r="J15" s="229" t="str">
        <f>INDEX(Trends!$D$3:$D$404,MATCH(C15,Trends!$C$3:$C$404,0))</f>
        <v>Increasing</v>
      </c>
      <c r="K15" s="109" t="str">
        <f>IF(Reliability!B13="x","x",(IF(ROUNDUP(Reliability!B13,0)=1,"Very High",IF(ROUNDUP(Reliability!B13,0)=2,"High",IF(ROUNDUP(Reliability!B13,0)=3,"Medium",IF(ROUNDUP(Reliability!B13,0)=4,"Low","Very Low"))))))</f>
        <v>Very High</v>
      </c>
      <c r="L15" s="230">
        <f t="shared" si="3"/>
        <v>4.0999999999999996</v>
      </c>
      <c r="M15" s="231">
        <f>'Impact of the crisis'!N16</f>
        <v>4.8</v>
      </c>
      <c r="N15" s="231">
        <f>'Impact of the crisis'!AB16</f>
        <v>3.6</v>
      </c>
      <c r="O15" s="230">
        <f>'Conditions of people affected'!R16</f>
        <v>1.8</v>
      </c>
      <c r="P15" s="231">
        <f>'Conditions of people affected'!K16</f>
        <v>2.6</v>
      </c>
      <c r="Q15" s="231">
        <f>'Conditions of people affected'!Q16</f>
        <v>1</v>
      </c>
      <c r="R15" s="231">
        <f t="shared" si="4"/>
        <v>3</v>
      </c>
      <c r="S15" s="231">
        <f>'Complexity of the crisis'!X16</f>
        <v>2.9</v>
      </c>
      <c r="T15" s="231">
        <f>'Complexity of the crisis'!AN16</f>
        <v>3</v>
      </c>
      <c r="U15" s="124" t="str">
        <f>VLOOKUP(C15,Lists!$C$3:$E$160,3,FALSE)</f>
        <v>Americas</v>
      </c>
      <c r="V15" s="125">
        <v>44742</v>
      </c>
    </row>
    <row r="16" spans="1:22" ht="15.75" customHeight="1" x14ac:dyDescent="0.35">
      <c r="A16" s="45" t="str">
        <f>'Crisis Indicator Data'!A14</f>
        <v>Venezuela displacement in Brazil</v>
      </c>
      <c r="B16" s="45" t="str">
        <f>Lists!G14</f>
        <v>Venezuelan refugees</v>
      </c>
      <c r="C16" s="45" t="str">
        <f>'Crisis Indicator Data'!C14</f>
        <v>BRA002</v>
      </c>
      <c r="D16" s="45" t="str">
        <f>'Crisis Indicator Data'!D14</f>
        <v>Brazil</v>
      </c>
      <c r="E16" s="45" t="str">
        <f>'Crisis Indicator Data'!E14</f>
        <v>BRA</v>
      </c>
      <c r="F16" s="45" t="str">
        <f>'Crisis Indicator Data'!B14</f>
        <v>International displacement</v>
      </c>
      <c r="G16" s="228">
        <f t="shared" si="0"/>
        <v>2.4</v>
      </c>
      <c r="H16" s="44">
        <f t="shared" si="1"/>
        <v>3</v>
      </c>
      <c r="I16" s="116" t="str">
        <f t="shared" si="2"/>
        <v>Medium</v>
      </c>
      <c r="J16" s="229" t="str">
        <f>INDEX(Trends!$D$3:$D$404,MATCH(C16,Trends!$C$3:$C$404,0))</f>
        <v>Decreasing</v>
      </c>
      <c r="K16" s="109" t="str">
        <f>IF(Reliability!B14="x","x",(IF(ROUNDUP(Reliability!B14,0)=1,"Very High",IF(ROUNDUP(Reliability!B14,0)=2,"High",IF(ROUNDUP(Reliability!B14,0)=3,"Medium",IF(ROUNDUP(Reliability!B14,0)=4,"Low","Very Low"))))))</f>
        <v>High</v>
      </c>
      <c r="L16" s="230">
        <f t="shared" si="3"/>
        <v>3</v>
      </c>
      <c r="M16" s="231">
        <f>'Impact of the crisis'!N17</f>
        <v>3.3</v>
      </c>
      <c r="N16" s="231">
        <f>'Impact of the crisis'!AB17</f>
        <v>2.9</v>
      </c>
      <c r="O16" s="230">
        <f>'Conditions of people affected'!R17</f>
        <v>1.75</v>
      </c>
      <c r="P16" s="231">
        <f>'Conditions of people affected'!K17</f>
        <v>2.5</v>
      </c>
      <c r="Q16" s="231">
        <f>'Conditions of people affected'!Q17</f>
        <v>1</v>
      </c>
      <c r="R16" s="231">
        <f t="shared" si="4"/>
        <v>2.7</v>
      </c>
      <c r="S16" s="231">
        <f>'Complexity of the crisis'!X17</f>
        <v>2.9</v>
      </c>
      <c r="T16" s="231">
        <f>'Complexity of the crisis'!AN17</f>
        <v>2.5</v>
      </c>
      <c r="U16" s="124" t="str">
        <f>VLOOKUP(C16,Lists!$C$3:$E$160,3,FALSE)</f>
        <v>Americas</v>
      </c>
      <c r="V16" s="125">
        <v>44742</v>
      </c>
    </row>
    <row r="17" spans="1:22" ht="15.75" customHeight="1" x14ac:dyDescent="0.35">
      <c r="A17" s="45" t="str">
        <f>'Crisis Indicator Data'!A15</f>
        <v>Floods in rainy season 2022</v>
      </c>
      <c r="B17" s="45" t="str">
        <f>Lists!G15</f>
        <v>Floods</v>
      </c>
      <c r="C17" s="45" t="str">
        <f>'Crisis Indicator Data'!C15</f>
        <v>BRA003</v>
      </c>
      <c r="D17" s="45" t="str">
        <f>'Crisis Indicator Data'!D15</f>
        <v>Brazil</v>
      </c>
      <c r="E17" s="45" t="str">
        <f>'Crisis Indicator Data'!E15</f>
        <v>BRA</v>
      </c>
      <c r="F17" s="45" t="str">
        <f>'Crisis Indicator Data'!B15</f>
        <v>Flood</v>
      </c>
      <c r="G17" s="228">
        <f t="shared" si="0"/>
        <v>2.2000000000000002</v>
      </c>
      <c r="H17" s="44">
        <f t="shared" si="1"/>
        <v>3</v>
      </c>
      <c r="I17" s="116" t="str">
        <f t="shared" si="2"/>
        <v>Medium</v>
      </c>
      <c r="J17" s="229" t="str">
        <f>INDEX(Trends!$D$3:$D$404,MATCH(C17,Trends!$C$3:$C$404,0))</f>
        <v>Increasing</v>
      </c>
      <c r="K17" s="109" t="str">
        <f>IF(Reliability!B15="x","x",(IF(ROUNDUP(Reliability!B15,0)=1,"Very High",IF(ROUNDUP(Reliability!B15,0)=2,"High",IF(ROUNDUP(Reliability!B15,0)=3,"Medium",IF(ROUNDUP(Reliability!B15,0)=4,"Low","Very Low"))))))</f>
        <v>Very High</v>
      </c>
      <c r="L17" s="230">
        <f t="shared" si="3"/>
        <v>3.1</v>
      </c>
      <c r="M17" s="231">
        <f>'Impact of the crisis'!N18</f>
        <v>3.7</v>
      </c>
      <c r="N17" s="231">
        <f>'Impact of the crisis'!AB18</f>
        <v>2.7</v>
      </c>
      <c r="O17" s="230">
        <f>'Conditions of people affected'!R18</f>
        <v>1.2</v>
      </c>
      <c r="P17" s="231">
        <f>'Conditions of people affected'!K18</f>
        <v>1.4</v>
      </c>
      <c r="Q17" s="231">
        <f>'Conditions of people affected'!Q18</f>
        <v>1</v>
      </c>
      <c r="R17" s="231">
        <f t="shared" si="4"/>
        <v>2.7</v>
      </c>
      <c r="S17" s="231">
        <f>'Complexity of the crisis'!X18</f>
        <v>2.9</v>
      </c>
      <c r="T17" s="231">
        <f>'Complexity of the crisis'!AN18</f>
        <v>2.5</v>
      </c>
      <c r="U17" s="124" t="str">
        <f>VLOOKUP(C17,Lists!$C$3:$E$160,3,FALSE)</f>
        <v>Americas</v>
      </c>
      <c r="V17" s="125">
        <v>44742</v>
      </c>
    </row>
    <row r="18" spans="1:22" ht="15.75" customHeight="1" x14ac:dyDescent="0.35">
      <c r="A18" s="45" t="str">
        <f>'Crisis Indicator Data'!A16</f>
        <v>Complex crisis in CAR</v>
      </c>
      <c r="B18" s="45" t="str">
        <f>Lists!G16</f>
        <v>Complex crisis</v>
      </c>
      <c r="C18" s="45" t="str">
        <f>'Crisis Indicator Data'!C16</f>
        <v>CAF001</v>
      </c>
      <c r="D18" s="45" t="str">
        <f>'Crisis Indicator Data'!D16</f>
        <v>CAR</v>
      </c>
      <c r="E18" s="45" t="str">
        <f>'Crisis Indicator Data'!E16</f>
        <v>CAF</v>
      </c>
      <c r="F18" s="45" t="str">
        <f>'Crisis Indicator Data'!B16</f>
        <v>Complex crisis</v>
      </c>
      <c r="G18" s="228">
        <f t="shared" si="0"/>
        <v>4.0999999999999996</v>
      </c>
      <c r="H18" s="44">
        <f t="shared" si="1"/>
        <v>5</v>
      </c>
      <c r="I18" s="116" t="str">
        <f t="shared" si="2"/>
        <v>Very High</v>
      </c>
      <c r="J18" s="229" t="str">
        <f>INDEX(Trends!$D$3:$D$404,MATCH(C18,Trends!$C$3:$C$404,0))</f>
        <v>Decreasing</v>
      </c>
      <c r="K18" s="109" t="str">
        <f>IF(Reliability!B16="x","x",(IF(ROUNDUP(Reliability!B16,0)=1,"Very High",IF(ROUNDUP(Reliability!B16,0)=2,"High",IF(ROUNDUP(Reliability!B16,0)=3,"Medium",IF(ROUNDUP(Reliability!B16,0)=4,"Low","Very Low"))))))</f>
        <v>Very High</v>
      </c>
      <c r="L18" s="230">
        <f t="shared" si="3"/>
        <v>4.5</v>
      </c>
      <c r="M18" s="231">
        <f>'Impact of the crisis'!N19</f>
        <v>4.3</v>
      </c>
      <c r="N18" s="231">
        <f>'Impact of the crisis'!AB19</f>
        <v>4.5999999999999996</v>
      </c>
      <c r="O18" s="230">
        <f>'Conditions of people affected'!R19</f>
        <v>3.95</v>
      </c>
      <c r="P18" s="231">
        <f>'Conditions of people affected'!K19</f>
        <v>3.9</v>
      </c>
      <c r="Q18" s="231">
        <f>'Conditions of people affected'!Q19</f>
        <v>4</v>
      </c>
      <c r="R18" s="231">
        <f t="shared" si="4"/>
        <v>4.0999999999999996</v>
      </c>
      <c r="S18" s="231">
        <f>'Complexity of the crisis'!X19</f>
        <v>4.0999999999999996</v>
      </c>
      <c r="T18" s="231">
        <f>'Complexity of the crisis'!AN19</f>
        <v>4</v>
      </c>
      <c r="U18" s="124" t="str">
        <f>VLOOKUP(C18,Lists!$C$3:$E$160,3,FALSE)</f>
        <v>Africa</v>
      </c>
      <c r="V18" s="125">
        <v>44742</v>
      </c>
    </row>
    <row r="19" spans="1:22" ht="15.75" customHeight="1" x14ac:dyDescent="0.35">
      <c r="A19" s="45" t="str">
        <f>'Crisis Indicator Data'!A17</f>
        <v>Venezuela displacement in Chile</v>
      </c>
      <c r="B19" s="45" t="str">
        <f>Lists!G17</f>
        <v>Venezuelan refugees</v>
      </c>
      <c r="C19" s="45" t="str">
        <f>'Crisis Indicator Data'!C17</f>
        <v>CHL002</v>
      </c>
      <c r="D19" s="45" t="str">
        <f>'Crisis Indicator Data'!D17</f>
        <v>Chile</v>
      </c>
      <c r="E19" s="45" t="str">
        <f>'Crisis Indicator Data'!E17</f>
        <v>CHL</v>
      </c>
      <c r="F19" s="45" t="str">
        <f>'Crisis Indicator Data'!B17</f>
        <v>International displacement</v>
      </c>
      <c r="G19" s="228">
        <f t="shared" si="0"/>
        <v>2.6</v>
      </c>
      <c r="H19" s="44">
        <f t="shared" si="1"/>
        <v>3</v>
      </c>
      <c r="I19" s="116" t="str">
        <f t="shared" si="2"/>
        <v>Medium</v>
      </c>
      <c r="J19" s="229" t="str">
        <f>INDEX(Trends!$D$3:$D$404,MATCH(C19,Trends!$C$3:$C$404,0))</f>
        <v>Increasing</v>
      </c>
      <c r="K19" s="109" t="str">
        <f>IF(Reliability!B17="x","x",(IF(ROUNDUP(Reliability!B17,0)=1,"Very High",IF(ROUNDUP(Reliability!B17,0)=2,"High",IF(ROUNDUP(Reliability!B17,0)=3,"Medium",IF(ROUNDUP(Reliability!B17,0)=4,"Low","Very Low"))))))</f>
        <v>Very High</v>
      </c>
      <c r="L19" s="230">
        <f t="shared" si="3"/>
        <v>3.7</v>
      </c>
      <c r="M19" s="231">
        <f>'Impact of the crisis'!N20</f>
        <v>4.8</v>
      </c>
      <c r="N19" s="231">
        <f>'Impact of the crisis'!AB20</f>
        <v>2.9</v>
      </c>
      <c r="O19" s="230">
        <f>'Conditions of people affected'!R20</f>
        <v>2.4</v>
      </c>
      <c r="P19" s="231">
        <f>'Conditions of people affected'!K20</f>
        <v>2.8</v>
      </c>
      <c r="Q19" s="231">
        <f>'Conditions of people affected'!Q20</f>
        <v>2</v>
      </c>
      <c r="R19" s="231">
        <f t="shared" si="4"/>
        <v>2</v>
      </c>
      <c r="S19" s="231">
        <f>'Complexity of the crisis'!X20</f>
        <v>1.5</v>
      </c>
      <c r="T19" s="231">
        <f>'Complexity of the crisis'!AN20</f>
        <v>2.5</v>
      </c>
      <c r="U19" s="124" t="str">
        <f>VLOOKUP(C19,Lists!$C$3:$E$160,3,FALSE)</f>
        <v>Americas</v>
      </c>
      <c r="V19" s="125">
        <v>44742</v>
      </c>
    </row>
    <row r="20" spans="1:22" ht="15.75" customHeight="1" x14ac:dyDescent="0.35">
      <c r="A20" s="45" t="str">
        <f>'Crisis Indicator Data'!A18</f>
        <v>Multiple crises in Cameroon</v>
      </c>
      <c r="B20" s="45" t="str">
        <f>Lists!G18</f>
        <v>Country level</v>
      </c>
      <c r="C20" s="45" t="str">
        <f>'Crisis Indicator Data'!C18</f>
        <v>CMR001</v>
      </c>
      <c r="D20" s="45" t="str">
        <f>'Crisis Indicator Data'!D18</f>
        <v>Cameroon</v>
      </c>
      <c r="E20" s="45" t="str">
        <f>'Crisis Indicator Data'!E18</f>
        <v>CMR</v>
      </c>
      <c r="F20" s="45" t="str">
        <f>'Crisis Indicator Data'!B18</f>
        <v>Multiple crises country</v>
      </c>
      <c r="G20" s="228">
        <f t="shared" si="0"/>
        <v>4.0999999999999996</v>
      </c>
      <c r="H20" s="44">
        <f t="shared" si="1"/>
        <v>5</v>
      </c>
      <c r="I20" s="116" t="str">
        <f t="shared" si="2"/>
        <v>Very High</v>
      </c>
      <c r="J20" s="229" t="str">
        <f>INDEX(Trends!$D$3:$D$404,MATCH(C20,Trends!$C$3:$C$404,0))</f>
        <v>Decreasing</v>
      </c>
      <c r="K20" s="109" t="str">
        <f>IF(Reliability!B18="x","x",(IF(ROUNDUP(Reliability!B18,0)=1,"Very High",IF(ROUNDUP(Reliability!B18,0)=2,"High",IF(ROUNDUP(Reliability!B18,0)=3,"Medium",IF(ROUNDUP(Reliability!B18,0)=4,"Low","Very Low"))))))</f>
        <v>Very High</v>
      </c>
      <c r="L20" s="230">
        <f t="shared" si="3"/>
        <v>4</v>
      </c>
      <c r="M20" s="231">
        <f>'Impact of the crisis'!N21</f>
        <v>4.7</v>
      </c>
      <c r="N20" s="231">
        <f>'Impact of the crisis'!AB21</f>
        <v>3.6</v>
      </c>
      <c r="O20" s="230">
        <f>'Conditions of people affected'!R21</f>
        <v>4.5</v>
      </c>
      <c r="P20" s="231">
        <f>'Conditions of people affected'!K21</f>
        <v>5</v>
      </c>
      <c r="Q20" s="231">
        <f>'Conditions of people affected'!Q21</f>
        <v>4</v>
      </c>
      <c r="R20" s="231">
        <f t="shared" si="4"/>
        <v>3.4</v>
      </c>
      <c r="S20" s="231">
        <f>'Complexity of the crisis'!X21</f>
        <v>3.7</v>
      </c>
      <c r="T20" s="231">
        <f>'Complexity of the crisis'!AN21</f>
        <v>3</v>
      </c>
      <c r="U20" s="124" t="str">
        <f>VLOOKUP(C20,Lists!$C$3:$E$160,3,FALSE)</f>
        <v>Africa</v>
      </c>
      <c r="V20" s="125">
        <v>44742</v>
      </c>
    </row>
    <row r="21" spans="1:22" ht="15.75" customHeight="1" x14ac:dyDescent="0.35">
      <c r="A21" s="45" t="str">
        <f>'Crisis Indicator Data'!A19</f>
        <v>Boko Haram in Cameroon</v>
      </c>
      <c r="B21" s="45" t="str">
        <f>Lists!G19</f>
        <v>Boko Haram</v>
      </c>
      <c r="C21" s="45" t="str">
        <f>'Crisis Indicator Data'!C19</f>
        <v>CMR002</v>
      </c>
      <c r="D21" s="45" t="str">
        <f>'Crisis Indicator Data'!D19</f>
        <v>Cameroon</v>
      </c>
      <c r="E21" s="45" t="str">
        <f>'Crisis Indicator Data'!E19</f>
        <v>CMR</v>
      </c>
      <c r="F21" s="45" t="str">
        <f>'Crisis Indicator Data'!B19</f>
        <v>Conflict</v>
      </c>
      <c r="G21" s="228">
        <f t="shared" si="0"/>
        <v>3.7</v>
      </c>
      <c r="H21" s="44">
        <f t="shared" si="1"/>
        <v>4</v>
      </c>
      <c r="I21" s="116" t="str">
        <f t="shared" si="2"/>
        <v>High</v>
      </c>
      <c r="J21" s="229" t="str">
        <f>INDEX(Trends!$D$3:$D$404,MATCH(C21,Trends!$C$3:$C$404,0))</f>
        <v>Increasing</v>
      </c>
      <c r="K21" s="109" t="str">
        <f>IF(Reliability!B19="x","x",(IF(ROUNDUP(Reliability!B19,0)=1,"Very High",IF(ROUNDUP(Reliability!B19,0)=2,"High",IF(ROUNDUP(Reliability!B19,0)=3,"Medium",IF(ROUNDUP(Reliability!B19,0)=4,"Low","Very Low"))))))</f>
        <v>High</v>
      </c>
      <c r="L21" s="230">
        <f t="shared" si="3"/>
        <v>2.9</v>
      </c>
      <c r="M21" s="231">
        <f>'Impact of the crisis'!N22</f>
        <v>1.3</v>
      </c>
      <c r="N21" s="231">
        <f>'Impact of the crisis'!AB22</f>
        <v>3.5</v>
      </c>
      <c r="O21" s="230">
        <f>'Conditions of people affected'!R22</f>
        <v>3.75</v>
      </c>
      <c r="P21" s="231">
        <f>'Conditions of people affected'!K22</f>
        <v>3.5</v>
      </c>
      <c r="Q21" s="231">
        <f>'Conditions of people affected'!Q22</f>
        <v>4</v>
      </c>
      <c r="R21" s="231">
        <f t="shared" si="4"/>
        <v>4.0999999999999996</v>
      </c>
      <c r="S21" s="231">
        <f>'Complexity of the crisis'!X22</f>
        <v>3.7</v>
      </c>
      <c r="T21" s="231">
        <f>'Complexity of the crisis'!AN22</f>
        <v>4.5</v>
      </c>
      <c r="U21" s="124" t="str">
        <f>VLOOKUP(C21,Lists!$C$3:$E$160,3,FALSE)</f>
        <v>Africa</v>
      </c>
      <c r="V21" s="125">
        <v>44691</v>
      </c>
    </row>
    <row r="22" spans="1:22" ht="15.75" customHeight="1" x14ac:dyDescent="0.35">
      <c r="A22" s="45" t="str">
        <f>'Crisis Indicator Data'!A20</f>
        <v>Anglophone Crisis in Cameroon</v>
      </c>
      <c r="B22" s="45" t="str">
        <f>Lists!G20</f>
        <v>Anglophone crisis</v>
      </c>
      <c r="C22" s="45" t="str">
        <f>'Crisis Indicator Data'!C20</f>
        <v>CMR003</v>
      </c>
      <c r="D22" s="45" t="str">
        <f>'Crisis Indicator Data'!D20</f>
        <v>Cameroon</v>
      </c>
      <c r="E22" s="45" t="str">
        <f>'Crisis Indicator Data'!E20</f>
        <v>CMR</v>
      </c>
      <c r="F22" s="45" t="str">
        <f>'Crisis Indicator Data'!B20</f>
        <v>Conflict</v>
      </c>
      <c r="G22" s="228">
        <f t="shared" si="0"/>
        <v>3.6</v>
      </c>
      <c r="H22" s="44">
        <f t="shared" si="1"/>
        <v>4</v>
      </c>
      <c r="I22" s="116" t="str">
        <f t="shared" si="2"/>
        <v>High</v>
      </c>
      <c r="J22" s="229" t="str">
        <f>INDEX(Trends!$D$3:$D$404,MATCH(C22,Trends!$C$3:$C$404,0))</f>
        <v>Increasing</v>
      </c>
      <c r="K22" s="109" t="str">
        <f>IF(Reliability!B20="x","x",(IF(ROUNDUP(Reliability!B20,0)=1,"Very High",IF(ROUNDUP(Reliability!B20,0)=2,"High",IF(ROUNDUP(Reliability!B20,0)=3,"Medium",IF(ROUNDUP(Reliability!B20,0)=4,"Low","Very Low"))))))</f>
        <v>High</v>
      </c>
      <c r="L22" s="230">
        <f t="shared" si="3"/>
        <v>3.1</v>
      </c>
      <c r="M22" s="231">
        <f>'Impact of the crisis'!N23</f>
        <v>2.2999999999999998</v>
      </c>
      <c r="N22" s="231">
        <f>'Impact of the crisis'!AB23</f>
        <v>3.5</v>
      </c>
      <c r="O22" s="230">
        <f>'Conditions of people affected'!R23</f>
        <v>3.85</v>
      </c>
      <c r="P22" s="231">
        <f>'Conditions of people affected'!K23</f>
        <v>3.7</v>
      </c>
      <c r="Q22" s="231">
        <f>'Conditions of people affected'!Q23</f>
        <v>4</v>
      </c>
      <c r="R22" s="231">
        <f t="shared" si="4"/>
        <v>3.6</v>
      </c>
      <c r="S22" s="231">
        <f>'Complexity of the crisis'!X23</f>
        <v>3.7</v>
      </c>
      <c r="T22" s="231">
        <f>'Complexity of the crisis'!AN23</f>
        <v>3.5</v>
      </c>
      <c r="U22" s="124" t="str">
        <f>VLOOKUP(C22,Lists!$C$3:$E$160,3,FALSE)</f>
        <v>Africa</v>
      </c>
      <c r="V22" s="125">
        <v>44691</v>
      </c>
    </row>
    <row r="23" spans="1:22" ht="15.75" customHeight="1" x14ac:dyDescent="0.35">
      <c r="A23" s="45" t="str">
        <f>'Crisis Indicator Data'!A21</f>
        <v>CAR refugees in Cameroon</v>
      </c>
      <c r="B23" s="45" t="str">
        <f>Lists!G21</f>
        <v>CAR refugees</v>
      </c>
      <c r="C23" s="45" t="str">
        <f>'Crisis Indicator Data'!C21</f>
        <v>CMR004</v>
      </c>
      <c r="D23" s="45" t="str">
        <f>'Crisis Indicator Data'!D21</f>
        <v>Cameroon</v>
      </c>
      <c r="E23" s="45" t="str">
        <f>'Crisis Indicator Data'!E21</f>
        <v>CMR</v>
      </c>
      <c r="F23" s="45" t="str">
        <f>'Crisis Indicator Data'!B21</f>
        <v>International displacement</v>
      </c>
      <c r="G23" s="228">
        <f t="shared" si="0"/>
        <v>3.1</v>
      </c>
      <c r="H23" s="44">
        <f t="shared" si="1"/>
        <v>4</v>
      </c>
      <c r="I23" s="116" t="str">
        <f t="shared" si="2"/>
        <v>High</v>
      </c>
      <c r="J23" s="229" t="str">
        <f>INDEX(Trends!$D$3:$D$404,MATCH(C23,Trends!$C$3:$C$404,0))</f>
        <v>Increasing</v>
      </c>
      <c r="K23" s="109" t="str">
        <f>IF(Reliability!B21="x","x",(IF(ROUNDUP(Reliability!B21,0)=1,"Very High",IF(ROUNDUP(Reliability!B21,0)=2,"High",IF(ROUNDUP(Reliability!B21,0)=3,"Medium",IF(ROUNDUP(Reliability!B21,0)=4,"Low","Very Low"))))))</f>
        <v>High</v>
      </c>
      <c r="L23" s="230">
        <f t="shared" si="3"/>
        <v>3</v>
      </c>
      <c r="M23" s="231">
        <f>'Impact of the crisis'!N24</f>
        <v>2.4</v>
      </c>
      <c r="N23" s="231">
        <f>'Impact of the crisis'!AB24</f>
        <v>3.2</v>
      </c>
      <c r="O23" s="230">
        <f>'Conditions of people affected'!R24</f>
        <v>3</v>
      </c>
      <c r="P23" s="231">
        <f>'Conditions of people affected'!K24</f>
        <v>3</v>
      </c>
      <c r="Q23" s="231">
        <f>'Conditions of people affected'!Q24</f>
        <v>3</v>
      </c>
      <c r="R23" s="231">
        <f t="shared" si="4"/>
        <v>3.2</v>
      </c>
      <c r="S23" s="231">
        <f>'Complexity of the crisis'!X24</f>
        <v>3.7</v>
      </c>
      <c r="T23" s="231">
        <f>'Complexity of the crisis'!AN24</f>
        <v>2.5</v>
      </c>
      <c r="U23" s="124" t="str">
        <f>VLOOKUP(C23,Lists!$C$3:$E$160,3,FALSE)</f>
        <v>Africa</v>
      </c>
      <c r="V23" s="125">
        <v>44691</v>
      </c>
    </row>
    <row r="24" spans="1:22" ht="15.75" customHeight="1" x14ac:dyDescent="0.35">
      <c r="A24" s="45" t="str">
        <f>'Crisis Indicator Data'!A22</f>
        <v>Complex crisis in DRC</v>
      </c>
      <c r="B24" s="45" t="str">
        <f>Lists!G22</f>
        <v>Complex crisis</v>
      </c>
      <c r="C24" s="45" t="str">
        <f>'Crisis Indicator Data'!C22</f>
        <v>COD001</v>
      </c>
      <c r="D24" s="45" t="str">
        <f>'Crisis Indicator Data'!D22</f>
        <v>DRC</v>
      </c>
      <c r="E24" s="45" t="str">
        <f>'Crisis Indicator Data'!E22</f>
        <v>COD</v>
      </c>
      <c r="F24" s="45" t="str">
        <f>'Crisis Indicator Data'!B22</f>
        <v>Complex crisis</v>
      </c>
      <c r="G24" s="228">
        <f t="shared" si="0"/>
        <v>4.2</v>
      </c>
      <c r="H24" s="44">
        <f t="shared" si="1"/>
        <v>5</v>
      </c>
      <c r="I24" s="116" t="str">
        <f t="shared" si="2"/>
        <v>Very High</v>
      </c>
      <c r="J24" s="229" t="str">
        <f>INDEX(Trends!$D$3:$D$404,MATCH(C24,Trends!$C$3:$C$404,0))</f>
        <v>Decreasing</v>
      </c>
      <c r="K24" s="109" t="str">
        <f>IF(Reliability!B22="x","x",(IF(ROUNDUP(Reliability!B22,0)=1,"Very High",IF(ROUNDUP(Reliability!B22,0)=2,"High",IF(ROUNDUP(Reliability!B22,0)=3,"Medium",IF(ROUNDUP(Reliability!B22,0)=4,"Low","Very Low"))))))</f>
        <v>High</v>
      </c>
      <c r="L24" s="230">
        <f t="shared" si="3"/>
        <v>4.4000000000000004</v>
      </c>
      <c r="M24" s="231">
        <f>'Impact of the crisis'!N25</f>
        <v>4.7</v>
      </c>
      <c r="N24" s="231">
        <f>'Impact of the crisis'!AB25</f>
        <v>4.3</v>
      </c>
      <c r="O24" s="230">
        <f>'Conditions of people affected'!R25</f>
        <v>4</v>
      </c>
      <c r="P24" s="231">
        <f>'Conditions of people affected'!K25</f>
        <v>5</v>
      </c>
      <c r="Q24" s="231">
        <f>'Conditions of people affected'!Q25</f>
        <v>3</v>
      </c>
      <c r="R24" s="231">
        <f t="shared" si="4"/>
        <v>4.4000000000000004</v>
      </c>
      <c r="S24" s="231">
        <f>'Complexity of the crisis'!X25</f>
        <v>4.3</v>
      </c>
      <c r="T24" s="231">
        <f>'Complexity of the crisis'!AN25</f>
        <v>4.5</v>
      </c>
      <c r="U24" s="124" t="str">
        <f>VLOOKUP(C24,Lists!$C$3:$E$160,3,FALSE)</f>
        <v>Africa</v>
      </c>
      <c r="V24" s="125">
        <v>44742</v>
      </c>
    </row>
    <row r="25" spans="1:22" ht="15.75" customHeight="1" x14ac:dyDescent="0.35">
      <c r="A25" s="45" t="str">
        <f>'Crisis Indicator Data'!A23</f>
        <v>Complex crisis in Congo</v>
      </c>
      <c r="B25" s="45" t="str">
        <f>Lists!G23</f>
        <v>Complex crisis</v>
      </c>
      <c r="C25" s="45" t="str">
        <f>'Crisis Indicator Data'!C23</f>
        <v>COG001</v>
      </c>
      <c r="D25" s="45" t="str">
        <f>'Crisis Indicator Data'!D23</f>
        <v>Congo</v>
      </c>
      <c r="E25" s="45" t="str">
        <f>'Crisis Indicator Data'!E23</f>
        <v>COG</v>
      </c>
      <c r="F25" s="45" t="str">
        <f>'Crisis Indicator Data'!B23</f>
        <v>Complex crisis</v>
      </c>
      <c r="G25" s="228">
        <f t="shared" si="0"/>
        <v>2.4</v>
      </c>
      <c r="H25" s="44">
        <f t="shared" si="1"/>
        <v>3</v>
      </c>
      <c r="I25" s="116" t="str">
        <f t="shared" si="2"/>
        <v>Medium</v>
      </c>
      <c r="J25" s="229" t="str">
        <f>INDEX(Trends!$D$3:$D$404,MATCH(C25,Trends!$C$3:$C$404,0))</f>
        <v>Decreasing</v>
      </c>
      <c r="K25" s="109" t="str">
        <f>IF(Reliability!B23="x","x",(IF(ROUNDUP(Reliability!B23,0)=1,"Very High",IF(ROUNDUP(Reliability!B23,0)=2,"High",IF(ROUNDUP(Reliability!B23,0)=3,"Medium",IF(ROUNDUP(Reliability!B23,0)=4,"Low","Very Low"))))))</f>
        <v>Medium</v>
      </c>
      <c r="L25" s="230">
        <f t="shared" si="3"/>
        <v>3.1</v>
      </c>
      <c r="M25" s="231">
        <f>'Impact of the crisis'!N26</f>
        <v>3</v>
      </c>
      <c r="N25" s="231">
        <f>'Impact of the crisis'!AB26</f>
        <v>3.1</v>
      </c>
      <c r="O25" s="230">
        <f>'Conditions of people affected'!R26</f>
        <v>2</v>
      </c>
      <c r="P25" s="231">
        <f>'Conditions of people affected'!K26</f>
        <v>1</v>
      </c>
      <c r="Q25" s="231">
        <f>'Conditions of people affected'!Q26</f>
        <v>3</v>
      </c>
      <c r="R25" s="231">
        <f t="shared" si="4"/>
        <v>2.4</v>
      </c>
      <c r="S25" s="231">
        <f>'Complexity of the crisis'!X26</f>
        <v>2.8</v>
      </c>
      <c r="T25" s="231">
        <f>'Complexity of the crisis'!AN26</f>
        <v>2</v>
      </c>
      <c r="U25" s="124" t="str">
        <f>VLOOKUP(C25,Lists!$C$3:$E$160,3,FALSE)</f>
        <v>Africa</v>
      </c>
      <c r="V25" s="125">
        <v>44741</v>
      </c>
    </row>
    <row r="26" spans="1:22" ht="15.75" customHeight="1" x14ac:dyDescent="0.35">
      <c r="A26" s="45" t="str">
        <f>'Crisis Indicator Data'!A24</f>
        <v>Complex crisis in Colombia</v>
      </c>
      <c r="B26" s="45" t="str">
        <f>Lists!G24</f>
        <v>Complex crisis</v>
      </c>
      <c r="C26" s="45" t="str">
        <f>'Crisis Indicator Data'!C24</f>
        <v>COL001</v>
      </c>
      <c r="D26" s="45" t="str">
        <f>'Crisis Indicator Data'!D24</f>
        <v>Colombia</v>
      </c>
      <c r="E26" s="45" t="str">
        <f>'Crisis Indicator Data'!E24</f>
        <v>COL</v>
      </c>
      <c r="F26" s="45" t="str">
        <f>'Crisis Indicator Data'!B24</f>
        <v>Complex crisis</v>
      </c>
      <c r="G26" s="228">
        <f t="shared" si="0"/>
        <v>3.9</v>
      </c>
      <c r="H26" s="44">
        <f t="shared" si="1"/>
        <v>4</v>
      </c>
      <c r="I26" s="116" t="str">
        <f t="shared" si="2"/>
        <v>High</v>
      </c>
      <c r="J26" s="229" t="str">
        <f>INDEX(Trends!$D$3:$D$404,MATCH(C26,Trends!$C$3:$C$404,0))</f>
        <v>Decreasing</v>
      </c>
      <c r="K26" s="109" t="str">
        <f>IF(Reliability!B24="x","x",(IF(ROUNDUP(Reliability!B24,0)=1,"Very High",IF(ROUNDUP(Reliability!B24,0)=2,"High",IF(ROUNDUP(Reliability!B24,0)=3,"Medium",IF(ROUNDUP(Reliability!B24,0)=4,"Low","Very Low"))))))</f>
        <v>Very High</v>
      </c>
      <c r="L26" s="230">
        <f t="shared" si="3"/>
        <v>3.7</v>
      </c>
      <c r="M26" s="231">
        <f>'Impact of the crisis'!N27</f>
        <v>5</v>
      </c>
      <c r="N26" s="231">
        <f>'Impact of the crisis'!AB27</f>
        <v>2.7</v>
      </c>
      <c r="O26" s="230">
        <f>'Conditions of people affected'!R27</f>
        <v>4.4000000000000004</v>
      </c>
      <c r="P26" s="231">
        <f>'Conditions of people affected'!K27</f>
        <v>4.8</v>
      </c>
      <c r="Q26" s="231">
        <f>'Conditions of people affected'!Q27</f>
        <v>4</v>
      </c>
      <c r="R26" s="231">
        <f t="shared" si="4"/>
        <v>3.2</v>
      </c>
      <c r="S26" s="231">
        <f>'Complexity of the crisis'!X27</f>
        <v>2.9</v>
      </c>
      <c r="T26" s="231">
        <f>'Complexity of the crisis'!AN27</f>
        <v>3.5</v>
      </c>
      <c r="U26" s="124" t="str">
        <f>VLOOKUP(C26,Lists!$C$3:$E$160,3,FALSE)</f>
        <v>Americas</v>
      </c>
      <c r="V26" s="125">
        <v>44691</v>
      </c>
    </row>
    <row r="27" spans="1:22" ht="15.75" customHeight="1" x14ac:dyDescent="0.35">
      <c r="A27" s="45" t="str">
        <f>'Crisis Indicator Data'!A25</f>
        <v>Venezuela displacement in Colombia</v>
      </c>
      <c r="B27" s="45" t="str">
        <f>Lists!G25</f>
        <v xml:space="preserve">Venezuelan refugees </v>
      </c>
      <c r="C27" s="45" t="str">
        <f>'Crisis Indicator Data'!C25</f>
        <v>COL002</v>
      </c>
      <c r="D27" s="45" t="str">
        <f>'Crisis Indicator Data'!D25</f>
        <v>Colombia</v>
      </c>
      <c r="E27" s="45" t="str">
        <f>'Crisis Indicator Data'!E25</f>
        <v>COL</v>
      </c>
      <c r="F27" s="45" t="str">
        <f>'Crisis Indicator Data'!B25</f>
        <v>International displacement</v>
      </c>
      <c r="G27" s="228">
        <f t="shared" si="0"/>
        <v>3.5</v>
      </c>
      <c r="H27" s="44">
        <f t="shared" si="1"/>
        <v>4</v>
      </c>
      <c r="I27" s="116" t="str">
        <f t="shared" si="2"/>
        <v>High</v>
      </c>
      <c r="J27" s="229" t="str">
        <f>INDEX(Trends!$D$3:$D$404,MATCH(C27,Trends!$C$3:$C$404,0))</f>
        <v>Stable</v>
      </c>
      <c r="K27" s="109" t="str">
        <f>IF(Reliability!B25="x","x",(IF(ROUNDUP(Reliability!B25,0)=1,"Very High",IF(ROUNDUP(Reliability!B25,0)=2,"High",IF(ROUNDUP(Reliability!B25,0)=3,"Medium",IF(ROUNDUP(Reliability!B25,0)=4,"Low","Very Low"))))))</f>
        <v>High</v>
      </c>
      <c r="L27" s="230">
        <f t="shared" si="3"/>
        <v>3.3</v>
      </c>
      <c r="M27" s="231">
        <f>'Impact of the crisis'!N28</f>
        <v>2.7</v>
      </c>
      <c r="N27" s="231">
        <f>'Impact of the crisis'!AB28</f>
        <v>3.5</v>
      </c>
      <c r="O27" s="230">
        <f>'Conditions of people affected'!R28</f>
        <v>3.75</v>
      </c>
      <c r="P27" s="231">
        <f>'Conditions of people affected'!K28</f>
        <v>4.5</v>
      </c>
      <c r="Q27" s="231">
        <f>'Conditions of people affected'!Q28</f>
        <v>3</v>
      </c>
      <c r="R27" s="231">
        <f t="shared" si="4"/>
        <v>3.2</v>
      </c>
      <c r="S27" s="231">
        <f>'Complexity of the crisis'!X28</f>
        <v>2.9</v>
      </c>
      <c r="T27" s="231">
        <f>'Complexity of the crisis'!AN28</f>
        <v>3.5</v>
      </c>
      <c r="U27" s="124" t="str">
        <f>VLOOKUP(C27,Lists!$C$3:$E$160,3,FALSE)</f>
        <v>Americas</v>
      </c>
      <c r="V27" s="125">
        <v>44691</v>
      </c>
    </row>
    <row r="28" spans="1:22" ht="15.75" customHeight="1" x14ac:dyDescent="0.35">
      <c r="A28" s="45" t="str">
        <f>'Crisis Indicator Data'!A26</f>
        <v>Nicaraguan refugees in Costa Rica</v>
      </c>
      <c r="B28" s="45" t="str">
        <f>Lists!G26</f>
        <v>Nicaraguan refugees</v>
      </c>
      <c r="C28" s="45" t="str">
        <f>'Crisis Indicator Data'!C26</f>
        <v>CRI002</v>
      </c>
      <c r="D28" s="45" t="str">
        <f>'Crisis Indicator Data'!D26</f>
        <v>Costa Rica</v>
      </c>
      <c r="E28" s="45" t="str">
        <f>'Crisis Indicator Data'!E26</f>
        <v>CRI</v>
      </c>
      <c r="F28" s="45" t="str">
        <f>'Crisis Indicator Data'!B26</f>
        <v>International displacement</v>
      </c>
      <c r="G28" s="228">
        <f t="shared" si="0"/>
        <v>1.3</v>
      </c>
      <c r="H28" s="44">
        <f t="shared" si="1"/>
        <v>2</v>
      </c>
      <c r="I28" s="116" t="str">
        <f t="shared" si="2"/>
        <v>Low</v>
      </c>
      <c r="J28" s="229" t="str">
        <f>INDEX(Trends!$D$3:$D$404,MATCH(C28,Trends!$C$3:$C$404,0))</f>
        <v>Increasing</v>
      </c>
      <c r="K28" s="109" t="str">
        <f>IF(Reliability!B26="x","x",(IF(ROUNDUP(Reliability!B26,0)=1,"Very High",IF(ROUNDUP(Reliability!B26,0)=2,"High",IF(ROUNDUP(Reliability!B26,0)=3,"Medium",IF(ROUNDUP(Reliability!B26,0)=4,"Low","Very Low"))))))</f>
        <v>Medium</v>
      </c>
      <c r="L28" s="230">
        <f t="shared" si="3"/>
        <v>2.2000000000000002</v>
      </c>
      <c r="M28" s="231">
        <f>'Impact of the crisis'!N29</f>
        <v>0.7</v>
      </c>
      <c r="N28" s="231">
        <f>'Impact of the crisis'!AB29</f>
        <v>2.8</v>
      </c>
      <c r="O28" s="230">
        <f>'Conditions of people affected'!R29</f>
        <v>1</v>
      </c>
      <c r="P28" s="231">
        <f>'Conditions of people affected'!K29</f>
        <v>0</v>
      </c>
      <c r="Q28" s="231">
        <f>'Conditions of people affected'!Q29</f>
        <v>2</v>
      </c>
      <c r="R28" s="231">
        <f t="shared" si="4"/>
        <v>1</v>
      </c>
      <c r="S28" s="231">
        <f>'Complexity of the crisis'!X29</f>
        <v>0.9</v>
      </c>
      <c r="T28" s="231">
        <f>'Complexity of the crisis'!AN29</f>
        <v>1</v>
      </c>
      <c r="U28" s="124" t="str">
        <f>VLOOKUP(C28,Lists!$C$3:$E$160,3,FALSE)</f>
        <v>Americas</v>
      </c>
      <c r="V28" s="125">
        <v>44741</v>
      </c>
    </row>
    <row r="29" spans="1:22" ht="15.75" customHeight="1" x14ac:dyDescent="0.35">
      <c r="A29" s="45" t="str">
        <f>'Crisis Indicator Data'!A27</f>
        <v>Multiple crises in Djibouti</v>
      </c>
      <c r="B29" s="45" t="str">
        <f>Lists!G27</f>
        <v>Country level</v>
      </c>
      <c r="C29" s="45" t="str">
        <f>'Crisis Indicator Data'!C27</f>
        <v>DJI001</v>
      </c>
      <c r="D29" s="45" t="str">
        <f>'Crisis Indicator Data'!D27</f>
        <v>Djibouti</v>
      </c>
      <c r="E29" s="45" t="str">
        <f>'Crisis Indicator Data'!E27</f>
        <v>DJI</v>
      </c>
      <c r="F29" s="45" t="str">
        <f>'Crisis Indicator Data'!B27</f>
        <v>Multiple crises country</v>
      </c>
      <c r="G29" s="228">
        <f t="shared" si="0"/>
        <v>2.5</v>
      </c>
      <c r="H29" s="44">
        <f t="shared" si="1"/>
        <v>3</v>
      </c>
      <c r="I29" s="116" t="str">
        <f t="shared" si="2"/>
        <v>Medium</v>
      </c>
      <c r="J29" s="229" t="str">
        <f>INDEX(Trends!$D$3:$D$404,MATCH(C29,Trends!$C$3:$C$404,0))</f>
        <v>Decreasing</v>
      </c>
      <c r="K29" s="109" t="str">
        <f>IF(Reliability!B27="x","x",(IF(ROUNDUP(Reliability!B27,0)=1,"Very High",IF(ROUNDUP(Reliability!B27,0)=2,"High",IF(ROUNDUP(Reliability!B27,0)=3,"Medium",IF(ROUNDUP(Reliability!B27,0)=4,"Low","Very Low"))))))</f>
        <v>Very High</v>
      </c>
      <c r="L29" s="230">
        <f t="shared" si="3"/>
        <v>2.2999999999999998</v>
      </c>
      <c r="M29" s="231">
        <f>'Impact of the crisis'!N30</f>
        <v>3.1</v>
      </c>
      <c r="N29" s="231">
        <f>'Impact of the crisis'!AB30</f>
        <v>1.9</v>
      </c>
      <c r="O29" s="230">
        <f>'Conditions of people affected'!R30</f>
        <v>2.5</v>
      </c>
      <c r="P29" s="231">
        <f>'Conditions of people affected'!K30</f>
        <v>2</v>
      </c>
      <c r="Q29" s="231">
        <f>'Conditions of people affected'!Q30</f>
        <v>3</v>
      </c>
      <c r="R29" s="231">
        <f t="shared" si="4"/>
        <v>2.5</v>
      </c>
      <c r="S29" s="231">
        <f>'Complexity of the crisis'!X30</f>
        <v>2.4</v>
      </c>
      <c r="T29" s="231">
        <f>'Complexity of the crisis'!AN30</f>
        <v>2.5</v>
      </c>
      <c r="U29" s="124" t="str">
        <f>VLOOKUP(C29,Lists!$C$3:$E$160,3,FALSE)</f>
        <v>Africa</v>
      </c>
      <c r="V29" s="125">
        <v>44706</v>
      </c>
    </row>
    <row r="30" spans="1:22" ht="15.75" customHeight="1" x14ac:dyDescent="0.35">
      <c r="A30" s="45" t="str">
        <f>'Crisis Indicator Data'!A28</f>
        <v>Mixed migration in Djibouti</v>
      </c>
      <c r="B30" s="45" t="str">
        <f>Lists!G28</f>
        <v>Mixed Migration</v>
      </c>
      <c r="C30" s="45" t="str">
        <f>'Crisis Indicator Data'!C28</f>
        <v>DJI002</v>
      </c>
      <c r="D30" s="45" t="str">
        <f>'Crisis Indicator Data'!D28</f>
        <v>Djibouti</v>
      </c>
      <c r="E30" s="45" t="str">
        <f>'Crisis Indicator Data'!E28</f>
        <v>DJI</v>
      </c>
      <c r="F30" s="45" t="str">
        <f>'Crisis Indicator Data'!B28</f>
        <v>International displacement</v>
      </c>
      <c r="G30" s="228">
        <f t="shared" si="0"/>
        <v>1.5</v>
      </c>
      <c r="H30" s="44">
        <f t="shared" si="1"/>
        <v>2</v>
      </c>
      <c r="I30" s="116" t="str">
        <f t="shared" si="2"/>
        <v>Low</v>
      </c>
      <c r="J30" s="229" t="str">
        <f>INDEX(Trends!$D$3:$D$404,MATCH(C30,Trends!$C$3:$C$404,0))</f>
        <v>Decreasing</v>
      </c>
      <c r="K30" s="109" t="str">
        <f>IF(Reliability!B28="x","x",(IF(ROUNDUP(Reliability!B28,0)=1,"Very High",IF(ROUNDUP(Reliability!B28,0)=2,"High",IF(ROUNDUP(Reliability!B28,0)=3,"Medium",IF(ROUNDUP(Reliability!B28,0)=4,"Low","Very Low"))))))</f>
        <v>High</v>
      </c>
      <c r="L30" s="230">
        <f t="shared" si="3"/>
        <v>2</v>
      </c>
      <c r="M30" s="231">
        <f>'Impact of the crisis'!N31</f>
        <v>3.1</v>
      </c>
      <c r="N30" s="231">
        <f>'Impact of the crisis'!AB31</f>
        <v>1.3</v>
      </c>
      <c r="O30" s="230">
        <f>'Conditions of people affected'!R31</f>
        <v>0.95</v>
      </c>
      <c r="P30" s="231">
        <f>'Conditions of people affected'!K31</f>
        <v>0.9</v>
      </c>
      <c r="Q30" s="231">
        <f>'Conditions of people affected'!Q31</f>
        <v>1</v>
      </c>
      <c r="R30" s="231">
        <f t="shared" si="4"/>
        <v>2</v>
      </c>
      <c r="S30" s="231">
        <f>'Complexity of the crisis'!X31</f>
        <v>2.4</v>
      </c>
      <c r="T30" s="231">
        <f>'Complexity of the crisis'!AN31</f>
        <v>1.5</v>
      </c>
      <c r="U30" s="124" t="str">
        <f>VLOOKUP(C30,Lists!$C$3:$E$160,3,FALSE)</f>
        <v>Africa</v>
      </c>
      <c r="V30" s="125">
        <v>44706</v>
      </c>
    </row>
    <row r="31" spans="1:22" x14ac:dyDescent="0.35">
      <c r="A31" s="45" t="str">
        <f>'Crisis Indicator Data'!A29</f>
        <v>Drought in Djibouti</v>
      </c>
      <c r="B31" s="45" t="str">
        <f>Lists!G29</f>
        <v>Drought</v>
      </c>
      <c r="C31" s="45" t="str">
        <f>'Crisis Indicator Data'!C29</f>
        <v>DJI003</v>
      </c>
      <c r="D31" s="45" t="str">
        <f>'Crisis Indicator Data'!D29</f>
        <v>Djibouti</v>
      </c>
      <c r="E31" s="45" t="str">
        <f>'Crisis Indicator Data'!E29</f>
        <v>DJI</v>
      </c>
      <c r="F31" s="45" t="str">
        <f>'Crisis Indicator Data'!B29</f>
        <v>Drought</v>
      </c>
      <c r="G31" s="228">
        <f t="shared" si="0"/>
        <v>2.4</v>
      </c>
      <c r="H31" s="44">
        <f t="shared" si="1"/>
        <v>3</v>
      </c>
      <c r="I31" s="116" t="str">
        <f t="shared" si="2"/>
        <v>Medium</v>
      </c>
      <c r="J31" s="229" t="str">
        <f>INDEX(Trends!$D$3:$D$404,MATCH(C31,Trends!$C$3:$C$404,0))</f>
        <v>Decreasing</v>
      </c>
      <c r="K31" s="109" t="str">
        <f>IF(Reliability!B29="x","x",(IF(ROUNDUP(Reliability!B29,0)=1,"Very High",IF(ROUNDUP(Reliability!B29,0)=2,"High",IF(ROUNDUP(Reliability!B29,0)=3,"Medium",IF(ROUNDUP(Reliability!B29,0)=4,"Low","Very Low"))))))</f>
        <v>High</v>
      </c>
      <c r="L31" s="230">
        <f t="shared" si="3"/>
        <v>2</v>
      </c>
      <c r="M31" s="231">
        <f>'Impact of the crisis'!N32</f>
        <v>3.1</v>
      </c>
      <c r="N31" s="231">
        <f>'Impact of the crisis'!AB32</f>
        <v>1.3</v>
      </c>
      <c r="O31" s="230">
        <f>'Conditions of people affected'!R32</f>
        <v>2.4500000000000002</v>
      </c>
      <c r="P31" s="231">
        <f>'Conditions of people affected'!K32</f>
        <v>1.9</v>
      </c>
      <c r="Q31" s="231">
        <f>'Conditions of people affected'!Q32</f>
        <v>3</v>
      </c>
      <c r="R31" s="231">
        <f t="shared" si="4"/>
        <v>2.5</v>
      </c>
      <c r="S31" s="231">
        <f>'Complexity of the crisis'!X32</f>
        <v>2.4</v>
      </c>
      <c r="T31" s="231">
        <f>'Complexity of the crisis'!AN32</f>
        <v>2.5</v>
      </c>
      <c r="U31" s="124" t="str">
        <f>VLOOKUP(C31,Lists!$C$3:$E$160,3,FALSE)</f>
        <v>Africa</v>
      </c>
      <c r="V31" s="125">
        <v>44706</v>
      </c>
    </row>
    <row r="32" spans="1:22" x14ac:dyDescent="0.35">
      <c r="A32" s="45" t="str">
        <f>'Crisis Indicator Data'!A30</f>
        <v>Venezuela displacement in Dominican Republic</v>
      </c>
      <c r="B32" s="45" t="str">
        <f>Lists!G30</f>
        <v xml:space="preserve">Venezuelan refugees </v>
      </c>
      <c r="C32" s="45" t="str">
        <f>'Crisis Indicator Data'!C30</f>
        <v>DOM002</v>
      </c>
      <c r="D32" s="45" t="str">
        <f>'Crisis Indicator Data'!D30</f>
        <v>Dominican Republic</v>
      </c>
      <c r="E32" s="45" t="str">
        <f>'Crisis Indicator Data'!E30</f>
        <v>DOM</v>
      </c>
      <c r="F32" s="45" t="str">
        <f>'Crisis Indicator Data'!B30</f>
        <v>International displacement</v>
      </c>
      <c r="G32" s="228">
        <f t="shared" si="0"/>
        <v>2.1</v>
      </c>
      <c r="H32" s="44">
        <f t="shared" si="1"/>
        <v>3</v>
      </c>
      <c r="I32" s="116" t="str">
        <f t="shared" si="2"/>
        <v>Medium</v>
      </c>
      <c r="J32" s="229" t="str">
        <f>INDEX(Trends!$D$3:$D$404,MATCH(C32,Trends!$C$3:$C$404,0))</f>
        <v>Stable</v>
      </c>
      <c r="K32" s="109" t="str">
        <f>IF(Reliability!B30="x","x",(IF(ROUNDUP(Reliability!B30,0)=1,"Very High",IF(ROUNDUP(Reliability!B30,0)=2,"High",IF(ROUNDUP(Reliability!B30,0)=3,"Medium",IF(ROUNDUP(Reliability!B30,0)=4,"Low","Very Low"))))))</f>
        <v>High</v>
      </c>
      <c r="L32" s="230">
        <f t="shared" si="3"/>
        <v>3.6</v>
      </c>
      <c r="M32" s="231">
        <f>'Impact of the crisis'!N33</f>
        <v>4</v>
      </c>
      <c r="N32" s="231">
        <f>'Impact of the crisis'!AB33</f>
        <v>3.3</v>
      </c>
      <c r="O32" s="230">
        <f>'Conditions of people affected'!R33</f>
        <v>1.85</v>
      </c>
      <c r="P32" s="231">
        <f>'Conditions of people affected'!K33</f>
        <v>1.7</v>
      </c>
      <c r="Q32" s="231">
        <f>'Conditions of people affected'!Q33</f>
        <v>2</v>
      </c>
      <c r="R32" s="231">
        <f t="shared" si="4"/>
        <v>1.2</v>
      </c>
      <c r="S32" s="231">
        <f>'Complexity of the crisis'!X33</f>
        <v>1.4</v>
      </c>
      <c r="T32" s="231">
        <f>'Complexity of the crisis'!AN33</f>
        <v>1</v>
      </c>
      <c r="U32" s="124" t="str">
        <f>VLOOKUP(C32,Lists!$C$3:$E$160,3,FALSE)</f>
        <v>Americas</v>
      </c>
      <c r="V32" s="125">
        <v>44741</v>
      </c>
    </row>
    <row r="33" spans="1:22" x14ac:dyDescent="0.35">
      <c r="A33" s="45" t="str">
        <f>'Crisis Indicator Data'!A31</f>
        <v>Mixed migration flows in Algeria</v>
      </c>
      <c r="B33" s="45" t="str">
        <f>Lists!G31</f>
        <v>Mixed Migration</v>
      </c>
      <c r="C33" s="45" t="str">
        <f>'Crisis Indicator Data'!C31</f>
        <v>DZA002</v>
      </c>
      <c r="D33" s="45" t="str">
        <f>'Crisis Indicator Data'!D31</f>
        <v>Algeria</v>
      </c>
      <c r="E33" s="45" t="str">
        <f>'Crisis Indicator Data'!E31</f>
        <v>DZA</v>
      </c>
      <c r="F33" s="45" t="str">
        <f>'Crisis Indicator Data'!B31</f>
        <v>International displacement</v>
      </c>
      <c r="G33" s="228" t="str">
        <f t="shared" si="0"/>
        <v>x</v>
      </c>
      <c r="H33" s="44" t="str">
        <f t="shared" si="1"/>
        <v>x</v>
      </c>
      <c r="I33" s="116" t="str">
        <f t="shared" si="2"/>
        <v>x</v>
      </c>
      <c r="J33" s="229" t="str">
        <f>INDEX(Trends!$D$3:$D$404,MATCH(C33,Trends!$C$3:$C$404,0))</f>
        <v>-</v>
      </c>
      <c r="K33" s="109" t="str">
        <f>IF(Reliability!B31="x","x",(IF(ROUNDUP(Reliability!B31,0)=1,"Very High",IF(ROUNDUP(Reliability!B31,0)=2,"High",IF(ROUNDUP(Reliability!B31,0)=3,"Medium",IF(ROUNDUP(Reliability!B31,0)=4,"Low","Very Low"))))))</f>
        <v>Medium</v>
      </c>
      <c r="L33" s="230">
        <f t="shared" si="3"/>
        <v>3.9</v>
      </c>
      <c r="M33" s="231">
        <f>'Impact of the crisis'!N34</f>
        <v>5</v>
      </c>
      <c r="N33" s="231">
        <f>'Impact of the crisis'!AB34</f>
        <v>3.1</v>
      </c>
      <c r="O33" s="230" t="str">
        <f>'Conditions of people affected'!R34</f>
        <v>x</v>
      </c>
      <c r="P33" s="231" t="str">
        <f>'Conditions of people affected'!K34</f>
        <v>x</v>
      </c>
      <c r="Q33" s="231" t="str">
        <f>'Conditions of people affected'!Q34</f>
        <v>x</v>
      </c>
      <c r="R33" s="231">
        <f t="shared" si="4"/>
        <v>2.2999999999999998</v>
      </c>
      <c r="S33" s="231">
        <f>'Complexity of the crisis'!X34</f>
        <v>2.9</v>
      </c>
      <c r="T33" s="231">
        <f>'Complexity of the crisis'!AN34</f>
        <v>1.5</v>
      </c>
      <c r="U33" s="124" t="str">
        <f>VLOOKUP(C33,Lists!$C$3:$E$160,3,FALSE)</f>
        <v>Africa</v>
      </c>
      <c r="V33" s="125">
        <v>44696</v>
      </c>
    </row>
    <row r="34" spans="1:22" x14ac:dyDescent="0.35">
      <c r="A34" s="45" t="str">
        <f>'Crisis Indicator Data'!A32</f>
        <v>Sahrawi refugees in Algeria</v>
      </c>
      <c r="B34" s="45" t="str">
        <f>Lists!G32</f>
        <v>Sahrawi refugees</v>
      </c>
      <c r="C34" s="45" t="str">
        <f>'Crisis Indicator Data'!C32</f>
        <v>DZA003</v>
      </c>
      <c r="D34" s="45" t="str">
        <f>'Crisis Indicator Data'!D32</f>
        <v>Algeria</v>
      </c>
      <c r="E34" s="45" t="str">
        <f>'Crisis Indicator Data'!E32</f>
        <v>DZA</v>
      </c>
      <c r="F34" s="45" t="str">
        <f>'Crisis Indicator Data'!B32</f>
        <v>International displacement</v>
      </c>
      <c r="G34" s="228">
        <f t="shared" si="0"/>
        <v>2.2999999999999998</v>
      </c>
      <c r="H34" s="44">
        <f t="shared" si="1"/>
        <v>3</v>
      </c>
      <c r="I34" s="116" t="str">
        <f t="shared" si="2"/>
        <v>Medium</v>
      </c>
      <c r="J34" s="229" t="str">
        <f>INDEX(Trends!$D$3:$D$404,MATCH(C34,Trends!$C$3:$C$404,0))</f>
        <v>Stable</v>
      </c>
      <c r="K34" s="109" t="str">
        <f>IF(Reliability!B32="x","x",(IF(ROUNDUP(Reliability!B32,0)=1,"Very High",IF(ROUNDUP(Reliability!B32,0)=2,"High",IF(ROUNDUP(Reliability!B32,0)=3,"Medium",IF(ROUNDUP(Reliability!B32,0)=4,"Low","Very Low"))))))</f>
        <v>High</v>
      </c>
      <c r="L34" s="230">
        <f t="shared" si="3"/>
        <v>2.2000000000000002</v>
      </c>
      <c r="M34" s="231">
        <f>'Impact of the crisis'!N35</f>
        <v>1.1000000000000001</v>
      </c>
      <c r="N34" s="231">
        <f>'Impact of the crisis'!AB35</f>
        <v>2.6</v>
      </c>
      <c r="O34" s="230">
        <f>'Conditions of people affected'!R35</f>
        <v>2.2999999999999998</v>
      </c>
      <c r="P34" s="231">
        <f>'Conditions of people affected'!K35</f>
        <v>1.6</v>
      </c>
      <c r="Q34" s="231">
        <f>'Conditions of people affected'!Q35</f>
        <v>3</v>
      </c>
      <c r="R34" s="231">
        <f t="shared" si="4"/>
        <v>2.2999999999999998</v>
      </c>
      <c r="S34" s="231">
        <f>'Complexity of the crisis'!X35</f>
        <v>2.9</v>
      </c>
      <c r="T34" s="231">
        <f>'Complexity of the crisis'!AN35</f>
        <v>1.5</v>
      </c>
      <c r="U34" s="124" t="str">
        <f>VLOOKUP(C34,Lists!$C$3:$E$160,3,FALSE)</f>
        <v>Africa</v>
      </c>
      <c r="V34" s="125">
        <v>44696</v>
      </c>
    </row>
    <row r="35" spans="1:22" x14ac:dyDescent="0.35">
      <c r="A35" s="45" t="str">
        <f>'Crisis Indicator Data'!A33</f>
        <v>Multiple crises in Algeria</v>
      </c>
      <c r="B35" s="45" t="str">
        <f>Lists!G33</f>
        <v>Country level</v>
      </c>
      <c r="C35" s="45" t="str">
        <f>'Crisis Indicator Data'!C33</f>
        <v>DZA004</v>
      </c>
      <c r="D35" s="45" t="str">
        <f>'Crisis Indicator Data'!D33</f>
        <v>Algeria</v>
      </c>
      <c r="E35" s="45" t="str">
        <f>'Crisis Indicator Data'!E33</f>
        <v>DZA</v>
      </c>
      <c r="F35" s="45" t="str">
        <f>'Crisis Indicator Data'!B33</f>
        <v>Multiple crises country</v>
      </c>
      <c r="G35" s="228" t="str">
        <f t="shared" si="0"/>
        <v>x</v>
      </c>
      <c r="H35" s="44" t="str">
        <f t="shared" si="1"/>
        <v>x</v>
      </c>
      <c r="I35" s="116" t="str">
        <f t="shared" si="2"/>
        <v>x</v>
      </c>
      <c r="J35" s="229" t="str">
        <f>INDEX(Trends!$D$3:$D$404,MATCH(C35,Trends!$C$3:$C$404,0))</f>
        <v>-</v>
      </c>
      <c r="K35" s="109" t="str">
        <f>IF(Reliability!B33="x","x",(IF(ROUNDUP(Reliability!B33,0)=1,"Very High",IF(ROUNDUP(Reliability!B33,0)=2,"High",IF(ROUNDUP(Reliability!B33,0)=3,"Medium",IF(ROUNDUP(Reliability!B33,0)=4,"Low","Very Low"))))))</f>
        <v>Medium</v>
      </c>
      <c r="L35" s="230">
        <f t="shared" si="3"/>
        <v>3.9</v>
      </c>
      <c r="M35" s="231">
        <f>'Impact of the crisis'!N36</f>
        <v>5</v>
      </c>
      <c r="N35" s="231">
        <f>'Impact of the crisis'!AB36</f>
        <v>3.1</v>
      </c>
      <c r="O35" s="230" t="str">
        <f>'Conditions of people affected'!R36</f>
        <v>x</v>
      </c>
      <c r="P35" s="231" t="str">
        <f>'Conditions of people affected'!K36</f>
        <v>x</v>
      </c>
      <c r="Q35" s="231" t="str">
        <f>'Conditions of people affected'!Q36</f>
        <v>x</v>
      </c>
      <c r="R35" s="231">
        <f t="shared" si="4"/>
        <v>2.7</v>
      </c>
      <c r="S35" s="231">
        <f>'Complexity of the crisis'!X36</f>
        <v>2.9</v>
      </c>
      <c r="T35" s="231">
        <f>'Complexity of the crisis'!AN36</f>
        <v>2.5</v>
      </c>
      <c r="U35" s="124" t="str">
        <f>VLOOKUP(C35,Lists!$C$3:$E$160,3,FALSE)</f>
        <v>Africa</v>
      </c>
      <c r="V35" s="125">
        <v>44696</v>
      </c>
    </row>
    <row r="36" spans="1:22" x14ac:dyDescent="0.35">
      <c r="A36" s="45" t="str">
        <f>'Crisis Indicator Data'!A34</f>
        <v>Venezuela displacement in Ecuador</v>
      </c>
      <c r="B36" s="45" t="str">
        <f>Lists!G34</f>
        <v xml:space="preserve">Venezuelan refugees </v>
      </c>
      <c r="C36" s="45" t="str">
        <f>'Crisis Indicator Data'!C34</f>
        <v>ECU002</v>
      </c>
      <c r="D36" s="45" t="str">
        <f>'Crisis Indicator Data'!D34</f>
        <v>Ecuador</v>
      </c>
      <c r="E36" s="45" t="str">
        <f>'Crisis Indicator Data'!E34</f>
        <v>ECU</v>
      </c>
      <c r="F36" s="45" t="str">
        <f>'Crisis Indicator Data'!B34</f>
        <v>International displacement</v>
      </c>
      <c r="G36" s="228">
        <f t="shared" si="0"/>
        <v>2.5</v>
      </c>
      <c r="H36" s="44">
        <f t="shared" si="1"/>
        <v>3</v>
      </c>
      <c r="I36" s="116" t="str">
        <f t="shared" si="2"/>
        <v>Medium</v>
      </c>
      <c r="J36" s="229" t="str">
        <f>INDEX(Trends!$D$3:$D$404,MATCH(C36,Trends!$C$3:$C$404,0))</f>
        <v>Increasing</v>
      </c>
      <c r="K36" s="109" t="str">
        <f>IF(Reliability!B34="x","x",(IF(ROUNDUP(Reliability!B34,0)=1,"Very High",IF(ROUNDUP(Reliability!B34,0)=2,"High",IF(ROUNDUP(Reliability!B34,0)=3,"Medium",IF(ROUNDUP(Reliability!B34,0)=4,"Low","Very Low"))))))</f>
        <v>Medium</v>
      </c>
      <c r="L36" s="230">
        <f t="shared" si="3"/>
        <v>2</v>
      </c>
      <c r="M36" s="231">
        <f>'Impact of the crisis'!N37</f>
        <v>1.7</v>
      </c>
      <c r="N36" s="231">
        <f>'Impact of the crisis'!AB37</f>
        <v>2.2000000000000002</v>
      </c>
      <c r="O36" s="230">
        <f>'Conditions of people affected'!R37</f>
        <v>3.1</v>
      </c>
      <c r="P36" s="231">
        <f>'Conditions of people affected'!K37</f>
        <v>3.2</v>
      </c>
      <c r="Q36" s="231">
        <f>'Conditions of people affected'!Q37</f>
        <v>3</v>
      </c>
      <c r="R36" s="231">
        <f t="shared" si="4"/>
        <v>1.8</v>
      </c>
      <c r="S36" s="231">
        <f>'Complexity of the crisis'!X37</f>
        <v>2.1</v>
      </c>
      <c r="T36" s="231">
        <f>'Complexity of the crisis'!AN37</f>
        <v>1.5</v>
      </c>
      <c r="U36" s="124" t="str">
        <f>VLOOKUP(C36,Lists!$C$3:$E$160,3,FALSE)</f>
        <v>Americas</v>
      </c>
      <c r="V36" s="125">
        <v>44678</v>
      </c>
    </row>
    <row r="37" spans="1:22" s="224" customFormat="1" x14ac:dyDescent="0.35">
      <c r="A37" s="218" t="str">
        <f>'Crisis Indicator Data'!A35</f>
        <v>Syrian Refugee Crisis in Egypt</v>
      </c>
      <c r="B37" s="218" t="str">
        <f>Lists!G35</f>
        <v>Refugee crisis</v>
      </c>
      <c r="C37" s="218" t="str">
        <f>'Crisis Indicator Data'!C35</f>
        <v>EGY002</v>
      </c>
      <c r="D37" s="218" t="str">
        <f>'Crisis Indicator Data'!D35</f>
        <v>Egypt</v>
      </c>
      <c r="E37" s="218" t="str">
        <f>'Crisis Indicator Data'!E35</f>
        <v>EGY</v>
      </c>
      <c r="F37" s="218" t="str">
        <f>'Crisis Indicator Data'!B35</f>
        <v>International displacement</v>
      </c>
      <c r="G37" s="232">
        <f t="shared" ref="G37:G68" si="5">IF(OR(O37="x",L37="x"),"x",ROUND((5-GEOMEAN(((5-L37)/5*4+1),((5-O37)/5*4+1),((5-O37)/5*4+1)))/4*3.5+R37*0.3,1))</f>
        <v>2.9</v>
      </c>
      <c r="H37" s="219">
        <f t="shared" ref="H37:H68" si="6">IF(G37="x","x",ROUNDUP(G37,0))</f>
        <v>3</v>
      </c>
      <c r="I37" s="220" t="str">
        <f t="shared" ref="I37:I68" si="7">IF(O37="x","x",IF(L37="x","x",(IF(H37=5,"Very High",IF(H37=4,"High",IF(H37=3,"Medium",IF(H37=2,"Low","Very Low")))))))</f>
        <v>Medium</v>
      </c>
      <c r="J37" s="233" t="str">
        <f>INDEX(Trends!$D$3:$D$404,MATCH(C37,Trends!$C$3:$C$404,0))</f>
        <v>Increasing</v>
      </c>
      <c r="K37" s="221" t="str">
        <f>IF(Reliability!B35="x","x",(IF(ROUNDUP(Reliability!B35,0)=1,"Very High",IF(ROUNDUP(Reliability!B35,0)=2,"High",IF(ROUNDUP(Reliability!B35,0)=3,"Medium",IF(ROUNDUP(Reliability!B35,0)=4,"Low","Very Low"))))))</f>
        <v>Very High</v>
      </c>
      <c r="L37" s="234">
        <f t="shared" ref="L37:L68" si="8">IF(OR(N37="x",M37="x"),"x",ROUND((5-GEOMEAN(((5-M37)/5*4+1),((5-N37)/5*4+1),((5-N37)/5*4+1)))/4*5,1))</f>
        <v>2.4</v>
      </c>
      <c r="M37" s="235">
        <f>'Impact of the crisis'!N38</f>
        <v>2.4</v>
      </c>
      <c r="N37" s="235">
        <f>'Impact of the crisis'!AB38</f>
        <v>2.4</v>
      </c>
      <c r="O37" s="234">
        <f>'Conditions of people affected'!R38</f>
        <v>3.5</v>
      </c>
      <c r="P37" s="235">
        <f>'Conditions of people affected'!K38</f>
        <v>4</v>
      </c>
      <c r="Q37" s="235">
        <f>'Conditions of people affected'!Q38</f>
        <v>3</v>
      </c>
      <c r="R37" s="235">
        <f t="shared" ref="R37:R68" si="9">IF(OR(T37="x",S37="x"),S37,ROUND((5-GEOMEAN(((5-S37)/5*4+1),((5-T37)/5*4+1)))/4*5,1))</f>
        <v>2.2000000000000002</v>
      </c>
      <c r="S37" s="235">
        <f>'Complexity of the crisis'!X38</f>
        <v>2.8</v>
      </c>
      <c r="T37" s="235">
        <f>'Complexity of the crisis'!AN38</f>
        <v>1.5</v>
      </c>
      <c r="U37" s="222" t="str">
        <f>VLOOKUP(C37,Lists!$C$3:$E$160,3,FALSE)</f>
        <v>Africa</v>
      </c>
      <c r="V37" s="223">
        <v>44697</v>
      </c>
    </row>
    <row r="38" spans="1:22" x14ac:dyDescent="0.35">
      <c r="A38" s="45" t="str">
        <f>'Crisis Indicator Data'!A36</f>
        <v>Complex crisis in Eritrea</v>
      </c>
      <c r="B38" s="45" t="str">
        <f>Lists!G36</f>
        <v>Complex crisis</v>
      </c>
      <c r="C38" s="45" t="str">
        <f>'Crisis Indicator Data'!C36</f>
        <v>ERI001</v>
      </c>
      <c r="D38" s="45" t="str">
        <f>'Crisis Indicator Data'!D36</f>
        <v>Eritrea</v>
      </c>
      <c r="E38" s="45" t="str">
        <f>'Crisis Indicator Data'!E36</f>
        <v>ERI</v>
      </c>
      <c r="F38" s="45" t="str">
        <f>'Crisis Indicator Data'!B36</f>
        <v>Complex crisis</v>
      </c>
      <c r="G38" s="228">
        <f t="shared" si="5"/>
        <v>3.7</v>
      </c>
      <c r="H38" s="44">
        <f t="shared" si="6"/>
        <v>4</v>
      </c>
      <c r="I38" s="116" t="str">
        <f t="shared" si="7"/>
        <v>High</v>
      </c>
      <c r="J38" s="229" t="str">
        <f>INDEX(Trends!$D$3:$D$404,MATCH(C38,Trends!$C$3:$C$404,0))</f>
        <v>Stable</v>
      </c>
      <c r="K38" s="109" t="str">
        <f>IF(Reliability!B36="x","x",(IF(ROUNDUP(Reliability!B36,0)=1,"Very High",IF(ROUNDUP(Reliability!B36,0)=2,"High",IF(ROUNDUP(Reliability!B36,0)=3,"Medium",IF(ROUNDUP(Reliability!B36,0)=4,"Low","Very Low"))))))</f>
        <v>High</v>
      </c>
      <c r="L38" s="230">
        <f t="shared" si="8"/>
        <v>3.6</v>
      </c>
      <c r="M38" s="231">
        <f>'Impact of the crisis'!N39</f>
        <v>4</v>
      </c>
      <c r="N38" s="231">
        <f>'Impact of the crisis'!AB39</f>
        <v>3.3</v>
      </c>
      <c r="O38" s="230">
        <f>'Conditions of people affected'!R39</f>
        <v>3.25</v>
      </c>
      <c r="P38" s="231">
        <f>'Conditions of people affected'!K39</f>
        <v>3.5</v>
      </c>
      <c r="Q38" s="231">
        <f>'Conditions of people affected'!Q39</f>
        <v>3</v>
      </c>
      <c r="R38" s="231">
        <f t="shared" si="9"/>
        <v>4.3</v>
      </c>
      <c r="S38" s="231">
        <f>'Complexity of the crisis'!X39</f>
        <v>3.3</v>
      </c>
      <c r="T38" s="231">
        <f>'Complexity of the crisis'!AN39</f>
        <v>5</v>
      </c>
      <c r="U38" s="124" t="str">
        <f>VLOOKUP(C38,Lists!$C$3:$E$160,3,FALSE)</f>
        <v>Africa</v>
      </c>
      <c r="V38" s="125">
        <v>44699</v>
      </c>
    </row>
    <row r="39" spans="1:22" x14ac:dyDescent="0.35">
      <c r="A39" s="45" t="str">
        <f>'Crisis Indicator Data'!A37</f>
        <v>Mixed migration flows in spain</v>
      </c>
      <c r="B39" s="45" t="str">
        <f>Lists!G37</f>
        <v>Mixed Migration</v>
      </c>
      <c r="C39" s="45" t="str">
        <f>'Crisis Indicator Data'!C37</f>
        <v>ESP002</v>
      </c>
      <c r="D39" s="45" t="str">
        <f>'Crisis Indicator Data'!D37</f>
        <v>Spain</v>
      </c>
      <c r="E39" s="45" t="str">
        <f>'Crisis Indicator Data'!E37</f>
        <v>ESP</v>
      </c>
      <c r="F39" s="45" t="str">
        <f>'Crisis Indicator Data'!B37</f>
        <v>International displacement</v>
      </c>
      <c r="G39" s="228">
        <f t="shared" si="5"/>
        <v>1.6</v>
      </c>
      <c r="H39" s="44">
        <f t="shared" si="6"/>
        <v>2</v>
      </c>
      <c r="I39" s="116" t="str">
        <f t="shared" si="7"/>
        <v>Low</v>
      </c>
      <c r="J39" s="229" t="str">
        <f>INDEX(Trends!$D$3:$D$404,MATCH(C39,Trends!$C$3:$C$404,0))</f>
        <v>Decreasing</v>
      </c>
      <c r="K39" s="109" t="str">
        <f>IF(Reliability!B37="x","x",(IF(ROUNDUP(Reliability!B37,0)=1,"Very High",IF(ROUNDUP(Reliability!B37,0)=2,"High",IF(ROUNDUP(Reliability!B37,0)=3,"Medium",IF(ROUNDUP(Reliability!B37,0)=4,"Low","Very Low"))))))</f>
        <v>Medium</v>
      </c>
      <c r="L39" s="230">
        <f t="shared" si="8"/>
        <v>2.5</v>
      </c>
      <c r="M39" s="231">
        <f>'Impact of the crisis'!N40</f>
        <v>2.2000000000000002</v>
      </c>
      <c r="N39" s="231">
        <f>'Impact of the crisis'!AB40</f>
        <v>2.6</v>
      </c>
      <c r="O39" s="230">
        <f>'Conditions of people affected'!R40</f>
        <v>1.4</v>
      </c>
      <c r="P39" s="231">
        <f>'Conditions of people affected'!K40</f>
        <v>1.8</v>
      </c>
      <c r="Q39" s="231">
        <f>'Conditions of people affected'!Q40</f>
        <v>1</v>
      </c>
      <c r="R39" s="231">
        <f t="shared" si="9"/>
        <v>1.3</v>
      </c>
      <c r="S39" s="231">
        <f>'Complexity of the crisis'!X40</f>
        <v>1.6</v>
      </c>
      <c r="T39" s="231">
        <f>'Complexity of the crisis'!AN40</f>
        <v>1</v>
      </c>
      <c r="U39" s="124" t="str">
        <f>VLOOKUP(C39,Lists!$C$3:$E$160,3,FALSE)</f>
        <v>Europe</v>
      </c>
      <c r="V39" s="125">
        <v>44692</v>
      </c>
    </row>
    <row r="40" spans="1:22" x14ac:dyDescent="0.35">
      <c r="A40" s="45" t="str">
        <f>'Crisis Indicator Data'!A38</f>
        <v>Complex crisis in Ethiopia</v>
      </c>
      <c r="B40" s="45" t="str">
        <f>Lists!G38</f>
        <v>Complex crisis</v>
      </c>
      <c r="C40" s="45" t="str">
        <f>'Crisis Indicator Data'!C38</f>
        <v>ETH001</v>
      </c>
      <c r="D40" s="45" t="str">
        <f>'Crisis Indicator Data'!D38</f>
        <v>Ethiopia</v>
      </c>
      <c r="E40" s="45" t="str">
        <f>'Crisis Indicator Data'!E38</f>
        <v>ETH</v>
      </c>
      <c r="F40" s="45" t="str">
        <f>'Crisis Indicator Data'!B38</f>
        <v>Complex crisis</v>
      </c>
      <c r="G40" s="228">
        <f t="shared" si="5"/>
        <v>4.5999999999999996</v>
      </c>
      <c r="H40" s="44">
        <f t="shared" si="6"/>
        <v>5</v>
      </c>
      <c r="I40" s="116" t="str">
        <f t="shared" si="7"/>
        <v>Very High</v>
      </c>
      <c r="J40" s="229" t="str">
        <f>INDEX(Trends!$D$3:$D$404,MATCH(C40,Trends!$C$3:$C$404,0))</f>
        <v>Decreasing</v>
      </c>
      <c r="K40" s="109" t="str">
        <f>IF(Reliability!B38="x","x",(IF(ROUNDUP(Reliability!B38,0)=1,"Very High",IF(ROUNDUP(Reliability!B38,0)=2,"High",IF(ROUNDUP(Reliability!B38,0)=3,"Medium",IF(ROUNDUP(Reliability!B38,0)=4,"Low","Very Low"))))))</f>
        <v>Very High</v>
      </c>
      <c r="L40" s="230">
        <f t="shared" si="8"/>
        <v>4.5999999999999996</v>
      </c>
      <c r="M40" s="231">
        <f>'Impact of the crisis'!N41</f>
        <v>4.8</v>
      </c>
      <c r="N40" s="231">
        <f>'Impact of the crisis'!AB41</f>
        <v>4.5</v>
      </c>
      <c r="O40" s="230">
        <f>'Conditions of people affected'!R41</f>
        <v>5</v>
      </c>
      <c r="P40" s="231">
        <f>'Conditions of people affected'!K41</f>
        <v>5</v>
      </c>
      <c r="Q40" s="231">
        <f>'Conditions of people affected'!Q41</f>
        <v>5</v>
      </c>
      <c r="R40" s="231">
        <f t="shared" si="9"/>
        <v>3.9</v>
      </c>
      <c r="S40" s="231">
        <f>'Complexity of the crisis'!X41</f>
        <v>3.8</v>
      </c>
      <c r="T40" s="231">
        <f>'Complexity of the crisis'!AN41</f>
        <v>4</v>
      </c>
      <c r="U40" s="124" t="str">
        <f>VLOOKUP(C40,Lists!$C$3:$E$160,3,FALSE)</f>
        <v>Africa</v>
      </c>
      <c r="V40" s="125">
        <v>44736</v>
      </c>
    </row>
    <row r="41" spans="1:22" x14ac:dyDescent="0.35">
      <c r="A41" s="45" t="str">
        <f>'Crisis Indicator Data'!A39</f>
        <v>International Displacement</v>
      </c>
      <c r="B41" s="45" t="str">
        <f>Lists!G39</f>
        <v>International Displacement</v>
      </c>
      <c r="C41" s="45" t="str">
        <f>'Crisis Indicator Data'!C39</f>
        <v>ETH003</v>
      </c>
      <c r="D41" s="45" t="str">
        <f>'Crisis Indicator Data'!D39</f>
        <v>Ethiopia</v>
      </c>
      <c r="E41" s="45" t="str">
        <f>'Crisis Indicator Data'!E39</f>
        <v>ETH</v>
      </c>
      <c r="F41" s="45" t="str">
        <f>'Crisis Indicator Data'!B39</f>
        <v>International displacement</v>
      </c>
      <c r="G41" s="228">
        <f t="shared" si="5"/>
        <v>2.6</v>
      </c>
      <c r="H41" s="44">
        <f t="shared" si="6"/>
        <v>3</v>
      </c>
      <c r="I41" s="116" t="str">
        <f t="shared" si="7"/>
        <v>Medium</v>
      </c>
      <c r="J41" s="229" t="str">
        <f>INDEX(Trends!$D$3:$D$404,MATCH(C41,Trends!$C$3:$C$404,0))</f>
        <v>Decreasing</v>
      </c>
      <c r="K41" s="109" t="str">
        <f>IF(Reliability!B39="x","x",(IF(ROUNDUP(Reliability!B39,0)=1,"Very High",IF(ROUNDUP(Reliability!B39,0)=2,"High",IF(ROUNDUP(Reliability!B39,0)=3,"Medium",IF(ROUNDUP(Reliability!B39,0)=4,"Low","Very Low"))))))</f>
        <v>Very High</v>
      </c>
      <c r="L41" s="230">
        <f t="shared" si="8"/>
        <v>3.3</v>
      </c>
      <c r="M41" s="231">
        <f>'Impact of the crisis'!N42</f>
        <v>4.8</v>
      </c>
      <c r="N41" s="231">
        <f>'Impact of the crisis'!AB42</f>
        <v>2.1</v>
      </c>
      <c r="O41" s="230">
        <f>'Conditions of people affected'!R42</f>
        <v>1.8</v>
      </c>
      <c r="P41" s="231">
        <f>'Conditions of people affected'!K42</f>
        <v>1.6</v>
      </c>
      <c r="Q41" s="231">
        <f>'Conditions of people affected'!Q42</f>
        <v>2</v>
      </c>
      <c r="R41" s="231">
        <f t="shared" si="9"/>
        <v>3.2</v>
      </c>
      <c r="S41" s="231">
        <f>'Complexity of the crisis'!X42</f>
        <v>3.8</v>
      </c>
      <c r="T41" s="231">
        <f>'Complexity of the crisis'!AN42</f>
        <v>2.5</v>
      </c>
      <c r="U41" s="124" t="str">
        <f>VLOOKUP(C41,Lists!$C$3:$E$160,3,FALSE)</f>
        <v>Africa</v>
      </c>
      <c r="V41" s="125">
        <v>44736</v>
      </c>
    </row>
    <row r="42" spans="1:22" x14ac:dyDescent="0.35">
      <c r="A42" s="45" t="str">
        <f>'Crisis Indicator Data'!A40</f>
        <v>Northern Ethiopia Conflict</v>
      </c>
      <c r="B42" s="45" t="str">
        <f>Lists!G40</f>
        <v>Northern Ethiopia Conflict</v>
      </c>
      <c r="C42" s="45" t="str">
        <f>'Crisis Indicator Data'!C40</f>
        <v>ETH004</v>
      </c>
      <c r="D42" s="45" t="str">
        <f>'Crisis Indicator Data'!D40</f>
        <v>Ethiopia</v>
      </c>
      <c r="E42" s="45" t="str">
        <f>'Crisis Indicator Data'!E40</f>
        <v>ETH</v>
      </c>
      <c r="F42" s="45" t="str">
        <f>'Crisis Indicator Data'!B40</f>
        <v>Conflict</v>
      </c>
      <c r="G42" s="228">
        <f t="shared" si="5"/>
        <v>4.2</v>
      </c>
      <c r="H42" s="44">
        <f t="shared" si="6"/>
        <v>5</v>
      </c>
      <c r="I42" s="116" t="str">
        <f t="shared" si="7"/>
        <v>Very High</v>
      </c>
      <c r="J42" s="229" t="str">
        <f>INDEX(Trends!$D$3:$D$404,MATCH(C42,Trends!$C$3:$C$404,0))</f>
        <v>Decreasing</v>
      </c>
      <c r="K42" s="109" t="str">
        <f>IF(Reliability!B40="x","x",(IF(ROUNDUP(Reliability!B40,0)=1,"Very High",IF(ROUNDUP(Reliability!B40,0)=2,"High",IF(ROUNDUP(Reliability!B40,0)=3,"Medium",IF(ROUNDUP(Reliability!B40,0)=4,"Low","Very Low"))))))</f>
        <v>High</v>
      </c>
      <c r="L42" s="230">
        <f t="shared" si="8"/>
        <v>4</v>
      </c>
      <c r="M42" s="231">
        <f>'Impact of the crisis'!N43</f>
        <v>3</v>
      </c>
      <c r="N42" s="231">
        <f>'Impact of the crisis'!AB43</f>
        <v>4.4000000000000004</v>
      </c>
      <c r="O42" s="230">
        <f>'Conditions of people affected'!R43</f>
        <v>4.5</v>
      </c>
      <c r="P42" s="231">
        <f>'Conditions of people affected'!K43</f>
        <v>5</v>
      </c>
      <c r="Q42" s="231">
        <f>'Conditions of people affected'!Q43</f>
        <v>4</v>
      </c>
      <c r="R42" s="231">
        <f t="shared" si="9"/>
        <v>3.9</v>
      </c>
      <c r="S42" s="231">
        <f>'Complexity of the crisis'!X43</f>
        <v>3.8</v>
      </c>
      <c r="T42" s="231">
        <f>'Complexity of the crisis'!AN43</f>
        <v>4</v>
      </c>
      <c r="U42" s="124" t="str">
        <f>VLOOKUP(C42,Lists!$C$3:$E$160,3,FALSE)</f>
        <v>Africa</v>
      </c>
      <c r="V42" s="125">
        <v>44736</v>
      </c>
    </row>
    <row r="43" spans="1:22" x14ac:dyDescent="0.35">
      <c r="A43" s="45" t="str">
        <f>'Crisis Indicator Data'!A41</f>
        <v>Drought in Ethiopia</v>
      </c>
      <c r="B43" s="45" t="str">
        <f>Lists!G41</f>
        <v>Drought</v>
      </c>
      <c r="C43" s="45" t="str">
        <f>'Crisis Indicator Data'!C41</f>
        <v>ETH005</v>
      </c>
      <c r="D43" s="45" t="str">
        <f>'Crisis Indicator Data'!D41</f>
        <v>Ethiopia</v>
      </c>
      <c r="E43" s="45" t="str">
        <f>'Crisis Indicator Data'!E41</f>
        <v>ETH</v>
      </c>
      <c r="F43" s="45" t="str">
        <f>'Crisis Indicator Data'!B41</f>
        <v>Drought</v>
      </c>
      <c r="G43" s="228">
        <f t="shared" si="5"/>
        <v>3.5</v>
      </c>
      <c r="H43" s="44">
        <f t="shared" si="6"/>
        <v>4</v>
      </c>
      <c r="I43" s="116" t="str">
        <f t="shared" si="7"/>
        <v>High</v>
      </c>
      <c r="J43" s="229" t="str">
        <f>INDEX(Trends!$D$3:$D$404,MATCH(C43,Trends!$C$3:$C$404,0))</f>
        <v>Increasing</v>
      </c>
      <c r="K43" s="109" t="str">
        <f>IF(Reliability!B41="x","x",(IF(ROUNDUP(Reliability!B41,0)=1,"Very High",IF(ROUNDUP(Reliability!B41,0)=2,"High",IF(ROUNDUP(Reliability!B41,0)=3,"Medium",IF(ROUNDUP(Reliability!B41,0)=4,"Low","Very Low"))))))</f>
        <v>High</v>
      </c>
      <c r="L43" s="230">
        <f t="shared" si="8"/>
        <v>2.7</v>
      </c>
      <c r="M43" s="231">
        <f>'Impact of the crisis'!N44</f>
        <v>3.9</v>
      </c>
      <c r="N43" s="231">
        <f>'Impact of the crisis'!AB44</f>
        <v>1.9</v>
      </c>
      <c r="O43" s="230">
        <f>'Conditions of people affected'!R44</f>
        <v>3.9</v>
      </c>
      <c r="P43" s="231">
        <f>'Conditions of people affected'!K44</f>
        <v>4.8</v>
      </c>
      <c r="Q43" s="231">
        <f>'Conditions of people affected'!Q44</f>
        <v>3</v>
      </c>
      <c r="R43" s="231">
        <f t="shared" si="9"/>
        <v>3.4</v>
      </c>
      <c r="S43" s="231">
        <f>'Complexity of the crisis'!X44</f>
        <v>3.8</v>
      </c>
      <c r="T43" s="231">
        <f>'Complexity of the crisis'!AN44</f>
        <v>3</v>
      </c>
      <c r="U43" s="124" t="str">
        <f>VLOOKUP(C43,Lists!$C$3:$E$160,3,FALSE)</f>
        <v>Africa</v>
      </c>
      <c r="V43" s="125">
        <v>44738</v>
      </c>
    </row>
    <row r="44" spans="1:22" x14ac:dyDescent="0.35">
      <c r="A44" s="45" t="str">
        <f>'Crisis Indicator Data'!A42</f>
        <v>Mixed migration flows in Greece</v>
      </c>
      <c r="B44" s="45" t="str">
        <f>Lists!G42</f>
        <v>Mixed Migration</v>
      </c>
      <c r="C44" s="45" t="str">
        <f>'Crisis Indicator Data'!C42</f>
        <v>GRC002</v>
      </c>
      <c r="D44" s="45" t="str">
        <f>'Crisis Indicator Data'!D42</f>
        <v>Greece</v>
      </c>
      <c r="E44" s="45" t="str">
        <f>'Crisis Indicator Data'!E42</f>
        <v>GRC</v>
      </c>
      <c r="F44" s="45" t="str">
        <f>'Crisis Indicator Data'!B42</f>
        <v>International displacement</v>
      </c>
      <c r="G44" s="228">
        <f t="shared" si="5"/>
        <v>1.6</v>
      </c>
      <c r="H44" s="44">
        <f t="shared" si="6"/>
        <v>2</v>
      </c>
      <c r="I44" s="116" t="str">
        <f t="shared" si="7"/>
        <v>Low</v>
      </c>
      <c r="J44" s="229" t="str">
        <f>INDEX(Trends!$D$3:$D$404,MATCH(C44,Trends!$C$3:$C$404,0))</f>
        <v>Stable</v>
      </c>
      <c r="K44" s="109" t="str">
        <f>IF(Reliability!B42="x","x",(IF(ROUNDUP(Reliability!B42,0)=1,"Very High",IF(ROUNDUP(Reliability!B42,0)=2,"High",IF(ROUNDUP(Reliability!B42,0)=3,"Medium",IF(ROUNDUP(Reliability!B42,0)=4,"Low","Very Low"))))))</f>
        <v>High</v>
      </c>
      <c r="L44" s="230">
        <f t="shared" si="8"/>
        <v>2.2999999999999998</v>
      </c>
      <c r="M44" s="231">
        <f>'Impact of the crisis'!N45</f>
        <v>0.3</v>
      </c>
      <c r="N44" s="231">
        <f>'Impact of the crisis'!AB45</f>
        <v>3</v>
      </c>
      <c r="O44" s="230">
        <f>'Conditions of people affected'!R45</f>
        <v>1.25</v>
      </c>
      <c r="P44" s="231">
        <f>'Conditions of people affected'!K45</f>
        <v>0.5</v>
      </c>
      <c r="Q44" s="231">
        <f>'Conditions of people affected'!Q45</f>
        <v>2</v>
      </c>
      <c r="R44" s="231">
        <f t="shared" si="9"/>
        <v>1.7</v>
      </c>
      <c r="S44" s="231">
        <f>'Complexity of the crisis'!X45</f>
        <v>1.9</v>
      </c>
      <c r="T44" s="231">
        <f>'Complexity of the crisis'!AN45</f>
        <v>1.5</v>
      </c>
      <c r="U44" s="124" t="str">
        <f>VLOOKUP(C44,Lists!$C$3:$E$160,3,FALSE)</f>
        <v>Europe</v>
      </c>
      <c r="V44" s="125">
        <v>44677</v>
      </c>
    </row>
    <row r="45" spans="1:22" x14ac:dyDescent="0.35">
      <c r="A45" s="45" t="str">
        <f>'Crisis Indicator Data'!A43</f>
        <v>Complex crisis in Guatemala</v>
      </c>
      <c r="B45" s="45" t="str">
        <f>Lists!G43</f>
        <v>Complex crisis</v>
      </c>
      <c r="C45" s="45" t="str">
        <f>'Crisis Indicator Data'!C43</f>
        <v>GTM001</v>
      </c>
      <c r="D45" s="45" t="str">
        <f>'Crisis Indicator Data'!D43</f>
        <v>Guatemala</v>
      </c>
      <c r="E45" s="45" t="str">
        <f>'Crisis Indicator Data'!E43</f>
        <v>GTM</v>
      </c>
      <c r="F45" s="45" t="str">
        <f>'Crisis Indicator Data'!B43</f>
        <v>Complex crisis</v>
      </c>
      <c r="G45" s="228">
        <f t="shared" si="5"/>
        <v>3.6</v>
      </c>
      <c r="H45" s="44">
        <f t="shared" si="6"/>
        <v>4</v>
      </c>
      <c r="I45" s="116" t="str">
        <f t="shared" si="7"/>
        <v>High</v>
      </c>
      <c r="J45" s="229" t="str">
        <f>INDEX(Trends!$D$3:$D$404,MATCH(C45,Trends!$C$3:$C$404,0))</f>
        <v>Stable</v>
      </c>
      <c r="K45" s="109" t="str">
        <f>IF(Reliability!B43="x","x",(IF(ROUNDUP(Reliability!B43,0)=1,"Very High",IF(ROUNDUP(Reliability!B43,0)=2,"High",IF(ROUNDUP(Reliability!B43,0)=3,"Medium",IF(ROUNDUP(Reliability!B43,0)=4,"Low","Very Low"))))))</f>
        <v>Very High</v>
      </c>
      <c r="L45" s="230">
        <f t="shared" si="8"/>
        <v>3.7</v>
      </c>
      <c r="M45" s="231">
        <f>'Impact of the crisis'!N46</f>
        <v>4.4000000000000004</v>
      </c>
      <c r="N45" s="231">
        <f>'Impact of the crisis'!AB46</f>
        <v>3.2</v>
      </c>
      <c r="O45" s="230">
        <f>'Conditions of people affected'!R46</f>
        <v>3.65</v>
      </c>
      <c r="P45" s="231">
        <f>'Conditions of people affected'!K46</f>
        <v>4.3</v>
      </c>
      <c r="Q45" s="231">
        <f>'Conditions of people affected'!Q46</f>
        <v>3</v>
      </c>
      <c r="R45" s="231">
        <f t="shared" si="9"/>
        <v>3.4</v>
      </c>
      <c r="S45" s="231">
        <f>'Complexity of the crisis'!X46</f>
        <v>3.2</v>
      </c>
      <c r="T45" s="231">
        <f>'Complexity of the crisis'!AN46</f>
        <v>3.5</v>
      </c>
      <c r="U45" s="124" t="str">
        <f>VLOOKUP(C45,Lists!$C$3:$E$160,3,FALSE)</f>
        <v>Americas</v>
      </c>
      <c r="V45" s="125">
        <v>44741</v>
      </c>
    </row>
    <row r="46" spans="1:22" x14ac:dyDescent="0.35">
      <c r="A46" s="45" t="str">
        <f>'Crisis Indicator Data'!A44</f>
        <v>Complex crisis in Honduras</v>
      </c>
      <c r="B46" s="45" t="str">
        <f>Lists!G44</f>
        <v>Complex crisis</v>
      </c>
      <c r="C46" s="45" t="str">
        <f>'Crisis Indicator Data'!C44</f>
        <v>HND001</v>
      </c>
      <c r="D46" s="45" t="str">
        <f>'Crisis Indicator Data'!D44</f>
        <v>Honduras</v>
      </c>
      <c r="E46" s="45" t="str">
        <f>'Crisis Indicator Data'!E44</f>
        <v>HND</v>
      </c>
      <c r="F46" s="45" t="str">
        <f>'Crisis Indicator Data'!B44</f>
        <v>Complex crisis</v>
      </c>
      <c r="G46" s="228">
        <f t="shared" si="5"/>
        <v>3.3</v>
      </c>
      <c r="H46" s="44">
        <f t="shared" si="6"/>
        <v>4</v>
      </c>
      <c r="I46" s="116" t="str">
        <f t="shared" si="7"/>
        <v>High</v>
      </c>
      <c r="J46" s="229" t="str">
        <f>INDEX(Trends!$D$3:$D$404,MATCH(C46,Trends!$C$3:$C$404,0))</f>
        <v>Decreasing</v>
      </c>
      <c r="K46" s="109" t="str">
        <f>IF(Reliability!B44="x","x",(IF(ROUNDUP(Reliability!B44,0)=1,"Very High",IF(ROUNDUP(Reliability!B44,0)=2,"High",IF(ROUNDUP(Reliability!B44,0)=3,"Medium",IF(ROUNDUP(Reliability!B44,0)=4,"Low","Very Low"))))))</f>
        <v>Very High</v>
      </c>
      <c r="L46" s="230">
        <f t="shared" si="8"/>
        <v>3.5</v>
      </c>
      <c r="M46" s="231">
        <f>'Impact of the crisis'!N47</f>
        <v>4.2</v>
      </c>
      <c r="N46" s="231">
        <f>'Impact of the crisis'!AB47</f>
        <v>3.1</v>
      </c>
      <c r="O46" s="230">
        <f>'Conditions of people affected'!R47</f>
        <v>3.55</v>
      </c>
      <c r="P46" s="231">
        <f>'Conditions of people affected'!K47</f>
        <v>4.0999999999999996</v>
      </c>
      <c r="Q46" s="231">
        <f>'Conditions of people affected'!Q47</f>
        <v>3</v>
      </c>
      <c r="R46" s="231">
        <f t="shared" si="9"/>
        <v>2.8</v>
      </c>
      <c r="S46" s="231">
        <f>'Complexity of the crisis'!X47</f>
        <v>3</v>
      </c>
      <c r="T46" s="231">
        <f>'Complexity of the crisis'!AN47</f>
        <v>2.5</v>
      </c>
      <c r="U46" s="124" t="str">
        <f>VLOOKUP(C46,Lists!$C$3:$E$160,3,FALSE)</f>
        <v>Americas</v>
      </c>
      <c r="V46" s="125">
        <v>44742</v>
      </c>
    </row>
    <row r="47" spans="1:22" x14ac:dyDescent="0.35">
      <c r="A47" s="45" t="str">
        <f>'Crisis Indicator Data'!A45</f>
        <v>Complex crisis in Haiti</v>
      </c>
      <c r="B47" s="45" t="str">
        <f>Lists!G45</f>
        <v>Complex crisis</v>
      </c>
      <c r="C47" s="45" t="str">
        <f>'Crisis Indicator Data'!C45</f>
        <v>HTI001</v>
      </c>
      <c r="D47" s="45" t="str">
        <f>'Crisis Indicator Data'!D45</f>
        <v>Haiti</v>
      </c>
      <c r="E47" s="45" t="str">
        <f>'Crisis Indicator Data'!E45</f>
        <v>HTI</v>
      </c>
      <c r="F47" s="45" t="str">
        <f>'Crisis Indicator Data'!B45</f>
        <v>Complex crisis</v>
      </c>
      <c r="G47" s="228">
        <f t="shared" si="5"/>
        <v>4.2</v>
      </c>
      <c r="H47" s="44">
        <f t="shared" si="6"/>
        <v>5</v>
      </c>
      <c r="I47" s="116" t="str">
        <f t="shared" si="7"/>
        <v>Very High</v>
      </c>
      <c r="J47" s="229" t="str">
        <f>INDEX(Trends!$D$3:$D$404,MATCH(C47,Trends!$C$3:$C$404,0))</f>
        <v>Stable</v>
      </c>
      <c r="K47" s="109" t="str">
        <f>IF(Reliability!B45="x","x",(IF(ROUNDUP(Reliability!B45,0)=1,"Very High",IF(ROUNDUP(Reliability!B45,0)=2,"High",IF(ROUNDUP(Reliability!B45,0)=3,"Medium",IF(ROUNDUP(Reliability!B45,0)=4,"Low","Very Low"))))))</f>
        <v>High</v>
      </c>
      <c r="L47" s="230">
        <f t="shared" si="8"/>
        <v>3.9</v>
      </c>
      <c r="M47" s="231">
        <f>'Impact of the crisis'!N48</f>
        <v>4</v>
      </c>
      <c r="N47" s="231">
        <f>'Impact of the crisis'!AB48</f>
        <v>3.8</v>
      </c>
      <c r="O47" s="230">
        <f>'Conditions of people affected'!R48</f>
        <v>4.7</v>
      </c>
      <c r="P47" s="231">
        <f>'Conditions of people affected'!K48</f>
        <v>4.4000000000000004</v>
      </c>
      <c r="Q47" s="231">
        <f>'Conditions of people affected'!Q48</f>
        <v>5</v>
      </c>
      <c r="R47" s="231">
        <f t="shared" si="9"/>
        <v>3.6</v>
      </c>
      <c r="S47" s="231">
        <f>'Complexity of the crisis'!X48</f>
        <v>3.2</v>
      </c>
      <c r="T47" s="231">
        <f>'Complexity of the crisis'!AN48</f>
        <v>4</v>
      </c>
      <c r="U47" s="124" t="str">
        <f>VLOOKUP(C47,Lists!$C$3:$E$160,3,FALSE)</f>
        <v>Americas</v>
      </c>
      <c r="V47" s="125">
        <v>44740</v>
      </c>
    </row>
    <row r="48" spans="1:22" x14ac:dyDescent="0.35">
      <c r="A48" s="45" t="str">
        <f>'Crisis Indicator Data'!A46</f>
        <v xml:space="preserve">Nippes Earthquake </v>
      </c>
      <c r="B48" s="45" t="str">
        <f>Lists!G46</f>
        <v>Earthquake</v>
      </c>
      <c r="C48" s="45" t="str">
        <f>'Crisis Indicator Data'!C46</f>
        <v>HTI002</v>
      </c>
      <c r="D48" s="45" t="str">
        <f>'Crisis Indicator Data'!D46</f>
        <v>Haiti</v>
      </c>
      <c r="E48" s="45" t="str">
        <f>'Crisis Indicator Data'!E46</f>
        <v>HTI</v>
      </c>
      <c r="F48" s="45" t="str">
        <f>'Crisis Indicator Data'!B46</f>
        <v>Earthquake</v>
      </c>
      <c r="G48" s="228">
        <f t="shared" si="5"/>
        <v>3.1</v>
      </c>
      <c r="H48" s="44">
        <f t="shared" si="6"/>
        <v>4</v>
      </c>
      <c r="I48" s="116" t="str">
        <f t="shared" si="7"/>
        <v>High</v>
      </c>
      <c r="J48" s="229" t="str">
        <f>INDEX(Trends!$D$3:$D$404,MATCH(C48,Trends!$C$3:$C$404,0))</f>
        <v>Stable</v>
      </c>
      <c r="K48" s="109" t="str">
        <f>IF(Reliability!B46="x","x",(IF(ROUNDUP(Reliability!B46,0)=1,"Very High",IF(ROUNDUP(Reliability!B46,0)=2,"High",IF(ROUNDUP(Reliability!B46,0)=3,"Medium",IF(ROUNDUP(Reliability!B46,0)=4,"Low","Very Low"))))))</f>
        <v>High</v>
      </c>
      <c r="L48" s="230">
        <f t="shared" si="8"/>
        <v>3.1</v>
      </c>
      <c r="M48" s="231">
        <f>'Impact of the crisis'!N49</f>
        <v>2.4</v>
      </c>
      <c r="N48" s="231">
        <f>'Impact of the crisis'!AB49</f>
        <v>3.4</v>
      </c>
      <c r="O48" s="230">
        <f>'Conditions of people affected'!R49</f>
        <v>3</v>
      </c>
      <c r="P48" s="231">
        <f>'Conditions of people affected'!K49</f>
        <v>3</v>
      </c>
      <c r="Q48" s="231">
        <f>'Conditions of people affected'!Q49</f>
        <v>3</v>
      </c>
      <c r="R48" s="231">
        <f t="shared" si="9"/>
        <v>3.1</v>
      </c>
      <c r="S48" s="231">
        <f>'Complexity of the crisis'!X49</f>
        <v>3.2</v>
      </c>
      <c r="T48" s="231">
        <f>'Complexity of the crisis'!AN49</f>
        <v>3</v>
      </c>
      <c r="U48" s="124" t="str">
        <f>VLOOKUP(C48,Lists!$C$3:$E$160,3,FALSE)</f>
        <v>Americas</v>
      </c>
      <c r="V48" s="125">
        <v>44740</v>
      </c>
    </row>
    <row r="49" spans="1:22" x14ac:dyDescent="0.35">
      <c r="A49" s="45" t="str">
        <f>'Crisis Indicator Data'!A47</f>
        <v>Displacement from Ukraine conflict in Hungary</v>
      </c>
      <c r="B49" s="45" t="str">
        <f>Lists!G47</f>
        <v>Displacement from Ukraine conflict</v>
      </c>
      <c r="C49" s="45" t="str">
        <f>'Crisis Indicator Data'!C47</f>
        <v>HUN002</v>
      </c>
      <c r="D49" s="45" t="str">
        <f>'Crisis Indicator Data'!D47</f>
        <v>Hungary</v>
      </c>
      <c r="E49" s="45" t="str">
        <f>'Crisis Indicator Data'!E47</f>
        <v>HUN</v>
      </c>
      <c r="F49" s="45" t="str">
        <f>'Crisis Indicator Data'!B47</f>
        <v>International displacement</v>
      </c>
      <c r="G49" s="228">
        <f t="shared" si="5"/>
        <v>1.4</v>
      </c>
      <c r="H49" s="44">
        <f t="shared" si="6"/>
        <v>2</v>
      </c>
      <c r="I49" s="116" t="str">
        <f t="shared" si="7"/>
        <v>Low</v>
      </c>
      <c r="J49" s="229" t="str">
        <f>INDEX(Trends!$D$3:$D$404,MATCH(C49,Trends!$C$3:$C$404,0))</f>
        <v>Increasing</v>
      </c>
      <c r="K49" s="109" t="str">
        <f>IF(Reliability!B47="x","x",(IF(ROUNDUP(Reliability!B47,0)=1,"Very High",IF(ROUNDUP(Reliability!B47,0)=2,"High",IF(ROUNDUP(Reliability!B47,0)=3,"Medium",IF(ROUNDUP(Reliability!B47,0)=4,"Low","Very Low"))))))</f>
        <v>High</v>
      </c>
      <c r="L49" s="230">
        <f t="shared" si="8"/>
        <v>2.1</v>
      </c>
      <c r="M49" s="231">
        <f>'Impact of the crisis'!N50</f>
        <v>0.1</v>
      </c>
      <c r="N49" s="231">
        <f>'Impact of the crisis'!AB50</f>
        <v>2.8</v>
      </c>
      <c r="O49" s="230">
        <f>'Conditions of people affected'!R50</f>
        <v>1</v>
      </c>
      <c r="P49" s="231">
        <f>'Conditions of people affected'!K50</f>
        <v>0</v>
      </c>
      <c r="Q49" s="231">
        <f>'Conditions of people affected'!Q50</f>
        <v>2</v>
      </c>
      <c r="R49" s="231">
        <f t="shared" si="9"/>
        <v>1.5</v>
      </c>
      <c r="S49" s="231">
        <f>'Complexity of the crisis'!X50</f>
        <v>1.4</v>
      </c>
      <c r="T49" s="231">
        <f>'Complexity of the crisis'!AN50</f>
        <v>1.5</v>
      </c>
      <c r="U49" s="124" t="str">
        <f>VLOOKUP(C49,Lists!$C$3:$E$160,3,FALSE)</f>
        <v>Europe</v>
      </c>
      <c r="V49" s="125">
        <v>44693</v>
      </c>
    </row>
    <row r="50" spans="1:22" x14ac:dyDescent="0.35">
      <c r="A50" s="45" t="str">
        <f>'Crisis Indicator Data'!A48</f>
        <v>Papua Conflict</v>
      </c>
      <c r="B50" s="45" t="str">
        <f>Lists!G48</f>
        <v>Papua Conflict</v>
      </c>
      <c r="C50" s="45" t="str">
        <f>'Crisis Indicator Data'!C48</f>
        <v>IDN002</v>
      </c>
      <c r="D50" s="45" t="str">
        <f>'Crisis Indicator Data'!D48</f>
        <v>Indonesia</v>
      </c>
      <c r="E50" s="45" t="str">
        <f>'Crisis Indicator Data'!E48</f>
        <v>IDN</v>
      </c>
      <c r="F50" s="45" t="str">
        <f>'Crisis Indicator Data'!B48</f>
        <v>Conflict</v>
      </c>
      <c r="G50" s="228">
        <f t="shared" si="5"/>
        <v>2.6</v>
      </c>
      <c r="H50" s="44">
        <f t="shared" si="6"/>
        <v>3</v>
      </c>
      <c r="I50" s="116" t="str">
        <f t="shared" si="7"/>
        <v>Medium</v>
      </c>
      <c r="J50" s="229" t="str">
        <f>INDEX(Trends!$D$3:$D$404,MATCH(C50,Trends!$C$3:$C$404,0))</f>
        <v>Increasing</v>
      </c>
      <c r="K50" s="109" t="str">
        <f>IF(Reliability!B48="x","x",(IF(ROUNDUP(Reliability!B48,0)=1,"Very High",IF(ROUNDUP(Reliability!B48,0)=2,"High",IF(ROUNDUP(Reliability!B48,0)=3,"Medium",IF(ROUNDUP(Reliability!B48,0)=4,"Low","Very Low"))))))</f>
        <v>High</v>
      </c>
      <c r="L50" s="230">
        <f t="shared" si="8"/>
        <v>2.9</v>
      </c>
      <c r="M50" s="231">
        <f>'Impact of the crisis'!N51</f>
        <v>2.1</v>
      </c>
      <c r="N50" s="231">
        <f>'Impact of the crisis'!AB51</f>
        <v>3.3</v>
      </c>
      <c r="O50" s="230">
        <f>'Conditions of people affected'!R51</f>
        <v>1.85</v>
      </c>
      <c r="P50" s="231">
        <f>'Conditions of people affected'!K51</f>
        <v>1.7</v>
      </c>
      <c r="Q50" s="231">
        <f>'Conditions of people affected'!Q51</f>
        <v>2</v>
      </c>
      <c r="R50" s="231">
        <f t="shared" si="9"/>
        <v>3.3</v>
      </c>
      <c r="S50" s="231">
        <f>'Complexity of the crisis'!X51</f>
        <v>2.5</v>
      </c>
      <c r="T50" s="231">
        <f>'Complexity of the crisis'!AN51</f>
        <v>4</v>
      </c>
      <c r="U50" s="124" t="str">
        <f>VLOOKUP(C50,Lists!$C$3:$E$160,3,FALSE)</f>
        <v>Asia</v>
      </c>
      <c r="V50" s="125">
        <v>44739</v>
      </c>
    </row>
    <row r="51" spans="1:22" ht="14.15" customHeight="1" x14ac:dyDescent="0.35">
      <c r="A51" s="45" t="str">
        <f>'Crisis Indicator Data'!A49</f>
        <v>Conflict in Jammu and Kashmir</v>
      </c>
      <c r="B51" s="45" t="str">
        <f>Lists!G49</f>
        <v xml:space="preserve">Kashmir conflict </v>
      </c>
      <c r="C51" s="45" t="str">
        <f>'Crisis Indicator Data'!C49</f>
        <v>IND002</v>
      </c>
      <c r="D51" s="45" t="str">
        <f>'Crisis Indicator Data'!D49</f>
        <v>India</v>
      </c>
      <c r="E51" s="45" t="str">
        <f>'Crisis Indicator Data'!E49</f>
        <v>IND</v>
      </c>
      <c r="F51" s="45" t="str">
        <f>'Crisis Indicator Data'!B49</f>
        <v>Conflict</v>
      </c>
      <c r="G51" s="228" t="str">
        <f t="shared" si="5"/>
        <v>x</v>
      </c>
      <c r="H51" s="44" t="str">
        <f t="shared" si="6"/>
        <v>x</v>
      </c>
      <c r="I51" s="116" t="str">
        <f t="shared" si="7"/>
        <v>x</v>
      </c>
      <c r="J51" s="229" t="str">
        <f>INDEX(Trends!$D$3:$D$404,MATCH(C51,Trends!$C$3:$C$404,0))</f>
        <v>-</v>
      </c>
      <c r="K51" s="109" t="str">
        <f>IF(Reliability!B49="x","x",(IF(ROUNDUP(Reliability!B49,0)=1,"Very High",IF(ROUNDUP(Reliability!B49,0)=2,"High",IF(ROUNDUP(Reliability!B49,0)=3,"Medium",IF(ROUNDUP(Reliability!B49,0)=4,"Low","Very Low"))))))</f>
        <v>Very Low</v>
      </c>
      <c r="L51" s="230">
        <f t="shared" si="8"/>
        <v>2.9</v>
      </c>
      <c r="M51" s="231">
        <f>'Impact of the crisis'!N52</f>
        <v>2</v>
      </c>
      <c r="N51" s="231">
        <f>'Impact of the crisis'!AB52</f>
        <v>3.3</v>
      </c>
      <c r="O51" s="230" t="str">
        <f>'Conditions of people affected'!R52</f>
        <v>x</v>
      </c>
      <c r="P51" s="231" t="str">
        <f>'Conditions of people affected'!K52</f>
        <v>x</v>
      </c>
      <c r="Q51" s="231" t="str">
        <f>'Conditions of people affected'!Q52</f>
        <v>x</v>
      </c>
      <c r="R51" s="231">
        <f t="shared" si="9"/>
        <v>2.2999999999999998</v>
      </c>
      <c r="S51" s="231">
        <f>'Complexity of the crisis'!X52</f>
        <v>2.5</v>
      </c>
      <c r="T51" s="231">
        <f>'Complexity of the crisis'!AN52</f>
        <v>2</v>
      </c>
      <c r="U51" s="124" t="str">
        <f>VLOOKUP(C51,Lists!$C$3:$E$160,3,FALSE)</f>
        <v>Asia</v>
      </c>
      <c r="V51" s="125">
        <v>44739</v>
      </c>
    </row>
    <row r="52" spans="1:22" ht="14.15" customHeight="1" x14ac:dyDescent="0.35">
      <c r="A52" s="45" t="str">
        <f>'Crisis Indicator Data'!A50</f>
        <v>Afghan Refugees in Iran</v>
      </c>
      <c r="B52" s="45" t="str">
        <f>Lists!G50</f>
        <v>Afghan Refugees</v>
      </c>
      <c r="C52" s="45" t="str">
        <f>'Crisis Indicator Data'!C50</f>
        <v>IRN004</v>
      </c>
      <c r="D52" s="45" t="str">
        <f>'Crisis Indicator Data'!D50</f>
        <v>Iran</v>
      </c>
      <c r="E52" s="45" t="str">
        <f>'Crisis Indicator Data'!E50</f>
        <v>IRN</v>
      </c>
      <c r="F52" s="45" t="str">
        <f>'Crisis Indicator Data'!B50</f>
        <v>International displacement</v>
      </c>
      <c r="G52" s="228">
        <f t="shared" si="5"/>
        <v>3.6</v>
      </c>
      <c r="H52" s="44">
        <f t="shared" si="6"/>
        <v>4</v>
      </c>
      <c r="I52" s="116" t="str">
        <f t="shared" si="7"/>
        <v>High</v>
      </c>
      <c r="J52" s="229" t="str">
        <f>INDEX(Trends!$D$3:$D$404,MATCH(C52,Trends!$C$3:$C$404,0))</f>
        <v>Increasing</v>
      </c>
      <c r="K52" s="109" t="str">
        <f>IF(Reliability!B50="x","x",(IF(ROUNDUP(Reliability!B50,0)=1,"Very High",IF(ROUNDUP(Reliability!B50,0)=2,"High",IF(ROUNDUP(Reliability!B50,0)=3,"Medium",IF(ROUNDUP(Reliability!B50,0)=4,"Low","Very Low"))))))</f>
        <v>Medium</v>
      </c>
      <c r="L52" s="230">
        <f t="shared" si="8"/>
        <v>3.6</v>
      </c>
      <c r="M52" s="231">
        <f>'Impact of the crisis'!N53</f>
        <v>2.7</v>
      </c>
      <c r="N52" s="231">
        <f>'Impact of the crisis'!AB53</f>
        <v>3.9</v>
      </c>
      <c r="O52" s="230">
        <f>'Conditions of people affected'!R53</f>
        <v>4.05</v>
      </c>
      <c r="P52" s="231">
        <f>'Conditions of people affected'!K53</f>
        <v>4.0999999999999996</v>
      </c>
      <c r="Q52" s="231">
        <f>'Conditions of people affected'!Q53</f>
        <v>4</v>
      </c>
      <c r="R52" s="231">
        <f t="shared" si="9"/>
        <v>2.9</v>
      </c>
      <c r="S52" s="231">
        <f>'Complexity of the crisis'!X53</f>
        <v>3.3</v>
      </c>
      <c r="T52" s="231">
        <f>'Complexity of the crisis'!AN53</f>
        <v>2.5</v>
      </c>
      <c r="U52" s="124" t="str">
        <f>VLOOKUP(C52,Lists!$C$3:$E$160,3,FALSE)</f>
        <v>Middle east</v>
      </c>
      <c r="V52" s="125">
        <v>44733</v>
      </c>
    </row>
    <row r="53" spans="1:22" x14ac:dyDescent="0.35">
      <c r="A53" s="45" t="str">
        <f>'Crisis Indicator Data'!A51</f>
        <v>Multiple crises in Iraq</v>
      </c>
      <c r="B53" s="45" t="str">
        <f>Lists!G51</f>
        <v>Country level</v>
      </c>
      <c r="C53" s="45" t="str">
        <f>'Crisis Indicator Data'!C51</f>
        <v>IRQ001</v>
      </c>
      <c r="D53" s="45" t="str">
        <f>'Crisis Indicator Data'!D51</f>
        <v>Iraq</v>
      </c>
      <c r="E53" s="45" t="str">
        <f>'Crisis Indicator Data'!E51</f>
        <v>IRQ</v>
      </c>
      <c r="F53" s="45" t="str">
        <f>'Crisis Indicator Data'!B51</f>
        <v>Multiple crises country</v>
      </c>
      <c r="G53" s="228">
        <f t="shared" si="5"/>
        <v>3.9</v>
      </c>
      <c r="H53" s="44">
        <f t="shared" si="6"/>
        <v>4</v>
      </c>
      <c r="I53" s="116" t="str">
        <f t="shared" si="7"/>
        <v>High</v>
      </c>
      <c r="J53" s="229" t="str">
        <f>INDEX(Trends!$D$3:$D$404,MATCH(C53,Trends!$C$3:$C$404,0))</f>
        <v>Stable</v>
      </c>
      <c r="K53" s="109" t="str">
        <f>IF(Reliability!B51="x","x",(IF(ROUNDUP(Reliability!B51,0)=1,"Very High",IF(ROUNDUP(Reliability!B51,0)=2,"High",IF(ROUNDUP(Reliability!B51,0)=3,"Medium",IF(ROUNDUP(Reliability!B51,0)=4,"Low","Very Low"))))))</f>
        <v>High</v>
      </c>
      <c r="L53" s="230">
        <f t="shared" si="8"/>
        <v>4.2</v>
      </c>
      <c r="M53" s="231">
        <f>'Impact of the crisis'!N54</f>
        <v>4.7</v>
      </c>
      <c r="N53" s="231">
        <f>'Impact of the crisis'!AB54</f>
        <v>3.9</v>
      </c>
      <c r="O53" s="230">
        <f>'Conditions of people affected'!R54</f>
        <v>3.55</v>
      </c>
      <c r="P53" s="231">
        <f>'Conditions of people affected'!K54</f>
        <v>4.0999999999999996</v>
      </c>
      <c r="Q53" s="231">
        <f>'Conditions of people affected'!Q54</f>
        <v>3</v>
      </c>
      <c r="R53" s="231">
        <f t="shared" si="9"/>
        <v>4.0999999999999996</v>
      </c>
      <c r="S53" s="231">
        <f>'Complexity of the crisis'!X54</f>
        <v>3.6</v>
      </c>
      <c r="T53" s="231">
        <f>'Complexity of the crisis'!AN54</f>
        <v>4.5</v>
      </c>
      <c r="U53" s="124" t="str">
        <f>VLOOKUP(C53,Lists!$C$3:$E$160,3,FALSE)</f>
        <v>Middle east</v>
      </c>
      <c r="V53" s="125">
        <v>44739</v>
      </c>
    </row>
    <row r="54" spans="1:22" x14ac:dyDescent="0.35">
      <c r="A54" s="45" t="str">
        <f>'Crisis Indicator Data'!A52</f>
        <v>Conflict  in Iraq</v>
      </c>
      <c r="B54" s="45" t="str">
        <f>Lists!G52</f>
        <v>Conflict</v>
      </c>
      <c r="C54" s="45" t="str">
        <f>'Crisis Indicator Data'!C52</f>
        <v>IRQ002</v>
      </c>
      <c r="D54" s="45" t="str">
        <f>'Crisis Indicator Data'!D52</f>
        <v>Iraq</v>
      </c>
      <c r="E54" s="45" t="str">
        <f>'Crisis Indicator Data'!E52</f>
        <v>IRQ</v>
      </c>
      <c r="F54" s="45" t="str">
        <f>'Crisis Indicator Data'!B52</f>
        <v>Conflict</v>
      </c>
      <c r="G54" s="228">
        <f t="shared" si="5"/>
        <v>3.9</v>
      </c>
      <c r="H54" s="44">
        <f t="shared" si="6"/>
        <v>4</v>
      </c>
      <c r="I54" s="116" t="str">
        <f t="shared" si="7"/>
        <v>High</v>
      </c>
      <c r="J54" s="229" t="str">
        <f>INDEX(Trends!$D$3:$D$404,MATCH(C54,Trends!$C$3:$C$404,0))</f>
        <v>Stable</v>
      </c>
      <c r="K54" s="109" t="str">
        <f>IF(Reliability!B52="x","x",(IF(ROUNDUP(Reliability!B52,0)=1,"Very High",IF(ROUNDUP(Reliability!B52,0)=2,"High",IF(ROUNDUP(Reliability!B52,0)=3,"Medium",IF(ROUNDUP(Reliability!B52,0)=4,"Low","Very Low"))))))</f>
        <v>High</v>
      </c>
      <c r="L54" s="230">
        <f t="shared" si="8"/>
        <v>4.2</v>
      </c>
      <c r="M54" s="231">
        <f>'Impact of the crisis'!N55</f>
        <v>4.7</v>
      </c>
      <c r="N54" s="231">
        <f>'Impact of the crisis'!AB55</f>
        <v>3.9</v>
      </c>
      <c r="O54" s="230">
        <f>'Conditions of people affected'!R55</f>
        <v>3.5</v>
      </c>
      <c r="P54" s="231">
        <f>'Conditions of people affected'!K55</f>
        <v>4</v>
      </c>
      <c r="Q54" s="231">
        <f>'Conditions of people affected'!Q55</f>
        <v>3</v>
      </c>
      <c r="R54" s="231">
        <f t="shared" si="9"/>
        <v>4.0999999999999996</v>
      </c>
      <c r="S54" s="231">
        <f>'Complexity of the crisis'!X55</f>
        <v>3.6</v>
      </c>
      <c r="T54" s="231">
        <f>'Complexity of the crisis'!AN55</f>
        <v>4.5</v>
      </c>
      <c r="U54" s="124" t="str">
        <f>VLOOKUP(C54,Lists!$C$3:$E$160,3,FALSE)</f>
        <v>Middle east</v>
      </c>
      <c r="V54" s="125">
        <v>44739</v>
      </c>
    </row>
    <row r="55" spans="1:22" x14ac:dyDescent="0.35">
      <c r="A55" s="45" t="str">
        <f>'Crisis Indicator Data'!A53</f>
        <v>Syrian and Palestinian refugees in iraq</v>
      </c>
      <c r="B55" s="45" t="str">
        <f>Lists!G53</f>
        <v>Syrian Refugees</v>
      </c>
      <c r="C55" s="45" t="str">
        <f>'Crisis Indicator Data'!C53</f>
        <v>IRQ003</v>
      </c>
      <c r="D55" s="45" t="str">
        <f>'Crisis Indicator Data'!D53</f>
        <v>Iraq</v>
      </c>
      <c r="E55" s="45" t="str">
        <f>'Crisis Indicator Data'!E53</f>
        <v>IRQ</v>
      </c>
      <c r="F55" s="45" t="str">
        <f>'Crisis Indicator Data'!B53</f>
        <v>International displacement</v>
      </c>
      <c r="G55" s="228">
        <f t="shared" si="5"/>
        <v>3</v>
      </c>
      <c r="H55" s="44">
        <f t="shared" si="6"/>
        <v>3</v>
      </c>
      <c r="I55" s="116" t="str">
        <f t="shared" si="7"/>
        <v>Medium</v>
      </c>
      <c r="J55" s="229" t="str">
        <f>INDEX(Trends!$D$3:$D$404,MATCH(C55,Trends!$C$3:$C$404,0))</f>
        <v>Increasing</v>
      </c>
      <c r="K55" s="109" t="str">
        <f>IF(Reliability!B53="x","x",(IF(ROUNDUP(Reliability!B53,0)=1,"Very High",IF(ROUNDUP(Reliability!B53,0)=2,"High",IF(ROUNDUP(Reliability!B53,0)=3,"Medium",IF(ROUNDUP(Reliability!B53,0)=4,"Low","Very Low"))))))</f>
        <v>Medium</v>
      </c>
      <c r="L55" s="230">
        <f t="shared" si="8"/>
        <v>2.6</v>
      </c>
      <c r="M55" s="231">
        <f>'Impact of the crisis'!N56</f>
        <v>1.5</v>
      </c>
      <c r="N55" s="231">
        <f>'Impact of the crisis'!AB56</f>
        <v>3.1</v>
      </c>
      <c r="O55" s="230">
        <f>'Conditions of people affected'!R56</f>
        <v>2.9</v>
      </c>
      <c r="P55" s="231">
        <f>'Conditions of people affected'!K56</f>
        <v>2.8</v>
      </c>
      <c r="Q55" s="231">
        <f>'Conditions of people affected'!Q56</f>
        <v>3</v>
      </c>
      <c r="R55" s="231">
        <f t="shared" si="9"/>
        <v>3.6</v>
      </c>
      <c r="S55" s="231">
        <f>'Complexity of the crisis'!X56</f>
        <v>3.6</v>
      </c>
      <c r="T55" s="231">
        <f>'Complexity of the crisis'!AN56</f>
        <v>3.5</v>
      </c>
      <c r="U55" s="124" t="str">
        <f>VLOOKUP(C55,Lists!$C$3:$E$160,3,FALSE)</f>
        <v>Middle east</v>
      </c>
      <c r="V55" s="125">
        <v>44739</v>
      </c>
    </row>
    <row r="56" spans="1:22" x14ac:dyDescent="0.35">
      <c r="A56" s="45" t="str">
        <f>'Crisis Indicator Data'!A54</f>
        <v>Mixed migration flows in Italy</v>
      </c>
      <c r="B56" s="45" t="str">
        <f>Lists!G54</f>
        <v>Mixed Migration</v>
      </c>
      <c r="C56" s="45" t="str">
        <f>'Crisis Indicator Data'!C54</f>
        <v>ITA002</v>
      </c>
      <c r="D56" s="45" t="str">
        <f>'Crisis Indicator Data'!D54</f>
        <v>Italy</v>
      </c>
      <c r="E56" s="45" t="str">
        <f>'Crisis Indicator Data'!E54</f>
        <v>ITA</v>
      </c>
      <c r="F56" s="45" t="str">
        <f>'Crisis Indicator Data'!B54</f>
        <v>International displacement</v>
      </c>
      <c r="G56" s="228">
        <f t="shared" si="5"/>
        <v>1.9</v>
      </c>
      <c r="H56" s="44">
        <f t="shared" si="6"/>
        <v>2</v>
      </c>
      <c r="I56" s="116" t="str">
        <f t="shared" si="7"/>
        <v>Low</v>
      </c>
      <c r="J56" s="229" t="str">
        <f>INDEX(Trends!$D$3:$D$404,MATCH(C56,Trends!$C$3:$C$404,0))</f>
        <v>Stable</v>
      </c>
      <c r="K56" s="109" t="str">
        <f>IF(Reliability!B54="x","x",(IF(ROUNDUP(Reliability!B54,0)=1,"Very High",IF(ROUNDUP(Reliability!B54,0)=2,"High",IF(ROUNDUP(Reliability!B54,0)=3,"Medium",IF(ROUNDUP(Reliability!B54,0)=4,"Low","Very Low"))))))</f>
        <v>Medium</v>
      </c>
      <c r="L56" s="230">
        <f t="shared" si="8"/>
        <v>2.7</v>
      </c>
      <c r="M56" s="231">
        <f>'Impact of the crisis'!N57</f>
        <v>1.7</v>
      </c>
      <c r="N56" s="231">
        <f>'Impact of the crisis'!AB57</f>
        <v>3.1</v>
      </c>
      <c r="O56" s="230">
        <f>'Conditions of people affected'!R57</f>
        <v>1.6</v>
      </c>
      <c r="P56" s="231">
        <f>'Conditions of people affected'!K57</f>
        <v>2.2000000000000002</v>
      </c>
      <c r="Q56" s="231">
        <f>'Conditions of people affected'!Q57</f>
        <v>1</v>
      </c>
      <c r="R56" s="231">
        <f t="shared" si="9"/>
        <v>1.5</v>
      </c>
      <c r="S56" s="231">
        <f>'Complexity of the crisis'!X57</f>
        <v>1.5</v>
      </c>
      <c r="T56" s="231">
        <f>'Complexity of the crisis'!AN57</f>
        <v>1.5</v>
      </c>
      <c r="U56" s="124" t="str">
        <f>VLOOKUP(C56,Lists!$C$3:$E$160,3,FALSE)</f>
        <v>Europe</v>
      </c>
      <c r="V56" s="125">
        <v>44692</v>
      </c>
    </row>
    <row r="57" spans="1:22" x14ac:dyDescent="0.35">
      <c r="A57" s="45" t="str">
        <f>'Crisis Indicator Data'!A55</f>
        <v>Syrian refugees in Jordan</v>
      </c>
      <c r="B57" s="45" t="str">
        <f>Lists!G55</f>
        <v>Syrian refugees</v>
      </c>
      <c r="C57" s="45" t="str">
        <f>'Crisis Indicator Data'!C55</f>
        <v>JOR002</v>
      </c>
      <c r="D57" s="45" t="str">
        <f>'Crisis Indicator Data'!D55</f>
        <v>Jordan</v>
      </c>
      <c r="E57" s="45" t="str">
        <f>'Crisis Indicator Data'!E55</f>
        <v>JOR</v>
      </c>
      <c r="F57" s="45" t="str">
        <f>'Crisis Indicator Data'!B55</f>
        <v>International displacement</v>
      </c>
      <c r="G57" s="228">
        <f t="shared" si="5"/>
        <v>2.7</v>
      </c>
      <c r="H57" s="44">
        <f t="shared" si="6"/>
        <v>3</v>
      </c>
      <c r="I57" s="116" t="str">
        <f t="shared" si="7"/>
        <v>Medium</v>
      </c>
      <c r="J57" s="229" t="str">
        <f>INDEX(Trends!$D$3:$D$404,MATCH(C57,Trends!$C$3:$C$404,0))</f>
        <v>Stable</v>
      </c>
      <c r="K57" s="109" t="str">
        <f>IF(Reliability!B55="x","x",(IF(ROUNDUP(Reliability!B55,0)=1,"Very High",IF(ROUNDUP(Reliability!B55,0)=2,"High",IF(ROUNDUP(Reliability!B55,0)=3,"Medium",IF(ROUNDUP(Reliability!B55,0)=4,"Low","Very Low"))))))</f>
        <v>Medium</v>
      </c>
      <c r="L57" s="230">
        <f t="shared" si="8"/>
        <v>2.7</v>
      </c>
      <c r="M57" s="231">
        <f>'Impact of the crisis'!N58</f>
        <v>3</v>
      </c>
      <c r="N57" s="231">
        <f>'Impact of the crisis'!AB58</f>
        <v>2.6</v>
      </c>
      <c r="O57" s="230">
        <f>'Conditions of people affected'!R58</f>
        <v>3.1</v>
      </c>
      <c r="P57" s="231">
        <f>'Conditions of people affected'!K58</f>
        <v>3.2</v>
      </c>
      <c r="Q57" s="231">
        <f>'Conditions of people affected'!Q58</f>
        <v>3</v>
      </c>
      <c r="R57" s="231">
        <f t="shared" si="9"/>
        <v>2</v>
      </c>
      <c r="S57" s="231">
        <f>'Complexity of the crisis'!X58</f>
        <v>2.5</v>
      </c>
      <c r="T57" s="231">
        <f>'Complexity of the crisis'!AN58</f>
        <v>1.5</v>
      </c>
      <c r="U57" s="124" t="str">
        <f>VLOOKUP(C57,Lists!$C$3:$E$160,3,FALSE)</f>
        <v>Middle east</v>
      </c>
      <c r="V57" s="125">
        <v>44690</v>
      </c>
    </row>
    <row r="58" spans="1:22" x14ac:dyDescent="0.35">
      <c r="A58" s="45" t="str">
        <f>'Crisis Indicator Data'!A56</f>
        <v xml:space="preserve">Multiple crisis in Kenya </v>
      </c>
      <c r="B58" s="45" t="str">
        <f>Lists!G56</f>
        <v xml:space="preserve">Country level </v>
      </c>
      <c r="C58" s="45" t="str">
        <f>'Crisis Indicator Data'!C56</f>
        <v>KEN001</v>
      </c>
      <c r="D58" s="45" t="str">
        <f>'Crisis Indicator Data'!D56</f>
        <v>Kenya</v>
      </c>
      <c r="E58" s="45" t="str">
        <f>'Crisis Indicator Data'!E56</f>
        <v>KEN</v>
      </c>
      <c r="F58" s="45" t="str">
        <f>'Crisis Indicator Data'!B56</f>
        <v>Multiple crises country</v>
      </c>
      <c r="G58" s="228">
        <f t="shared" si="5"/>
        <v>3.6</v>
      </c>
      <c r="H58" s="44">
        <f t="shared" si="6"/>
        <v>4</v>
      </c>
      <c r="I58" s="116" t="str">
        <f t="shared" si="7"/>
        <v>High</v>
      </c>
      <c r="J58" s="229" t="str">
        <f>INDEX(Trends!$D$3:$D$404,MATCH(C58,Trends!$C$3:$C$404,0))</f>
        <v>Increasing</v>
      </c>
      <c r="K58" s="109" t="str">
        <f>IF(Reliability!B56="x","x",(IF(ROUNDUP(Reliability!B56,0)=1,"Very High",IF(ROUNDUP(Reliability!B56,0)=2,"High",IF(ROUNDUP(Reliability!B56,0)=3,"Medium",IF(ROUNDUP(Reliability!B56,0)=4,"Low","Very Low"))))))</f>
        <v>Very High</v>
      </c>
      <c r="L58" s="230">
        <f t="shared" si="8"/>
        <v>3.4</v>
      </c>
      <c r="M58" s="231">
        <f>'Impact of the crisis'!N59</f>
        <v>3.8</v>
      </c>
      <c r="N58" s="231">
        <f>'Impact of the crisis'!AB59</f>
        <v>3.2</v>
      </c>
      <c r="O58" s="230">
        <f>'Conditions of people affected'!R59</f>
        <v>4.2</v>
      </c>
      <c r="P58" s="231">
        <f>'Conditions of people affected'!K59</f>
        <v>4.4000000000000004</v>
      </c>
      <c r="Q58" s="231">
        <f>'Conditions of people affected'!Q59</f>
        <v>4</v>
      </c>
      <c r="R58" s="231">
        <f t="shared" si="9"/>
        <v>2.7</v>
      </c>
      <c r="S58" s="231">
        <f>'Complexity of the crisis'!X59</f>
        <v>2.9</v>
      </c>
      <c r="T58" s="231">
        <f>'Complexity of the crisis'!AN59</f>
        <v>2.5</v>
      </c>
      <c r="U58" s="124" t="str">
        <f>VLOOKUP(C58,Lists!$C$3:$E$160,3,FALSE)</f>
        <v>Africa</v>
      </c>
      <c r="V58" s="125">
        <v>44736</v>
      </c>
    </row>
    <row r="59" spans="1:22" x14ac:dyDescent="0.35">
      <c r="A59" s="45" t="str">
        <f>'Crisis Indicator Data'!A57</f>
        <v>Refugee situation in Kenya</v>
      </c>
      <c r="B59" s="45" t="str">
        <f>Lists!G57</f>
        <v>Refugee situation</v>
      </c>
      <c r="C59" s="45" t="str">
        <f>'Crisis Indicator Data'!C57</f>
        <v>KEN002</v>
      </c>
      <c r="D59" s="45" t="str">
        <f>'Crisis Indicator Data'!D57</f>
        <v>Kenya</v>
      </c>
      <c r="E59" s="45" t="str">
        <f>'Crisis Indicator Data'!E57</f>
        <v>KEN</v>
      </c>
      <c r="F59" s="45" t="str">
        <f>'Crisis Indicator Data'!B57</f>
        <v>International displacement</v>
      </c>
      <c r="G59" s="228">
        <f t="shared" si="5"/>
        <v>2.8</v>
      </c>
      <c r="H59" s="44">
        <f t="shared" si="6"/>
        <v>3</v>
      </c>
      <c r="I59" s="116" t="str">
        <f t="shared" si="7"/>
        <v>Medium</v>
      </c>
      <c r="J59" s="229" t="str">
        <f>INDEX(Trends!$D$3:$D$404,MATCH(C59,Trends!$C$3:$C$404,0))</f>
        <v>Increasing</v>
      </c>
      <c r="K59" s="109" t="str">
        <f>IF(Reliability!B57="x","x",(IF(ROUNDUP(Reliability!B57,0)=1,"Very High",IF(ROUNDUP(Reliability!B57,0)=2,"High",IF(ROUNDUP(Reliability!B57,0)=3,"Medium",IF(ROUNDUP(Reliability!B57,0)=4,"Low","Very Low"))))))</f>
        <v>High</v>
      </c>
      <c r="L59" s="230">
        <f t="shared" si="8"/>
        <v>2.9</v>
      </c>
      <c r="M59" s="231">
        <f>'Impact of the crisis'!N60</f>
        <v>0.9</v>
      </c>
      <c r="N59" s="231">
        <f>'Impact of the crisis'!AB60</f>
        <v>3.6</v>
      </c>
      <c r="O59" s="230">
        <f>'Conditions of people affected'!R60</f>
        <v>2.95</v>
      </c>
      <c r="P59" s="231">
        <f>'Conditions of people affected'!K60</f>
        <v>2.9</v>
      </c>
      <c r="Q59" s="231">
        <f>'Conditions of people affected'!Q60</f>
        <v>3</v>
      </c>
      <c r="R59" s="231">
        <f t="shared" si="9"/>
        <v>2.5</v>
      </c>
      <c r="S59" s="231">
        <f>'Complexity of the crisis'!X60</f>
        <v>2.9</v>
      </c>
      <c r="T59" s="231">
        <f>'Complexity of the crisis'!AN60</f>
        <v>2</v>
      </c>
      <c r="U59" s="124" t="str">
        <f>VLOOKUP(C59,Lists!$C$3:$E$160,3,FALSE)</f>
        <v>Africa</v>
      </c>
      <c r="V59" s="125">
        <v>44736</v>
      </c>
    </row>
    <row r="60" spans="1:22" x14ac:dyDescent="0.35">
      <c r="A60" s="53" t="str">
        <f>'Crisis Indicator Data'!A58</f>
        <v>Drought in Kenya</v>
      </c>
      <c r="B60" s="45" t="str">
        <f>Lists!G58</f>
        <v>Drought</v>
      </c>
      <c r="C60" s="53" t="str">
        <f>'Crisis Indicator Data'!C58</f>
        <v>KEN003</v>
      </c>
      <c r="D60" s="53" t="str">
        <f>'Crisis Indicator Data'!D58</f>
        <v>Kenya</v>
      </c>
      <c r="E60" s="53" t="str">
        <f>'Crisis Indicator Data'!E58</f>
        <v>KEN</v>
      </c>
      <c r="F60" s="53" t="str">
        <f>'Crisis Indicator Data'!B58</f>
        <v>Drought</v>
      </c>
      <c r="G60" s="228">
        <f t="shared" si="5"/>
        <v>3.5</v>
      </c>
      <c r="H60" s="54">
        <f t="shared" si="6"/>
        <v>4</v>
      </c>
      <c r="I60" s="117" t="str">
        <f t="shared" si="7"/>
        <v>High</v>
      </c>
      <c r="J60" s="229" t="str">
        <f>INDEX(Trends!$D$3:$D$404,MATCH(C60,Trends!$C$3:$C$404,0))</f>
        <v>Increasing</v>
      </c>
      <c r="K60" s="109" t="str">
        <f>IF(Reliability!B58="x","x",(IF(ROUNDUP(Reliability!B58,0)=1,"Very High",IF(ROUNDUP(Reliability!B58,0)=2,"High",IF(ROUNDUP(Reliability!B58,0)=3,"Medium",IF(ROUNDUP(Reliability!B58,0)=4,"Low","Very Low"))))))</f>
        <v>High</v>
      </c>
      <c r="L60" s="230">
        <f t="shared" si="8"/>
        <v>3.2</v>
      </c>
      <c r="M60" s="236">
        <f>'Impact of the crisis'!N61</f>
        <v>3.8</v>
      </c>
      <c r="N60" s="236">
        <f>'Impact of the crisis'!AB61</f>
        <v>2.8</v>
      </c>
      <c r="O60" s="230">
        <f>'Conditions of people affected'!R61</f>
        <v>4.2</v>
      </c>
      <c r="P60" s="236">
        <f>'Conditions of people affected'!K61</f>
        <v>4.4000000000000004</v>
      </c>
      <c r="Q60" s="236">
        <f>'Conditions of people affected'!Q61</f>
        <v>4</v>
      </c>
      <c r="R60" s="231">
        <f t="shared" si="9"/>
        <v>2.5</v>
      </c>
      <c r="S60" s="231">
        <f>'Complexity of the crisis'!X61</f>
        <v>2.9</v>
      </c>
      <c r="T60" s="231">
        <f>'Complexity of the crisis'!AN61</f>
        <v>2</v>
      </c>
      <c r="U60" s="124" t="str">
        <f>VLOOKUP(C60,Lists!$C$3:$E$160,3,FALSE)</f>
        <v>Africa</v>
      </c>
      <c r="V60" s="125">
        <v>44736</v>
      </c>
    </row>
    <row r="61" spans="1:22" x14ac:dyDescent="0.35">
      <c r="A61" s="53" t="str">
        <f>'Crisis Indicator Data'!A59</f>
        <v>Syrian refugees in Lebanon</v>
      </c>
      <c r="B61" s="45" t="str">
        <f>Lists!G59</f>
        <v>Syrian refugees</v>
      </c>
      <c r="C61" s="53" t="str">
        <f>'Crisis Indicator Data'!C59</f>
        <v>LBN002</v>
      </c>
      <c r="D61" s="53" t="str">
        <f>'Crisis Indicator Data'!D59</f>
        <v>Lebanon</v>
      </c>
      <c r="E61" s="53" t="str">
        <f>'Crisis Indicator Data'!E59</f>
        <v>LBN</v>
      </c>
      <c r="F61" s="53" t="str">
        <f>'Crisis Indicator Data'!B59</f>
        <v>International displacement</v>
      </c>
      <c r="G61" s="228">
        <f t="shared" si="5"/>
        <v>3.5</v>
      </c>
      <c r="H61" s="54">
        <f t="shared" si="6"/>
        <v>4</v>
      </c>
      <c r="I61" s="117" t="str">
        <f t="shared" si="7"/>
        <v>High</v>
      </c>
      <c r="J61" s="229" t="str">
        <f>INDEX(Trends!$D$3:$D$404,MATCH(C61,Trends!$C$3:$C$404,0))</f>
        <v>Increasing</v>
      </c>
      <c r="K61" s="109" t="str">
        <f>IF(Reliability!B59="x","x",(IF(ROUNDUP(Reliability!B59,0)=1,"Very High",IF(ROUNDUP(Reliability!B59,0)=2,"High",IF(ROUNDUP(Reliability!B59,0)=3,"Medium",IF(ROUNDUP(Reliability!B59,0)=4,"Low","Very Low"))))))</f>
        <v>Medium</v>
      </c>
      <c r="L61" s="230">
        <f t="shared" si="8"/>
        <v>4.2</v>
      </c>
      <c r="M61" s="236">
        <f>'Impact of the crisis'!N62</f>
        <v>3.6</v>
      </c>
      <c r="N61" s="236">
        <f>'Impact of the crisis'!AB62</f>
        <v>4.5</v>
      </c>
      <c r="O61" s="230">
        <f>'Conditions of people affected'!R62</f>
        <v>3.8</v>
      </c>
      <c r="P61" s="236">
        <f>'Conditions of people affected'!K62</f>
        <v>3.6</v>
      </c>
      <c r="Q61" s="236">
        <f>'Conditions of people affected'!Q62</f>
        <v>4</v>
      </c>
      <c r="R61" s="231">
        <f t="shared" si="9"/>
        <v>2.6</v>
      </c>
      <c r="S61" s="231">
        <f>'Complexity of the crisis'!X62</f>
        <v>2.6</v>
      </c>
      <c r="T61" s="231">
        <f>'Complexity of the crisis'!AN62</f>
        <v>2.5</v>
      </c>
      <c r="U61" s="124" t="str">
        <f>VLOOKUP(C61,Lists!$C$3:$E$160,3,FALSE)</f>
        <v>Middle east</v>
      </c>
      <c r="V61" s="125">
        <v>44739</v>
      </c>
    </row>
    <row r="62" spans="1:22" ht="13.4" customHeight="1" x14ac:dyDescent="0.35">
      <c r="A62" s="53" t="str">
        <f>'Crisis Indicator Data'!A60</f>
        <v>Socioeconomic crisis in Lebanon</v>
      </c>
      <c r="B62" s="45" t="str">
        <f>Lists!G60</f>
        <v>Socioeconomic crisis</v>
      </c>
      <c r="C62" s="53" t="str">
        <f>'Crisis Indicator Data'!C60</f>
        <v>LBN004</v>
      </c>
      <c r="D62" s="53" t="str">
        <f>'Crisis Indicator Data'!D60</f>
        <v>Lebanon</v>
      </c>
      <c r="E62" s="53" t="str">
        <f>'Crisis Indicator Data'!E60</f>
        <v>LBN</v>
      </c>
      <c r="F62" s="53" t="str">
        <f>'Crisis Indicator Data'!B60</f>
        <v>Political and economic crisis</v>
      </c>
      <c r="G62" s="228">
        <f t="shared" si="5"/>
        <v>3.5</v>
      </c>
      <c r="H62" s="54">
        <f t="shared" si="6"/>
        <v>4</v>
      </c>
      <c r="I62" s="117" t="str">
        <f t="shared" si="7"/>
        <v>High</v>
      </c>
      <c r="J62" s="229" t="str">
        <f>INDEX(Trends!$D$3:$D$404,MATCH(C62,Trends!$C$3:$C$404,0))</f>
        <v>Increasing</v>
      </c>
      <c r="K62" s="109" t="str">
        <f>IF(Reliability!B60="x","x",(IF(ROUNDUP(Reliability!B60,0)=1,"Very High",IF(ROUNDUP(Reliability!B60,0)=2,"High",IF(ROUNDUP(Reliability!B60,0)=3,"Medium",IF(ROUNDUP(Reliability!B60,0)=4,"Low","Very Low"))))))</f>
        <v>Medium</v>
      </c>
      <c r="L62" s="230">
        <f t="shared" si="8"/>
        <v>3.2</v>
      </c>
      <c r="M62" s="236">
        <f>'Impact of the crisis'!N63</f>
        <v>3.6</v>
      </c>
      <c r="N62" s="236">
        <f>'Impact of the crisis'!AB63</f>
        <v>2.9</v>
      </c>
      <c r="O62" s="230">
        <f>'Conditions of people affected'!R63</f>
        <v>4.0999999999999996</v>
      </c>
      <c r="P62" s="236">
        <f>'Conditions of people affected'!K63</f>
        <v>4.2</v>
      </c>
      <c r="Q62" s="236">
        <f>'Conditions of people affected'!Q63</f>
        <v>4</v>
      </c>
      <c r="R62" s="231">
        <f t="shared" si="9"/>
        <v>2.8</v>
      </c>
      <c r="S62" s="231">
        <f>'Complexity of the crisis'!X63</f>
        <v>2.6</v>
      </c>
      <c r="T62" s="231">
        <f>'Complexity of the crisis'!AN63</f>
        <v>3</v>
      </c>
      <c r="U62" s="124" t="str">
        <f>VLOOKUP(C62,Lists!$C$3:$E$160,3,FALSE)</f>
        <v>Middle east</v>
      </c>
      <c r="V62" s="125">
        <v>44739</v>
      </c>
    </row>
    <row r="63" spans="1:22" x14ac:dyDescent="0.35">
      <c r="A63" s="53" t="str">
        <f>'Crisis Indicator Data'!A61</f>
        <v>Complex crisis in Libya</v>
      </c>
      <c r="B63" s="45" t="str">
        <f>Lists!G61</f>
        <v>Complex crisis</v>
      </c>
      <c r="C63" s="53" t="str">
        <f>'Crisis Indicator Data'!C61</f>
        <v>LBY001</v>
      </c>
      <c r="D63" s="53" t="str">
        <f>'Crisis Indicator Data'!D61</f>
        <v>Libya</v>
      </c>
      <c r="E63" s="53" t="str">
        <f>'Crisis Indicator Data'!E61</f>
        <v>LBY</v>
      </c>
      <c r="F63" s="53" t="str">
        <f>'Crisis Indicator Data'!B61</f>
        <v>Multiple crises country</v>
      </c>
      <c r="G63" s="228">
        <f t="shared" si="5"/>
        <v>3.5</v>
      </c>
      <c r="H63" s="54">
        <f t="shared" si="6"/>
        <v>4</v>
      </c>
      <c r="I63" s="117" t="str">
        <f t="shared" si="7"/>
        <v>High</v>
      </c>
      <c r="J63" s="229" t="str">
        <f>INDEX(Trends!$D$3:$D$404,MATCH(C63,Trends!$C$3:$C$404,0))</f>
        <v>Decreasing</v>
      </c>
      <c r="K63" s="109" t="str">
        <f>IF(Reliability!B61="x","x",(IF(ROUNDUP(Reliability!B61,0)=1,"Very High",IF(ROUNDUP(Reliability!B61,0)=2,"High",IF(ROUNDUP(Reliability!B61,0)=3,"Medium",IF(ROUNDUP(Reliability!B61,0)=4,"Low","Very Low"))))))</f>
        <v>Very High</v>
      </c>
      <c r="L63" s="230">
        <f t="shared" si="8"/>
        <v>4</v>
      </c>
      <c r="M63" s="236">
        <f>'Impact of the crisis'!N64</f>
        <v>4.5999999999999996</v>
      </c>
      <c r="N63" s="236">
        <f>'Impact of the crisis'!AB64</f>
        <v>3.6</v>
      </c>
      <c r="O63" s="230">
        <f>'Conditions of people affected'!R64</f>
        <v>3.1</v>
      </c>
      <c r="P63" s="236">
        <f>'Conditions of people affected'!K64</f>
        <v>3.2</v>
      </c>
      <c r="Q63" s="236">
        <f>'Conditions of people affected'!Q64</f>
        <v>3</v>
      </c>
      <c r="R63" s="231">
        <f t="shared" si="9"/>
        <v>3.7</v>
      </c>
      <c r="S63" s="231">
        <f>'Complexity of the crisis'!X64</f>
        <v>3.3</v>
      </c>
      <c r="T63" s="231">
        <f>'Complexity of the crisis'!AN64</f>
        <v>4</v>
      </c>
      <c r="U63" s="124" t="str">
        <f>VLOOKUP(C63,Lists!$C$3:$E$160,3,FALSE)</f>
        <v>Africa</v>
      </c>
      <c r="V63" s="125">
        <v>44705</v>
      </c>
    </row>
    <row r="64" spans="1:22" x14ac:dyDescent="0.35">
      <c r="A64" s="53" t="str">
        <f>'Crisis Indicator Data'!A62</f>
        <v>Mixed migration flows in Libya</v>
      </c>
      <c r="B64" s="45" t="str">
        <f>Lists!G62</f>
        <v>Mixed Migration</v>
      </c>
      <c r="C64" s="53" t="str">
        <f>'Crisis Indicator Data'!C62</f>
        <v>LBY002</v>
      </c>
      <c r="D64" s="53" t="str">
        <f>'Crisis Indicator Data'!D62</f>
        <v>Libya</v>
      </c>
      <c r="E64" s="53" t="str">
        <f>'Crisis Indicator Data'!E62</f>
        <v>LBY</v>
      </c>
      <c r="F64" s="53" t="str">
        <f>'Crisis Indicator Data'!B62</f>
        <v>International displacement</v>
      </c>
      <c r="G64" s="228">
        <f t="shared" si="5"/>
        <v>3.1</v>
      </c>
      <c r="H64" s="54">
        <f t="shared" si="6"/>
        <v>4</v>
      </c>
      <c r="I64" s="117" t="str">
        <f t="shared" si="7"/>
        <v>High</v>
      </c>
      <c r="J64" s="229" t="str">
        <f>INDEX(Trends!$D$3:$D$404,MATCH(C64,Trends!$C$3:$C$404,0))</f>
        <v>Increasing</v>
      </c>
      <c r="K64" s="109" t="str">
        <f>IF(Reliability!B62="x","x",(IF(ROUNDUP(Reliability!B62,0)=1,"Very High",IF(ROUNDUP(Reliability!B62,0)=2,"High",IF(ROUNDUP(Reliability!B62,0)=3,"Medium",IF(ROUNDUP(Reliability!B62,0)=4,"Low","Very Low"))))))</f>
        <v>Very High</v>
      </c>
      <c r="L64" s="230">
        <f t="shared" si="8"/>
        <v>3.9</v>
      </c>
      <c r="M64" s="236">
        <f>'Impact of the crisis'!N65</f>
        <v>4.5999999999999996</v>
      </c>
      <c r="N64" s="236">
        <f>'Impact of the crisis'!AB65</f>
        <v>3.4</v>
      </c>
      <c r="O64" s="230">
        <f>'Conditions of people affected'!R65</f>
        <v>2.2000000000000002</v>
      </c>
      <c r="P64" s="236">
        <f>'Conditions of people affected'!K65</f>
        <v>2.4</v>
      </c>
      <c r="Q64" s="236">
        <f>'Conditions of people affected'!Q65</f>
        <v>2</v>
      </c>
      <c r="R64" s="231">
        <f t="shared" si="9"/>
        <v>3.7</v>
      </c>
      <c r="S64" s="231">
        <f>'Complexity of the crisis'!X65</f>
        <v>3.3</v>
      </c>
      <c r="T64" s="231">
        <f>'Complexity of the crisis'!AN65</f>
        <v>4</v>
      </c>
      <c r="U64" s="124" t="str">
        <f>VLOOKUP(C64,Lists!$C$3:$E$160,3,FALSE)</f>
        <v>Africa</v>
      </c>
      <c r="V64" s="125">
        <v>44705</v>
      </c>
    </row>
    <row r="65" spans="1:22" x14ac:dyDescent="0.35">
      <c r="A65" s="53" t="str">
        <f>'Crisis Indicator Data'!A63</f>
        <v>Socio-economic crisis in Sri Lanka</v>
      </c>
      <c r="B65" s="45" t="str">
        <f>Lists!G63</f>
        <v>Socio-economic crisis</v>
      </c>
      <c r="C65" s="53" t="str">
        <f>'Crisis Indicator Data'!C63</f>
        <v>LKA002</v>
      </c>
      <c r="D65" s="53" t="str">
        <f>'Crisis Indicator Data'!D63</f>
        <v>Sri Lanka</v>
      </c>
      <c r="E65" s="53" t="str">
        <f>'Crisis Indicator Data'!E63</f>
        <v>LKA</v>
      </c>
      <c r="F65" s="53" t="str">
        <f>'Crisis Indicator Data'!B63</f>
        <v>Political and economic crisis</v>
      </c>
      <c r="G65" s="228">
        <f t="shared" si="5"/>
        <v>3.4</v>
      </c>
      <c r="H65" s="54">
        <f t="shared" si="6"/>
        <v>4</v>
      </c>
      <c r="I65" s="117" t="str">
        <f t="shared" si="7"/>
        <v>High</v>
      </c>
      <c r="J65" s="229" t="str">
        <f>INDEX(Trends!$D$3:$D$404,MATCH(C65,Trends!$C$3:$C$404,0))</f>
        <v>-</v>
      </c>
      <c r="K65" s="109" t="str">
        <f>IF(Reliability!B63="x","x",(IF(ROUNDUP(Reliability!B63,0)=1,"Very High",IF(ROUNDUP(Reliability!B63,0)=2,"High",IF(ROUNDUP(Reliability!B63,0)=3,"Medium",IF(ROUNDUP(Reliability!B63,0)=4,"Low","Very Low"))))))</f>
        <v>Very High</v>
      </c>
      <c r="L65" s="230">
        <f t="shared" si="8"/>
        <v>3.8</v>
      </c>
      <c r="M65" s="236">
        <f>'Impact of the crisis'!N66</f>
        <v>4.4000000000000004</v>
      </c>
      <c r="N65" s="236">
        <f>'Impact of the crisis'!AB66</f>
        <v>3.4</v>
      </c>
      <c r="O65" s="230">
        <f>'Conditions of people affected'!R66</f>
        <v>4.3</v>
      </c>
      <c r="P65" s="236">
        <f>'Conditions of people affected'!K66</f>
        <v>4.5999999999999996</v>
      </c>
      <c r="Q65" s="236">
        <f>'Conditions of people affected'!Q66</f>
        <v>4</v>
      </c>
      <c r="R65" s="231">
        <f t="shared" si="9"/>
        <v>1.6</v>
      </c>
      <c r="S65" s="231">
        <f>'Complexity of the crisis'!X66</f>
        <v>2.2000000000000002</v>
      </c>
      <c r="T65" s="231">
        <f>'Complexity of the crisis'!AN66</f>
        <v>1</v>
      </c>
      <c r="U65" s="124" t="str">
        <f>VLOOKUP(C65,Lists!$C$3:$E$160,3,FALSE)</f>
        <v>Asia</v>
      </c>
      <c r="V65" s="125">
        <v>44733</v>
      </c>
    </row>
    <row r="66" spans="1:22" x14ac:dyDescent="0.35">
      <c r="A66" s="53" t="str">
        <f>'Crisis Indicator Data'!A64</f>
        <v>Drought in Lesotho</v>
      </c>
      <c r="B66" s="45" t="str">
        <f>Lists!G64</f>
        <v>Drought</v>
      </c>
      <c r="C66" s="53" t="str">
        <f>'Crisis Indicator Data'!C64</f>
        <v>LSO002</v>
      </c>
      <c r="D66" s="53" t="str">
        <f>'Crisis Indicator Data'!D64</f>
        <v>Lesotho</v>
      </c>
      <c r="E66" s="53" t="str">
        <f>'Crisis Indicator Data'!E64</f>
        <v>LSO</v>
      </c>
      <c r="F66" s="53" t="str">
        <f>'Crisis Indicator Data'!B64</f>
        <v>Drought</v>
      </c>
      <c r="G66" s="228">
        <f t="shared" si="5"/>
        <v>2.1</v>
      </c>
      <c r="H66" s="54">
        <f t="shared" si="6"/>
        <v>3</v>
      </c>
      <c r="I66" s="117" t="str">
        <f t="shared" si="7"/>
        <v>Medium</v>
      </c>
      <c r="J66" s="229" t="str">
        <f>INDEX(Trends!$D$3:$D$404,MATCH(C66,Trends!$C$3:$C$404,0))</f>
        <v>Decreasing</v>
      </c>
      <c r="K66" s="109" t="str">
        <f>IF(Reliability!B64="x","x",(IF(ROUNDUP(Reliability!B64,0)=1,"Very High",IF(ROUNDUP(Reliability!B64,0)=2,"High",IF(ROUNDUP(Reliability!B64,0)=3,"Medium",IF(ROUNDUP(Reliability!B64,0)=4,"Low","Very Low"))))))</f>
        <v>High</v>
      </c>
      <c r="L66" s="230">
        <f t="shared" si="8"/>
        <v>2.1</v>
      </c>
      <c r="M66" s="236">
        <f>'Impact of the crisis'!N67</f>
        <v>3</v>
      </c>
      <c r="N66" s="236">
        <f>'Impact of the crisis'!AB67</f>
        <v>1.5</v>
      </c>
      <c r="O66" s="230">
        <f>'Conditions of people affected'!R67</f>
        <v>2.75</v>
      </c>
      <c r="P66" s="236">
        <f>'Conditions of people affected'!K67</f>
        <v>2.5</v>
      </c>
      <c r="Q66" s="236">
        <f>'Conditions of people affected'!Q67</f>
        <v>3</v>
      </c>
      <c r="R66" s="231">
        <f t="shared" si="9"/>
        <v>1.1000000000000001</v>
      </c>
      <c r="S66" s="231">
        <f>'Complexity of the crisis'!X67</f>
        <v>1.7</v>
      </c>
      <c r="T66" s="231">
        <f>'Complexity of the crisis'!AN67</f>
        <v>0.5</v>
      </c>
      <c r="U66" s="124" t="str">
        <f>VLOOKUP(C66,Lists!$C$3:$E$160,3,FALSE)</f>
        <v>Africa</v>
      </c>
      <c r="V66" s="125">
        <v>44709</v>
      </c>
    </row>
    <row r="67" spans="1:22" x14ac:dyDescent="0.35">
      <c r="A67" s="53" t="str">
        <f>'Crisis Indicator Data'!A65</f>
        <v>Mixed migration flows in Morocco</v>
      </c>
      <c r="B67" s="45" t="str">
        <f>Lists!G65</f>
        <v>Mixed Migration</v>
      </c>
      <c r="C67" s="53" t="str">
        <f>'Crisis Indicator Data'!C65</f>
        <v>MAR002</v>
      </c>
      <c r="D67" s="53" t="str">
        <f>'Crisis Indicator Data'!D65</f>
        <v>Morocco</v>
      </c>
      <c r="E67" s="53" t="str">
        <f>'Crisis Indicator Data'!E65</f>
        <v>MAR</v>
      </c>
      <c r="F67" s="53" t="str">
        <f>'Crisis Indicator Data'!B65</f>
        <v>International displacement</v>
      </c>
      <c r="G67" s="228" t="str">
        <f t="shared" si="5"/>
        <v>x</v>
      </c>
      <c r="H67" s="54" t="str">
        <f t="shared" si="6"/>
        <v>x</v>
      </c>
      <c r="I67" s="117" t="str">
        <f t="shared" si="7"/>
        <v>x</v>
      </c>
      <c r="J67" s="229" t="str">
        <f>INDEX(Trends!$D$3:$D$404,MATCH(C67,Trends!$C$3:$C$404,0))</f>
        <v>-</v>
      </c>
      <c r="K67" s="109" t="str">
        <f>IF(Reliability!B65="x","x",(IF(ROUNDUP(Reliability!B65,0)=1,"Very High",IF(ROUNDUP(Reliability!B65,0)=2,"High",IF(ROUNDUP(Reliability!B65,0)=3,"Medium",IF(ROUNDUP(Reliability!B65,0)=4,"Low","Very Low"))))))</f>
        <v>Very Low</v>
      </c>
      <c r="L67" s="230">
        <f t="shared" si="8"/>
        <v>3.7</v>
      </c>
      <c r="M67" s="236">
        <f>'Impact of the crisis'!N68</f>
        <v>4.9000000000000004</v>
      </c>
      <c r="N67" s="236">
        <f>'Impact of the crisis'!AB68</f>
        <v>2.8</v>
      </c>
      <c r="O67" s="230" t="str">
        <f>'Conditions of people affected'!R68</f>
        <v>x</v>
      </c>
      <c r="P67" s="236" t="str">
        <f>'Conditions of people affected'!K68</f>
        <v>x</v>
      </c>
      <c r="Q67" s="236" t="str">
        <f>'Conditions of people affected'!Q68</f>
        <v>x</v>
      </c>
      <c r="R67" s="231">
        <f t="shared" si="9"/>
        <v>2.1</v>
      </c>
      <c r="S67" s="231">
        <f>'Complexity of the crisis'!X68</f>
        <v>3</v>
      </c>
      <c r="T67" s="231">
        <f>'Complexity of the crisis'!AN68</f>
        <v>1</v>
      </c>
      <c r="U67" s="124" t="str">
        <f>VLOOKUP(C67,Lists!$C$3:$E$160,3,FALSE)</f>
        <v>Africa</v>
      </c>
      <c r="V67" s="125">
        <v>44706</v>
      </c>
    </row>
    <row r="68" spans="1:22" x14ac:dyDescent="0.35">
      <c r="A68" s="53" t="str">
        <f>'Crisis Indicator Data'!A66</f>
        <v>DIsplacement from Ukraine conflict in Moldova</v>
      </c>
      <c r="B68" s="45" t="str">
        <f>Lists!G66</f>
        <v>Displacement from Ukraine conflict</v>
      </c>
      <c r="C68" s="53" t="str">
        <f>'Crisis Indicator Data'!C66</f>
        <v>MDA002</v>
      </c>
      <c r="D68" s="53" t="str">
        <f>'Crisis Indicator Data'!D66</f>
        <v>Moldova</v>
      </c>
      <c r="E68" s="53" t="str">
        <f>'Crisis Indicator Data'!E66</f>
        <v>MDA</v>
      </c>
      <c r="F68" s="53" t="str">
        <f>'Crisis Indicator Data'!B66</f>
        <v>International displacement</v>
      </c>
      <c r="G68" s="228">
        <f t="shared" si="5"/>
        <v>1.2</v>
      </c>
      <c r="H68" s="54">
        <f t="shared" si="6"/>
        <v>2</v>
      </c>
      <c r="I68" s="117" t="str">
        <f t="shared" si="7"/>
        <v>Low</v>
      </c>
      <c r="J68" s="229" t="str">
        <f>INDEX(Trends!$D$3:$D$404,MATCH(C68,Trends!$C$3:$C$404,0))</f>
        <v>Decreasing</v>
      </c>
      <c r="K68" s="109" t="str">
        <f>IF(Reliability!B66="x","x",(IF(ROUNDUP(Reliability!B66,0)=1,"Very High",IF(ROUNDUP(Reliability!B66,0)=2,"High",IF(ROUNDUP(Reliability!B66,0)=3,"Medium",IF(ROUNDUP(Reliability!B66,0)=4,"Low","Very Low"))))))</f>
        <v>High</v>
      </c>
      <c r="L68" s="230">
        <f t="shared" si="8"/>
        <v>1.5</v>
      </c>
      <c r="M68" s="236">
        <f>'Impact of the crisis'!N69</f>
        <v>0.2</v>
      </c>
      <c r="N68" s="236">
        <f>'Impact of the crisis'!AB69</f>
        <v>2</v>
      </c>
      <c r="O68" s="230">
        <f>'Conditions of people affected'!R69</f>
        <v>1</v>
      </c>
      <c r="P68" s="236">
        <f>'Conditions of people affected'!K69</f>
        <v>0</v>
      </c>
      <c r="Q68" s="236">
        <f>'Conditions of people affected'!Q69</f>
        <v>2</v>
      </c>
      <c r="R68" s="231">
        <f t="shared" si="9"/>
        <v>1.4</v>
      </c>
      <c r="S68" s="231">
        <f>'Complexity of the crisis'!X69</f>
        <v>1.8</v>
      </c>
      <c r="T68" s="231">
        <f>'Complexity of the crisis'!AN69</f>
        <v>1</v>
      </c>
      <c r="U68" s="124" t="str">
        <f>VLOOKUP(C68,Lists!$C$3:$E$160,3,FALSE)</f>
        <v>Europe</v>
      </c>
      <c r="V68" s="125">
        <v>44693</v>
      </c>
    </row>
    <row r="69" spans="1:22" x14ac:dyDescent="0.35">
      <c r="A69" s="53" t="str">
        <f>'Crisis Indicator Data'!A67</f>
        <v>Multiple crisis in Madagascar</v>
      </c>
      <c r="B69" s="45" t="str">
        <f>Lists!G67</f>
        <v>Country level</v>
      </c>
      <c r="C69" s="53" t="str">
        <f>'Crisis Indicator Data'!C67</f>
        <v>MDG001</v>
      </c>
      <c r="D69" s="53" t="str">
        <f>'Crisis Indicator Data'!D67</f>
        <v>Madagascar</v>
      </c>
      <c r="E69" s="53" t="str">
        <f>'Crisis Indicator Data'!E67</f>
        <v>MDG</v>
      </c>
      <c r="F69" s="53" t="str">
        <f>'Crisis Indicator Data'!B67</f>
        <v>Multiple crises country</v>
      </c>
      <c r="G69" s="228">
        <f t="shared" ref="G69:G100" si="10">IF(OR(O69="x",L69="x"),"x",ROUND((5-GEOMEAN(((5-L69)/5*4+1),((5-O69)/5*4+1),((5-O69)/5*4+1)))/4*3.5+R69*0.3,1))</f>
        <v>3</v>
      </c>
      <c r="H69" s="54">
        <f t="shared" ref="H69:H100" si="11">IF(G69="x","x",ROUNDUP(G69,0))</f>
        <v>3</v>
      </c>
      <c r="I69" s="117" t="str">
        <f t="shared" ref="I69:I100" si="12">IF(O69="x","x",IF(L69="x","x",(IF(H69=5,"Very High",IF(H69=4,"High",IF(H69=3,"Medium",IF(H69=2,"Low","Very Low")))))))</f>
        <v>Medium</v>
      </c>
      <c r="J69" s="229" t="str">
        <f>INDEX(Trends!$D$3:$D$404,MATCH(C69,Trends!$C$3:$C$404,0))</f>
        <v>Increasing</v>
      </c>
      <c r="K69" s="109" t="str">
        <f>IF(Reliability!B67="x","x",(IF(ROUNDUP(Reliability!B67,0)=1,"Very High",IF(ROUNDUP(Reliability!B67,0)=2,"High",IF(ROUNDUP(Reliability!B67,0)=3,"Medium",IF(ROUNDUP(Reliability!B67,0)=4,"Low","Very Low"))))))</f>
        <v>Very High</v>
      </c>
      <c r="L69" s="230">
        <f t="shared" ref="L69:L100" si="13">IF(OR(N69="x",M69="x"),"x",ROUND((5-GEOMEAN(((5-M69)/5*4+1),((5-N69)/5*4+1),((5-N69)/5*4+1)))/4*5,1))</f>
        <v>3.5</v>
      </c>
      <c r="M69" s="236">
        <f>'Impact of the crisis'!N70</f>
        <v>4.9000000000000004</v>
      </c>
      <c r="N69" s="236">
        <f>'Impact of the crisis'!AB70</f>
        <v>2.2999999999999998</v>
      </c>
      <c r="O69" s="230">
        <f>'Conditions of people affected'!R70</f>
        <v>3.35</v>
      </c>
      <c r="P69" s="236">
        <f>'Conditions of people affected'!K70</f>
        <v>3.7</v>
      </c>
      <c r="Q69" s="236">
        <f>'Conditions of people affected'!Q70</f>
        <v>3</v>
      </c>
      <c r="R69" s="231">
        <f t="shared" ref="R69:R100" si="14">IF(OR(T69="x",S69="x"),S69,ROUND((5-GEOMEAN(((5-S69)/5*4+1),((5-T69)/5*4+1)))/4*5,1))</f>
        <v>1.9</v>
      </c>
      <c r="S69" s="231">
        <f>'Complexity of the crisis'!X70</f>
        <v>2.2999999999999998</v>
      </c>
      <c r="T69" s="231">
        <f>'Complexity of the crisis'!AN70</f>
        <v>1.5</v>
      </c>
      <c r="U69" s="124" t="str">
        <f>VLOOKUP(C69,Lists!$C$3:$E$160,3,FALSE)</f>
        <v>Africa</v>
      </c>
      <c r="V69" s="125">
        <v>44695</v>
      </c>
    </row>
    <row r="70" spans="1:22" x14ac:dyDescent="0.35">
      <c r="A70" s="53" t="str">
        <f>'Crisis Indicator Data'!A68</f>
        <v>Drought in Madagascar</v>
      </c>
      <c r="B70" s="45" t="str">
        <f>Lists!G68</f>
        <v>Drought</v>
      </c>
      <c r="C70" s="53" t="str">
        <f>'Crisis Indicator Data'!C68</f>
        <v>MDG002</v>
      </c>
      <c r="D70" s="53" t="str">
        <f>'Crisis Indicator Data'!D68</f>
        <v>Madagascar</v>
      </c>
      <c r="E70" s="53" t="str">
        <f>'Crisis Indicator Data'!E68</f>
        <v>MDG</v>
      </c>
      <c r="F70" s="53" t="str">
        <f>'Crisis Indicator Data'!B68</f>
        <v>Drought</v>
      </c>
      <c r="G70" s="228">
        <f t="shared" si="10"/>
        <v>2.9</v>
      </c>
      <c r="H70" s="54">
        <f t="shared" si="11"/>
        <v>3</v>
      </c>
      <c r="I70" s="117" t="str">
        <f t="shared" si="12"/>
        <v>Medium</v>
      </c>
      <c r="J70" s="229" t="str">
        <f>INDEX(Trends!$D$3:$D$404,MATCH(C70,Trends!$C$3:$C$404,0))</f>
        <v>Decreasing</v>
      </c>
      <c r="K70" s="109" t="str">
        <f>IF(Reliability!B68="x","x",(IF(ROUNDUP(Reliability!B68,0)=1,"Very High",IF(ROUNDUP(Reliability!B68,0)=2,"High",IF(ROUNDUP(Reliability!B68,0)=3,"Medium",IF(ROUNDUP(Reliability!B68,0)=4,"Low","Very Low"))))))</f>
        <v>Very High</v>
      </c>
      <c r="L70" s="230">
        <f t="shared" si="13"/>
        <v>2.2000000000000002</v>
      </c>
      <c r="M70" s="236">
        <f>'Impact of the crisis'!N71</f>
        <v>2.2000000000000002</v>
      </c>
      <c r="N70" s="236">
        <f>'Impact of the crisis'!AB71</f>
        <v>2.2000000000000002</v>
      </c>
      <c r="O70" s="230">
        <f>'Conditions of people affected'!R71</f>
        <v>3.85</v>
      </c>
      <c r="P70" s="236">
        <f>'Conditions of people affected'!K71</f>
        <v>3.7</v>
      </c>
      <c r="Q70" s="236">
        <f>'Conditions of people affected'!Q71</f>
        <v>4</v>
      </c>
      <c r="R70" s="231">
        <f t="shared" si="14"/>
        <v>1.7</v>
      </c>
      <c r="S70" s="231">
        <f>'Complexity of the crisis'!X71</f>
        <v>2.2999999999999998</v>
      </c>
      <c r="T70" s="231">
        <f>'Complexity of the crisis'!AN71</f>
        <v>1</v>
      </c>
      <c r="U70" s="124" t="str">
        <f>VLOOKUP(C70,Lists!$C$3:$E$160,3,FALSE)</f>
        <v>Africa</v>
      </c>
      <c r="V70" s="125">
        <v>44695</v>
      </c>
    </row>
    <row r="71" spans="1:22" x14ac:dyDescent="0.35">
      <c r="A71" s="53" t="str">
        <f>'Crisis Indicator Data'!A69</f>
        <v>Tropical Cyclones Season in 2022 in Madagascar</v>
      </c>
      <c r="B71" s="45" t="str">
        <f>Lists!G69</f>
        <v>Tropical Cyclones Season in 2022</v>
      </c>
      <c r="C71" s="53" t="str">
        <f>'Crisis Indicator Data'!C69</f>
        <v>MDG006</v>
      </c>
      <c r="D71" s="53" t="str">
        <f>'Crisis Indicator Data'!D69</f>
        <v>Madagascar</v>
      </c>
      <c r="E71" s="53" t="str">
        <f>'Crisis Indicator Data'!E69</f>
        <v>MDG</v>
      </c>
      <c r="F71" s="53" t="str">
        <f>'Crisis Indicator Data'!B69</f>
        <v>Tropical cyclone</v>
      </c>
      <c r="G71" s="228">
        <f t="shared" si="10"/>
        <v>1.8</v>
      </c>
      <c r="H71" s="54">
        <f t="shared" si="11"/>
        <v>2</v>
      </c>
      <c r="I71" s="117" t="str">
        <f t="shared" si="12"/>
        <v>Low</v>
      </c>
      <c r="J71" s="229" t="str">
        <f>INDEX(Trends!$D$3:$D$404,MATCH(C71,Trends!$C$3:$C$404,0))</f>
        <v>Decreasing</v>
      </c>
      <c r="K71" s="109" t="str">
        <f>IF(Reliability!B69="x","x",(IF(ROUNDUP(Reliability!B69,0)=1,"Very High",IF(ROUNDUP(Reliability!B69,0)=2,"High",IF(ROUNDUP(Reliability!B69,0)=3,"Medium",IF(ROUNDUP(Reliability!B69,0)=4,"Low","Very Low"))))))</f>
        <v>Very High</v>
      </c>
      <c r="L71" s="230">
        <f t="shared" si="13"/>
        <v>3.5</v>
      </c>
      <c r="M71" s="236">
        <f>'Impact of the crisis'!N72</f>
        <v>4.9000000000000004</v>
      </c>
      <c r="N71" s="236">
        <f>'Impact of the crisis'!AB72</f>
        <v>2.2999999999999998</v>
      </c>
      <c r="O71" s="230">
        <f>'Conditions of people affected'!R72</f>
        <v>0.8</v>
      </c>
      <c r="P71" s="236">
        <f>'Conditions of people affected'!K72</f>
        <v>0.6</v>
      </c>
      <c r="Q71" s="236">
        <f>'Conditions of people affected'!Q72</f>
        <v>1</v>
      </c>
      <c r="R71" s="231">
        <f t="shared" si="14"/>
        <v>1.7</v>
      </c>
      <c r="S71" s="231">
        <f>'Complexity of the crisis'!X72</f>
        <v>2.2999999999999998</v>
      </c>
      <c r="T71" s="231">
        <f>'Complexity of the crisis'!AN72</f>
        <v>1</v>
      </c>
      <c r="U71" s="124" t="str">
        <f>VLOOKUP(C71,Lists!$C$3:$E$160,3,FALSE)</f>
        <v>Africa</v>
      </c>
      <c r="V71" s="125">
        <v>44695</v>
      </c>
    </row>
    <row r="72" spans="1:22" x14ac:dyDescent="0.35">
      <c r="A72" s="53" t="str">
        <f>'Crisis Indicator Data'!A70</f>
        <v>Multiple crisis in Mexico</v>
      </c>
      <c r="B72" s="45" t="str">
        <f>Lists!G70</f>
        <v>Country Level</v>
      </c>
      <c r="C72" s="53" t="str">
        <f>'Crisis Indicator Data'!C70</f>
        <v>MEX001</v>
      </c>
      <c r="D72" s="53" t="str">
        <f>'Crisis Indicator Data'!D70</f>
        <v>Mexico</v>
      </c>
      <c r="E72" s="53" t="str">
        <f>'Crisis Indicator Data'!E70</f>
        <v>MEX</v>
      </c>
      <c r="F72" s="53" t="str">
        <f>'Crisis Indicator Data'!B70</f>
        <v>Multiple crises country</v>
      </c>
      <c r="G72" s="228">
        <f t="shared" si="10"/>
        <v>2.8</v>
      </c>
      <c r="H72" s="54">
        <f t="shared" si="11"/>
        <v>3</v>
      </c>
      <c r="I72" s="117" t="str">
        <f t="shared" si="12"/>
        <v>Medium</v>
      </c>
      <c r="J72" s="229" t="str">
        <f>INDEX(Trends!$D$3:$D$404,MATCH(C72,Trends!$C$3:$C$404,0))</f>
        <v>-</v>
      </c>
      <c r="K72" s="109" t="str">
        <f>IF(Reliability!B70="x","x",(IF(ROUNDUP(Reliability!B70,0)=1,"Very High",IF(ROUNDUP(Reliability!B70,0)=2,"High",IF(ROUNDUP(Reliability!B70,0)=3,"Medium",IF(ROUNDUP(Reliability!B70,0)=4,"Low","Very Low"))))))</f>
        <v>High</v>
      </c>
      <c r="L72" s="230">
        <f t="shared" si="13"/>
        <v>4.0999999999999996</v>
      </c>
      <c r="M72" s="236">
        <f>'Impact of the crisis'!N73</f>
        <v>5</v>
      </c>
      <c r="N72" s="236">
        <f>'Impact of the crisis'!AB73</f>
        <v>3.5</v>
      </c>
      <c r="O72" s="230">
        <f>'Conditions of people affected'!R73</f>
        <v>1.25</v>
      </c>
      <c r="P72" s="236">
        <f>'Conditions of people affected'!K73</f>
        <v>1.5</v>
      </c>
      <c r="Q72" s="236">
        <f>'Conditions of people affected'!Q73</f>
        <v>1</v>
      </c>
      <c r="R72" s="231">
        <f t="shared" si="14"/>
        <v>3.5</v>
      </c>
      <c r="S72" s="231">
        <f>'Complexity of the crisis'!X73</f>
        <v>3</v>
      </c>
      <c r="T72" s="231">
        <f>'Complexity of the crisis'!AN73</f>
        <v>4</v>
      </c>
      <c r="U72" s="124" t="str">
        <f>VLOOKUP(C72,Lists!$C$3:$E$160,3,FALSE)</f>
        <v>Americas</v>
      </c>
      <c r="V72" s="125">
        <v>44736</v>
      </c>
    </row>
    <row r="73" spans="1:22" x14ac:dyDescent="0.35">
      <c r="A73" s="53" t="str">
        <f>'Crisis Indicator Data'!A71</f>
        <v>Criminal Violence in Mexico</v>
      </c>
      <c r="B73" s="45" t="str">
        <f>Lists!G71</f>
        <v>Criminal Violence</v>
      </c>
      <c r="C73" s="53" t="str">
        <f>'Crisis Indicator Data'!C71</f>
        <v>MEX002</v>
      </c>
      <c r="D73" s="53" t="str">
        <f>'Crisis Indicator Data'!D71</f>
        <v>Mexico</v>
      </c>
      <c r="E73" s="53" t="str">
        <f>'Crisis Indicator Data'!E71</f>
        <v>MEX</v>
      </c>
      <c r="F73" s="53" t="str">
        <f>'Crisis Indicator Data'!B71</f>
        <v>Other type of violence</v>
      </c>
      <c r="G73" s="228">
        <f t="shared" si="10"/>
        <v>2.5</v>
      </c>
      <c r="H73" s="54">
        <f t="shared" si="11"/>
        <v>3</v>
      </c>
      <c r="I73" s="117" t="str">
        <f t="shared" si="12"/>
        <v>Medium</v>
      </c>
      <c r="J73" s="229" t="str">
        <f>INDEX(Trends!$D$3:$D$404,MATCH(C73,Trends!$C$3:$C$404,0))</f>
        <v>-</v>
      </c>
      <c r="K73" s="109" t="str">
        <f>IF(Reliability!B71="x","x",(IF(ROUNDUP(Reliability!B71,0)=1,"Very High",IF(ROUNDUP(Reliability!B71,0)=2,"High",IF(ROUNDUP(Reliability!B71,0)=3,"Medium",IF(ROUNDUP(Reliability!B71,0)=4,"Low","Very Low"))))))</f>
        <v>High</v>
      </c>
      <c r="L73" s="230">
        <f t="shared" si="13"/>
        <v>4.0999999999999996</v>
      </c>
      <c r="M73" s="236">
        <f>'Impact of the crisis'!N74</f>
        <v>5</v>
      </c>
      <c r="N73" s="236">
        <f>'Impact of the crisis'!AB74</f>
        <v>3.4</v>
      </c>
      <c r="O73" s="230">
        <f>'Conditions of people affected'!R74</f>
        <v>0.5</v>
      </c>
      <c r="P73" s="236">
        <f>'Conditions of people affected'!K74</f>
        <v>0</v>
      </c>
      <c r="Q73" s="236">
        <f>'Conditions of people affected'!Q74</f>
        <v>1</v>
      </c>
      <c r="R73" s="231">
        <f t="shared" si="14"/>
        <v>3.5</v>
      </c>
      <c r="S73" s="231">
        <f>'Complexity of the crisis'!X74</f>
        <v>3</v>
      </c>
      <c r="T73" s="231">
        <f>'Complexity of the crisis'!AN74</f>
        <v>4</v>
      </c>
      <c r="U73" s="124" t="str">
        <f>VLOOKUP(C73,Lists!$C$3:$E$160,3,FALSE)</f>
        <v>Americas</v>
      </c>
      <c r="V73" s="125">
        <v>44740</v>
      </c>
    </row>
    <row r="74" spans="1:22" x14ac:dyDescent="0.35">
      <c r="A74" s="53" t="str">
        <f>'Crisis Indicator Data'!A72</f>
        <v>Mixed Migration in Mexico</v>
      </c>
      <c r="B74" s="45" t="str">
        <f>Lists!G72</f>
        <v>Mixed Migration</v>
      </c>
      <c r="C74" s="53" t="str">
        <f>'Crisis Indicator Data'!C72</f>
        <v>MEX003</v>
      </c>
      <c r="D74" s="53" t="str">
        <f>'Crisis Indicator Data'!D72</f>
        <v>Mexico</v>
      </c>
      <c r="E74" s="53" t="str">
        <f>'Crisis Indicator Data'!E72</f>
        <v>MEX</v>
      </c>
      <c r="F74" s="53" t="str">
        <f>'Crisis Indicator Data'!B72</f>
        <v>International displacement</v>
      </c>
      <c r="G74" s="228">
        <f t="shared" si="10"/>
        <v>2.5</v>
      </c>
      <c r="H74" s="54">
        <f t="shared" si="11"/>
        <v>3</v>
      </c>
      <c r="I74" s="117" t="str">
        <f t="shared" si="12"/>
        <v>Medium</v>
      </c>
      <c r="J74" s="229" t="str">
        <f>INDEX(Trends!$D$3:$D$404,MATCH(C74,Trends!$C$3:$C$404,0))</f>
        <v>Stable</v>
      </c>
      <c r="K74" s="109" t="str">
        <f>IF(Reliability!B72="x","x",(IF(ROUNDUP(Reliability!B72,0)=1,"Very High",IF(ROUNDUP(Reliability!B72,0)=2,"High",IF(ROUNDUP(Reliability!B72,0)=3,"Medium",IF(ROUNDUP(Reliability!B72,0)=4,"Low","Very Low"))))))</f>
        <v>High</v>
      </c>
      <c r="L74" s="230">
        <f t="shared" si="13"/>
        <v>3.7</v>
      </c>
      <c r="M74" s="236">
        <f>'Impact of the crisis'!N75</f>
        <v>4.8</v>
      </c>
      <c r="N74" s="236">
        <f>'Impact of the crisis'!AB75</f>
        <v>2.9</v>
      </c>
      <c r="O74" s="230">
        <f>'Conditions of people affected'!R75</f>
        <v>1.25</v>
      </c>
      <c r="P74" s="236">
        <f>'Conditions of people affected'!K75</f>
        <v>1.5</v>
      </c>
      <c r="Q74" s="236">
        <f>'Conditions of people affected'!Q75</f>
        <v>1</v>
      </c>
      <c r="R74" s="231">
        <f t="shared" si="14"/>
        <v>3</v>
      </c>
      <c r="S74" s="231">
        <f>'Complexity of the crisis'!X75</f>
        <v>3</v>
      </c>
      <c r="T74" s="231">
        <f>'Complexity of the crisis'!AN75</f>
        <v>3</v>
      </c>
      <c r="U74" s="124" t="str">
        <f>VLOOKUP(C74,Lists!$C$3:$E$160,3,FALSE)</f>
        <v>Americas</v>
      </c>
      <c r="V74" s="125">
        <v>44740</v>
      </c>
    </row>
    <row r="75" spans="1:22" x14ac:dyDescent="0.35">
      <c r="A75" s="53" t="str">
        <f>'Crisis Indicator Data'!A73</f>
        <v>Complex crisis in Mali</v>
      </c>
      <c r="B75" s="45" t="str">
        <f>Lists!G73</f>
        <v>Complex crisis</v>
      </c>
      <c r="C75" s="53" t="str">
        <f>'Crisis Indicator Data'!C73</f>
        <v>MLI001</v>
      </c>
      <c r="D75" s="53" t="str">
        <f>'Crisis Indicator Data'!D73</f>
        <v>Mali</v>
      </c>
      <c r="E75" s="53" t="str">
        <f>'Crisis Indicator Data'!E73</f>
        <v>MLI</v>
      </c>
      <c r="F75" s="53" t="str">
        <f>'Crisis Indicator Data'!B73</f>
        <v>Complex crisis</v>
      </c>
      <c r="G75" s="228">
        <f t="shared" si="10"/>
        <v>4.2</v>
      </c>
      <c r="H75" s="54">
        <f t="shared" si="11"/>
        <v>5</v>
      </c>
      <c r="I75" s="117" t="str">
        <f t="shared" si="12"/>
        <v>Very High</v>
      </c>
      <c r="J75" s="229" t="str">
        <f>INDEX(Trends!$D$3:$D$404,MATCH(C75,Trends!$C$3:$C$404,0))</f>
        <v>Decreasing</v>
      </c>
      <c r="K75" s="109" t="str">
        <f>IF(Reliability!B73="x","x",(IF(ROUNDUP(Reliability!B73,0)=1,"Very High",IF(ROUNDUP(Reliability!B73,0)=2,"High",IF(ROUNDUP(Reliability!B73,0)=3,"Medium",IF(ROUNDUP(Reliability!B73,0)=4,"Low","Very Low"))))))</f>
        <v>Very High</v>
      </c>
      <c r="L75" s="230">
        <f t="shared" si="13"/>
        <v>4.3</v>
      </c>
      <c r="M75" s="236">
        <f>'Impact of the crisis'!N76</f>
        <v>4.8</v>
      </c>
      <c r="N75" s="236">
        <f>'Impact of the crisis'!AB76</f>
        <v>4</v>
      </c>
      <c r="O75" s="230">
        <f>'Conditions of people affected'!R76</f>
        <v>4.3499999999999996</v>
      </c>
      <c r="P75" s="236">
        <f>'Conditions of people affected'!K76</f>
        <v>4.7</v>
      </c>
      <c r="Q75" s="236">
        <f>'Conditions of people affected'!Q76</f>
        <v>4</v>
      </c>
      <c r="R75" s="231">
        <f t="shared" si="14"/>
        <v>3.9</v>
      </c>
      <c r="S75" s="231">
        <f>'Complexity of the crisis'!X76</f>
        <v>3.1</v>
      </c>
      <c r="T75" s="231">
        <f>'Complexity of the crisis'!AN76</f>
        <v>4.5</v>
      </c>
      <c r="U75" s="124" t="str">
        <f>VLOOKUP(C75,Lists!$C$3:$E$160,3,FALSE)</f>
        <v>Africa</v>
      </c>
      <c r="V75" s="125">
        <v>44741</v>
      </c>
    </row>
    <row r="76" spans="1:22" x14ac:dyDescent="0.35">
      <c r="A76" s="53" t="str">
        <f>'Crisis Indicator Data'!A74</f>
        <v>Multiple crises in Myanmar</v>
      </c>
      <c r="B76" s="45" t="str">
        <f>Lists!G74</f>
        <v>Country level</v>
      </c>
      <c r="C76" s="53" t="str">
        <f>'Crisis Indicator Data'!C74</f>
        <v>MMR001</v>
      </c>
      <c r="D76" s="53" t="str">
        <f>'Crisis Indicator Data'!D74</f>
        <v>Myanmar</v>
      </c>
      <c r="E76" s="53" t="str">
        <f>'Crisis Indicator Data'!E74</f>
        <v>MMR</v>
      </c>
      <c r="F76" s="53" t="str">
        <f>'Crisis Indicator Data'!B74</f>
        <v>Multiple crises country</v>
      </c>
      <c r="G76" s="228">
        <f t="shared" si="10"/>
        <v>4.4000000000000004</v>
      </c>
      <c r="H76" s="54">
        <f t="shared" si="11"/>
        <v>5</v>
      </c>
      <c r="I76" s="117" t="str">
        <f t="shared" si="12"/>
        <v>Very High</v>
      </c>
      <c r="J76" s="229" t="str">
        <f>INDEX(Trends!$D$3:$D$404,MATCH(C76,Trends!$C$3:$C$404,0))</f>
        <v>Increasing</v>
      </c>
      <c r="K76" s="109" t="str">
        <f>IF(Reliability!B74="x","x",(IF(ROUNDUP(Reliability!B74,0)=1,"Very High",IF(ROUNDUP(Reliability!B74,0)=2,"High",IF(ROUNDUP(Reliability!B74,0)=3,"Medium",IF(ROUNDUP(Reliability!B74,0)=4,"Low","Very Low"))))))</f>
        <v>High</v>
      </c>
      <c r="L76" s="230">
        <f t="shared" si="13"/>
        <v>4.5</v>
      </c>
      <c r="M76" s="236">
        <f>'Impact of the crisis'!N77</f>
        <v>4.9000000000000004</v>
      </c>
      <c r="N76" s="236">
        <f>'Impact of the crisis'!AB77</f>
        <v>4.2</v>
      </c>
      <c r="O76" s="230">
        <f>'Conditions of people affected'!R77</f>
        <v>4.5</v>
      </c>
      <c r="P76" s="236">
        <f>'Conditions of people affected'!K77</f>
        <v>5</v>
      </c>
      <c r="Q76" s="236">
        <f>'Conditions of people affected'!Q77</f>
        <v>4</v>
      </c>
      <c r="R76" s="231">
        <f t="shared" si="14"/>
        <v>4.2</v>
      </c>
      <c r="S76" s="231">
        <f>'Complexity of the crisis'!X77</f>
        <v>3.9</v>
      </c>
      <c r="T76" s="231">
        <f>'Complexity of the crisis'!AN77</f>
        <v>4.5</v>
      </c>
      <c r="U76" s="124" t="str">
        <f>VLOOKUP(C76,Lists!$C$3:$E$160,3,FALSE)</f>
        <v>Asia</v>
      </c>
      <c r="V76" s="125">
        <v>44739</v>
      </c>
    </row>
    <row r="77" spans="1:22" x14ac:dyDescent="0.35">
      <c r="A77" s="53" t="str">
        <f>'Crisis Indicator Data'!A75</f>
        <v>Rakhine Conflict</v>
      </c>
      <c r="B77" s="45" t="str">
        <f>Lists!G75</f>
        <v>Rakhine conflict</v>
      </c>
      <c r="C77" s="53" t="str">
        <f>'Crisis Indicator Data'!C75</f>
        <v>MMR002</v>
      </c>
      <c r="D77" s="53" t="str">
        <f>'Crisis Indicator Data'!D75</f>
        <v>Myanmar</v>
      </c>
      <c r="E77" s="53" t="str">
        <f>'Crisis Indicator Data'!E75</f>
        <v>MMR</v>
      </c>
      <c r="F77" s="53" t="str">
        <f>'Crisis Indicator Data'!B75</f>
        <v>Conflict</v>
      </c>
      <c r="G77" s="228">
        <f t="shared" si="10"/>
        <v>3.7</v>
      </c>
      <c r="H77" s="54">
        <f t="shared" si="11"/>
        <v>4</v>
      </c>
      <c r="I77" s="117" t="str">
        <f t="shared" si="12"/>
        <v>High</v>
      </c>
      <c r="J77" s="229" t="str">
        <f>INDEX(Trends!$D$3:$D$404,MATCH(C77,Trends!$C$3:$C$404,0))</f>
        <v>Increasing</v>
      </c>
      <c r="K77" s="109" t="str">
        <f>IF(Reliability!B75="x","x",(IF(ROUNDUP(Reliability!B75,0)=1,"Very High",IF(ROUNDUP(Reliability!B75,0)=2,"High",IF(ROUNDUP(Reliability!B75,0)=3,"Medium",IF(ROUNDUP(Reliability!B75,0)=4,"Low","Very Low"))))))</f>
        <v>High</v>
      </c>
      <c r="L77" s="230">
        <f t="shared" si="13"/>
        <v>2.6</v>
      </c>
      <c r="M77" s="236">
        <f>'Impact of the crisis'!N78</f>
        <v>1.3</v>
      </c>
      <c r="N77" s="236">
        <f>'Impact of the crisis'!AB78</f>
        <v>3.1</v>
      </c>
      <c r="O77" s="230">
        <f>'Conditions of people affected'!R78</f>
        <v>3.85</v>
      </c>
      <c r="P77" s="236">
        <f>'Conditions of people affected'!K78</f>
        <v>3.7</v>
      </c>
      <c r="Q77" s="236">
        <f>'Conditions of people affected'!Q78</f>
        <v>4</v>
      </c>
      <c r="R77" s="231">
        <f t="shared" si="14"/>
        <v>4.2</v>
      </c>
      <c r="S77" s="231">
        <f>'Complexity of the crisis'!X78</f>
        <v>3.9</v>
      </c>
      <c r="T77" s="231">
        <f>'Complexity of the crisis'!AN78</f>
        <v>4.5</v>
      </c>
      <c r="U77" s="124" t="str">
        <f>VLOOKUP(C77,Lists!$C$3:$E$160,3,FALSE)</f>
        <v>Asia</v>
      </c>
      <c r="V77" s="125">
        <v>44739</v>
      </c>
    </row>
    <row r="78" spans="1:22" x14ac:dyDescent="0.35">
      <c r="A78" s="53" t="str">
        <f>'Crisis Indicator Data'!A76</f>
        <v>Kachin and Shan Conflict</v>
      </c>
      <c r="B78" s="45" t="str">
        <f>Lists!G76</f>
        <v>Kachin and Shan conflict</v>
      </c>
      <c r="C78" s="53" t="str">
        <f>'Crisis Indicator Data'!C76</f>
        <v>MMR003</v>
      </c>
      <c r="D78" s="53" t="str">
        <f>'Crisis Indicator Data'!D76</f>
        <v>Myanmar</v>
      </c>
      <c r="E78" s="53" t="str">
        <f>'Crisis Indicator Data'!E76</f>
        <v>MMR</v>
      </c>
      <c r="F78" s="53" t="str">
        <f>'Crisis Indicator Data'!B76</f>
        <v>Conflict</v>
      </c>
      <c r="G78" s="228">
        <f t="shared" si="10"/>
        <v>3.9</v>
      </c>
      <c r="H78" s="54">
        <f t="shared" si="11"/>
        <v>4</v>
      </c>
      <c r="I78" s="117" t="str">
        <f t="shared" si="12"/>
        <v>High</v>
      </c>
      <c r="J78" s="229" t="str">
        <f>INDEX(Trends!$D$3:$D$404,MATCH(C78,Trends!$C$3:$C$404,0))</f>
        <v>Increasing</v>
      </c>
      <c r="K78" s="109" t="str">
        <f>IF(Reliability!B76="x","x",(IF(ROUNDUP(Reliability!B76,0)=1,"Very High",IF(ROUNDUP(Reliability!B76,0)=2,"High",IF(ROUNDUP(Reliability!B76,0)=3,"Medium",IF(ROUNDUP(Reliability!B76,0)=4,"Low","Very Low"))))))</f>
        <v>High</v>
      </c>
      <c r="L78" s="230">
        <f t="shared" si="13"/>
        <v>3.6</v>
      </c>
      <c r="M78" s="236">
        <f>'Impact of the crisis'!N79</f>
        <v>2.4</v>
      </c>
      <c r="N78" s="236">
        <f>'Impact of the crisis'!AB79</f>
        <v>4.0999999999999996</v>
      </c>
      <c r="O78" s="230">
        <f>'Conditions of people affected'!R79</f>
        <v>4.05</v>
      </c>
      <c r="P78" s="236">
        <f>'Conditions of people affected'!K79</f>
        <v>4.0999999999999996</v>
      </c>
      <c r="Q78" s="236">
        <f>'Conditions of people affected'!Q79</f>
        <v>4</v>
      </c>
      <c r="R78" s="231">
        <f t="shared" si="14"/>
        <v>4</v>
      </c>
      <c r="S78" s="231">
        <f>'Complexity of the crisis'!X79</f>
        <v>3.9</v>
      </c>
      <c r="T78" s="231">
        <f>'Complexity of the crisis'!AN79</f>
        <v>4</v>
      </c>
      <c r="U78" s="124" t="str">
        <f>VLOOKUP(C78,Lists!$C$3:$E$160,3,FALSE)</f>
        <v>Asia</v>
      </c>
      <c r="V78" s="125">
        <v>44739</v>
      </c>
    </row>
    <row r="79" spans="1:22" x14ac:dyDescent="0.35">
      <c r="A79" s="53" t="str">
        <f>'Crisis Indicator Data'!A77</f>
        <v>Post-coup conflict in Myanmar</v>
      </c>
      <c r="B79" s="45" t="str">
        <f>Lists!G77</f>
        <v>Post-coup conflict</v>
      </c>
      <c r="C79" s="53" t="str">
        <f>'Crisis Indicator Data'!C77</f>
        <v>MMR004</v>
      </c>
      <c r="D79" s="53" t="str">
        <f>'Crisis Indicator Data'!D77</f>
        <v>Myanmar</v>
      </c>
      <c r="E79" s="53" t="str">
        <f>'Crisis Indicator Data'!E77</f>
        <v>MMR</v>
      </c>
      <c r="F79" s="53" t="str">
        <f>'Crisis Indicator Data'!B77</f>
        <v>Conflict</v>
      </c>
      <c r="G79" s="228">
        <f t="shared" si="10"/>
        <v>4.5</v>
      </c>
      <c r="H79" s="54">
        <f t="shared" si="11"/>
        <v>5</v>
      </c>
      <c r="I79" s="117" t="str">
        <f t="shared" si="12"/>
        <v>Very High</v>
      </c>
      <c r="J79" s="229" t="str">
        <f>INDEX(Trends!$D$3:$D$404,MATCH(C79,Trends!$C$3:$C$404,0))</f>
        <v>Increasing</v>
      </c>
      <c r="K79" s="109" t="str">
        <f>IF(Reliability!B77="x","x",(IF(ROUNDUP(Reliability!B77,0)=1,"Very High",IF(ROUNDUP(Reliability!B77,0)=2,"High",IF(ROUNDUP(Reliability!B77,0)=3,"Medium",IF(ROUNDUP(Reliability!B77,0)=4,"Low","Very Low"))))))</f>
        <v>Very High</v>
      </c>
      <c r="L79" s="230">
        <f t="shared" si="13"/>
        <v>4.2</v>
      </c>
      <c r="M79" s="236">
        <f>'Impact of the crisis'!N80</f>
        <v>4.0999999999999996</v>
      </c>
      <c r="N79" s="236">
        <f>'Impact of the crisis'!AB80</f>
        <v>4.2</v>
      </c>
      <c r="O79" s="230">
        <f>'Conditions of people affected'!R80</f>
        <v>5</v>
      </c>
      <c r="P79" s="236">
        <f>'Conditions of people affected'!K80</f>
        <v>5</v>
      </c>
      <c r="Q79" s="236">
        <f>'Conditions of people affected'!Q80</f>
        <v>5</v>
      </c>
      <c r="R79" s="231">
        <f t="shared" si="14"/>
        <v>4</v>
      </c>
      <c r="S79" s="231">
        <f>'Complexity of the crisis'!X80</f>
        <v>3.9</v>
      </c>
      <c r="T79" s="231">
        <f>'Complexity of the crisis'!AN80</f>
        <v>4</v>
      </c>
      <c r="U79" s="124" t="str">
        <f>VLOOKUP(C79,Lists!$C$3:$E$160,3,FALSE)</f>
        <v>Asia</v>
      </c>
      <c r="V79" s="125">
        <v>44739</v>
      </c>
    </row>
    <row r="80" spans="1:22" x14ac:dyDescent="0.35">
      <c r="A80" s="53" t="str">
        <f>'Crisis Indicator Data'!A78</f>
        <v>Multiple Crises in Mozambique</v>
      </c>
      <c r="B80" s="45" t="str">
        <f>Lists!G78</f>
        <v>Multiple Crises</v>
      </c>
      <c r="C80" s="53" t="str">
        <f>'Crisis Indicator Data'!C78</f>
        <v>MOZ001</v>
      </c>
      <c r="D80" s="53" t="str">
        <f>'Crisis Indicator Data'!D78</f>
        <v>Mozambique</v>
      </c>
      <c r="E80" s="53" t="str">
        <f>'Crisis Indicator Data'!E78</f>
        <v>MOZ</v>
      </c>
      <c r="F80" s="53" t="str">
        <f>'Crisis Indicator Data'!B78</f>
        <v>Multiple crises country</v>
      </c>
      <c r="G80" s="228">
        <f t="shared" si="10"/>
        <v>3.6</v>
      </c>
      <c r="H80" s="54">
        <f t="shared" si="11"/>
        <v>4</v>
      </c>
      <c r="I80" s="117" t="str">
        <f t="shared" si="12"/>
        <v>High</v>
      </c>
      <c r="J80" s="229" t="str">
        <f>INDEX(Trends!$D$3:$D$404,MATCH(C80,Trends!$C$3:$C$404,0))</f>
        <v>Increasing</v>
      </c>
      <c r="K80" s="109" t="str">
        <f>IF(Reliability!B78="x","x",(IF(ROUNDUP(Reliability!B78,0)=1,"Very High",IF(ROUNDUP(Reliability!B78,0)=2,"High",IF(ROUNDUP(Reliability!B78,0)=3,"Medium",IF(ROUNDUP(Reliability!B78,0)=4,"Low","Very Low"))))))</f>
        <v>High</v>
      </c>
      <c r="L80" s="230">
        <f t="shared" si="13"/>
        <v>3.6</v>
      </c>
      <c r="M80" s="236">
        <f>'Impact of the crisis'!N81</f>
        <v>4</v>
      </c>
      <c r="N80" s="236">
        <f>'Impact of the crisis'!AB81</f>
        <v>3.4</v>
      </c>
      <c r="O80" s="230">
        <f>'Conditions of people affected'!R81</f>
        <v>3.5</v>
      </c>
      <c r="P80" s="236">
        <f>'Conditions of people affected'!K81</f>
        <v>4</v>
      </c>
      <c r="Q80" s="236">
        <f>'Conditions of people affected'!Q81</f>
        <v>3</v>
      </c>
      <c r="R80" s="231">
        <f t="shared" si="14"/>
        <v>3.9</v>
      </c>
      <c r="S80" s="231">
        <f>'Complexity of the crisis'!X81</f>
        <v>3.7</v>
      </c>
      <c r="T80" s="231">
        <f>'Complexity of the crisis'!AN81</f>
        <v>4</v>
      </c>
      <c r="U80" s="124" t="str">
        <f>VLOOKUP(C80,Lists!$C$3:$E$160,3,FALSE)</f>
        <v>Africa</v>
      </c>
      <c r="V80" s="125">
        <v>44694</v>
      </c>
    </row>
    <row r="81" spans="1:22" x14ac:dyDescent="0.35">
      <c r="A81" s="53" t="str">
        <f>'Crisis Indicator Data'!A79</f>
        <v>Cabo Delgado Islamist Insurgency</v>
      </c>
      <c r="B81" s="45" t="str">
        <f>Lists!G79</f>
        <v>Violent Insurgency in Cabo Delgado</v>
      </c>
      <c r="C81" s="53" t="str">
        <f>'Crisis Indicator Data'!C79</f>
        <v>MOZ004</v>
      </c>
      <c r="D81" s="53" t="str">
        <f>'Crisis Indicator Data'!D79</f>
        <v>Mozambique</v>
      </c>
      <c r="E81" s="53" t="str">
        <f>'Crisis Indicator Data'!E79</f>
        <v>MOZ</v>
      </c>
      <c r="F81" s="53" t="str">
        <f>'Crisis Indicator Data'!B79</f>
        <v>Other type of violence</v>
      </c>
      <c r="G81" s="228">
        <f t="shared" si="10"/>
        <v>3.4</v>
      </c>
      <c r="H81" s="54">
        <f t="shared" si="11"/>
        <v>4</v>
      </c>
      <c r="I81" s="117" t="str">
        <f t="shared" si="12"/>
        <v>High</v>
      </c>
      <c r="J81" s="229" t="str">
        <f>INDEX(Trends!$D$3:$D$404,MATCH(C81,Trends!$C$3:$C$404,0))</f>
        <v>Stable</v>
      </c>
      <c r="K81" s="109" t="str">
        <f>IF(Reliability!B79="x","x",(IF(ROUNDUP(Reliability!B79,0)=1,"Very High",IF(ROUNDUP(Reliability!B79,0)=2,"High",IF(ROUNDUP(Reliability!B79,0)=3,"Medium",IF(ROUNDUP(Reliability!B79,0)=4,"Low","Very Low"))))))</f>
        <v>High</v>
      </c>
      <c r="L81" s="230">
        <f t="shared" si="13"/>
        <v>3.7</v>
      </c>
      <c r="M81" s="236">
        <f>'Impact of the crisis'!N82</f>
        <v>2.8</v>
      </c>
      <c r="N81" s="236">
        <f>'Impact of the crisis'!AB82</f>
        <v>4</v>
      </c>
      <c r="O81" s="230">
        <f>'Conditions of people affected'!R82</f>
        <v>3.3</v>
      </c>
      <c r="P81" s="236">
        <f>'Conditions of people affected'!K82</f>
        <v>3.6</v>
      </c>
      <c r="Q81" s="236">
        <f>'Conditions of people affected'!Q82</f>
        <v>3</v>
      </c>
      <c r="R81" s="231">
        <f t="shared" si="14"/>
        <v>3.4</v>
      </c>
      <c r="S81" s="231">
        <f>'Complexity of the crisis'!X82</f>
        <v>3.7</v>
      </c>
      <c r="T81" s="231">
        <f>'Complexity of the crisis'!AN82</f>
        <v>3</v>
      </c>
      <c r="U81" s="124" t="str">
        <f>VLOOKUP(C81,Lists!$C$3:$E$160,3,FALSE)</f>
        <v>Africa</v>
      </c>
      <c r="V81" s="125">
        <v>44694</v>
      </c>
    </row>
    <row r="82" spans="1:22" x14ac:dyDescent="0.35">
      <c r="A82" s="53" t="str">
        <f>'Crisis Indicator Data'!A80</f>
        <v>2022 Tropical Cyclone Seasons in Mozambique</v>
      </c>
      <c r="B82" s="45" t="str">
        <f>Lists!G80</f>
        <v>Tropical Cyclones Season</v>
      </c>
      <c r="C82" s="53" t="str">
        <f>'Crisis Indicator Data'!C80</f>
        <v>MOZ008</v>
      </c>
      <c r="D82" s="53" t="str">
        <f>'Crisis Indicator Data'!D80</f>
        <v>Mozambique</v>
      </c>
      <c r="E82" s="53" t="str">
        <f>'Crisis Indicator Data'!E80</f>
        <v>MOZ</v>
      </c>
      <c r="F82" s="53" t="str">
        <f>'Crisis Indicator Data'!B80</f>
        <v>Tropical cyclone</v>
      </c>
      <c r="G82" s="228">
        <f t="shared" si="10"/>
        <v>3.1</v>
      </c>
      <c r="H82" s="54">
        <f t="shared" si="11"/>
        <v>4</v>
      </c>
      <c r="I82" s="117" t="str">
        <f t="shared" si="12"/>
        <v>High</v>
      </c>
      <c r="J82" s="229" t="str">
        <f>INDEX(Trends!$D$3:$D$404,MATCH(C82,Trends!$C$3:$C$404,0))</f>
        <v>Increasing</v>
      </c>
      <c r="K82" s="109" t="str">
        <f>IF(Reliability!B80="x","x",(IF(ROUNDUP(Reliability!B80,0)=1,"Very High",IF(ROUNDUP(Reliability!B80,0)=2,"High",IF(ROUNDUP(Reliability!B80,0)=3,"Medium",IF(ROUNDUP(Reliability!B80,0)=4,"Low","Very Low"))))))</f>
        <v>High</v>
      </c>
      <c r="L82" s="230">
        <f t="shared" si="13"/>
        <v>2.7</v>
      </c>
      <c r="M82" s="236">
        <f>'Impact of the crisis'!N83</f>
        <v>3.7</v>
      </c>
      <c r="N82" s="236">
        <f>'Impact of the crisis'!AB83</f>
        <v>2.1</v>
      </c>
      <c r="O82" s="230">
        <f>'Conditions of people affected'!R83</f>
        <v>3.15</v>
      </c>
      <c r="P82" s="236">
        <f>'Conditions of people affected'!K83</f>
        <v>3.3</v>
      </c>
      <c r="Q82" s="236">
        <f>'Conditions of people affected'!Q83</f>
        <v>3</v>
      </c>
      <c r="R82" s="231">
        <f t="shared" si="14"/>
        <v>3.4</v>
      </c>
      <c r="S82" s="231">
        <f>'Complexity of the crisis'!X83</f>
        <v>3.7</v>
      </c>
      <c r="T82" s="231">
        <f>'Complexity of the crisis'!AN83</f>
        <v>3</v>
      </c>
      <c r="U82" s="124" t="str">
        <f>VLOOKUP(C82,Lists!$C$3:$E$160,3,FALSE)</f>
        <v>Africa</v>
      </c>
      <c r="V82" s="125">
        <v>44694</v>
      </c>
    </row>
    <row r="83" spans="1:22" x14ac:dyDescent="0.35">
      <c r="A83" s="53" t="str">
        <f>'Crisis Indicator Data'!A81</f>
        <v>Refugees from Mali in Mauritania</v>
      </c>
      <c r="B83" s="45" t="str">
        <f>Lists!G81</f>
        <v>Malian refugees</v>
      </c>
      <c r="C83" s="53" t="str">
        <f>'Crisis Indicator Data'!C81</f>
        <v>MRT002</v>
      </c>
      <c r="D83" s="53" t="str">
        <f>'Crisis Indicator Data'!D81</f>
        <v>Mauritania</v>
      </c>
      <c r="E83" s="53" t="str">
        <f>'Crisis Indicator Data'!E81</f>
        <v>MRT</v>
      </c>
      <c r="F83" s="53" t="str">
        <f>'Crisis Indicator Data'!B81</f>
        <v>International displacement</v>
      </c>
      <c r="G83" s="228">
        <f t="shared" si="10"/>
        <v>2.1</v>
      </c>
      <c r="H83" s="54">
        <f t="shared" si="11"/>
        <v>3</v>
      </c>
      <c r="I83" s="117" t="str">
        <f t="shared" si="12"/>
        <v>Medium</v>
      </c>
      <c r="J83" s="229" t="str">
        <f>INDEX(Trends!$D$3:$D$404,MATCH(C83,Trends!$C$3:$C$404,0))</f>
        <v>Stable</v>
      </c>
      <c r="K83" s="109" t="str">
        <f>IF(Reliability!B81="x","x",(IF(ROUNDUP(Reliability!B81,0)=1,"Very High",IF(ROUNDUP(Reliability!B81,0)=2,"High",IF(ROUNDUP(Reliability!B81,0)=3,"Medium",IF(ROUNDUP(Reliability!B81,0)=4,"Low","Very Low"))))))</f>
        <v>Medium</v>
      </c>
      <c r="L83" s="230">
        <f t="shared" si="13"/>
        <v>1.8</v>
      </c>
      <c r="M83" s="236">
        <f>'Impact of the crisis'!N84</f>
        <v>0</v>
      </c>
      <c r="N83" s="236">
        <f>'Impact of the crisis'!AB84</f>
        <v>2.5</v>
      </c>
      <c r="O83" s="230">
        <f>'Conditions of people affected'!R84</f>
        <v>2.25</v>
      </c>
      <c r="P83" s="236">
        <f>'Conditions of people affected'!K84</f>
        <v>1.5</v>
      </c>
      <c r="Q83" s="236">
        <f>'Conditions of people affected'!Q84</f>
        <v>3</v>
      </c>
      <c r="R83" s="231">
        <f t="shared" si="14"/>
        <v>2</v>
      </c>
      <c r="S83" s="231">
        <f>'Complexity of the crisis'!X84</f>
        <v>2.4</v>
      </c>
      <c r="T83" s="231">
        <f>'Complexity of the crisis'!AN84</f>
        <v>1.5</v>
      </c>
      <c r="U83" s="124" t="str">
        <f>VLOOKUP(C83,Lists!$C$3:$E$160,3,FALSE)</f>
        <v>Africa</v>
      </c>
      <c r="V83" s="125">
        <v>44696</v>
      </c>
    </row>
    <row r="84" spans="1:22" x14ac:dyDescent="0.35">
      <c r="A84" s="53" t="str">
        <f>'Crisis Indicator Data'!A82</f>
        <v>Food Security in Mauritania</v>
      </c>
      <c r="B84" s="45" t="str">
        <f>Lists!G82</f>
        <v>Food security</v>
      </c>
      <c r="C84" s="53" t="str">
        <f>'Crisis Indicator Data'!C82</f>
        <v>MRT003</v>
      </c>
      <c r="D84" s="53" t="str">
        <f>'Crisis Indicator Data'!D82</f>
        <v>Mauritania</v>
      </c>
      <c r="E84" s="53" t="str">
        <f>'Crisis Indicator Data'!E82</f>
        <v>MRT</v>
      </c>
      <c r="F84" s="53" t="str">
        <f>'Crisis Indicator Data'!B82</f>
        <v>Drought</v>
      </c>
      <c r="G84" s="228">
        <f t="shared" si="10"/>
        <v>2.8</v>
      </c>
      <c r="H84" s="54">
        <f t="shared" si="11"/>
        <v>3</v>
      </c>
      <c r="I84" s="117" t="str">
        <f t="shared" si="12"/>
        <v>Medium</v>
      </c>
      <c r="J84" s="229" t="str">
        <f>INDEX(Trends!$D$3:$D$404,MATCH(C84,Trends!$C$3:$C$404,0))</f>
        <v>Stable</v>
      </c>
      <c r="K84" s="109" t="str">
        <f>IF(Reliability!B82="x","x",(IF(ROUNDUP(Reliability!B82,0)=1,"Very High",IF(ROUNDUP(Reliability!B82,0)=2,"High",IF(ROUNDUP(Reliability!B82,0)=3,"Medium",IF(ROUNDUP(Reliability!B82,0)=4,"Low","Very Low"))))))</f>
        <v>Low</v>
      </c>
      <c r="L84" s="230">
        <f t="shared" si="13"/>
        <v>3.4</v>
      </c>
      <c r="M84" s="236">
        <f>'Impact of the crisis'!N85</f>
        <v>4.4000000000000004</v>
      </c>
      <c r="N84" s="236">
        <f>'Impact of the crisis'!AB85</f>
        <v>2.8</v>
      </c>
      <c r="O84" s="230">
        <f>'Conditions of people affected'!R85</f>
        <v>2.9</v>
      </c>
      <c r="P84" s="236">
        <f>'Conditions of people affected'!K85</f>
        <v>2.8</v>
      </c>
      <c r="Q84" s="236">
        <f>'Conditions of people affected'!Q85</f>
        <v>3</v>
      </c>
      <c r="R84" s="231">
        <f t="shared" si="14"/>
        <v>2.2000000000000002</v>
      </c>
      <c r="S84" s="231">
        <f>'Complexity of the crisis'!X85</f>
        <v>2.4</v>
      </c>
      <c r="T84" s="231">
        <f>'Complexity of the crisis'!AN85</f>
        <v>2</v>
      </c>
      <c r="U84" s="124" t="str">
        <f>VLOOKUP(C84,Lists!$C$3:$E$160,3,FALSE)</f>
        <v>Africa</v>
      </c>
      <c r="V84" s="125">
        <v>44696</v>
      </c>
    </row>
    <row r="85" spans="1:22" x14ac:dyDescent="0.35">
      <c r="A85" s="53" t="str">
        <f>'Crisis Indicator Data'!A83</f>
        <v>Complex crisis in Malawi</v>
      </c>
      <c r="B85" s="45" t="str">
        <f>Lists!G83</f>
        <v>Complex</v>
      </c>
      <c r="C85" s="53" t="str">
        <f>'Crisis Indicator Data'!C83</f>
        <v>MWI002</v>
      </c>
      <c r="D85" s="53" t="str">
        <f>'Crisis Indicator Data'!D83</f>
        <v>Malawi</v>
      </c>
      <c r="E85" s="53" t="str">
        <f>'Crisis Indicator Data'!E83</f>
        <v>MWI</v>
      </c>
      <c r="F85" s="53" t="str">
        <f>'Crisis Indicator Data'!B83</f>
        <v>Complex crisis</v>
      </c>
      <c r="G85" s="228">
        <f t="shared" si="10"/>
        <v>3</v>
      </c>
      <c r="H85" s="54">
        <f t="shared" si="11"/>
        <v>3</v>
      </c>
      <c r="I85" s="117" t="str">
        <f t="shared" si="12"/>
        <v>Medium</v>
      </c>
      <c r="J85" s="229" t="str">
        <f>INDEX(Trends!$D$3:$D$404,MATCH(C85,Trends!$C$3:$C$404,0))</f>
        <v>Decreasing</v>
      </c>
      <c r="K85" s="109" t="str">
        <f>IF(Reliability!B83="x","x",(IF(ROUNDUP(Reliability!B83,0)=1,"Very High",IF(ROUNDUP(Reliability!B83,0)=2,"High",IF(ROUNDUP(Reliability!B83,0)=3,"Medium",IF(ROUNDUP(Reliability!B83,0)=4,"Low","Very Low"))))))</f>
        <v>Very High</v>
      </c>
      <c r="L85" s="230">
        <f t="shared" si="13"/>
        <v>3.4</v>
      </c>
      <c r="M85" s="236">
        <f>'Impact of the crisis'!N86</f>
        <v>4.4000000000000004</v>
      </c>
      <c r="N85" s="236">
        <f>'Impact of the crisis'!AB86</f>
        <v>2.7</v>
      </c>
      <c r="O85" s="230">
        <f>'Conditions of people affected'!R86</f>
        <v>3.4</v>
      </c>
      <c r="P85" s="236">
        <f>'Conditions of people affected'!K86</f>
        <v>3.8</v>
      </c>
      <c r="Q85" s="236">
        <f>'Conditions of people affected'!Q86</f>
        <v>3</v>
      </c>
      <c r="R85" s="231">
        <f t="shared" si="14"/>
        <v>2</v>
      </c>
      <c r="S85" s="231">
        <f>'Complexity of the crisis'!X86</f>
        <v>2</v>
      </c>
      <c r="T85" s="231">
        <f>'Complexity of the crisis'!AN86</f>
        <v>2</v>
      </c>
      <c r="U85" s="124" t="str">
        <f>VLOOKUP(C85,Lists!$C$3:$E$160,3,FALSE)</f>
        <v>Africa</v>
      </c>
      <c r="V85" s="125">
        <v>44731</v>
      </c>
    </row>
    <row r="86" spans="1:22" x14ac:dyDescent="0.35">
      <c r="A86" s="53" t="str">
        <f>'Crisis Indicator Data'!A84</f>
        <v>Tropical Cyclone Ana in Malawi</v>
      </c>
      <c r="B86" s="45" t="str">
        <f>Lists!G84</f>
        <v>Tropical Cyclone Ana</v>
      </c>
      <c r="C86" s="53" t="str">
        <f>'Crisis Indicator Data'!C84</f>
        <v>MWI004</v>
      </c>
      <c r="D86" s="53" t="str">
        <f>'Crisis Indicator Data'!D84</f>
        <v>Malawi</v>
      </c>
      <c r="E86" s="53" t="str">
        <f>'Crisis Indicator Data'!E84</f>
        <v>MWI</v>
      </c>
      <c r="F86" s="53" t="str">
        <f>'Crisis Indicator Data'!B84</f>
        <v>Tropical cyclone</v>
      </c>
      <c r="G86" s="228">
        <f t="shared" si="10"/>
        <v>2.5</v>
      </c>
      <c r="H86" s="54">
        <f t="shared" si="11"/>
        <v>3</v>
      </c>
      <c r="I86" s="117" t="str">
        <f t="shared" si="12"/>
        <v>Medium</v>
      </c>
      <c r="J86" s="229" t="str">
        <f>INDEX(Trends!$D$3:$D$404,MATCH(C86,Trends!$C$3:$C$404,0))</f>
        <v>Increasing</v>
      </c>
      <c r="K86" s="109" t="str">
        <f>IF(Reliability!B84="x","x",(IF(ROUNDUP(Reliability!B84,0)=1,"Very High",IF(ROUNDUP(Reliability!B84,0)=2,"High",IF(ROUNDUP(Reliability!B84,0)=3,"Medium",IF(ROUNDUP(Reliability!B84,0)=4,"Low","Very Low"))))))</f>
        <v>High</v>
      </c>
      <c r="L86" s="230">
        <f t="shared" si="13"/>
        <v>3.2</v>
      </c>
      <c r="M86" s="236">
        <f>'Impact of the crisis'!N87</f>
        <v>4.2</v>
      </c>
      <c r="N86" s="236">
        <f>'Impact of the crisis'!AB87</f>
        <v>2.5</v>
      </c>
      <c r="O86" s="230">
        <f>'Conditions of people affected'!R87</f>
        <v>2.5499999999999998</v>
      </c>
      <c r="P86" s="236">
        <f>'Conditions of people affected'!K87</f>
        <v>3.1</v>
      </c>
      <c r="Q86" s="236">
        <f>'Conditions of people affected'!Q87</f>
        <v>2</v>
      </c>
      <c r="R86" s="231">
        <f t="shared" si="14"/>
        <v>2</v>
      </c>
      <c r="S86" s="231">
        <f>'Complexity of the crisis'!X87</f>
        <v>2</v>
      </c>
      <c r="T86" s="231">
        <f>'Complexity of the crisis'!AN87</f>
        <v>2</v>
      </c>
      <c r="U86" s="124" t="str">
        <f>VLOOKUP(C86,Lists!$C$3:$E$160,3,FALSE)</f>
        <v>Africa</v>
      </c>
      <c r="V86" s="125">
        <v>44731</v>
      </c>
    </row>
    <row r="87" spans="1:22" x14ac:dyDescent="0.35">
      <c r="A87" s="53" t="str">
        <f>'Crisis Indicator Data'!A85</f>
        <v>International Refugees in Malaysia</v>
      </c>
      <c r="B87" s="45" t="str">
        <f>Lists!G85</f>
        <v>International Refugees</v>
      </c>
      <c r="C87" s="53" t="str">
        <f>'Crisis Indicator Data'!C85</f>
        <v>MYS001</v>
      </c>
      <c r="D87" s="53" t="str">
        <f>'Crisis Indicator Data'!D85</f>
        <v>Malaysia</v>
      </c>
      <c r="E87" s="53" t="str">
        <f>'Crisis Indicator Data'!E85</f>
        <v>MYS</v>
      </c>
      <c r="F87" s="53" t="str">
        <f>'Crisis Indicator Data'!B85</f>
        <v>International displacement</v>
      </c>
      <c r="G87" s="228">
        <f t="shared" si="10"/>
        <v>2.2999999999999998</v>
      </c>
      <c r="H87" s="54">
        <f t="shared" si="11"/>
        <v>3</v>
      </c>
      <c r="I87" s="117" t="str">
        <f t="shared" si="12"/>
        <v>Medium</v>
      </c>
      <c r="J87" s="229" t="str">
        <f>INDEX(Trends!$D$3:$D$404,MATCH(C87,Trends!$C$3:$C$404,0))</f>
        <v>Increasing</v>
      </c>
      <c r="K87" s="109" t="str">
        <f>IF(Reliability!B85="x","x",(IF(ROUNDUP(Reliability!B85,0)=1,"Very High",IF(ROUNDUP(Reliability!B85,0)=2,"High",IF(ROUNDUP(Reliability!B85,0)=3,"Medium",IF(ROUNDUP(Reliability!B85,0)=4,"Low","Very Low"))))))</f>
        <v>High</v>
      </c>
      <c r="L87" s="230">
        <f t="shared" si="13"/>
        <v>2.9</v>
      </c>
      <c r="M87" s="236">
        <f>'Impact of the crisis'!N88</f>
        <v>1.7</v>
      </c>
      <c r="N87" s="236">
        <f>'Impact of the crisis'!AB88</f>
        <v>3.4</v>
      </c>
      <c r="O87" s="230">
        <f>'Conditions of people affected'!R88</f>
        <v>2.0499999999999998</v>
      </c>
      <c r="P87" s="236">
        <f>'Conditions of people affected'!K88</f>
        <v>2.1</v>
      </c>
      <c r="Q87" s="236">
        <f>'Conditions of people affected'!Q88</f>
        <v>2</v>
      </c>
      <c r="R87" s="231">
        <f t="shared" si="14"/>
        <v>2.2000000000000002</v>
      </c>
      <c r="S87" s="231">
        <f>'Complexity of the crisis'!X88</f>
        <v>1.9</v>
      </c>
      <c r="T87" s="231">
        <f>'Complexity of the crisis'!AN88</f>
        <v>2.5</v>
      </c>
      <c r="U87" s="124" t="str">
        <f>VLOOKUP(C87,Lists!$C$3:$E$160,3,FALSE)</f>
        <v>Asia</v>
      </c>
      <c r="V87" s="125">
        <v>44739</v>
      </c>
    </row>
    <row r="88" spans="1:22" x14ac:dyDescent="0.35">
      <c r="A88" s="53" t="str">
        <f>'Crisis Indicator Data'!A86</f>
        <v>Food Security Crisis in Namibia</v>
      </c>
      <c r="B88" s="45" t="str">
        <f>Lists!G86</f>
        <v>Food Security Crisis</v>
      </c>
      <c r="C88" s="53" t="str">
        <f>'Crisis Indicator Data'!C86</f>
        <v>NAM002</v>
      </c>
      <c r="D88" s="53" t="str">
        <f>'Crisis Indicator Data'!D86</f>
        <v>Namibia</v>
      </c>
      <c r="E88" s="53" t="str">
        <f>'Crisis Indicator Data'!E86</f>
        <v>NAM</v>
      </c>
      <c r="F88" s="53" t="str">
        <f>'Crisis Indicator Data'!B86</f>
        <v>Food Security</v>
      </c>
      <c r="G88" s="228">
        <f t="shared" si="10"/>
        <v>2.5</v>
      </c>
      <c r="H88" s="54">
        <f t="shared" si="11"/>
        <v>3</v>
      </c>
      <c r="I88" s="117" t="str">
        <f t="shared" si="12"/>
        <v>Medium</v>
      </c>
      <c r="J88" s="229" t="str">
        <f>INDEX(Trends!$D$3:$D$404,MATCH(C88,Trends!$C$3:$C$404,0))</f>
        <v>Increasing</v>
      </c>
      <c r="K88" s="109" t="str">
        <f>IF(Reliability!B86="x","x",(IF(ROUNDUP(Reliability!B86,0)=1,"Very High",IF(ROUNDUP(Reliability!B86,0)=2,"High",IF(ROUNDUP(Reliability!B86,0)=3,"Medium",IF(ROUNDUP(Reliability!B86,0)=4,"Low","Very Low"))))))</f>
        <v>Medium</v>
      </c>
      <c r="L88" s="230">
        <f t="shared" si="13"/>
        <v>2.8</v>
      </c>
      <c r="M88" s="236">
        <f>'Impact of the crisis'!N89</f>
        <v>4.2</v>
      </c>
      <c r="N88" s="236">
        <f>'Impact of the crisis'!AB89</f>
        <v>1.7</v>
      </c>
      <c r="O88" s="230">
        <f>'Conditions of people affected'!R89</f>
        <v>3.05</v>
      </c>
      <c r="P88" s="236">
        <f>'Conditions of people affected'!K89</f>
        <v>3.1</v>
      </c>
      <c r="Q88" s="236">
        <f>'Conditions of people affected'!Q89</f>
        <v>3</v>
      </c>
      <c r="R88" s="231">
        <f t="shared" si="14"/>
        <v>1.3</v>
      </c>
      <c r="S88" s="231">
        <f>'Complexity of the crisis'!X89</f>
        <v>1.5</v>
      </c>
      <c r="T88" s="231">
        <f>'Complexity of the crisis'!AN89</f>
        <v>1</v>
      </c>
      <c r="U88" s="124" t="str">
        <f>VLOOKUP(C88,Lists!$C$3:$E$160,3,FALSE)</f>
        <v>Africa</v>
      </c>
      <c r="V88" s="125">
        <v>44731</v>
      </c>
    </row>
    <row r="89" spans="1:22" x14ac:dyDescent="0.35">
      <c r="A89" s="53" t="str">
        <f>'Crisis Indicator Data'!A87</f>
        <v>Multiple crises in Niger</v>
      </c>
      <c r="B89" s="45" t="str">
        <f>Lists!G87</f>
        <v>Country level</v>
      </c>
      <c r="C89" s="53" t="str">
        <f>'Crisis Indicator Data'!C87</f>
        <v>NER001</v>
      </c>
      <c r="D89" s="53" t="str">
        <f>'Crisis Indicator Data'!D87</f>
        <v>Niger</v>
      </c>
      <c r="E89" s="53" t="str">
        <f>'Crisis Indicator Data'!E87</f>
        <v>NER</v>
      </c>
      <c r="F89" s="53" t="str">
        <f>'Crisis Indicator Data'!B87</f>
        <v>Multiple crises country</v>
      </c>
      <c r="G89" s="228">
        <f t="shared" si="10"/>
        <v>3.5</v>
      </c>
      <c r="H89" s="54">
        <f t="shared" si="11"/>
        <v>4</v>
      </c>
      <c r="I89" s="117" t="str">
        <f t="shared" si="12"/>
        <v>High</v>
      </c>
      <c r="J89" s="229" t="str">
        <f>INDEX(Trends!$D$3:$D$404,MATCH(C89,Trends!$C$3:$C$404,0))</f>
        <v>Decreasing</v>
      </c>
      <c r="K89" s="109" t="str">
        <f>IF(Reliability!B87="x","x",(IF(ROUNDUP(Reliability!B87,0)=1,"Very High",IF(ROUNDUP(Reliability!B87,0)=2,"High",IF(ROUNDUP(Reliability!B87,0)=3,"Medium",IF(ROUNDUP(Reliability!B87,0)=4,"Low","Very Low"))))))</f>
        <v>Very High</v>
      </c>
      <c r="L89" s="230">
        <f t="shared" si="13"/>
        <v>4.0999999999999996</v>
      </c>
      <c r="M89" s="236">
        <f>'Impact of the crisis'!N90</f>
        <v>4.9000000000000004</v>
      </c>
      <c r="N89" s="236">
        <f>'Impact of the crisis'!AB90</f>
        <v>3.5</v>
      </c>
      <c r="O89" s="230">
        <f>'Conditions of people affected'!R90</f>
        <v>3.65</v>
      </c>
      <c r="P89" s="236">
        <f>'Conditions of people affected'!K90</f>
        <v>4.3</v>
      </c>
      <c r="Q89" s="236">
        <f>'Conditions of people affected'!Q90</f>
        <v>3</v>
      </c>
      <c r="R89" s="231">
        <f t="shared" si="14"/>
        <v>2.9</v>
      </c>
      <c r="S89" s="231">
        <f>'Complexity of the crisis'!X90</f>
        <v>2.8</v>
      </c>
      <c r="T89" s="231">
        <f>'Complexity of the crisis'!AN90</f>
        <v>3</v>
      </c>
      <c r="U89" s="124" t="str">
        <f>VLOOKUP(C89,Lists!$C$3:$E$160,3,FALSE)</f>
        <v>Africa</v>
      </c>
      <c r="V89" s="125">
        <v>44742</v>
      </c>
    </row>
    <row r="90" spans="1:22" x14ac:dyDescent="0.35">
      <c r="A90" s="53" t="str">
        <f>'Crisis Indicator Data'!A88</f>
        <v>Boko Haram in Niger</v>
      </c>
      <c r="B90" s="45" t="str">
        <f>Lists!G88</f>
        <v>Boko Haram</v>
      </c>
      <c r="C90" s="53" t="str">
        <f>'Crisis Indicator Data'!C88</f>
        <v>NER002</v>
      </c>
      <c r="D90" s="53" t="str">
        <f>'Crisis Indicator Data'!D88</f>
        <v>Niger</v>
      </c>
      <c r="E90" s="53" t="str">
        <f>'Crisis Indicator Data'!E88</f>
        <v>NER</v>
      </c>
      <c r="F90" s="53" t="str">
        <f>'Crisis Indicator Data'!B88</f>
        <v>Conflict</v>
      </c>
      <c r="G90" s="228">
        <f t="shared" si="10"/>
        <v>2.9</v>
      </c>
      <c r="H90" s="54">
        <f t="shared" si="11"/>
        <v>3</v>
      </c>
      <c r="I90" s="117" t="str">
        <f t="shared" si="12"/>
        <v>Medium</v>
      </c>
      <c r="J90" s="229" t="str">
        <f>INDEX(Trends!$D$3:$D$404,MATCH(C90,Trends!$C$3:$C$404,0))</f>
        <v>Decreasing</v>
      </c>
      <c r="K90" s="109" t="str">
        <f>IF(Reliability!B88="x","x",(IF(ROUNDUP(Reliability!B88,0)=1,"Very High",IF(ROUNDUP(Reliability!B88,0)=2,"High",IF(ROUNDUP(Reliability!B88,0)=3,"Medium",IF(ROUNDUP(Reliability!B88,0)=4,"Low","Very Low"))))))</f>
        <v>Medium</v>
      </c>
      <c r="L90" s="230">
        <f t="shared" si="13"/>
        <v>2.6</v>
      </c>
      <c r="M90" s="236">
        <f>'Impact of the crisis'!N91</f>
        <v>1.2</v>
      </c>
      <c r="N90" s="236">
        <f>'Impact of the crisis'!AB91</f>
        <v>3.1</v>
      </c>
      <c r="O90" s="230">
        <f>'Conditions of people affected'!R91</f>
        <v>2.7</v>
      </c>
      <c r="P90" s="236">
        <f>'Conditions of people affected'!K91</f>
        <v>2.4</v>
      </c>
      <c r="Q90" s="236">
        <f>'Conditions of people affected'!Q91</f>
        <v>3</v>
      </c>
      <c r="R90" s="231">
        <f t="shared" si="14"/>
        <v>3.5</v>
      </c>
      <c r="S90" s="231">
        <f>'Complexity of the crisis'!X91</f>
        <v>2.8</v>
      </c>
      <c r="T90" s="231">
        <f>'Complexity of the crisis'!AN91</f>
        <v>4</v>
      </c>
      <c r="U90" s="124" t="str">
        <f>VLOOKUP(C90,Lists!$C$3:$E$160,3,FALSE)</f>
        <v>Africa</v>
      </c>
      <c r="V90" s="125">
        <v>44676</v>
      </c>
    </row>
    <row r="91" spans="1:22" x14ac:dyDescent="0.35">
      <c r="A91" s="53" t="str">
        <f>'Crisis Indicator Data'!A89</f>
        <v>Mali/Burkina Faso conflict</v>
      </c>
      <c r="B91" s="45" t="str">
        <f>Lists!G89</f>
        <v xml:space="preserve">Cross-border violence </v>
      </c>
      <c r="C91" s="53" t="str">
        <f>'Crisis Indicator Data'!C89</f>
        <v>NER003</v>
      </c>
      <c r="D91" s="53" t="str">
        <f>'Crisis Indicator Data'!D89</f>
        <v>Niger</v>
      </c>
      <c r="E91" s="53" t="str">
        <f>'Crisis Indicator Data'!E89</f>
        <v>NER</v>
      </c>
      <c r="F91" s="53" t="str">
        <f>'Crisis Indicator Data'!B89</f>
        <v>Conflict</v>
      </c>
      <c r="G91" s="228">
        <f t="shared" si="10"/>
        <v>3.3</v>
      </c>
      <c r="H91" s="54">
        <f t="shared" si="11"/>
        <v>4</v>
      </c>
      <c r="I91" s="117" t="str">
        <f t="shared" si="12"/>
        <v>High</v>
      </c>
      <c r="J91" s="229" t="str">
        <f>INDEX(Trends!$D$3:$D$404,MATCH(C91,Trends!$C$3:$C$404,0))</f>
        <v>Stable</v>
      </c>
      <c r="K91" s="109" t="str">
        <f>IF(Reliability!B89="x","x",(IF(ROUNDUP(Reliability!B89,0)=1,"Very High",IF(ROUNDUP(Reliability!B89,0)=2,"High",IF(ROUNDUP(Reliability!B89,0)=3,"Medium",IF(ROUNDUP(Reliability!B89,0)=4,"Low","Very Low"))))))</f>
        <v>Medium</v>
      </c>
      <c r="L91" s="230">
        <f t="shared" si="13"/>
        <v>3</v>
      </c>
      <c r="M91" s="236">
        <f>'Impact of the crisis'!N92</f>
        <v>2.4</v>
      </c>
      <c r="N91" s="236">
        <f>'Impact of the crisis'!AB92</f>
        <v>3.3</v>
      </c>
      <c r="O91" s="230">
        <f>'Conditions of people affected'!R92</f>
        <v>3.25</v>
      </c>
      <c r="P91" s="236">
        <f>'Conditions of people affected'!K92</f>
        <v>3.5</v>
      </c>
      <c r="Q91" s="236">
        <f>'Conditions of people affected'!Q92</f>
        <v>3</v>
      </c>
      <c r="R91" s="231">
        <f t="shared" si="14"/>
        <v>3.5</v>
      </c>
      <c r="S91" s="231">
        <f>'Complexity of the crisis'!X92</f>
        <v>2.8</v>
      </c>
      <c r="T91" s="231">
        <f>'Complexity of the crisis'!AN92</f>
        <v>4</v>
      </c>
      <c r="U91" s="124" t="str">
        <f>VLOOKUP(C91,Lists!$C$3:$E$160,3,FALSE)</f>
        <v>Africa</v>
      </c>
      <c r="V91" s="125">
        <v>44676</v>
      </c>
    </row>
    <row r="92" spans="1:22" x14ac:dyDescent="0.35">
      <c r="A92" s="53" t="str">
        <f>'Crisis Indicator Data'!A90</f>
        <v>Nigerian Refugees</v>
      </c>
      <c r="B92" s="45" t="str">
        <f>Lists!G90</f>
        <v>Nigerian Refugees</v>
      </c>
      <c r="C92" s="53" t="str">
        <f>'Crisis Indicator Data'!C90</f>
        <v>NER004</v>
      </c>
      <c r="D92" s="53" t="str">
        <f>'Crisis Indicator Data'!D90</f>
        <v>Niger</v>
      </c>
      <c r="E92" s="53" t="str">
        <f>'Crisis Indicator Data'!E90</f>
        <v>NER</v>
      </c>
      <c r="F92" s="53" t="str">
        <f>'Crisis Indicator Data'!B90</f>
        <v>International displacement</v>
      </c>
      <c r="G92" s="228">
        <f t="shared" si="10"/>
        <v>2.7</v>
      </c>
      <c r="H92" s="54">
        <f t="shared" si="11"/>
        <v>3</v>
      </c>
      <c r="I92" s="117" t="str">
        <f t="shared" si="12"/>
        <v>Medium</v>
      </c>
      <c r="J92" s="229" t="str">
        <f>INDEX(Trends!$D$3:$D$404,MATCH(C92,Trends!$C$3:$C$404,0))</f>
        <v>Stable</v>
      </c>
      <c r="K92" s="109" t="str">
        <f>IF(Reliability!B90="x","x",(IF(ROUNDUP(Reliability!B90,0)=1,"Very High",IF(ROUNDUP(Reliability!B90,0)=2,"High",IF(ROUNDUP(Reliability!B90,0)=3,"Medium",IF(ROUNDUP(Reliability!B90,0)=4,"Low","Very Low"))))))</f>
        <v>Medium</v>
      </c>
      <c r="L92" s="230">
        <f t="shared" si="13"/>
        <v>2.1</v>
      </c>
      <c r="M92" s="236">
        <f>'Impact of the crisis'!N93</f>
        <v>0.6</v>
      </c>
      <c r="N92" s="236">
        <f>'Impact of the crisis'!AB93</f>
        <v>2.7</v>
      </c>
      <c r="O92" s="230">
        <f>'Conditions of people affected'!R93</f>
        <v>3.05</v>
      </c>
      <c r="P92" s="236">
        <f>'Conditions of people affected'!K93</f>
        <v>3.1</v>
      </c>
      <c r="Q92" s="236">
        <f>'Conditions of people affected'!Q93</f>
        <v>3</v>
      </c>
      <c r="R92" s="231">
        <f t="shared" si="14"/>
        <v>2.4</v>
      </c>
      <c r="S92" s="231">
        <f>'Complexity of the crisis'!X93</f>
        <v>2.8</v>
      </c>
      <c r="T92" s="231">
        <f>'Complexity of the crisis'!AN93</f>
        <v>2</v>
      </c>
      <c r="U92" s="124" t="str">
        <f>VLOOKUP(C92,Lists!$C$3:$E$160,3,FALSE)</f>
        <v>Africa</v>
      </c>
      <c r="V92" s="125">
        <v>44676</v>
      </c>
    </row>
    <row r="93" spans="1:22" x14ac:dyDescent="0.35">
      <c r="A93" s="53" t="str">
        <f>'Crisis Indicator Data'!A91</f>
        <v>Complex crisis in Nigeria</v>
      </c>
      <c r="B93" s="45" t="str">
        <f>Lists!G91</f>
        <v>Complex crisis</v>
      </c>
      <c r="C93" s="53" t="str">
        <f>'Crisis Indicator Data'!C91</f>
        <v>NGA001</v>
      </c>
      <c r="D93" s="53" t="str">
        <f>'Crisis Indicator Data'!D91</f>
        <v>Nigeria</v>
      </c>
      <c r="E93" s="53" t="str">
        <f>'Crisis Indicator Data'!E91</f>
        <v>NGA</v>
      </c>
      <c r="F93" s="53" t="str">
        <f>'Crisis Indicator Data'!B91</f>
        <v>Complex crisis</v>
      </c>
      <c r="G93" s="228">
        <f t="shared" si="10"/>
        <v>3.5</v>
      </c>
      <c r="H93" s="54">
        <f t="shared" si="11"/>
        <v>4</v>
      </c>
      <c r="I93" s="117" t="str">
        <f t="shared" si="12"/>
        <v>High</v>
      </c>
      <c r="J93" s="229" t="str">
        <f>INDEX(Trends!$D$3:$D$404,MATCH(C93,Trends!$C$3:$C$404,0))</f>
        <v>Decreasing</v>
      </c>
      <c r="K93" s="109" t="str">
        <f>IF(Reliability!B91="x","x",(IF(ROUNDUP(Reliability!B91,0)=1,"Very High",IF(ROUNDUP(Reliability!B91,0)=2,"High",IF(ROUNDUP(Reliability!B91,0)=3,"Medium",IF(ROUNDUP(Reliability!B91,0)=4,"Low","Very Low"))))))</f>
        <v>High</v>
      </c>
      <c r="L93" s="230">
        <f t="shared" si="13"/>
        <v>4.5</v>
      </c>
      <c r="M93" s="236">
        <f>'Impact of the crisis'!N94</f>
        <v>5</v>
      </c>
      <c r="N93" s="236">
        <f>'Impact of the crisis'!AB94</f>
        <v>4.0999999999999996</v>
      </c>
      <c r="O93" s="230">
        <f>'Conditions of people affected'!R94</f>
        <v>2.2999999999999998</v>
      </c>
      <c r="P93" s="236">
        <f>'Conditions of people affected'!K94</f>
        <v>3.6</v>
      </c>
      <c r="Q93" s="236">
        <f>'Conditions of people affected'!Q94</f>
        <v>1</v>
      </c>
      <c r="R93" s="231">
        <f t="shared" si="14"/>
        <v>4</v>
      </c>
      <c r="S93" s="231">
        <f>'Complexity of the crisis'!X94</f>
        <v>3.4</v>
      </c>
      <c r="T93" s="231">
        <f>'Complexity of the crisis'!AN94</f>
        <v>4.5</v>
      </c>
      <c r="U93" s="124" t="str">
        <f>VLOOKUP(C93,Lists!$C$3:$E$160,3,FALSE)</f>
        <v>Africa</v>
      </c>
      <c r="V93" s="125">
        <v>44741</v>
      </c>
    </row>
    <row r="94" spans="1:22" x14ac:dyDescent="0.35">
      <c r="A94" s="53" t="str">
        <f>'Crisis Indicator Data'!A92</f>
        <v>Middle belt conflict</v>
      </c>
      <c r="B94" s="45" t="str">
        <f>Lists!G92</f>
        <v>Middle Belt</v>
      </c>
      <c r="C94" s="53" t="str">
        <f>'Crisis Indicator Data'!C92</f>
        <v>NGA003</v>
      </c>
      <c r="D94" s="53" t="str">
        <f>'Crisis Indicator Data'!D92</f>
        <v>Nigeria</v>
      </c>
      <c r="E94" s="53" t="str">
        <f>'Crisis Indicator Data'!E92</f>
        <v>NGA</v>
      </c>
      <c r="F94" s="53" t="str">
        <f>'Crisis Indicator Data'!B92</f>
        <v>Conflict</v>
      </c>
      <c r="G94" s="228">
        <f t="shared" si="10"/>
        <v>3.2</v>
      </c>
      <c r="H94" s="54">
        <f t="shared" si="11"/>
        <v>4</v>
      </c>
      <c r="I94" s="117" t="str">
        <f t="shared" si="12"/>
        <v>High</v>
      </c>
      <c r="J94" s="229" t="str">
        <f>INDEX(Trends!$D$3:$D$404,MATCH(C94,Trends!$C$3:$C$404,0))</f>
        <v>Stable</v>
      </c>
      <c r="K94" s="109" t="str">
        <f>IF(Reliability!B92="x","x",(IF(ROUNDUP(Reliability!B92,0)=1,"Very High",IF(ROUNDUP(Reliability!B92,0)=2,"High",IF(ROUNDUP(Reliability!B92,0)=3,"Medium",IF(ROUNDUP(Reliability!B92,0)=4,"Low","Very Low"))))))</f>
        <v>High</v>
      </c>
      <c r="L94" s="230">
        <f t="shared" si="13"/>
        <v>3</v>
      </c>
      <c r="M94" s="236">
        <f>'Impact of the crisis'!N95</f>
        <v>2.2999999999999998</v>
      </c>
      <c r="N94" s="236">
        <f>'Impact of the crisis'!AB95</f>
        <v>3.3</v>
      </c>
      <c r="O94" s="230">
        <f>'Conditions of people affected'!R95</f>
        <v>3.15</v>
      </c>
      <c r="P94" s="236">
        <f>'Conditions of people affected'!K95</f>
        <v>3.3</v>
      </c>
      <c r="Q94" s="236">
        <f>'Conditions of people affected'!Q95</f>
        <v>3</v>
      </c>
      <c r="R94" s="231">
        <f t="shared" si="14"/>
        <v>3.5</v>
      </c>
      <c r="S94" s="231">
        <f>'Complexity of the crisis'!X95</f>
        <v>3.4</v>
      </c>
      <c r="T94" s="231">
        <f>'Complexity of the crisis'!AN95</f>
        <v>3.5</v>
      </c>
      <c r="U94" s="124" t="str">
        <f>VLOOKUP(C94,Lists!$C$3:$E$160,3,FALSE)</f>
        <v>Africa</v>
      </c>
      <c r="V94" s="125">
        <v>44741</v>
      </c>
    </row>
    <row r="95" spans="1:22" x14ac:dyDescent="0.35">
      <c r="A95" s="53" t="str">
        <f>'Crisis Indicator Data'!A93</f>
        <v>Boko Haram crisis in Nigeria</v>
      </c>
      <c r="B95" s="45" t="str">
        <f>Lists!G93</f>
        <v xml:space="preserve">Boko Haram </v>
      </c>
      <c r="C95" s="53" t="str">
        <f>'Crisis Indicator Data'!C93</f>
        <v>NGA004</v>
      </c>
      <c r="D95" s="53" t="str">
        <f>'Crisis Indicator Data'!D93</f>
        <v>Nigeria</v>
      </c>
      <c r="E95" s="53" t="str">
        <f>'Crisis Indicator Data'!E93</f>
        <v>NGA</v>
      </c>
      <c r="F95" s="53" t="str">
        <f>'Crisis Indicator Data'!B93</f>
        <v>Conflict</v>
      </c>
      <c r="G95" s="228">
        <f t="shared" si="10"/>
        <v>4.2</v>
      </c>
      <c r="H95" s="54">
        <f t="shared" si="11"/>
        <v>5</v>
      </c>
      <c r="I95" s="117" t="str">
        <f t="shared" si="12"/>
        <v>Very High</v>
      </c>
      <c r="J95" s="229" t="str">
        <f>INDEX(Trends!$D$3:$D$404,MATCH(C95,Trends!$C$3:$C$404,0))</f>
        <v>Stable</v>
      </c>
      <c r="K95" s="109" t="str">
        <f>IF(Reliability!B93="x","x",(IF(ROUNDUP(Reliability!B93,0)=1,"Very High",IF(ROUNDUP(Reliability!B93,0)=2,"High",IF(ROUNDUP(Reliability!B93,0)=3,"Medium",IF(ROUNDUP(Reliability!B93,0)=4,"Low","Very Low"))))))</f>
        <v>High</v>
      </c>
      <c r="L95" s="230">
        <f t="shared" si="13"/>
        <v>4.2</v>
      </c>
      <c r="M95" s="236">
        <f>'Impact of the crisis'!N96</f>
        <v>2.2000000000000002</v>
      </c>
      <c r="N95" s="236">
        <f>'Impact of the crisis'!AB96</f>
        <v>4.8</v>
      </c>
      <c r="O95" s="230">
        <f>'Conditions of people affected'!R96</f>
        <v>4.45</v>
      </c>
      <c r="P95" s="236">
        <f>'Conditions of people affected'!K96</f>
        <v>4.9000000000000004</v>
      </c>
      <c r="Q95" s="236">
        <f>'Conditions of people affected'!Q96</f>
        <v>4</v>
      </c>
      <c r="R95" s="231">
        <f t="shared" si="14"/>
        <v>3.7</v>
      </c>
      <c r="S95" s="231">
        <f>'Complexity of the crisis'!X96</f>
        <v>3.4</v>
      </c>
      <c r="T95" s="231">
        <f>'Complexity of the crisis'!AN96</f>
        <v>4</v>
      </c>
      <c r="U95" s="124" t="str">
        <f>VLOOKUP(C95,Lists!$C$3:$E$160,3,FALSE)</f>
        <v>Africa</v>
      </c>
      <c r="V95" s="125">
        <v>44741</v>
      </c>
    </row>
    <row r="96" spans="1:22" x14ac:dyDescent="0.35">
      <c r="A96" s="53" t="str">
        <f>'Crisis Indicator Data'!A94</f>
        <v>Northwest Banditry</v>
      </c>
      <c r="B96" s="45" t="str">
        <f>Lists!G94</f>
        <v>Northwest Banditry</v>
      </c>
      <c r="C96" s="53" t="str">
        <f>'Crisis Indicator Data'!C94</f>
        <v>NGA007</v>
      </c>
      <c r="D96" s="53" t="str">
        <f>'Crisis Indicator Data'!D94</f>
        <v>Nigeria</v>
      </c>
      <c r="E96" s="53" t="str">
        <f>'Crisis Indicator Data'!E94</f>
        <v>NGA</v>
      </c>
      <c r="F96" s="53" t="str">
        <f>'Crisis Indicator Data'!B94</f>
        <v>Other type of violence</v>
      </c>
      <c r="G96" s="228">
        <f t="shared" si="10"/>
        <v>3.6</v>
      </c>
      <c r="H96" s="54">
        <f t="shared" si="11"/>
        <v>4</v>
      </c>
      <c r="I96" s="117" t="str">
        <f t="shared" si="12"/>
        <v>High</v>
      </c>
      <c r="J96" s="229" t="str">
        <f>INDEX(Trends!$D$3:$D$404,MATCH(C96,Trends!$C$3:$C$404,0))</f>
        <v>Stable</v>
      </c>
      <c r="K96" s="109" t="str">
        <f>IF(Reliability!B94="x","x",(IF(ROUNDUP(Reliability!B94,0)=1,"Very High",IF(ROUNDUP(Reliability!B94,0)=2,"High",IF(ROUNDUP(Reliability!B94,0)=3,"Medium",IF(ROUNDUP(Reliability!B94,0)=4,"Low","Very Low"))))))</f>
        <v>High</v>
      </c>
      <c r="L96" s="230">
        <f t="shared" si="13"/>
        <v>3.3</v>
      </c>
      <c r="M96" s="236">
        <f>'Impact of the crisis'!N97</f>
        <v>2.8</v>
      </c>
      <c r="N96" s="236">
        <f>'Impact of the crisis'!AB97</f>
        <v>3.5</v>
      </c>
      <c r="O96" s="230">
        <f>'Conditions of people affected'!R97</f>
        <v>3.65</v>
      </c>
      <c r="P96" s="236">
        <f>'Conditions of people affected'!K97</f>
        <v>4.3</v>
      </c>
      <c r="Q96" s="236">
        <f>'Conditions of people affected'!Q97</f>
        <v>3</v>
      </c>
      <c r="R96" s="231">
        <f t="shared" si="14"/>
        <v>3.7</v>
      </c>
      <c r="S96" s="231">
        <f>'Complexity of the crisis'!X97</f>
        <v>3.4</v>
      </c>
      <c r="T96" s="231">
        <f>'Complexity of the crisis'!AN97</f>
        <v>4</v>
      </c>
      <c r="U96" s="124" t="str">
        <f>VLOOKUP(C96,Lists!$C$3:$E$160,3,FALSE)</f>
        <v>Africa</v>
      </c>
      <c r="V96" s="125">
        <v>44739</v>
      </c>
    </row>
    <row r="97" spans="1:22" x14ac:dyDescent="0.35">
      <c r="A97" s="53" t="str">
        <f>'Crisis Indicator Data'!A95</f>
        <v>Cameroonian Refugees in Nigeria</v>
      </c>
      <c r="B97" s="45" t="str">
        <f>Lists!G95</f>
        <v>Cameroonian Refugees</v>
      </c>
      <c r="C97" s="53" t="str">
        <f>'Crisis Indicator Data'!C95</f>
        <v>NGA008</v>
      </c>
      <c r="D97" s="53" t="str">
        <f>'Crisis Indicator Data'!D95</f>
        <v>Nigeria</v>
      </c>
      <c r="E97" s="53" t="str">
        <f>'Crisis Indicator Data'!E95</f>
        <v>NGA</v>
      </c>
      <c r="F97" s="53" t="str">
        <f>'Crisis Indicator Data'!B95</f>
        <v>International displacement</v>
      </c>
      <c r="G97" s="228">
        <f t="shared" si="10"/>
        <v>1.7</v>
      </c>
      <c r="H97" s="54">
        <f t="shared" si="11"/>
        <v>2</v>
      </c>
      <c r="I97" s="117" t="str">
        <f t="shared" si="12"/>
        <v>Low</v>
      </c>
      <c r="J97" s="229" t="str">
        <f>INDEX(Trends!$D$3:$D$404,MATCH(C97,Trends!$C$3:$C$404,0))</f>
        <v>Decreasing</v>
      </c>
      <c r="K97" s="109" t="str">
        <f>IF(Reliability!B95="x","x",(IF(ROUNDUP(Reliability!B95,0)=1,"Very High",IF(ROUNDUP(Reliability!B95,0)=2,"High",IF(ROUNDUP(Reliability!B95,0)=3,"Medium",IF(ROUNDUP(Reliability!B95,0)=4,"Low","Very Low"))))))</f>
        <v>High</v>
      </c>
      <c r="L97" s="230">
        <f t="shared" si="13"/>
        <v>1.7</v>
      </c>
      <c r="M97" s="236">
        <f>'Impact of the crisis'!N98</f>
        <v>2</v>
      </c>
      <c r="N97" s="236">
        <f>'Impact of the crisis'!AB98</f>
        <v>1.5</v>
      </c>
      <c r="O97" s="230">
        <f>'Conditions of people affected'!R98</f>
        <v>0.5</v>
      </c>
      <c r="P97" s="236">
        <f>'Conditions of people affected'!K98</f>
        <v>0</v>
      </c>
      <c r="Q97" s="236">
        <f>'Conditions of people affected'!Q98</f>
        <v>1</v>
      </c>
      <c r="R97" s="231">
        <f t="shared" si="14"/>
        <v>3.5</v>
      </c>
      <c r="S97" s="231">
        <f>'Complexity of the crisis'!X98</f>
        <v>3.4</v>
      </c>
      <c r="T97" s="231">
        <f>'Complexity of the crisis'!AN98</f>
        <v>3.5</v>
      </c>
      <c r="U97" s="124" t="str">
        <f>VLOOKUP(C97,Lists!$C$3:$E$160,3,FALSE)</f>
        <v>Africa</v>
      </c>
      <c r="V97" s="125">
        <v>44739</v>
      </c>
    </row>
    <row r="98" spans="1:22" x14ac:dyDescent="0.35">
      <c r="A98" s="53" t="str">
        <f>'Crisis Indicator Data'!A96</f>
        <v>Socioeconomic crisis in Nicaragua</v>
      </c>
      <c r="B98" s="45" t="str">
        <f>Lists!G96</f>
        <v>Socioeconomic crisis</v>
      </c>
      <c r="C98" s="53" t="str">
        <f>'Crisis Indicator Data'!C96</f>
        <v>NIC001</v>
      </c>
      <c r="D98" s="53" t="str">
        <f>'Crisis Indicator Data'!D96</f>
        <v>Nicaragua</v>
      </c>
      <c r="E98" s="53" t="str">
        <f>'Crisis Indicator Data'!E96</f>
        <v>NIC</v>
      </c>
      <c r="F98" s="53" t="str">
        <f>'Crisis Indicator Data'!B96</f>
        <v>Political and economic crisis</v>
      </c>
      <c r="G98" s="228" t="str">
        <f t="shared" si="10"/>
        <v>x</v>
      </c>
      <c r="H98" s="54" t="str">
        <f t="shared" si="11"/>
        <v>x</v>
      </c>
      <c r="I98" s="117" t="str">
        <f t="shared" si="12"/>
        <v>x</v>
      </c>
      <c r="J98" s="229" t="str">
        <f>INDEX(Trends!$D$3:$D$404,MATCH(C98,Trends!$C$3:$C$404,0))</f>
        <v>-</v>
      </c>
      <c r="K98" s="109" t="str">
        <f>IF(Reliability!B96="x","x",(IF(ROUNDUP(Reliability!B96,0)=1,"Very High",IF(ROUNDUP(Reliability!B96,0)=2,"High",IF(ROUNDUP(Reliability!B96,0)=3,"Medium",IF(ROUNDUP(Reliability!B96,0)=4,"Low","Very Low"))))))</f>
        <v>High</v>
      </c>
      <c r="L98" s="230">
        <f t="shared" si="13"/>
        <v>3.1</v>
      </c>
      <c r="M98" s="236">
        <f>'Impact of the crisis'!N99</f>
        <v>4</v>
      </c>
      <c r="N98" s="236">
        <f>'Impact of the crisis'!AB99</f>
        <v>2.6</v>
      </c>
      <c r="O98" s="230" t="str">
        <f>'Conditions of people affected'!R99</f>
        <v>x</v>
      </c>
      <c r="P98" s="236" t="str">
        <f>'Conditions of people affected'!K99</f>
        <v>x</v>
      </c>
      <c r="Q98" s="236" t="str">
        <f>'Conditions of people affected'!Q99</f>
        <v>x</v>
      </c>
      <c r="R98" s="231">
        <f t="shared" si="14"/>
        <v>3</v>
      </c>
      <c r="S98" s="231">
        <f>'Complexity of the crisis'!X99</f>
        <v>2.9</v>
      </c>
      <c r="T98" s="231">
        <f>'Complexity of the crisis'!AN99</f>
        <v>3</v>
      </c>
      <c r="U98" s="124" t="str">
        <f>VLOOKUP(C98,Lists!$C$3:$E$160,3,FALSE)</f>
        <v>Americas</v>
      </c>
      <c r="V98" s="125">
        <v>44741</v>
      </c>
    </row>
    <row r="99" spans="1:22" x14ac:dyDescent="0.35">
      <c r="A99" s="53" t="str">
        <f>'Crisis Indicator Data'!A97</f>
        <v>Complex crisis in Pakistan</v>
      </c>
      <c r="B99" s="45" t="str">
        <f>Lists!G97</f>
        <v>Complex crisis</v>
      </c>
      <c r="C99" s="53" t="str">
        <f>'Crisis Indicator Data'!C97</f>
        <v>PAK001</v>
      </c>
      <c r="D99" s="53" t="str">
        <f>'Crisis Indicator Data'!D97</f>
        <v>Pakistan</v>
      </c>
      <c r="E99" s="53" t="str">
        <f>'Crisis Indicator Data'!E97</f>
        <v>PAK</v>
      </c>
      <c r="F99" s="53" t="str">
        <f>'Crisis Indicator Data'!B97</f>
        <v>Complex crisis</v>
      </c>
      <c r="G99" s="228">
        <f t="shared" si="10"/>
        <v>3.7</v>
      </c>
      <c r="H99" s="54">
        <f t="shared" si="11"/>
        <v>4</v>
      </c>
      <c r="I99" s="117" t="str">
        <f t="shared" si="12"/>
        <v>High</v>
      </c>
      <c r="J99" s="229" t="str">
        <f>INDEX(Trends!$D$3:$D$404,MATCH(C99,Trends!$C$3:$C$404,0))</f>
        <v>Increasing</v>
      </c>
      <c r="K99" s="109" t="str">
        <f>IF(Reliability!B97="x","x",(IF(ROUNDUP(Reliability!B97,0)=1,"Very High",IF(ROUNDUP(Reliability!B97,0)=2,"High",IF(ROUNDUP(Reliability!B97,0)=3,"Medium",IF(ROUNDUP(Reliability!B97,0)=4,"Low","Very Low"))))))</f>
        <v>High</v>
      </c>
      <c r="L99" s="230">
        <f t="shared" si="13"/>
        <v>4.2</v>
      </c>
      <c r="M99" s="236">
        <f>'Impact of the crisis'!N100</f>
        <v>5</v>
      </c>
      <c r="N99" s="236">
        <f>'Impact of the crisis'!AB100</f>
        <v>3.7</v>
      </c>
      <c r="O99" s="230">
        <f>'Conditions of people affected'!R100</f>
        <v>3.5</v>
      </c>
      <c r="P99" s="236">
        <f>'Conditions of people affected'!K100</f>
        <v>5</v>
      </c>
      <c r="Q99" s="236">
        <f>'Conditions of people affected'!Q100</f>
        <v>2</v>
      </c>
      <c r="R99" s="231">
        <f t="shared" si="14"/>
        <v>3.6</v>
      </c>
      <c r="S99" s="231">
        <f>'Complexity of the crisis'!X100</f>
        <v>3.2</v>
      </c>
      <c r="T99" s="231">
        <f>'Complexity of the crisis'!AN100</f>
        <v>4</v>
      </c>
      <c r="U99" s="124" t="str">
        <f>VLOOKUP(C99,Lists!$C$3:$E$160,3,FALSE)</f>
        <v>Asia</v>
      </c>
      <c r="V99" s="125">
        <v>44734</v>
      </c>
    </row>
    <row r="100" spans="1:22" x14ac:dyDescent="0.35">
      <c r="A100" s="53" t="str">
        <f>'Crisis Indicator Data'!A98</f>
        <v>Kashmir conflict in Pakistan</v>
      </c>
      <c r="B100" s="45" t="str">
        <f>Lists!G98</f>
        <v>Kashmir conflict</v>
      </c>
      <c r="C100" s="53" t="str">
        <f>'Crisis Indicator Data'!C98</f>
        <v>PAK004</v>
      </c>
      <c r="D100" s="53" t="str">
        <f>'Crisis Indicator Data'!D98</f>
        <v>Pakistan</v>
      </c>
      <c r="E100" s="53" t="str">
        <f>'Crisis Indicator Data'!E98</f>
        <v>PAK</v>
      </c>
      <c r="F100" s="53" t="str">
        <f>'Crisis Indicator Data'!B98</f>
        <v>Conflict</v>
      </c>
      <c r="G100" s="228" t="str">
        <f t="shared" si="10"/>
        <v>x</v>
      </c>
      <c r="H100" s="54" t="str">
        <f t="shared" si="11"/>
        <v>x</v>
      </c>
      <c r="I100" s="117" t="str">
        <f t="shared" si="12"/>
        <v>x</v>
      </c>
      <c r="J100" s="229" t="str">
        <f>INDEX(Trends!$D$3:$D$404,MATCH(C100,Trends!$C$3:$C$404,0))</f>
        <v>-</v>
      </c>
      <c r="K100" s="109" t="str">
        <f>IF(Reliability!B98="x","x",(IF(ROUNDUP(Reliability!B98,0)=1,"Very High",IF(ROUNDUP(Reliability!B98,0)=2,"High",IF(ROUNDUP(Reliability!B98,0)=3,"Medium",IF(ROUNDUP(Reliability!B98,0)=4,"Low","Very Low"))))))</f>
        <v>Very Low</v>
      </c>
      <c r="L100" s="230">
        <f t="shared" si="13"/>
        <v>0.4</v>
      </c>
      <c r="M100" s="236">
        <f>'Impact of the crisis'!N101</f>
        <v>1</v>
      </c>
      <c r="N100" s="236">
        <f>'Impact of the crisis'!AB101</f>
        <v>0</v>
      </c>
      <c r="O100" s="230" t="str">
        <f>'Conditions of people affected'!R101</f>
        <v>x</v>
      </c>
      <c r="P100" s="236" t="str">
        <f>'Conditions of people affected'!K101</f>
        <v>x</v>
      </c>
      <c r="Q100" s="236" t="str">
        <f>'Conditions of people affected'!Q101</f>
        <v>x</v>
      </c>
      <c r="R100" s="231">
        <f t="shared" si="14"/>
        <v>2.9</v>
      </c>
      <c r="S100" s="231">
        <f>'Complexity of the crisis'!X101</f>
        <v>3.2</v>
      </c>
      <c r="T100" s="231">
        <f>'Complexity of the crisis'!AN101</f>
        <v>2.5</v>
      </c>
      <c r="U100" s="124" t="str">
        <f>VLOOKUP(C100,Lists!$C$3:$E$160,3,FALSE)</f>
        <v>Asia</v>
      </c>
      <c r="V100" s="125">
        <v>44734</v>
      </c>
    </row>
    <row r="101" spans="1:22" x14ac:dyDescent="0.35">
      <c r="A101" s="53" t="str">
        <f>'Crisis Indicator Data'!A99</f>
        <v>Venezuela displacement in Panama</v>
      </c>
      <c r="B101" s="45" t="str">
        <f>Lists!G99</f>
        <v>Venezuelan refugees</v>
      </c>
      <c r="C101" s="53" t="str">
        <f>'Crisis Indicator Data'!C99</f>
        <v>PAN002</v>
      </c>
      <c r="D101" s="53" t="str">
        <f>'Crisis Indicator Data'!D99</f>
        <v>Panama</v>
      </c>
      <c r="E101" s="53" t="str">
        <f>'Crisis Indicator Data'!E99</f>
        <v>PAN</v>
      </c>
      <c r="F101" s="53" t="str">
        <f>'Crisis Indicator Data'!B99</f>
        <v>International displacement</v>
      </c>
      <c r="G101" s="228">
        <f t="shared" ref="G101:G132" si="15">IF(OR(O101="x",L101="x"),"x",ROUND((5-GEOMEAN(((5-L101)/5*4+1),((5-O101)/5*4+1),((5-O101)/5*4+1)))/4*3.5+R101*0.3,1))</f>
        <v>2.2000000000000002</v>
      </c>
      <c r="H101" s="54">
        <f t="shared" ref="H101:H132" si="16">IF(G101="x","x",ROUNDUP(G101,0))</f>
        <v>3</v>
      </c>
      <c r="I101" s="117" t="str">
        <f t="shared" ref="I101:I132" si="17">IF(O101="x","x",IF(L101="x","x",(IF(H101=5,"Very High",IF(H101=4,"High",IF(H101=3,"Medium",IF(H101=2,"Low","Very Low")))))))</f>
        <v>Medium</v>
      </c>
      <c r="J101" s="229" t="str">
        <f>INDEX(Trends!$D$3:$D$404,MATCH(C101,Trends!$C$3:$C$404,0))</f>
        <v>Stable</v>
      </c>
      <c r="K101" s="109" t="str">
        <f>IF(Reliability!B99="x","x",(IF(ROUNDUP(Reliability!B99,0)=1,"Very High",IF(ROUNDUP(Reliability!B99,0)=2,"High",IF(ROUNDUP(Reliability!B99,0)=3,"Medium",IF(ROUNDUP(Reliability!B99,0)=4,"Low","Very Low"))))))</f>
        <v>Very High</v>
      </c>
      <c r="L101" s="230">
        <f t="shared" ref="L101:L132" si="18">IF(OR(N101="x",M101="x"),"x",ROUND((5-GEOMEAN(((5-M101)/5*4+1),((5-N101)/5*4+1),((5-N101)/5*4+1)))/4*5,1))</f>
        <v>3</v>
      </c>
      <c r="M101" s="236">
        <f>'Impact of the crisis'!N102</f>
        <v>2.6</v>
      </c>
      <c r="N101" s="236">
        <f>'Impact of the crisis'!AB102</f>
        <v>3.2</v>
      </c>
      <c r="O101" s="230">
        <f>'Conditions of people affected'!R102</f>
        <v>2.2999999999999998</v>
      </c>
      <c r="P101" s="236">
        <f>'Conditions of people affected'!K102</f>
        <v>1.6</v>
      </c>
      <c r="Q101" s="236">
        <f>'Conditions of people affected'!Q102</f>
        <v>3</v>
      </c>
      <c r="R101" s="231">
        <f t="shared" ref="R101:R132" si="19">IF(OR(T101="x",S101="x"),S101,ROUND((5-GEOMEAN(((5-S101)/5*4+1),((5-T101)/5*4+1)))/4*5,1))</f>
        <v>1.4</v>
      </c>
      <c r="S101" s="231">
        <f>'Complexity of the crisis'!X102</f>
        <v>1.8</v>
      </c>
      <c r="T101" s="231">
        <f>'Complexity of the crisis'!AN102</f>
        <v>1</v>
      </c>
      <c r="U101" s="124" t="str">
        <f>VLOOKUP(C101,Lists!$C$3:$E$160,3,FALSE)</f>
        <v>Americas</v>
      </c>
      <c r="V101" s="125">
        <v>44741</v>
      </c>
    </row>
    <row r="102" spans="1:22" x14ac:dyDescent="0.35">
      <c r="A102" s="53" t="str">
        <f>'Crisis Indicator Data'!A100</f>
        <v>Venezuela displacement in Peru</v>
      </c>
      <c r="B102" s="45" t="str">
        <f>Lists!G100</f>
        <v>Venezuelan refugees</v>
      </c>
      <c r="C102" s="53" t="str">
        <f>'Crisis Indicator Data'!C100</f>
        <v>PER002</v>
      </c>
      <c r="D102" s="53" t="str">
        <f>'Crisis Indicator Data'!D100</f>
        <v>Peru</v>
      </c>
      <c r="E102" s="53" t="str">
        <f>'Crisis Indicator Data'!E100</f>
        <v>PER</v>
      </c>
      <c r="F102" s="53" t="str">
        <f>'Crisis Indicator Data'!B100</f>
        <v>International displacement</v>
      </c>
      <c r="G102" s="228">
        <f t="shared" si="15"/>
        <v>2.9</v>
      </c>
      <c r="H102" s="54">
        <f t="shared" si="16"/>
        <v>3</v>
      </c>
      <c r="I102" s="117" t="str">
        <f t="shared" si="17"/>
        <v>Medium</v>
      </c>
      <c r="J102" s="229" t="str">
        <f>INDEX(Trends!$D$3:$D$404,MATCH(C102,Trends!$C$3:$C$404,0))</f>
        <v>Stable</v>
      </c>
      <c r="K102" s="109" t="str">
        <f>IF(Reliability!B100="x","x",(IF(ROUNDUP(Reliability!B100,0)=1,"Very High",IF(ROUNDUP(Reliability!B100,0)=2,"High",IF(ROUNDUP(Reliability!B100,0)=3,"Medium",IF(ROUNDUP(Reliability!B100,0)=4,"Low","Very Low"))))))</f>
        <v>Medium</v>
      </c>
      <c r="L102" s="230">
        <f t="shared" si="18"/>
        <v>3.3</v>
      </c>
      <c r="M102" s="236">
        <f>'Impact of the crisis'!N103</f>
        <v>2.4</v>
      </c>
      <c r="N102" s="236">
        <f>'Impact of the crisis'!AB103</f>
        <v>3.7</v>
      </c>
      <c r="O102" s="230">
        <f>'Conditions of people affected'!R103</f>
        <v>3.35</v>
      </c>
      <c r="P102" s="236">
        <f>'Conditions of people affected'!K103</f>
        <v>3.7</v>
      </c>
      <c r="Q102" s="236">
        <f>'Conditions of people affected'!Q103</f>
        <v>3</v>
      </c>
      <c r="R102" s="231">
        <f t="shared" si="19"/>
        <v>1.9</v>
      </c>
      <c r="S102" s="231">
        <f>'Complexity of the crisis'!X103</f>
        <v>2.7</v>
      </c>
      <c r="T102" s="231">
        <f>'Complexity of the crisis'!AN103</f>
        <v>1</v>
      </c>
      <c r="U102" s="124" t="str">
        <f>VLOOKUP(C102,Lists!$C$3:$E$160,3,FALSE)</f>
        <v>Americas</v>
      </c>
      <c r="V102" s="125">
        <v>44683</v>
      </c>
    </row>
    <row r="103" spans="1:22" x14ac:dyDescent="0.35">
      <c r="A103" s="53" t="str">
        <f>'Crisis Indicator Data'!A101</f>
        <v>Multiple crises in the Philippines</v>
      </c>
      <c r="B103" s="45" t="str">
        <f>Lists!G101</f>
        <v>Country level</v>
      </c>
      <c r="C103" s="53" t="str">
        <f>'Crisis Indicator Data'!C101</f>
        <v>PHL001</v>
      </c>
      <c r="D103" s="53" t="str">
        <f>'Crisis Indicator Data'!D101</f>
        <v>Philippines</v>
      </c>
      <c r="E103" s="53" t="str">
        <f>'Crisis Indicator Data'!E101</f>
        <v>PHL</v>
      </c>
      <c r="F103" s="53" t="str">
        <f>'Crisis Indicator Data'!B101</f>
        <v>Multiple crises country</v>
      </c>
      <c r="G103" s="228">
        <f t="shared" si="15"/>
        <v>3.2</v>
      </c>
      <c r="H103" s="54">
        <f t="shared" si="16"/>
        <v>4</v>
      </c>
      <c r="I103" s="117" t="str">
        <f t="shared" si="17"/>
        <v>High</v>
      </c>
      <c r="J103" s="229" t="str">
        <f>INDEX(Trends!$D$3:$D$404,MATCH(C103,Trends!$C$3:$C$404,0))</f>
        <v>Decreasing</v>
      </c>
      <c r="K103" s="109" t="str">
        <f>IF(Reliability!B101="x","x",(IF(ROUNDUP(Reliability!B101,0)=1,"Very High",IF(ROUNDUP(Reliability!B101,0)=2,"High",IF(ROUNDUP(Reliability!B101,0)=3,"Medium",IF(ROUNDUP(Reliability!B101,0)=4,"Low","Very Low"))))))</f>
        <v>High</v>
      </c>
      <c r="L103" s="230">
        <f t="shared" si="18"/>
        <v>3.1</v>
      </c>
      <c r="M103" s="236">
        <f>'Impact of the crisis'!N104</f>
        <v>3.7</v>
      </c>
      <c r="N103" s="236">
        <f>'Impact of the crisis'!AB104</f>
        <v>2.7</v>
      </c>
      <c r="O103" s="230">
        <f>'Conditions of people affected'!R104</f>
        <v>3.5</v>
      </c>
      <c r="P103" s="236">
        <f>'Conditions of people affected'!K104</f>
        <v>4</v>
      </c>
      <c r="Q103" s="236">
        <f>'Conditions of people affected'!Q104</f>
        <v>3</v>
      </c>
      <c r="R103" s="231">
        <f t="shared" si="19"/>
        <v>2.7</v>
      </c>
      <c r="S103" s="231">
        <f>'Complexity of the crisis'!X104</f>
        <v>2.9</v>
      </c>
      <c r="T103" s="231">
        <f>'Complexity of the crisis'!AN104</f>
        <v>2.5</v>
      </c>
      <c r="U103" s="124" t="str">
        <f>VLOOKUP(C103,Lists!$C$3:$E$160,3,FALSE)</f>
        <v>Asia</v>
      </c>
      <c r="V103" s="125">
        <v>44739</v>
      </c>
    </row>
    <row r="104" spans="1:22" x14ac:dyDescent="0.35">
      <c r="A104" s="53" t="str">
        <f>'Crisis Indicator Data'!A102</f>
        <v>Mindanao conflict</v>
      </c>
      <c r="B104" s="45" t="str">
        <f>Lists!G102</f>
        <v>Mindanao Conflict</v>
      </c>
      <c r="C104" s="53" t="str">
        <f>'Crisis Indicator Data'!C102</f>
        <v>PHL003</v>
      </c>
      <c r="D104" s="53" t="str">
        <f>'Crisis Indicator Data'!D102</f>
        <v>Philippines</v>
      </c>
      <c r="E104" s="53" t="str">
        <f>'Crisis Indicator Data'!E102</f>
        <v>PHL</v>
      </c>
      <c r="F104" s="53" t="str">
        <f>'Crisis Indicator Data'!B102</f>
        <v>Conflict</v>
      </c>
      <c r="G104" s="228">
        <f t="shared" si="15"/>
        <v>2.1</v>
      </c>
      <c r="H104" s="54">
        <f t="shared" si="16"/>
        <v>3</v>
      </c>
      <c r="I104" s="117" t="str">
        <f t="shared" si="17"/>
        <v>Medium</v>
      </c>
      <c r="J104" s="229" t="str">
        <f>INDEX(Trends!$D$3:$D$404,MATCH(C104,Trends!$C$3:$C$404,0))</f>
        <v>Decreasing</v>
      </c>
      <c r="K104" s="109" t="str">
        <f>IF(Reliability!B102="x","x",(IF(ROUNDUP(Reliability!B102,0)=1,"Very High",IF(ROUNDUP(Reliability!B102,0)=2,"High",IF(ROUNDUP(Reliability!B102,0)=3,"Medium",IF(ROUNDUP(Reliability!B102,0)=4,"Low","Very Low"))))))</f>
        <v>Medium</v>
      </c>
      <c r="L104" s="230">
        <f t="shared" si="18"/>
        <v>2.8</v>
      </c>
      <c r="M104" s="236">
        <f>'Impact of the crisis'!N105</f>
        <v>3</v>
      </c>
      <c r="N104" s="236">
        <f>'Impact of the crisis'!AB105</f>
        <v>2.7</v>
      </c>
      <c r="O104" s="230">
        <f>'Conditions of people affected'!R105</f>
        <v>1.35</v>
      </c>
      <c r="P104" s="236">
        <f>'Conditions of people affected'!K105</f>
        <v>1.7</v>
      </c>
      <c r="Q104" s="236">
        <f>'Conditions of people affected'!Q105</f>
        <v>1</v>
      </c>
      <c r="R104" s="231">
        <f t="shared" si="19"/>
        <v>2.7</v>
      </c>
      <c r="S104" s="231">
        <f>'Complexity of the crisis'!X105</f>
        <v>2.9</v>
      </c>
      <c r="T104" s="231">
        <f>'Complexity of the crisis'!AN105</f>
        <v>2.5</v>
      </c>
      <c r="U104" s="124" t="str">
        <f>VLOOKUP(C104,Lists!$C$3:$E$160,3,FALSE)</f>
        <v>Asia</v>
      </c>
      <c r="V104" s="125">
        <v>44739</v>
      </c>
    </row>
    <row r="105" spans="1:22" x14ac:dyDescent="0.35">
      <c r="A105" s="53" t="str">
        <f>'Crisis Indicator Data'!A103</f>
        <v>Typhoon RAI</v>
      </c>
      <c r="B105" s="45" t="str">
        <f>Lists!G103</f>
        <v>Typhoon RAI (Odette)</v>
      </c>
      <c r="C105" s="53" t="str">
        <f>'Crisis Indicator Data'!C103</f>
        <v>PHL010</v>
      </c>
      <c r="D105" s="53" t="str">
        <f>'Crisis Indicator Data'!D103</f>
        <v>Philippines</v>
      </c>
      <c r="E105" s="53" t="str">
        <f>'Crisis Indicator Data'!E103</f>
        <v>PHL</v>
      </c>
      <c r="F105" s="53" t="str">
        <f>'Crisis Indicator Data'!B103</f>
        <v>Tropical cyclone</v>
      </c>
      <c r="G105" s="228">
        <f t="shared" si="15"/>
        <v>3.1</v>
      </c>
      <c r="H105" s="54">
        <f t="shared" si="16"/>
        <v>4</v>
      </c>
      <c r="I105" s="117" t="str">
        <f t="shared" si="17"/>
        <v>High</v>
      </c>
      <c r="J105" s="229" t="str">
        <f>INDEX(Trends!$D$3:$D$404,MATCH(C105,Trends!$C$3:$C$404,0))</f>
        <v>Stable</v>
      </c>
      <c r="K105" s="109" t="str">
        <f>IF(Reliability!B103="x","x",(IF(ROUNDUP(Reliability!B103,0)=1,"Very High",IF(ROUNDUP(Reliability!B103,0)=2,"High",IF(ROUNDUP(Reliability!B103,0)=3,"Medium",IF(ROUNDUP(Reliability!B103,0)=4,"Low","Very Low"))))))</f>
        <v>High</v>
      </c>
      <c r="L105" s="230">
        <f t="shared" si="18"/>
        <v>2.9</v>
      </c>
      <c r="M105" s="236">
        <f>'Impact of the crisis'!N106</f>
        <v>3</v>
      </c>
      <c r="N105" s="236">
        <f>'Impact of the crisis'!AB106</f>
        <v>2.9</v>
      </c>
      <c r="O105" s="230">
        <f>'Conditions of people affected'!R106</f>
        <v>3.5</v>
      </c>
      <c r="P105" s="236">
        <f>'Conditions of people affected'!K106</f>
        <v>4</v>
      </c>
      <c r="Q105" s="236">
        <f>'Conditions of people affected'!Q106</f>
        <v>3</v>
      </c>
      <c r="R105" s="231">
        <f t="shared" si="19"/>
        <v>2.7</v>
      </c>
      <c r="S105" s="231">
        <f>'Complexity of the crisis'!X106</f>
        <v>2.9</v>
      </c>
      <c r="T105" s="231">
        <f>'Complexity of the crisis'!AN106</f>
        <v>2.5</v>
      </c>
      <c r="U105" s="124" t="str">
        <f>VLOOKUP(C105,Lists!$C$3:$E$160,3,FALSE)</f>
        <v>Asia</v>
      </c>
      <c r="V105" s="125">
        <v>44739</v>
      </c>
    </row>
    <row r="106" spans="1:22" x14ac:dyDescent="0.35">
      <c r="A106" s="53" t="str">
        <f>'Crisis Indicator Data'!A104</f>
        <v>Displacement from Ukraine conflict in Poland</v>
      </c>
      <c r="B106" s="45" t="str">
        <f>Lists!G104</f>
        <v>Displacement from Ukraine conflict</v>
      </c>
      <c r="C106" s="53" t="str">
        <f>'Crisis Indicator Data'!C104</f>
        <v>POL002</v>
      </c>
      <c r="D106" s="53" t="str">
        <f>'Crisis Indicator Data'!D104</f>
        <v>Poland</v>
      </c>
      <c r="E106" s="53" t="str">
        <f>'Crisis Indicator Data'!E104</f>
        <v>POL</v>
      </c>
      <c r="F106" s="53" t="str">
        <f>'Crisis Indicator Data'!B104</f>
        <v>International displacement</v>
      </c>
      <c r="G106" s="228">
        <f t="shared" si="15"/>
        <v>1.7</v>
      </c>
      <c r="H106" s="54">
        <f t="shared" si="16"/>
        <v>2</v>
      </c>
      <c r="I106" s="117" t="str">
        <f t="shared" si="17"/>
        <v>Low</v>
      </c>
      <c r="J106" s="229" t="str">
        <f>INDEX(Trends!$D$3:$D$404,MATCH(C106,Trends!$C$3:$C$404,0))</f>
        <v>Increasing</v>
      </c>
      <c r="K106" s="109" t="str">
        <f>IF(Reliability!B104="x","x",(IF(ROUNDUP(Reliability!B104,0)=1,"Very High",IF(ROUNDUP(Reliability!B104,0)=2,"High",IF(ROUNDUP(Reliability!B104,0)=3,"Medium",IF(ROUNDUP(Reliability!B104,0)=4,"Low","Very Low"))))))</f>
        <v>High</v>
      </c>
      <c r="L106" s="230">
        <f t="shared" si="18"/>
        <v>3.1</v>
      </c>
      <c r="M106" s="236">
        <f>'Impact of the crisis'!N107</f>
        <v>2.1</v>
      </c>
      <c r="N106" s="236">
        <f>'Impact of the crisis'!AB107</f>
        <v>3.5</v>
      </c>
      <c r="O106" s="230">
        <f>'Conditions of people affected'!R107</f>
        <v>1</v>
      </c>
      <c r="P106" s="236">
        <f>'Conditions of people affected'!K107</f>
        <v>0</v>
      </c>
      <c r="Q106" s="236">
        <f>'Conditions of people affected'!Q107</f>
        <v>2</v>
      </c>
      <c r="R106" s="231">
        <f t="shared" si="19"/>
        <v>1.3</v>
      </c>
      <c r="S106" s="231">
        <f>'Complexity of the crisis'!X107</f>
        <v>1</v>
      </c>
      <c r="T106" s="231">
        <f>'Complexity of the crisis'!AN107</f>
        <v>1.5</v>
      </c>
      <c r="U106" s="124" t="str">
        <f>VLOOKUP(C106,Lists!$C$3:$E$160,3,FALSE)</f>
        <v>Europe</v>
      </c>
      <c r="V106" s="125">
        <v>44693</v>
      </c>
    </row>
    <row r="107" spans="1:22" x14ac:dyDescent="0.35">
      <c r="A107" s="53" t="str">
        <f>'Crisis Indicator Data'!A105</f>
        <v>Complex crisis in DPRK</v>
      </c>
      <c r="B107" s="45" t="str">
        <f>Lists!G105</f>
        <v>Complex crisis</v>
      </c>
      <c r="C107" s="53" t="str">
        <f>'Crisis Indicator Data'!C105</f>
        <v>PRK001</v>
      </c>
      <c r="D107" s="53" t="str">
        <f>'Crisis Indicator Data'!D105</f>
        <v>DPRK</v>
      </c>
      <c r="E107" s="53" t="str">
        <f>'Crisis Indicator Data'!E105</f>
        <v>PRK</v>
      </c>
      <c r="F107" s="53" t="str">
        <f>'Crisis Indicator Data'!B105</f>
        <v>Complex crisis</v>
      </c>
      <c r="G107" s="228">
        <f t="shared" si="15"/>
        <v>3.8</v>
      </c>
      <c r="H107" s="54">
        <f t="shared" si="16"/>
        <v>4</v>
      </c>
      <c r="I107" s="117" t="str">
        <f t="shared" si="17"/>
        <v>High</v>
      </c>
      <c r="J107" s="229" t="str">
        <f>INDEX(Trends!$D$3:$D$404,MATCH(C107,Trends!$C$3:$C$404,0))</f>
        <v>Stable</v>
      </c>
      <c r="K107" s="109" t="str">
        <f>IF(Reliability!B105="x","x",(IF(ROUNDUP(Reliability!B105,0)=1,"Very High",IF(ROUNDUP(Reliability!B105,0)=2,"High",IF(ROUNDUP(Reliability!B105,0)=3,"Medium",IF(ROUNDUP(Reliability!B105,0)=4,"Low","Very Low"))))))</f>
        <v>Medium</v>
      </c>
      <c r="L107" s="230">
        <f t="shared" si="18"/>
        <v>4</v>
      </c>
      <c r="M107" s="236">
        <f>'Impact of the crisis'!N108</f>
        <v>4.5999999999999996</v>
      </c>
      <c r="N107" s="236">
        <f>'Impact of the crisis'!AB108</f>
        <v>3.6</v>
      </c>
      <c r="O107" s="230">
        <f>'Conditions of people affected'!R108</f>
        <v>4.5</v>
      </c>
      <c r="P107" s="236">
        <f>'Conditions of people affected'!K108</f>
        <v>5</v>
      </c>
      <c r="Q107" s="236">
        <f>'Conditions of people affected'!Q108</f>
        <v>4</v>
      </c>
      <c r="R107" s="231">
        <f t="shared" si="19"/>
        <v>2.4</v>
      </c>
      <c r="S107" s="231">
        <f>'Complexity of the crisis'!X108</f>
        <v>2.7</v>
      </c>
      <c r="T107" s="231">
        <f>'Complexity of the crisis'!AN108</f>
        <v>2</v>
      </c>
      <c r="U107" s="124" t="str">
        <f>VLOOKUP(C107,Lists!$C$3:$E$160,3,FALSE)</f>
        <v>Asia</v>
      </c>
      <c r="V107" s="125">
        <v>44735</v>
      </c>
    </row>
    <row r="108" spans="1:22" x14ac:dyDescent="0.35">
      <c r="A108" s="53" t="str">
        <f>'Crisis Indicator Data'!A106</f>
        <v>Conflict in Palestine</v>
      </c>
      <c r="B108" s="45" t="str">
        <f>Lists!G106</f>
        <v>Conflict</v>
      </c>
      <c r="C108" s="53" t="str">
        <f>'Crisis Indicator Data'!C106</f>
        <v>PSE002</v>
      </c>
      <c r="D108" s="53" t="str">
        <f>'Crisis Indicator Data'!D106</f>
        <v>Palestine</v>
      </c>
      <c r="E108" s="53" t="str">
        <f>'Crisis Indicator Data'!E106</f>
        <v>PSE</v>
      </c>
      <c r="F108" s="53" t="str">
        <f>'Crisis Indicator Data'!B106</f>
        <v>Conflict</v>
      </c>
      <c r="G108" s="228">
        <f t="shared" si="15"/>
        <v>3.7</v>
      </c>
      <c r="H108" s="54">
        <f t="shared" si="16"/>
        <v>4</v>
      </c>
      <c r="I108" s="117" t="str">
        <f t="shared" si="17"/>
        <v>High</v>
      </c>
      <c r="J108" s="229" t="str">
        <f>INDEX(Trends!$D$3:$D$404,MATCH(C108,Trends!$C$3:$C$404,0))</f>
        <v>Decreasing</v>
      </c>
      <c r="K108" s="109" t="str">
        <f>IF(Reliability!B106="x","x",(IF(ROUNDUP(Reliability!B106,0)=1,"Very High",IF(ROUNDUP(Reliability!B106,0)=2,"High",IF(ROUNDUP(Reliability!B106,0)=3,"Medium",IF(ROUNDUP(Reliability!B106,0)=4,"Low","Very Low"))))))</f>
        <v>High</v>
      </c>
      <c r="L108" s="230">
        <f t="shared" si="18"/>
        <v>3.7</v>
      </c>
      <c r="M108" s="236">
        <f>'Impact of the crisis'!N109</f>
        <v>3.4</v>
      </c>
      <c r="N108" s="236">
        <f>'Impact of the crisis'!AB109</f>
        <v>3.9</v>
      </c>
      <c r="O108" s="230">
        <f>'Conditions of people affected'!R109</f>
        <v>4</v>
      </c>
      <c r="P108" s="236">
        <f>'Conditions of people affected'!K109</f>
        <v>4</v>
      </c>
      <c r="Q108" s="236">
        <f>'Conditions of people affected'!Q109</f>
        <v>4</v>
      </c>
      <c r="R108" s="231">
        <f t="shared" si="19"/>
        <v>3.2</v>
      </c>
      <c r="S108" s="231">
        <f>'Complexity of the crisis'!X109</f>
        <v>2.1</v>
      </c>
      <c r="T108" s="231">
        <f>'Complexity of the crisis'!AN109</f>
        <v>4</v>
      </c>
      <c r="U108" s="124" t="str">
        <f>VLOOKUP(C108,Lists!$C$3:$E$160,3,FALSE)</f>
        <v>Middle east</v>
      </c>
      <c r="V108" s="125">
        <v>44739</v>
      </c>
    </row>
    <row r="109" spans="1:22" x14ac:dyDescent="0.35">
      <c r="A109" s="53" t="str">
        <f>'Crisis Indicator Data'!A107</f>
        <v>Regional Boko Haram Crisis</v>
      </c>
      <c r="B109" s="45" t="str">
        <f>Lists!G107</f>
        <v>Regional Boko Haram</v>
      </c>
      <c r="C109" s="53" t="str">
        <f>'Crisis Indicator Data'!C107</f>
        <v>REG001</v>
      </c>
      <c r="D109" s="53" t="str">
        <f>'Crisis Indicator Data'!D107</f>
        <v>Nigeria,Niger,Chad,Cameroon</v>
      </c>
      <c r="E109" s="53" t="str">
        <f>'Crisis Indicator Data'!E107</f>
        <v>NGA,NER,TCD,CMR</v>
      </c>
      <c r="F109" s="53" t="str">
        <f>'Crisis Indicator Data'!B107</f>
        <v>Regional crisis</v>
      </c>
      <c r="G109" s="228">
        <f t="shared" si="15"/>
        <v>4.3</v>
      </c>
      <c r="H109" s="54">
        <f t="shared" si="16"/>
        <v>5</v>
      </c>
      <c r="I109" s="117" t="str">
        <f t="shared" si="17"/>
        <v>Very High</v>
      </c>
      <c r="J109" s="229" t="str">
        <f>INDEX(Trends!$D$3:$D$404,MATCH(C109,Trends!$C$3:$C$404,0))</f>
        <v>Increasing</v>
      </c>
      <c r="K109" s="109" t="str">
        <f>IF(Reliability!B107="x","x",(IF(ROUNDUP(Reliability!B107,0)=1,"Very High",IF(ROUNDUP(Reliability!B107,0)=2,"High",IF(ROUNDUP(Reliability!B107,0)=3,"Medium",IF(ROUNDUP(Reliability!B107,0)=4,"Low","Very Low"))))))</f>
        <v>Medium</v>
      </c>
      <c r="L109" s="230">
        <f t="shared" si="18"/>
        <v>4</v>
      </c>
      <c r="M109" s="236">
        <f>'Impact of the crisis'!N110</f>
        <v>2.2999999999999998</v>
      </c>
      <c r="N109" s="236">
        <f>'Impact of the crisis'!AB110</f>
        <v>4.5</v>
      </c>
      <c r="O109" s="230">
        <f>'Conditions of people affected'!R110</f>
        <v>4.45</v>
      </c>
      <c r="P109" s="236">
        <f>'Conditions of people affected'!K110</f>
        <v>4.9000000000000004</v>
      </c>
      <c r="Q109" s="236">
        <f>'Conditions of people affected'!Q110</f>
        <v>4</v>
      </c>
      <c r="R109" s="231">
        <f t="shared" si="19"/>
        <v>4.4000000000000004</v>
      </c>
      <c r="S109" s="231">
        <f>'Complexity of the crisis'!X110</f>
        <v>3.6</v>
      </c>
      <c r="T109" s="231">
        <f>'Complexity of the crisis'!AN110</f>
        <v>5</v>
      </c>
      <c r="U109" s="124" t="str">
        <f>VLOOKUP(C109,Lists!$C$3:$E$160,3,FALSE)</f>
        <v>Africa,Africa,Africa,Africa</v>
      </c>
      <c r="V109" s="125">
        <v>44676</v>
      </c>
    </row>
    <row r="110" spans="1:22" x14ac:dyDescent="0.35">
      <c r="A110" s="53" t="str">
        <f>'Crisis Indicator Data'!A108</f>
        <v>Venezuela Regional Crisis</v>
      </c>
      <c r="B110" s="45" t="str">
        <f>Lists!G108</f>
        <v>Venezuela Regional Crisis</v>
      </c>
      <c r="C110" s="53" t="str">
        <f>'Crisis Indicator Data'!C108</f>
        <v>REG002</v>
      </c>
      <c r="D110" s="53" t="str">
        <f>'Crisis Indicator Data'!D108</f>
        <v>Venezuela,Brazil,Colombia,Ecuador,Peru,Trinidad and Tobago,Chile,Dominican Republic,Panama</v>
      </c>
      <c r="E110" s="53" t="str">
        <f>'Crisis Indicator Data'!E108</f>
        <v>VEN,BRA,COL,ECU,PER,TTO,CHL,DOM,PAN</v>
      </c>
      <c r="F110" s="53" t="str">
        <f>'Crisis Indicator Data'!B108</f>
        <v>Regional crisis</v>
      </c>
      <c r="G110" s="228">
        <f t="shared" si="15"/>
        <v>3.8</v>
      </c>
      <c r="H110" s="54">
        <f t="shared" si="16"/>
        <v>4</v>
      </c>
      <c r="I110" s="117" t="str">
        <f t="shared" si="17"/>
        <v>High</v>
      </c>
      <c r="J110" s="229" t="str">
        <f>INDEX(Trends!$D$3:$D$404,MATCH(C110,Trends!$C$3:$C$404,0))</f>
        <v>Decreasing</v>
      </c>
      <c r="K110" s="109" t="str">
        <f>IF(Reliability!B108="x","x",(IF(ROUNDUP(Reliability!B108,0)=1,"Very High",IF(ROUNDUP(Reliability!B108,0)=2,"High",IF(ROUNDUP(Reliability!B108,0)=3,"Medium",IF(ROUNDUP(Reliability!B108,0)=4,"Low","Very Low"))))))</f>
        <v>High</v>
      </c>
      <c r="L110" s="230">
        <f t="shared" si="18"/>
        <v>4</v>
      </c>
      <c r="M110" s="236">
        <f>'Impact of the crisis'!N111</f>
        <v>2.9</v>
      </c>
      <c r="N110" s="236">
        <f>'Impact of the crisis'!AB111</f>
        <v>4.4000000000000004</v>
      </c>
      <c r="O110" s="230">
        <f>'Conditions of people affected'!R111</f>
        <v>4</v>
      </c>
      <c r="P110" s="236">
        <f>'Conditions of people affected'!K111</f>
        <v>5</v>
      </c>
      <c r="Q110" s="236">
        <f>'Conditions of people affected'!Q111</f>
        <v>3</v>
      </c>
      <c r="R110" s="231">
        <f t="shared" si="19"/>
        <v>3.4</v>
      </c>
      <c r="S110" s="231">
        <f>'Complexity of the crisis'!X111</f>
        <v>2.7</v>
      </c>
      <c r="T110" s="231">
        <f>'Complexity of the crisis'!AN111</f>
        <v>4</v>
      </c>
      <c r="U110" s="124" t="str">
        <f>VLOOKUP(C110,Lists!$C$3:$E$160,3,FALSE)</f>
        <v>Americas,Americas,Americas,Americas,Americas,Americas,Americas,Americas,Americas</v>
      </c>
      <c r="V110" s="125">
        <v>44694</v>
      </c>
    </row>
    <row r="111" spans="1:22" x14ac:dyDescent="0.35">
      <c r="A111" s="53" t="str">
        <f>'Crisis Indicator Data'!A109</f>
        <v>Regional Kashmir conflict</v>
      </c>
      <c r="B111" s="45" t="str">
        <f>Lists!G109</f>
        <v>Regional Kashmir conflict</v>
      </c>
      <c r="C111" s="53" t="str">
        <f>'Crisis Indicator Data'!C109</f>
        <v>REG003</v>
      </c>
      <c r="D111" s="53" t="str">
        <f>'Crisis Indicator Data'!D109</f>
        <v>India,Pakistan</v>
      </c>
      <c r="E111" s="53" t="str">
        <f>'Crisis Indicator Data'!E109</f>
        <v>IND,PAK</v>
      </c>
      <c r="F111" s="53" t="str">
        <f>'Crisis Indicator Data'!B109</f>
        <v>Regional crisis</v>
      </c>
      <c r="G111" s="228" t="str">
        <f t="shared" si="15"/>
        <v>x</v>
      </c>
      <c r="H111" s="54" t="str">
        <f t="shared" si="16"/>
        <v>x</v>
      </c>
      <c r="I111" s="117" t="str">
        <f t="shared" si="17"/>
        <v>x</v>
      </c>
      <c r="J111" s="229" t="str">
        <f>INDEX(Trends!$D$3:$D$404,MATCH(C111,Trends!$C$3:$C$404,0))</f>
        <v>-</v>
      </c>
      <c r="K111" s="109" t="str">
        <f>IF(Reliability!B109="x","x",(IF(ROUNDUP(Reliability!B109,0)=1,"Very High",IF(ROUNDUP(Reliability!B109,0)=2,"High",IF(ROUNDUP(Reliability!B109,0)=3,"Medium",IF(ROUNDUP(Reliability!B109,0)=4,"Low","Very Low"))))))</f>
        <v>Very Low</v>
      </c>
      <c r="L111" s="230">
        <f t="shared" si="18"/>
        <v>3.9</v>
      </c>
      <c r="M111" s="236">
        <f>'Impact of the crisis'!N112</f>
        <v>2.1</v>
      </c>
      <c r="N111" s="236">
        <f>'Impact of the crisis'!AB112</f>
        <v>4.5</v>
      </c>
      <c r="O111" s="230" t="str">
        <f>'Conditions of people affected'!R112</f>
        <v>x</v>
      </c>
      <c r="P111" s="236" t="str">
        <f>'Conditions of people affected'!K112</f>
        <v>x</v>
      </c>
      <c r="Q111" s="236" t="str">
        <f>'Conditions of people affected'!Q112</f>
        <v>x</v>
      </c>
      <c r="R111" s="231">
        <f t="shared" si="19"/>
        <v>2.7</v>
      </c>
      <c r="S111" s="231">
        <f>'Complexity of the crisis'!X112</f>
        <v>2.8</v>
      </c>
      <c r="T111" s="231">
        <f>'Complexity of the crisis'!AN112</f>
        <v>2.5</v>
      </c>
      <c r="U111" s="124" t="str">
        <f>VLOOKUP(C111,Lists!$C$3:$E$160,3,FALSE)</f>
        <v>Asia,Asia</v>
      </c>
      <c r="V111" s="125">
        <v>44697</v>
      </c>
    </row>
    <row r="112" spans="1:22" x14ac:dyDescent="0.35">
      <c r="A112" s="53" t="str">
        <f>'Crisis Indicator Data'!A110</f>
        <v>Syrian Regional Crisis</v>
      </c>
      <c r="B112" s="45" t="str">
        <f>Lists!G110</f>
        <v>Syrian Regional Crisis</v>
      </c>
      <c r="C112" s="53" t="str">
        <f>'Crisis Indicator Data'!C110</f>
        <v>REG004</v>
      </c>
      <c r="D112" s="53" t="str">
        <f>'Crisis Indicator Data'!D110</f>
        <v>Syria,Turkey,Iraq,Egypt,Jordan,Lebanon</v>
      </c>
      <c r="E112" s="53" t="str">
        <f>'Crisis Indicator Data'!E110</f>
        <v>SYR,TUR,IRQ,EGY,JOR,LBN</v>
      </c>
      <c r="F112" s="53" t="str">
        <f>'Crisis Indicator Data'!B110</f>
        <v>Regional crisis</v>
      </c>
      <c r="G112" s="228">
        <f t="shared" si="15"/>
        <v>4.2</v>
      </c>
      <c r="H112" s="54">
        <f t="shared" si="16"/>
        <v>5</v>
      </c>
      <c r="I112" s="117" t="str">
        <f t="shared" si="17"/>
        <v>Very High</v>
      </c>
      <c r="J112" s="229" t="str">
        <f>INDEX(Trends!$D$3:$D$404,MATCH(C112,Trends!$C$3:$C$404,0))</f>
        <v>Decreasing</v>
      </c>
      <c r="K112" s="109" t="str">
        <f>IF(Reliability!B110="x","x",(IF(ROUNDUP(Reliability!B110,0)=1,"Very High",IF(ROUNDUP(Reliability!B110,0)=2,"High",IF(ROUNDUP(Reliability!B110,0)=3,"Medium",IF(ROUNDUP(Reliability!B110,0)=4,"Low","Very Low"))))))</f>
        <v>High</v>
      </c>
      <c r="L112" s="230">
        <f t="shared" si="18"/>
        <v>3.8</v>
      </c>
      <c r="M112" s="236">
        <f>'Impact of the crisis'!N113</f>
        <v>3.1</v>
      </c>
      <c r="N112" s="236">
        <f>'Impact of the crisis'!AB113</f>
        <v>4.0999999999999996</v>
      </c>
      <c r="O112" s="230">
        <f>'Conditions of people affected'!R113</f>
        <v>4.5</v>
      </c>
      <c r="P112" s="236">
        <f>'Conditions of people affected'!K113</f>
        <v>5</v>
      </c>
      <c r="Q112" s="236">
        <f>'Conditions of people affected'!Q113</f>
        <v>4</v>
      </c>
      <c r="R112" s="231">
        <f t="shared" si="19"/>
        <v>4.0999999999999996</v>
      </c>
      <c r="S112" s="231">
        <f>'Complexity of the crisis'!X113</f>
        <v>3.6</v>
      </c>
      <c r="T112" s="231">
        <f>'Complexity of the crisis'!AN113</f>
        <v>4.5</v>
      </c>
      <c r="U112" s="124" t="str">
        <f>VLOOKUP(C112,Lists!$C$3:$E$160,3,FALSE)</f>
        <v>Middle east,Middle east,Middle east,Africa,Middle east,Middle east</v>
      </c>
      <c r="V112" s="125">
        <v>44741</v>
      </c>
    </row>
    <row r="113" spans="1:22" x14ac:dyDescent="0.35">
      <c r="A113" s="53" t="str">
        <f>'Crisis Indicator Data'!A111</f>
        <v xml:space="preserve">Eastern Mediterranean Route </v>
      </c>
      <c r="B113" s="45" t="str">
        <f>Lists!G111</f>
        <v xml:space="preserve">Eastern Mediterranean Route </v>
      </c>
      <c r="C113" s="53" t="str">
        <f>'Crisis Indicator Data'!C111</f>
        <v>REG006</v>
      </c>
      <c r="D113" s="53" t="str">
        <f>'Crisis Indicator Data'!D111</f>
        <v>Turkey,Greece</v>
      </c>
      <c r="E113" s="53" t="str">
        <f>'Crisis Indicator Data'!E111</f>
        <v>TUR,GRC</v>
      </c>
      <c r="F113" s="53" t="str">
        <f>'Crisis Indicator Data'!B111</f>
        <v>Regional crisis</v>
      </c>
      <c r="G113" s="228">
        <f t="shared" si="15"/>
        <v>3.2</v>
      </c>
      <c r="H113" s="54">
        <f t="shared" si="16"/>
        <v>4</v>
      </c>
      <c r="I113" s="117" t="str">
        <f t="shared" si="17"/>
        <v>High</v>
      </c>
      <c r="J113" s="229" t="str">
        <f>INDEX(Trends!$D$3:$D$404,MATCH(C113,Trends!$C$3:$C$404,0))</f>
        <v>Decreasing</v>
      </c>
      <c r="K113" s="109" t="str">
        <f>IF(Reliability!B111="x","x",(IF(ROUNDUP(Reliability!B111,0)=1,"Very High",IF(ROUNDUP(Reliability!B111,0)=2,"High",IF(ROUNDUP(Reliability!B111,0)=3,"Medium",IF(ROUNDUP(Reliability!B111,0)=4,"Low","Very Low"))))))</f>
        <v>Medium</v>
      </c>
      <c r="L113" s="230">
        <f t="shared" si="18"/>
        <v>3.3</v>
      </c>
      <c r="M113" s="236">
        <f>'Impact of the crisis'!N114</f>
        <v>3</v>
      </c>
      <c r="N113" s="236">
        <f>'Impact of the crisis'!AB114</f>
        <v>3.5</v>
      </c>
      <c r="O113" s="230">
        <f>'Conditions of people affected'!R114</f>
        <v>3.5</v>
      </c>
      <c r="P113" s="236">
        <f>'Conditions of people affected'!K114</f>
        <v>4</v>
      </c>
      <c r="Q113" s="236">
        <f>'Conditions of people affected'!Q114</f>
        <v>3</v>
      </c>
      <c r="R113" s="231">
        <f t="shared" si="19"/>
        <v>2.6</v>
      </c>
      <c r="S113" s="231">
        <f>'Complexity of the crisis'!X114</f>
        <v>2.6</v>
      </c>
      <c r="T113" s="231">
        <f>'Complexity of the crisis'!AN114</f>
        <v>2.5</v>
      </c>
      <c r="U113" s="124" t="str">
        <f>VLOOKUP(C113,Lists!$C$3:$E$160,3,FALSE)</f>
        <v>Middle east,Europe</v>
      </c>
      <c r="V113" s="125">
        <v>44696</v>
      </c>
    </row>
    <row r="114" spans="1:22" x14ac:dyDescent="0.35">
      <c r="A114" s="53" t="str">
        <f>'Crisis Indicator Data'!A112</f>
        <v>Central Mediterranean Route</v>
      </c>
      <c r="B114" s="45" t="str">
        <f>Lists!G112</f>
        <v>Central Mediterranean Route</v>
      </c>
      <c r="C114" s="53" t="str">
        <f>'Crisis Indicator Data'!C112</f>
        <v>REG007</v>
      </c>
      <c r="D114" s="53" t="str">
        <f>'Crisis Indicator Data'!D112</f>
        <v>Algeria,Tunisia,Libya,Italy</v>
      </c>
      <c r="E114" s="53" t="str">
        <f>'Crisis Indicator Data'!E112</f>
        <v>DZA,TUN,LBY,ITA</v>
      </c>
      <c r="F114" s="53" t="str">
        <f>'Crisis Indicator Data'!B112</f>
        <v>Regional crisis</v>
      </c>
      <c r="G114" s="228" t="str">
        <f t="shared" si="15"/>
        <v>x</v>
      </c>
      <c r="H114" s="54" t="str">
        <f t="shared" si="16"/>
        <v>x</v>
      </c>
      <c r="I114" s="117" t="str">
        <f t="shared" si="17"/>
        <v>x</v>
      </c>
      <c r="J114" s="229" t="str">
        <f>INDEX(Trends!$D$3:$D$404,MATCH(C114,Trends!$C$3:$C$404,0))</f>
        <v>-</v>
      </c>
      <c r="K114" s="109" t="str">
        <f>IF(Reliability!B112="x","x",(IF(ROUNDUP(Reliability!B112,0)=1,"Very High",IF(ROUNDUP(Reliability!B112,0)=2,"High",IF(ROUNDUP(Reliability!B112,0)=3,"Medium",IF(ROUNDUP(Reliability!B112,0)=4,"Low","Very Low"))))))</f>
        <v>Very Low</v>
      </c>
      <c r="L114" s="230" t="str">
        <f t="shared" si="18"/>
        <v>x</v>
      </c>
      <c r="M114" s="236" t="str">
        <f>'Impact of the crisis'!N115</f>
        <v>x</v>
      </c>
      <c r="N114" s="236">
        <f>'Impact of the crisis'!AB115</f>
        <v>4</v>
      </c>
      <c r="O114" s="230" t="str">
        <f>'Conditions of people affected'!R115</f>
        <v>x</v>
      </c>
      <c r="P114" s="236" t="str">
        <f>'Conditions of people affected'!K115</f>
        <v>x</v>
      </c>
      <c r="Q114" s="236" t="str">
        <f>'Conditions of people affected'!Q115</f>
        <v>x</v>
      </c>
      <c r="R114" s="231">
        <f t="shared" si="19"/>
        <v>2.8</v>
      </c>
      <c r="S114" s="231">
        <f>'Complexity of the crisis'!X115</f>
        <v>2.6</v>
      </c>
      <c r="T114" s="231">
        <f>'Complexity of the crisis'!AN115</f>
        <v>3</v>
      </c>
      <c r="U114" s="124" t="str">
        <f>VLOOKUP(C114,Lists!$C$3:$E$160,3,FALSE)</f>
        <v>Africa,Africa,Africa,Europe</v>
      </c>
      <c r="V114" s="125">
        <v>44696</v>
      </c>
    </row>
    <row r="115" spans="1:22" x14ac:dyDescent="0.35">
      <c r="A115" s="53" t="str">
        <f>'Crisis Indicator Data'!A113</f>
        <v>Western Mediterranean Route</v>
      </c>
      <c r="B115" s="45" t="str">
        <f>Lists!G113</f>
        <v>Western Mediterranean Route</v>
      </c>
      <c r="C115" s="53" t="str">
        <f>'Crisis Indicator Data'!C113</f>
        <v>REG008</v>
      </c>
      <c r="D115" s="53" t="str">
        <f>'Crisis Indicator Data'!D113</f>
        <v>Algeria,Morocco,Spain</v>
      </c>
      <c r="E115" s="53" t="str">
        <f>'Crisis Indicator Data'!E113</f>
        <v>DZA,MAR,ESP</v>
      </c>
      <c r="F115" s="53" t="str">
        <f>'Crisis Indicator Data'!B113</f>
        <v>Regional crisis</v>
      </c>
      <c r="G115" s="228" t="str">
        <f t="shared" si="15"/>
        <v>x</v>
      </c>
      <c r="H115" s="54" t="str">
        <f t="shared" si="16"/>
        <v>x</v>
      </c>
      <c r="I115" s="117" t="str">
        <f t="shared" si="17"/>
        <v>x</v>
      </c>
      <c r="J115" s="229" t="str">
        <f>INDEX(Trends!$D$3:$D$404,MATCH(C115,Trends!$C$3:$C$404,0))</f>
        <v>-</v>
      </c>
      <c r="K115" s="109" t="str">
        <f>IF(Reliability!B113="x","x",(IF(ROUNDUP(Reliability!B113,0)=1,"Very High",IF(ROUNDUP(Reliability!B113,0)=2,"High",IF(ROUNDUP(Reliability!B113,0)=3,"Medium",IF(ROUNDUP(Reliability!B113,0)=4,"Low","Very Low"))))))</f>
        <v>Very Low</v>
      </c>
      <c r="L115" s="230" t="str">
        <f t="shared" si="18"/>
        <v>x</v>
      </c>
      <c r="M115" s="236" t="str">
        <f>'Impact of the crisis'!N116</f>
        <v>x</v>
      </c>
      <c r="N115" s="236">
        <f>'Impact of the crisis'!AB116</f>
        <v>3.2</v>
      </c>
      <c r="O115" s="230" t="str">
        <f>'Conditions of people affected'!R116</f>
        <v>x</v>
      </c>
      <c r="P115" s="236" t="str">
        <f>'Conditions of people affected'!K116</f>
        <v>x</v>
      </c>
      <c r="Q115" s="236" t="str">
        <f>'Conditions of people affected'!Q116</f>
        <v>x</v>
      </c>
      <c r="R115" s="231">
        <f t="shared" si="19"/>
        <v>2.2999999999999998</v>
      </c>
      <c r="S115" s="231">
        <f>'Complexity of the crisis'!X116</f>
        <v>2.6</v>
      </c>
      <c r="T115" s="231">
        <f>'Complexity of the crisis'!AN116</f>
        <v>2</v>
      </c>
      <c r="U115" s="124" t="str">
        <f>VLOOKUP(C115,Lists!$C$3:$E$160,3,FALSE)</f>
        <v>Africa,Africa,Europe</v>
      </c>
      <c r="V115" s="125">
        <v>44696</v>
      </c>
    </row>
    <row r="116" spans="1:22" x14ac:dyDescent="0.35">
      <c r="A116" s="53" t="str">
        <f>'Crisis Indicator Data'!A114</f>
        <v>Rohingya Regional Crisis</v>
      </c>
      <c r="B116" s="45" t="str">
        <f>Lists!G114</f>
        <v>Rohingya Regional Crisis</v>
      </c>
      <c r="C116" s="53" t="str">
        <f>'Crisis Indicator Data'!C114</f>
        <v>REG011</v>
      </c>
      <c r="D116" s="53" t="str">
        <f>'Crisis Indicator Data'!D114</f>
        <v>Bangladesh,Myanmar</v>
      </c>
      <c r="E116" s="53" t="str">
        <f>'Crisis Indicator Data'!E114</f>
        <v>BGD,MMR</v>
      </c>
      <c r="F116" s="53" t="str">
        <f>'Crisis Indicator Data'!B114</f>
        <v>Regional crisis</v>
      </c>
      <c r="G116" s="228">
        <f t="shared" si="15"/>
        <v>3.8</v>
      </c>
      <c r="H116" s="54">
        <f t="shared" si="16"/>
        <v>4</v>
      </c>
      <c r="I116" s="117" t="str">
        <f t="shared" si="17"/>
        <v>High</v>
      </c>
      <c r="J116" s="229" t="str">
        <f>INDEX(Trends!$D$3:$D$404,MATCH(C116,Trends!$C$3:$C$404,0))</f>
        <v>Increasing</v>
      </c>
      <c r="K116" s="109" t="str">
        <f>IF(Reliability!B114="x","x",(IF(ROUNDUP(Reliability!B114,0)=1,"Very High",IF(ROUNDUP(Reliability!B114,0)=2,"High",IF(ROUNDUP(Reliability!B114,0)=3,"Medium",IF(ROUNDUP(Reliability!B114,0)=4,"Low","Very Low"))))))</f>
        <v>High</v>
      </c>
      <c r="L116" s="230">
        <f t="shared" si="18"/>
        <v>2.8</v>
      </c>
      <c r="M116" s="236">
        <f>'Impact of the crisis'!N117</f>
        <v>1.4</v>
      </c>
      <c r="N116" s="236">
        <f>'Impact of the crisis'!AB117</f>
        <v>3.3</v>
      </c>
      <c r="O116" s="230">
        <f>'Conditions of people affected'!R117</f>
        <v>4.05</v>
      </c>
      <c r="P116" s="236">
        <f>'Conditions of people affected'!K117</f>
        <v>4.0999999999999996</v>
      </c>
      <c r="Q116" s="236">
        <f>'Conditions of people affected'!Q117</f>
        <v>4</v>
      </c>
      <c r="R116" s="231">
        <f t="shared" si="19"/>
        <v>4.0999999999999996</v>
      </c>
      <c r="S116" s="231">
        <f>'Complexity of the crisis'!X117</f>
        <v>3.5</v>
      </c>
      <c r="T116" s="231">
        <f>'Complexity of the crisis'!AN117</f>
        <v>4.5</v>
      </c>
      <c r="U116" s="124" t="str">
        <f>VLOOKUP(C116,Lists!$C$3:$E$160,3,FALSE)</f>
        <v>Asia,Asia</v>
      </c>
      <c r="V116" s="125">
        <v>44742</v>
      </c>
    </row>
    <row r="117" spans="1:22" x14ac:dyDescent="0.35">
      <c r="A117" s="53" t="str">
        <f>'Crisis Indicator Data'!A115</f>
        <v>Southern Africa Regional Food Security Crisis</v>
      </c>
      <c r="B117" s="45" t="str">
        <f>Lists!G115</f>
        <v>Southern Africa Regional Food Security Crisis</v>
      </c>
      <c r="C117" s="53" t="str">
        <f>'Crisis Indicator Data'!C115</f>
        <v>REG012</v>
      </c>
      <c r="D117" s="53" t="str">
        <f>'Crisis Indicator Data'!D115</f>
        <v>Lesotho,Madagascar,Malawi,Namibia,Eswatini,Zambia,Zimbabwe,Tanzania</v>
      </c>
      <c r="E117" s="53" t="str">
        <f>'Crisis Indicator Data'!E115</f>
        <v>LSO,MDG,MWI,NAM,SWZ,ZMB,ZWE,TZA</v>
      </c>
      <c r="F117" s="53" t="str">
        <f>'Crisis Indicator Data'!B115</f>
        <v>Regional crisis</v>
      </c>
      <c r="G117" s="228">
        <f t="shared" si="15"/>
        <v>3.4</v>
      </c>
      <c r="H117" s="54">
        <f t="shared" si="16"/>
        <v>4</v>
      </c>
      <c r="I117" s="117" t="str">
        <f t="shared" si="17"/>
        <v>High</v>
      </c>
      <c r="J117" s="229" t="str">
        <f>INDEX(Trends!$D$3:$D$404,MATCH(C117,Trends!$C$3:$C$404,0))</f>
        <v>Decreasing</v>
      </c>
      <c r="K117" s="109" t="str">
        <f>IF(Reliability!B115="x","x",(IF(ROUNDUP(Reliability!B115,0)=1,"Very High",IF(ROUNDUP(Reliability!B115,0)=2,"High",IF(ROUNDUP(Reliability!B115,0)=3,"Medium",IF(ROUNDUP(Reliability!B115,0)=4,"Low","Very Low"))))))</f>
        <v>High</v>
      </c>
      <c r="L117" s="230">
        <f t="shared" si="18"/>
        <v>3.4</v>
      </c>
      <c r="M117" s="236">
        <f>'Impact of the crisis'!N118</f>
        <v>3.9</v>
      </c>
      <c r="N117" s="236">
        <f>'Impact of the crisis'!AB118</f>
        <v>3.1</v>
      </c>
      <c r="O117" s="230">
        <f>'Conditions of people affected'!R118</f>
        <v>4</v>
      </c>
      <c r="P117" s="236">
        <f>'Conditions of people affected'!K118</f>
        <v>5</v>
      </c>
      <c r="Q117" s="236">
        <f>'Conditions of people affected'!Q118</f>
        <v>3</v>
      </c>
      <c r="R117" s="231">
        <f t="shared" si="19"/>
        <v>2.2999999999999998</v>
      </c>
      <c r="S117" s="231">
        <f>'Complexity of the crisis'!X118</f>
        <v>2.5</v>
      </c>
      <c r="T117" s="231">
        <f>'Complexity of the crisis'!AN118</f>
        <v>2</v>
      </c>
      <c r="U117" s="124" t="str">
        <f>VLOOKUP(C117,Lists!$C$3:$E$160,3,FALSE)</f>
        <v>Africa,Africa,Africa,Africa,Africa,Africa,Africa,Africa</v>
      </c>
      <c r="V117" s="125">
        <v>44695</v>
      </c>
    </row>
    <row r="118" spans="1:22" x14ac:dyDescent="0.35">
      <c r="A118" s="53" t="str">
        <f>'Crisis Indicator Data'!A116</f>
        <v>Nagorno-Karabakh Conflict</v>
      </c>
      <c r="B118" s="45" t="str">
        <f>Lists!G116</f>
        <v>Regional Nagorno-Karabakh Conflict</v>
      </c>
      <c r="C118" s="53" t="str">
        <f>'Crisis Indicator Data'!C116</f>
        <v>REG013</v>
      </c>
      <c r="D118" s="53" t="str">
        <f>'Crisis Indicator Data'!D116</f>
        <v>Armenia,Azerbaijan</v>
      </c>
      <c r="E118" s="53" t="str">
        <f>'Crisis Indicator Data'!E116</f>
        <v>ARM,AZE</v>
      </c>
      <c r="F118" s="53" t="str">
        <f>'Crisis Indicator Data'!B116</f>
        <v>Regional crisis</v>
      </c>
      <c r="G118" s="228">
        <f t="shared" si="15"/>
        <v>1.9</v>
      </c>
      <c r="H118" s="54">
        <f t="shared" si="16"/>
        <v>2</v>
      </c>
      <c r="I118" s="117" t="str">
        <f t="shared" si="17"/>
        <v>Low</v>
      </c>
      <c r="J118" s="229" t="str">
        <f>INDEX(Trends!$D$3:$D$404,MATCH(C118,Trends!$C$3:$C$404,0))</f>
        <v>-</v>
      </c>
      <c r="K118" s="109" t="str">
        <f>IF(Reliability!B116="x","x",(IF(ROUNDUP(Reliability!B116,0)=1,"Very High",IF(ROUNDUP(Reliability!B116,0)=2,"High",IF(ROUNDUP(Reliability!B116,0)=3,"Medium",IF(ROUNDUP(Reliability!B116,0)=4,"Low","Very Low"))))))</f>
        <v>High</v>
      </c>
      <c r="L118" s="230">
        <f t="shared" si="18"/>
        <v>2.8</v>
      </c>
      <c r="M118" s="236">
        <f>'Impact of the crisis'!N119</f>
        <v>3.4</v>
      </c>
      <c r="N118" s="236">
        <f>'Impact of the crisis'!AB119</f>
        <v>2.5</v>
      </c>
      <c r="O118" s="230">
        <f>'Conditions of people affected'!R119</f>
        <v>1.35</v>
      </c>
      <c r="P118" s="236">
        <f>'Conditions of people affected'!K119</f>
        <v>0.7</v>
      </c>
      <c r="Q118" s="236">
        <f>'Conditions of people affected'!Q119</f>
        <v>2</v>
      </c>
      <c r="R118" s="231">
        <f t="shared" si="19"/>
        <v>1.9</v>
      </c>
      <c r="S118" s="231">
        <f>'Complexity of the crisis'!X119</f>
        <v>2.2999999999999998</v>
      </c>
      <c r="T118" s="231">
        <f>'Complexity of the crisis'!AN119</f>
        <v>1.5</v>
      </c>
      <c r="U118" s="124" t="str">
        <f>VLOOKUP(C118,Lists!$C$3:$E$160,3,FALSE)</f>
        <v>Middle east,Middle east</v>
      </c>
      <c r="V118" s="125">
        <v>44739</v>
      </c>
    </row>
    <row r="119" spans="1:22" ht="13.5" customHeight="1" x14ac:dyDescent="0.35">
      <c r="A119" s="53" t="str">
        <f>'Crisis Indicator Data'!A117</f>
        <v>Eastern Africa Regional Drought Crisis</v>
      </c>
      <c r="B119" s="45" t="str">
        <f>Lists!G117</f>
        <v>Eastern Africa Regional Drought Crisis</v>
      </c>
      <c r="C119" s="53" t="str">
        <f>'Crisis Indicator Data'!C117</f>
        <v>REG014</v>
      </c>
      <c r="D119" s="53" t="str">
        <f>'Crisis Indicator Data'!D117</f>
        <v>Ethiopia,Somalia,Kenya</v>
      </c>
      <c r="E119" s="53" t="str">
        <f>'Crisis Indicator Data'!E117</f>
        <v>ETH,SOM,KEN</v>
      </c>
      <c r="F119" s="53" t="str">
        <f>'Crisis Indicator Data'!B117</f>
        <v>Regional crisis</v>
      </c>
      <c r="G119" s="228">
        <f t="shared" si="15"/>
        <v>3.8</v>
      </c>
      <c r="H119" s="54">
        <f t="shared" si="16"/>
        <v>4</v>
      </c>
      <c r="I119" s="117" t="str">
        <f t="shared" si="17"/>
        <v>High</v>
      </c>
      <c r="J119" s="229" t="str">
        <f>INDEX(Trends!$D$3:$D$404,MATCH(C119,Trends!$C$3:$C$404,0))</f>
        <v>Decreasing</v>
      </c>
      <c r="K119" s="109" t="str">
        <f>IF(Reliability!B117="x","x",(IF(ROUNDUP(Reliability!B117,0)=1,"Very High",IF(ROUNDUP(Reliability!B117,0)=2,"High",IF(ROUNDUP(Reliability!B117,0)=3,"Medium",IF(ROUNDUP(Reliability!B117,0)=4,"Low","Very Low"))))))</f>
        <v>High</v>
      </c>
      <c r="L119" s="230">
        <f t="shared" si="18"/>
        <v>3.6</v>
      </c>
      <c r="M119" s="236">
        <f>'Impact of the crisis'!N120</f>
        <v>4.8</v>
      </c>
      <c r="N119" s="236">
        <f>'Impact of the crisis'!AB120</f>
        <v>2.6</v>
      </c>
      <c r="O119" s="230">
        <f>'Conditions of people affected'!R120</f>
        <v>3.9</v>
      </c>
      <c r="P119" s="236">
        <f>'Conditions of people affected'!K120</f>
        <v>4.8</v>
      </c>
      <c r="Q119" s="236">
        <f>'Conditions of people affected'!Q120</f>
        <v>3</v>
      </c>
      <c r="R119" s="231">
        <f t="shared" si="19"/>
        <v>3.9</v>
      </c>
      <c r="S119" s="231">
        <f>'Complexity of the crisis'!X120</f>
        <v>3.8</v>
      </c>
      <c r="T119" s="231">
        <f>'Complexity of the crisis'!AN120</f>
        <v>4</v>
      </c>
      <c r="U119" s="124" t="str">
        <f>VLOOKUP(C119,Lists!$C$3:$E$160,3,FALSE)</f>
        <v>Africa,Africa,Africa</v>
      </c>
      <c r="V119" s="125">
        <v>44695</v>
      </c>
    </row>
    <row r="120" spans="1:22" x14ac:dyDescent="0.35">
      <c r="A120" s="53" t="str">
        <f>'Crisis Indicator Data'!A118</f>
        <v>Displacement from Ukraine conflict in Romania</v>
      </c>
      <c r="B120" s="45" t="str">
        <f>Lists!G118</f>
        <v>Displacement from Ukraine conflict</v>
      </c>
      <c r="C120" s="53" t="str">
        <f>'Crisis Indicator Data'!C118</f>
        <v>ROU002</v>
      </c>
      <c r="D120" s="53" t="str">
        <f>'Crisis Indicator Data'!D118</f>
        <v>Romania</v>
      </c>
      <c r="E120" s="53" t="str">
        <f>'Crisis Indicator Data'!E118</f>
        <v>ROU</v>
      </c>
      <c r="F120" s="53" t="str">
        <f>'Crisis Indicator Data'!B118</f>
        <v>International displacement</v>
      </c>
      <c r="G120" s="228">
        <f t="shared" si="15"/>
        <v>1</v>
      </c>
      <c r="H120" s="54">
        <f t="shared" si="16"/>
        <v>1</v>
      </c>
      <c r="I120" s="117" t="str">
        <f t="shared" si="17"/>
        <v>Very Low</v>
      </c>
      <c r="J120" s="229" t="str">
        <f>INDEX(Trends!$D$3:$D$404,MATCH(C120,Trends!$C$3:$C$404,0))</f>
        <v>Stable</v>
      </c>
      <c r="K120" s="109" t="str">
        <f>IF(Reliability!B118="x","x",(IF(ROUNDUP(Reliability!B118,0)=1,"Very High",IF(ROUNDUP(Reliability!B118,0)=2,"High",IF(ROUNDUP(Reliability!B118,0)=3,"Medium",IF(ROUNDUP(Reliability!B118,0)=4,"Low","Very Low"))))))</f>
        <v>High</v>
      </c>
      <c r="L120" s="230">
        <f t="shared" si="18"/>
        <v>1.5</v>
      </c>
      <c r="M120" s="236">
        <f>'Impact of the crisis'!N121</f>
        <v>1.5</v>
      </c>
      <c r="N120" s="236">
        <f>'Impact of the crisis'!AB121</f>
        <v>1.5</v>
      </c>
      <c r="O120" s="230">
        <f>'Conditions of people affected'!R121</f>
        <v>0.5</v>
      </c>
      <c r="P120" s="236">
        <f>'Conditions of people affected'!K121</f>
        <v>0</v>
      </c>
      <c r="Q120" s="236">
        <f>'Conditions of people affected'!Q121</f>
        <v>1</v>
      </c>
      <c r="R120" s="231">
        <f t="shared" si="19"/>
        <v>1.2</v>
      </c>
      <c r="S120" s="231">
        <f>'Complexity of the crisis'!X121</f>
        <v>1.3</v>
      </c>
      <c r="T120" s="231">
        <f>'Complexity of the crisis'!AN121</f>
        <v>1</v>
      </c>
      <c r="U120" s="124" t="str">
        <f>VLOOKUP(C120,Lists!$C$3:$E$160,3,FALSE)</f>
        <v>Europe</v>
      </c>
      <c r="V120" s="125">
        <v>44693</v>
      </c>
    </row>
    <row r="121" spans="1:22" x14ac:dyDescent="0.35">
      <c r="A121" s="53" t="str">
        <f>'Crisis Indicator Data'!A119</f>
        <v>Burundi and DRC refugees in Rwanda</v>
      </c>
      <c r="B121" s="45" t="str">
        <f>Lists!G119</f>
        <v>Refugees</v>
      </c>
      <c r="C121" s="53" t="str">
        <f>'Crisis Indicator Data'!C119</f>
        <v>RWA002</v>
      </c>
      <c r="D121" s="53" t="str">
        <f>'Crisis Indicator Data'!D119</f>
        <v>Rwanda</v>
      </c>
      <c r="E121" s="53" t="str">
        <f>'Crisis Indicator Data'!E119</f>
        <v>RWA</v>
      </c>
      <c r="F121" s="53" t="str">
        <f>'Crisis Indicator Data'!B119</f>
        <v>International displacement</v>
      </c>
      <c r="G121" s="228">
        <f t="shared" si="15"/>
        <v>2.4</v>
      </c>
      <c r="H121" s="54">
        <f t="shared" si="16"/>
        <v>3</v>
      </c>
      <c r="I121" s="117" t="str">
        <f t="shared" si="17"/>
        <v>Medium</v>
      </c>
      <c r="J121" s="229" t="str">
        <f>INDEX(Trends!$D$3:$D$404,MATCH(C121,Trends!$C$3:$C$404,0))</f>
        <v>Increasing</v>
      </c>
      <c r="K121" s="109" t="str">
        <f>IF(Reliability!B119="x","x",(IF(ROUNDUP(Reliability!B119,0)=1,"Very High",IF(ROUNDUP(Reliability!B119,0)=2,"High",IF(ROUNDUP(Reliability!B119,0)=3,"Medium",IF(ROUNDUP(Reliability!B119,0)=4,"Low","Very Low"))))))</f>
        <v>Medium</v>
      </c>
      <c r="L121" s="230">
        <f t="shared" si="18"/>
        <v>2.5</v>
      </c>
      <c r="M121" s="236">
        <f>'Impact of the crisis'!N122</f>
        <v>2.2000000000000002</v>
      </c>
      <c r="N121" s="236">
        <f>'Impact of the crisis'!AB122</f>
        <v>2.7</v>
      </c>
      <c r="O121" s="230">
        <f>'Conditions of people affected'!R122</f>
        <v>2.4</v>
      </c>
      <c r="P121" s="236">
        <f>'Conditions of people affected'!K122</f>
        <v>1.8</v>
      </c>
      <c r="Q121" s="236">
        <f>'Conditions of people affected'!Q122</f>
        <v>3</v>
      </c>
      <c r="R121" s="231">
        <f t="shared" si="19"/>
        <v>2.2999999999999998</v>
      </c>
      <c r="S121" s="231">
        <f>'Complexity of the crisis'!X122</f>
        <v>3</v>
      </c>
      <c r="T121" s="231">
        <f>'Complexity of the crisis'!AN122</f>
        <v>1.5</v>
      </c>
      <c r="U121" s="124" t="str">
        <f>VLOOKUP(C121,Lists!$C$3:$E$160,3,FALSE)</f>
        <v>Africa</v>
      </c>
      <c r="V121" s="125">
        <v>44713</v>
      </c>
    </row>
    <row r="122" spans="1:22" x14ac:dyDescent="0.35">
      <c r="A122" s="53" t="str">
        <f>'Crisis Indicator Data'!A120</f>
        <v>Complex crisis in Sudan</v>
      </c>
      <c r="B122" s="45" t="str">
        <f>Lists!G120</f>
        <v>Complex crisis</v>
      </c>
      <c r="C122" s="53" t="str">
        <f>'Crisis Indicator Data'!C120</f>
        <v>SDN001</v>
      </c>
      <c r="D122" s="53" t="str">
        <f>'Crisis Indicator Data'!D120</f>
        <v>Sudan</v>
      </c>
      <c r="E122" s="53" t="str">
        <f>'Crisis Indicator Data'!E120</f>
        <v>SDN</v>
      </c>
      <c r="F122" s="53" t="str">
        <f>'Crisis Indicator Data'!B120</f>
        <v>Multiple crises country</v>
      </c>
      <c r="G122" s="228">
        <f t="shared" si="15"/>
        <v>4.4000000000000004</v>
      </c>
      <c r="H122" s="54">
        <f t="shared" si="16"/>
        <v>5</v>
      </c>
      <c r="I122" s="117" t="str">
        <f t="shared" si="17"/>
        <v>Very High</v>
      </c>
      <c r="J122" s="229" t="str">
        <f>INDEX(Trends!$D$3:$D$404,MATCH(C122,Trends!$C$3:$C$404,0))</f>
        <v>Increasing</v>
      </c>
      <c r="K122" s="109" t="str">
        <f>IF(Reliability!B120="x","x",(IF(ROUNDUP(Reliability!B120,0)=1,"Very High",IF(ROUNDUP(Reliability!B120,0)=2,"High",IF(ROUNDUP(Reliability!B120,0)=3,"Medium",IF(ROUNDUP(Reliability!B120,0)=4,"Low","Very Low"))))))</f>
        <v>Very High</v>
      </c>
      <c r="L122" s="230">
        <f t="shared" si="18"/>
        <v>4.4000000000000004</v>
      </c>
      <c r="M122" s="236">
        <f>'Impact of the crisis'!N123</f>
        <v>4.8</v>
      </c>
      <c r="N122" s="236">
        <f>'Impact of the crisis'!AB123</f>
        <v>4.0999999999999996</v>
      </c>
      <c r="O122" s="230">
        <f>'Conditions of people affected'!R123</f>
        <v>4.5</v>
      </c>
      <c r="P122" s="236">
        <f>'Conditions of people affected'!K123</f>
        <v>5</v>
      </c>
      <c r="Q122" s="236">
        <f>'Conditions of people affected'!Q123</f>
        <v>4</v>
      </c>
      <c r="R122" s="231">
        <f t="shared" si="19"/>
        <v>4.3</v>
      </c>
      <c r="S122" s="231">
        <f>'Complexity of the crisis'!X123</f>
        <v>4.0999999999999996</v>
      </c>
      <c r="T122" s="231">
        <f>'Complexity of the crisis'!AN123</f>
        <v>4.5</v>
      </c>
      <c r="U122" s="124" t="str">
        <f>VLOOKUP(C122,Lists!$C$3:$E$160,3,FALSE)</f>
        <v>Africa</v>
      </c>
      <c r="V122" s="125">
        <v>44738</v>
      </c>
    </row>
    <row r="123" spans="1:22" x14ac:dyDescent="0.35">
      <c r="A123" s="53" t="str">
        <f>'Crisis Indicator Data'!A121</f>
        <v>Refugees in Sudan</v>
      </c>
      <c r="B123" s="45" t="str">
        <f>Lists!G121</f>
        <v>Refugees</v>
      </c>
      <c r="C123" s="53" t="str">
        <f>'Crisis Indicator Data'!C121</f>
        <v>SDN005</v>
      </c>
      <c r="D123" s="53" t="str">
        <f>'Crisis Indicator Data'!D121</f>
        <v>Sudan</v>
      </c>
      <c r="E123" s="53" t="str">
        <f>'Crisis Indicator Data'!E121</f>
        <v>SDN</v>
      </c>
      <c r="F123" s="53" t="str">
        <f>'Crisis Indicator Data'!B121</f>
        <v>International displacement</v>
      </c>
      <c r="G123" s="228">
        <f t="shared" si="15"/>
        <v>3.3</v>
      </c>
      <c r="H123" s="54">
        <f t="shared" si="16"/>
        <v>4</v>
      </c>
      <c r="I123" s="117" t="str">
        <f t="shared" si="17"/>
        <v>High</v>
      </c>
      <c r="J123" s="229" t="str">
        <f>INDEX(Trends!$D$3:$D$404,MATCH(C123,Trends!$C$3:$C$404,0))</f>
        <v>Increasing</v>
      </c>
      <c r="K123" s="109" t="str">
        <f>IF(Reliability!B121="x","x",(IF(ROUNDUP(Reliability!B121,0)=1,"Very High",IF(ROUNDUP(Reliability!B121,0)=2,"High",IF(ROUNDUP(Reliability!B121,0)=3,"Medium",IF(ROUNDUP(Reliability!B121,0)=4,"Low","Very Low"))))))</f>
        <v>High</v>
      </c>
      <c r="L123" s="230">
        <f t="shared" si="18"/>
        <v>3.3</v>
      </c>
      <c r="M123" s="236">
        <f>'Impact of the crisis'!N124</f>
        <v>2.1</v>
      </c>
      <c r="N123" s="236">
        <f>'Impact of the crisis'!AB124</f>
        <v>3.8</v>
      </c>
      <c r="O123" s="230">
        <f>'Conditions of people affected'!R124</f>
        <v>3.2</v>
      </c>
      <c r="P123" s="236">
        <f>'Conditions of people affected'!K124</f>
        <v>3.4</v>
      </c>
      <c r="Q123" s="236">
        <f>'Conditions of people affected'!Q124</f>
        <v>3</v>
      </c>
      <c r="R123" s="231">
        <f t="shared" si="19"/>
        <v>3.4</v>
      </c>
      <c r="S123" s="231">
        <f>'Complexity of the crisis'!X124</f>
        <v>4.0999999999999996</v>
      </c>
      <c r="T123" s="231">
        <f>'Complexity of the crisis'!AN124</f>
        <v>2.5</v>
      </c>
      <c r="U123" s="124" t="str">
        <f>VLOOKUP(C123,Lists!$C$3:$E$160,3,FALSE)</f>
        <v>Africa</v>
      </c>
      <c r="V123" s="125">
        <v>44738</v>
      </c>
    </row>
    <row r="124" spans="1:22" x14ac:dyDescent="0.35">
      <c r="A124" s="53" t="str">
        <f>'Crisis Indicator Data'!A122</f>
        <v>Violence in Darfur and Kordofan regions</v>
      </c>
      <c r="B124" s="45" t="str">
        <f>Lists!G122</f>
        <v>Violence in Darfur and Kordofan regions</v>
      </c>
      <c r="C124" s="53" t="str">
        <f>'Crisis Indicator Data'!C122</f>
        <v>SDN008</v>
      </c>
      <c r="D124" s="53" t="str">
        <f>'Crisis Indicator Data'!D122</f>
        <v>Sudan</v>
      </c>
      <c r="E124" s="53" t="str">
        <f>'Crisis Indicator Data'!E122</f>
        <v>SDN</v>
      </c>
      <c r="F124" s="53" t="str">
        <f>'Crisis Indicator Data'!B122</f>
        <v>Other type of violence</v>
      </c>
      <c r="G124" s="228">
        <f t="shared" si="15"/>
        <v>4.2</v>
      </c>
      <c r="H124" s="54">
        <f t="shared" si="16"/>
        <v>5</v>
      </c>
      <c r="I124" s="117" t="str">
        <f t="shared" si="17"/>
        <v>Very High</v>
      </c>
      <c r="J124" s="229" t="str">
        <f>INDEX(Trends!$D$3:$D$404,MATCH(C124,Trends!$C$3:$C$404,0))</f>
        <v>Increasing</v>
      </c>
      <c r="K124" s="109" t="str">
        <f>IF(Reliability!B122="x","x",(IF(ROUNDUP(Reliability!B122,0)=1,"Very High",IF(ROUNDUP(Reliability!B122,0)=2,"High",IF(ROUNDUP(Reliability!B122,0)=3,"Medium",IF(ROUNDUP(Reliability!B122,0)=4,"Low","Very Low"))))))</f>
        <v>Very High</v>
      </c>
      <c r="L124" s="230">
        <f t="shared" si="18"/>
        <v>3.4</v>
      </c>
      <c r="M124" s="236">
        <f>'Impact of the crisis'!N125</f>
        <v>3.2</v>
      </c>
      <c r="N124" s="236">
        <f>'Impact of the crisis'!AB125</f>
        <v>3.5</v>
      </c>
      <c r="O124" s="230">
        <f>'Conditions of people affected'!R125</f>
        <v>4.9000000000000004</v>
      </c>
      <c r="P124" s="236">
        <f>'Conditions of people affected'!K125</f>
        <v>4.8</v>
      </c>
      <c r="Q124" s="236">
        <f>'Conditions of people affected'!Q125</f>
        <v>5</v>
      </c>
      <c r="R124" s="231">
        <f t="shared" si="19"/>
        <v>3.6</v>
      </c>
      <c r="S124" s="231">
        <f>'Complexity of the crisis'!X125</f>
        <v>4.0999999999999996</v>
      </c>
      <c r="T124" s="231">
        <f>'Complexity of the crisis'!AN125</f>
        <v>3</v>
      </c>
      <c r="U124" s="124" t="str">
        <f>VLOOKUP(C124,Lists!$C$3:$E$160,3,FALSE)</f>
        <v>Africa</v>
      </c>
      <c r="V124" s="125">
        <v>44738</v>
      </c>
    </row>
    <row r="125" spans="1:22" x14ac:dyDescent="0.35">
      <c r="A125" s="53" t="str">
        <f>'Crisis Indicator Data'!A123</f>
        <v>Drought in Senegal</v>
      </c>
      <c r="B125" s="45" t="str">
        <f>Lists!G123</f>
        <v>Drought</v>
      </c>
      <c r="C125" s="53" t="str">
        <f>'Crisis Indicator Data'!C123</f>
        <v>SEN002</v>
      </c>
      <c r="D125" s="53" t="str">
        <f>'Crisis Indicator Data'!D123</f>
        <v>Senegal</v>
      </c>
      <c r="E125" s="53" t="str">
        <f>'Crisis Indicator Data'!E123</f>
        <v>SEN</v>
      </c>
      <c r="F125" s="53" t="str">
        <f>'Crisis Indicator Data'!B123</f>
        <v>Drought</v>
      </c>
      <c r="G125" s="228">
        <f t="shared" si="15"/>
        <v>2.4</v>
      </c>
      <c r="H125" s="54">
        <f t="shared" si="16"/>
        <v>3</v>
      </c>
      <c r="I125" s="117" t="str">
        <f t="shared" si="17"/>
        <v>Medium</v>
      </c>
      <c r="J125" s="229" t="str">
        <f>INDEX(Trends!$D$3:$D$404,MATCH(C125,Trends!$C$3:$C$404,0))</f>
        <v>Stable</v>
      </c>
      <c r="K125" s="109" t="str">
        <f>IF(Reliability!B123="x","x",(IF(ROUNDUP(Reliability!B123,0)=1,"Very High",IF(ROUNDUP(Reliability!B123,0)=2,"High",IF(ROUNDUP(Reliability!B123,0)=3,"Medium",IF(ROUNDUP(Reliability!B123,0)=4,"Low","Very Low"))))))</f>
        <v>Medium</v>
      </c>
      <c r="L125" s="230">
        <f t="shared" si="18"/>
        <v>2.9</v>
      </c>
      <c r="M125" s="236">
        <f>'Impact of the crisis'!N126</f>
        <v>4.8</v>
      </c>
      <c r="N125" s="236">
        <f>'Impact of the crisis'!AB126</f>
        <v>1.2</v>
      </c>
      <c r="O125" s="230">
        <f>'Conditions of people affected'!R126</f>
        <v>2.4500000000000002</v>
      </c>
      <c r="P125" s="236">
        <f>'Conditions of people affected'!K126</f>
        <v>2.9</v>
      </c>
      <c r="Q125" s="236">
        <f>'Conditions of people affected'!Q126</f>
        <v>2</v>
      </c>
      <c r="R125" s="231">
        <f t="shared" si="19"/>
        <v>1.8</v>
      </c>
      <c r="S125" s="231">
        <f>'Complexity of the crisis'!X126</f>
        <v>2</v>
      </c>
      <c r="T125" s="231">
        <f>'Complexity of the crisis'!AN126</f>
        <v>1.5</v>
      </c>
      <c r="U125" s="124" t="str">
        <f>VLOOKUP(C125,Lists!$C$3:$E$160,3,FALSE)</f>
        <v>Africa</v>
      </c>
      <c r="V125" s="125">
        <v>44741</v>
      </c>
    </row>
    <row r="126" spans="1:22" x14ac:dyDescent="0.35">
      <c r="A126" s="53" t="str">
        <f>'Crisis Indicator Data'!A124</f>
        <v>Complex crisis in El Salvador</v>
      </c>
      <c r="B126" s="45" t="str">
        <f>Lists!G124</f>
        <v>Complex crisis</v>
      </c>
      <c r="C126" s="53" t="str">
        <f>'Crisis Indicator Data'!C124</f>
        <v>SLV001</v>
      </c>
      <c r="D126" s="53" t="str">
        <f>'Crisis Indicator Data'!D124</f>
        <v>El Salvador</v>
      </c>
      <c r="E126" s="53" t="str">
        <f>'Crisis Indicator Data'!E124</f>
        <v>SLV</v>
      </c>
      <c r="F126" s="53" t="str">
        <f>'Crisis Indicator Data'!B124</f>
        <v>Complex crisis</v>
      </c>
      <c r="G126" s="228">
        <f t="shared" si="15"/>
        <v>3.2</v>
      </c>
      <c r="H126" s="54">
        <f t="shared" si="16"/>
        <v>4</v>
      </c>
      <c r="I126" s="117" t="str">
        <f t="shared" si="17"/>
        <v>High</v>
      </c>
      <c r="J126" s="229" t="str">
        <f>INDEX(Trends!$D$3:$D$404,MATCH(C126,Trends!$C$3:$C$404,0))</f>
        <v>Increasing</v>
      </c>
      <c r="K126" s="109" t="str">
        <f>IF(Reliability!B124="x","x",(IF(ROUNDUP(Reliability!B124,0)=1,"Very High",IF(ROUNDUP(Reliability!B124,0)=2,"High",IF(ROUNDUP(Reliability!B124,0)=3,"Medium",IF(ROUNDUP(Reliability!B124,0)=4,"Low","Very Low"))))))</f>
        <v>High</v>
      </c>
      <c r="L126" s="230">
        <f t="shared" si="18"/>
        <v>3.4</v>
      </c>
      <c r="M126" s="236">
        <f>'Impact of the crisis'!N127</f>
        <v>3.8</v>
      </c>
      <c r="N126" s="236">
        <f>'Impact of the crisis'!AB127</f>
        <v>3.2</v>
      </c>
      <c r="O126" s="230">
        <f>'Conditions of people affected'!R127</f>
        <v>3.35</v>
      </c>
      <c r="P126" s="236">
        <f>'Conditions of people affected'!K127</f>
        <v>3.7</v>
      </c>
      <c r="Q126" s="236">
        <f>'Conditions of people affected'!Q127</f>
        <v>3</v>
      </c>
      <c r="R126" s="231">
        <f t="shared" si="19"/>
        <v>2.7</v>
      </c>
      <c r="S126" s="231">
        <f>'Complexity of the crisis'!X127</f>
        <v>2.4</v>
      </c>
      <c r="T126" s="231">
        <f>'Complexity of the crisis'!AN127</f>
        <v>3</v>
      </c>
      <c r="U126" s="124" t="str">
        <f>VLOOKUP(C126,Lists!$C$3:$E$160,3,FALSE)</f>
        <v>Americas</v>
      </c>
      <c r="V126" s="125">
        <v>44741</v>
      </c>
    </row>
    <row r="127" spans="1:22" x14ac:dyDescent="0.35">
      <c r="A127" s="53" t="str">
        <f>'Crisis Indicator Data'!A125</f>
        <v>Complex crisis in Somalia</v>
      </c>
      <c r="B127" s="45" t="str">
        <f>Lists!G125</f>
        <v>Complex crisis</v>
      </c>
      <c r="C127" s="53" t="str">
        <f>'Crisis Indicator Data'!C125</f>
        <v>SOM001</v>
      </c>
      <c r="D127" s="53" t="str">
        <f>'Crisis Indicator Data'!D125</f>
        <v>Somalia</v>
      </c>
      <c r="E127" s="53" t="str">
        <f>'Crisis Indicator Data'!E125</f>
        <v>SOM</v>
      </c>
      <c r="F127" s="53" t="str">
        <f>'Crisis Indicator Data'!B125</f>
        <v>Complex crisis</v>
      </c>
      <c r="G127" s="228">
        <f t="shared" si="15"/>
        <v>4.4000000000000004</v>
      </c>
      <c r="H127" s="54">
        <f t="shared" si="16"/>
        <v>5</v>
      </c>
      <c r="I127" s="117" t="str">
        <f t="shared" si="17"/>
        <v>Very High</v>
      </c>
      <c r="J127" s="229" t="str">
        <f>INDEX(Trends!$D$3:$D$404,MATCH(C127,Trends!$C$3:$C$404,0))</f>
        <v>Increasing</v>
      </c>
      <c r="K127" s="109" t="str">
        <f>IF(Reliability!B125="x","x",(IF(ROUNDUP(Reliability!B125,0)=1,"Very High",IF(ROUNDUP(Reliability!B125,0)=2,"High",IF(ROUNDUP(Reliability!B125,0)=3,"Medium",IF(ROUNDUP(Reliability!B125,0)=4,"Low","Very Low"))))))</f>
        <v>High</v>
      </c>
      <c r="L127" s="230">
        <f t="shared" si="18"/>
        <v>4.8</v>
      </c>
      <c r="M127" s="236">
        <f>'Impact of the crisis'!N128</f>
        <v>4.7</v>
      </c>
      <c r="N127" s="236">
        <f>'Impact of the crisis'!AB128</f>
        <v>4.9000000000000004</v>
      </c>
      <c r="O127" s="230">
        <f>'Conditions of people affected'!R128</f>
        <v>4.4000000000000004</v>
      </c>
      <c r="P127" s="236">
        <f>'Conditions of people affected'!K128</f>
        <v>4.8</v>
      </c>
      <c r="Q127" s="236">
        <f>'Conditions of people affected'!Q128</f>
        <v>4</v>
      </c>
      <c r="R127" s="231">
        <f t="shared" si="19"/>
        <v>4.2</v>
      </c>
      <c r="S127" s="231">
        <f>'Complexity of the crisis'!X128</f>
        <v>3.8</v>
      </c>
      <c r="T127" s="231">
        <f>'Complexity of the crisis'!AN128</f>
        <v>4.5</v>
      </c>
      <c r="U127" s="124" t="str">
        <f>VLOOKUP(C127,Lists!$C$3:$E$160,3,FALSE)</f>
        <v>Africa</v>
      </c>
      <c r="V127" s="125">
        <v>44704</v>
      </c>
    </row>
    <row r="128" spans="1:22" x14ac:dyDescent="0.35">
      <c r="A128" s="53" t="str">
        <f>'Crisis Indicator Data'!A126</f>
        <v>Mixed Migration Flows in Somalia</v>
      </c>
      <c r="B128" s="45" t="str">
        <f>Lists!G126</f>
        <v>Mixed Migration</v>
      </c>
      <c r="C128" s="53" t="str">
        <f>'Crisis Indicator Data'!C126</f>
        <v>SOM002</v>
      </c>
      <c r="D128" s="53" t="str">
        <f>'Crisis Indicator Data'!D126</f>
        <v>Somalia</v>
      </c>
      <c r="E128" s="53" t="str">
        <f>'Crisis Indicator Data'!E126</f>
        <v>SOM</v>
      </c>
      <c r="F128" s="53" t="str">
        <f>'Crisis Indicator Data'!B126</f>
        <v>International displacement</v>
      </c>
      <c r="G128" s="228">
        <f t="shared" si="15"/>
        <v>1.7</v>
      </c>
      <c r="H128" s="54">
        <f t="shared" si="16"/>
        <v>2</v>
      </c>
      <c r="I128" s="117" t="str">
        <f t="shared" si="17"/>
        <v>Low</v>
      </c>
      <c r="J128" s="229" t="str">
        <f>INDEX(Trends!$D$3:$D$404,MATCH(C128,Trends!$C$3:$C$404,0))</f>
        <v>Stable</v>
      </c>
      <c r="K128" s="109" t="str">
        <f>IF(Reliability!B126="x","x",(IF(ROUNDUP(Reliability!B126,0)=1,"Very High",IF(ROUNDUP(Reliability!B126,0)=2,"High",IF(ROUNDUP(Reliability!B126,0)=3,"Medium",IF(ROUNDUP(Reliability!B126,0)=4,"Low","Very Low"))))))</f>
        <v>Medium</v>
      </c>
      <c r="L128" s="230">
        <f t="shared" si="18"/>
        <v>1.4</v>
      </c>
      <c r="M128" s="236">
        <f>'Impact of the crisis'!N129</f>
        <v>0.8</v>
      </c>
      <c r="N128" s="236">
        <f>'Impact of the crisis'!AB129</f>
        <v>1.7</v>
      </c>
      <c r="O128" s="230">
        <f>'Conditions of people affected'!R129</f>
        <v>0.85</v>
      </c>
      <c r="P128" s="236">
        <f>'Conditions of people affected'!K129</f>
        <v>0.7</v>
      </c>
      <c r="Q128" s="236">
        <f>'Conditions of people affected'!Q129</f>
        <v>1</v>
      </c>
      <c r="R128" s="231">
        <f t="shared" si="19"/>
        <v>3.2</v>
      </c>
      <c r="S128" s="231">
        <f>'Complexity of the crisis'!X129</f>
        <v>3.8</v>
      </c>
      <c r="T128" s="231">
        <f>'Complexity of the crisis'!AN129</f>
        <v>2.5</v>
      </c>
      <c r="U128" s="124" t="str">
        <f>VLOOKUP(C128,Lists!$C$3:$E$160,3,FALSE)</f>
        <v>Africa</v>
      </c>
      <c r="V128" s="125">
        <v>44693</v>
      </c>
    </row>
    <row r="129" spans="1:22" x14ac:dyDescent="0.35">
      <c r="A129" s="53" t="str">
        <f>'Crisis Indicator Data'!A127</f>
        <v>Complex crisis in South Sudan</v>
      </c>
      <c r="B129" s="45" t="str">
        <f>Lists!G127</f>
        <v>Complex crisis</v>
      </c>
      <c r="C129" s="53" t="str">
        <f>'Crisis Indicator Data'!C127</f>
        <v>SSD001</v>
      </c>
      <c r="D129" s="53" t="str">
        <f>'Crisis Indicator Data'!D127</f>
        <v>South Sudan</v>
      </c>
      <c r="E129" s="53" t="str">
        <f>'Crisis Indicator Data'!E127</f>
        <v>SSD</v>
      </c>
      <c r="F129" s="53" t="str">
        <f>'Crisis Indicator Data'!B127</f>
        <v>Complex crisis</v>
      </c>
      <c r="G129" s="228">
        <f t="shared" si="15"/>
        <v>4.5999999999999996</v>
      </c>
      <c r="H129" s="54">
        <f t="shared" si="16"/>
        <v>5</v>
      </c>
      <c r="I129" s="117" t="str">
        <f t="shared" si="17"/>
        <v>Very High</v>
      </c>
      <c r="J129" s="229" t="str">
        <f>INDEX(Trends!$D$3:$D$404,MATCH(C129,Trends!$C$3:$C$404,0))</f>
        <v>Increasing</v>
      </c>
      <c r="K129" s="109" t="str">
        <f>IF(Reliability!B127="x","x",(IF(ROUNDUP(Reliability!B127,0)=1,"Very High",IF(ROUNDUP(Reliability!B127,0)=2,"High",IF(ROUNDUP(Reliability!B127,0)=3,"Medium",IF(ROUNDUP(Reliability!B127,0)=4,"Low","Very Low"))))))</f>
        <v>High</v>
      </c>
      <c r="L129" s="230">
        <f t="shared" si="18"/>
        <v>4.5999999999999996</v>
      </c>
      <c r="M129" s="236">
        <f>'Impact of the crisis'!N130</f>
        <v>4.5999999999999996</v>
      </c>
      <c r="N129" s="236">
        <f>'Impact of the crisis'!AB130</f>
        <v>4.5999999999999996</v>
      </c>
      <c r="O129" s="230">
        <f>'Conditions of people affected'!R130</f>
        <v>4.95</v>
      </c>
      <c r="P129" s="236">
        <f>'Conditions of people affected'!K130</f>
        <v>4.9000000000000004</v>
      </c>
      <c r="Q129" s="236">
        <f>'Conditions of people affected'!Q130</f>
        <v>5</v>
      </c>
      <c r="R129" s="231">
        <f t="shared" si="19"/>
        <v>4.2</v>
      </c>
      <c r="S129" s="231">
        <f>'Complexity of the crisis'!X130</f>
        <v>3.8</v>
      </c>
      <c r="T129" s="231">
        <f>'Complexity of the crisis'!AN130</f>
        <v>4.5</v>
      </c>
      <c r="U129" s="124" t="str">
        <f>VLOOKUP(C129,Lists!$C$3:$E$160,3,FALSE)</f>
        <v>Africa</v>
      </c>
      <c r="V129" s="125">
        <v>44691</v>
      </c>
    </row>
    <row r="130" spans="1:22" x14ac:dyDescent="0.35">
      <c r="A130" s="53" t="str">
        <f>'Crisis Indicator Data'!A128</f>
        <v>Displacement from Ukraine conflict in Slovakia</v>
      </c>
      <c r="B130" s="45" t="str">
        <f>Lists!G128</f>
        <v>Displacement from Ukraine conflict</v>
      </c>
      <c r="C130" s="53" t="str">
        <f>'Crisis Indicator Data'!C128</f>
        <v>SVK002</v>
      </c>
      <c r="D130" s="53" t="str">
        <f>'Crisis Indicator Data'!D128</f>
        <v>Slovakia</v>
      </c>
      <c r="E130" s="53" t="str">
        <f>'Crisis Indicator Data'!E128</f>
        <v>SVK</v>
      </c>
      <c r="F130" s="53" t="str">
        <f>'Crisis Indicator Data'!B128</f>
        <v>International displacement</v>
      </c>
      <c r="G130" s="228">
        <f t="shared" si="15"/>
        <v>1.2</v>
      </c>
      <c r="H130" s="54">
        <f t="shared" si="16"/>
        <v>2</v>
      </c>
      <c r="I130" s="117" t="str">
        <f t="shared" si="17"/>
        <v>Low</v>
      </c>
      <c r="J130" s="229" t="str">
        <f>INDEX(Trends!$D$3:$D$404,MATCH(C130,Trends!$C$3:$C$404,0))</f>
        <v>Stable</v>
      </c>
      <c r="K130" s="109" t="str">
        <f>IF(Reliability!B128="x","x",(IF(ROUNDUP(Reliability!B128,0)=1,"Very High",IF(ROUNDUP(Reliability!B128,0)=2,"High",IF(ROUNDUP(Reliability!B128,0)=3,"Medium",IF(ROUNDUP(Reliability!B128,0)=4,"Low","Very Low"))))))</f>
        <v>High</v>
      </c>
      <c r="L130" s="230">
        <f t="shared" si="18"/>
        <v>1.8</v>
      </c>
      <c r="M130" s="236">
        <f>'Impact of the crisis'!N131</f>
        <v>1.5</v>
      </c>
      <c r="N130" s="236">
        <f>'Impact of the crisis'!AB131</f>
        <v>2</v>
      </c>
      <c r="O130" s="230">
        <f>'Conditions of people affected'!R131</f>
        <v>1</v>
      </c>
      <c r="P130" s="236">
        <f>'Conditions of people affected'!K131</f>
        <v>0</v>
      </c>
      <c r="Q130" s="236">
        <f>'Conditions of people affected'!Q131</f>
        <v>2</v>
      </c>
      <c r="R130" s="231">
        <f t="shared" si="19"/>
        <v>1.1000000000000001</v>
      </c>
      <c r="S130" s="231">
        <f>'Complexity of the crisis'!X131</f>
        <v>1.1000000000000001</v>
      </c>
      <c r="T130" s="231">
        <f>'Complexity of the crisis'!AN131</f>
        <v>1</v>
      </c>
      <c r="U130" s="124" t="str">
        <f>VLOOKUP(C130,Lists!$C$3:$E$160,3,FALSE)</f>
        <v>Europe</v>
      </c>
      <c r="V130" s="125">
        <v>44693</v>
      </c>
    </row>
    <row r="131" spans="1:22" x14ac:dyDescent="0.35">
      <c r="A131" s="53" t="str">
        <f>'Crisis Indicator Data'!A129</f>
        <v>Food Security Crisis in Eswatini</v>
      </c>
      <c r="B131" s="45" t="str">
        <f>Lists!G129</f>
        <v>Food Security Crisis</v>
      </c>
      <c r="C131" s="53" t="str">
        <f>'Crisis Indicator Data'!C129</f>
        <v>SWZ001</v>
      </c>
      <c r="D131" s="53" t="str">
        <f>'Crisis Indicator Data'!D129</f>
        <v>Eswatini</v>
      </c>
      <c r="E131" s="53" t="str">
        <f>'Crisis Indicator Data'!E129</f>
        <v>SWZ</v>
      </c>
      <c r="F131" s="53" t="str">
        <f>'Crisis Indicator Data'!B129</f>
        <v>Food Security</v>
      </c>
      <c r="G131" s="228">
        <f t="shared" si="15"/>
        <v>2.2999999999999998</v>
      </c>
      <c r="H131" s="54">
        <f t="shared" si="16"/>
        <v>3</v>
      </c>
      <c r="I131" s="117" t="str">
        <f t="shared" si="17"/>
        <v>Medium</v>
      </c>
      <c r="J131" s="229" t="str">
        <f>INDEX(Trends!$D$3:$D$404,MATCH(C131,Trends!$C$3:$C$404,0))</f>
        <v>Decreasing</v>
      </c>
      <c r="K131" s="109" t="str">
        <f>IF(Reliability!B129="x","x",(IF(ROUNDUP(Reliability!B129,0)=1,"Very High",IF(ROUNDUP(Reliability!B129,0)=2,"High",IF(ROUNDUP(Reliability!B129,0)=3,"Medium",IF(ROUNDUP(Reliability!B129,0)=4,"Low","Very Low"))))))</f>
        <v>High</v>
      </c>
      <c r="L131" s="230">
        <f t="shared" si="18"/>
        <v>2.1</v>
      </c>
      <c r="M131" s="236">
        <f>'Impact of the crisis'!N132</f>
        <v>3.1</v>
      </c>
      <c r="N131" s="236">
        <f>'Impact of the crisis'!AB132</f>
        <v>1.5</v>
      </c>
      <c r="O131" s="230">
        <f>'Conditions of people affected'!R132</f>
        <v>2.75</v>
      </c>
      <c r="P131" s="236">
        <f>'Conditions of people affected'!K132</f>
        <v>2.5</v>
      </c>
      <c r="Q131" s="236">
        <f>'Conditions of people affected'!Q132</f>
        <v>3</v>
      </c>
      <c r="R131" s="231">
        <f t="shared" si="19"/>
        <v>1.7</v>
      </c>
      <c r="S131" s="231">
        <f>'Complexity of the crisis'!X132</f>
        <v>2.7</v>
      </c>
      <c r="T131" s="231">
        <f>'Complexity of the crisis'!AN132</f>
        <v>0.5</v>
      </c>
      <c r="U131" s="124" t="str">
        <f>VLOOKUP(C131,Lists!$C$3:$E$160,3,FALSE)</f>
        <v>Africa</v>
      </c>
      <c r="V131" s="125">
        <v>44732</v>
      </c>
    </row>
    <row r="132" spans="1:22" x14ac:dyDescent="0.35">
      <c r="A132" s="53" t="str">
        <f>'Crisis Indicator Data'!A130</f>
        <v>Syrian conflict</v>
      </c>
      <c r="B132" s="45" t="str">
        <f>Lists!G130</f>
        <v>Conflict</v>
      </c>
      <c r="C132" s="53" t="str">
        <f>'Crisis Indicator Data'!C130</f>
        <v>SYR001</v>
      </c>
      <c r="D132" s="53" t="str">
        <f>'Crisis Indicator Data'!D130</f>
        <v>Syria</v>
      </c>
      <c r="E132" s="53" t="str">
        <f>'Crisis Indicator Data'!E130</f>
        <v>SYR</v>
      </c>
      <c r="F132" s="53" t="str">
        <f>'Crisis Indicator Data'!B130</f>
        <v>Complex crisis</v>
      </c>
      <c r="G132" s="228">
        <f t="shared" si="15"/>
        <v>4.5999999999999996</v>
      </c>
      <c r="H132" s="54">
        <f t="shared" si="16"/>
        <v>5</v>
      </c>
      <c r="I132" s="117" t="str">
        <f t="shared" si="17"/>
        <v>Very High</v>
      </c>
      <c r="J132" s="229" t="str">
        <f>INDEX(Trends!$D$3:$D$404,MATCH(C132,Trends!$C$3:$C$404,0))</f>
        <v>Decreasing</v>
      </c>
      <c r="K132" s="109" t="str">
        <f>IF(Reliability!B130="x","x",(IF(ROUNDUP(Reliability!B130,0)=1,"Very High",IF(ROUNDUP(Reliability!B130,0)=2,"High",IF(ROUNDUP(Reliability!B130,0)=3,"Medium",IF(ROUNDUP(Reliability!B130,0)=4,"Low","Very Low"))))))</f>
        <v>High</v>
      </c>
      <c r="L132" s="230">
        <f t="shared" si="18"/>
        <v>4.8</v>
      </c>
      <c r="M132" s="236">
        <f>'Impact of the crisis'!N133</f>
        <v>4.5999999999999996</v>
      </c>
      <c r="N132" s="236">
        <f>'Impact of the crisis'!AB133</f>
        <v>4.9000000000000004</v>
      </c>
      <c r="O132" s="230">
        <f>'Conditions of people affected'!R133</f>
        <v>4.5</v>
      </c>
      <c r="P132" s="236">
        <f>'Conditions of people affected'!K133</f>
        <v>5</v>
      </c>
      <c r="Q132" s="236">
        <f>'Conditions of people affected'!Q133</f>
        <v>4</v>
      </c>
      <c r="R132" s="231">
        <f t="shared" si="19"/>
        <v>4.5</v>
      </c>
      <c r="S132" s="231">
        <f>'Complexity of the crisis'!X133</f>
        <v>4.4000000000000004</v>
      </c>
      <c r="T132" s="231">
        <f>'Complexity of the crisis'!AN133</f>
        <v>4.5</v>
      </c>
      <c r="U132" s="124" t="str">
        <f>VLOOKUP(C132,Lists!$C$3:$E$160,3,FALSE)</f>
        <v>Middle east</v>
      </c>
      <c r="V132" s="125">
        <v>44739</v>
      </c>
    </row>
    <row r="133" spans="1:22" x14ac:dyDescent="0.35">
      <c r="A133" s="53" t="str">
        <f>'Crisis Indicator Data'!A131</f>
        <v>Complex crisis in Chad</v>
      </c>
      <c r="B133" s="45" t="str">
        <f>Lists!G131</f>
        <v>Complex crisis</v>
      </c>
      <c r="C133" s="53" t="str">
        <f>'Crisis Indicator Data'!C131</f>
        <v>TCD001</v>
      </c>
      <c r="D133" s="53" t="str">
        <f>'Crisis Indicator Data'!D131</f>
        <v>Chad</v>
      </c>
      <c r="E133" s="53" t="str">
        <f>'Crisis Indicator Data'!E131</f>
        <v>TCD</v>
      </c>
      <c r="F133" s="53" t="str">
        <f>'Crisis Indicator Data'!B131</f>
        <v>Multiple crises country</v>
      </c>
      <c r="G133" s="228">
        <f t="shared" ref="G133:G157" si="20">IF(OR(O133="x",L133="x"),"x",ROUND((5-GEOMEAN(((5-L133)/5*4+1),((5-O133)/5*4+1),((5-O133)/5*4+1)))/4*3.5+R133*0.3,1))</f>
        <v>4.2</v>
      </c>
      <c r="H133" s="54">
        <f t="shared" ref="H133:H157" si="21">IF(G133="x","x",ROUNDUP(G133,0))</f>
        <v>5</v>
      </c>
      <c r="I133" s="117" t="str">
        <f t="shared" ref="I133:I157" si="22">IF(O133="x","x",IF(L133="x","x",(IF(H133=5,"Very High",IF(H133=4,"High",IF(H133=3,"Medium",IF(H133=2,"Low","Very Low")))))))</f>
        <v>Very High</v>
      </c>
      <c r="J133" s="229" t="str">
        <f>INDEX(Trends!$D$3:$D$404,MATCH(C133,Trends!$C$3:$C$404,0))</f>
        <v>Increasing</v>
      </c>
      <c r="K133" s="109" t="str">
        <f>IF(Reliability!B131="x","x",(IF(ROUNDUP(Reliability!B131,0)=1,"Very High",IF(ROUNDUP(Reliability!B131,0)=2,"High",IF(ROUNDUP(Reliability!B131,0)=3,"Medium",IF(ROUNDUP(Reliability!B131,0)=4,"Low","Very Low"))))))</f>
        <v>Medium</v>
      </c>
      <c r="L133" s="230">
        <f t="shared" ref="L133:L157" si="23">IF(OR(N133="x",M133="x"),"x",ROUND((5-GEOMEAN(((5-M133)/5*4+1),((5-N133)/5*4+1),((5-N133)/5*4+1)))/4*5,1))</f>
        <v>4</v>
      </c>
      <c r="M133" s="236">
        <f>'Impact of the crisis'!N134</f>
        <v>4.8</v>
      </c>
      <c r="N133" s="236">
        <f>'Impact of the crisis'!AB134</f>
        <v>3.4</v>
      </c>
      <c r="O133" s="230">
        <f>'Conditions of people affected'!R134</f>
        <v>4.3499999999999996</v>
      </c>
      <c r="P133" s="236">
        <f>'Conditions of people affected'!K134</f>
        <v>4.7</v>
      </c>
      <c r="Q133" s="236">
        <f>'Conditions of people affected'!Q134</f>
        <v>4</v>
      </c>
      <c r="R133" s="231">
        <f t="shared" ref="R133:R157" si="24">IF(OR(T133="x",S133="x"),S133,ROUND((5-GEOMEAN(((5-S133)/5*4+1),((5-T133)/5*4+1)))/4*5,1))</f>
        <v>4.2</v>
      </c>
      <c r="S133" s="231">
        <f>'Complexity of the crisis'!X134</f>
        <v>3.8</v>
      </c>
      <c r="T133" s="231">
        <f>'Complexity of the crisis'!AN134</f>
        <v>4.5</v>
      </c>
      <c r="U133" s="124" t="str">
        <f>VLOOKUP(C133,Lists!$C$3:$E$160,3,FALSE)</f>
        <v>Africa</v>
      </c>
      <c r="V133" s="125">
        <v>44692</v>
      </c>
    </row>
    <row r="134" spans="1:22" x14ac:dyDescent="0.35">
      <c r="A134" s="53" t="str">
        <f>'Crisis Indicator Data'!A132</f>
        <v>Boko Haram in Chad</v>
      </c>
      <c r="B134" s="45" t="str">
        <f>Lists!G132</f>
        <v xml:space="preserve">Boko Haram </v>
      </c>
      <c r="C134" s="53" t="str">
        <f>'Crisis Indicator Data'!C132</f>
        <v>TCD003</v>
      </c>
      <c r="D134" s="53" t="str">
        <f>'Crisis Indicator Data'!D132</f>
        <v>Chad</v>
      </c>
      <c r="E134" s="53" t="str">
        <f>'Crisis Indicator Data'!E132</f>
        <v>TCD</v>
      </c>
      <c r="F134" s="53" t="str">
        <f>'Crisis Indicator Data'!B132</f>
        <v>Conflict</v>
      </c>
      <c r="G134" s="228">
        <f t="shared" si="20"/>
        <v>3.7</v>
      </c>
      <c r="H134" s="54">
        <f t="shared" si="21"/>
        <v>4</v>
      </c>
      <c r="I134" s="117" t="str">
        <f t="shared" si="22"/>
        <v>High</v>
      </c>
      <c r="J134" s="229" t="str">
        <f>INDEX(Trends!$D$3:$D$404,MATCH(C134,Trends!$C$3:$C$404,0))</f>
        <v>Stable</v>
      </c>
      <c r="K134" s="109" t="str">
        <f>IF(Reliability!B132="x","x",(IF(ROUNDUP(Reliability!B132,0)=1,"Very High",IF(ROUNDUP(Reliability!B132,0)=2,"High",IF(ROUNDUP(Reliability!B132,0)=3,"Medium",IF(ROUNDUP(Reliability!B132,0)=4,"Low","Very Low"))))))</f>
        <v>Medium</v>
      </c>
      <c r="L134" s="230">
        <f t="shared" si="23"/>
        <v>3.1</v>
      </c>
      <c r="M134" s="236">
        <f>'Impact of the crisis'!N135</f>
        <v>0.6</v>
      </c>
      <c r="N134" s="236">
        <f>'Impact of the crisis'!AB135</f>
        <v>3.9</v>
      </c>
      <c r="O134" s="230">
        <f>'Conditions of people affected'!R135</f>
        <v>3.8</v>
      </c>
      <c r="P134" s="236">
        <f>'Conditions of people affected'!K135</f>
        <v>2.6</v>
      </c>
      <c r="Q134" s="236">
        <f>'Conditions of people affected'!Q135</f>
        <v>5</v>
      </c>
      <c r="R134" s="231">
        <f t="shared" si="24"/>
        <v>3.9</v>
      </c>
      <c r="S134" s="231">
        <f>'Complexity of the crisis'!X135</f>
        <v>3.8</v>
      </c>
      <c r="T134" s="231">
        <f>'Complexity of the crisis'!AN135</f>
        <v>4</v>
      </c>
      <c r="U134" s="124" t="str">
        <f>VLOOKUP(C134,Lists!$C$3:$E$160,3,FALSE)</f>
        <v>Africa</v>
      </c>
      <c r="V134" s="125">
        <v>44692</v>
      </c>
    </row>
    <row r="135" spans="1:22" x14ac:dyDescent="0.35">
      <c r="A135" s="53" t="str">
        <f>'Crisis Indicator Data'!A133</f>
        <v>CAR refugees in Chad</v>
      </c>
      <c r="B135" s="45" t="str">
        <f>Lists!G133</f>
        <v>CAR refugees</v>
      </c>
      <c r="C135" s="53" t="str">
        <f>'Crisis Indicator Data'!C133</f>
        <v>TCD004</v>
      </c>
      <c r="D135" s="53" t="str">
        <f>'Crisis Indicator Data'!D133</f>
        <v>Chad</v>
      </c>
      <c r="E135" s="53" t="str">
        <f>'Crisis Indicator Data'!E133</f>
        <v>TCD</v>
      </c>
      <c r="F135" s="53" t="str">
        <f>'Crisis Indicator Data'!B133</f>
        <v>International displacement</v>
      </c>
      <c r="G135" s="228">
        <f t="shared" si="20"/>
        <v>3.4</v>
      </c>
      <c r="H135" s="54">
        <f t="shared" si="21"/>
        <v>4</v>
      </c>
      <c r="I135" s="117" t="str">
        <f t="shared" si="22"/>
        <v>High</v>
      </c>
      <c r="J135" s="229" t="str">
        <f>INDEX(Trends!$D$3:$D$404,MATCH(C135,Trends!$C$3:$C$404,0))</f>
        <v>Increasing</v>
      </c>
      <c r="K135" s="109" t="str">
        <f>IF(Reliability!B133="x","x",(IF(ROUNDUP(Reliability!B133,0)=1,"Very High",IF(ROUNDUP(Reliability!B133,0)=2,"High",IF(ROUNDUP(Reliability!B133,0)=3,"Medium",IF(ROUNDUP(Reliability!B133,0)=4,"Low","Very Low"))))))</f>
        <v>Medium</v>
      </c>
      <c r="L135" s="230">
        <f t="shared" si="23"/>
        <v>2.8</v>
      </c>
      <c r="M135" s="236">
        <f>'Impact of the crisis'!N136</f>
        <v>1.9</v>
      </c>
      <c r="N135" s="236">
        <f>'Impact of the crisis'!AB136</f>
        <v>3.2</v>
      </c>
      <c r="O135" s="230">
        <f>'Conditions of people affected'!R136</f>
        <v>3.65</v>
      </c>
      <c r="P135" s="236">
        <f>'Conditions of people affected'!K136</f>
        <v>3.3</v>
      </c>
      <c r="Q135" s="236">
        <f>'Conditions of people affected'!Q136</f>
        <v>4</v>
      </c>
      <c r="R135" s="231">
        <f t="shared" si="24"/>
        <v>3.4</v>
      </c>
      <c r="S135" s="231">
        <f>'Complexity of the crisis'!X136</f>
        <v>3.8</v>
      </c>
      <c r="T135" s="231">
        <f>'Complexity of the crisis'!AN136</f>
        <v>3</v>
      </c>
      <c r="U135" s="124" t="str">
        <f>VLOOKUP(C135,Lists!$C$3:$E$160,3,FALSE)</f>
        <v>Africa</v>
      </c>
      <c r="V135" s="125">
        <v>44692</v>
      </c>
    </row>
    <row r="136" spans="1:22" x14ac:dyDescent="0.35">
      <c r="A136" s="53" t="str">
        <f>'Crisis Indicator Data'!A134</f>
        <v>Darfur refugees in Chad</v>
      </c>
      <c r="B136" s="45" t="str">
        <f>Lists!G134</f>
        <v>Darfur refugees</v>
      </c>
      <c r="C136" s="53" t="str">
        <f>'Crisis Indicator Data'!C134</f>
        <v>TCD005</v>
      </c>
      <c r="D136" s="53" t="str">
        <f>'Crisis Indicator Data'!D134</f>
        <v>Chad</v>
      </c>
      <c r="E136" s="53" t="str">
        <f>'Crisis Indicator Data'!E134</f>
        <v>TCD</v>
      </c>
      <c r="F136" s="53" t="str">
        <f>'Crisis Indicator Data'!B134</f>
        <v>International displacement</v>
      </c>
      <c r="G136" s="228">
        <f t="shared" si="20"/>
        <v>3.2</v>
      </c>
      <c r="H136" s="54">
        <f t="shared" si="21"/>
        <v>4</v>
      </c>
      <c r="I136" s="117" t="str">
        <f t="shared" si="22"/>
        <v>High</v>
      </c>
      <c r="J136" s="229" t="str">
        <f>INDEX(Trends!$D$3:$D$404,MATCH(C136,Trends!$C$3:$C$404,0))</f>
        <v>Stable</v>
      </c>
      <c r="K136" s="109" t="str">
        <f>IF(Reliability!B134="x","x",(IF(ROUNDUP(Reliability!B134,0)=1,"Very High",IF(ROUNDUP(Reliability!B134,0)=2,"High",IF(ROUNDUP(Reliability!B134,0)=3,"Medium",IF(ROUNDUP(Reliability!B134,0)=4,"Low","Very Low"))))))</f>
        <v>Medium</v>
      </c>
      <c r="L136" s="230">
        <f t="shared" si="23"/>
        <v>2.5</v>
      </c>
      <c r="M136" s="236">
        <f>'Impact of the crisis'!N137</f>
        <v>1.7</v>
      </c>
      <c r="N136" s="236">
        <f>'Impact of the crisis'!AB137</f>
        <v>2.9</v>
      </c>
      <c r="O136" s="230">
        <f>'Conditions of people affected'!R137</f>
        <v>3.7</v>
      </c>
      <c r="P136" s="236">
        <f>'Conditions of people affected'!K137</f>
        <v>3.4</v>
      </c>
      <c r="Q136" s="236">
        <f>'Conditions of people affected'!Q137</f>
        <v>4</v>
      </c>
      <c r="R136" s="231">
        <f t="shared" si="24"/>
        <v>3</v>
      </c>
      <c r="S136" s="231">
        <f>'Complexity of the crisis'!X137</f>
        <v>3.8</v>
      </c>
      <c r="T136" s="231">
        <f>'Complexity of the crisis'!AN137</f>
        <v>2</v>
      </c>
      <c r="U136" s="124" t="str">
        <f>VLOOKUP(C136,Lists!$C$3:$E$160,3,FALSE)</f>
        <v>Africa</v>
      </c>
      <c r="V136" s="125">
        <v>44692</v>
      </c>
    </row>
    <row r="137" spans="1:22" x14ac:dyDescent="0.35">
      <c r="A137" s="53" t="str">
        <f>'Crisis Indicator Data'!A135</f>
        <v>Tibesti Conflict in Chad</v>
      </c>
      <c r="B137" s="45" t="str">
        <f>Lists!G135</f>
        <v>Tibesti conflict</v>
      </c>
      <c r="C137" s="53" t="str">
        <f>'Crisis Indicator Data'!C135</f>
        <v>TCD006</v>
      </c>
      <c r="D137" s="53" t="str">
        <f>'Crisis Indicator Data'!D135</f>
        <v>Chad</v>
      </c>
      <c r="E137" s="53" t="str">
        <f>'Crisis Indicator Data'!E135</f>
        <v>TCD</v>
      </c>
      <c r="F137" s="53" t="str">
        <f>'Crisis Indicator Data'!B135</f>
        <v>Conflict</v>
      </c>
      <c r="G137" s="228">
        <f t="shared" si="20"/>
        <v>2.5</v>
      </c>
      <c r="H137" s="54">
        <f t="shared" si="21"/>
        <v>3</v>
      </c>
      <c r="I137" s="117" t="str">
        <f t="shared" si="22"/>
        <v>Medium</v>
      </c>
      <c r="J137" s="229" t="str">
        <f>INDEX(Trends!$D$3:$D$404,MATCH(C137,Trends!$C$3:$C$404,0))</f>
        <v>Stable</v>
      </c>
      <c r="K137" s="109" t="str">
        <f>IF(Reliability!B135="x","x",(IF(ROUNDUP(Reliability!B135,0)=1,"Very High",IF(ROUNDUP(Reliability!B135,0)=2,"High",IF(ROUNDUP(Reliability!B135,0)=3,"Medium",IF(ROUNDUP(Reliability!B135,0)=4,"Low","Very Low"))))))</f>
        <v>Medium</v>
      </c>
      <c r="L137" s="230">
        <f t="shared" si="23"/>
        <v>2.4</v>
      </c>
      <c r="M137" s="236">
        <f>'Impact of the crisis'!N138</f>
        <v>1.3</v>
      </c>
      <c r="N137" s="236">
        <f>'Impact of the crisis'!AB138</f>
        <v>2.8</v>
      </c>
      <c r="O137" s="230">
        <f>'Conditions of people affected'!R138</f>
        <v>2.2000000000000002</v>
      </c>
      <c r="P137" s="236">
        <f>'Conditions of people affected'!K138</f>
        <v>0.4</v>
      </c>
      <c r="Q137" s="236">
        <f>'Conditions of people affected'!Q138</f>
        <v>4</v>
      </c>
      <c r="R137" s="231">
        <f t="shared" si="24"/>
        <v>3.2</v>
      </c>
      <c r="S137" s="231">
        <f>'Complexity of the crisis'!X138</f>
        <v>3.8</v>
      </c>
      <c r="T137" s="231">
        <f>'Complexity of the crisis'!AN138</f>
        <v>2.5</v>
      </c>
      <c r="U137" s="124" t="str">
        <f>VLOOKUP(C137,Lists!$C$3:$E$160,3,FALSE)</f>
        <v>Africa</v>
      </c>
      <c r="V137" s="125">
        <v>44692</v>
      </c>
    </row>
    <row r="138" spans="1:22" x14ac:dyDescent="0.35">
      <c r="A138" s="53" t="str">
        <f>'Crisis Indicator Data'!A136</f>
        <v>Multiple situations in Thailand</v>
      </c>
      <c r="B138" s="45" t="str">
        <f>Lists!G136</f>
        <v>Country level</v>
      </c>
      <c r="C138" s="53" t="str">
        <f>'Crisis Indicator Data'!C136</f>
        <v>THA001</v>
      </c>
      <c r="D138" s="53" t="str">
        <f>'Crisis Indicator Data'!D136</f>
        <v>Thailand</v>
      </c>
      <c r="E138" s="53" t="str">
        <f>'Crisis Indicator Data'!E136</f>
        <v>THA</v>
      </c>
      <c r="F138" s="53" t="str">
        <f>'Crisis Indicator Data'!B136</f>
        <v>Multiple crises country</v>
      </c>
      <c r="G138" s="228">
        <f t="shared" si="20"/>
        <v>1.8</v>
      </c>
      <c r="H138" s="54">
        <f t="shared" si="21"/>
        <v>2</v>
      </c>
      <c r="I138" s="117" t="str">
        <f t="shared" si="22"/>
        <v>Low</v>
      </c>
      <c r="J138" s="229" t="str">
        <f>INDEX(Trends!$D$3:$D$404,MATCH(C138,Trends!$C$3:$C$404,0))</f>
        <v>Stable</v>
      </c>
      <c r="K138" s="109" t="str">
        <f>IF(Reliability!B136="x","x",(IF(ROUNDUP(Reliability!B136,0)=1,"Very High",IF(ROUNDUP(Reliability!B136,0)=2,"High",IF(ROUNDUP(Reliability!B136,0)=3,"Medium",IF(ROUNDUP(Reliability!B136,0)=4,"Low","Very Low"))))))</f>
        <v>High</v>
      </c>
      <c r="L138" s="230">
        <f t="shared" si="23"/>
        <v>2</v>
      </c>
      <c r="M138" s="236">
        <f>'Impact of the crisis'!N139</f>
        <v>1.2</v>
      </c>
      <c r="N138" s="236">
        <f>'Impact of the crisis'!AB139</f>
        <v>2.4</v>
      </c>
      <c r="O138" s="230">
        <f>'Conditions of people affected'!R139</f>
        <v>1.3</v>
      </c>
      <c r="P138" s="236">
        <f>'Conditions of people affected'!K139</f>
        <v>1.6</v>
      </c>
      <c r="Q138" s="236">
        <f>'Conditions of people affected'!Q139</f>
        <v>1</v>
      </c>
      <c r="R138" s="231">
        <f t="shared" si="24"/>
        <v>2.5</v>
      </c>
      <c r="S138" s="231">
        <f>'Complexity of the crisis'!X139</f>
        <v>2.5</v>
      </c>
      <c r="T138" s="231">
        <f>'Complexity of the crisis'!AN139</f>
        <v>2.5</v>
      </c>
      <c r="U138" s="124" t="str">
        <f>VLOOKUP(C138,Lists!$C$3:$E$160,3,FALSE)</f>
        <v>Asia</v>
      </c>
      <c r="V138" s="125">
        <v>44739</v>
      </c>
    </row>
    <row r="139" spans="1:22" x14ac:dyDescent="0.35">
      <c r="A139" s="56" t="str">
        <f>'Crisis Indicator Data'!A137</f>
        <v xml:space="preserve">Conflict in southern Thailand </v>
      </c>
      <c r="B139" s="45" t="str">
        <f>Lists!G137</f>
        <v>Conflict</v>
      </c>
      <c r="C139" s="56" t="str">
        <f>'Crisis Indicator Data'!C137</f>
        <v>THA002</v>
      </c>
      <c r="D139" s="56" t="str">
        <f>'Crisis Indicator Data'!D137</f>
        <v>Thailand</v>
      </c>
      <c r="E139" s="56" t="str">
        <f>'Crisis Indicator Data'!E137</f>
        <v>THA</v>
      </c>
      <c r="F139" s="56" t="str">
        <f>'Crisis Indicator Data'!B137</f>
        <v>Conflict</v>
      </c>
      <c r="G139" s="228" t="str">
        <f t="shared" si="20"/>
        <v>x</v>
      </c>
      <c r="H139" s="57" t="str">
        <f t="shared" si="21"/>
        <v>x</v>
      </c>
      <c r="I139" s="118" t="str">
        <f t="shared" si="22"/>
        <v>x</v>
      </c>
      <c r="J139" s="229" t="str">
        <f>INDEX(Trends!$D$3:$D$404,MATCH(C139,Trends!$C$3:$C$404,0))</f>
        <v>-</v>
      </c>
      <c r="K139" s="109" t="str">
        <f>IF(Reliability!B137="x","x",(IF(ROUNDUP(Reliability!B137,0)=1,"Very High",IF(ROUNDUP(Reliability!B137,0)=2,"High",IF(ROUNDUP(Reliability!B137,0)=3,"Medium",IF(ROUNDUP(Reliability!B137,0)=4,"Low","Very Low"))))))</f>
        <v>Low</v>
      </c>
      <c r="L139" s="230">
        <f t="shared" si="23"/>
        <v>1.6</v>
      </c>
      <c r="M139" s="237">
        <f>'Impact of the crisis'!N140</f>
        <v>1.1000000000000001</v>
      </c>
      <c r="N139" s="237">
        <f>'Impact of the crisis'!AB140</f>
        <v>1.9</v>
      </c>
      <c r="O139" s="230" t="str">
        <f>'Conditions of people affected'!R140</f>
        <v>x</v>
      </c>
      <c r="P139" s="237" t="str">
        <f>'Conditions of people affected'!K140</f>
        <v>x</v>
      </c>
      <c r="Q139" s="237" t="str">
        <f>'Conditions of people affected'!Q140</f>
        <v>x</v>
      </c>
      <c r="R139" s="231">
        <f t="shared" si="24"/>
        <v>2</v>
      </c>
      <c r="S139" s="231">
        <f>'Complexity of the crisis'!X140</f>
        <v>2.5</v>
      </c>
      <c r="T139" s="231">
        <f>'Complexity of the crisis'!AN140</f>
        <v>1.5</v>
      </c>
      <c r="U139" s="124" t="str">
        <f>VLOOKUP(C139,Lists!$C$3:$E$160,3,FALSE)</f>
        <v>Asia</v>
      </c>
      <c r="V139" s="125">
        <v>44721</v>
      </c>
    </row>
    <row r="140" spans="1:22" x14ac:dyDescent="0.35">
      <c r="A140" s="56" t="str">
        <f>'Crisis Indicator Data'!A138</f>
        <v>Myanmar refugees in Thailand</v>
      </c>
      <c r="B140" s="45" t="str">
        <f>Lists!G138</f>
        <v>Refugees</v>
      </c>
      <c r="C140" s="56" t="str">
        <f>'Crisis Indicator Data'!C138</f>
        <v>THA003</v>
      </c>
      <c r="D140" s="56" t="str">
        <f>'Crisis Indicator Data'!D138</f>
        <v>Thailand</v>
      </c>
      <c r="E140" s="56" t="str">
        <f>'Crisis Indicator Data'!E138</f>
        <v>THA</v>
      </c>
      <c r="F140" s="56" t="str">
        <f>'Crisis Indicator Data'!B138</f>
        <v>International displacement</v>
      </c>
      <c r="G140" s="228">
        <f t="shared" si="20"/>
        <v>2.2000000000000002</v>
      </c>
      <c r="H140" s="57">
        <f t="shared" si="21"/>
        <v>3</v>
      </c>
      <c r="I140" s="118" t="str">
        <f t="shared" si="22"/>
        <v>Medium</v>
      </c>
      <c r="J140" s="229" t="str">
        <f>INDEX(Trends!$D$3:$D$404,MATCH(C140,Trends!$C$3:$C$404,0))</f>
        <v>Decreasing</v>
      </c>
      <c r="K140" s="109" t="str">
        <f>IF(Reliability!B138="x","x",(IF(ROUNDUP(Reliability!B138,0)=1,"Very High",IF(ROUNDUP(Reliability!B138,0)=2,"High",IF(ROUNDUP(Reliability!B138,0)=3,"Medium",IF(ROUNDUP(Reliability!B138,0)=4,"Low","Very Low"))))))</f>
        <v>Medium</v>
      </c>
      <c r="L140" s="230">
        <f t="shared" si="23"/>
        <v>2.2000000000000002</v>
      </c>
      <c r="M140" s="237">
        <f>'Impact of the crisis'!N141</f>
        <v>0.5</v>
      </c>
      <c r="N140" s="237">
        <f>'Impact of the crisis'!AB141</f>
        <v>2.8</v>
      </c>
      <c r="O140" s="230">
        <f>'Conditions of people affected'!R141</f>
        <v>2.2999999999999998</v>
      </c>
      <c r="P140" s="237">
        <f>'Conditions of people affected'!K141</f>
        <v>1.6</v>
      </c>
      <c r="Q140" s="237">
        <f>'Conditions of people affected'!Q141</f>
        <v>3</v>
      </c>
      <c r="R140" s="231">
        <f t="shared" si="24"/>
        <v>2</v>
      </c>
      <c r="S140" s="231">
        <f>'Complexity of the crisis'!X141</f>
        <v>2.5</v>
      </c>
      <c r="T140" s="231">
        <f>'Complexity of the crisis'!AN141</f>
        <v>1.5</v>
      </c>
      <c r="U140" s="124" t="str">
        <f>VLOOKUP(C140,Lists!$C$3:$E$160,3,FALSE)</f>
        <v>Asia</v>
      </c>
      <c r="V140" s="125">
        <v>44739</v>
      </c>
    </row>
    <row r="141" spans="1:22" x14ac:dyDescent="0.35">
      <c r="A141" s="56" t="str">
        <f>'Crisis Indicator Data'!A139</f>
        <v>Tonga Volcano Eruption</v>
      </c>
      <c r="B141" s="45" t="str">
        <f>Lists!G139</f>
        <v>Volcano Eruption</v>
      </c>
      <c r="C141" s="56" t="str">
        <f>'Crisis Indicator Data'!C139</f>
        <v>TON002</v>
      </c>
      <c r="D141" s="56" t="str">
        <f>'Crisis Indicator Data'!D139</f>
        <v>Tonga</v>
      </c>
      <c r="E141" s="56" t="str">
        <f>'Crisis Indicator Data'!E139</f>
        <v>TON</v>
      </c>
      <c r="F141" s="56" t="str">
        <f>'Crisis Indicator Data'!B139</f>
        <v>Volcano</v>
      </c>
      <c r="G141" s="228">
        <f t="shared" si="20"/>
        <v>1.3</v>
      </c>
      <c r="H141" s="57">
        <f t="shared" si="21"/>
        <v>2</v>
      </c>
      <c r="I141" s="118" t="str">
        <f t="shared" si="22"/>
        <v>Low</v>
      </c>
      <c r="J141" s="229" t="str">
        <f>INDEX(Trends!$D$3:$D$404,MATCH(C141,Trends!$C$3:$C$404,0))</f>
        <v>Stable</v>
      </c>
      <c r="K141" s="109" t="str">
        <f>IF(Reliability!B139="x","x",(IF(ROUNDUP(Reliability!B139,0)=1,"Very High",IF(ROUNDUP(Reliability!B139,0)=2,"High",IF(ROUNDUP(Reliability!B139,0)=3,"Medium",IF(ROUNDUP(Reliability!B139,0)=4,"Low","Very Low"))))))</f>
        <v>Very High</v>
      </c>
      <c r="L141" s="230">
        <f t="shared" si="23"/>
        <v>2</v>
      </c>
      <c r="M141" s="237">
        <f>'Impact of the crisis'!N142</f>
        <v>2.5</v>
      </c>
      <c r="N141" s="237">
        <f>'Impact of the crisis'!AB142</f>
        <v>1.7</v>
      </c>
      <c r="O141" s="230">
        <f>'Conditions of people affected'!R142</f>
        <v>1</v>
      </c>
      <c r="P141" s="237">
        <f>'Conditions of people affected'!K142</f>
        <v>0</v>
      </c>
      <c r="Q141" s="237">
        <f>'Conditions of people affected'!Q142</f>
        <v>2</v>
      </c>
      <c r="R141" s="231">
        <f t="shared" si="24"/>
        <v>1.1000000000000001</v>
      </c>
      <c r="S141" s="231">
        <f>'Complexity of the crisis'!X142</f>
        <v>1.1000000000000001</v>
      </c>
      <c r="T141" s="231">
        <f>'Complexity of the crisis'!AN142</f>
        <v>1</v>
      </c>
      <c r="U141" s="124" t="str">
        <f>VLOOKUP(C141,Lists!$C$3:$E$160,3,FALSE)</f>
        <v>Pacific</v>
      </c>
      <c r="V141" s="125">
        <v>44697</v>
      </c>
    </row>
    <row r="142" spans="1:22" x14ac:dyDescent="0.35">
      <c r="A142" s="56" t="str">
        <f>'Crisis Indicator Data'!A140</f>
        <v>Venezuelan refugees in Trinidad and Tobago</v>
      </c>
      <c r="B142" s="45" t="str">
        <f>Lists!G140</f>
        <v>Venezuelan refugees</v>
      </c>
      <c r="C142" s="56" t="str">
        <f>'Crisis Indicator Data'!C140</f>
        <v>TTO002</v>
      </c>
      <c r="D142" s="56" t="str">
        <f>'Crisis Indicator Data'!D140</f>
        <v>Trinidad and Tobago</v>
      </c>
      <c r="E142" s="56" t="str">
        <f>'Crisis Indicator Data'!E140</f>
        <v>TTO</v>
      </c>
      <c r="F142" s="56" t="str">
        <f>'Crisis Indicator Data'!B140</f>
        <v>International displacement</v>
      </c>
      <c r="G142" s="228">
        <f t="shared" si="20"/>
        <v>1.6</v>
      </c>
      <c r="H142" s="57">
        <f t="shared" si="21"/>
        <v>2</v>
      </c>
      <c r="I142" s="118" t="str">
        <f t="shared" si="22"/>
        <v>Low</v>
      </c>
      <c r="J142" s="229" t="str">
        <f>INDEX(Trends!$D$3:$D$404,MATCH(C142,Trends!$C$3:$C$404,0))</f>
        <v>Decreasing</v>
      </c>
      <c r="K142" s="109" t="str">
        <f>IF(Reliability!B140="x","x",(IF(ROUNDUP(Reliability!B140,0)=1,"Very High",IF(ROUNDUP(Reliability!B140,0)=2,"High",IF(ROUNDUP(Reliability!B140,0)=3,"Medium",IF(ROUNDUP(Reliability!B140,0)=4,"Low","Very Low"))))))</f>
        <v>Medium</v>
      </c>
      <c r="L142" s="230">
        <f t="shared" si="23"/>
        <v>2.5</v>
      </c>
      <c r="M142" s="237">
        <f>'Impact of the crisis'!N143</f>
        <v>2.9</v>
      </c>
      <c r="N142" s="237">
        <f>'Impact of the crisis'!AB143</f>
        <v>2.2999999999999998</v>
      </c>
      <c r="O142" s="230">
        <f>'Conditions of people affected'!R143</f>
        <v>0.95</v>
      </c>
      <c r="P142" s="237">
        <f>'Conditions of people affected'!K143</f>
        <v>0.9</v>
      </c>
      <c r="Q142" s="237">
        <f>'Conditions of people affected'!Q143</f>
        <v>1</v>
      </c>
      <c r="R142" s="231">
        <f t="shared" si="24"/>
        <v>1.7</v>
      </c>
      <c r="S142" s="231">
        <f>'Complexity of the crisis'!X143</f>
        <v>1.8</v>
      </c>
      <c r="T142" s="231">
        <f>'Complexity of the crisis'!AN143</f>
        <v>1.5</v>
      </c>
      <c r="U142" s="124" t="str">
        <f>VLOOKUP(C142,Lists!$C$3:$E$160,3,FALSE)</f>
        <v>Americas</v>
      </c>
      <c r="V142" s="125">
        <v>44686</v>
      </c>
    </row>
    <row r="143" spans="1:22" x14ac:dyDescent="0.35">
      <c r="A143" s="56" t="str">
        <f>'Crisis Indicator Data'!A141</f>
        <v>Mixed migration flows in Tunisia</v>
      </c>
      <c r="B143" s="45" t="str">
        <f>Lists!G141</f>
        <v>Mixed Migration</v>
      </c>
      <c r="C143" s="56" t="str">
        <f>'Crisis Indicator Data'!C141</f>
        <v>TUN002</v>
      </c>
      <c r="D143" s="56" t="str">
        <f>'Crisis Indicator Data'!D141</f>
        <v>Tunisia</v>
      </c>
      <c r="E143" s="56" t="str">
        <f>'Crisis Indicator Data'!E141</f>
        <v>TUN</v>
      </c>
      <c r="F143" s="56" t="str">
        <f>'Crisis Indicator Data'!B141</f>
        <v>International displacement</v>
      </c>
      <c r="G143" s="228" t="str">
        <f t="shared" si="20"/>
        <v>x</v>
      </c>
      <c r="H143" s="57" t="str">
        <f t="shared" si="21"/>
        <v>x</v>
      </c>
      <c r="I143" s="118" t="str">
        <f t="shared" si="22"/>
        <v>x</v>
      </c>
      <c r="J143" s="229" t="str">
        <f>INDEX(Trends!$D$3:$D$404,MATCH(C143,Trends!$C$3:$C$404,0))</f>
        <v>-</v>
      </c>
      <c r="K143" s="109" t="str">
        <f>IF(Reliability!B141="x","x",(IF(ROUNDUP(Reliability!B141,0)=1,"Very High",IF(ROUNDUP(Reliability!B141,0)=2,"High",IF(ROUNDUP(Reliability!B141,0)=3,"Medium",IF(ROUNDUP(Reliability!B141,0)=4,"Low","Very Low"))))))</f>
        <v>Low</v>
      </c>
      <c r="L143" s="230">
        <f t="shared" si="23"/>
        <v>3.1</v>
      </c>
      <c r="M143" s="237">
        <f>'Impact of the crisis'!N144</f>
        <v>4.3</v>
      </c>
      <c r="N143" s="237">
        <f>'Impact of the crisis'!AB144</f>
        <v>2.2000000000000002</v>
      </c>
      <c r="O143" s="230" t="str">
        <f>'Conditions of people affected'!R144</f>
        <v>x</v>
      </c>
      <c r="P143" s="237" t="str">
        <f>'Conditions of people affected'!K144</f>
        <v>x</v>
      </c>
      <c r="Q143" s="237" t="str">
        <f>'Conditions of people affected'!Q144</f>
        <v>x</v>
      </c>
      <c r="R143" s="231">
        <f t="shared" si="24"/>
        <v>1.3</v>
      </c>
      <c r="S143" s="231">
        <f>'Complexity of the crisis'!X144</f>
        <v>2</v>
      </c>
      <c r="T143" s="231">
        <f>'Complexity of the crisis'!AN144</f>
        <v>0.5</v>
      </c>
      <c r="U143" s="124" t="str">
        <f>VLOOKUP(C143,Lists!$C$3:$E$160,3,FALSE)</f>
        <v>Africa</v>
      </c>
      <c r="V143" s="125">
        <v>44708</v>
      </c>
    </row>
    <row r="144" spans="1:22" x14ac:dyDescent="0.35">
      <c r="A144" s="56" t="str">
        <f>'Crisis Indicator Data'!A142</f>
        <v>Complex situation in Turkey</v>
      </c>
      <c r="B144" s="45" t="str">
        <f>Lists!G142</f>
        <v>Country level</v>
      </c>
      <c r="C144" s="56" t="str">
        <f>'Crisis Indicator Data'!C142</f>
        <v>TUR001</v>
      </c>
      <c r="D144" s="56" t="str">
        <f>'Crisis Indicator Data'!D142</f>
        <v>Turkey</v>
      </c>
      <c r="E144" s="56" t="str">
        <f>'Crisis Indicator Data'!E142</f>
        <v>TUR</v>
      </c>
      <c r="F144" s="56" t="str">
        <f>'Crisis Indicator Data'!B142</f>
        <v>Multiple crises country</v>
      </c>
      <c r="G144" s="228">
        <f t="shared" si="20"/>
        <v>3.2</v>
      </c>
      <c r="H144" s="57">
        <f t="shared" si="21"/>
        <v>4</v>
      </c>
      <c r="I144" s="118" t="str">
        <f t="shared" si="22"/>
        <v>High</v>
      </c>
      <c r="J144" s="229" t="str">
        <f>INDEX(Trends!$D$3:$D$404,MATCH(C144,Trends!$C$3:$C$404,0))</f>
        <v>Stable</v>
      </c>
      <c r="K144" s="109" t="str">
        <f>IF(Reliability!B142="x","x",(IF(ROUNDUP(Reliability!B142,0)=1,"Very High",IF(ROUNDUP(Reliability!B142,0)=2,"High",IF(ROUNDUP(Reliability!B142,0)=3,"Medium",IF(ROUNDUP(Reliability!B142,0)=4,"Low","Very Low"))))))</f>
        <v>High</v>
      </c>
      <c r="L144" s="230">
        <f t="shared" si="23"/>
        <v>3.4</v>
      </c>
      <c r="M144" s="237">
        <f>'Impact of the crisis'!N145</f>
        <v>3.7</v>
      </c>
      <c r="N144" s="237">
        <f>'Impact of the crisis'!AB145</f>
        <v>3.3</v>
      </c>
      <c r="O144" s="230">
        <f>'Conditions of people affected'!R145</f>
        <v>3</v>
      </c>
      <c r="P144" s="237">
        <f>'Conditions of people affected'!K145</f>
        <v>4</v>
      </c>
      <c r="Q144" s="237">
        <f>'Conditions of people affected'!Q145</f>
        <v>2</v>
      </c>
      <c r="R144" s="231">
        <f t="shared" si="24"/>
        <v>3.3</v>
      </c>
      <c r="S144" s="231">
        <f>'Complexity of the crisis'!X145</f>
        <v>3</v>
      </c>
      <c r="T144" s="231">
        <f>'Complexity of the crisis'!AN145</f>
        <v>3.5</v>
      </c>
      <c r="U144" s="124" t="str">
        <f>VLOOKUP(C144,Lists!$C$3:$E$160,3,FALSE)</f>
        <v>Middle east</v>
      </c>
      <c r="V144" s="125">
        <v>44741</v>
      </c>
    </row>
    <row r="145" spans="1:22" x14ac:dyDescent="0.35">
      <c r="A145" s="56" t="str">
        <f>'Crisis Indicator Data'!A143</f>
        <v>Syrian Refugees in Turkey</v>
      </c>
      <c r="B145" s="45" t="str">
        <f>Lists!G143</f>
        <v>Syrian refugees</v>
      </c>
      <c r="C145" s="56" t="str">
        <f>'Crisis Indicator Data'!C143</f>
        <v>TUR002</v>
      </c>
      <c r="D145" s="56" t="str">
        <f>'Crisis Indicator Data'!D143</f>
        <v>Turkey</v>
      </c>
      <c r="E145" s="56" t="str">
        <f>'Crisis Indicator Data'!E143</f>
        <v>TUR</v>
      </c>
      <c r="F145" s="56" t="str">
        <f>'Crisis Indicator Data'!B143</f>
        <v>International displacement</v>
      </c>
      <c r="G145" s="228">
        <f t="shared" si="20"/>
        <v>3.3</v>
      </c>
      <c r="H145" s="57">
        <f t="shared" si="21"/>
        <v>4</v>
      </c>
      <c r="I145" s="118" t="str">
        <f t="shared" si="22"/>
        <v>High</v>
      </c>
      <c r="J145" s="229" t="str">
        <f>INDEX(Trends!$D$3:$D$404,MATCH(C145,Trends!$C$3:$C$404,0))</f>
        <v>Increasing</v>
      </c>
      <c r="K145" s="109" t="str">
        <f>IF(Reliability!B143="x","x",(IF(ROUNDUP(Reliability!B143,0)=1,"Very High",IF(ROUNDUP(Reliability!B143,0)=2,"High",IF(ROUNDUP(Reliability!B143,0)=3,"Medium",IF(ROUNDUP(Reliability!B143,0)=4,"Low","Very Low"))))))</f>
        <v>High</v>
      </c>
      <c r="L145" s="230">
        <f t="shared" si="23"/>
        <v>3.8</v>
      </c>
      <c r="M145" s="237">
        <f>'Impact of the crisis'!N146</f>
        <v>2.9</v>
      </c>
      <c r="N145" s="237">
        <f>'Impact of the crisis'!AB146</f>
        <v>4.2</v>
      </c>
      <c r="O145" s="230">
        <f>'Conditions of people affected'!R146</f>
        <v>3.45</v>
      </c>
      <c r="P145" s="237">
        <f>'Conditions of people affected'!K146</f>
        <v>3.9</v>
      </c>
      <c r="Q145" s="237">
        <f>'Conditions of people affected'!Q146</f>
        <v>3</v>
      </c>
      <c r="R145" s="231">
        <f t="shared" si="24"/>
        <v>2.8</v>
      </c>
      <c r="S145" s="231">
        <f>'Complexity of the crisis'!X146</f>
        <v>3</v>
      </c>
      <c r="T145" s="231">
        <f>'Complexity of the crisis'!AN146</f>
        <v>2.5</v>
      </c>
      <c r="U145" s="124" t="str">
        <f>VLOOKUP(C145,Lists!$C$3:$E$160,3,FALSE)</f>
        <v>Middle east</v>
      </c>
      <c r="V145" s="125">
        <v>44741</v>
      </c>
    </row>
    <row r="146" spans="1:22" x14ac:dyDescent="0.35">
      <c r="A146" s="56" t="str">
        <f>'Crisis Indicator Data'!A144</f>
        <v>Mixed Migration Flows in Turkey</v>
      </c>
      <c r="B146" s="45" t="str">
        <f>Lists!G144</f>
        <v>Mixed Migration</v>
      </c>
      <c r="C146" s="56" t="str">
        <f>'Crisis Indicator Data'!C144</f>
        <v>TUR003</v>
      </c>
      <c r="D146" s="56" t="str">
        <f>'Crisis Indicator Data'!D144</f>
        <v>Turkey</v>
      </c>
      <c r="E146" s="56" t="str">
        <f>'Crisis Indicator Data'!E144</f>
        <v>TUR</v>
      </c>
      <c r="F146" s="56" t="str">
        <f>'Crisis Indicator Data'!B144</f>
        <v>International displacement</v>
      </c>
      <c r="G146" s="228">
        <f t="shared" si="20"/>
        <v>3.2</v>
      </c>
      <c r="H146" s="57">
        <f t="shared" si="21"/>
        <v>4</v>
      </c>
      <c r="I146" s="118" t="str">
        <f t="shared" si="22"/>
        <v>High</v>
      </c>
      <c r="J146" s="229" t="str">
        <f>INDEX(Trends!$D$3:$D$404,MATCH(C146,Trends!$C$3:$C$404,0))</f>
        <v>Decreasing</v>
      </c>
      <c r="K146" s="109" t="str">
        <f>IF(Reliability!B144="x","x",(IF(ROUNDUP(Reliability!B144,0)=1,"Very High",IF(ROUNDUP(Reliability!B144,0)=2,"High",IF(ROUNDUP(Reliability!B144,0)=3,"Medium",IF(ROUNDUP(Reliability!B144,0)=4,"Low","Very Low"))))))</f>
        <v>High</v>
      </c>
      <c r="L146" s="230">
        <f t="shared" si="23"/>
        <v>3.2</v>
      </c>
      <c r="M146" s="237">
        <f>'Impact of the crisis'!N147</f>
        <v>3.1</v>
      </c>
      <c r="N146" s="237">
        <f>'Impact of the crisis'!AB147</f>
        <v>3.3</v>
      </c>
      <c r="O146" s="230">
        <f>'Conditions of people affected'!R147</f>
        <v>3.5</v>
      </c>
      <c r="P146" s="237">
        <f>'Conditions of people affected'!K147</f>
        <v>4</v>
      </c>
      <c r="Q146" s="237">
        <f>'Conditions of people affected'!Q147</f>
        <v>3</v>
      </c>
      <c r="R146" s="231">
        <f t="shared" si="24"/>
        <v>2.8</v>
      </c>
      <c r="S146" s="231">
        <f>'Complexity of the crisis'!X147</f>
        <v>3</v>
      </c>
      <c r="T146" s="231">
        <f>'Complexity of the crisis'!AN147</f>
        <v>2.5</v>
      </c>
      <c r="U146" s="124" t="str">
        <f>VLOOKUP(C146,Lists!$C$3:$E$160,3,FALSE)</f>
        <v>Middle east</v>
      </c>
      <c r="V146" s="125">
        <v>44741</v>
      </c>
    </row>
    <row r="147" spans="1:22" x14ac:dyDescent="0.35">
      <c r="A147" s="56" t="str">
        <f>'Crisis Indicator Data'!A145</f>
        <v>Kurdish Conflict</v>
      </c>
      <c r="B147" s="45" t="str">
        <f>Lists!G145</f>
        <v>Kurdish conflict</v>
      </c>
      <c r="C147" s="56" t="str">
        <f>'Crisis Indicator Data'!C145</f>
        <v>TUR004</v>
      </c>
      <c r="D147" s="56" t="str">
        <f>'Crisis Indicator Data'!D145</f>
        <v>Turkey</v>
      </c>
      <c r="E147" s="56" t="str">
        <f>'Crisis Indicator Data'!E145</f>
        <v>TUR</v>
      </c>
      <c r="F147" s="56" t="str">
        <f>'Crisis Indicator Data'!B145</f>
        <v>Conflict</v>
      </c>
      <c r="G147" s="228" t="str">
        <f t="shared" si="20"/>
        <v>x</v>
      </c>
      <c r="H147" s="57" t="str">
        <f t="shared" si="21"/>
        <v>x</v>
      </c>
      <c r="I147" s="118" t="str">
        <f t="shared" si="22"/>
        <v>x</v>
      </c>
      <c r="J147" s="229" t="str">
        <f>INDEX(Trends!$D$3:$D$404,MATCH(C147,Trends!$C$3:$C$404,0))</f>
        <v>-</v>
      </c>
      <c r="K147" s="109" t="str">
        <f>IF(Reliability!B145="x","x",(IF(ROUNDUP(Reliability!B145,0)=1,"Very High",IF(ROUNDUP(Reliability!B145,0)=2,"High",IF(ROUNDUP(Reliability!B145,0)=3,"Medium",IF(ROUNDUP(Reliability!B145,0)=4,"Low","Very Low"))))))</f>
        <v>Medium</v>
      </c>
      <c r="L147" s="230">
        <f t="shared" si="23"/>
        <v>2.5</v>
      </c>
      <c r="M147" s="237">
        <f>'Impact of the crisis'!N148</f>
        <v>2.4</v>
      </c>
      <c r="N147" s="237">
        <f>'Impact of the crisis'!AB148</f>
        <v>2.6</v>
      </c>
      <c r="O147" s="230" t="str">
        <f>'Conditions of people affected'!R148</f>
        <v>x</v>
      </c>
      <c r="P147" s="237" t="str">
        <f>'Conditions of people affected'!K148</f>
        <v>x</v>
      </c>
      <c r="Q147" s="237" t="str">
        <f>'Conditions of people affected'!Q148</f>
        <v>x</v>
      </c>
      <c r="R147" s="231">
        <f t="shared" si="24"/>
        <v>2.8</v>
      </c>
      <c r="S147" s="231">
        <f>'Complexity of the crisis'!X148</f>
        <v>3</v>
      </c>
      <c r="T147" s="231">
        <f>'Complexity of the crisis'!AN148</f>
        <v>2.5</v>
      </c>
      <c r="U147" s="124" t="str">
        <f>VLOOKUP(C147,Lists!$C$3:$E$160,3,FALSE)</f>
        <v>Middle east</v>
      </c>
      <c r="V147" s="125">
        <v>44739</v>
      </c>
    </row>
    <row r="148" spans="1:22" x14ac:dyDescent="0.35">
      <c r="A148" s="56" t="str">
        <f>'Crisis Indicator Data'!A146</f>
        <v>Multiple Crises in Tanzania</v>
      </c>
      <c r="B148" s="45" t="str">
        <f>Lists!G146</f>
        <v>Country level</v>
      </c>
      <c r="C148" s="56" t="str">
        <f>'Crisis Indicator Data'!C146</f>
        <v>TZA001</v>
      </c>
      <c r="D148" s="56" t="str">
        <f>'Crisis Indicator Data'!D146</f>
        <v>Tanzania</v>
      </c>
      <c r="E148" s="56" t="str">
        <f>'Crisis Indicator Data'!E146</f>
        <v>TZA</v>
      </c>
      <c r="F148" s="56" t="str">
        <f>'Crisis Indicator Data'!B146</f>
        <v>Multiple crises country</v>
      </c>
      <c r="G148" s="228">
        <f t="shared" si="20"/>
        <v>2.6</v>
      </c>
      <c r="H148" s="57">
        <f t="shared" si="21"/>
        <v>3</v>
      </c>
      <c r="I148" s="118" t="str">
        <f t="shared" si="22"/>
        <v>Medium</v>
      </c>
      <c r="J148" s="229" t="str">
        <f>INDEX(Trends!$D$3:$D$404,MATCH(C148,Trends!$C$3:$C$404,0))</f>
        <v>Increasing</v>
      </c>
      <c r="K148" s="109" t="str">
        <f>IF(Reliability!B146="x","x",(IF(ROUNDUP(Reliability!B146,0)=1,"Very High",IF(ROUNDUP(Reliability!B146,0)=2,"High",IF(ROUNDUP(Reliability!B146,0)=3,"Medium",IF(ROUNDUP(Reliability!B146,0)=4,"Low","Very Low"))))))</f>
        <v>Very High</v>
      </c>
      <c r="L148" s="230">
        <f t="shared" si="23"/>
        <v>3</v>
      </c>
      <c r="M148" s="237">
        <f>'Impact of the crisis'!N149</f>
        <v>2.2999999999999998</v>
      </c>
      <c r="N148" s="237">
        <f>'Impact of the crisis'!AB149</f>
        <v>3.3</v>
      </c>
      <c r="O148" s="230">
        <f>'Conditions of people affected'!R149</f>
        <v>3.1</v>
      </c>
      <c r="P148" s="237">
        <f>'Conditions of people affected'!K149</f>
        <v>3.2</v>
      </c>
      <c r="Q148" s="237">
        <f>'Conditions of people affected'!Q149</f>
        <v>3</v>
      </c>
      <c r="R148" s="231">
        <f t="shared" si="24"/>
        <v>1.6</v>
      </c>
      <c r="S148" s="231">
        <f>'Complexity of the crisis'!X149</f>
        <v>2.2000000000000002</v>
      </c>
      <c r="T148" s="231">
        <f>'Complexity of the crisis'!AN149</f>
        <v>1</v>
      </c>
      <c r="U148" s="124" t="str">
        <f>VLOOKUP(C148,Lists!$C$3:$E$160,3,FALSE)</f>
        <v>Africa</v>
      </c>
      <c r="V148" s="125">
        <v>44731</v>
      </c>
    </row>
    <row r="149" spans="1:22" x14ac:dyDescent="0.35">
      <c r="A149" s="56" t="str">
        <f>'Crisis Indicator Data'!A147</f>
        <v>International Displacement in Tanzania</v>
      </c>
      <c r="B149" s="45" t="str">
        <f>Lists!G147</f>
        <v>Refugees</v>
      </c>
      <c r="C149" s="56" t="str">
        <f>'Crisis Indicator Data'!C147</f>
        <v>TZA002</v>
      </c>
      <c r="D149" s="56" t="str">
        <f>'Crisis Indicator Data'!D147</f>
        <v>Tanzania</v>
      </c>
      <c r="E149" s="56" t="str">
        <f>'Crisis Indicator Data'!E147</f>
        <v>TZA</v>
      </c>
      <c r="F149" s="56" t="str">
        <f>'Crisis Indicator Data'!B147</f>
        <v>International displacement</v>
      </c>
      <c r="G149" s="228">
        <f t="shared" si="20"/>
        <v>2.2999999999999998</v>
      </c>
      <c r="H149" s="57">
        <f t="shared" si="21"/>
        <v>3</v>
      </c>
      <c r="I149" s="118" t="str">
        <f t="shared" si="22"/>
        <v>Medium</v>
      </c>
      <c r="J149" s="229" t="str">
        <f>INDEX(Trends!$D$3:$D$404,MATCH(C149,Trends!$C$3:$C$404,0))</f>
        <v>Decreasing</v>
      </c>
      <c r="K149" s="109" t="str">
        <f>IF(Reliability!B147="x","x",(IF(ROUNDUP(Reliability!B147,0)=1,"Very High",IF(ROUNDUP(Reliability!B147,0)=2,"High",IF(ROUNDUP(Reliability!B147,0)=3,"Medium",IF(ROUNDUP(Reliability!B147,0)=4,"Low","Very Low"))))))</f>
        <v>Very High</v>
      </c>
      <c r="L149" s="230">
        <f t="shared" si="23"/>
        <v>3</v>
      </c>
      <c r="M149" s="237">
        <f>'Impact of the crisis'!N150</f>
        <v>2</v>
      </c>
      <c r="N149" s="237">
        <f>'Impact of the crisis'!AB150</f>
        <v>3.4</v>
      </c>
      <c r="O149" s="230">
        <f>'Conditions of people affected'!R150</f>
        <v>2.15</v>
      </c>
      <c r="P149" s="237">
        <f>'Conditions of people affected'!K150</f>
        <v>2.2999999999999998</v>
      </c>
      <c r="Q149" s="237">
        <f>'Conditions of people affected'!Q150</f>
        <v>2</v>
      </c>
      <c r="R149" s="231">
        <f t="shared" si="24"/>
        <v>1.9</v>
      </c>
      <c r="S149" s="231">
        <f>'Complexity of the crisis'!X150</f>
        <v>2.2000000000000002</v>
      </c>
      <c r="T149" s="231">
        <f>'Complexity of the crisis'!AN150</f>
        <v>1.5</v>
      </c>
      <c r="U149" s="124" t="str">
        <f>VLOOKUP(C149,Lists!$C$3:$E$160,3,FALSE)</f>
        <v>Africa</v>
      </c>
      <c r="V149" s="125">
        <v>44731</v>
      </c>
    </row>
    <row r="150" spans="1:22" x14ac:dyDescent="0.35">
      <c r="A150" s="56" t="str">
        <f>'Crisis Indicator Data'!A148</f>
        <v>Food Security Crisis in North-East Tanzania</v>
      </c>
      <c r="B150" s="45" t="str">
        <f>Lists!G148</f>
        <v>Food security in North-East</v>
      </c>
      <c r="C150" s="56" t="str">
        <f>'Crisis Indicator Data'!C148</f>
        <v>TZA003</v>
      </c>
      <c r="D150" s="56" t="str">
        <f>'Crisis Indicator Data'!D148</f>
        <v>Tanzania</v>
      </c>
      <c r="E150" s="56" t="str">
        <f>'Crisis Indicator Data'!E148</f>
        <v>TZA</v>
      </c>
      <c r="F150" s="56" t="str">
        <f>'Crisis Indicator Data'!B148</f>
        <v>Food Security</v>
      </c>
      <c r="G150" s="228">
        <f t="shared" si="20"/>
        <v>2.2999999999999998</v>
      </c>
      <c r="H150" s="57">
        <f t="shared" si="21"/>
        <v>3</v>
      </c>
      <c r="I150" s="118" t="str">
        <f t="shared" si="22"/>
        <v>Medium</v>
      </c>
      <c r="J150" s="229" t="str">
        <f>INDEX(Trends!$D$3:$D$404,MATCH(C150,Trends!$C$3:$C$404,0))</f>
        <v>Increasing</v>
      </c>
      <c r="K150" s="109" t="str">
        <f>IF(Reliability!B148="x","x",(IF(ROUNDUP(Reliability!B148,0)=1,"Very High",IF(ROUNDUP(Reliability!B148,0)=2,"High",IF(ROUNDUP(Reliability!B148,0)=3,"Medium",IF(ROUNDUP(Reliability!B148,0)=4,"Low","Very Low"))))))</f>
        <v>Very High</v>
      </c>
      <c r="L150" s="230">
        <f t="shared" si="23"/>
        <v>1.4</v>
      </c>
      <c r="M150" s="237">
        <f>'Impact of the crisis'!N151</f>
        <v>1.4</v>
      </c>
      <c r="N150" s="237">
        <f>'Impact of the crisis'!AB151</f>
        <v>1.4</v>
      </c>
      <c r="O150" s="230">
        <f>'Conditions of people affected'!R151</f>
        <v>3</v>
      </c>
      <c r="P150" s="237">
        <f>'Conditions of people affected'!K151</f>
        <v>3</v>
      </c>
      <c r="Q150" s="237">
        <f>'Conditions of people affected'!Q151</f>
        <v>3</v>
      </c>
      <c r="R150" s="231">
        <f t="shared" si="24"/>
        <v>1.6</v>
      </c>
      <c r="S150" s="231">
        <f>'Complexity of the crisis'!X151</f>
        <v>2.2000000000000002</v>
      </c>
      <c r="T150" s="231">
        <f>'Complexity of the crisis'!AN151</f>
        <v>1</v>
      </c>
      <c r="U150" s="124" t="str">
        <f>VLOOKUP(C150,Lists!$C$3:$E$160,3,FALSE)</f>
        <v>Africa</v>
      </c>
      <c r="V150" s="125">
        <v>44731</v>
      </c>
    </row>
    <row r="151" spans="1:22" x14ac:dyDescent="0.35">
      <c r="A151" s="56" t="str">
        <f>'Crisis Indicator Data'!A149</f>
        <v>International Displacement in Uganda</v>
      </c>
      <c r="B151" s="45" t="str">
        <f>Lists!G149</f>
        <v>Refugees</v>
      </c>
      <c r="C151" s="56" t="str">
        <f>'Crisis Indicator Data'!C149</f>
        <v>UGA005</v>
      </c>
      <c r="D151" s="56" t="str">
        <f>'Crisis Indicator Data'!D149</f>
        <v>Uganda</v>
      </c>
      <c r="E151" s="56" t="str">
        <f>'Crisis Indicator Data'!E149</f>
        <v>UGA</v>
      </c>
      <c r="F151" s="56" t="str">
        <f>'Crisis Indicator Data'!B149</f>
        <v>International displacement</v>
      </c>
      <c r="G151" s="228">
        <f t="shared" si="20"/>
        <v>3.1</v>
      </c>
      <c r="H151" s="57">
        <f t="shared" si="21"/>
        <v>4</v>
      </c>
      <c r="I151" s="118" t="str">
        <f t="shared" si="22"/>
        <v>High</v>
      </c>
      <c r="J151" s="229" t="str">
        <f>INDEX(Trends!$D$3:$D$404,MATCH(C151,Trends!$C$3:$C$404,0))</f>
        <v>Stable</v>
      </c>
      <c r="K151" s="109" t="str">
        <f>IF(Reliability!B149="x","x",(IF(ROUNDUP(Reliability!B149,0)=1,"Very High",IF(ROUNDUP(Reliability!B149,0)=2,"High",IF(ROUNDUP(Reliability!B149,0)=3,"Medium",IF(ROUNDUP(Reliability!B149,0)=4,"Low","Very Low"))))))</f>
        <v>Medium</v>
      </c>
      <c r="L151" s="230">
        <f t="shared" si="23"/>
        <v>3.3</v>
      </c>
      <c r="M151" s="237">
        <f>'Impact of the crisis'!N152</f>
        <v>2.1</v>
      </c>
      <c r="N151" s="237">
        <f>'Impact of the crisis'!AB152</f>
        <v>3.7</v>
      </c>
      <c r="O151" s="230">
        <f>'Conditions of people affected'!R152</f>
        <v>3.35</v>
      </c>
      <c r="P151" s="237">
        <f>'Conditions of people affected'!K152</f>
        <v>3.7</v>
      </c>
      <c r="Q151" s="237">
        <f>'Conditions of people affected'!Q152</f>
        <v>3</v>
      </c>
      <c r="R151" s="231">
        <f t="shared" si="24"/>
        <v>2.7</v>
      </c>
      <c r="S151" s="231">
        <f>'Complexity of the crisis'!X152</f>
        <v>3.3</v>
      </c>
      <c r="T151" s="231">
        <f>'Complexity of the crisis'!AN152</f>
        <v>2</v>
      </c>
      <c r="U151" s="124" t="str">
        <f>VLOOKUP(C151,Lists!$C$3:$E$160,3,FALSE)</f>
        <v>Africa</v>
      </c>
      <c r="V151" s="125">
        <v>44694</v>
      </c>
    </row>
    <row r="152" spans="1:22" x14ac:dyDescent="0.35">
      <c r="A152" s="56" t="str">
        <f>'Crisis Indicator Data'!A150</f>
        <v>Conflict in Ukraine</v>
      </c>
      <c r="B152" s="45" t="str">
        <f>Lists!G150</f>
        <v>Conflict</v>
      </c>
      <c r="C152" s="56" t="str">
        <f>'Crisis Indicator Data'!C150</f>
        <v>UKR002</v>
      </c>
      <c r="D152" s="56" t="str">
        <f>'Crisis Indicator Data'!D150</f>
        <v>Ukraine</v>
      </c>
      <c r="E152" s="56" t="str">
        <f>'Crisis Indicator Data'!E150</f>
        <v>UKR</v>
      </c>
      <c r="F152" s="56" t="str">
        <f>'Crisis Indicator Data'!B150</f>
        <v>Conflict</v>
      </c>
      <c r="G152" s="228">
        <f t="shared" si="20"/>
        <v>4.4000000000000004</v>
      </c>
      <c r="H152" s="57">
        <f t="shared" si="21"/>
        <v>5</v>
      </c>
      <c r="I152" s="118" t="str">
        <f t="shared" si="22"/>
        <v>Very High</v>
      </c>
      <c r="J152" s="229" t="str">
        <f>INDEX(Trends!$D$3:$D$404,MATCH(C152,Trends!$C$3:$C$404,0))</f>
        <v>Increasing</v>
      </c>
      <c r="K152" s="109" t="str">
        <f>IF(Reliability!B150="x","x",(IF(ROUNDUP(Reliability!B150,0)=1,"Very High",IF(ROUNDUP(Reliability!B150,0)=2,"High",IF(ROUNDUP(Reliability!B150,0)=3,"Medium",IF(ROUNDUP(Reliability!B150,0)=4,"Low","Very Low"))))))</f>
        <v>Very High</v>
      </c>
      <c r="L152" s="230">
        <f t="shared" si="23"/>
        <v>4.5999999999999996</v>
      </c>
      <c r="M152" s="237">
        <f>'Impact of the crisis'!N153</f>
        <v>4.9000000000000004</v>
      </c>
      <c r="N152" s="237">
        <f>'Impact of the crisis'!AB153</f>
        <v>4.4000000000000004</v>
      </c>
      <c r="O152" s="230">
        <f>'Conditions of people affected'!R153</f>
        <v>5</v>
      </c>
      <c r="P152" s="237">
        <f>'Conditions of people affected'!K153</f>
        <v>5</v>
      </c>
      <c r="Q152" s="237">
        <f>'Conditions of people affected'!Q153</f>
        <v>5</v>
      </c>
      <c r="R152" s="231">
        <f t="shared" si="24"/>
        <v>3.4</v>
      </c>
      <c r="S152" s="231">
        <f>'Complexity of the crisis'!X153</f>
        <v>2.6</v>
      </c>
      <c r="T152" s="231">
        <f>'Complexity of the crisis'!AN153</f>
        <v>4</v>
      </c>
      <c r="U152" s="124" t="str">
        <f>VLOOKUP(C152,Lists!$C$3:$E$160,3,FALSE)</f>
        <v>Europe</v>
      </c>
      <c r="V152" s="125">
        <v>44692</v>
      </c>
    </row>
    <row r="153" spans="1:22" x14ac:dyDescent="0.35">
      <c r="A153" s="56" t="str">
        <f>'Crisis Indicator Data'!A151</f>
        <v>Complex crisis in Venezuela</v>
      </c>
      <c r="B153" s="45" t="str">
        <f>Lists!G151</f>
        <v>Complex crisis</v>
      </c>
      <c r="C153" s="56" t="str">
        <f>'Crisis Indicator Data'!C151</f>
        <v>VEN001</v>
      </c>
      <c r="D153" s="56" t="str">
        <f>'Crisis Indicator Data'!D151</f>
        <v>Venezuela</v>
      </c>
      <c r="E153" s="56" t="str">
        <f>'Crisis Indicator Data'!E151</f>
        <v>VEN</v>
      </c>
      <c r="F153" s="56" t="str">
        <f>'Crisis Indicator Data'!B151</f>
        <v>Complex crisis</v>
      </c>
      <c r="G153" s="228">
        <f t="shared" si="20"/>
        <v>4.2</v>
      </c>
      <c r="H153" s="57">
        <f t="shared" si="21"/>
        <v>5</v>
      </c>
      <c r="I153" s="118" t="str">
        <f t="shared" si="22"/>
        <v>Very High</v>
      </c>
      <c r="J153" s="229" t="str">
        <f>INDEX(Trends!$D$3:$D$404,MATCH(C153,Trends!$C$3:$C$404,0))</f>
        <v>Decreasing</v>
      </c>
      <c r="K153" s="109" t="str">
        <f>IF(Reliability!B151="x","x",(IF(ROUNDUP(Reliability!B151,0)=1,"Very High",IF(ROUNDUP(Reliability!B151,0)=2,"High",IF(ROUNDUP(Reliability!B151,0)=3,"Medium",IF(ROUNDUP(Reliability!B151,0)=4,"Low","Very Low"))))))</f>
        <v>Medium</v>
      </c>
      <c r="L153" s="230">
        <f t="shared" si="23"/>
        <v>4.5999999999999996</v>
      </c>
      <c r="M153" s="237">
        <f>'Impact of the crisis'!N154</f>
        <v>4.9000000000000004</v>
      </c>
      <c r="N153" s="237">
        <f>'Impact of the crisis'!AB154</f>
        <v>4.5</v>
      </c>
      <c r="O153" s="230">
        <f>'Conditions of people affected'!R154</f>
        <v>4</v>
      </c>
      <c r="P153" s="237">
        <f>'Conditions of people affected'!K154</f>
        <v>5</v>
      </c>
      <c r="Q153" s="237">
        <f>'Conditions of people affected'!Q154</f>
        <v>3</v>
      </c>
      <c r="R153" s="231">
        <f t="shared" si="24"/>
        <v>4</v>
      </c>
      <c r="S153" s="231">
        <f>'Complexity of the crisis'!X154</f>
        <v>3.3</v>
      </c>
      <c r="T153" s="231">
        <f>'Complexity of the crisis'!AN154</f>
        <v>4.5</v>
      </c>
      <c r="U153" s="124" t="str">
        <f>VLOOKUP(C153,Lists!$C$3:$E$160,3,FALSE)</f>
        <v>Americas</v>
      </c>
      <c r="V153" s="125">
        <v>44719</v>
      </c>
    </row>
    <row r="154" spans="1:22" x14ac:dyDescent="0.35">
      <c r="A154" s="56" t="str">
        <f>'Crisis Indicator Data'!A152</f>
        <v>Conflict in Yemen</v>
      </c>
      <c r="B154" s="45" t="str">
        <f>Lists!G152</f>
        <v>Complex crisis</v>
      </c>
      <c r="C154" s="56" t="str">
        <f>'Crisis Indicator Data'!C152</f>
        <v>YEM001</v>
      </c>
      <c r="D154" s="56" t="str">
        <f>'Crisis Indicator Data'!D152</f>
        <v>Yemen</v>
      </c>
      <c r="E154" s="56" t="str">
        <f>'Crisis Indicator Data'!E152</f>
        <v>YEM</v>
      </c>
      <c r="F154" s="56" t="str">
        <f>'Crisis Indicator Data'!B152</f>
        <v>Complex crisis</v>
      </c>
      <c r="G154" s="228">
        <f t="shared" si="20"/>
        <v>4.8</v>
      </c>
      <c r="H154" s="57">
        <f t="shared" si="21"/>
        <v>5</v>
      </c>
      <c r="I154" s="118" t="str">
        <f t="shared" si="22"/>
        <v>Very High</v>
      </c>
      <c r="J154" s="229" t="str">
        <f>INDEX(Trends!$D$3:$D$404,MATCH(C154,Trends!$C$3:$C$404,0))</f>
        <v>Increasing</v>
      </c>
      <c r="K154" s="109" t="str">
        <f>IF(Reliability!B152="x","x",(IF(ROUNDUP(Reliability!B152,0)=1,"Very High",IF(ROUNDUP(Reliability!B152,0)=2,"High",IF(ROUNDUP(Reliability!B152,0)=3,"Medium",IF(ROUNDUP(Reliability!B152,0)=4,"Low","Very Low"))))))</f>
        <v>High</v>
      </c>
      <c r="L154" s="230">
        <f t="shared" si="23"/>
        <v>4.5999999999999996</v>
      </c>
      <c r="M154" s="237">
        <f>'Impact of the crisis'!N155</f>
        <v>4.9000000000000004</v>
      </c>
      <c r="N154" s="237">
        <f>'Impact of the crisis'!AB155</f>
        <v>4.4000000000000004</v>
      </c>
      <c r="O154" s="230">
        <f>'Conditions of people affected'!R155</f>
        <v>5</v>
      </c>
      <c r="P154" s="237">
        <f>'Conditions of people affected'!K155</f>
        <v>5</v>
      </c>
      <c r="Q154" s="237">
        <f>'Conditions of people affected'!Q155</f>
        <v>5</v>
      </c>
      <c r="R154" s="231">
        <f t="shared" si="24"/>
        <v>4.5</v>
      </c>
      <c r="S154" s="231">
        <f>'Complexity of the crisis'!X155</f>
        <v>3.9</v>
      </c>
      <c r="T154" s="231">
        <f>'Complexity of the crisis'!AN155</f>
        <v>5</v>
      </c>
      <c r="U154" s="124" t="str">
        <f>VLOOKUP(C154,Lists!$C$3:$E$160,3,FALSE)</f>
        <v>Middle east</v>
      </c>
      <c r="V154" s="125">
        <v>44697</v>
      </c>
    </row>
    <row r="155" spans="1:22" x14ac:dyDescent="0.35">
      <c r="A155" s="56" t="str">
        <f>'Crisis Indicator Data'!A153</f>
        <v>Mixed migration flows in Yemen</v>
      </c>
      <c r="B155" s="45" t="str">
        <f>Lists!G153</f>
        <v>Mixed Migration</v>
      </c>
      <c r="C155" s="56" t="str">
        <f>'Crisis Indicator Data'!C153</f>
        <v>YEM002</v>
      </c>
      <c r="D155" s="56" t="str">
        <f>'Crisis Indicator Data'!D153</f>
        <v>Yemen</v>
      </c>
      <c r="E155" s="56" t="str">
        <f>'Crisis Indicator Data'!E153</f>
        <v>YEM</v>
      </c>
      <c r="F155" s="56" t="str">
        <f>'Crisis Indicator Data'!B153</f>
        <v>International displacement</v>
      </c>
      <c r="G155" s="228">
        <f t="shared" si="20"/>
        <v>4.5</v>
      </c>
      <c r="H155" s="57">
        <f t="shared" si="21"/>
        <v>5</v>
      </c>
      <c r="I155" s="118" t="str">
        <f t="shared" si="22"/>
        <v>Very High</v>
      </c>
      <c r="J155" s="229" t="str">
        <f>INDEX(Trends!$D$3:$D$404,MATCH(C155,Trends!$C$3:$C$404,0))</f>
        <v>Stable</v>
      </c>
      <c r="K155" s="109" t="str">
        <f>IF(Reliability!B153="x","x",(IF(ROUNDUP(Reliability!B153,0)=1,"Very High",IF(ROUNDUP(Reliability!B153,0)=2,"High",IF(ROUNDUP(Reliability!B153,0)=3,"Medium",IF(ROUNDUP(Reliability!B153,0)=4,"Low","Very Low"))))))</f>
        <v>Very High</v>
      </c>
      <c r="L155" s="230">
        <f t="shared" si="23"/>
        <v>4.5999999999999996</v>
      </c>
      <c r="M155" s="237">
        <f>'Impact of the crisis'!N156</f>
        <v>4.9000000000000004</v>
      </c>
      <c r="N155" s="237">
        <f>'Impact of the crisis'!AB156</f>
        <v>4.4000000000000004</v>
      </c>
      <c r="O155" s="230">
        <f>'Conditions of people affected'!R156</f>
        <v>5</v>
      </c>
      <c r="P155" s="237">
        <f>'Conditions of people affected'!K156</f>
        <v>5</v>
      </c>
      <c r="Q155" s="237">
        <f>'Conditions of people affected'!Q156</f>
        <v>5</v>
      </c>
      <c r="R155" s="231">
        <f t="shared" si="24"/>
        <v>3.7</v>
      </c>
      <c r="S155" s="231">
        <f>'Complexity of the crisis'!X156</f>
        <v>3.9</v>
      </c>
      <c r="T155" s="231">
        <f>'Complexity of the crisis'!AN156</f>
        <v>3.5</v>
      </c>
      <c r="U155" s="124" t="str">
        <f>VLOOKUP(C155,Lists!$C$3:$E$160,3,FALSE)</f>
        <v>Middle east</v>
      </c>
      <c r="V155" s="125">
        <v>44697</v>
      </c>
    </row>
    <row r="156" spans="1:22" x14ac:dyDescent="0.35">
      <c r="A156" s="56" t="str">
        <f>'Crisis Indicator Data'!A154</f>
        <v>Drought in Zambia</v>
      </c>
      <c r="B156" s="45" t="str">
        <f>Lists!G154</f>
        <v>Drought</v>
      </c>
      <c r="C156" s="56" t="str">
        <f>'Crisis Indicator Data'!C154</f>
        <v>ZMB002</v>
      </c>
      <c r="D156" s="56" t="str">
        <f>'Crisis Indicator Data'!D154</f>
        <v>Zambia</v>
      </c>
      <c r="E156" s="56" t="str">
        <f>'Crisis Indicator Data'!E154</f>
        <v>ZMB</v>
      </c>
      <c r="F156" s="56" t="str">
        <f>'Crisis Indicator Data'!B154</f>
        <v>Drought</v>
      </c>
      <c r="G156" s="228">
        <f t="shared" si="20"/>
        <v>2.8</v>
      </c>
      <c r="H156" s="57">
        <f t="shared" si="21"/>
        <v>3</v>
      </c>
      <c r="I156" s="118" t="str">
        <f t="shared" si="22"/>
        <v>Medium</v>
      </c>
      <c r="J156" s="229" t="str">
        <f>INDEX(Trends!$D$3:$D$404,MATCH(C156,Trends!$C$3:$C$404,0))</f>
        <v>-</v>
      </c>
      <c r="K156" s="109" t="str">
        <f>IF(Reliability!B154="x","x",(IF(ROUNDUP(Reliability!B154,0)=1,"Very High",IF(ROUNDUP(Reliability!B154,0)=2,"High",IF(ROUNDUP(Reliability!B154,0)=3,"Medium",IF(ROUNDUP(Reliability!B154,0)=4,"Low","Very Low"))))))</f>
        <v>Very High</v>
      </c>
      <c r="L156" s="230">
        <f t="shared" si="23"/>
        <v>3</v>
      </c>
      <c r="M156" s="237">
        <f>'Impact of the crisis'!N157</f>
        <v>4.3</v>
      </c>
      <c r="N156" s="237">
        <f>'Impact of the crisis'!AB157</f>
        <v>2</v>
      </c>
      <c r="O156" s="230">
        <f>'Conditions of people affected'!R157</f>
        <v>3.35</v>
      </c>
      <c r="P156" s="237">
        <f>'Conditions of people affected'!K157</f>
        <v>3.7</v>
      </c>
      <c r="Q156" s="237">
        <f>'Conditions of people affected'!Q157</f>
        <v>3</v>
      </c>
      <c r="R156" s="231">
        <f t="shared" si="24"/>
        <v>1.9</v>
      </c>
      <c r="S156" s="231">
        <f>'Complexity of the crisis'!X157</f>
        <v>1.8</v>
      </c>
      <c r="T156" s="231">
        <f>'Complexity of the crisis'!AN157</f>
        <v>2</v>
      </c>
      <c r="U156" s="124" t="str">
        <f>VLOOKUP(C156,Lists!$C$3:$E$160,3,FALSE)</f>
        <v>Africa</v>
      </c>
      <c r="V156" s="125">
        <v>44736</v>
      </c>
    </row>
    <row r="157" spans="1:22" x14ac:dyDescent="0.35">
      <c r="A157" s="56" t="str">
        <f>'Crisis Indicator Data'!A155</f>
        <v>Complex crisis in Zimbabwe</v>
      </c>
      <c r="B157" s="45" t="str">
        <f>Lists!G155</f>
        <v>Complex crisis</v>
      </c>
      <c r="C157" s="56" t="str">
        <f>'Crisis Indicator Data'!C155</f>
        <v>ZWE001</v>
      </c>
      <c r="D157" s="56" t="str">
        <f>'Crisis Indicator Data'!D155</f>
        <v>Zimbabwe</v>
      </c>
      <c r="E157" s="56" t="str">
        <f>'Crisis Indicator Data'!E155</f>
        <v>ZWE</v>
      </c>
      <c r="F157" s="56" t="str">
        <f>'Crisis Indicator Data'!B155</f>
        <v>Complex crisis</v>
      </c>
      <c r="G157" s="228">
        <f t="shared" si="20"/>
        <v>3.8</v>
      </c>
      <c r="H157" s="57">
        <f t="shared" si="21"/>
        <v>4</v>
      </c>
      <c r="I157" s="118" t="str">
        <f t="shared" si="22"/>
        <v>High</v>
      </c>
      <c r="J157" s="229" t="str">
        <f>INDEX(Trends!$D$3:$D$404,MATCH(C157,Trends!$C$3:$C$404,0))</f>
        <v>-</v>
      </c>
      <c r="K157" s="109" t="str">
        <f>IF(Reliability!B155="x","x",(IF(ROUNDUP(Reliability!B155,0)=1,"Very High",IF(ROUNDUP(Reliability!B155,0)=2,"High",IF(ROUNDUP(Reliability!B155,0)=3,"Medium",IF(ROUNDUP(Reliability!B155,0)=4,"Low","Very Low"))))))</f>
        <v>High</v>
      </c>
      <c r="L157" s="230">
        <f t="shared" si="23"/>
        <v>3.4</v>
      </c>
      <c r="M157" s="237">
        <f>'Impact of the crisis'!N158</f>
        <v>4.5999999999999996</v>
      </c>
      <c r="N157" s="237">
        <f>'Impact of the crisis'!AB158</f>
        <v>2.6</v>
      </c>
      <c r="O157" s="230">
        <f>'Conditions of people affected'!R158</f>
        <v>4.3499999999999996</v>
      </c>
      <c r="P157" s="237">
        <f>'Conditions of people affected'!K158</f>
        <v>4.7</v>
      </c>
      <c r="Q157" s="237">
        <f>'Conditions of people affected'!Q158</f>
        <v>4</v>
      </c>
      <c r="R157" s="231">
        <f t="shared" si="24"/>
        <v>3</v>
      </c>
      <c r="S157" s="231">
        <f>'Complexity of the crisis'!X158</f>
        <v>2.9</v>
      </c>
      <c r="T157" s="231">
        <f>'Complexity of the crisis'!AN158</f>
        <v>3</v>
      </c>
      <c r="U157" s="124" t="str">
        <f>VLOOKUP(C157,Lists!$C$3:$E$160,3,FALSE)</f>
        <v>Africa</v>
      </c>
      <c r="V157" s="125">
        <v>44732</v>
      </c>
    </row>
  </sheetData>
  <autoFilter ref="A4:T155" xr:uid="{00000000-0009-0000-0000-000002000000}"/>
  <mergeCells count="1">
    <mergeCell ref="A1:T1"/>
  </mergeCells>
  <conditionalFormatting sqref="L5:L250">
    <cfRule type="cellIs" dxfId="630" priority="81" stopIfTrue="1" operator="between">
      <formula>4</formula>
      <formula>5</formula>
    </cfRule>
    <cfRule type="cellIs" dxfId="629" priority="92" stopIfTrue="1" operator="between">
      <formula>3</formula>
      <formula>4</formula>
    </cfRule>
    <cfRule type="cellIs" dxfId="628" priority="93" stopIfTrue="1" operator="between">
      <formula>2</formula>
      <formula>3</formula>
    </cfRule>
    <cfRule type="cellIs" dxfId="627" priority="94" stopIfTrue="1" operator="between">
      <formula>1</formula>
      <formula>2</formula>
    </cfRule>
    <cfRule type="cellIs" dxfId="626" priority="95" stopIfTrue="1" operator="between">
      <formula>0</formula>
      <formula>1</formula>
    </cfRule>
  </conditionalFormatting>
  <conditionalFormatting sqref="M5:N250">
    <cfRule type="cellIs" dxfId="625" priority="82" stopIfTrue="1" operator="between">
      <formula>4</formula>
      <formula>5</formula>
    </cfRule>
    <cfRule type="cellIs" dxfId="624" priority="88" stopIfTrue="1" operator="between">
      <formula>3</formula>
      <formula>4</formula>
    </cfRule>
    <cfRule type="cellIs" dxfId="623" priority="89" stopIfTrue="1" operator="between">
      <formula>2</formula>
      <formula>3</formula>
    </cfRule>
    <cfRule type="cellIs" dxfId="622" priority="90" stopIfTrue="1" operator="between">
      <formula>1</formula>
      <formula>2</formula>
    </cfRule>
    <cfRule type="cellIs" dxfId="621" priority="91" stopIfTrue="1" operator="between">
      <formula>0</formula>
      <formula>1</formula>
    </cfRule>
  </conditionalFormatting>
  <conditionalFormatting sqref="H5:H250">
    <cfRule type="cellIs" dxfId="620" priority="76" stopIfTrue="1" operator="equal">
      <formula>5</formula>
    </cfRule>
    <cfRule type="cellIs" dxfId="619" priority="77" stopIfTrue="1" operator="equal">
      <formula>4</formula>
    </cfRule>
    <cfRule type="cellIs" dxfId="618" priority="78" stopIfTrue="1" operator="equal">
      <formula>3</formula>
    </cfRule>
    <cfRule type="cellIs" dxfId="617" priority="79" stopIfTrue="1" operator="equal">
      <formula>2</formula>
    </cfRule>
    <cfRule type="cellIs" dxfId="616" priority="80" stopIfTrue="1" operator="equal">
      <formula>1</formula>
    </cfRule>
  </conditionalFormatting>
  <conditionalFormatting sqref="P5:Q250">
    <cfRule type="cellIs" dxfId="615" priority="71" stopIfTrue="1" operator="between">
      <formula>7.1</formula>
      <formula>10</formula>
    </cfRule>
    <cfRule type="cellIs" dxfId="614" priority="72" stopIfTrue="1" operator="between">
      <formula>5.4</formula>
      <formula>7</formula>
    </cfRule>
    <cfRule type="cellIs" dxfId="613" priority="73" stopIfTrue="1" operator="between">
      <formula>3.5</formula>
      <formula>5.3</formula>
    </cfRule>
    <cfRule type="cellIs" dxfId="612" priority="74" stopIfTrue="1" operator="between">
      <formula>1.8</formula>
      <formula>3.4</formula>
    </cfRule>
    <cfRule type="cellIs" dxfId="611" priority="75" stopIfTrue="1" operator="between">
      <formula>0</formula>
      <formula>1.7</formula>
    </cfRule>
  </conditionalFormatting>
  <conditionalFormatting sqref="T5:T250">
    <cfRule type="cellIs" dxfId="610" priority="61" stopIfTrue="1" operator="between">
      <formula>4</formula>
      <formula>5</formula>
    </cfRule>
    <cfRule type="cellIs" dxfId="609" priority="62" stopIfTrue="1" operator="between">
      <formula>3</formula>
      <formula>4</formula>
    </cfRule>
    <cfRule type="cellIs" dxfId="608" priority="63" stopIfTrue="1" operator="between">
      <formula>2</formula>
      <formula>3</formula>
    </cfRule>
    <cfRule type="cellIs" dxfId="607" priority="64" stopIfTrue="1" operator="between">
      <formula>1</formula>
      <formula>2</formula>
    </cfRule>
    <cfRule type="cellIs" dxfId="606" priority="65" stopIfTrue="1" operator="between">
      <formula>0</formula>
      <formula>1</formula>
    </cfRule>
  </conditionalFormatting>
  <conditionalFormatting sqref="R5:R250">
    <cfRule type="cellIs" dxfId="605" priority="31" stopIfTrue="1" operator="between">
      <formula>4</formula>
      <formula>5</formula>
    </cfRule>
    <cfRule type="cellIs" dxfId="604" priority="32" stopIfTrue="1" operator="between">
      <formula>3</formula>
      <formula>4</formula>
    </cfRule>
    <cfRule type="cellIs" dxfId="603" priority="33" stopIfTrue="1" operator="between">
      <formula>2</formula>
      <formula>3</formula>
    </cfRule>
    <cfRule type="cellIs" dxfId="602" priority="34" stopIfTrue="1" operator="between">
      <formula>1</formula>
      <formula>2</formula>
    </cfRule>
    <cfRule type="cellIs" dxfId="601" priority="35" stopIfTrue="1" operator="between">
      <formula>0</formula>
      <formula>1</formula>
    </cfRule>
  </conditionalFormatting>
  <conditionalFormatting sqref="J5:J250">
    <cfRule type="cellIs" dxfId="600" priority="11" operator="equal">
      <formula>"Increasing"</formula>
    </cfRule>
    <cfRule type="cellIs" dxfId="599" priority="12" operator="equal">
      <formula>"Stable"</formula>
    </cfRule>
    <cfRule type="cellIs" dxfId="598" priority="13" operator="equal">
      <formula>"Decreasing"</formula>
    </cfRule>
  </conditionalFormatting>
  <conditionalFormatting sqref="I5:I250">
    <cfRule type="cellIs" dxfId="597" priority="41" stopIfTrue="1" operator="equal">
      <formula>"Very High"</formula>
    </cfRule>
    <cfRule type="cellIs" dxfId="596" priority="42" stopIfTrue="1" operator="equal">
      <formula>"High"</formula>
    </cfRule>
    <cfRule type="cellIs" dxfId="595" priority="43" stopIfTrue="1" operator="equal">
      <formula>"Medium"</formula>
    </cfRule>
    <cfRule type="cellIs" dxfId="594" priority="44" stopIfTrue="1" operator="equal">
      <formula>"Low"</formula>
    </cfRule>
    <cfRule type="cellIs" dxfId="593" priority="45" stopIfTrue="1" operator="equal">
      <formula>"Very Low"</formula>
    </cfRule>
  </conditionalFormatting>
  <conditionalFormatting sqref="O5:O250">
    <cfRule type="cellIs" dxfId="592" priority="6" stopIfTrue="1" operator="between">
      <formula>5</formula>
      <formula>5.9</formula>
    </cfRule>
    <cfRule type="cellIs" dxfId="591" priority="7" stopIfTrue="1" operator="between">
      <formula>4</formula>
      <formula>4.9</formula>
    </cfRule>
    <cfRule type="cellIs" dxfId="590" priority="8" stopIfTrue="1" operator="between">
      <formula>3</formula>
      <formula>3.9</formula>
    </cfRule>
    <cfRule type="cellIs" dxfId="589" priority="9" stopIfTrue="1" operator="between">
      <formula>2</formula>
      <formula>2.9</formula>
    </cfRule>
    <cfRule type="cellIs" dxfId="588" priority="10" stopIfTrue="1" operator="between">
      <formula>0</formula>
      <formula>1.9</formula>
    </cfRule>
  </conditionalFormatting>
  <conditionalFormatting sqref="S5:T250">
    <cfRule type="cellIs" dxfId="587" priority="51" stopIfTrue="1" operator="between">
      <formula>4</formula>
      <formula>5</formula>
    </cfRule>
    <cfRule type="cellIs" dxfId="586" priority="52" stopIfTrue="1" operator="between">
      <formula>3</formula>
      <formula>4</formula>
    </cfRule>
    <cfRule type="cellIs" dxfId="585" priority="53" stopIfTrue="1" operator="between">
      <formula>2</formula>
      <formula>3</formula>
    </cfRule>
    <cfRule type="cellIs" dxfId="584" priority="54" stopIfTrue="1" operator="between">
      <formula>1</formula>
      <formula>2</formula>
    </cfRule>
    <cfRule type="cellIs" dxfId="583" priority="55" stopIfTrue="1" operator="between">
      <formula>0</formula>
      <formula>1</formula>
    </cfRule>
  </conditionalFormatting>
  <conditionalFormatting sqref="K5:K250">
    <cfRule type="cellIs" dxfId="582" priority="1" stopIfTrue="1" operator="equal">
      <formula>"Very Low"</formula>
    </cfRule>
    <cfRule type="cellIs" dxfId="581" priority="2" stopIfTrue="1" operator="equal">
      <formula>"Low"</formula>
    </cfRule>
    <cfRule type="cellIs" dxfId="580" priority="3" stopIfTrue="1" operator="equal">
      <formula>"Medium"</formula>
    </cfRule>
    <cfRule type="cellIs" dxfId="579" priority="4" stopIfTrue="1" operator="equal">
      <formula>"High"</formula>
    </cfRule>
    <cfRule type="cellIs" dxfId="578"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style="216" bestFit="1" customWidth="1"/>
  </cols>
  <sheetData>
    <row r="1" spans="1:57" ht="284.89999999999998" customHeight="1" x14ac:dyDescent="0.35">
      <c r="A1" t="s">
        <v>7887</v>
      </c>
      <c r="B1" s="211" t="s">
        <v>9069</v>
      </c>
      <c r="C1" s="211" t="s">
        <v>9070</v>
      </c>
      <c r="D1" s="211" t="s">
        <v>9071</v>
      </c>
      <c r="E1" s="211" t="s">
        <v>9072</v>
      </c>
      <c r="F1" s="211" t="s">
        <v>9073</v>
      </c>
      <c r="G1" s="211" t="s">
        <v>9074</v>
      </c>
      <c r="H1" s="211" t="s">
        <v>9075</v>
      </c>
      <c r="I1" s="211" t="s">
        <v>9076</v>
      </c>
      <c r="J1" s="211" t="s">
        <v>9077</v>
      </c>
      <c r="K1" s="211" t="s">
        <v>9078</v>
      </c>
      <c r="L1" s="211" t="s">
        <v>9079</v>
      </c>
      <c r="M1" s="211" t="s">
        <v>9080</v>
      </c>
      <c r="N1" s="211" t="s">
        <v>9081</v>
      </c>
      <c r="O1" s="211" t="s">
        <v>9082</v>
      </c>
      <c r="P1" s="211" t="s">
        <v>9083</v>
      </c>
      <c r="Q1" s="211" t="s">
        <v>9084</v>
      </c>
      <c r="R1" s="211" t="s">
        <v>9085</v>
      </c>
      <c r="S1" s="211" t="s">
        <v>9086</v>
      </c>
      <c r="T1" s="211" t="s">
        <v>9086</v>
      </c>
      <c r="U1" s="211" t="s">
        <v>9087</v>
      </c>
      <c r="V1" s="211" t="s">
        <v>9088</v>
      </c>
      <c r="W1" s="211" t="s">
        <v>9089</v>
      </c>
      <c r="X1" s="211" t="s">
        <v>9090</v>
      </c>
      <c r="Y1" s="211" t="s">
        <v>9091</v>
      </c>
      <c r="Z1" s="211" t="s">
        <v>9092</v>
      </c>
      <c r="AA1" s="211" t="s">
        <v>9093</v>
      </c>
      <c r="AB1" s="211" t="s">
        <v>9094</v>
      </c>
      <c r="AC1" s="211" t="s">
        <v>9095</v>
      </c>
      <c r="AD1" s="211" t="s">
        <v>9096</v>
      </c>
      <c r="AE1" s="211" t="s">
        <v>8033</v>
      </c>
      <c r="AF1" s="211" t="s">
        <v>7948</v>
      </c>
      <c r="AG1" s="211" t="s">
        <v>9097</v>
      </c>
      <c r="AH1" s="211" t="s">
        <v>9097</v>
      </c>
      <c r="AI1" s="211" t="s">
        <v>9097</v>
      </c>
      <c r="AJ1" s="211" t="s">
        <v>9098</v>
      </c>
      <c r="AK1" s="211" t="s">
        <v>9099</v>
      </c>
      <c r="AL1" s="211" t="s">
        <v>9100</v>
      </c>
      <c r="AM1" s="211" t="s">
        <v>9101</v>
      </c>
      <c r="AN1" s="211" t="s">
        <v>9102</v>
      </c>
      <c r="AO1" s="211" t="s">
        <v>9103</v>
      </c>
      <c r="AP1" s="211" t="s">
        <v>9104</v>
      </c>
      <c r="AQ1" s="211" t="s">
        <v>9105</v>
      </c>
      <c r="AR1" s="211" t="s">
        <v>9106</v>
      </c>
      <c r="AS1" s="211" t="s">
        <v>9107</v>
      </c>
      <c r="AT1" s="211" t="s">
        <v>9108</v>
      </c>
      <c r="AU1" s="211" t="s">
        <v>9109</v>
      </c>
      <c r="AV1" s="211" t="s">
        <v>9110</v>
      </c>
      <c r="AW1" s="211" t="s">
        <v>9111</v>
      </c>
      <c r="AX1" s="211" t="s">
        <v>9112</v>
      </c>
      <c r="AY1" s="211" t="s">
        <v>9113</v>
      </c>
      <c r="AZ1" s="211" t="s">
        <v>9114</v>
      </c>
    </row>
    <row r="2" spans="1:57" x14ac:dyDescent="0.35">
      <c r="A2" t="s">
        <v>9117</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9134</v>
      </c>
      <c r="BB2" t="s">
        <v>9135</v>
      </c>
      <c r="BC2" t="s">
        <v>9136</v>
      </c>
      <c r="BD2" t="s">
        <v>9137</v>
      </c>
      <c r="BE2" t="s">
        <v>9138</v>
      </c>
    </row>
    <row r="3" spans="1:57" x14ac:dyDescent="0.35">
      <c r="A3" t="s">
        <v>8051</v>
      </c>
      <c r="B3" s="213">
        <f>IF('Indicator Date hidden'!C4="x","x",$B$2-'Indicator Date hidden'!C4)</f>
        <v>0</v>
      </c>
      <c r="C3" s="213">
        <f>IF('Indicator Date hidden'!D4="x","x",$C$2-'Indicator Date hidden'!D4)</f>
        <v>0</v>
      </c>
      <c r="D3" s="213">
        <f>IF('Indicator Date hidden'!E4="x","x",$D$2-'Indicator Date hidden'!E4)</f>
        <v>0</v>
      </c>
      <c r="E3" s="213">
        <f>IF('Indicator Date hidden'!F4="x","x",$E$2-'Indicator Date hidden'!F4)</f>
        <v>0</v>
      </c>
      <c r="F3" s="213">
        <f>IF('Indicator Date hidden'!G4="x","x",$F$2-'Indicator Date hidden'!G4)</f>
        <v>0</v>
      </c>
      <c r="G3" s="213">
        <f>IF('Indicator Date hidden'!H4="x","x",$G$2-'Indicator Date hidden'!H4)</f>
        <v>0</v>
      </c>
      <c r="H3" s="213">
        <f>IF('Indicator Date hidden'!I4="x","x",$H$2-'Indicator Date hidden'!I4)</f>
        <v>0</v>
      </c>
      <c r="I3" s="213">
        <f>IF('Indicator Date hidden'!J4="x","x",$I$2-'Indicator Date hidden'!J4)</f>
        <v>0</v>
      </c>
      <c r="J3" s="213">
        <f>IF('Indicator Date hidden'!K4="x","x",$J$2-'Indicator Date hidden'!K4)</f>
        <v>0</v>
      </c>
      <c r="K3" s="213">
        <f>IF('Indicator Date hidden'!L4="x","x",$K$2-'Indicator Date hidden'!L4)</f>
        <v>0</v>
      </c>
      <c r="L3" s="213">
        <f>IF('Indicator Date hidden'!M4="x","x",$L$2-'Indicator Date hidden'!M4)</f>
        <v>0</v>
      </c>
      <c r="M3" s="213">
        <f>IF('Indicator Date hidden'!N4="x","x",$M$2-'Indicator Date hidden'!N4)</f>
        <v>0</v>
      </c>
      <c r="N3" s="213">
        <f>IF('Indicator Date hidden'!O4="x","x",$N$2-'Indicator Date hidden'!O4)</f>
        <v>0</v>
      </c>
      <c r="O3" s="213">
        <f>IF('Indicator Date hidden'!P4="x","x",$O$2-'Indicator Date hidden'!P4)</f>
        <v>0</v>
      </c>
      <c r="P3" s="213">
        <f>IF('Indicator Date hidden'!Q4="x","x",$P$2-'Indicator Date hidden'!Q4)</f>
        <v>0</v>
      </c>
      <c r="Q3" s="213">
        <f>IF('Indicator Date hidden'!R4="x","x",$Q$2-'Indicator Date hidden'!R4)</f>
        <v>3</v>
      </c>
      <c r="R3" s="213">
        <f>IF('Indicator Date hidden'!S4="x","x",$R$2-'Indicator Date hidden'!S4)</f>
        <v>0</v>
      </c>
      <c r="S3" s="213">
        <f>IF('Indicator Date hidden'!T4="x","x",$S$2-'Indicator Date hidden'!T4)</f>
        <v>0</v>
      </c>
      <c r="T3" s="213">
        <f>IF('Indicator Date hidden'!U4="x","x",$T$2-'Indicator Date hidden'!U4)</f>
        <v>0</v>
      </c>
      <c r="U3" s="213">
        <f>IF('Indicator Date hidden'!V4="x","x",$U$2-'Indicator Date hidden'!V4)</f>
        <v>0</v>
      </c>
      <c r="V3" s="213">
        <f>IF('Indicator Date hidden'!W4="x","x",$V$2-'Indicator Date hidden'!W4)</f>
        <v>0</v>
      </c>
      <c r="W3" s="213">
        <f>IF('Indicator Date hidden'!X4="x","x",$W$2-'Indicator Date hidden'!X4)</f>
        <v>10</v>
      </c>
      <c r="X3" s="213">
        <f>IF('Indicator Date hidden'!Y4="x","x",$X$2-'Indicator Date hidden'!Y4)</f>
        <v>1</v>
      </c>
      <c r="Y3" s="213">
        <f>IF('Indicator Date hidden'!Z4="x","x",$Y$2-'Indicator Date hidden'!Z4)</f>
        <v>0</v>
      </c>
      <c r="Z3" s="213">
        <f>IF('Indicator Date hidden'!AA4="x","x",$Z$2-'Indicator Date hidden'!AA4)</f>
        <v>0</v>
      </c>
      <c r="AA3" s="213">
        <f>IF('Indicator Date hidden'!AB4="x","x",$AA$2-'Indicator Date hidden'!AB4)</f>
        <v>0</v>
      </c>
      <c r="AB3" s="213">
        <f>IF('Indicator Date hidden'!AC4="x","x",$AB$2-'Indicator Date hidden'!AC4)</f>
        <v>0</v>
      </c>
      <c r="AC3" s="213">
        <f>IF('Indicator Date hidden'!AD4="x","x",$AC$2-'Indicator Date hidden'!AD4)</f>
        <v>0</v>
      </c>
      <c r="AD3" s="213">
        <f>IF('Indicator Date hidden'!AE4="x","x",$AD$2-'Indicator Date hidden'!AE4)</f>
        <v>0</v>
      </c>
      <c r="AE3" s="213">
        <f>IF('Indicator Date hidden'!AF4="x","x",$AE$2-'Indicator Date hidden'!AF4)</f>
        <v>0</v>
      </c>
      <c r="AF3" s="213">
        <f>IF('Indicator Date hidden'!AG4="x","x",$AF$2-'Indicator Date hidden'!AG4)</f>
        <v>6</v>
      </c>
      <c r="AG3" s="213">
        <f>IF('Indicator Date hidden'!AH4="x","x",$AG$2-'Indicator Date hidden'!AH4)</f>
        <v>0</v>
      </c>
      <c r="AH3" s="213">
        <f>IF('Indicator Date hidden'!AI4="x","x",$AH$2-'Indicator Date hidden'!AI4)</f>
        <v>0</v>
      </c>
      <c r="AI3" s="213">
        <f>IF('Indicator Date hidden'!AJ4="x","x",$AI$2-'Indicator Date hidden'!AJ4)</f>
        <v>0</v>
      </c>
      <c r="AJ3" s="213">
        <f>IF('Indicator Date hidden'!AK4="x","x",$AJ$2-'Indicator Date hidden'!AK4)</f>
        <v>1</v>
      </c>
      <c r="AK3" s="213">
        <f>IF('Indicator Date hidden'!AL4="x","x",$AK$2-'Indicator Date hidden'!AL4)</f>
        <v>1</v>
      </c>
      <c r="AL3" s="213">
        <f>IF('Indicator Date hidden'!AM4="x","x",$AL$2-'Indicator Date hidden'!AM4)</f>
        <v>0</v>
      </c>
      <c r="AM3" s="213">
        <f>IF('Indicator Date hidden'!AN4="x","x",$AM$2-'Indicator Date hidden'!AN4)</f>
        <v>0</v>
      </c>
      <c r="AN3" s="213">
        <f>IF('Indicator Date hidden'!AO4="x","x",$AN$2-'Indicator Date hidden'!AO4)</f>
        <v>0</v>
      </c>
      <c r="AO3" s="213" t="str">
        <f>IF('Indicator Date hidden'!AP4="x","x",$AO$2-'Indicator Date hidden'!AP4)</f>
        <v>x</v>
      </c>
      <c r="AP3" s="213" t="str">
        <f>IF('Indicator Date hidden'!AQ4="x","x",$AP$2-'Indicator Date hidden'!AQ4)</f>
        <v>x</v>
      </c>
      <c r="AQ3" s="213">
        <f>IF('Indicator Date hidden'!AR4="x","x",$AQ$2-'Indicator Date hidden'!AR4)</f>
        <v>0</v>
      </c>
      <c r="AR3" s="213">
        <f>IF('Indicator Date hidden'!AS4="x","x",$AR$2-'Indicator Date hidden'!AS4)</f>
        <v>0</v>
      </c>
      <c r="AS3" s="213">
        <f>IF('Indicator Date hidden'!AT4="x","x",$AS$2-'Indicator Date hidden'!AT4)</f>
        <v>0</v>
      </c>
      <c r="AT3" s="213">
        <f>IF('Indicator Date hidden'!AU4="x","x",$AT$2-'Indicator Date hidden'!AU4)</f>
        <v>0</v>
      </c>
      <c r="AU3" s="213">
        <f>IF('Indicator Date hidden'!AV4="x","x",$AU$2-'Indicator Date hidden'!AV4)</f>
        <v>3</v>
      </c>
      <c r="AV3" s="213">
        <f>IF('Indicator Date hidden'!AW4="x","x",$AV$2-'Indicator Date hidden'!AW4)</f>
        <v>0</v>
      </c>
      <c r="AW3" s="213">
        <f>IF('Indicator Date hidden'!AX4="x","x",$AW$2-'Indicator Date hidden'!AX4)</f>
        <v>0</v>
      </c>
      <c r="AX3" s="213">
        <f>IF('Indicator Date hidden'!AY4="x","x",$AX$2-'Indicator Date hidden'!AY4)</f>
        <v>0</v>
      </c>
      <c r="AY3" s="213">
        <f>IF('Indicator Date hidden'!AZ4="x","x",$AY$2-'Indicator Date hidden'!AZ4)</f>
        <v>0</v>
      </c>
      <c r="AZ3" s="213">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3">
        <f t="shared" ref="BE3:BE34" si="4">MEDIAN(B3:AZ3)</f>
        <v>0</v>
      </c>
    </row>
    <row r="4" spans="1:57" x14ac:dyDescent="0.35">
      <c r="A4" t="s">
        <v>8054</v>
      </c>
      <c r="B4" s="213">
        <f>IF('Indicator Date hidden'!C5="x","x",$B$2-'Indicator Date hidden'!C5)</f>
        <v>0</v>
      </c>
      <c r="C4" s="213">
        <f>IF('Indicator Date hidden'!D5="x","x",$C$2-'Indicator Date hidden'!D5)</f>
        <v>0</v>
      </c>
      <c r="D4" s="213">
        <f>IF('Indicator Date hidden'!E5="x","x",$D$2-'Indicator Date hidden'!E5)</f>
        <v>0</v>
      </c>
      <c r="E4" s="213">
        <f>IF('Indicator Date hidden'!F5="x","x",$E$2-'Indicator Date hidden'!F5)</f>
        <v>0</v>
      </c>
      <c r="F4" s="213">
        <f>IF('Indicator Date hidden'!G5="x","x",$F$2-'Indicator Date hidden'!G5)</f>
        <v>0</v>
      </c>
      <c r="G4" s="213">
        <f>IF('Indicator Date hidden'!H5="x","x",$G$2-'Indicator Date hidden'!H5)</f>
        <v>0</v>
      </c>
      <c r="H4" s="213">
        <f>IF('Indicator Date hidden'!I5="x","x",$H$2-'Indicator Date hidden'!I5)</f>
        <v>0</v>
      </c>
      <c r="I4" s="213">
        <f>IF('Indicator Date hidden'!J5="x","x",$I$2-'Indicator Date hidden'!J5)</f>
        <v>0</v>
      </c>
      <c r="J4" s="213">
        <f>IF('Indicator Date hidden'!K5="x","x",$J$2-'Indicator Date hidden'!K5)</f>
        <v>0</v>
      </c>
      <c r="K4" s="213">
        <f>IF('Indicator Date hidden'!L5="x","x",$K$2-'Indicator Date hidden'!L5)</f>
        <v>0</v>
      </c>
      <c r="L4" s="213">
        <f>IF('Indicator Date hidden'!M5="x","x",$L$2-'Indicator Date hidden'!M5)</f>
        <v>0</v>
      </c>
      <c r="M4" s="213">
        <f>IF('Indicator Date hidden'!N5="x","x",$M$2-'Indicator Date hidden'!N5)</f>
        <v>0</v>
      </c>
      <c r="N4" s="213">
        <f>IF('Indicator Date hidden'!O5="x","x",$N$2-'Indicator Date hidden'!O5)</f>
        <v>0</v>
      </c>
      <c r="O4" s="213">
        <f>IF('Indicator Date hidden'!P5="x","x",$O$2-'Indicator Date hidden'!P5)</f>
        <v>0</v>
      </c>
      <c r="P4" s="213">
        <f>IF('Indicator Date hidden'!Q5="x","x",$P$2-'Indicator Date hidden'!Q5)</f>
        <v>0</v>
      </c>
      <c r="Q4" s="213">
        <f>IF('Indicator Date hidden'!R5="x","x",$Q$2-'Indicator Date hidden'!R5)</f>
        <v>5</v>
      </c>
      <c r="R4" s="213">
        <f>IF('Indicator Date hidden'!S5="x","x",$R$2-'Indicator Date hidden'!S5)</f>
        <v>0</v>
      </c>
      <c r="S4" s="213">
        <f>IF('Indicator Date hidden'!T5="x","x",$S$2-'Indicator Date hidden'!T5)</f>
        <v>0</v>
      </c>
      <c r="T4" s="213">
        <f>IF('Indicator Date hidden'!U5="x","x",$T$2-'Indicator Date hidden'!U5)</f>
        <v>0</v>
      </c>
      <c r="U4" s="213">
        <f>IF('Indicator Date hidden'!V5="x","x",$U$2-'Indicator Date hidden'!V5)</f>
        <v>0</v>
      </c>
      <c r="V4" s="213">
        <f>IF('Indicator Date hidden'!W5="x","x",$V$2-'Indicator Date hidden'!W5)</f>
        <v>0</v>
      </c>
      <c r="W4" s="213">
        <f>IF('Indicator Date hidden'!X5="x","x",$W$2-'Indicator Date hidden'!X5)</f>
        <v>5</v>
      </c>
      <c r="X4" s="213">
        <f>IF('Indicator Date hidden'!Y5="x","x",$X$2-'Indicator Date hidden'!Y5)</f>
        <v>1</v>
      </c>
      <c r="Y4" s="213">
        <f>IF('Indicator Date hidden'!Z5="x","x",$Y$2-'Indicator Date hidden'!Z5)</f>
        <v>0</v>
      </c>
      <c r="Z4" s="213">
        <f>IF('Indicator Date hidden'!AA5="x","x",$Z$2-'Indicator Date hidden'!AA5)</f>
        <v>0</v>
      </c>
      <c r="AA4" s="213">
        <f>IF('Indicator Date hidden'!AB5="x","x",$AA$2-'Indicator Date hidden'!AB5)</f>
        <v>1</v>
      </c>
      <c r="AB4" s="213">
        <f>IF('Indicator Date hidden'!AC5="x","x",$AB$2-'Indicator Date hidden'!AC5)</f>
        <v>0</v>
      </c>
      <c r="AC4" s="213">
        <f>IF('Indicator Date hidden'!AD5="x","x",$AC$2-'Indicator Date hidden'!AD5)</f>
        <v>0</v>
      </c>
      <c r="AD4" s="213" t="str">
        <f>IF('Indicator Date hidden'!AE5="x","x",$AD$2-'Indicator Date hidden'!AE5)</f>
        <v>x</v>
      </c>
      <c r="AE4" s="213">
        <f>IF('Indicator Date hidden'!AF5="x","x",$AE$2-'Indicator Date hidden'!AF5)</f>
        <v>0</v>
      </c>
      <c r="AF4" s="213">
        <f>IF('Indicator Date hidden'!AG5="x","x",$AF$2-'Indicator Date hidden'!AG5)</f>
        <v>1</v>
      </c>
      <c r="AG4" s="213">
        <f>IF('Indicator Date hidden'!AH5="x","x",$AG$2-'Indicator Date hidden'!AH5)</f>
        <v>0</v>
      </c>
      <c r="AH4" s="213">
        <f>IF('Indicator Date hidden'!AI5="x","x",$AH$2-'Indicator Date hidden'!AI5)</f>
        <v>0</v>
      </c>
      <c r="AI4" s="213">
        <f>IF('Indicator Date hidden'!AJ5="x","x",$AI$2-'Indicator Date hidden'!AJ5)</f>
        <v>0</v>
      </c>
      <c r="AJ4" s="213" t="str">
        <f>IF('Indicator Date hidden'!AK5="x","x",$AJ$2-'Indicator Date hidden'!AK5)</f>
        <v>x</v>
      </c>
      <c r="AK4" s="213">
        <f>IF('Indicator Date hidden'!AL5="x","x",$AK$2-'Indicator Date hidden'!AL5)</f>
        <v>1</v>
      </c>
      <c r="AL4" s="213">
        <f>IF('Indicator Date hidden'!AM5="x","x",$AL$2-'Indicator Date hidden'!AM5)</f>
        <v>0</v>
      </c>
      <c r="AM4" s="213">
        <f>IF('Indicator Date hidden'!AN5="x","x",$AM$2-'Indicator Date hidden'!AN5)</f>
        <v>0</v>
      </c>
      <c r="AN4" s="213">
        <f>IF('Indicator Date hidden'!AO5="x","x",$AN$2-'Indicator Date hidden'!AO5)</f>
        <v>0</v>
      </c>
      <c r="AO4" s="213">
        <f>IF('Indicator Date hidden'!AP5="x","x",$AO$2-'Indicator Date hidden'!AP5)</f>
        <v>0</v>
      </c>
      <c r="AP4" s="213">
        <f>IF('Indicator Date hidden'!AQ5="x","x",$AP$2-'Indicator Date hidden'!AQ5)</f>
        <v>0</v>
      </c>
      <c r="AQ4" s="213" t="str">
        <f>IF('Indicator Date hidden'!AR5="x","x",$AQ$2-'Indicator Date hidden'!AR5)</f>
        <v>x</v>
      </c>
      <c r="AR4" s="213">
        <f>IF('Indicator Date hidden'!AS5="x","x",$AR$2-'Indicator Date hidden'!AS5)</f>
        <v>0</v>
      </c>
      <c r="AS4" s="213">
        <f>IF('Indicator Date hidden'!AT5="x","x",$AS$2-'Indicator Date hidden'!AT5)</f>
        <v>0</v>
      </c>
      <c r="AT4" s="213">
        <f>IF('Indicator Date hidden'!AU5="x","x",$AT$2-'Indicator Date hidden'!AU5)</f>
        <v>0</v>
      </c>
      <c r="AU4" s="213">
        <f>IF('Indicator Date hidden'!AV5="x","x",$AU$2-'Indicator Date hidden'!AV5)</f>
        <v>2</v>
      </c>
      <c r="AV4" s="213">
        <f>IF('Indicator Date hidden'!AW5="x","x",$AV$2-'Indicator Date hidden'!AW5)</f>
        <v>0</v>
      </c>
      <c r="AW4" s="213">
        <f>IF('Indicator Date hidden'!AX5="x","x",$AW$2-'Indicator Date hidden'!AX5)</f>
        <v>0</v>
      </c>
      <c r="AX4" s="213">
        <f>IF('Indicator Date hidden'!AY5="x","x",$AX$2-'Indicator Date hidden'!AY5)</f>
        <v>0</v>
      </c>
      <c r="AY4" s="213">
        <f>IF('Indicator Date hidden'!AZ5="x","x",$AY$2-'Indicator Date hidden'!AZ5)</f>
        <v>0</v>
      </c>
      <c r="AZ4" s="213">
        <f>IF('Indicator Date hidden'!BA5="x","x",$AZ$2-'Indicator Date hidden'!BA5)</f>
        <v>0</v>
      </c>
      <c r="BA4">
        <f t="shared" si="0"/>
        <v>16</v>
      </c>
      <c r="BB4" s="21">
        <f t="shared" si="1"/>
        <v>0.33333333333333331</v>
      </c>
      <c r="BC4">
        <f t="shared" si="2"/>
        <v>7</v>
      </c>
      <c r="BD4" s="21">
        <f t="shared" si="3"/>
        <v>1.0474837574980447</v>
      </c>
      <c r="BE4" s="283">
        <f t="shared" si="4"/>
        <v>0</v>
      </c>
    </row>
    <row r="5" spans="1:57" x14ac:dyDescent="0.35">
      <c r="A5" t="s">
        <v>8130</v>
      </c>
      <c r="B5" s="213">
        <f>IF('Indicator Date hidden'!C6="x","x",$B$2-'Indicator Date hidden'!C6)</f>
        <v>0</v>
      </c>
      <c r="C5" s="213">
        <f>IF('Indicator Date hidden'!D6="x","x",$C$2-'Indicator Date hidden'!D6)</f>
        <v>0</v>
      </c>
      <c r="D5" s="213">
        <f>IF('Indicator Date hidden'!E6="x","x",$D$2-'Indicator Date hidden'!E6)</f>
        <v>0</v>
      </c>
      <c r="E5" s="213">
        <f>IF('Indicator Date hidden'!F6="x","x",$E$2-'Indicator Date hidden'!F6)</f>
        <v>0</v>
      </c>
      <c r="F5" s="213">
        <f>IF('Indicator Date hidden'!G6="x","x",$F$2-'Indicator Date hidden'!G6)</f>
        <v>0</v>
      </c>
      <c r="G5" s="213">
        <f>IF('Indicator Date hidden'!H6="x","x",$G$2-'Indicator Date hidden'!H6)</f>
        <v>0</v>
      </c>
      <c r="H5" s="213">
        <f>IF('Indicator Date hidden'!I6="x","x",$H$2-'Indicator Date hidden'!I6)</f>
        <v>0</v>
      </c>
      <c r="I5" s="213">
        <f>IF('Indicator Date hidden'!J6="x","x",$I$2-'Indicator Date hidden'!J6)</f>
        <v>0</v>
      </c>
      <c r="J5" s="213">
        <f>IF('Indicator Date hidden'!K6="x","x",$J$2-'Indicator Date hidden'!K6)</f>
        <v>0</v>
      </c>
      <c r="K5" s="213">
        <f>IF('Indicator Date hidden'!L6="x","x",$K$2-'Indicator Date hidden'!L6)</f>
        <v>0</v>
      </c>
      <c r="L5" s="213">
        <f>IF('Indicator Date hidden'!M6="x","x",$L$2-'Indicator Date hidden'!M6)</f>
        <v>0</v>
      </c>
      <c r="M5" s="213">
        <f>IF('Indicator Date hidden'!N6="x","x",$M$2-'Indicator Date hidden'!N6)</f>
        <v>0</v>
      </c>
      <c r="N5" s="213">
        <f>IF('Indicator Date hidden'!O6="x","x",$N$2-'Indicator Date hidden'!O6)</f>
        <v>0</v>
      </c>
      <c r="O5" s="213">
        <f>IF('Indicator Date hidden'!P6="x","x",$O$2-'Indicator Date hidden'!P6)</f>
        <v>0</v>
      </c>
      <c r="P5" s="213">
        <f>IF('Indicator Date hidden'!Q6="x","x",$P$2-'Indicator Date hidden'!Q6)</f>
        <v>0</v>
      </c>
      <c r="Q5" s="213" t="str">
        <f>IF('Indicator Date hidden'!R6="x","x",$Q$2-'Indicator Date hidden'!R6)</f>
        <v>x</v>
      </c>
      <c r="R5" s="213">
        <f>IF('Indicator Date hidden'!S6="x","x",$R$2-'Indicator Date hidden'!S6)</f>
        <v>0</v>
      </c>
      <c r="S5" s="213">
        <f>IF('Indicator Date hidden'!T6="x","x",$S$2-'Indicator Date hidden'!T6)</f>
        <v>0</v>
      </c>
      <c r="T5" s="213">
        <f>IF('Indicator Date hidden'!U6="x","x",$T$2-'Indicator Date hidden'!U6)</f>
        <v>0</v>
      </c>
      <c r="U5" s="213">
        <f>IF('Indicator Date hidden'!V6="x","x",$U$2-'Indicator Date hidden'!V6)</f>
        <v>0</v>
      </c>
      <c r="V5" s="213">
        <f>IF('Indicator Date hidden'!W6="x","x",$V$2-'Indicator Date hidden'!W6)</f>
        <v>0</v>
      </c>
      <c r="W5" s="213">
        <f>IF('Indicator Date hidden'!X6="x","x",$W$2-'Indicator Date hidden'!X6)</f>
        <v>2</v>
      </c>
      <c r="X5" s="213">
        <f>IF('Indicator Date hidden'!Y6="x","x",$X$2-'Indicator Date hidden'!Y6)</f>
        <v>4</v>
      </c>
      <c r="Y5" s="213">
        <f>IF('Indicator Date hidden'!Z6="x","x",$Y$2-'Indicator Date hidden'!Z6)</f>
        <v>0</v>
      </c>
      <c r="Z5" s="213">
        <f>IF('Indicator Date hidden'!AA6="x","x",$Z$2-'Indicator Date hidden'!AA6)</f>
        <v>0</v>
      </c>
      <c r="AA5" s="213">
        <f>IF('Indicator Date hidden'!AB6="x","x",$AA$2-'Indicator Date hidden'!AB6)</f>
        <v>0</v>
      </c>
      <c r="AB5" s="213">
        <f>IF('Indicator Date hidden'!AC6="x","x",$AB$2-'Indicator Date hidden'!AC6)</f>
        <v>0</v>
      </c>
      <c r="AC5" s="213">
        <f>IF('Indicator Date hidden'!AD6="x","x",$AC$2-'Indicator Date hidden'!AD6)</f>
        <v>0</v>
      </c>
      <c r="AD5" s="213">
        <f>IF('Indicator Date hidden'!AE6="x","x",$AD$2-'Indicator Date hidden'!AE6)</f>
        <v>0</v>
      </c>
      <c r="AE5" s="213">
        <f>IF('Indicator Date hidden'!AF6="x","x",$AE$2-'Indicator Date hidden'!AF6)</f>
        <v>0</v>
      </c>
      <c r="AF5" s="213" t="str">
        <f>IF('Indicator Date hidden'!AG6="x","x",$AF$2-'Indicator Date hidden'!AG6)</f>
        <v>x</v>
      </c>
      <c r="AG5" s="213">
        <f>IF('Indicator Date hidden'!AH6="x","x",$AG$2-'Indicator Date hidden'!AH6)</f>
        <v>0</v>
      </c>
      <c r="AH5" s="213">
        <f>IF('Indicator Date hidden'!AI6="x","x",$AH$2-'Indicator Date hidden'!AI6)</f>
        <v>0</v>
      </c>
      <c r="AI5" s="213">
        <f>IF('Indicator Date hidden'!AJ6="x","x",$AI$2-'Indicator Date hidden'!AJ6)</f>
        <v>0</v>
      </c>
      <c r="AJ5" s="213">
        <f>IF('Indicator Date hidden'!AK6="x","x",$AJ$2-'Indicator Date hidden'!AK6)</f>
        <v>1</v>
      </c>
      <c r="AK5" s="213">
        <f>IF('Indicator Date hidden'!AL6="x","x",$AK$2-'Indicator Date hidden'!AL6)</f>
        <v>1</v>
      </c>
      <c r="AL5" s="213">
        <f>IF('Indicator Date hidden'!AM6="x","x",$AL$2-'Indicator Date hidden'!AM6)</f>
        <v>0</v>
      </c>
      <c r="AM5" s="213">
        <f>IF('Indicator Date hidden'!AN6="x","x",$AM$2-'Indicator Date hidden'!AN6)</f>
        <v>0</v>
      </c>
      <c r="AN5" s="213">
        <f>IF('Indicator Date hidden'!AO6="x","x",$AN$2-'Indicator Date hidden'!AO6)</f>
        <v>0</v>
      </c>
      <c r="AO5" s="213">
        <f>IF('Indicator Date hidden'!AP6="x","x",$AO$2-'Indicator Date hidden'!AP6)</f>
        <v>0</v>
      </c>
      <c r="AP5" s="213">
        <f>IF('Indicator Date hidden'!AQ6="x","x",$AP$2-'Indicator Date hidden'!AQ6)</f>
        <v>0</v>
      </c>
      <c r="AQ5" s="213">
        <f>IF('Indicator Date hidden'!AR6="x","x",$AQ$2-'Indicator Date hidden'!AR6)</f>
        <v>4</v>
      </c>
      <c r="AR5" s="213">
        <f>IF('Indicator Date hidden'!AS6="x","x",$AR$2-'Indicator Date hidden'!AS6)</f>
        <v>0</v>
      </c>
      <c r="AS5" s="213">
        <f>IF('Indicator Date hidden'!AT6="x","x",$AS$2-'Indicator Date hidden'!AT6)</f>
        <v>0</v>
      </c>
      <c r="AT5" s="213">
        <f>IF('Indicator Date hidden'!AU6="x","x",$AT$2-'Indicator Date hidden'!AU6)</f>
        <v>0</v>
      </c>
      <c r="AU5" s="213">
        <f>IF('Indicator Date hidden'!AV6="x","x",$AU$2-'Indicator Date hidden'!AV6)</f>
        <v>8</v>
      </c>
      <c r="AV5" s="213">
        <f>IF('Indicator Date hidden'!AW6="x","x",$AV$2-'Indicator Date hidden'!AW6)</f>
        <v>0</v>
      </c>
      <c r="AW5" s="213">
        <f>IF('Indicator Date hidden'!AX6="x","x",$AW$2-'Indicator Date hidden'!AX6)</f>
        <v>0</v>
      </c>
      <c r="AX5" s="213">
        <f>IF('Indicator Date hidden'!AY6="x","x",$AX$2-'Indicator Date hidden'!AY6)</f>
        <v>0</v>
      </c>
      <c r="AY5" s="213">
        <f>IF('Indicator Date hidden'!AZ6="x","x",$AY$2-'Indicator Date hidden'!AZ6)</f>
        <v>0</v>
      </c>
      <c r="AZ5" s="213">
        <f>IF('Indicator Date hidden'!BA6="x","x",$AZ$2-'Indicator Date hidden'!BA6)</f>
        <v>0</v>
      </c>
      <c r="BA5">
        <f t="shared" si="0"/>
        <v>20</v>
      </c>
      <c r="BB5" s="21">
        <f t="shared" si="1"/>
        <v>0.40816326530612246</v>
      </c>
      <c r="BC5">
        <f t="shared" si="2"/>
        <v>6</v>
      </c>
      <c r="BD5" s="21">
        <f t="shared" si="3"/>
        <v>1.3838480414828314</v>
      </c>
      <c r="BE5" s="283">
        <f t="shared" si="4"/>
        <v>0</v>
      </c>
    </row>
    <row r="6" spans="1:57" x14ac:dyDescent="0.35">
      <c r="A6" t="s">
        <v>8052</v>
      </c>
      <c r="B6" s="213">
        <f>IF('Indicator Date hidden'!C7="x","x",$B$2-'Indicator Date hidden'!C7)</f>
        <v>0</v>
      </c>
      <c r="C6" s="213">
        <f>IF('Indicator Date hidden'!D7="x","x",$C$2-'Indicator Date hidden'!D7)</f>
        <v>0</v>
      </c>
      <c r="D6" s="213">
        <f>IF('Indicator Date hidden'!E7="x","x",$D$2-'Indicator Date hidden'!E7)</f>
        <v>0</v>
      </c>
      <c r="E6" s="213">
        <f>IF('Indicator Date hidden'!F7="x","x",$E$2-'Indicator Date hidden'!F7)</f>
        <v>0</v>
      </c>
      <c r="F6" s="213">
        <f>IF('Indicator Date hidden'!G7="x","x",$F$2-'Indicator Date hidden'!G7)</f>
        <v>0</v>
      </c>
      <c r="G6" s="213">
        <f>IF('Indicator Date hidden'!H7="x","x",$G$2-'Indicator Date hidden'!H7)</f>
        <v>0</v>
      </c>
      <c r="H6" s="213">
        <f>IF('Indicator Date hidden'!I7="x","x",$H$2-'Indicator Date hidden'!I7)</f>
        <v>0</v>
      </c>
      <c r="I6" s="213">
        <f>IF('Indicator Date hidden'!J7="x","x",$I$2-'Indicator Date hidden'!J7)</f>
        <v>0</v>
      </c>
      <c r="J6" s="213">
        <f>IF('Indicator Date hidden'!K7="x","x",$J$2-'Indicator Date hidden'!K7)</f>
        <v>0</v>
      </c>
      <c r="K6" s="213">
        <f>IF('Indicator Date hidden'!L7="x","x",$K$2-'Indicator Date hidden'!L7)</f>
        <v>0</v>
      </c>
      <c r="L6" s="213">
        <f>IF('Indicator Date hidden'!M7="x","x",$L$2-'Indicator Date hidden'!M7)</f>
        <v>0</v>
      </c>
      <c r="M6" s="213">
        <f>IF('Indicator Date hidden'!N7="x","x",$M$2-'Indicator Date hidden'!N7)</f>
        <v>0</v>
      </c>
      <c r="N6" s="213">
        <f>IF('Indicator Date hidden'!O7="x","x",$N$2-'Indicator Date hidden'!O7)</f>
        <v>0</v>
      </c>
      <c r="O6" s="213">
        <f>IF('Indicator Date hidden'!P7="x","x",$O$2-'Indicator Date hidden'!P7)</f>
        <v>0</v>
      </c>
      <c r="P6" s="213">
        <f>IF('Indicator Date hidden'!Q7="x","x",$P$2-'Indicator Date hidden'!Q7)</f>
        <v>0</v>
      </c>
      <c r="Q6" s="213" t="str">
        <f>IF('Indicator Date hidden'!R7="x","x",$Q$2-'Indicator Date hidden'!R7)</f>
        <v>x</v>
      </c>
      <c r="R6" s="213">
        <f>IF('Indicator Date hidden'!S7="x","x",$R$2-'Indicator Date hidden'!S7)</f>
        <v>0</v>
      </c>
      <c r="S6" s="213">
        <f>IF('Indicator Date hidden'!T7="x","x",$S$2-'Indicator Date hidden'!T7)</f>
        <v>0</v>
      </c>
      <c r="T6" s="213">
        <f>IF('Indicator Date hidden'!U7="x","x",$T$2-'Indicator Date hidden'!U7)</f>
        <v>0</v>
      </c>
      <c r="U6" s="213">
        <f>IF('Indicator Date hidden'!V7="x","x",$U$2-'Indicator Date hidden'!V7)</f>
        <v>0</v>
      </c>
      <c r="V6" s="213">
        <f>IF('Indicator Date hidden'!W7="x","x",$V$2-'Indicator Date hidden'!W7)</f>
        <v>0</v>
      </c>
      <c r="W6" s="213">
        <f>IF('Indicator Date hidden'!X7="x","x",$W$2-'Indicator Date hidden'!X7)</f>
        <v>7</v>
      </c>
      <c r="X6" s="213">
        <f>IF('Indicator Date hidden'!Y7="x","x",$X$2-'Indicator Date hidden'!Y7)</f>
        <v>5</v>
      </c>
      <c r="Y6" s="213">
        <f>IF('Indicator Date hidden'!Z7="x","x",$Y$2-'Indicator Date hidden'!Z7)</f>
        <v>0</v>
      </c>
      <c r="Z6" s="213">
        <f>IF('Indicator Date hidden'!AA7="x","x",$Z$2-'Indicator Date hidden'!AA7)</f>
        <v>0</v>
      </c>
      <c r="AA6" s="213">
        <f>IF('Indicator Date hidden'!AB7="x","x",$AA$2-'Indicator Date hidden'!AB7)</f>
        <v>0</v>
      </c>
      <c r="AB6" s="213">
        <f>IF('Indicator Date hidden'!AC7="x","x",$AB$2-'Indicator Date hidden'!AC7)</f>
        <v>0</v>
      </c>
      <c r="AC6" s="213">
        <f>IF('Indicator Date hidden'!AD7="x","x",$AC$2-'Indicator Date hidden'!AD7)</f>
        <v>0</v>
      </c>
      <c r="AD6" s="213">
        <f>IF('Indicator Date hidden'!AE7="x","x",$AD$2-'Indicator Date hidden'!AE7)</f>
        <v>0</v>
      </c>
      <c r="AE6" s="213" t="str">
        <f>IF('Indicator Date hidden'!AF7="x","x",$AE$2-'Indicator Date hidden'!AF7)</f>
        <v>x</v>
      </c>
      <c r="AF6" s="213">
        <f>IF('Indicator Date hidden'!AG7="x","x",$AF$2-'Indicator Date hidden'!AG7)</f>
        <v>5</v>
      </c>
      <c r="AG6" s="213">
        <f>IF('Indicator Date hidden'!AH7="x","x",$AG$2-'Indicator Date hidden'!AH7)</f>
        <v>0</v>
      </c>
      <c r="AH6" s="213">
        <f>IF('Indicator Date hidden'!AI7="x","x",$AH$2-'Indicator Date hidden'!AI7)</f>
        <v>0</v>
      </c>
      <c r="AI6" s="213">
        <f>IF('Indicator Date hidden'!AJ7="x","x",$AI$2-'Indicator Date hidden'!AJ7)</f>
        <v>0</v>
      </c>
      <c r="AJ6" s="213" t="str">
        <f>IF('Indicator Date hidden'!AK7="x","x",$AJ$2-'Indicator Date hidden'!AK7)</f>
        <v>x</v>
      </c>
      <c r="AK6" s="213">
        <f>IF('Indicator Date hidden'!AL7="x","x",$AK$2-'Indicator Date hidden'!AL7)</f>
        <v>1</v>
      </c>
      <c r="AL6" s="213">
        <f>IF('Indicator Date hidden'!AM7="x","x",$AL$2-'Indicator Date hidden'!AM7)</f>
        <v>0</v>
      </c>
      <c r="AM6" s="213">
        <f>IF('Indicator Date hidden'!AN7="x","x",$AM$2-'Indicator Date hidden'!AN7)</f>
        <v>0</v>
      </c>
      <c r="AN6" s="213">
        <f>IF('Indicator Date hidden'!AO7="x","x",$AN$2-'Indicator Date hidden'!AO7)</f>
        <v>0</v>
      </c>
      <c r="AO6" s="213">
        <f>IF('Indicator Date hidden'!AP7="x","x",$AO$2-'Indicator Date hidden'!AP7)</f>
        <v>1</v>
      </c>
      <c r="AP6" s="213">
        <f>IF('Indicator Date hidden'!AQ7="x","x",$AP$2-'Indicator Date hidden'!AQ7)</f>
        <v>1</v>
      </c>
      <c r="AQ6" s="213">
        <f>IF('Indicator Date hidden'!AR7="x","x",$AQ$2-'Indicator Date hidden'!AR7)</f>
        <v>8</v>
      </c>
      <c r="AR6" s="213">
        <f>IF('Indicator Date hidden'!AS7="x","x",$AR$2-'Indicator Date hidden'!AS7)</f>
        <v>0</v>
      </c>
      <c r="AS6" s="213">
        <f>IF('Indicator Date hidden'!AT7="x","x",$AS$2-'Indicator Date hidden'!AT7)</f>
        <v>0</v>
      </c>
      <c r="AT6" s="213">
        <f>IF('Indicator Date hidden'!AU7="x","x",$AT$2-'Indicator Date hidden'!AU7)</f>
        <v>0</v>
      </c>
      <c r="AU6" s="213">
        <f>IF('Indicator Date hidden'!AV7="x","x",$AU$2-'Indicator Date hidden'!AV7)</f>
        <v>1</v>
      </c>
      <c r="AV6" s="213">
        <f>IF('Indicator Date hidden'!AW7="x","x",$AV$2-'Indicator Date hidden'!AW7)</f>
        <v>0</v>
      </c>
      <c r="AW6" s="213">
        <f>IF('Indicator Date hidden'!AX7="x","x",$AW$2-'Indicator Date hidden'!AX7)</f>
        <v>0</v>
      </c>
      <c r="AX6" s="213">
        <f>IF('Indicator Date hidden'!AY7="x","x",$AX$2-'Indicator Date hidden'!AY7)</f>
        <v>0</v>
      </c>
      <c r="AY6" s="213">
        <f>IF('Indicator Date hidden'!AZ7="x","x",$AY$2-'Indicator Date hidden'!AZ7)</f>
        <v>0</v>
      </c>
      <c r="AZ6" s="213">
        <f>IF('Indicator Date hidden'!BA7="x","x",$AZ$2-'Indicator Date hidden'!BA7)</f>
        <v>0</v>
      </c>
      <c r="BA6">
        <f t="shared" si="0"/>
        <v>29</v>
      </c>
      <c r="BB6" s="21">
        <f t="shared" si="1"/>
        <v>0.60416666666666663</v>
      </c>
      <c r="BC6">
        <f t="shared" si="2"/>
        <v>8</v>
      </c>
      <c r="BD6" s="21">
        <f t="shared" si="3"/>
        <v>1.7646952443851476</v>
      </c>
      <c r="BE6" s="283">
        <f t="shared" si="4"/>
        <v>0</v>
      </c>
    </row>
    <row r="7" spans="1:57" x14ac:dyDescent="0.35">
      <c r="A7" t="s">
        <v>8061</v>
      </c>
      <c r="B7" s="213">
        <f>IF('Indicator Date hidden'!C8="x","x",$B$2-'Indicator Date hidden'!C8)</f>
        <v>0</v>
      </c>
      <c r="C7" s="213">
        <f>IF('Indicator Date hidden'!D8="x","x",$C$2-'Indicator Date hidden'!D8)</f>
        <v>0</v>
      </c>
      <c r="D7" s="213">
        <f>IF('Indicator Date hidden'!E8="x","x",$D$2-'Indicator Date hidden'!E8)</f>
        <v>0</v>
      </c>
      <c r="E7" s="213">
        <f>IF('Indicator Date hidden'!F8="x","x",$E$2-'Indicator Date hidden'!F8)</f>
        <v>0</v>
      </c>
      <c r="F7" s="213">
        <f>IF('Indicator Date hidden'!G8="x","x",$F$2-'Indicator Date hidden'!G8)</f>
        <v>0</v>
      </c>
      <c r="G7" s="213">
        <f>IF('Indicator Date hidden'!H8="x","x",$G$2-'Indicator Date hidden'!H8)</f>
        <v>0</v>
      </c>
      <c r="H7" s="213">
        <f>IF('Indicator Date hidden'!I8="x","x",$H$2-'Indicator Date hidden'!I8)</f>
        <v>0</v>
      </c>
      <c r="I7" s="213">
        <f>IF('Indicator Date hidden'!J8="x","x",$I$2-'Indicator Date hidden'!J8)</f>
        <v>0</v>
      </c>
      <c r="J7" s="213">
        <f>IF('Indicator Date hidden'!K8="x","x",$J$2-'Indicator Date hidden'!K8)</f>
        <v>0</v>
      </c>
      <c r="K7" s="213">
        <f>IF('Indicator Date hidden'!L8="x","x",$K$2-'Indicator Date hidden'!L8)</f>
        <v>0</v>
      </c>
      <c r="L7" s="213">
        <f>IF('Indicator Date hidden'!M8="x","x",$L$2-'Indicator Date hidden'!M8)</f>
        <v>0</v>
      </c>
      <c r="M7" s="213">
        <f>IF('Indicator Date hidden'!N8="x","x",$M$2-'Indicator Date hidden'!N8)</f>
        <v>0</v>
      </c>
      <c r="N7" s="213">
        <f>IF('Indicator Date hidden'!O8="x","x",$N$2-'Indicator Date hidden'!O8)</f>
        <v>0</v>
      </c>
      <c r="O7" s="213">
        <f>IF('Indicator Date hidden'!P8="x","x",$O$2-'Indicator Date hidden'!P8)</f>
        <v>0</v>
      </c>
      <c r="P7" s="213">
        <f>IF('Indicator Date hidden'!Q8="x","x",$P$2-'Indicator Date hidden'!Q8)</f>
        <v>0</v>
      </c>
      <c r="Q7" s="213" t="str">
        <f>IF('Indicator Date hidden'!R8="x","x",$Q$2-'Indicator Date hidden'!R8)</f>
        <v>x</v>
      </c>
      <c r="R7" s="213">
        <f>IF('Indicator Date hidden'!S8="x","x",$R$2-'Indicator Date hidden'!S8)</f>
        <v>0</v>
      </c>
      <c r="S7" s="213">
        <f>IF('Indicator Date hidden'!T8="x","x",$S$2-'Indicator Date hidden'!T8)</f>
        <v>0</v>
      </c>
      <c r="T7" s="213">
        <f>IF('Indicator Date hidden'!U8="x","x",$T$2-'Indicator Date hidden'!U8)</f>
        <v>0</v>
      </c>
      <c r="U7" s="213">
        <f>IF('Indicator Date hidden'!V8="x","x",$U$2-'Indicator Date hidden'!V8)</f>
        <v>0</v>
      </c>
      <c r="V7" s="213">
        <f>IF('Indicator Date hidden'!W8="x","x",$V$2-'Indicator Date hidden'!W8)</f>
        <v>0</v>
      </c>
      <c r="W7" s="213" t="str">
        <f>IF('Indicator Date hidden'!X8="x","x",$W$2-'Indicator Date hidden'!X8)</f>
        <v>x</v>
      </c>
      <c r="X7" s="213" t="str">
        <f>IF('Indicator Date hidden'!Y8="x","x",$X$2-'Indicator Date hidden'!Y8)</f>
        <v>x</v>
      </c>
      <c r="Y7" s="213">
        <f>IF('Indicator Date hidden'!Z8="x","x",$Y$2-'Indicator Date hidden'!Z8)</f>
        <v>0</v>
      </c>
      <c r="Z7" s="213">
        <f>IF('Indicator Date hidden'!AA8="x","x",$Z$2-'Indicator Date hidden'!AA8)</f>
        <v>0</v>
      </c>
      <c r="AA7" s="213" t="str">
        <f>IF('Indicator Date hidden'!AB8="x","x",$AA$2-'Indicator Date hidden'!AB8)</f>
        <v>x</v>
      </c>
      <c r="AB7" s="213">
        <f>IF('Indicator Date hidden'!AC8="x","x",$AB$2-'Indicator Date hidden'!AC8)</f>
        <v>0</v>
      </c>
      <c r="AC7" s="213">
        <f>IF('Indicator Date hidden'!AD8="x","x",$AC$2-'Indicator Date hidden'!AD8)</f>
        <v>0</v>
      </c>
      <c r="AD7" s="213" t="str">
        <f>IF('Indicator Date hidden'!AE8="x","x",$AD$2-'Indicator Date hidden'!AE8)</f>
        <v>x</v>
      </c>
      <c r="AE7" s="213" t="str">
        <f>IF('Indicator Date hidden'!AF8="x","x",$AE$2-'Indicator Date hidden'!AF8)</f>
        <v>x</v>
      </c>
      <c r="AF7" s="213" t="str">
        <f>IF('Indicator Date hidden'!AG8="x","x",$AF$2-'Indicator Date hidden'!AG8)</f>
        <v>x</v>
      </c>
      <c r="AG7" s="213">
        <f>IF('Indicator Date hidden'!AH8="x","x",$AG$2-'Indicator Date hidden'!AH8)</f>
        <v>0</v>
      </c>
      <c r="AH7" s="213">
        <f>IF('Indicator Date hidden'!AI8="x","x",$AH$2-'Indicator Date hidden'!AI8)</f>
        <v>0</v>
      </c>
      <c r="AI7" s="213">
        <f>IF('Indicator Date hidden'!AJ8="x","x",$AI$2-'Indicator Date hidden'!AJ8)</f>
        <v>0</v>
      </c>
      <c r="AJ7" s="213" t="str">
        <f>IF('Indicator Date hidden'!AK8="x","x",$AJ$2-'Indicator Date hidden'!AK8)</f>
        <v>x</v>
      </c>
      <c r="AK7" s="213">
        <f>IF('Indicator Date hidden'!AL8="x","x",$AK$2-'Indicator Date hidden'!AL8)</f>
        <v>1</v>
      </c>
      <c r="AL7" s="213">
        <f>IF('Indicator Date hidden'!AM8="x","x",$AL$2-'Indicator Date hidden'!AM8)</f>
        <v>0</v>
      </c>
      <c r="AM7" s="213">
        <f>IF('Indicator Date hidden'!AN8="x","x",$AM$2-'Indicator Date hidden'!AN8)</f>
        <v>0</v>
      </c>
      <c r="AN7" s="213">
        <f>IF('Indicator Date hidden'!AO8="x","x",$AN$2-'Indicator Date hidden'!AO8)</f>
        <v>0</v>
      </c>
      <c r="AO7" s="213">
        <f>IF('Indicator Date hidden'!AP8="x","x",$AO$2-'Indicator Date hidden'!AP8)</f>
        <v>0</v>
      </c>
      <c r="AP7" s="213" t="str">
        <f>IF('Indicator Date hidden'!AQ8="x","x",$AP$2-'Indicator Date hidden'!AQ8)</f>
        <v>x</v>
      </c>
      <c r="AQ7" s="213">
        <f>IF('Indicator Date hidden'!AR8="x","x",$AQ$2-'Indicator Date hidden'!AR8)</f>
        <v>6</v>
      </c>
      <c r="AR7" s="213">
        <f>IF('Indicator Date hidden'!AS8="x","x",$AR$2-'Indicator Date hidden'!AS8)</f>
        <v>0</v>
      </c>
      <c r="AS7" s="213" t="str">
        <f>IF('Indicator Date hidden'!AT8="x","x",$AS$2-'Indicator Date hidden'!AT8)</f>
        <v>x</v>
      </c>
      <c r="AT7" s="213">
        <f>IF('Indicator Date hidden'!AU8="x","x",$AT$2-'Indicator Date hidden'!AU8)</f>
        <v>0</v>
      </c>
      <c r="AU7" s="213">
        <f>IF('Indicator Date hidden'!AV8="x","x",$AU$2-'Indicator Date hidden'!AV8)</f>
        <v>1</v>
      </c>
      <c r="AV7" s="213">
        <f>IF('Indicator Date hidden'!AW8="x","x",$AV$2-'Indicator Date hidden'!AW8)</f>
        <v>0</v>
      </c>
      <c r="AW7" s="213">
        <f>IF('Indicator Date hidden'!AX8="x","x",$AW$2-'Indicator Date hidden'!AX8)</f>
        <v>0</v>
      </c>
      <c r="AX7" s="213">
        <f>IF('Indicator Date hidden'!AY8="x","x",$AX$2-'Indicator Date hidden'!AY8)</f>
        <v>0</v>
      </c>
      <c r="AY7" s="213">
        <f>IF('Indicator Date hidden'!AZ8="x","x",$AY$2-'Indicator Date hidden'!AZ8)</f>
        <v>4</v>
      </c>
      <c r="AZ7" s="213">
        <f>IF('Indicator Date hidden'!BA8="x","x",$AZ$2-'Indicator Date hidden'!BA8)</f>
        <v>0</v>
      </c>
      <c r="BA7">
        <f t="shared" si="0"/>
        <v>12</v>
      </c>
      <c r="BB7" s="21">
        <f t="shared" si="1"/>
        <v>0.29268292682926828</v>
      </c>
      <c r="BC7">
        <f t="shared" si="2"/>
        <v>4</v>
      </c>
      <c r="BD7" s="21">
        <f t="shared" si="3"/>
        <v>1.1096890893733977</v>
      </c>
      <c r="BE7" s="283">
        <f t="shared" si="4"/>
        <v>0</v>
      </c>
    </row>
    <row r="8" spans="1:57" x14ac:dyDescent="0.35">
      <c r="A8" t="s">
        <v>8058</v>
      </c>
      <c r="B8" s="213">
        <f>IF('Indicator Date hidden'!C9="x","x",$B$2-'Indicator Date hidden'!C9)</f>
        <v>0</v>
      </c>
      <c r="C8" s="213">
        <f>IF('Indicator Date hidden'!D9="x","x",$C$2-'Indicator Date hidden'!D9)</f>
        <v>0</v>
      </c>
      <c r="D8" s="213">
        <f>IF('Indicator Date hidden'!E9="x","x",$D$2-'Indicator Date hidden'!E9)</f>
        <v>0</v>
      </c>
      <c r="E8" s="213">
        <f>IF('Indicator Date hidden'!F9="x","x",$E$2-'Indicator Date hidden'!F9)</f>
        <v>0</v>
      </c>
      <c r="F8" s="213">
        <f>IF('Indicator Date hidden'!G9="x","x",$F$2-'Indicator Date hidden'!G9)</f>
        <v>0</v>
      </c>
      <c r="G8" s="213">
        <f>IF('Indicator Date hidden'!H9="x","x",$G$2-'Indicator Date hidden'!H9)</f>
        <v>0</v>
      </c>
      <c r="H8" s="213">
        <f>IF('Indicator Date hidden'!I9="x","x",$H$2-'Indicator Date hidden'!I9)</f>
        <v>0</v>
      </c>
      <c r="I8" s="213">
        <f>IF('Indicator Date hidden'!J9="x","x",$I$2-'Indicator Date hidden'!J9)</f>
        <v>0</v>
      </c>
      <c r="J8" s="213">
        <f>IF('Indicator Date hidden'!K9="x","x",$J$2-'Indicator Date hidden'!K9)</f>
        <v>0</v>
      </c>
      <c r="K8" s="213">
        <f>IF('Indicator Date hidden'!L9="x","x",$K$2-'Indicator Date hidden'!L9)</f>
        <v>0</v>
      </c>
      <c r="L8" s="213">
        <f>IF('Indicator Date hidden'!M9="x","x",$L$2-'Indicator Date hidden'!M9)</f>
        <v>0</v>
      </c>
      <c r="M8" s="213">
        <f>IF('Indicator Date hidden'!N9="x","x",$M$2-'Indicator Date hidden'!N9)</f>
        <v>0</v>
      </c>
      <c r="N8" s="213">
        <f>IF('Indicator Date hidden'!O9="x","x",$N$2-'Indicator Date hidden'!O9)</f>
        <v>0</v>
      </c>
      <c r="O8" s="213">
        <f>IF('Indicator Date hidden'!P9="x","x",$O$2-'Indicator Date hidden'!P9)</f>
        <v>0</v>
      </c>
      <c r="P8" s="213">
        <f>IF('Indicator Date hidden'!Q9="x","x",$P$2-'Indicator Date hidden'!Q9)</f>
        <v>0</v>
      </c>
      <c r="Q8" s="213">
        <f>IF('Indicator Date hidden'!R9="x","x",$Q$2-'Indicator Date hidden'!R9)</f>
        <v>9</v>
      </c>
      <c r="R8" s="213">
        <f>IF('Indicator Date hidden'!S9="x","x",$R$2-'Indicator Date hidden'!S9)</f>
        <v>0</v>
      </c>
      <c r="S8" s="213">
        <f>IF('Indicator Date hidden'!T9="x","x",$S$2-'Indicator Date hidden'!T9)</f>
        <v>0</v>
      </c>
      <c r="T8" s="213">
        <f>IF('Indicator Date hidden'!U9="x","x",$T$2-'Indicator Date hidden'!U9)</f>
        <v>0</v>
      </c>
      <c r="U8" s="213">
        <f>IF('Indicator Date hidden'!V9="x","x",$U$2-'Indicator Date hidden'!V9)</f>
        <v>0</v>
      </c>
      <c r="V8" s="213">
        <f>IF('Indicator Date hidden'!W9="x","x",$V$2-'Indicator Date hidden'!W9)</f>
        <v>0</v>
      </c>
      <c r="W8" s="213">
        <f>IF('Indicator Date hidden'!X9="x","x",$W$2-'Indicator Date hidden'!X9)</f>
        <v>9</v>
      </c>
      <c r="X8" s="213">
        <f>IF('Indicator Date hidden'!Y9="x","x",$X$2-'Indicator Date hidden'!Y9)</f>
        <v>1</v>
      </c>
      <c r="Y8" s="213">
        <f>IF('Indicator Date hidden'!Z9="x","x",$Y$2-'Indicator Date hidden'!Z9)</f>
        <v>0</v>
      </c>
      <c r="Z8" s="213">
        <f>IF('Indicator Date hidden'!AA9="x","x",$Z$2-'Indicator Date hidden'!AA9)</f>
        <v>0</v>
      </c>
      <c r="AA8" s="213">
        <f>IF('Indicator Date hidden'!AB9="x","x",$AA$2-'Indicator Date hidden'!AB9)</f>
        <v>0</v>
      </c>
      <c r="AB8" s="213">
        <f>IF('Indicator Date hidden'!AC9="x","x",$AB$2-'Indicator Date hidden'!AC9)</f>
        <v>0</v>
      </c>
      <c r="AC8" s="213">
        <f>IF('Indicator Date hidden'!AD9="x","x",$AC$2-'Indicator Date hidden'!AD9)</f>
        <v>0</v>
      </c>
      <c r="AD8" s="213" t="str">
        <f>IF('Indicator Date hidden'!AE9="x","x",$AD$2-'Indicator Date hidden'!AE9)</f>
        <v>x</v>
      </c>
      <c r="AE8" s="213">
        <f>IF('Indicator Date hidden'!AF9="x","x",$AE$2-'Indicator Date hidden'!AF9)</f>
        <v>0</v>
      </c>
      <c r="AF8" s="213">
        <f>IF('Indicator Date hidden'!AG9="x","x",$AF$2-'Indicator Date hidden'!AG9)</f>
        <v>0</v>
      </c>
      <c r="AG8" s="213">
        <f>IF('Indicator Date hidden'!AH9="x","x",$AG$2-'Indicator Date hidden'!AH9)</f>
        <v>0</v>
      </c>
      <c r="AH8" s="213">
        <f>IF('Indicator Date hidden'!AI9="x","x",$AH$2-'Indicator Date hidden'!AI9)</f>
        <v>0</v>
      </c>
      <c r="AI8" s="213">
        <f>IF('Indicator Date hidden'!AJ9="x","x",$AI$2-'Indicator Date hidden'!AJ9)</f>
        <v>0</v>
      </c>
      <c r="AJ8" s="213" t="str">
        <f>IF('Indicator Date hidden'!AK9="x","x",$AJ$2-'Indicator Date hidden'!AK9)</f>
        <v>x</v>
      </c>
      <c r="AK8" s="213">
        <f>IF('Indicator Date hidden'!AL9="x","x",$AK$2-'Indicator Date hidden'!AL9)</f>
        <v>1</v>
      </c>
      <c r="AL8" s="213">
        <f>IF('Indicator Date hidden'!AM9="x","x",$AL$2-'Indicator Date hidden'!AM9)</f>
        <v>0</v>
      </c>
      <c r="AM8" s="213">
        <f>IF('Indicator Date hidden'!AN9="x","x",$AM$2-'Indicator Date hidden'!AN9)</f>
        <v>0</v>
      </c>
      <c r="AN8" s="213">
        <f>IF('Indicator Date hidden'!AO9="x","x",$AN$2-'Indicator Date hidden'!AO9)</f>
        <v>0</v>
      </c>
      <c r="AO8" s="213" t="str">
        <f>IF('Indicator Date hidden'!AP9="x","x",$AO$2-'Indicator Date hidden'!AP9)</f>
        <v>x</v>
      </c>
      <c r="AP8" s="213" t="str">
        <f>IF('Indicator Date hidden'!AQ9="x","x",$AP$2-'Indicator Date hidden'!AQ9)</f>
        <v>x</v>
      </c>
      <c r="AQ8" s="213">
        <f>IF('Indicator Date hidden'!AR9="x","x",$AQ$2-'Indicator Date hidden'!AR9)</f>
        <v>0</v>
      </c>
      <c r="AR8" s="213">
        <f>IF('Indicator Date hidden'!AS9="x","x",$AR$2-'Indicator Date hidden'!AS9)</f>
        <v>0</v>
      </c>
      <c r="AS8" s="213">
        <f>IF('Indicator Date hidden'!AT9="x","x",$AS$2-'Indicator Date hidden'!AT9)</f>
        <v>0</v>
      </c>
      <c r="AT8" s="213">
        <f>IF('Indicator Date hidden'!AU9="x","x",$AT$2-'Indicator Date hidden'!AU9)</f>
        <v>0</v>
      </c>
      <c r="AU8" s="213">
        <f>IF('Indicator Date hidden'!AV9="x","x",$AU$2-'Indicator Date hidden'!AV9)</f>
        <v>1</v>
      </c>
      <c r="AV8" s="213">
        <f>IF('Indicator Date hidden'!AW9="x","x",$AV$2-'Indicator Date hidden'!AW9)</f>
        <v>0</v>
      </c>
      <c r="AW8" s="213">
        <f>IF('Indicator Date hidden'!AX9="x","x",$AW$2-'Indicator Date hidden'!AX9)</f>
        <v>0</v>
      </c>
      <c r="AX8" s="213">
        <f>IF('Indicator Date hidden'!AY9="x","x",$AX$2-'Indicator Date hidden'!AY9)</f>
        <v>0</v>
      </c>
      <c r="AY8" s="213">
        <f>IF('Indicator Date hidden'!AZ9="x","x",$AY$2-'Indicator Date hidden'!AZ9)</f>
        <v>0</v>
      </c>
      <c r="AZ8" s="213">
        <f>IF('Indicator Date hidden'!BA9="x","x",$AZ$2-'Indicator Date hidden'!BA9)</f>
        <v>0</v>
      </c>
      <c r="BA8">
        <f t="shared" si="0"/>
        <v>21</v>
      </c>
      <c r="BB8" s="21">
        <f t="shared" si="1"/>
        <v>0.44680851063829785</v>
      </c>
      <c r="BC8">
        <f t="shared" si="2"/>
        <v>5</v>
      </c>
      <c r="BD8" s="21">
        <f t="shared" si="3"/>
        <v>1.8196154683596</v>
      </c>
      <c r="BE8" s="283">
        <f t="shared" si="4"/>
        <v>0</v>
      </c>
    </row>
    <row r="9" spans="1:57" x14ac:dyDescent="0.35">
      <c r="A9" t="s">
        <v>8059</v>
      </c>
      <c r="B9" s="213">
        <f>IF('Indicator Date hidden'!C10="x","x",$B$2-'Indicator Date hidden'!C10)</f>
        <v>0</v>
      </c>
      <c r="C9" s="213">
        <f>IF('Indicator Date hidden'!D10="x","x",$C$2-'Indicator Date hidden'!D10)</f>
        <v>0</v>
      </c>
      <c r="D9" s="213">
        <f>IF('Indicator Date hidden'!E10="x","x",$D$2-'Indicator Date hidden'!E10)</f>
        <v>0</v>
      </c>
      <c r="E9" s="213">
        <f>IF('Indicator Date hidden'!F10="x","x",$E$2-'Indicator Date hidden'!F10)</f>
        <v>0</v>
      </c>
      <c r="F9" s="213">
        <f>IF('Indicator Date hidden'!G10="x","x",$F$2-'Indicator Date hidden'!G10)</f>
        <v>0</v>
      </c>
      <c r="G9" s="213">
        <f>IF('Indicator Date hidden'!H10="x","x",$G$2-'Indicator Date hidden'!H10)</f>
        <v>0</v>
      </c>
      <c r="H9" s="213">
        <f>IF('Indicator Date hidden'!I10="x","x",$H$2-'Indicator Date hidden'!I10)</f>
        <v>0</v>
      </c>
      <c r="I9" s="213">
        <f>IF('Indicator Date hidden'!J10="x","x",$I$2-'Indicator Date hidden'!J10)</f>
        <v>0</v>
      </c>
      <c r="J9" s="213">
        <f>IF('Indicator Date hidden'!K10="x","x",$J$2-'Indicator Date hidden'!K10)</f>
        <v>0</v>
      </c>
      <c r="K9" s="213">
        <f>IF('Indicator Date hidden'!L10="x","x",$K$2-'Indicator Date hidden'!L10)</f>
        <v>0</v>
      </c>
      <c r="L9" s="213">
        <f>IF('Indicator Date hidden'!M10="x","x",$L$2-'Indicator Date hidden'!M10)</f>
        <v>0</v>
      </c>
      <c r="M9" s="213">
        <f>IF('Indicator Date hidden'!N10="x","x",$M$2-'Indicator Date hidden'!N10)</f>
        <v>0</v>
      </c>
      <c r="N9" s="213">
        <f>IF('Indicator Date hidden'!O10="x","x",$N$2-'Indicator Date hidden'!O10)</f>
        <v>0</v>
      </c>
      <c r="O9" s="213">
        <f>IF('Indicator Date hidden'!P10="x","x",$O$2-'Indicator Date hidden'!P10)</f>
        <v>0</v>
      </c>
      <c r="P9" s="213">
        <f>IF('Indicator Date hidden'!Q10="x","x",$P$2-'Indicator Date hidden'!Q10)</f>
        <v>0</v>
      </c>
      <c r="Q9" s="213">
        <f>IF('Indicator Date hidden'!R10="x","x",$Q$2-'Indicator Date hidden'!R10)</f>
        <v>4</v>
      </c>
      <c r="R9" s="213">
        <f>IF('Indicator Date hidden'!S10="x","x",$R$2-'Indicator Date hidden'!S10)</f>
        <v>0</v>
      </c>
      <c r="S9" s="213">
        <f>IF('Indicator Date hidden'!T10="x","x",$S$2-'Indicator Date hidden'!T10)</f>
        <v>0</v>
      </c>
      <c r="T9" s="213">
        <f>IF('Indicator Date hidden'!U10="x","x",$T$2-'Indicator Date hidden'!U10)</f>
        <v>0</v>
      </c>
      <c r="U9" s="213">
        <f>IF('Indicator Date hidden'!V10="x","x",$U$2-'Indicator Date hidden'!V10)</f>
        <v>0</v>
      </c>
      <c r="V9" s="213">
        <f>IF('Indicator Date hidden'!W10="x","x",$V$2-'Indicator Date hidden'!W10)</f>
        <v>0</v>
      </c>
      <c r="W9" s="213">
        <f>IF('Indicator Date hidden'!X10="x","x",$W$2-'Indicator Date hidden'!X10)</f>
        <v>4</v>
      </c>
      <c r="X9" s="213">
        <f>IF('Indicator Date hidden'!Y10="x","x",$X$2-'Indicator Date hidden'!Y10)</f>
        <v>1</v>
      </c>
      <c r="Y9" s="213">
        <f>IF('Indicator Date hidden'!Z10="x","x",$Y$2-'Indicator Date hidden'!Z10)</f>
        <v>0</v>
      </c>
      <c r="Z9" s="213">
        <f>IF('Indicator Date hidden'!AA10="x","x",$Z$2-'Indicator Date hidden'!AA10)</f>
        <v>0</v>
      </c>
      <c r="AA9" s="213">
        <f>IF('Indicator Date hidden'!AB10="x","x",$AA$2-'Indicator Date hidden'!AB10)</f>
        <v>0</v>
      </c>
      <c r="AB9" s="213">
        <f>IF('Indicator Date hidden'!AC10="x","x",$AB$2-'Indicator Date hidden'!AC10)</f>
        <v>0</v>
      </c>
      <c r="AC9" s="213">
        <f>IF('Indicator Date hidden'!AD10="x","x",$AC$2-'Indicator Date hidden'!AD10)</f>
        <v>0</v>
      </c>
      <c r="AD9" s="213" t="str">
        <f>IF('Indicator Date hidden'!AE10="x","x",$AD$2-'Indicator Date hidden'!AE10)</f>
        <v>x</v>
      </c>
      <c r="AE9" s="213">
        <f>IF('Indicator Date hidden'!AF10="x","x",$AE$2-'Indicator Date hidden'!AF10)</f>
        <v>0</v>
      </c>
      <c r="AF9" s="213">
        <f>IF('Indicator Date hidden'!AG10="x","x",$AF$2-'Indicator Date hidden'!AG10)</f>
        <v>0</v>
      </c>
      <c r="AG9" s="213">
        <f>IF('Indicator Date hidden'!AH10="x","x",$AG$2-'Indicator Date hidden'!AH10)</f>
        <v>0</v>
      </c>
      <c r="AH9" s="213">
        <f>IF('Indicator Date hidden'!AI10="x","x",$AH$2-'Indicator Date hidden'!AI10)</f>
        <v>0</v>
      </c>
      <c r="AI9" s="213">
        <f>IF('Indicator Date hidden'!AJ10="x","x",$AI$2-'Indicator Date hidden'!AJ10)</f>
        <v>0</v>
      </c>
      <c r="AJ9" s="213">
        <f>IF('Indicator Date hidden'!AK10="x","x",$AJ$2-'Indicator Date hidden'!AK10)</f>
        <v>1</v>
      </c>
      <c r="AK9" s="213">
        <f>IF('Indicator Date hidden'!AL10="x","x",$AK$2-'Indicator Date hidden'!AL10)</f>
        <v>1</v>
      </c>
      <c r="AL9" s="213">
        <f>IF('Indicator Date hidden'!AM10="x","x",$AL$2-'Indicator Date hidden'!AM10)</f>
        <v>0</v>
      </c>
      <c r="AM9" s="213">
        <f>IF('Indicator Date hidden'!AN10="x","x",$AM$2-'Indicator Date hidden'!AN10)</f>
        <v>0</v>
      </c>
      <c r="AN9" s="213">
        <f>IF('Indicator Date hidden'!AO10="x","x",$AN$2-'Indicator Date hidden'!AO10)</f>
        <v>0</v>
      </c>
      <c r="AO9" s="213">
        <f>IF('Indicator Date hidden'!AP10="x","x",$AO$2-'Indicator Date hidden'!AP10)</f>
        <v>0</v>
      </c>
      <c r="AP9" s="213">
        <f>IF('Indicator Date hidden'!AQ10="x","x",$AP$2-'Indicator Date hidden'!AQ10)</f>
        <v>0</v>
      </c>
      <c r="AQ9" s="213">
        <f>IF('Indicator Date hidden'!AR10="x","x",$AQ$2-'Indicator Date hidden'!AR10)</f>
        <v>4</v>
      </c>
      <c r="AR9" s="213">
        <f>IF('Indicator Date hidden'!AS10="x","x",$AR$2-'Indicator Date hidden'!AS10)</f>
        <v>0</v>
      </c>
      <c r="AS9" s="213">
        <f>IF('Indicator Date hidden'!AT10="x","x",$AS$2-'Indicator Date hidden'!AT10)</f>
        <v>0</v>
      </c>
      <c r="AT9" s="213">
        <f>IF('Indicator Date hidden'!AU10="x","x",$AT$2-'Indicator Date hidden'!AU10)</f>
        <v>0</v>
      </c>
      <c r="AU9" s="213">
        <f>IF('Indicator Date hidden'!AV10="x","x",$AU$2-'Indicator Date hidden'!AV10)</f>
        <v>3</v>
      </c>
      <c r="AV9" s="213">
        <f>IF('Indicator Date hidden'!AW10="x","x",$AV$2-'Indicator Date hidden'!AW10)</f>
        <v>0</v>
      </c>
      <c r="AW9" s="213">
        <f>IF('Indicator Date hidden'!AX10="x","x",$AW$2-'Indicator Date hidden'!AX10)</f>
        <v>0</v>
      </c>
      <c r="AX9" s="213">
        <f>IF('Indicator Date hidden'!AY10="x","x",$AX$2-'Indicator Date hidden'!AY10)</f>
        <v>0</v>
      </c>
      <c r="AY9" s="213">
        <f>IF('Indicator Date hidden'!AZ10="x","x",$AY$2-'Indicator Date hidden'!AZ10)</f>
        <v>0</v>
      </c>
      <c r="AZ9" s="213">
        <f>IF('Indicator Date hidden'!BA10="x","x",$AZ$2-'Indicator Date hidden'!BA10)</f>
        <v>0</v>
      </c>
      <c r="BA9">
        <f t="shared" si="0"/>
        <v>18</v>
      </c>
      <c r="BB9" s="21">
        <f t="shared" si="1"/>
        <v>0.36</v>
      </c>
      <c r="BC9">
        <f t="shared" si="2"/>
        <v>7</v>
      </c>
      <c r="BD9" s="21">
        <f t="shared" si="3"/>
        <v>1.034601372510205</v>
      </c>
      <c r="BE9" s="283">
        <f t="shared" si="4"/>
        <v>0</v>
      </c>
    </row>
    <row r="10" spans="1:57" x14ac:dyDescent="0.35">
      <c r="A10" t="s">
        <v>8063</v>
      </c>
      <c r="B10" s="213">
        <f>IF('Indicator Date hidden'!C11="x","x",$B$2-'Indicator Date hidden'!C11)</f>
        <v>0</v>
      </c>
      <c r="C10" s="213">
        <f>IF('Indicator Date hidden'!D11="x","x",$C$2-'Indicator Date hidden'!D11)</f>
        <v>0</v>
      </c>
      <c r="D10" s="213">
        <f>IF('Indicator Date hidden'!E11="x","x",$D$2-'Indicator Date hidden'!E11)</f>
        <v>0</v>
      </c>
      <c r="E10" s="213">
        <f>IF('Indicator Date hidden'!F11="x","x",$E$2-'Indicator Date hidden'!F11)</f>
        <v>0</v>
      </c>
      <c r="F10" s="213">
        <f>IF('Indicator Date hidden'!G11="x","x",$F$2-'Indicator Date hidden'!G11)</f>
        <v>0</v>
      </c>
      <c r="G10" s="213">
        <f>IF('Indicator Date hidden'!H11="x","x",$G$2-'Indicator Date hidden'!H11)</f>
        <v>0</v>
      </c>
      <c r="H10" s="213">
        <f>IF('Indicator Date hidden'!I11="x","x",$H$2-'Indicator Date hidden'!I11)</f>
        <v>0</v>
      </c>
      <c r="I10" s="213">
        <f>IF('Indicator Date hidden'!J11="x","x",$I$2-'Indicator Date hidden'!J11)</f>
        <v>0</v>
      </c>
      <c r="J10" s="213">
        <f>IF('Indicator Date hidden'!K11="x","x",$J$2-'Indicator Date hidden'!K11)</f>
        <v>0</v>
      </c>
      <c r="K10" s="213">
        <f>IF('Indicator Date hidden'!L11="x","x",$K$2-'Indicator Date hidden'!L11)</f>
        <v>0</v>
      </c>
      <c r="L10" s="213">
        <f>IF('Indicator Date hidden'!M11="x","x",$L$2-'Indicator Date hidden'!M11)</f>
        <v>0</v>
      </c>
      <c r="M10" s="213">
        <f>IF('Indicator Date hidden'!N11="x","x",$M$2-'Indicator Date hidden'!N11)</f>
        <v>0</v>
      </c>
      <c r="N10" s="213">
        <f>IF('Indicator Date hidden'!O11="x","x",$N$2-'Indicator Date hidden'!O11)</f>
        <v>0</v>
      </c>
      <c r="O10" s="213">
        <f>IF('Indicator Date hidden'!P11="x","x",$O$2-'Indicator Date hidden'!P11)</f>
        <v>0</v>
      </c>
      <c r="P10" s="213">
        <f>IF('Indicator Date hidden'!Q11="x","x",$P$2-'Indicator Date hidden'!Q11)</f>
        <v>0</v>
      </c>
      <c r="Q10" s="213" t="str">
        <f>IF('Indicator Date hidden'!R11="x","x",$Q$2-'Indicator Date hidden'!R11)</f>
        <v>x</v>
      </c>
      <c r="R10" s="213">
        <f>IF('Indicator Date hidden'!S11="x","x",$R$2-'Indicator Date hidden'!S11)</f>
        <v>0</v>
      </c>
      <c r="S10" s="213">
        <f>IF('Indicator Date hidden'!T11="x","x",$S$2-'Indicator Date hidden'!T11)</f>
        <v>0</v>
      </c>
      <c r="T10" s="213">
        <f>IF('Indicator Date hidden'!U11="x","x",$T$2-'Indicator Date hidden'!U11)</f>
        <v>0</v>
      </c>
      <c r="U10" s="213" t="str">
        <f>IF('Indicator Date hidden'!V11="x","x",$U$2-'Indicator Date hidden'!V11)</f>
        <v>x</v>
      </c>
      <c r="V10" s="213">
        <f>IF('Indicator Date hidden'!W11="x","x",$V$2-'Indicator Date hidden'!W11)</f>
        <v>0</v>
      </c>
      <c r="W10" s="213">
        <f>IF('Indicator Date hidden'!X11="x","x",$W$2-'Indicator Date hidden'!X11)</f>
        <v>7</v>
      </c>
      <c r="X10" s="213">
        <f>IF('Indicator Date hidden'!Y11="x","x",$X$2-'Indicator Date hidden'!Y11)</f>
        <v>3</v>
      </c>
      <c r="Y10" s="213">
        <f>IF('Indicator Date hidden'!Z11="x","x",$Y$2-'Indicator Date hidden'!Z11)</f>
        <v>0</v>
      </c>
      <c r="Z10" s="213">
        <f>IF('Indicator Date hidden'!AA11="x","x",$Z$2-'Indicator Date hidden'!AA11)</f>
        <v>0</v>
      </c>
      <c r="AA10" s="213">
        <f>IF('Indicator Date hidden'!AB11="x","x",$AA$2-'Indicator Date hidden'!AB11)</f>
        <v>1</v>
      </c>
      <c r="AB10" s="213">
        <f>IF('Indicator Date hidden'!AC11="x","x",$AB$2-'Indicator Date hidden'!AC11)</f>
        <v>0</v>
      </c>
      <c r="AC10" s="213">
        <f>IF('Indicator Date hidden'!AD11="x","x",$AC$2-'Indicator Date hidden'!AD11)</f>
        <v>0</v>
      </c>
      <c r="AD10" s="213" t="str">
        <f>IF('Indicator Date hidden'!AE11="x","x",$AD$2-'Indicator Date hidden'!AE11)</f>
        <v>x</v>
      </c>
      <c r="AE10" s="213">
        <f>IF('Indicator Date hidden'!AF11="x","x",$AE$2-'Indicator Date hidden'!AF11)</f>
        <v>0</v>
      </c>
      <c r="AF10" s="213">
        <f>IF('Indicator Date hidden'!AG11="x","x",$AF$2-'Indicator Date hidden'!AG11)</f>
        <v>3</v>
      </c>
      <c r="AG10" s="213">
        <f>IF('Indicator Date hidden'!AH11="x","x",$AG$2-'Indicator Date hidden'!AH11)</f>
        <v>0</v>
      </c>
      <c r="AH10" s="213">
        <f>IF('Indicator Date hidden'!AI11="x","x",$AH$2-'Indicator Date hidden'!AI11)</f>
        <v>0</v>
      </c>
      <c r="AI10" s="213">
        <f>IF('Indicator Date hidden'!AJ11="x","x",$AI$2-'Indicator Date hidden'!AJ11)</f>
        <v>0</v>
      </c>
      <c r="AJ10" s="213" t="str">
        <f>IF('Indicator Date hidden'!AK11="x","x",$AJ$2-'Indicator Date hidden'!AK11)</f>
        <v>x</v>
      </c>
      <c r="AK10" s="213">
        <f>IF('Indicator Date hidden'!AL11="x","x",$AK$2-'Indicator Date hidden'!AL11)</f>
        <v>1</v>
      </c>
      <c r="AL10" s="213">
        <f>IF('Indicator Date hidden'!AM11="x","x",$AL$2-'Indicator Date hidden'!AM11)</f>
        <v>0</v>
      </c>
      <c r="AM10" s="213">
        <f>IF('Indicator Date hidden'!AN11="x","x",$AM$2-'Indicator Date hidden'!AN11)</f>
        <v>0</v>
      </c>
      <c r="AN10" s="213">
        <f>IF('Indicator Date hidden'!AO11="x","x",$AN$2-'Indicator Date hidden'!AO11)</f>
        <v>0</v>
      </c>
      <c r="AO10" s="213">
        <f>IF('Indicator Date hidden'!AP11="x","x",$AO$2-'Indicator Date hidden'!AP11)</f>
        <v>0</v>
      </c>
      <c r="AP10" s="213" t="str">
        <f>IF('Indicator Date hidden'!AQ11="x","x",$AP$2-'Indicator Date hidden'!AQ11)</f>
        <v>x</v>
      </c>
      <c r="AQ10" s="213">
        <f>IF('Indicator Date hidden'!AR11="x","x",$AQ$2-'Indicator Date hidden'!AR11)</f>
        <v>0</v>
      </c>
      <c r="AR10" s="213">
        <f>IF('Indicator Date hidden'!AS11="x","x",$AR$2-'Indicator Date hidden'!AS11)</f>
        <v>0</v>
      </c>
      <c r="AS10" s="213">
        <f>IF('Indicator Date hidden'!AT11="x","x",$AS$2-'Indicator Date hidden'!AT11)</f>
        <v>0</v>
      </c>
      <c r="AT10" s="213">
        <f>IF('Indicator Date hidden'!AU11="x","x",$AT$2-'Indicator Date hidden'!AU11)</f>
        <v>0</v>
      </c>
      <c r="AU10" s="213" t="str">
        <f>IF('Indicator Date hidden'!AV11="x","x",$AU$2-'Indicator Date hidden'!AV11)</f>
        <v>x</v>
      </c>
      <c r="AV10" s="213">
        <f>IF('Indicator Date hidden'!AW11="x","x",$AV$2-'Indicator Date hidden'!AW11)</f>
        <v>0</v>
      </c>
      <c r="AW10" s="213">
        <f>IF('Indicator Date hidden'!AX11="x","x",$AW$2-'Indicator Date hidden'!AX11)</f>
        <v>0</v>
      </c>
      <c r="AX10" s="213">
        <f>IF('Indicator Date hidden'!AY11="x","x",$AX$2-'Indicator Date hidden'!AY11)</f>
        <v>0</v>
      </c>
      <c r="AY10" s="213">
        <f>IF('Indicator Date hidden'!AZ11="x","x",$AY$2-'Indicator Date hidden'!AZ11)</f>
        <v>0</v>
      </c>
      <c r="AZ10" s="213">
        <f>IF('Indicator Date hidden'!BA11="x","x",$AZ$2-'Indicator Date hidden'!BA11)</f>
        <v>0</v>
      </c>
      <c r="BA10">
        <f t="shared" si="0"/>
        <v>15</v>
      </c>
      <c r="BB10" s="21">
        <f t="shared" si="1"/>
        <v>0.33333333333333331</v>
      </c>
      <c r="BC10">
        <f t="shared" si="2"/>
        <v>5</v>
      </c>
      <c r="BD10" s="21">
        <f t="shared" si="3"/>
        <v>1.1925695879998879</v>
      </c>
      <c r="BE10" s="283">
        <f t="shared" si="4"/>
        <v>0</v>
      </c>
    </row>
    <row r="11" spans="1:57" x14ac:dyDescent="0.35">
      <c r="A11" t="s">
        <v>8065</v>
      </c>
      <c r="B11" s="213">
        <f>IF('Indicator Date hidden'!C12="x","x",$B$2-'Indicator Date hidden'!C12)</f>
        <v>0</v>
      </c>
      <c r="C11" s="213">
        <f>IF('Indicator Date hidden'!D12="x","x",$C$2-'Indicator Date hidden'!D12)</f>
        <v>0</v>
      </c>
      <c r="D11" s="213">
        <f>IF('Indicator Date hidden'!E12="x","x",$D$2-'Indicator Date hidden'!E12)</f>
        <v>0</v>
      </c>
      <c r="E11" s="213">
        <f>IF('Indicator Date hidden'!F12="x","x",$E$2-'Indicator Date hidden'!F12)</f>
        <v>0</v>
      </c>
      <c r="F11" s="213">
        <f>IF('Indicator Date hidden'!G12="x","x",$F$2-'Indicator Date hidden'!G12)</f>
        <v>0</v>
      </c>
      <c r="G11" s="213">
        <f>IF('Indicator Date hidden'!H12="x","x",$G$2-'Indicator Date hidden'!H12)</f>
        <v>0</v>
      </c>
      <c r="H11" s="213">
        <f>IF('Indicator Date hidden'!I12="x","x",$H$2-'Indicator Date hidden'!I12)</f>
        <v>0</v>
      </c>
      <c r="I11" s="213">
        <f>IF('Indicator Date hidden'!J12="x","x",$I$2-'Indicator Date hidden'!J12)</f>
        <v>0</v>
      </c>
      <c r="J11" s="213">
        <f>IF('Indicator Date hidden'!K12="x","x",$J$2-'Indicator Date hidden'!K12)</f>
        <v>0</v>
      </c>
      <c r="K11" s="213">
        <f>IF('Indicator Date hidden'!L12="x","x",$K$2-'Indicator Date hidden'!L12)</f>
        <v>0</v>
      </c>
      <c r="L11" s="213">
        <f>IF('Indicator Date hidden'!M12="x","x",$L$2-'Indicator Date hidden'!M12)</f>
        <v>0</v>
      </c>
      <c r="M11" s="213">
        <f>IF('Indicator Date hidden'!N12="x","x",$M$2-'Indicator Date hidden'!N12)</f>
        <v>0</v>
      </c>
      <c r="N11" s="213">
        <f>IF('Indicator Date hidden'!O12="x","x",$N$2-'Indicator Date hidden'!O12)</f>
        <v>0</v>
      </c>
      <c r="O11" s="213">
        <f>IF('Indicator Date hidden'!P12="x","x",$O$2-'Indicator Date hidden'!P12)</f>
        <v>0</v>
      </c>
      <c r="P11" s="213">
        <f>IF('Indicator Date hidden'!Q12="x","x",$P$2-'Indicator Date hidden'!Q12)</f>
        <v>0</v>
      </c>
      <c r="Q11" s="213" t="str">
        <f>IF('Indicator Date hidden'!R12="x","x",$Q$2-'Indicator Date hidden'!R12)</f>
        <v>x</v>
      </c>
      <c r="R11" s="213">
        <f>IF('Indicator Date hidden'!S12="x","x",$R$2-'Indicator Date hidden'!S12)</f>
        <v>0</v>
      </c>
      <c r="S11" s="213">
        <f>IF('Indicator Date hidden'!T12="x","x",$S$2-'Indicator Date hidden'!T12)</f>
        <v>0</v>
      </c>
      <c r="T11" s="213">
        <f>IF('Indicator Date hidden'!U12="x","x",$T$2-'Indicator Date hidden'!U12)</f>
        <v>0</v>
      </c>
      <c r="U11" s="213" t="str">
        <f>IF('Indicator Date hidden'!V12="x","x",$U$2-'Indicator Date hidden'!V12)</f>
        <v>x</v>
      </c>
      <c r="V11" s="213">
        <f>IF('Indicator Date hidden'!W12="x","x",$V$2-'Indicator Date hidden'!W12)</f>
        <v>0</v>
      </c>
      <c r="W11" s="213" t="str">
        <f>IF('Indicator Date hidden'!X12="x","x",$W$2-'Indicator Date hidden'!X12)</f>
        <v>x</v>
      </c>
      <c r="X11" s="213">
        <f>IF('Indicator Date hidden'!Y12="x","x",$X$2-'Indicator Date hidden'!Y12)</f>
        <v>3</v>
      </c>
      <c r="Y11" s="213">
        <f>IF('Indicator Date hidden'!Z12="x","x",$Y$2-'Indicator Date hidden'!Z12)</f>
        <v>0</v>
      </c>
      <c r="Z11" s="213">
        <f>IF('Indicator Date hidden'!AA12="x","x",$Z$2-'Indicator Date hidden'!AA12)</f>
        <v>0</v>
      </c>
      <c r="AA11" s="213" t="str">
        <f>IF('Indicator Date hidden'!AB12="x","x",$AA$2-'Indicator Date hidden'!AB12)</f>
        <v>x</v>
      </c>
      <c r="AB11" s="213">
        <f>IF('Indicator Date hidden'!AC12="x","x",$AB$2-'Indicator Date hidden'!AC12)</f>
        <v>0</v>
      </c>
      <c r="AC11" s="213">
        <f>IF('Indicator Date hidden'!AD12="x","x",$AC$2-'Indicator Date hidden'!AD12)</f>
        <v>0</v>
      </c>
      <c r="AD11" s="213" t="str">
        <f>IF('Indicator Date hidden'!AE12="x","x",$AD$2-'Indicator Date hidden'!AE12)</f>
        <v>x</v>
      </c>
      <c r="AE11" s="213">
        <f>IF('Indicator Date hidden'!AF12="x","x",$AE$2-'Indicator Date hidden'!AF12)</f>
        <v>0</v>
      </c>
      <c r="AF11" s="213">
        <f>IF('Indicator Date hidden'!AG12="x","x",$AF$2-'Indicator Date hidden'!AG12)</f>
        <v>1</v>
      </c>
      <c r="AG11" s="213">
        <f>IF('Indicator Date hidden'!AH12="x","x",$AG$2-'Indicator Date hidden'!AH12)</f>
        <v>0</v>
      </c>
      <c r="AH11" s="213">
        <f>IF('Indicator Date hidden'!AI12="x","x",$AH$2-'Indicator Date hidden'!AI12)</f>
        <v>0</v>
      </c>
      <c r="AI11" s="213">
        <f>IF('Indicator Date hidden'!AJ12="x","x",$AI$2-'Indicator Date hidden'!AJ12)</f>
        <v>0</v>
      </c>
      <c r="AJ11" s="213" t="str">
        <f>IF('Indicator Date hidden'!AK12="x","x",$AJ$2-'Indicator Date hidden'!AK12)</f>
        <v>x</v>
      </c>
      <c r="AK11" s="213">
        <f>IF('Indicator Date hidden'!AL12="x","x",$AK$2-'Indicator Date hidden'!AL12)</f>
        <v>1</v>
      </c>
      <c r="AL11" s="213">
        <f>IF('Indicator Date hidden'!AM12="x","x",$AL$2-'Indicator Date hidden'!AM12)</f>
        <v>0</v>
      </c>
      <c r="AM11" s="213">
        <f>IF('Indicator Date hidden'!AN12="x","x",$AM$2-'Indicator Date hidden'!AN12)</f>
        <v>0</v>
      </c>
      <c r="AN11" s="213">
        <f>IF('Indicator Date hidden'!AO12="x","x",$AN$2-'Indicator Date hidden'!AO12)</f>
        <v>0</v>
      </c>
      <c r="AO11" s="213">
        <f>IF('Indicator Date hidden'!AP12="x","x",$AO$2-'Indicator Date hidden'!AP12)</f>
        <v>0</v>
      </c>
      <c r="AP11" s="213">
        <f>IF('Indicator Date hidden'!AQ12="x","x",$AP$2-'Indicator Date hidden'!AQ12)</f>
        <v>0</v>
      </c>
      <c r="AQ11" s="213">
        <f>IF('Indicator Date hidden'!AR12="x","x",$AQ$2-'Indicator Date hidden'!AR12)</f>
        <v>0</v>
      </c>
      <c r="AR11" s="213">
        <f>IF('Indicator Date hidden'!AS12="x","x",$AR$2-'Indicator Date hidden'!AS12)</f>
        <v>0</v>
      </c>
      <c r="AS11" s="213">
        <f>IF('Indicator Date hidden'!AT12="x","x",$AS$2-'Indicator Date hidden'!AT12)</f>
        <v>0</v>
      </c>
      <c r="AT11" s="213">
        <f>IF('Indicator Date hidden'!AU12="x","x",$AT$2-'Indicator Date hidden'!AU12)</f>
        <v>0</v>
      </c>
      <c r="AU11" s="213" t="str">
        <f>IF('Indicator Date hidden'!AV12="x","x",$AU$2-'Indicator Date hidden'!AV12)</f>
        <v>x</v>
      </c>
      <c r="AV11" s="213">
        <f>IF('Indicator Date hidden'!AW12="x","x",$AV$2-'Indicator Date hidden'!AW12)</f>
        <v>0</v>
      </c>
      <c r="AW11" s="213">
        <f>IF('Indicator Date hidden'!AX12="x","x",$AW$2-'Indicator Date hidden'!AX12)</f>
        <v>0</v>
      </c>
      <c r="AX11" s="213">
        <f>IF('Indicator Date hidden'!AY12="x","x",$AX$2-'Indicator Date hidden'!AY12)</f>
        <v>0</v>
      </c>
      <c r="AY11" s="213">
        <f>IF('Indicator Date hidden'!AZ12="x","x",$AY$2-'Indicator Date hidden'!AZ12)</f>
        <v>0</v>
      </c>
      <c r="AZ11" s="213">
        <f>IF('Indicator Date hidden'!BA12="x","x",$AZ$2-'Indicator Date hidden'!BA12)</f>
        <v>0</v>
      </c>
      <c r="BA11">
        <f t="shared" si="0"/>
        <v>5</v>
      </c>
      <c r="BB11" s="21">
        <f t="shared" si="1"/>
        <v>0.11363636363636363</v>
      </c>
      <c r="BC11">
        <f t="shared" si="2"/>
        <v>3</v>
      </c>
      <c r="BD11" s="21">
        <f t="shared" si="3"/>
        <v>0.48691557467337615</v>
      </c>
      <c r="BE11" s="283">
        <f t="shared" si="4"/>
        <v>0</v>
      </c>
    </row>
    <row r="12" spans="1:57" x14ac:dyDescent="0.35">
      <c r="A12" t="s">
        <v>8066</v>
      </c>
      <c r="B12" s="213">
        <f>IF('Indicator Date hidden'!C13="x","x",$B$2-'Indicator Date hidden'!C13)</f>
        <v>0</v>
      </c>
      <c r="C12" s="213">
        <f>IF('Indicator Date hidden'!D13="x","x",$C$2-'Indicator Date hidden'!D13)</f>
        <v>0</v>
      </c>
      <c r="D12" s="213">
        <f>IF('Indicator Date hidden'!E13="x","x",$D$2-'Indicator Date hidden'!E13)</f>
        <v>0</v>
      </c>
      <c r="E12" s="213">
        <f>IF('Indicator Date hidden'!F13="x","x",$E$2-'Indicator Date hidden'!F13)</f>
        <v>0</v>
      </c>
      <c r="F12" s="213">
        <f>IF('Indicator Date hidden'!G13="x","x",$F$2-'Indicator Date hidden'!G13)</f>
        <v>0</v>
      </c>
      <c r="G12" s="213">
        <f>IF('Indicator Date hidden'!H13="x","x",$G$2-'Indicator Date hidden'!H13)</f>
        <v>0</v>
      </c>
      <c r="H12" s="213">
        <f>IF('Indicator Date hidden'!I13="x","x",$H$2-'Indicator Date hidden'!I13)</f>
        <v>0</v>
      </c>
      <c r="I12" s="213">
        <f>IF('Indicator Date hidden'!J13="x","x",$I$2-'Indicator Date hidden'!J13)</f>
        <v>0</v>
      </c>
      <c r="J12" s="213">
        <f>IF('Indicator Date hidden'!K13="x","x",$J$2-'Indicator Date hidden'!K13)</f>
        <v>0</v>
      </c>
      <c r="K12" s="213">
        <f>IF('Indicator Date hidden'!L13="x","x",$K$2-'Indicator Date hidden'!L13)</f>
        <v>0</v>
      </c>
      <c r="L12" s="213">
        <f>IF('Indicator Date hidden'!M13="x","x",$L$2-'Indicator Date hidden'!M13)</f>
        <v>0</v>
      </c>
      <c r="M12" s="213">
        <f>IF('Indicator Date hidden'!N13="x","x",$M$2-'Indicator Date hidden'!N13)</f>
        <v>0</v>
      </c>
      <c r="N12" s="213">
        <f>IF('Indicator Date hidden'!O13="x","x",$N$2-'Indicator Date hidden'!O13)</f>
        <v>0</v>
      </c>
      <c r="O12" s="213">
        <f>IF('Indicator Date hidden'!P13="x","x",$O$2-'Indicator Date hidden'!P13)</f>
        <v>0</v>
      </c>
      <c r="P12" s="213">
        <f>IF('Indicator Date hidden'!Q13="x","x",$P$2-'Indicator Date hidden'!Q13)</f>
        <v>0</v>
      </c>
      <c r="Q12" s="213">
        <f>IF('Indicator Date hidden'!R13="x","x",$Q$2-'Indicator Date hidden'!R13)</f>
        <v>8</v>
      </c>
      <c r="R12" s="213">
        <f>IF('Indicator Date hidden'!S13="x","x",$R$2-'Indicator Date hidden'!S13)</f>
        <v>0</v>
      </c>
      <c r="S12" s="213">
        <f>IF('Indicator Date hidden'!T13="x","x",$S$2-'Indicator Date hidden'!T13)</f>
        <v>0</v>
      </c>
      <c r="T12" s="213">
        <f>IF('Indicator Date hidden'!U13="x","x",$T$2-'Indicator Date hidden'!U13)</f>
        <v>0</v>
      </c>
      <c r="U12" s="213">
        <f>IF('Indicator Date hidden'!V13="x","x",$U$2-'Indicator Date hidden'!V13)</f>
        <v>0</v>
      </c>
      <c r="V12" s="213">
        <f>IF('Indicator Date hidden'!W13="x","x",$V$2-'Indicator Date hidden'!W13)</f>
        <v>0</v>
      </c>
      <c r="W12" s="213">
        <f>IF('Indicator Date hidden'!X13="x","x",$W$2-'Indicator Date hidden'!X13)</f>
        <v>1</v>
      </c>
      <c r="X12" s="213">
        <f>IF('Indicator Date hidden'!Y13="x","x",$X$2-'Indicator Date hidden'!Y13)</f>
        <v>1</v>
      </c>
      <c r="Y12" s="213">
        <f>IF('Indicator Date hidden'!Z13="x","x",$Y$2-'Indicator Date hidden'!Z13)</f>
        <v>0</v>
      </c>
      <c r="Z12" s="213">
        <f>IF('Indicator Date hidden'!AA13="x","x",$Z$2-'Indicator Date hidden'!AA13)</f>
        <v>0</v>
      </c>
      <c r="AA12" s="213">
        <f>IF('Indicator Date hidden'!AB13="x","x",$AA$2-'Indicator Date hidden'!AB13)</f>
        <v>0</v>
      </c>
      <c r="AB12" s="213">
        <f>IF('Indicator Date hidden'!AC13="x","x",$AB$2-'Indicator Date hidden'!AC13)</f>
        <v>0</v>
      </c>
      <c r="AC12" s="213">
        <f>IF('Indicator Date hidden'!AD13="x","x",$AC$2-'Indicator Date hidden'!AD13)</f>
        <v>0</v>
      </c>
      <c r="AD12" s="213">
        <f>IF('Indicator Date hidden'!AE13="x","x",$AD$2-'Indicator Date hidden'!AE13)</f>
        <v>0</v>
      </c>
      <c r="AE12" s="213">
        <f>IF('Indicator Date hidden'!AF13="x","x",$AE$2-'Indicator Date hidden'!AF13)</f>
        <v>0</v>
      </c>
      <c r="AF12" s="213">
        <f>IF('Indicator Date hidden'!AG13="x","x",$AF$2-'Indicator Date hidden'!AG13)</f>
        <v>5</v>
      </c>
      <c r="AG12" s="213">
        <f>IF('Indicator Date hidden'!AH13="x","x",$AG$2-'Indicator Date hidden'!AH13)</f>
        <v>0</v>
      </c>
      <c r="AH12" s="213">
        <f>IF('Indicator Date hidden'!AI13="x","x",$AH$2-'Indicator Date hidden'!AI13)</f>
        <v>0</v>
      </c>
      <c r="AI12" s="213">
        <f>IF('Indicator Date hidden'!AJ13="x","x",$AI$2-'Indicator Date hidden'!AJ13)</f>
        <v>0</v>
      </c>
      <c r="AJ12" s="213">
        <f>IF('Indicator Date hidden'!AK13="x","x",$AJ$2-'Indicator Date hidden'!AK13)</f>
        <v>1</v>
      </c>
      <c r="AK12" s="213">
        <f>IF('Indicator Date hidden'!AL13="x","x",$AK$2-'Indicator Date hidden'!AL13)</f>
        <v>1</v>
      </c>
      <c r="AL12" s="213">
        <f>IF('Indicator Date hidden'!AM13="x","x",$AL$2-'Indicator Date hidden'!AM13)</f>
        <v>0</v>
      </c>
      <c r="AM12" s="213">
        <f>IF('Indicator Date hidden'!AN13="x","x",$AM$2-'Indicator Date hidden'!AN13)</f>
        <v>0</v>
      </c>
      <c r="AN12" s="213">
        <f>IF('Indicator Date hidden'!AO13="x","x",$AN$2-'Indicator Date hidden'!AO13)</f>
        <v>0</v>
      </c>
      <c r="AO12" s="213" t="str">
        <f>IF('Indicator Date hidden'!AP13="x","x",$AO$2-'Indicator Date hidden'!AP13)</f>
        <v>x</v>
      </c>
      <c r="AP12" s="213" t="str">
        <f>IF('Indicator Date hidden'!AQ13="x","x",$AP$2-'Indicator Date hidden'!AQ13)</f>
        <v>x</v>
      </c>
      <c r="AQ12" s="213" t="str">
        <f>IF('Indicator Date hidden'!AR13="x","x",$AQ$2-'Indicator Date hidden'!AR13)</f>
        <v>x</v>
      </c>
      <c r="AR12" s="213">
        <f>IF('Indicator Date hidden'!AS13="x","x",$AR$2-'Indicator Date hidden'!AS13)</f>
        <v>0</v>
      </c>
      <c r="AS12" s="213">
        <f>IF('Indicator Date hidden'!AT13="x","x",$AS$2-'Indicator Date hidden'!AT13)</f>
        <v>0</v>
      </c>
      <c r="AT12" s="213">
        <f>IF('Indicator Date hidden'!AU13="x","x",$AT$2-'Indicator Date hidden'!AU13)</f>
        <v>0</v>
      </c>
      <c r="AU12" s="213">
        <f>IF('Indicator Date hidden'!AV13="x","x",$AU$2-'Indicator Date hidden'!AV13)</f>
        <v>0</v>
      </c>
      <c r="AV12" s="213">
        <f>IF('Indicator Date hidden'!AW13="x","x",$AV$2-'Indicator Date hidden'!AW13)</f>
        <v>0</v>
      </c>
      <c r="AW12" s="213">
        <f>IF('Indicator Date hidden'!AX13="x","x",$AW$2-'Indicator Date hidden'!AX13)</f>
        <v>0</v>
      </c>
      <c r="AX12" s="213">
        <f>IF('Indicator Date hidden'!AY13="x","x",$AX$2-'Indicator Date hidden'!AY13)</f>
        <v>0</v>
      </c>
      <c r="AY12" s="213">
        <f>IF('Indicator Date hidden'!AZ13="x","x",$AY$2-'Indicator Date hidden'!AZ13)</f>
        <v>0</v>
      </c>
      <c r="AZ12" s="213">
        <f>IF('Indicator Date hidden'!BA13="x","x",$AZ$2-'Indicator Date hidden'!BA13)</f>
        <v>0</v>
      </c>
      <c r="BA12">
        <f t="shared" si="0"/>
        <v>17</v>
      </c>
      <c r="BB12" s="21">
        <f t="shared" si="1"/>
        <v>0.35416666666666669</v>
      </c>
      <c r="BC12">
        <f t="shared" si="2"/>
        <v>6</v>
      </c>
      <c r="BD12" s="21">
        <f t="shared" si="3"/>
        <v>1.346129998262509</v>
      </c>
      <c r="BE12" s="283">
        <f t="shared" si="4"/>
        <v>0</v>
      </c>
    </row>
    <row r="13" spans="1:57" x14ac:dyDescent="0.35">
      <c r="A13" t="s">
        <v>8079</v>
      </c>
      <c r="B13" s="213">
        <f>IF('Indicator Date hidden'!C14="x","x",$B$2-'Indicator Date hidden'!C14)</f>
        <v>0</v>
      </c>
      <c r="C13" s="213">
        <f>IF('Indicator Date hidden'!D14="x","x",$C$2-'Indicator Date hidden'!D14)</f>
        <v>0</v>
      </c>
      <c r="D13" s="213">
        <f>IF('Indicator Date hidden'!E14="x","x",$D$2-'Indicator Date hidden'!E14)</f>
        <v>0</v>
      </c>
      <c r="E13" s="213">
        <f>IF('Indicator Date hidden'!F14="x","x",$E$2-'Indicator Date hidden'!F14)</f>
        <v>0</v>
      </c>
      <c r="F13" s="213">
        <f>IF('Indicator Date hidden'!G14="x","x",$F$2-'Indicator Date hidden'!G14)</f>
        <v>0</v>
      </c>
      <c r="G13" s="213">
        <f>IF('Indicator Date hidden'!H14="x","x",$G$2-'Indicator Date hidden'!H14)</f>
        <v>0</v>
      </c>
      <c r="H13" s="213">
        <f>IF('Indicator Date hidden'!I14="x","x",$H$2-'Indicator Date hidden'!I14)</f>
        <v>0</v>
      </c>
      <c r="I13" s="213">
        <f>IF('Indicator Date hidden'!J14="x","x",$I$2-'Indicator Date hidden'!J14)</f>
        <v>0</v>
      </c>
      <c r="J13" s="213">
        <f>IF('Indicator Date hidden'!K14="x","x",$J$2-'Indicator Date hidden'!K14)</f>
        <v>0</v>
      </c>
      <c r="K13" s="213">
        <f>IF('Indicator Date hidden'!L14="x","x",$K$2-'Indicator Date hidden'!L14)</f>
        <v>0</v>
      </c>
      <c r="L13" s="213">
        <f>IF('Indicator Date hidden'!M14="x","x",$L$2-'Indicator Date hidden'!M14)</f>
        <v>0</v>
      </c>
      <c r="M13" s="213">
        <f>IF('Indicator Date hidden'!N14="x","x",$M$2-'Indicator Date hidden'!N14)</f>
        <v>0</v>
      </c>
      <c r="N13" s="213">
        <f>IF('Indicator Date hidden'!O14="x","x",$N$2-'Indicator Date hidden'!O14)</f>
        <v>0</v>
      </c>
      <c r="O13" s="213">
        <f>IF('Indicator Date hidden'!P14="x","x",$O$2-'Indicator Date hidden'!P14)</f>
        <v>0</v>
      </c>
      <c r="P13" s="213">
        <f>IF('Indicator Date hidden'!Q14="x","x",$P$2-'Indicator Date hidden'!Q14)</f>
        <v>0</v>
      </c>
      <c r="Q13" s="213" t="str">
        <f>IF('Indicator Date hidden'!R14="x","x",$Q$2-'Indicator Date hidden'!R14)</f>
        <v>x</v>
      </c>
      <c r="R13" s="213">
        <f>IF('Indicator Date hidden'!S14="x","x",$R$2-'Indicator Date hidden'!S14)</f>
        <v>0</v>
      </c>
      <c r="S13" s="213">
        <f>IF('Indicator Date hidden'!T14="x","x",$S$2-'Indicator Date hidden'!T14)</f>
        <v>0</v>
      </c>
      <c r="T13" s="213">
        <f>IF('Indicator Date hidden'!U14="x","x",$T$2-'Indicator Date hidden'!U14)</f>
        <v>0</v>
      </c>
      <c r="U13" s="213" t="str">
        <f>IF('Indicator Date hidden'!V14="x","x",$U$2-'Indicator Date hidden'!V14)</f>
        <v>x</v>
      </c>
      <c r="V13" s="213">
        <f>IF('Indicator Date hidden'!W14="x","x",$V$2-'Indicator Date hidden'!W14)</f>
        <v>0</v>
      </c>
      <c r="W13" s="213" t="str">
        <f>IF('Indicator Date hidden'!X14="x","x",$W$2-'Indicator Date hidden'!X14)</f>
        <v>x</v>
      </c>
      <c r="X13" s="213">
        <f>IF('Indicator Date hidden'!Y14="x","x",$X$2-'Indicator Date hidden'!Y14)</f>
        <v>6</v>
      </c>
      <c r="Y13" s="213">
        <f>IF('Indicator Date hidden'!Z14="x","x",$Y$2-'Indicator Date hidden'!Z14)</f>
        <v>0</v>
      </c>
      <c r="Z13" s="213">
        <f>IF('Indicator Date hidden'!AA14="x","x",$Z$2-'Indicator Date hidden'!AA14)</f>
        <v>0</v>
      </c>
      <c r="AA13" s="213">
        <f>IF('Indicator Date hidden'!AB14="x","x",$AA$2-'Indicator Date hidden'!AB14)</f>
        <v>1</v>
      </c>
      <c r="AB13" s="213">
        <f>IF('Indicator Date hidden'!AC14="x","x",$AB$2-'Indicator Date hidden'!AC14)</f>
        <v>0</v>
      </c>
      <c r="AC13" s="213">
        <f>IF('Indicator Date hidden'!AD14="x","x",$AC$2-'Indicator Date hidden'!AD14)</f>
        <v>0</v>
      </c>
      <c r="AD13" s="213" t="str">
        <f>IF('Indicator Date hidden'!AE14="x","x",$AD$2-'Indicator Date hidden'!AE14)</f>
        <v>x</v>
      </c>
      <c r="AE13" s="213">
        <f>IF('Indicator Date hidden'!AF14="x","x",$AE$2-'Indicator Date hidden'!AF14)</f>
        <v>0</v>
      </c>
      <c r="AF13" s="213" t="str">
        <f>IF('Indicator Date hidden'!AG14="x","x",$AF$2-'Indicator Date hidden'!AG14)</f>
        <v>x</v>
      </c>
      <c r="AG13" s="213">
        <f>IF('Indicator Date hidden'!AH14="x","x",$AG$2-'Indicator Date hidden'!AH14)</f>
        <v>0</v>
      </c>
      <c r="AH13" s="213">
        <f>IF('Indicator Date hidden'!AI14="x","x",$AH$2-'Indicator Date hidden'!AI14)</f>
        <v>0</v>
      </c>
      <c r="AI13" s="213">
        <f>IF('Indicator Date hidden'!AJ14="x","x",$AI$2-'Indicator Date hidden'!AJ14)</f>
        <v>0</v>
      </c>
      <c r="AJ13" s="213" t="str">
        <f>IF('Indicator Date hidden'!AK14="x","x",$AJ$2-'Indicator Date hidden'!AK14)</f>
        <v>x</v>
      </c>
      <c r="AK13" s="213">
        <f>IF('Indicator Date hidden'!AL14="x","x",$AK$2-'Indicator Date hidden'!AL14)</f>
        <v>1</v>
      </c>
      <c r="AL13" s="213">
        <f>IF('Indicator Date hidden'!AM14="x","x",$AL$2-'Indicator Date hidden'!AM14)</f>
        <v>0</v>
      </c>
      <c r="AM13" s="213">
        <f>IF('Indicator Date hidden'!AN14="x","x",$AM$2-'Indicator Date hidden'!AN14)</f>
        <v>0</v>
      </c>
      <c r="AN13" s="213">
        <f>IF('Indicator Date hidden'!AO14="x","x",$AN$2-'Indicator Date hidden'!AO14)</f>
        <v>0</v>
      </c>
      <c r="AO13" s="213">
        <f>IF('Indicator Date hidden'!AP14="x","x",$AO$2-'Indicator Date hidden'!AP14)</f>
        <v>0</v>
      </c>
      <c r="AP13" s="213">
        <f>IF('Indicator Date hidden'!AQ14="x","x",$AP$2-'Indicator Date hidden'!AQ14)</f>
        <v>0</v>
      </c>
      <c r="AQ13" s="213" t="str">
        <f>IF('Indicator Date hidden'!AR14="x","x",$AQ$2-'Indicator Date hidden'!AR14)</f>
        <v>x</v>
      </c>
      <c r="AR13" s="213">
        <f>IF('Indicator Date hidden'!AS14="x","x",$AR$2-'Indicator Date hidden'!AS14)</f>
        <v>0</v>
      </c>
      <c r="AS13" s="213">
        <f>IF('Indicator Date hidden'!AT14="x","x",$AS$2-'Indicator Date hidden'!AT14)</f>
        <v>0</v>
      </c>
      <c r="AT13" s="213">
        <f>IF('Indicator Date hidden'!AU14="x","x",$AT$2-'Indicator Date hidden'!AU14)</f>
        <v>0</v>
      </c>
      <c r="AU13" s="213" t="str">
        <f>IF('Indicator Date hidden'!AV14="x","x",$AU$2-'Indicator Date hidden'!AV14)</f>
        <v>x</v>
      </c>
      <c r="AV13" s="213">
        <f>IF('Indicator Date hidden'!AW14="x","x",$AV$2-'Indicator Date hidden'!AW14)</f>
        <v>0</v>
      </c>
      <c r="AW13" s="213">
        <f>IF('Indicator Date hidden'!AX14="x","x",$AW$2-'Indicator Date hidden'!AX14)</f>
        <v>0</v>
      </c>
      <c r="AX13" s="213">
        <f>IF('Indicator Date hidden'!AY14="x","x",$AX$2-'Indicator Date hidden'!AY14)</f>
        <v>0</v>
      </c>
      <c r="AY13" s="213">
        <f>IF('Indicator Date hidden'!AZ14="x","x",$AY$2-'Indicator Date hidden'!AZ14)</f>
        <v>0</v>
      </c>
      <c r="AZ13" s="213">
        <f>IF('Indicator Date hidden'!BA14="x","x",$AZ$2-'Indicator Date hidden'!BA14)</f>
        <v>0</v>
      </c>
      <c r="BA13">
        <f t="shared" si="0"/>
        <v>8</v>
      </c>
      <c r="BB13" s="21">
        <f t="shared" si="1"/>
        <v>0.18604651162790697</v>
      </c>
      <c r="BC13">
        <f t="shared" si="2"/>
        <v>3</v>
      </c>
      <c r="BD13" s="21">
        <f t="shared" si="3"/>
        <v>0.92147036075157907</v>
      </c>
      <c r="BE13" s="283">
        <f t="shared" si="4"/>
        <v>0</v>
      </c>
    </row>
    <row r="14" spans="1:57" x14ac:dyDescent="0.35">
      <c r="A14" t="s">
        <v>8077</v>
      </c>
      <c r="B14" s="213">
        <f>IF('Indicator Date hidden'!C15="x","x",$B$2-'Indicator Date hidden'!C15)</f>
        <v>0</v>
      </c>
      <c r="C14" s="213">
        <f>IF('Indicator Date hidden'!D15="x","x",$C$2-'Indicator Date hidden'!D15)</f>
        <v>0</v>
      </c>
      <c r="D14" s="213">
        <f>IF('Indicator Date hidden'!E15="x","x",$D$2-'Indicator Date hidden'!E15)</f>
        <v>0</v>
      </c>
      <c r="E14" s="213">
        <f>IF('Indicator Date hidden'!F15="x","x",$E$2-'Indicator Date hidden'!F15)</f>
        <v>0</v>
      </c>
      <c r="F14" s="213">
        <f>IF('Indicator Date hidden'!G15="x","x",$F$2-'Indicator Date hidden'!G15)</f>
        <v>0</v>
      </c>
      <c r="G14" s="213">
        <f>IF('Indicator Date hidden'!H15="x","x",$G$2-'Indicator Date hidden'!H15)</f>
        <v>0</v>
      </c>
      <c r="H14" s="213">
        <f>IF('Indicator Date hidden'!I15="x","x",$H$2-'Indicator Date hidden'!I15)</f>
        <v>0</v>
      </c>
      <c r="I14" s="213">
        <f>IF('Indicator Date hidden'!J15="x","x",$I$2-'Indicator Date hidden'!J15)</f>
        <v>0</v>
      </c>
      <c r="J14" s="213">
        <f>IF('Indicator Date hidden'!K15="x","x",$J$2-'Indicator Date hidden'!K15)</f>
        <v>0</v>
      </c>
      <c r="K14" s="213">
        <f>IF('Indicator Date hidden'!L15="x","x",$K$2-'Indicator Date hidden'!L15)</f>
        <v>0</v>
      </c>
      <c r="L14" s="213">
        <f>IF('Indicator Date hidden'!M15="x","x",$L$2-'Indicator Date hidden'!M15)</f>
        <v>0</v>
      </c>
      <c r="M14" s="213">
        <f>IF('Indicator Date hidden'!N15="x","x",$M$2-'Indicator Date hidden'!N15)</f>
        <v>0</v>
      </c>
      <c r="N14" s="213">
        <f>IF('Indicator Date hidden'!O15="x","x",$N$2-'Indicator Date hidden'!O15)</f>
        <v>0</v>
      </c>
      <c r="O14" s="213">
        <f>IF('Indicator Date hidden'!P15="x","x",$O$2-'Indicator Date hidden'!P15)</f>
        <v>0</v>
      </c>
      <c r="P14" s="213">
        <f>IF('Indicator Date hidden'!Q15="x","x",$P$2-'Indicator Date hidden'!Q15)</f>
        <v>0</v>
      </c>
      <c r="Q14" s="213" t="str">
        <f>IF('Indicator Date hidden'!R15="x","x",$Q$2-'Indicator Date hidden'!R15)</f>
        <v>x</v>
      </c>
      <c r="R14" s="213">
        <f>IF('Indicator Date hidden'!S15="x","x",$R$2-'Indicator Date hidden'!S15)</f>
        <v>0</v>
      </c>
      <c r="S14" s="213">
        <f>IF('Indicator Date hidden'!T15="x","x",$S$2-'Indicator Date hidden'!T15)</f>
        <v>0</v>
      </c>
      <c r="T14" s="213">
        <f>IF('Indicator Date hidden'!U15="x","x",$T$2-'Indicator Date hidden'!U15)</f>
        <v>0</v>
      </c>
      <c r="U14" s="213" t="str">
        <f>IF('Indicator Date hidden'!V15="x","x",$U$2-'Indicator Date hidden'!V15)</f>
        <v>x</v>
      </c>
      <c r="V14" s="213">
        <f>IF('Indicator Date hidden'!W15="x","x",$V$2-'Indicator Date hidden'!W15)</f>
        <v>0</v>
      </c>
      <c r="W14" s="213" t="str">
        <f>IF('Indicator Date hidden'!X15="x","x",$W$2-'Indicator Date hidden'!X15)</f>
        <v>x</v>
      </c>
      <c r="X14" s="213">
        <f>IF('Indicator Date hidden'!Y15="x","x",$X$2-'Indicator Date hidden'!Y15)</f>
        <v>2</v>
      </c>
      <c r="Y14" s="213">
        <f>IF('Indicator Date hidden'!Z15="x","x",$Y$2-'Indicator Date hidden'!Z15)</f>
        <v>0</v>
      </c>
      <c r="Z14" s="213">
        <f>IF('Indicator Date hidden'!AA15="x","x",$Z$2-'Indicator Date hidden'!AA15)</f>
        <v>0</v>
      </c>
      <c r="AA14" s="213" t="str">
        <f>IF('Indicator Date hidden'!AB15="x","x",$AA$2-'Indicator Date hidden'!AB15)</f>
        <v>x</v>
      </c>
      <c r="AB14" s="213">
        <f>IF('Indicator Date hidden'!AC15="x","x",$AB$2-'Indicator Date hidden'!AC15)</f>
        <v>0</v>
      </c>
      <c r="AC14" s="213">
        <f>IF('Indicator Date hidden'!AD15="x","x",$AC$2-'Indicator Date hidden'!AD15)</f>
        <v>0</v>
      </c>
      <c r="AD14" s="213" t="str">
        <f>IF('Indicator Date hidden'!AE15="x","x",$AD$2-'Indicator Date hidden'!AE15)</f>
        <v>x</v>
      </c>
      <c r="AE14" s="213">
        <f>IF('Indicator Date hidden'!AF15="x","x",$AE$2-'Indicator Date hidden'!AF15)</f>
        <v>0</v>
      </c>
      <c r="AF14" s="213" t="str">
        <f>IF('Indicator Date hidden'!AG15="x","x",$AF$2-'Indicator Date hidden'!AG15)</f>
        <v>x</v>
      </c>
      <c r="AG14" s="213">
        <f>IF('Indicator Date hidden'!AH15="x","x",$AG$2-'Indicator Date hidden'!AH15)</f>
        <v>0</v>
      </c>
      <c r="AH14" s="213">
        <f>IF('Indicator Date hidden'!AI15="x","x",$AH$2-'Indicator Date hidden'!AI15)</f>
        <v>0</v>
      </c>
      <c r="AI14" s="213">
        <f>IF('Indicator Date hidden'!AJ15="x","x",$AI$2-'Indicator Date hidden'!AJ15)</f>
        <v>0</v>
      </c>
      <c r="AJ14" s="213" t="str">
        <f>IF('Indicator Date hidden'!AK15="x","x",$AJ$2-'Indicator Date hidden'!AK15)</f>
        <v>x</v>
      </c>
      <c r="AK14" s="213">
        <f>IF('Indicator Date hidden'!AL15="x","x",$AK$2-'Indicator Date hidden'!AL15)</f>
        <v>1</v>
      </c>
      <c r="AL14" s="213">
        <f>IF('Indicator Date hidden'!AM15="x","x",$AL$2-'Indicator Date hidden'!AM15)</f>
        <v>0</v>
      </c>
      <c r="AM14" s="213">
        <f>IF('Indicator Date hidden'!AN15="x","x",$AM$2-'Indicator Date hidden'!AN15)</f>
        <v>0</v>
      </c>
      <c r="AN14" s="213">
        <f>IF('Indicator Date hidden'!AO15="x","x",$AN$2-'Indicator Date hidden'!AO15)</f>
        <v>0</v>
      </c>
      <c r="AO14" s="213">
        <f>IF('Indicator Date hidden'!AP15="x","x",$AO$2-'Indicator Date hidden'!AP15)</f>
        <v>0</v>
      </c>
      <c r="AP14" s="213">
        <f>IF('Indicator Date hidden'!AQ15="x","x",$AP$2-'Indicator Date hidden'!AQ15)</f>
        <v>0</v>
      </c>
      <c r="AQ14" s="213">
        <f>IF('Indicator Date hidden'!AR15="x","x",$AQ$2-'Indicator Date hidden'!AR15)</f>
        <v>4</v>
      </c>
      <c r="AR14" s="213">
        <f>IF('Indicator Date hidden'!AS15="x","x",$AR$2-'Indicator Date hidden'!AS15)</f>
        <v>0</v>
      </c>
      <c r="AS14" s="213">
        <f>IF('Indicator Date hidden'!AT15="x","x",$AS$2-'Indicator Date hidden'!AT15)</f>
        <v>0</v>
      </c>
      <c r="AT14" s="213">
        <f>IF('Indicator Date hidden'!AU15="x","x",$AT$2-'Indicator Date hidden'!AU15)</f>
        <v>0</v>
      </c>
      <c r="AU14" s="213">
        <f>IF('Indicator Date hidden'!AV15="x","x",$AU$2-'Indicator Date hidden'!AV15)</f>
        <v>4</v>
      </c>
      <c r="AV14" s="213">
        <f>IF('Indicator Date hidden'!AW15="x","x",$AV$2-'Indicator Date hidden'!AW15)</f>
        <v>0</v>
      </c>
      <c r="AW14" s="213">
        <f>IF('Indicator Date hidden'!AX15="x","x",$AW$2-'Indicator Date hidden'!AX15)</f>
        <v>0</v>
      </c>
      <c r="AX14" s="213">
        <f>IF('Indicator Date hidden'!AY15="x","x",$AX$2-'Indicator Date hidden'!AY15)</f>
        <v>0</v>
      </c>
      <c r="AY14" s="213">
        <f>IF('Indicator Date hidden'!AZ15="x","x",$AY$2-'Indicator Date hidden'!AZ15)</f>
        <v>0</v>
      </c>
      <c r="AZ14" s="213">
        <f>IF('Indicator Date hidden'!BA15="x","x",$AZ$2-'Indicator Date hidden'!BA15)</f>
        <v>0</v>
      </c>
      <c r="BA14">
        <f t="shared" si="0"/>
        <v>11</v>
      </c>
      <c r="BB14" s="21">
        <f t="shared" si="1"/>
        <v>0.25</v>
      </c>
      <c r="BC14">
        <f t="shared" si="2"/>
        <v>4</v>
      </c>
      <c r="BD14" s="21">
        <f t="shared" si="3"/>
        <v>0.882274951990076</v>
      </c>
      <c r="BE14" s="283">
        <f t="shared" si="4"/>
        <v>0</v>
      </c>
    </row>
    <row r="15" spans="1:57" x14ac:dyDescent="0.35">
      <c r="A15" t="s">
        <v>8073</v>
      </c>
      <c r="B15" s="213">
        <f>IF('Indicator Date hidden'!C16="x","x",$B$2-'Indicator Date hidden'!C16)</f>
        <v>0</v>
      </c>
      <c r="C15" s="213">
        <f>IF('Indicator Date hidden'!D16="x","x",$C$2-'Indicator Date hidden'!D16)</f>
        <v>0</v>
      </c>
      <c r="D15" s="213">
        <f>IF('Indicator Date hidden'!E16="x","x",$D$2-'Indicator Date hidden'!E16)</f>
        <v>0</v>
      </c>
      <c r="E15" s="213">
        <f>IF('Indicator Date hidden'!F16="x","x",$E$2-'Indicator Date hidden'!F16)</f>
        <v>0</v>
      </c>
      <c r="F15" s="213">
        <f>IF('Indicator Date hidden'!G16="x","x",$F$2-'Indicator Date hidden'!G16)</f>
        <v>0</v>
      </c>
      <c r="G15" s="213">
        <f>IF('Indicator Date hidden'!H16="x","x",$G$2-'Indicator Date hidden'!H16)</f>
        <v>0</v>
      </c>
      <c r="H15" s="213">
        <f>IF('Indicator Date hidden'!I16="x","x",$H$2-'Indicator Date hidden'!I16)</f>
        <v>0</v>
      </c>
      <c r="I15" s="213">
        <f>IF('Indicator Date hidden'!J16="x","x",$I$2-'Indicator Date hidden'!J16)</f>
        <v>0</v>
      </c>
      <c r="J15" s="213">
        <f>IF('Indicator Date hidden'!K16="x","x",$J$2-'Indicator Date hidden'!K16)</f>
        <v>0</v>
      </c>
      <c r="K15" s="213">
        <f>IF('Indicator Date hidden'!L16="x","x",$K$2-'Indicator Date hidden'!L16)</f>
        <v>0</v>
      </c>
      <c r="L15" s="213">
        <f>IF('Indicator Date hidden'!M16="x","x",$L$2-'Indicator Date hidden'!M16)</f>
        <v>0</v>
      </c>
      <c r="M15" s="213">
        <f>IF('Indicator Date hidden'!N16="x","x",$M$2-'Indicator Date hidden'!N16)</f>
        <v>0</v>
      </c>
      <c r="N15" s="213">
        <f>IF('Indicator Date hidden'!O16="x","x",$N$2-'Indicator Date hidden'!O16)</f>
        <v>0</v>
      </c>
      <c r="O15" s="213">
        <f>IF('Indicator Date hidden'!P16="x","x",$O$2-'Indicator Date hidden'!P16)</f>
        <v>0</v>
      </c>
      <c r="P15" s="213">
        <f>IF('Indicator Date hidden'!Q16="x","x",$P$2-'Indicator Date hidden'!Q16)</f>
        <v>0</v>
      </c>
      <c r="Q15" s="213">
        <f>IF('Indicator Date hidden'!R16="x","x",$Q$2-'Indicator Date hidden'!R16)</f>
        <v>3</v>
      </c>
      <c r="R15" s="213">
        <f>IF('Indicator Date hidden'!S16="x","x",$R$2-'Indicator Date hidden'!S16)</f>
        <v>0</v>
      </c>
      <c r="S15" s="213">
        <f>IF('Indicator Date hidden'!T16="x","x",$S$2-'Indicator Date hidden'!T16)</f>
        <v>0</v>
      </c>
      <c r="T15" s="213">
        <f>IF('Indicator Date hidden'!U16="x","x",$T$2-'Indicator Date hidden'!U16)</f>
        <v>0</v>
      </c>
      <c r="U15" s="213">
        <f>IF('Indicator Date hidden'!V16="x","x",$U$2-'Indicator Date hidden'!V16)</f>
        <v>0</v>
      </c>
      <c r="V15" s="213">
        <f>IF('Indicator Date hidden'!W16="x","x",$V$2-'Indicator Date hidden'!W16)</f>
        <v>0</v>
      </c>
      <c r="W15" s="213">
        <f>IF('Indicator Date hidden'!X16="x","x",$W$2-'Indicator Date hidden'!X16)</f>
        <v>0</v>
      </c>
      <c r="X15" s="213">
        <f>IF('Indicator Date hidden'!Y16="x","x",$X$2-'Indicator Date hidden'!Y16)</f>
        <v>3</v>
      </c>
      <c r="Y15" s="213">
        <f>IF('Indicator Date hidden'!Z16="x","x",$Y$2-'Indicator Date hidden'!Z16)</f>
        <v>0</v>
      </c>
      <c r="Z15" s="213">
        <f>IF('Indicator Date hidden'!AA16="x","x",$Z$2-'Indicator Date hidden'!AA16)</f>
        <v>0</v>
      </c>
      <c r="AA15" s="213">
        <f>IF('Indicator Date hidden'!AB16="x","x",$AA$2-'Indicator Date hidden'!AB16)</f>
        <v>0</v>
      </c>
      <c r="AB15" s="213">
        <f>IF('Indicator Date hidden'!AC16="x","x",$AB$2-'Indicator Date hidden'!AC16)</f>
        <v>0</v>
      </c>
      <c r="AC15" s="213">
        <f>IF('Indicator Date hidden'!AD16="x","x",$AC$2-'Indicator Date hidden'!AD16)</f>
        <v>0</v>
      </c>
      <c r="AD15" s="213">
        <f>IF('Indicator Date hidden'!AE16="x","x",$AD$2-'Indicator Date hidden'!AE16)</f>
        <v>0</v>
      </c>
      <c r="AE15" s="213">
        <f>IF('Indicator Date hidden'!AF16="x","x",$AE$2-'Indicator Date hidden'!AF16)</f>
        <v>0</v>
      </c>
      <c r="AF15" s="213">
        <f>IF('Indicator Date hidden'!AG16="x","x",$AF$2-'Indicator Date hidden'!AG16)</f>
        <v>3</v>
      </c>
      <c r="AG15" s="213">
        <f>IF('Indicator Date hidden'!AH16="x","x",$AG$2-'Indicator Date hidden'!AH16)</f>
        <v>0</v>
      </c>
      <c r="AH15" s="213">
        <f>IF('Indicator Date hidden'!AI16="x","x",$AH$2-'Indicator Date hidden'!AI16)</f>
        <v>0</v>
      </c>
      <c r="AI15" s="213">
        <f>IF('Indicator Date hidden'!AJ16="x","x",$AI$2-'Indicator Date hidden'!AJ16)</f>
        <v>0</v>
      </c>
      <c r="AJ15" s="213">
        <f>IF('Indicator Date hidden'!AK16="x","x",$AJ$2-'Indicator Date hidden'!AK16)</f>
        <v>1</v>
      </c>
      <c r="AK15" s="213">
        <f>IF('Indicator Date hidden'!AL16="x","x",$AK$2-'Indicator Date hidden'!AL16)</f>
        <v>1</v>
      </c>
      <c r="AL15" s="213">
        <f>IF('Indicator Date hidden'!AM16="x","x",$AL$2-'Indicator Date hidden'!AM16)</f>
        <v>0</v>
      </c>
      <c r="AM15" s="213">
        <f>IF('Indicator Date hidden'!AN16="x","x",$AM$2-'Indicator Date hidden'!AN16)</f>
        <v>0</v>
      </c>
      <c r="AN15" s="213">
        <f>IF('Indicator Date hidden'!AO16="x","x",$AN$2-'Indicator Date hidden'!AO16)</f>
        <v>0</v>
      </c>
      <c r="AO15" s="213">
        <f>IF('Indicator Date hidden'!AP16="x","x",$AO$2-'Indicator Date hidden'!AP16)</f>
        <v>0</v>
      </c>
      <c r="AP15" s="213">
        <f>IF('Indicator Date hidden'!AQ16="x","x",$AP$2-'Indicator Date hidden'!AQ16)</f>
        <v>0</v>
      </c>
      <c r="AQ15" s="213">
        <f>IF('Indicator Date hidden'!AR16="x","x",$AQ$2-'Indicator Date hidden'!AR16)</f>
        <v>0</v>
      </c>
      <c r="AR15" s="213">
        <f>IF('Indicator Date hidden'!AS16="x","x",$AR$2-'Indicator Date hidden'!AS16)</f>
        <v>0</v>
      </c>
      <c r="AS15" s="213">
        <f>IF('Indicator Date hidden'!AT16="x","x",$AS$2-'Indicator Date hidden'!AT16)</f>
        <v>0</v>
      </c>
      <c r="AT15" s="213">
        <f>IF('Indicator Date hidden'!AU16="x","x",$AT$2-'Indicator Date hidden'!AU16)</f>
        <v>0</v>
      </c>
      <c r="AU15" s="213">
        <f>IF('Indicator Date hidden'!AV16="x","x",$AU$2-'Indicator Date hidden'!AV16)</f>
        <v>1</v>
      </c>
      <c r="AV15" s="213">
        <f>IF('Indicator Date hidden'!AW16="x","x",$AV$2-'Indicator Date hidden'!AW16)</f>
        <v>0</v>
      </c>
      <c r="AW15" s="213">
        <f>IF('Indicator Date hidden'!AX16="x","x",$AW$2-'Indicator Date hidden'!AX16)</f>
        <v>0</v>
      </c>
      <c r="AX15" s="213">
        <f>IF('Indicator Date hidden'!AY16="x","x",$AX$2-'Indicator Date hidden'!AY16)</f>
        <v>0</v>
      </c>
      <c r="AY15" s="213">
        <f>IF('Indicator Date hidden'!AZ16="x","x",$AY$2-'Indicator Date hidden'!AZ16)</f>
        <v>0</v>
      </c>
      <c r="AZ15" s="213">
        <f>IF('Indicator Date hidden'!BA16="x","x",$AZ$2-'Indicator Date hidden'!BA16)</f>
        <v>0</v>
      </c>
      <c r="BA15">
        <f t="shared" si="0"/>
        <v>12</v>
      </c>
      <c r="BB15" s="21">
        <f t="shared" si="1"/>
        <v>0.23529411764705882</v>
      </c>
      <c r="BC15">
        <f t="shared" si="2"/>
        <v>6</v>
      </c>
      <c r="BD15" s="21">
        <f t="shared" si="3"/>
        <v>0.72998080270534449</v>
      </c>
      <c r="BE15" s="283">
        <f t="shared" si="4"/>
        <v>0</v>
      </c>
    </row>
    <row r="16" spans="1:57" x14ac:dyDescent="0.35">
      <c r="A16" t="s">
        <v>8090</v>
      </c>
      <c r="B16" s="213">
        <f>IF('Indicator Date hidden'!C17="x","x",$B$2-'Indicator Date hidden'!C17)</f>
        <v>0</v>
      </c>
      <c r="C16" s="213">
        <f>IF('Indicator Date hidden'!D17="x","x",$C$2-'Indicator Date hidden'!D17)</f>
        <v>0</v>
      </c>
      <c r="D16" s="213">
        <f>IF('Indicator Date hidden'!E17="x","x",$D$2-'Indicator Date hidden'!E17)</f>
        <v>0</v>
      </c>
      <c r="E16" s="213">
        <f>IF('Indicator Date hidden'!F17="x","x",$E$2-'Indicator Date hidden'!F17)</f>
        <v>0</v>
      </c>
      <c r="F16" s="213">
        <f>IF('Indicator Date hidden'!G17="x","x",$F$2-'Indicator Date hidden'!G17)</f>
        <v>0</v>
      </c>
      <c r="G16" s="213">
        <f>IF('Indicator Date hidden'!H17="x","x",$G$2-'Indicator Date hidden'!H17)</f>
        <v>0</v>
      </c>
      <c r="H16" s="213">
        <f>IF('Indicator Date hidden'!I17="x","x",$H$2-'Indicator Date hidden'!I17)</f>
        <v>0</v>
      </c>
      <c r="I16" s="213">
        <f>IF('Indicator Date hidden'!J17="x","x",$I$2-'Indicator Date hidden'!J17)</f>
        <v>0</v>
      </c>
      <c r="J16" s="213">
        <f>IF('Indicator Date hidden'!K17="x","x",$J$2-'Indicator Date hidden'!K17)</f>
        <v>0</v>
      </c>
      <c r="K16" s="213">
        <f>IF('Indicator Date hidden'!L17="x","x",$K$2-'Indicator Date hidden'!L17)</f>
        <v>0</v>
      </c>
      <c r="L16" s="213">
        <f>IF('Indicator Date hidden'!M17="x","x",$L$2-'Indicator Date hidden'!M17)</f>
        <v>0</v>
      </c>
      <c r="M16" s="213">
        <f>IF('Indicator Date hidden'!N17="x","x",$M$2-'Indicator Date hidden'!N17)</f>
        <v>0</v>
      </c>
      <c r="N16" s="213">
        <f>IF('Indicator Date hidden'!O17="x","x",$N$2-'Indicator Date hidden'!O17)</f>
        <v>0</v>
      </c>
      <c r="O16" s="213">
        <f>IF('Indicator Date hidden'!P17="x","x",$O$2-'Indicator Date hidden'!P17)</f>
        <v>0</v>
      </c>
      <c r="P16" s="213">
        <f>IF('Indicator Date hidden'!Q17="x","x",$P$2-'Indicator Date hidden'!Q17)</f>
        <v>0</v>
      </c>
      <c r="Q16" s="213">
        <f>IF('Indicator Date hidden'!R17="x","x",$Q$2-'Indicator Date hidden'!R17)</f>
        <v>2</v>
      </c>
      <c r="R16" s="213">
        <f>IF('Indicator Date hidden'!S17="x","x",$R$2-'Indicator Date hidden'!S17)</f>
        <v>0</v>
      </c>
      <c r="S16" s="213">
        <f>IF('Indicator Date hidden'!T17="x","x",$S$2-'Indicator Date hidden'!T17)</f>
        <v>0</v>
      </c>
      <c r="T16" s="213">
        <f>IF('Indicator Date hidden'!U17="x","x",$T$2-'Indicator Date hidden'!U17)</f>
        <v>0</v>
      </c>
      <c r="U16" s="213" t="str">
        <f>IF('Indicator Date hidden'!V17="x","x",$U$2-'Indicator Date hidden'!V17)</f>
        <v>x</v>
      </c>
      <c r="V16" s="213">
        <f>IF('Indicator Date hidden'!W17="x","x",$V$2-'Indicator Date hidden'!W17)</f>
        <v>0</v>
      </c>
      <c r="W16" s="213">
        <f>IF('Indicator Date hidden'!X17="x","x",$W$2-'Indicator Date hidden'!X17)</f>
        <v>1</v>
      </c>
      <c r="X16" s="213">
        <f>IF('Indicator Date hidden'!Y17="x","x",$X$2-'Indicator Date hidden'!Y17)</f>
        <v>4</v>
      </c>
      <c r="Y16" s="213">
        <f>IF('Indicator Date hidden'!Z17="x","x",$Y$2-'Indicator Date hidden'!Z17)</f>
        <v>0</v>
      </c>
      <c r="Z16" s="213">
        <f>IF('Indicator Date hidden'!AA17="x","x",$Z$2-'Indicator Date hidden'!AA17)</f>
        <v>0</v>
      </c>
      <c r="AA16" s="213">
        <f>IF('Indicator Date hidden'!AB17="x","x",$AA$2-'Indicator Date hidden'!AB17)</f>
        <v>1</v>
      </c>
      <c r="AB16" s="213">
        <f>IF('Indicator Date hidden'!AC17="x","x",$AB$2-'Indicator Date hidden'!AC17)</f>
        <v>0</v>
      </c>
      <c r="AC16" s="213">
        <f>IF('Indicator Date hidden'!AD17="x","x",$AC$2-'Indicator Date hidden'!AD17)</f>
        <v>0</v>
      </c>
      <c r="AD16" s="213" t="str">
        <f>IF('Indicator Date hidden'!AE17="x","x",$AD$2-'Indicator Date hidden'!AE17)</f>
        <v>x</v>
      </c>
      <c r="AE16" s="213">
        <f>IF('Indicator Date hidden'!AF17="x","x",$AE$2-'Indicator Date hidden'!AF17)</f>
        <v>0</v>
      </c>
      <c r="AF16" s="213" t="str">
        <f>IF('Indicator Date hidden'!AG17="x","x",$AF$2-'Indicator Date hidden'!AG17)</f>
        <v>x</v>
      </c>
      <c r="AG16" s="213">
        <f>IF('Indicator Date hidden'!AH17="x","x",$AG$2-'Indicator Date hidden'!AH17)</f>
        <v>0</v>
      </c>
      <c r="AH16" s="213">
        <f>IF('Indicator Date hidden'!AI17="x","x",$AH$2-'Indicator Date hidden'!AI17)</f>
        <v>0</v>
      </c>
      <c r="AI16" s="213">
        <f>IF('Indicator Date hidden'!AJ17="x","x",$AI$2-'Indicator Date hidden'!AJ17)</f>
        <v>0</v>
      </c>
      <c r="AJ16" s="213" t="str">
        <f>IF('Indicator Date hidden'!AK17="x","x",$AJ$2-'Indicator Date hidden'!AK17)</f>
        <v>x</v>
      </c>
      <c r="AK16" s="213">
        <f>IF('Indicator Date hidden'!AL17="x","x",$AK$2-'Indicator Date hidden'!AL17)</f>
        <v>1</v>
      </c>
      <c r="AL16" s="213">
        <f>IF('Indicator Date hidden'!AM17="x","x",$AL$2-'Indicator Date hidden'!AM17)</f>
        <v>0</v>
      </c>
      <c r="AM16" s="213">
        <f>IF('Indicator Date hidden'!AN17="x","x",$AM$2-'Indicator Date hidden'!AN17)</f>
        <v>0</v>
      </c>
      <c r="AN16" s="213">
        <f>IF('Indicator Date hidden'!AO17="x","x",$AN$2-'Indicator Date hidden'!AO17)</f>
        <v>0</v>
      </c>
      <c r="AO16" s="213">
        <f>IF('Indicator Date hidden'!AP17="x","x",$AO$2-'Indicator Date hidden'!AP17)</f>
        <v>0</v>
      </c>
      <c r="AP16" s="213">
        <f>IF('Indicator Date hidden'!AQ17="x","x",$AP$2-'Indicator Date hidden'!AQ17)</f>
        <v>0</v>
      </c>
      <c r="AQ16" s="213">
        <f>IF('Indicator Date hidden'!AR17="x","x",$AQ$2-'Indicator Date hidden'!AR17)</f>
        <v>4</v>
      </c>
      <c r="AR16" s="213">
        <f>IF('Indicator Date hidden'!AS17="x","x",$AR$2-'Indicator Date hidden'!AS17)</f>
        <v>0</v>
      </c>
      <c r="AS16" s="213">
        <f>IF('Indicator Date hidden'!AT17="x","x",$AS$2-'Indicator Date hidden'!AT17)</f>
        <v>0</v>
      </c>
      <c r="AT16" s="213">
        <f>IF('Indicator Date hidden'!AU17="x","x",$AT$2-'Indicator Date hidden'!AU17)</f>
        <v>0</v>
      </c>
      <c r="AU16" s="213" t="str">
        <f>IF('Indicator Date hidden'!AV17="x","x",$AU$2-'Indicator Date hidden'!AV17)</f>
        <v>x</v>
      </c>
      <c r="AV16" s="213">
        <f>IF('Indicator Date hidden'!AW17="x","x",$AV$2-'Indicator Date hidden'!AW17)</f>
        <v>0</v>
      </c>
      <c r="AW16" s="213">
        <f>IF('Indicator Date hidden'!AX17="x","x",$AW$2-'Indicator Date hidden'!AX17)</f>
        <v>0</v>
      </c>
      <c r="AX16" s="213">
        <f>IF('Indicator Date hidden'!AY17="x","x",$AX$2-'Indicator Date hidden'!AY17)</f>
        <v>0</v>
      </c>
      <c r="AY16" s="213">
        <f>IF('Indicator Date hidden'!AZ17="x","x",$AY$2-'Indicator Date hidden'!AZ17)</f>
        <v>0</v>
      </c>
      <c r="AZ16" s="213">
        <f>IF('Indicator Date hidden'!BA17="x","x",$AZ$2-'Indicator Date hidden'!BA17)</f>
        <v>0</v>
      </c>
      <c r="BA16">
        <f t="shared" si="0"/>
        <v>13</v>
      </c>
      <c r="BB16" s="21">
        <f t="shared" si="1"/>
        <v>0.28260869565217389</v>
      </c>
      <c r="BC16">
        <f t="shared" si="2"/>
        <v>6</v>
      </c>
      <c r="BD16" s="21">
        <f t="shared" si="3"/>
        <v>0.87633236394549452</v>
      </c>
      <c r="BE16" s="283">
        <f t="shared" si="4"/>
        <v>0</v>
      </c>
    </row>
    <row r="17" spans="1:57" x14ac:dyDescent="0.35">
      <c r="A17" t="s">
        <v>8083</v>
      </c>
      <c r="B17" s="213">
        <f>IF('Indicator Date hidden'!C18="x","x",$B$2-'Indicator Date hidden'!C18)</f>
        <v>0</v>
      </c>
      <c r="C17" s="213">
        <f>IF('Indicator Date hidden'!D18="x","x",$C$2-'Indicator Date hidden'!D18)</f>
        <v>0</v>
      </c>
      <c r="D17" s="213">
        <f>IF('Indicator Date hidden'!E18="x","x",$D$2-'Indicator Date hidden'!E18)</f>
        <v>0</v>
      </c>
      <c r="E17" s="213">
        <f>IF('Indicator Date hidden'!F18="x","x",$E$2-'Indicator Date hidden'!F18)</f>
        <v>0</v>
      </c>
      <c r="F17" s="213">
        <f>IF('Indicator Date hidden'!G18="x","x",$F$2-'Indicator Date hidden'!G18)</f>
        <v>0</v>
      </c>
      <c r="G17" s="213">
        <f>IF('Indicator Date hidden'!H18="x","x",$G$2-'Indicator Date hidden'!H18)</f>
        <v>0</v>
      </c>
      <c r="H17" s="213">
        <f>IF('Indicator Date hidden'!I18="x","x",$H$2-'Indicator Date hidden'!I18)</f>
        <v>0</v>
      </c>
      <c r="I17" s="213">
        <f>IF('Indicator Date hidden'!J18="x","x",$I$2-'Indicator Date hidden'!J18)</f>
        <v>0</v>
      </c>
      <c r="J17" s="213">
        <f>IF('Indicator Date hidden'!K18="x","x",$J$2-'Indicator Date hidden'!K18)</f>
        <v>0</v>
      </c>
      <c r="K17" s="213">
        <f>IF('Indicator Date hidden'!L18="x","x",$K$2-'Indicator Date hidden'!L18)</f>
        <v>0</v>
      </c>
      <c r="L17" s="213">
        <f>IF('Indicator Date hidden'!M18="x","x",$L$2-'Indicator Date hidden'!M18)</f>
        <v>0</v>
      </c>
      <c r="M17" s="213">
        <f>IF('Indicator Date hidden'!N18="x","x",$M$2-'Indicator Date hidden'!N18)</f>
        <v>0</v>
      </c>
      <c r="N17" s="213">
        <f>IF('Indicator Date hidden'!O18="x","x",$N$2-'Indicator Date hidden'!O18)</f>
        <v>0</v>
      </c>
      <c r="O17" s="213">
        <f>IF('Indicator Date hidden'!P18="x","x",$O$2-'Indicator Date hidden'!P18)</f>
        <v>0</v>
      </c>
      <c r="P17" s="213">
        <f>IF('Indicator Date hidden'!Q18="x","x",$P$2-'Indicator Date hidden'!Q18)</f>
        <v>0</v>
      </c>
      <c r="Q17" s="213">
        <f>IF('Indicator Date hidden'!R18="x","x",$Q$2-'Indicator Date hidden'!R18)</f>
        <v>9</v>
      </c>
      <c r="R17" s="213">
        <f>IF('Indicator Date hidden'!S18="x","x",$R$2-'Indicator Date hidden'!S18)</f>
        <v>0</v>
      </c>
      <c r="S17" s="213">
        <f>IF('Indicator Date hidden'!T18="x","x",$S$2-'Indicator Date hidden'!T18)</f>
        <v>0</v>
      </c>
      <c r="T17" s="213">
        <f>IF('Indicator Date hidden'!U18="x","x",$T$2-'Indicator Date hidden'!U18)</f>
        <v>0</v>
      </c>
      <c r="U17" s="213">
        <f>IF('Indicator Date hidden'!V18="x","x",$U$2-'Indicator Date hidden'!V18)</f>
        <v>0</v>
      </c>
      <c r="V17" s="213">
        <f>IF('Indicator Date hidden'!W18="x","x",$V$2-'Indicator Date hidden'!W18)</f>
        <v>0</v>
      </c>
      <c r="W17" s="213">
        <f>IF('Indicator Date hidden'!X18="x","x",$W$2-'Indicator Date hidden'!X18)</f>
        <v>9</v>
      </c>
      <c r="X17" s="213">
        <f>IF('Indicator Date hidden'!Y18="x","x",$X$2-'Indicator Date hidden'!Y18)</f>
        <v>1</v>
      </c>
      <c r="Y17" s="213">
        <f>IF('Indicator Date hidden'!Z18="x","x",$Y$2-'Indicator Date hidden'!Z18)</f>
        <v>0</v>
      </c>
      <c r="Z17" s="213">
        <f>IF('Indicator Date hidden'!AA18="x","x",$Z$2-'Indicator Date hidden'!AA18)</f>
        <v>0</v>
      </c>
      <c r="AA17" s="213">
        <f>IF('Indicator Date hidden'!AB18="x","x",$AA$2-'Indicator Date hidden'!AB18)</f>
        <v>0</v>
      </c>
      <c r="AB17" s="213">
        <f>IF('Indicator Date hidden'!AC18="x","x",$AB$2-'Indicator Date hidden'!AC18)</f>
        <v>0</v>
      </c>
      <c r="AC17" s="213">
        <f>IF('Indicator Date hidden'!AD18="x","x",$AC$2-'Indicator Date hidden'!AD18)</f>
        <v>0</v>
      </c>
      <c r="AD17" s="213" t="str">
        <f>IF('Indicator Date hidden'!AE18="x","x",$AD$2-'Indicator Date hidden'!AE18)</f>
        <v>x</v>
      </c>
      <c r="AE17" s="213">
        <f>IF('Indicator Date hidden'!AF18="x","x",$AE$2-'Indicator Date hidden'!AF18)</f>
        <v>0</v>
      </c>
      <c r="AF17" s="213">
        <f>IF('Indicator Date hidden'!AG18="x","x",$AF$2-'Indicator Date hidden'!AG18)</f>
        <v>1</v>
      </c>
      <c r="AG17" s="213">
        <f>IF('Indicator Date hidden'!AH18="x","x",$AG$2-'Indicator Date hidden'!AH18)</f>
        <v>0</v>
      </c>
      <c r="AH17" s="213">
        <f>IF('Indicator Date hidden'!AI18="x","x",$AH$2-'Indicator Date hidden'!AI18)</f>
        <v>0</v>
      </c>
      <c r="AI17" s="213">
        <f>IF('Indicator Date hidden'!AJ18="x","x",$AI$2-'Indicator Date hidden'!AJ18)</f>
        <v>0</v>
      </c>
      <c r="AJ17" s="213" t="str">
        <f>IF('Indicator Date hidden'!AK18="x","x",$AJ$2-'Indicator Date hidden'!AK18)</f>
        <v>x</v>
      </c>
      <c r="AK17" s="213">
        <f>IF('Indicator Date hidden'!AL18="x","x",$AK$2-'Indicator Date hidden'!AL18)</f>
        <v>1</v>
      </c>
      <c r="AL17" s="213">
        <f>IF('Indicator Date hidden'!AM18="x","x",$AL$2-'Indicator Date hidden'!AM18)</f>
        <v>0</v>
      </c>
      <c r="AM17" s="213">
        <f>IF('Indicator Date hidden'!AN18="x","x",$AM$2-'Indicator Date hidden'!AN18)</f>
        <v>0</v>
      </c>
      <c r="AN17" s="213">
        <f>IF('Indicator Date hidden'!AO18="x","x",$AN$2-'Indicator Date hidden'!AO18)</f>
        <v>0</v>
      </c>
      <c r="AO17" s="213" t="str">
        <f>IF('Indicator Date hidden'!AP18="x","x",$AO$2-'Indicator Date hidden'!AP18)</f>
        <v>x</v>
      </c>
      <c r="AP17" s="213" t="str">
        <f>IF('Indicator Date hidden'!AQ18="x","x",$AP$2-'Indicator Date hidden'!AQ18)</f>
        <v>x</v>
      </c>
      <c r="AQ17" s="213">
        <f>IF('Indicator Date hidden'!AR18="x","x",$AQ$2-'Indicator Date hidden'!AR18)</f>
        <v>0</v>
      </c>
      <c r="AR17" s="213">
        <f>IF('Indicator Date hidden'!AS18="x","x",$AR$2-'Indicator Date hidden'!AS18)</f>
        <v>0</v>
      </c>
      <c r="AS17" s="213">
        <f>IF('Indicator Date hidden'!AT18="x","x",$AS$2-'Indicator Date hidden'!AT18)</f>
        <v>0</v>
      </c>
      <c r="AT17" s="213">
        <f>IF('Indicator Date hidden'!AU18="x","x",$AT$2-'Indicator Date hidden'!AU18)</f>
        <v>0</v>
      </c>
      <c r="AU17" s="213">
        <f>IF('Indicator Date hidden'!AV18="x","x",$AU$2-'Indicator Date hidden'!AV18)</f>
        <v>5</v>
      </c>
      <c r="AV17" s="213">
        <f>IF('Indicator Date hidden'!AW18="x","x",$AV$2-'Indicator Date hidden'!AW18)</f>
        <v>0</v>
      </c>
      <c r="AW17" s="213">
        <f>IF('Indicator Date hidden'!AX18="x","x",$AW$2-'Indicator Date hidden'!AX18)</f>
        <v>0</v>
      </c>
      <c r="AX17" s="213">
        <f>IF('Indicator Date hidden'!AY18="x","x",$AX$2-'Indicator Date hidden'!AY18)</f>
        <v>0</v>
      </c>
      <c r="AY17" s="213">
        <f>IF('Indicator Date hidden'!AZ18="x","x",$AY$2-'Indicator Date hidden'!AZ18)</f>
        <v>0</v>
      </c>
      <c r="AZ17" s="213">
        <f>IF('Indicator Date hidden'!BA18="x","x",$AZ$2-'Indicator Date hidden'!BA18)</f>
        <v>0</v>
      </c>
      <c r="BA17">
        <f t="shared" si="0"/>
        <v>26</v>
      </c>
      <c r="BB17" s="21">
        <f t="shared" si="1"/>
        <v>0.55319148936170215</v>
      </c>
      <c r="BC17">
        <f t="shared" si="2"/>
        <v>6</v>
      </c>
      <c r="BD17" s="21">
        <f t="shared" si="3"/>
        <v>1.9330112176568308</v>
      </c>
      <c r="BE17" s="283">
        <f t="shared" si="4"/>
        <v>0</v>
      </c>
    </row>
    <row r="18" spans="1:57" x14ac:dyDescent="0.35">
      <c r="A18" t="s">
        <v>8069</v>
      </c>
      <c r="B18" s="213">
        <f>IF('Indicator Date hidden'!C19="x","x",$B$2-'Indicator Date hidden'!C19)</f>
        <v>0</v>
      </c>
      <c r="C18" s="213">
        <f>IF('Indicator Date hidden'!D19="x","x",$C$2-'Indicator Date hidden'!D19)</f>
        <v>0</v>
      </c>
      <c r="D18" s="213">
        <f>IF('Indicator Date hidden'!E19="x","x",$D$2-'Indicator Date hidden'!E19)</f>
        <v>0</v>
      </c>
      <c r="E18" s="213">
        <f>IF('Indicator Date hidden'!F19="x","x",$E$2-'Indicator Date hidden'!F19)</f>
        <v>0</v>
      </c>
      <c r="F18" s="213">
        <f>IF('Indicator Date hidden'!G19="x","x",$F$2-'Indicator Date hidden'!G19)</f>
        <v>0</v>
      </c>
      <c r="G18" s="213">
        <f>IF('Indicator Date hidden'!H19="x","x",$G$2-'Indicator Date hidden'!H19)</f>
        <v>0</v>
      </c>
      <c r="H18" s="213">
        <f>IF('Indicator Date hidden'!I19="x","x",$H$2-'Indicator Date hidden'!I19)</f>
        <v>0</v>
      </c>
      <c r="I18" s="213">
        <f>IF('Indicator Date hidden'!J19="x","x",$I$2-'Indicator Date hidden'!J19)</f>
        <v>0</v>
      </c>
      <c r="J18" s="213">
        <f>IF('Indicator Date hidden'!K19="x","x",$J$2-'Indicator Date hidden'!K19)</f>
        <v>0</v>
      </c>
      <c r="K18" s="213">
        <f>IF('Indicator Date hidden'!L19="x","x",$K$2-'Indicator Date hidden'!L19)</f>
        <v>0</v>
      </c>
      <c r="L18" s="213">
        <f>IF('Indicator Date hidden'!M19="x","x",$L$2-'Indicator Date hidden'!M19)</f>
        <v>0</v>
      </c>
      <c r="M18" s="213">
        <f>IF('Indicator Date hidden'!N19="x","x",$M$2-'Indicator Date hidden'!N19)</f>
        <v>0</v>
      </c>
      <c r="N18" s="213">
        <f>IF('Indicator Date hidden'!O19="x","x",$N$2-'Indicator Date hidden'!O19)</f>
        <v>0</v>
      </c>
      <c r="O18" s="213">
        <f>IF('Indicator Date hidden'!P19="x","x",$O$2-'Indicator Date hidden'!P19)</f>
        <v>0</v>
      </c>
      <c r="P18" s="213">
        <f>IF('Indicator Date hidden'!Q19="x","x",$P$2-'Indicator Date hidden'!Q19)</f>
        <v>0</v>
      </c>
      <c r="Q18" s="213" t="str">
        <f>IF('Indicator Date hidden'!R19="x","x",$Q$2-'Indicator Date hidden'!R19)</f>
        <v>x</v>
      </c>
      <c r="R18" s="213">
        <f>IF('Indicator Date hidden'!S19="x","x",$R$2-'Indicator Date hidden'!S19)</f>
        <v>0</v>
      </c>
      <c r="S18" s="213">
        <f>IF('Indicator Date hidden'!T19="x","x",$S$2-'Indicator Date hidden'!T19)</f>
        <v>0</v>
      </c>
      <c r="T18" s="213">
        <f>IF('Indicator Date hidden'!U19="x","x",$T$2-'Indicator Date hidden'!U19)</f>
        <v>0</v>
      </c>
      <c r="U18" s="213" t="str">
        <f>IF('Indicator Date hidden'!V19="x","x",$U$2-'Indicator Date hidden'!V19)</f>
        <v>x</v>
      </c>
      <c r="V18" s="213">
        <f>IF('Indicator Date hidden'!W19="x","x",$V$2-'Indicator Date hidden'!W19)</f>
        <v>0</v>
      </c>
      <c r="W18" s="213" t="str">
        <f>IF('Indicator Date hidden'!X19="x","x",$W$2-'Indicator Date hidden'!X19)</f>
        <v>x</v>
      </c>
      <c r="X18" s="213">
        <f>IF('Indicator Date hidden'!Y19="x","x",$X$2-'Indicator Date hidden'!Y19)</f>
        <v>1</v>
      </c>
      <c r="Y18" s="213">
        <f>IF('Indicator Date hidden'!Z19="x","x",$Y$2-'Indicator Date hidden'!Z19)</f>
        <v>0</v>
      </c>
      <c r="Z18" s="213">
        <f>IF('Indicator Date hidden'!AA19="x","x",$Z$2-'Indicator Date hidden'!AA19)</f>
        <v>0</v>
      </c>
      <c r="AA18" s="213" t="str">
        <f>IF('Indicator Date hidden'!AB19="x","x",$AA$2-'Indicator Date hidden'!AB19)</f>
        <v>x</v>
      </c>
      <c r="AB18" s="213">
        <f>IF('Indicator Date hidden'!AC19="x","x",$AB$2-'Indicator Date hidden'!AC19)</f>
        <v>0</v>
      </c>
      <c r="AC18" s="213">
        <f>IF('Indicator Date hidden'!AD19="x","x",$AC$2-'Indicator Date hidden'!AD19)</f>
        <v>0</v>
      </c>
      <c r="AD18" s="213" t="str">
        <f>IF('Indicator Date hidden'!AE19="x","x",$AD$2-'Indicator Date hidden'!AE19)</f>
        <v>x</v>
      </c>
      <c r="AE18" s="213">
        <f>IF('Indicator Date hidden'!AF19="x","x",$AE$2-'Indicator Date hidden'!AF19)</f>
        <v>0</v>
      </c>
      <c r="AF18" s="213">
        <f>IF('Indicator Date hidden'!AG19="x","x",$AF$2-'Indicator Date hidden'!AG19)</f>
        <v>1</v>
      </c>
      <c r="AG18" s="213">
        <f>IF('Indicator Date hidden'!AH19="x","x",$AG$2-'Indicator Date hidden'!AH19)</f>
        <v>0</v>
      </c>
      <c r="AH18" s="213">
        <f>IF('Indicator Date hidden'!AI19="x","x",$AH$2-'Indicator Date hidden'!AI19)</f>
        <v>0</v>
      </c>
      <c r="AI18" s="213">
        <f>IF('Indicator Date hidden'!AJ19="x","x",$AI$2-'Indicator Date hidden'!AJ19)</f>
        <v>0</v>
      </c>
      <c r="AJ18" s="213" t="str">
        <f>IF('Indicator Date hidden'!AK19="x","x",$AJ$2-'Indicator Date hidden'!AK19)</f>
        <v>x</v>
      </c>
      <c r="AK18" s="213">
        <f>IF('Indicator Date hidden'!AL19="x","x",$AK$2-'Indicator Date hidden'!AL19)</f>
        <v>1</v>
      </c>
      <c r="AL18" s="213">
        <f>IF('Indicator Date hidden'!AM19="x","x",$AL$2-'Indicator Date hidden'!AM19)</f>
        <v>0</v>
      </c>
      <c r="AM18" s="213">
        <f>IF('Indicator Date hidden'!AN19="x","x",$AM$2-'Indicator Date hidden'!AN19)</f>
        <v>0</v>
      </c>
      <c r="AN18" s="213">
        <f>IF('Indicator Date hidden'!AO19="x","x",$AN$2-'Indicator Date hidden'!AO19)</f>
        <v>0</v>
      </c>
      <c r="AO18" s="213">
        <f>IF('Indicator Date hidden'!AP19="x","x",$AO$2-'Indicator Date hidden'!AP19)</f>
        <v>0</v>
      </c>
      <c r="AP18" s="213">
        <f>IF('Indicator Date hidden'!AQ19="x","x",$AP$2-'Indicator Date hidden'!AQ19)</f>
        <v>0</v>
      </c>
      <c r="AQ18" s="213" t="str">
        <f>IF('Indicator Date hidden'!AR19="x","x",$AQ$2-'Indicator Date hidden'!AR19)</f>
        <v>x</v>
      </c>
      <c r="AR18" s="213">
        <f>IF('Indicator Date hidden'!AS19="x","x",$AR$2-'Indicator Date hidden'!AS19)</f>
        <v>0</v>
      </c>
      <c r="AS18" s="213">
        <f>IF('Indicator Date hidden'!AT19="x","x",$AS$2-'Indicator Date hidden'!AT19)</f>
        <v>0</v>
      </c>
      <c r="AT18" s="213">
        <f>IF('Indicator Date hidden'!AU19="x","x",$AT$2-'Indicator Date hidden'!AU19)</f>
        <v>0</v>
      </c>
      <c r="AU18" s="213" t="str">
        <f>IF('Indicator Date hidden'!AV19="x","x",$AU$2-'Indicator Date hidden'!AV19)</f>
        <v>x</v>
      </c>
      <c r="AV18" s="213">
        <f>IF('Indicator Date hidden'!AW19="x","x",$AV$2-'Indicator Date hidden'!AW19)</f>
        <v>0</v>
      </c>
      <c r="AW18" s="213">
        <f>IF('Indicator Date hidden'!AX19="x","x",$AW$2-'Indicator Date hidden'!AX19)</f>
        <v>0</v>
      </c>
      <c r="AX18" s="213">
        <f>IF('Indicator Date hidden'!AY19="x","x",$AX$2-'Indicator Date hidden'!AY19)</f>
        <v>0</v>
      </c>
      <c r="AY18" s="213">
        <f>IF('Indicator Date hidden'!AZ19="x","x",$AY$2-'Indicator Date hidden'!AZ19)</f>
        <v>0</v>
      </c>
      <c r="AZ18" s="213">
        <f>IF('Indicator Date hidden'!BA19="x","x",$AZ$2-'Indicator Date hidden'!BA19)</f>
        <v>0</v>
      </c>
      <c r="BA18">
        <f t="shared" si="0"/>
        <v>3</v>
      </c>
      <c r="BB18" s="21">
        <f t="shared" si="1"/>
        <v>6.9767441860465115E-2</v>
      </c>
      <c r="BC18">
        <f t="shared" si="2"/>
        <v>3</v>
      </c>
      <c r="BD18" s="21">
        <f t="shared" si="3"/>
        <v>0.25475467790937961</v>
      </c>
      <c r="BE18" s="283">
        <f t="shared" si="4"/>
        <v>0</v>
      </c>
    </row>
    <row r="19" spans="1:57" x14ac:dyDescent="0.35">
      <c r="A19" t="s">
        <v>8085</v>
      </c>
      <c r="B19" s="213">
        <f>IF('Indicator Date hidden'!C20="x","x",$B$2-'Indicator Date hidden'!C20)</f>
        <v>0</v>
      </c>
      <c r="C19" s="213">
        <f>IF('Indicator Date hidden'!D20="x","x",$C$2-'Indicator Date hidden'!D20)</f>
        <v>0</v>
      </c>
      <c r="D19" s="213">
        <f>IF('Indicator Date hidden'!E20="x","x",$D$2-'Indicator Date hidden'!E20)</f>
        <v>0</v>
      </c>
      <c r="E19" s="213">
        <f>IF('Indicator Date hidden'!F20="x","x",$E$2-'Indicator Date hidden'!F20)</f>
        <v>0</v>
      </c>
      <c r="F19" s="213">
        <f>IF('Indicator Date hidden'!G20="x","x",$F$2-'Indicator Date hidden'!G20)</f>
        <v>0</v>
      </c>
      <c r="G19" s="213">
        <f>IF('Indicator Date hidden'!H20="x","x",$G$2-'Indicator Date hidden'!H20)</f>
        <v>0</v>
      </c>
      <c r="H19" s="213">
        <f>IF('Indicator Date hidden'!I20="x","x",$H$2-'Indicator Date hidden'!I20)</f>
        <v>0</v>
      </c>
      <c r="I19" s="213">
        <f>IF('Indicator Date hidden'!J20="x","x",$I$2-'Indicator Date hidden'!J20)</f>
        <v>0</v>
      </c>
      <c r="J19" s="213">
        <f>IF('Indicator Date hidden'!K20="x","x",$J$2-'Indicator Date hidden'!K20)</f>
        <v>0</v>
      </c>
      <c r="K19" s="213">
        <f>IF('Indicator Date hidden'!L20="x","x",$K$2-'Indicator Date hidden'!L20)</f>
        <v>0</v>
      </c>
      <c r="L19" s="213">
        <f>IF('Indicator Date hidden'!M20="x","x",$L$2-'Indicator Date hidden'!M20)</f>
        <v>0</v>
      </c>
      <c r="M19" s="213">
        <f>IF('Indicator Date hidden'!N20="x","x",$M$2-'Indicator Date hidden'!N20)</f>
        <v>0</v>
      </c>
      <c r="N19" s="213">
        <f>IF('Indicator Date hidden'!O20="x","x",$N$2-'Indicator Date hidden'!O20)</f>
        <v>0</v>
      </c>
      <c r="O19" s="213">
        <f>IF('Indicator Date hidden'!P20="x","x",$O$2-'Indicator Date hidden'!P20)</f>
        <v>0</v>
      </c>
      <c r="P19" s="213">
        <f>IF('Indicator Date hidden'!Q20="x","x",$P$2-'Indicator Date hidden'!Q20)</f>
        <v>0</v>
      </c>
      <c r="Q19" s="213">
        <f>IF('Indicator Date hidden'!R20="x","x",$Q$2-'Indicator Date hidden'!R20)</f>
        <v>3</v>
      </c>
      <c r="R19" s="213">
        <f>IF('Indicator Date hidden'!S20="x","x",$R$2-'Indicator Date hidden'!S20)</f>
        <v>0</v>
      </c>
      <c r="S19" s="213">
        <f>IF('Indicator Date hidden'!T20="x","x",$S$2-'Indicator Date hidden'!T20)</f>
        <v>0</v>
      </c>
      <c r="T19" s="213">
        <f>IF('Indicator Date hidden'!U20="x","x",$T$2-'Indicator Date hidden'!U20)</f>
        <v>0</v>
      </c>
      <c r="U19" s="213">
        <f>IF('Indicator Date hidden'!V20="x","x",$U$2-'Indicator Date hidden'!V20)</f>
        <v>0</v>
      </c>
      <c r="V19" s="213">
        <f>IF('Indicator Date hidden'!W20="x","x",$V$2-'Indicator Date hidden'!W20)</f>
        <v>0</v>
      </c>
      <c r="W19" s="213">
        <f>IF('Indicator Date hidden'!X20="x","x",$W$2-'Indicator Date hidden'!X20)</f>
        <v>3</v>
      </c>
      <c r="X19" s="213">
        <f>IF('Indicator Date hidden'!Y20="x","x",$X$2-'Indicator Date hidden'!Y20)</f>
        <v>4</v>
      </c>
      <c r="Y19" s="213">
        <f>IF('Indicator Date hidden'!Z20="x","x",$Y$2-'Indicator Date hidden'!Z20)</f>
        <v>0</v>
      </c>
      <c r="Z19" s="213">
        <f>IF('Indicator Date hidden'!AA20="x","x",$Z$2-'Indicator Date hidden'!AA20)</f>
        <v>0</v>
      </c>
      <c r="AA19" s="213">
        <f>IF('Indicator Date hidden'!AB20="x","x",$AA$2-'Indicator Date hidden'!AB20)</f>
        <v>0</v>
      </c>
      <c r="AB19" s="213">
        <f>IF('Indicator Date hidden'!AC20="x","x",$AB$2-'Indicator Date hidden'!AC20)</f>
        <v>0</v>
      </c>
      <c r="AC19" s="213">
        <f>IF('Indicator Date hidden'!AD20="x","x",$AC$2-'Indicator Date hidden'!AD20)</f>
        <v>0</v>
      </c>
      <c r="AD19" s="213">
        <f>IF('Indicator Date hidden'!AE20="x","x",$AD$2-'Indicator Date hidden'!AE20)</f>
        <v>0</v>
      </c>
      <c r="AE19" s="213">
        <f>IF('Indicator Date hidden'!AF20="x","x",$AE$2-'Indicator Date hidden'!AF20)</f>
        <v>0</v>
      </c>
      <c r="AF19" s="213" t="str">
        <f>IF('Indicator Date hidden'!AG20="x","x",$AF$2-'Indicator Date hidden'!AG20)</f>
        <v>x</v>
      </c>
      <c r="AG19" s="213">
        <f>IF('Indicator Date hidden'!AH20="x","x",$AG$2-'Indicator Date hidden'!AH20)</f>
        <v>0</v>
      </c>
      <c r="AH19" s="213">
        <f>IF('Indicator Date hidden'!AI20="x","x",$AH$2-'Indicator Date hidden'!AI20)</f>
        <v>0</v>
      </c>
      <c r="AI19" s="213">
        <f>IF('Indicator Date hidden'!AJ20="x","x",$AI$2-'Indicator Date hidden'!AJ20)</f>
        <v>0</v>
      </c>
      <c r="AJ19" s="213" t="str">
        <f>IF('Indicator Date hidden'!AK20="x","x",$AJ$2-'Indicator Date hidden'!AK20)</f>
        <v>x</v>
      </c>
      <c r="AK19" s="213">
        <f>IF('Indicator Date hidden'!AL20="x","x",$AK$2-'Indicator Date hidden'!AL20)</f>
        <v>1</v>
      </c>
      <c r="AL19" s="213">
        <f>IF('Indicator Date hidden'!AM20="x","x",$AL$2-'Indicator Date hidden'!AM20)</f>
        <v>0</v>
      </c>
      <c r="AM19" s="213">
        <f>IF('Indicator Date hidden'!AN20="x","x",$AM$2-'Indicator Date hidden'!AN20)</f>
        <v>0</v>
      </c>
      <c r="AN19" s="213">
        <f>IF('Indicator Date hidden'!AO20="x","x",$AN$2-'Indicator Date hidden'!AO20)</f>
        <v>0</v>
      </c>
      <c r="AO19" s="213" t="str">
        <f>IF('Indicator Date hidden'!AP20="x","x",$AO$2-'Indicator Date hidden'!AP20)</f>
        <v>x</v>
      </c>
      <c r="AP19" s="213">
        <f>IF('Indicator Date hidden'!AQ20="x","x",$AP$2-'Indicator Date hidden'!AQ20)</f>
        <v>2</v>
      </c>
      <c r="AQ19" s="213" t="str">
        <f>IF('Indicator Date hidden'!AR20="x","x",$AQ$2-'Indicator Date hidden'!AR20)</f>
        <v>x</v>
      </c>
      <c r="AR19" s="213">
        <f>IF('Indicator Date hidden'!AS20="x","x",$AR$2-'Indicator Date hidden'!AS20)</f>
        <v>0</v>
      </c>
      <c r="AS19" s="213" t="str">
        <f>IF('Indicator Date hidden'!AT20="x","x",$AS$2-'Indicator Date hidden'!AT20)</f>
        <v>x</v>
      </c>
      <c r="AT19" s="213">
        <f>IF('Indicator Date hidden'!AU20="x","x",$AT$2-'Indicator Date hidden'!AU20)</f>
        <v>0</v>
      </c>
      <c r="AU19" s="213" t="str">
        <f>IF('Indicator Date hidden'!AV20="x","x",$AU$2-'Indicator Date hidden'!AV20)</f>
        <v>x</v>
      </c>
      <c r="AV19" s="213">
        <f>IF('Indicator Date hidden'!AW20="x","x",$AV$2-'Indicator Date hidden'!AW20)</f>
        <v>0</v>
      </c>
      <c r="AW19" s="213">
        <f>IF('Indicator Date hidden'!AX20="x","x",$AW$2-'Indicator Date hidden'!AX20)</f>
        <v>0</v>
      </c>
      <c r="AX19" s="213">
        <f>IF('Indicator Date hidden'!AY20="x","x",$AX$2-'Indicator Date hidden'!AY20)</f>
        <v>0</v>
      </c>
      <c r="AY19" s="213">
        <f>IF('Indicator Date hidden'!AZ20="x","x",$AY$2-'Indicator Date hidden'!AZ20)</f>
        <v>0</v>
      </c>
      <c r="AZ19" s="213">
        <f>IF('Indicator Date hidden'!BA20="x","x",$AZ$2-'Indicator Date hidden'!BA20)</f>
        <v>0</v>
      </c>
      <c r="BA19">
        <f t="shared" si="0"/>
        <v>13</v>
      </c>
      <c r="BB19" s="21">
        <f t="shared" si="1"/>
        <v>0.28888888888888886</v>
      </c>
      <c r="BC19">
        <f t="shared" si="2"/>
        <v>5</v>
      </c>
      <c r="BD19" s="21">
        <f t="shared" si="3"/>
        <v>0.88499145563288339</v>
      </c>
      <c r="BE19" s="283">
        <f t="shared" si="4"/>
        <v>0</v>
      </c>
    </row>
    <row r="20" spans="1:57" x14ac:dyDescent="0.35">
      <c r="A20" t="s">
        <v>8071</v>
      </c>
      <c r="B20" s="213">
        <f>IF('Indicator Date hidden'!C21="x","x",$B$2-'Indicator Date hidden'!C21)</f>
        <v>0</v>
      </c>
      <c r="C20" s="213">
        <f>IF('Indicator Date hidden'!D21="x","x",$C$2-'Indicator Date hidden'!D21)</f>
        <v>0</v>
      </c>
      <c r="D20" s="213">
        <f>IF('Indicator Date hidden'!E21="x","x",$D$2-'Indicator Date hidden'!E21)</f>
        <v>0</v>
      </c>
      <c r="E20" s="213">
        <f>IF('Indicator Date hidden'!F21="x","x",$E$2-'Indicator Date hidden'!F21)</f>
        <v>0</v>
      </c>
      <c r="F20" s="213">
        <f>IF('Indicator Date hidden'!G21="x","x",$F$2-'Indicator Date hidden'!G21)</f>
        <v>0</v>
      </c>
      <c r="G20" s="213">
        <f>IF('Indicator Date hidden'!H21="x","x",$G$2-'Indicator Date hidden'!H21)</f>
        <v>0</v>
      </c>
      <c r="H20" s="213">
        <f>IF('Indicator Date hidden'!I21="x","x",$H$2-'Indicator Date hidden'!I21)</f>
        <v>0</v>
      </c>
      <c r="I20" s="213">
        <f>IF('Indicator Date hidden'!J21="x","x",$I$2-'Indicator Date hidden'!J21)</f>
        <v>0</v>
      </c>
      <c r="J20" s="213">
        <f>IF('Indicator Date hidden'!K21="x","x",$J$2-'Indicator Date hidden'!K21)</f>
        <v>0</v>
      </c>
      <c r="K20" s="213">
        <f>IF('Indicator Date hidden'!L21="x","x",$K$2-'Indicator Date hidden'!L21)</f>
        <v>0</v>
      </c>
      <c r="L20" s="213">
        <f>IF('Indicator Date hidden'!M21="x","x",$L$2-'Indicator Date hidden'!M21)</f>
        <v>0</v>
      </c>
      <c r="M20" s="213">
        <f>IF('Indicator Date hidden'!N21="x","x",$M$2-'Indicator Date hidden'!N21)</f>
        <v>0</v>
      </c>
      <c r="N20" s="213">
        <f>IF('Indicator Date hidden'!O21="x","x",$N$2-'Indicator Date hidden'!O21)</f>
        <v>0</v>
      </c>
      <c r="O20" s="213">
        <f>IF('Indicator Date hidden'!P21="x","x",$O$2-'Indicator Date hidden'!P21)</f>
        <v>0</v>
      </c>
      <c r="P20" s="213">
        <f>IF('Indicator Date hidden'!Q21="x","x",$P$2-'Indicator Date hidden'!Q21)</f>
        <v>0</v>
      </c>
      <c r="Q20" s="213">
        <f>IF('Indicator Date hidden'!R21="x","x",$Q$2-'Indicator Date hidden'!R21)</f>
        <v>2</v>
      </c>
      <c r="R20" s="213">
        <f>IF('Indicator Date hidden'!S21="x","x",$R$2-'Indicator Date hidden'!S21)</f>
        <v>0</v>
      </c>
      <c r="S20" s="213">
        <f>IF('Indicator Date hidden'!T21="x","x",$S$2-'Indicator Date hidden'!T21)</f>
        <v>0</v>
      </c>
      <c r="T20" s="213">
        <f>IF('Indicator Date hidden'!U21="x","x",$T$2-'Indicator Date hidden'!U21)</f>
        <v>0</v>
      </c>
      <c r="U20" s="213">
        <f>IF('Indicator Date hidden'!V21="x","x",$U$2-'Indicator Date hidden'!V21)</f>
        <v>0</v>
      </c>
      <c r="V20" s="213">
        <f>IF('Indicator Date hidden'!W21="x","x",$V$2-'Indicator Date hidden'!W21)</f>
        <v>0</v>
      </c>
      <c r="W20" s="213">
        <f>IF('Indicator Date hidden'!X21="x","x",$W$2-'Indicator Date hidden'!X21)</f>
        <v>0</v>
      </c>
      <c r="X20" s="213">
        <f>IF('Indicator Date hidden'!Y21="x","x",$X$2-'Indicator Date hidden'!Y21)</f>
        <v>4</v>
      </c>
      <c r="Y20" s="213">
        <f>IF('Indicator Date hidden'!Z21="x","x",$Y$2-'Indicator Date hidden'!Z21)</f>
        <v>0</v>
      </c>
      <c r="Z20" s="213">
        <f>IF('Indicator Date hidden'!AA21="x","x",$Z$2-'Indicator Date hidden'!AA21)</f>
        <v>0</v>
      </c>
      <c r="AA20" s="213">
        <f>IF('Indicator Date hidden'!AB21="x","x",$AA$2-'Indicator Date hidden'!AB21)</f>
        <v>0</v>
      </c>
      <c r="AB20" s="213">
        <f>IF('Indicator Date hidden'!AC21="x","x",$AB$2-'Indicator Date hidden'!AC21)</f>
        <v>0</v>
      </c>
      <c r="AC20" s="213">
        <f>IF('Indicator Date hidden'!AD21="x","x",$AC$2-'Indicator Date hidden'!AD21)</f>
        <v>0</v>
      </c>
      <c r="AD20" s="213">
        <f>IF('Indicator Date hidden'!AE21="x","x",$AD$2-'Indicator Date hidden'!AE21)</f>
        <v>0</v>
      </c>
      <c r="AE20" s="213">
        <f>IF('Indicator Date hidden'!AF21="x","x",$AE$2-'Indicator Date hidden'!AF21)</f>
        <v>0</v>
      </c>
      <c r="AF20" s="213">
        <f>IF('Indicator Date hidden'!AG21="x","x",$AF$2-'Indicator Date hidden'!AG21)</f>
        <v>2</v>
      </c>
      <c r="AG20" s="213">
        <f>IF('Indicator Date hidden'!AH21="x","x",$AG$2-'Indicator Date hidden'!AH21)</f>
        <v>0</v>
      </c>
      <c r="AH20" s="213">
        <f>IF('Indicator Date hidden'!AI21="x","x",$AH$2-'Indicator Date hidden'!AI21)</f>
        <v>0</v>
      </c>
      <c r="AI20" s="213">
        <f>IF('Indicator Date hidden'!AJ21="x","x",$AI$2-'Indicator Date hidden'!AJ21)</f>
        <v>0</v>
      </c>
      <c r="AJ20" s="213" t="str">
        <f>IF('Indicator Date hidden'!AK21="x","x",$AJ$2-'Indicator Date hidden'!AK21)</f>
        <v>x</v>
      </c>
      <c r="AK20" s="213">
        <f>IF('Indicator Date hidden'!AL21="x","x",$AK$2-'Indicator Date hidden'!AL21)</f>
        <v>1</v>
      </c>
      <c r="AL20" s="213">
        <f>IF('Indicator Date hidden'!AM21="x","x",$AL$2-'Indicator Date hidden'!AM21)</f>
        <v>0</v>
      </c>
      <c r="AM20" s="213">
        <f>IF('Indicator Date hidden'!AN21="x","x",$AM$2-'Indicator Date hidden'!AN21)</f>
        <v>0</v>
      </c>
      <c r="AN20" s="213">
        <f>IF('Indicator Date hidden'!AO21="x","x",$AN$2-'Indicator Date hidden'!AO21)</f>
        <v>0</v>
      </c>
      <c r="AO20" s="213">
        <f>IF('Indicator Date hidden'!AP21="x","x",$AO$2-'Indicator Date hidden'!AP21)</f>
        <v>0</v>
      </c>
      <c r="AP20" s="213">
        <f>IF('Indicator Date hidden'!AQ21="x","x",$AP$2-'Indicator Date hidden'!AQ21)</f>
        <v>0</v>
      </c>
      <c r="AQ20" s="213">
        <f>IF('Indicator Date hidden'!AR21="x","x",$AQ$2-'Indicator Date hidden'!AR21)</f>
        <v>0</v>
      </c>
      <c r="AR20" s="213">
        <f>IF('Indicator Date hidden'!AS21="x","x",$AR$2-'Indicator Date hidden'!AS21)</f>
        <v>0</v>
      </c>
      <c r="AS20" s="213">
        <f>IF('Indicator Date hidden'!AT21="x","x",$AS$2-'Indicator Date hidden'!AT21)</f>
        <v>0</v>
      </c>
      <c r="AT20" s="213">
        <f>IF('Indicator Date hidden'!AU21="x","x",$AT$2-'Indicator Date hidden'!AU21)</f>
        <v>0</v>
      </c>
      <c r="AU20" s="213">
        <f>IF('Indicator Date hidden'!AV21="x","x",$AU$2-'Indicator Date hidden'!AV21)</f>
        <v>8</v>
      </c>
      <c r="AV20" s="213">
        <f>IF('Indicator Date hidden'!AW21="x","x",$AV$2-'Indicator Date hidden'!AW21)</f>
        <v>0</v>
      </c>
      <c r="AW20" s="213">
        <f>IF('Indicator Date hidden'!AX21="x","x",$AW$2-'Indicator Date hidden'!AX21)</f>
        <v>0</v>
      </c>
      <c r="AX20" s="213">
        <f>IF('Indicator Date hidden'!AY21="x","x",$AX$2-'Indicator Date hidden'!AY21)</f>
        <v>0</v>
      </c>
      <c r="AY20" s="213">
        <f>IF('Indicator Date hidden'!AZ21="x","x",$AY$2-'Indicator Date hidden'!AZ21)</f>
        <v>0</v>
      </c>
      <c r="AZ20" s="213">
        <f>IF('Indicator Date hidden'!BA21="x","x",$AZ$2-'Indicator Date hidden'!BA21)</f>
        <v>0</v>
      </c>
      <c r="BA20">
        <f t="shared" si="0"/>
        <v>17</v>
      </c>
      <c r="BB20" s="21">
        <f t="shared" si="1"/>
        <v>0.34</v>
      </c>
      <c r="BC20">
        <f t="shared" si="2"/>
        <v>5</v>
      </c>
      <c r="BD20" s="21">
        <f t="shared" si="3"/>
        <v>1.290116273829611</v>
      </c>
      <c r="BE20" s="283">
        <f t="shared" si="4"/>
        <v>0</v>
      </c>
    </row>
    <row r="21" spans="1:57" x14ac:dyDescent="0.35">
      <c r="A21" t="s">
        <v>8094</v>
      </c>
      <c r="B21" s="213">
        <f>IF('Indicator Date hidden'!C22="x","x",$B$2-'Indicator Date hidden'!C22)</f>
        <v>0</v>
      </c>
      <c r="C21" s="213">
        <f>IF('Indicator Date hidden'!D22="x","x",$C$2-'Indicator Date hidden'!D22)</f>
        <v>0</v>
      </c>
      <c r="D21" s="213">
        <f>IF('Indicator Date hidden'!E22="x","x",$D$2-'Indicator Date hidden'!E22)</f>
        <v>0</v>
      </c>
      <c r="E21" s="213">
        <f>IF('Indicator Date hidden'!F22="x","x",$E$2-'Indicator Date hidden'!F22)</f>
        <v>0</v>
      </c>
      <c r="F21" s="213">
        <f>IF('Indicator Date hidden'!G22="x","x",$F$2-'Indicator Date hidden'!G22)</f>
        <v>0</v>
      </c>
      <c r="G21" s="213">
        <f>IF('Indicator Date hidden'!H22="x","x",$G$2-'Indicator Date hidden'!H22)</f>
        <v>0</v>
      </c>
      <c r="H21" s="213">
        <f>IF('Indicator Date hidden'!I22="x","x",$H$2-'Indicator Date hidden'!I22)</f>
        <v>0</v>
      </c>
      <c r="I21" s="213">
        <f>IF('Indicator Date hidden'!J22="x","x",$I$2-'Indicator Date hidden'!J22)</f>
        <v>0</v>
      </c>
      <c r="J21" s="213">
        <f>IF('Indicator Date hidden'!K22="x","x",$J$2-'Indicator Date hidden'!K22)</f>
        <v>0</v>
      </c>
      <c r="K21" s="213">
        <f>IF('Indicator Date hidden'!L22="x","x",$K$2-'Indicator Date hidden'!L22)</f>
        <v>0</v>
      </c>
      <c r="L21" s="213">
        <f>IF('Indicator Date hidden'!M22="x","x",$L$2-'Indicator Date hidden'!M22)</f>
        <v>0</v>
      </c>
      <c r="M21" s="213">
        <f>IF('Indicator Date hidden'!N22="x","x",$M$2-'Indicator Date hidden'!N22)</f>
        <v>0</v>
      </c>
      <c r="N21" s="213">
        <f>IF('Indicator Date hidden'!O22="x","x",$N$2-'Indicator Date hidden'!O22)</f>
        <v>0</v>
      </c>
      <c r="O21" s="213">
        <f>IF('Indicator Date hidden'!P22="x","x",$O$2-'Indicator Date hidden'!P22)</f>
        <v>0</v>
      </c>
      <c r="P21" s="213">
        <f>IF('Indicator Date hidden'!Q22="x","x",$P$2-'Indicator Date hidden'!Q22)</f>
        <v>0</v>
      </c>
      <c r="Q21" s="213">
        <f>IF('Indicator Date hidden'!R22="x","x",$Q$2-'Indicator Date hidden'!R22)</f>
        <v>4</v>
      </c>
      <c r="R21" s="213">
        <f>IF('Indicator Date hidden'!S22="x","x",$R$2-'Indicator Date hidden'!S22)</f>
        <v>0</v>
      </c>
      <c r="S21" s="213">
        <f>IF('Indicator Date hidden'!T22="x","x",$S$2-'Indicator Date hidden'!T22)</f>
        <v>0</v>
      </c>
      <c r="T21" s="213">
        <f>IF('Indicator Date hidden'!U22="x","x",$T$2-'Indicator Date hidden'!U22)</f>
        <v>0</v>
      </c>
      <c r="U21" s="213">
        <f>IF('Indicator Date hidden'!V22="x","x",$U$2-'Indicator Date hidden'!V22)</f>
        <v>0</v>
      </c>
      <c r="V21" s="213">
        <f>IF('Indicator Date hidden'!W22="x","x",$V$2-'Indicator Date hidden'!W22)</f>
        <v>0</v>
      </c>
      <c r="W21" s="213">
        <f>IF('Indicator Date hidden'!X22="x","x",$W$2-'Indicator Date hidden'!X22)</f>
        <v>4</v>
      </c>
      <c r="X21" s="213">
        <f>IF('Indicator Date hidden'!Y22="x","x",$X$2-'Indicator Date hidden'!Y22)</f>
        <v>2</v>
      </c>
      <c r="Y21" s="213">
        <f>IF('Indicator Date hidden'!Z22="x","x",$Y$2-'Indicator Date hidden'!Z22)</f>
        <v>0</v>
      </c>
      <c r="Z21" s="213">
        <f>IF('Indicator Date hidden'!AA22="x","x",$Z$2-'Indicator Date hidden'!AA22)</f>
        <v>0</v>
      </c>
      <c r="AA21" s="213">
        <f>IF('Indicator Date hidden'!AB22="x","x",$AA$2-'Indicator Date hidden'!AB22)</f>
        <v>1</v>
      </c>
      <c r="AB21" s="213">
        <f>IF('Indicator Date hidden'!AC22="x","x",$AB$2-'Indicator Date hidden'!AC22)</f>
        <v>0</v>
      </c>
      <c r="AC21" s="213">
        <f>IF('Indicator Date hidden'!AD22="x","x",$AC$2-'Indicator Date hidden'!AD22)</f>
        <v>0</v>
      </c>
      <c r="AD21" s="213">
        <f>IF('Indicator Date hidden'!AE22="x","x",$AD$2-'Indicator Date hidden'!AE22)</f>
        <v>0</v>
      </c>
      <c r="AE21" s="213">
        <f>IF('Indicator Date hidden'!AF22="x","x",$AE$2-'Indicator Date hidden'!AF22)</f>
        <v>0</v>
      </c>
      <c r="AF21" s="213">
        <f>IF('Indicator Date hidden'!AG22="x","x",$AF$2-'Indicator Date hidden'!AG22)</f>
        <v>1</v>
      </c>
      <c r="AG21" s="213">
        <f>IF('Indicator Date hidden'!AH22="x","x",$AG$2-'Indicator Date hidden'!AH22)</f>
        <v>0</v>
      </c>
      <c r="AH21" s="213">
        <f>IF('Indicator Date hidden'!AI22="x","x",$AH$2-'Indicator Date hidden'!AI22)</f>
        <v>0</v>
      </c>
      <c r="AI21" s="213">
        <f>IF('Indicator Date hidden'!AJ22="x","x",$AI$2-'Indicator Date hidden'!AJ22)</f>
        <v>0</v>
      </c>
      <c r="AJ21" s="213" t="str">
        <f>IF('Indicator Date hidden'!AK22="x","x",$AJ$2-'Indicator Date hidden'!AK22)</f>
        <v>x</v>
      </c>
      <c r="AK21" s="213" t="str">
        <f>IF('Indicator Date hidden'!AL22="x","x",$AK$2-'Indicator Date hidden'!AL22)</f>
        <v>x</v>
      </c>
      <c r="AL21" s="213">
        <f>IF('Indicator Date hidden'!AM22="x","x",$AL$2-'Indicator Date hidden'!AM22)</f>
        <v>0</v>
      </c>
      <c r="AM21" s="213">
        <f>IF('Indicator Date hidden'!AN22="x","x",$AM$2-'Indicator Date hidden'!AN22)</f>
        <v>0</v>
      </c>
      <c r="AN21" s="213">
        <f>IF('Indicator Date hidden'!AO22="x","x",$AN$2-'Indicator Date hidden'!AO22)</f>
        <v>0</v>
      </c>
      <c r="AO21" s="213">
        <f>IF('Indicator Date hidden'!AP22="x","x",$AO$2-'Indicator Date hidden'!AP22)</f>
        <v>0</v>
      </c>
      <c r="AP21" s="213">
        <f>IF('Indicator Date hidden'!AQ22="x","x",$AP$2-'Indicator Date hidden'!AQ22)</f>
        <v>0</v>
      </c>
      <c r="AQ21" s="213">
        <f>IF('Indicator Date hidden'!AR22="x","x",$AQ$2-'Indicator Date hidden'!AR22)</f>
        <v>0</v>
      </c>
      <c r="AR21" s="213">
        <f>IF('Indicator Date hidden'!AS22="x","x",$AR$2-'Indicator Date hidden'!AS22)</f>
        <v>0</v>
      </c>
      <c r="AS21" s="213">
        <f>IF('Indicator Date hidden'!AT22="x","x",$AS$2-'Indicator Date hidden'!AT22)</f>
        <v>0</v>
      </c>
      <c r="AT21" s="213">
        <f>IF('Indicator Date hidden'!AU22="x","x",$AT$2-'Indicator Date hidden'!AU22)</f>
        <v>0</v>
      </c>
      <c r="AU21" s="213" t="str">
        <f>IF('Indicator Date hidden'!AV22="x","x",$AU$2-'Indicator Date hidden'!AV22)</f>
        <v>x</v>
      </c>
      <c r="AV21" s="213">
        <f>IF('Indicator Date hidden'!AW22="x","x",$AV$2-'Indicator Date hidden'!AW22)</f>
        <v>0</v>
      </c>
      <c r="AW21" s="213">
        <f>IF('Indicator Date hidden'!AX22="x","x",$AW$2-'Indicator Date hidden'!AX22)</f>
        <v>0</v>
      </c>
      <c r="AX21" s="213">
        <f>IF('Indicator Date hidden'!AY22="x","x",$AX$2-'Indicator Date hidden'!AY22)</f>
        <v>0</v>
      </c>
      <c r="AY21" s="213">
        <f>IF('Indicator Date hidden'!AZ22="x","x",$AY$2-'Indicator Date hidden'!AZ22)</f>
        <v>0</v>
      </c>
      <c r="AZ21" s="213">
        <f>IF('Indicator Date hidden'!BA22="x","x",$AZ$2-'Indicator Date hidden'!BA22)</f>
        <v>0</v>
      </c>
      <c r="BA21">
        <f t="shared" si="0"/>
        <v>12</v>
      </c>
      <c r="BB21" s="21">
        <f t="shared" si="1"/>
        <v>0.25</v>
      </c>
      <c r="BC21">
        <f t="shared" si="2"/>
        <v>5</v>
      </c>
      <c r="BD21" s="21">
        <f t="shared" si="3"/>
        <v>0.8539125638299665</v>
      </c>
      <c r="BE21" s="283">
        <f t="shared" si="4"/>
        <v>0</v>
      </c>
    </row>
    <row r="22" spans="1:57" x14ac:dyDescent="0.35">
      <c r="A22" t="s">
        <v>8087</v>
      </c>
      <c r="B22" s="213">
        <f>IF('Indicator Date hidden'!C23="x","x",$B$2-'Indicator Date hidden'!C23)</f>
        <v>0</v>
      </c>
      <c r="C22" s="213">
        <f>IF('Indicator Date hidden'!D23="x","x",$C$2-'Indicator Date hidden'!D23)</f>
        <v>0</v>
      </c>
      <c r="D22" s="213">
        <f>IF('Indicator Date hidden'!E23="x","x",$D$2-'Indicator Date hidden'!E23)</f>
        <v>0</v>
      </c>
      <c r="E22" s="213">
        <f>IF('Indicator Date hidden'!F23="x","x",$E$2-'Indicator Date hidden'!F23)</f>
        <v>0</v>
      </c>
      <c r="F22" s="213">
        <f>IF('Indicator Date hidden'!G23="x","x",$F$2-'Indicator Date hidden'!G23)</f>
        <v>0</v>
      </c>
      <c r="G22" s="213">
        <f>IF('Indicator Date hidden'!H23="x","x",$G$2-'Indicator Date hidden'!H23)</f>
        <v>0</v>
      </c>
      <c r="H22" s="213">
        <f>IF('Indicator Date hidden'!I23="x","x",$H$2-'Indicator Date hidden'!I23)</f>
        <v>0</v>
      </c>
      <c r="I22" s="213">
        <f>IF('Indicator Date hidden'!J23="x","x",$I$2-'Indicator Date hidden'!J23)</f>
        <v>0</v>
      </c>
      <c r="J22" s="213">
        <f>IF('Indicator Date hidden'!K23="x","x",$J$2-'Indicator Date hidden'!K23)</f>
        <v>0</v>
      </c>
      <c r="K22" s="213">
        <f>IF('Indicator Date hidden'!L23="x","x",$K$2-'Indicator Date hidden'!L23)</f>
        <v>0</v>
      </c>
      <c r="L22" s="213">
        <f>IF('Indicator Date hidden'!M23="x","x",$L$2-'Indicator Date hidden'!M23)</f>
        <v>0</v>
      </c>
      <c r="M22" s="213">
        <f>IF('Indicator Date hidden'!N23="x","x",$M$2-'Indicator Date hidden'!N23)</f>
        <v>0</v>
      </c>
      <c r="N22" s="213">
        <f>IF('Indicator Date hidden'!O23="x","x",$N$2-'Indicator Date hidden'!O23)</f>
        <v>0</v>
      </c>
      <c r="O22" s="213">
        <f>IF('Indicator Date hidden'!P23="x","x",$O$2-'Indicator Date hidden'!P23)</f>
        <v>0</v>
      </c>
      <c r="P22" s="213">
        <f>IF('Indicator Date hidden'!Q23="x","x",$P$2-'Indicator Date hidden'!Q23)</f>
        <v>0</v>
      </c>
      <c r="Q22" s="213">
        <f>IF('Indicator Date hidden'!R23="x","x",$Q$2-'Indicator Date hidden'!R23)</f>
        <v>6</v>
      </c>
      <c r="R22" s="213">
        <f>IF('Indicator Date hidden'!S23="x","x",$R$2-'Indicator Date hidden'!S23)</f>
        <v>0</v>
      </c>
      <c r="S22" s="213">
        <f>IF('Indicator Date hidden'!T23="x","x",$S$2-'Indicator Date hidden'!T23)</f>
        <v>0</v>
      </c>
      <c r="T22" s="213">
        <f>IF('Indicator Date hidden'!U23="x","x",$T$2-'Indicator Date hidden'!U23)</f>
        <v>0</v>
      </c>
      <c r="U22" s="213">
        <f>IF('Indicator Date hidden'!V23="x","x",$U$2-'Indicator Date hidden'!V23)</f>
        <v>0</v>
      </c>
      <c r="V22" s="213">
        <f>IF('Indicator Date hidden'!W23="x","x",$V$2-'Indicator Date hidden'!W23)</f>
        <v>0</v>
      </c>
      <c r="W22" s="213">
        <f>IF('Indicator Date hidden'!X23="x","x",$W$2-'Indicator Date hidden'!X23)</f>
        <v>6</v>
      </c>
      <c r="X22" s="213">
        <f>IF('Indicator Date hidden'!Y23="x","x",$X$2-'Indicator Date hidden'!Y23)</f>
        <v>2</v>
      </c>
      <c r="Y22" s="213">
        <f>IF('Indicator Date hidden'!Z23="x","x",$Y$2-'Indicator Date hidden'!Z23)</f>
        <v>0</v>
      </c>
      <c r="Z22" s="213">
        <f>IF('Indicator Date hidden'!AA23="x","x",$Z$2-'Indicator Date hidden'!AA23)</f>
        <v>0</v>
      </c>
      <c r="AA22" s="213">
        <f>IF('Indicator Date hidden'!AB23="x","x",$AA$2-'Indicator Date hidden'!AB23)</f>
        <v>0</v>
      </c>
      <c r="AB22" s="213">
        <f>IF('Indicator Date hidden'!AC23="x","x",$AB$2-'Indicator Date hidden'!AC23)</f>
        <v>0</v>
      </c>
      <c r="AC22" s="213">
        <f>IF('Indicator Date hidden'!AD23="x","x",$AC$2-'Indicator Date hidden'!AD23)</f>
        <v>0</v>
      </c>
      <c r="AD22" s="213">
        <f>IF('Indicator Date hidden'!AE23="x","x",$AD$2-'Indicator Date hidden'!AE23)</f>
        <v>0</v>
      </c>
      <c r="AE22" s="213">
        <f>IF('Indicator Date hidden'!AF23="x","x",$AE$2-'Indicator Date hidden'!AF23)</f>
        <v>0</v>
      </c>
      <c r="AF22" s="213">
        <f>IF('Indicator Date hidden'!AG23="x","x",$AF$2-'Indicator Date hidden'!AG23)</f>
        <v>0</v>
      </c>
      <c r="AG22" s="213">
        <f>IF('Indicator Date hidden'!AH23="x","x",$AG$2-'Indicator Date hidden'!AH23)</f>
        <v>0</v>
      </c>
      <c r="AH22" s="213">
        <f>IF('Indicator Date hidden'!AI23="x","x",$AH$2-'Indicator Date hidden'!AI23)</f>
        <v>0</v>
      </c>
      <c r="AI22" s="213">
        <f>IF('Indicator Date hidden'!AJ23="x","x",$AI$2-'Indicator Date hidden'!AJ23)</f>
        <v>0</v>
      </c>
      <c r="AJ22" s="213" t="str">
        <f>IF('Indicator Date hidden'!AK23="x","x",$AJ$2-'Indicator Date hidden'!AK23)</f>
        <v>x</v>
      </c>
      <c r="AK22" s="213">
        <f>IF('Indicator Date hidden'!AL23="x","x",$AK$2-'Indicator Date hidden'!AL23)</f>
        <v>1</v>
      </c>
      <c r="AL22" s="213">
        <f>IF('Indicator Date hidden'!AM23="x","x",$AL$2-'Indicator Date hidden'!AM23)</f>
        <v>0</v>
      </c>
      <c r="AM22" s="213">
        <f>IF('Indicator Date hidden'!AN23="x","x",$AM$2-'Indicator Date hidden'!AN23)</f>
        <v>0</v>
      </c>
      <c r="AN22" s="213">
        <f>IF('Indicator Date hidden'!AO23="x","x",$AN$2-'Indicator Date hidden'!AO23)</f>
        <v>0</v>
      </c>
      <c r="AO22" s="213">
        <f>IF('Indicator Date hidden'!AP23="x","x",$AO$2-'Indicator Date hidden'!AP23)</f>
        <v>0</v>
      </c>
      <c r="AP22" s="213">
        <f>IF('Indicator Date hidden'!AQ23="x","x",$AP$2-'Indicator Date hidden'!AQ23)</f>
        <v>0</v>
      </c>
      <c r="AQ22" s="213">
        <f>IF('Indicator Date hidden'!AR23="x","x",$AQ$2-'Indicator Date hidden'!AR23)</f>
        <v>4</v>
      </c>
      <c r="AR22" s="213">
        <f>IF('Indicator Date hidden'!AS23="x","x",$AR$2-'Indicator Date hidden'!AS23)</f>
        <v>0</v>
      </c>
      <c r="AS22" s="213">
        <f>IF('Indicator Date hidden'!AT23="x","x",$AS$2-'Indicator Date hidden'!AT23)</f>
        <v>0</v>
      </c>
      <c r="AT22" s="213">
        <f>IF('Indicator Date hidden'!AU23="x","x",$AT$2-'Indicator Date hidden'!AU23)</f>
        <v>0</v>
      </c>
      <c r="AU22" s="213">
        <f>IF('Indicator Date hidden'!AV23="x","x",$AU$2-'Indicator Date hidden'!AV23)</f>
        <v>2</v>
      </c>
      <c r="AV22" s="213">
        <f>IF('Indicator Date hidden'!AW23="x","x",$AV$2-'Indicator Date hidden'!AW23)</f>
        <v>0</v>
      </c>
      <c r="AW22" s="213">
        <f>IF('Indicator Date hidden'!AX23="x","x",$AW$2-'Indicator Date hidden'!AX23)</f>
        <v>0</v>
      </c>
      <c r="AX22" s="213">
        <f>IF('Indicator Date hidden'!AY23="x","x",$AX$2-'Indicator Date hidden'!AY23)</f>
        <v>0</v>
      </c>
      <c r="AY22" s="213">
        <f>IF('Indicator Date hidden'!AZ23="x","x",$AY$2-'Indicator Date hidden'!AZ23)</f>
        <v>0</v>
      </c>
      <c r="AZ22" s="213">
        <f>IF('Indicator Date hidden'!BA23="x","x",$AZ$2-'Indicator Date hidden'!BA23)</f>
        <v>0</v>
      </c>
      <c r="BA22">
        <f t="shared" si="0"/>
        <v>21</v>
      </c>
      <c r="BB22" s="21">
        <f t="shared" si="1"/>
        <v>0.42</v>
      </c>
      <c r="BC22">
        <f t="shared" si="2"/>
        <v>6</v>
      </c>
      <c r="BD22" s="21">
        <f t="shared" si="3"/>
        <v>1.3280060240827223</v>
      </c>
      <c r="BE22" s="283">
        <f t="shared" si="4"/>
        <v>0</v>
      </c>
    </row>
    <row r="23" spans="1:57" x14ac:dyDescent="0.35">
      <c r="A23" t="s">
        <v>8081</v>
      </c>
      <c r="B23" s="213">
        <f>IF('Indicator Date hidden'!C24="x","x",$B$2-'Indicator Date hidden'!C24)</f>
        <v>0</v>
      </c>
      <c r="C23" s="213">
        <f>IF('Indicator Date hidden'!D24="x","x",$C$2-'Indicator Date hidden'!D24)</f>
        <v>0</v>
      </c>
      <c r="D23" s="213">
        <f>IF('Indicator Date hidden'!E24="x","x",$D$2-'Indicator Date hidden'!E24)</f>
        <v>0</v>
      </c>
      <c r="E23" s="213">
        <f>IF('Indicator Date hidden'!F24="x","x",$E$2-'Indicator Date hidden'!F24)</f>
        <v>0</v>
      </c>
      <c r="F23" s="213">
        <f>IF('Indicator Date hidden'!G24="x","x",$F$2-'Indicator Date hidden'!G24)</f>
        <v>0</v>
      </c>
      <c r="G23" s="213">
        <f>IF('Indicator Date hidden'!H24="x","x",$G$2-'Indicator Date hidden'!H24)</f>
        <v>0</v>
      </c>
      <c r="H23" s="213">
        <f>IF('Indicator Date hidden'!I24="x","x",$H$2-'Indicator Date hidden'!I24)</f>
        <v>0</v>
      </c>
      <c r="I23" s="213">
        <f>IF('Indicator Date hidden'!J24="x","x",$I$2-'Indicator Date hidden'!J24)</f>
        <v>0</v>
      </c>
      <c r="J23" s="213">
        <f>IF('Indicator Date hidden'!K24="x","x",$J$2-'Indicator Date hidden'!K24)</f>
        <v>0</v>
      </c>
      <c r="K23" s="213">
        <f>IF('Indicator Date hidden'!L24="x","x",$K$2-'Indicator Date hidden'!L24)</f>
        <v>0</v>
      </c>
      <c r="L23" s="213">
        <f>IF('Indicator Date hidden'!M24="x","x",$L$2-'Indicator Date hidden'!M24)</f>
        <v>0</v>
      </c>
      <c r="M23" s="213">
        <f>IF('Indicator Date hidden'!N24="x","x",$M$2-'Indicator Date hidden'!N24)</f>
        <v>0</v>
      </c>
      <c r="N23" s="213">
        <f>IF('Indicator Date hidden'!O24="x","x",$N$2-'Indicator Date hidden'!O24)</f>
        <v>0</v>
      </c>
      <c r="O23" s="213">
        <f>IF('Indicator Date hidden'!P24="x","x",$O$2-'Indicator Date hidden'!P24)</f>
        <v>0</v>
      </c>
      <c r="P23" s="213">
        <f>IF('Indicator Date hidden'!Q24="x","x",$P$2-'Indicator Date hidden'!Q24)</f>
        <v>0</v>
      </c>
      <c r="Q23" s="213">
        <f>IF('Indicator Date hidden'!R24="x","x",$Q$2-'Indicator Date hidden'!R24)</f>
        <v>2</v>
      </c>
      <c r="R23" s="213">
        <f>IF('Indicator Date hidden'!S24="x","x",$R$2-'Indicator Date hidden'!S24)</f>
        <v>0</v>
      </c>
      <c r="S23" s="213">
        <f>IF('Indicator Date hidden'!T24="x","x",$S$2-'Indicator Date hidden'!T24)</f>
        <v>0</v>
      </c>
      <c r="T23" s="213">
        <f>IF('Indicator Date hidden'!U24="x","x",$T$2-'Indicator Date hidden'!U24)</f>
        <v>0</v>
      </c>
      <c r="U23" s="213">
        <f>IF('Indicator Date hidden'!V24="x","x",$U$2-'Indicator Date hidden'!V24)</f>
        <v>0</v>
      </c>
      <c r="V23" s="213">
        <f>IF('Indicator Date hidden'!W24="x","x",$V$2-'Indicator Date hidden'!W24)</f>
        <v>0</v>
      </c>
      <c r="W23" s="213">
        <f>IF('Indicator Date hidden'!X24="x","x",$W$2-'Indicator Date hidden'!X24)</f>
        <v>2</v>
      </c>
      <c r="X23" s="213">
        <f>IF('Indicator Date hidden'!Y24="x","x",$X$2-'Indicator Date hidden'!Y24)</f>
        <v>1</v>
      </c>
      <c r="Y23" s="213">
        <f>IF('Indicator Date hidden'!Z24="x","x",$Y$2-'Indicator Date hidden'!Z24)</f>
        <v>0</v>
      </c>
      <c r="Z23" s="213">
        <f>IF('Indicator Date hidden'!AA24="x","x",$Z$2-'Indicator Date hidden'!AA24)</f>
        <v>0</v>
      </c>
      <c r="AA23" s="213" t="str">
        <f>IF('Indicator Date hidden'!AB24="x","x",$AA$2-'Indicator Date hidden'!AB24)</f>
        <v>x</v>
      </c>
      <c r="AB23" s="213">
        <f>IF('Indicator Date hidden'!AC24="x","x",$AB$2-'Indicator Date hidden'!AC24)</f>
        <v>0</v>
      </c>
      <c r="AC23" s="213">
        <f>IF('Indicator Date hidden'!AD24="x","x",$AC$2-'Indicator Date hidden'!AD24)</f>
        <v>0</v>
      </c>
      <c r="AD23" s="213" t="str">
        <f>IF('Indicator Date hidden'!AE24="x","x",$AD$2-'Indicator Date hidden'!AE24)</f>
        <v>x</v>
      </c>
      <c r="AE23" s="213">
        <f>IF('Indicator Date hidden'!AF24="x","x",$AE$2-'Indicator Date hidden'!AF24)</f>
        <v>0</v>
      </c>
      <c r="AF23" s="213">
        <f>IF('Indicator Date hidden'!AG24="x","x",$AF$2-'Indicator Date hidden'!AG24)</f>
        <v>6</v>
      </c>
      <c r="AG23" s="213">
        <f>IF('Indicator Date hidden'!AH24="x","x",$AG$2-'Indicator Date hidden'!AH24)</f>
        <v>0</v>
      </c>
      <c r="AH23" s="213">
        <f>IF('Indicator Date hidden'!AI24="x","x",$AH$2-'Indicator Date hidden'!AI24)</f>
        <v>0</v>
      </c>
      <c r="AI23" s="213">
        <f>IF('Indicator Date hidden'!AJ24="x","x",$AI$2-'Indicator Date hidden'!AJ24)</f>
        <v>0</v>
      </c>
      <c r="AJ23" s="213">
        <f>IF('Indicator Date hidden'!AK24="x","x",$AJ$2-'Indicator Date hidden'!AK24)</f>
        <v>1</v>
      </c>
      <c r="AK23" s="213">
        <f>IF('Indicator Date hidden'!AL24="x","x",$AK$2-'Indicator Date hidden'!AL24)</f>
        <v>1</v>
      </c>
      <c r="AL23" s="213">
        <f>IF('Indicator Date hidden'!AM24="x","x",$AL$2-'Indicator Date hidden'!AM24)</f>
        <v>0</v>
      </c>
      <c r="AM23" s="213">
        <f>IF('Indicator Date hidden'!AN24="x","x",$AM$2-'Indicator Date hidden'!AN24)</f>
        <v>0</v>
      </c>
      <c r="AN23" s="213">
        <f>IF('Indicator Date hidden'!AO24="x","x",$AN$2-'Indicator Date hidden'!AO24)</f>
        <v>0</v>
      </c>
      <c r="AO23" s="213" t="str">
        <f>IF('Indicator Date hidden'!AP24="x","x",$AO$2-'Indicator Date hidden'!AP24)</f>
        <v>x</v>
      </c>
      <c r="AP23" s="213">
        <f>IF('Indicator Date hidden'!AQ24="x","x",$AP$2-'Indicator Date hidden'!AQ24)</f>
        <v>2</v>
      </c>
      <c r="AQ23" s="213" t="str">
        <f>IF('Indicator Date hidden'!AR24="x","x",$AQ$2-'Indicator Date hidden'!AR24)</f>
        <v>x</v>
      </c>
      <c r="AR23" s="213">
        <f>IF('Indicator Date hidden'!AS24="x","x",$AR$2-'Indicator Date hidden'!AS24)</f>
        <v>0</v>
      </c>
      <c r="AS23" s="213">
        <f>IF('Indicator Date hidden'!AT24="x","x",$AS$2-'Indicator Date hidden'!AT24)</f>
        <v>0</v>
      </c>
      <c r="AT23" s="213">
        <f>IF('Indicator Date hidden'!AU24="x","x",$AT$2-'Indicator Date hidden'!AU24)</f>
        <v>0</v>
      </c>
      <c r="AU23" s="213">
        <f>IF('Indicator Date hidden'!AV24="x","x",$AU$2-'Indicator Date hidden'!AV24)</f>
        <v>1</v>
      </c>
      <c r="AV23" s="213">
        <f>IF('Indicator Date hidden'!AW24="x","x",$AV$2-'Indicator Date hidden'!AW24)</f>
        <v>0</v>
      </c>
      <c r="AW23" s="213">
        <f>IF('Indicator Date hidden'!AX24="x","x",$AW$2-'Indicator Date hidden'!AX24)</f>
        <v>0</v>
      </c>
      <c r="AX23" s="213">
        <f>IF('Indicator Date hidden'!AY24="x","x",$AX$2-'Indicator Date hidden'!AY24)</f>
        <v>0</v>
      </c>
      <c r="AY23" s="213">
        <f>IF('Indicator Date hidden'!AZ24="x","x",$AY$2-'Indicator Date hidden'!AZ24)</f>
        <v>0</v>
      </c>
      <c r="AZ23" s="213">
        <f>IF('Indicator Date hidden'!BA24="x","x",$AZ$2-'Indicator Date hidden'!BA24)</f>
        <v>0</v>
      </c>
      <c r="BA23">
        <f t="shared" si="0"/>
        <v>16</v>
      </c>
      <c r="BB23" s="21">
        <f t="shared" si="1"/>
        <v>0.34042553191489361</v>
      </c>
      <c r="BC23">
        <f t="shared" si="2"/>
        <v>8</v>
      </c>
      <c r="BD23" s="21">
        <f t="shared" si="3"/>
        <v>0.99523536710863825</v>
      </c>
      <c r="BE23" s="283">
        <f t="shared" si="4"/>
        <v>0</v>
      </c>
    </row>
    <row r="24" spans="1:57" x14ac:dyDescent="0.35">
      <c r="A24" t="s">
        <v>8096</v>
      </c>
      <c r="B24" s="213">
        <f>IF('Indicator Date hidden'!C25="x","x",$B$2-'Indicator Date hidden'!C25)</f>
        <v>0</v>
      </c>
      <c r="C24" s="213">
        <f>IF('Indicator Date hidden'!D25="x","x",$C$2-'Indicator Date hidden'!D25)</f>
        <v>0</v>
      </c>
      <c r="D24" s="213">
        <f>IF('Indicator Date hidden'!E25="x","x",$D$2-'Indicator Date hidden'!E25)</f>
        <v>0</v>
      </c>
      <c r="E24" s="213">
        <f>IF('Indicator Date hidden'!F25="x","x",$E$2-'Indicator Date hidden'!F25)</f>
        <v>0</v>
      </c>
      <c r="F24" s="213">
        <f>IF('Indicator Date hidden'!G25="x","x",$F$2-'Indicator Date hidden'!G25)</f>
        <v>0</v>
      </c>
      <c r="G24" s="213">
        <f>IF('Indicator Date hidden'!H25="x","x",$G$2-'Indicator Date hidden'!H25)</f>
        <v>0</v>
      </c>
      <c r="H24" s="213">
        <f>IF('Indicator Date hidden'!I25="x","x",$H$2-'Indicator Date hidden'!I25)</f>
        <v>0</v>
      </c>
      <c r="I24" s="213">
        <f>IF('Indicator Date hidden'!J25="x","x",$I$2-'Indicator Date hidden'!J25)</f>
        <v>0</v>
      </c>
      <c r="J24" s="213">
        <f>IF('Indicator Date hidden'!K25="x","x",$J$2-'Indicator Date hidden'!K25)</f>
        <v>0</v>
      </c>
      <c r="K24" s="213">
        <f>IF('Indicator Date hidden'!L25="x","x",$K$2-'Indicator Date hidden'!L25)</f>
        <v>0</v>
      </c>
      <c r="L24" s="213">
        <f>IF('Indicator Date hidden'!M25="x","x",$L$2-'Indicator Date hidden'!M25)</f>
        <v>0</v>
      </c>
      <c r="M24" s="213">
        <f>IF('Indicator Date hidden'!N25="x","x",$M$2-'Indicator Date hidden'!N25)</f>
        <v>0</v>
      </c>
      <c r="N24" s="213">
        <f>IF('Indicator Date hidden'!O25="x","x",$N$2-'Indicator Date hidden'!O25)</f>
        <v>0</v>
      </c>
      <c r="O24" s="213">
        <f>IF('Indicator Date hidden'!P25="x","x",$O$2-'Indicator Date hidden'!P25)</f>
        <v>0</v>
      </c>
      <c r="P24" s="213">
        <f>IF('Indicator Date hidden'!Q25="x","x",$P$2-'Indicator Date hidden'!Q25)</f>
        <v>0</v>
      </c>
      <c r="Q24" s="213" t="str">
        <f>IF('Indicator Date hidden'!R25="x","x",$Q$2-'Indicator Date hidden'!R25)</f>
        <v>x</v>
      </c>
      <c r="R24" s="213">
        <f>IF('Indicator Date hidden'!S25="x","x",$R$2-'Indicator Date hidden'!S25)</f>
        <v>0</v>
      </c>
      <c r="S24" s="213">
        <f>IF('Indicator Date hidden'!T25="x","x",$S$2-'Indicator Date hidden'!T25)</f>
        <v>0</v>
      </c>
      <c r="T24" s="213">
        <f>IF('Indicator Date hidden'!U25="x","x",$T$2-'Indicator Date hidden'!U25)</f>
        <v>0</v>
      </c>
      <c r="U24" s="213">
        <f>IF('Indicator Date hidden'!V25="x","x",$U$2-'Indicator Date hidden'!V25)</f>
        <v>0</v>
      </c>
      <c r="V24" s="213">
        <f>IF('Indicator Date hidden'!W25="x","x",$V$2-'Indicator Date hidden'!W25)</f>
        <v>0</v>
      </c>
      <c r="W24" s="213">
        <f>IF('Indicator Date hidden'!X25="x","x",$W$2-'Indicator Date hidden'!X25)</f>
        <v>7</v>
      </c>
      <c r="X24" s="213">
        <f>IF('Indicator Date hidden'!Y25="x","x",$X$2-'Indicator Date hidden'!Y25)</f>
        <v>4</v>
      </c>
      <c r="Y24" s="213">
        <f>IF('Indicator Date hidden'!Z25="x","x",$Y$2-'Indicator Date hidden'!Z25)</f>
        <v>0</v>
      </c>
      <c r="Z24" s="213">
        <f>IF('Indicator Date hidden'!AA25="x","x",$Z$2-'Indicator Date hidden'!AA25)</f>
        <v>0</v>
      </c>
      <c r="AA24" s="213">
        <f>IF('Indicator Date hidden'!AB25="x","x",$AA$2-'Indicator Date hidden'!AB25)</f>
        <v>0</v>
      </c>
      <c r="AB24" s="213">
        <f>IF('Indicator Date hidden'!AC25="x","x",$AB$2-'Indicator Date hidden'!AC25)</f>
        <v>0</v>
      </c>
      <c r="AC24" s="213">
        <f>IF('Indicator Date hidden'!AD25="x","x",$AC$2-'Indicator Date hidden'!AD25)</f>
        <v>0</v>
      </c>
      <c r="AD24" s="213">
        <f>IF('Indicator Date hidden'!AE25="x","x",$AD$2-'Indicator Date hidden'!AE25)</f>
        <v>0</v>
      </c>
      <c r="AE24" s="213">
        <f>IF('Indicator Date hidden'!AF25="x","x",$AE$2-'Indicator Date hidden'!AF25)</f>
        <v>0</v>
      </c>
      <c r="AF24" s="213">
        <f>IF('Indicator Date hidden'!AG25="x","x",$AF$2-'Indicator Date hidden'!AG25)</f>
        <v>4</v>
      </c>
      <c r="AG24" s="213">
        <f>IF('Indicator Date hidden'!AH25="x","x",$AG$2-'Indicator Date hidden'!AH25)</f>
        <v>0</v>
      </c>
      <c r="AH24" s="213">
        <f>IF('Indicator Date hidden'!AI25="x","x",$AH$2-'Indicator Date hidden'!AI25)</f>
        <v>0</v>
      </c>
      <c r="AI24" s="213">
        <f>IF('Indicator Date hidden'!AJ25="x","x",$AI$2-'Indicator Date hidden'!AJ25)</f>
        <v>0</v>
      </c>
      <c r="AJ24" s="213" t="str">
        <f>IF('Indicator Date hidden'!AK25="x","x",$AJ$2-'Indicator Date hidden'!AK25)</f>
        <v>x</v>
      </c>
      <c r="AK24" s="213">
        <f>IF('Indicator Date hidden'!AL25="x","x",$AK$2-'Indicator Date hidden'!AL25)</f>
        <v>1</v>
      </c>
      <c r="AL24" s="213">
        <f>IF('Indicator Date hidden'!AM25="x","x",$AL$2-'Indicator Date hidden'!AM25)</f>
        <v>0</v>
      </c>
      <c r="AM24" s="213">
        <f>IF('Indicator Date hidden'!AN25="x","x",$AM$2-'Indicator Date hidden'!AN25)</f>
        <v>0</v>
      </c>
      <c r="AN24" s="213">
        <f>IF('Indicator Date hidden'!AO25="x","x",$AN$2-'Indicator Date hidden'!AO25)</f>
        <v>0</v>
      </c>
      <c r="AO24" s="213">
        <f>IF('Indicator Date hidden'!AP25="x","x",$AO$2-'Indicator Date hidden'!AP25)</f>
        <v>0</v>
      </c>
      <c r="AP24" s="213">
        <f>IF('Indicator Date hidden'!AQ25="x","x",$AP$2-'Indicator Date hidden'!AQ25)</f>
        <v>0</v>
      </c>
      <c r="AQ24" s="213">
        <f>IF('Indicator Date hidden'!AR25="x","x",$AQ$2-'Indicator Date hidden'!AR25)</f>
        <v>0</v>
      </c>
      <c r="AR24" s="213">
        <f>IF('Indicator Date hidden'!AS25="x","x",$AR$2-'Indicator Date hidden'!AS25)</f>
        <v>0</v>
      </c>
      <c r="AS24" s="213">
        <f>IF('Indicator Date hidden'!AT25="x","x",$AS$2-'Indicator Date hidden'!AT25)</f>
        <v>0</v>
      </c>
      <c r="AT24" s="213">
        <f>IF('Indicator Date hidden'!AU25="x","x",$AT$2-'Indicator Date hidden'!AU25)</f>
        <v>0</v>
      </c>
      <c r="AU24" s="213">
        <f>IF('Indicator Date hidden'!AV25="x","x",$AU$2-'Indicator Date hidden'!AV25)</f>
        <v>1</v>
      </c>
      <c r="AV24" s="213">
        <f>IF('Indicator Date hidden'!AW25="x","x",$AV$2-'Indicator Date hidden'!AW25)</f>
        <v>0</v>
      </c>
      <c r="AW24" s="213">
        <f>IF('Indicator Date hidden'!AX25="x","x",$AW$2-'Indicator Date hidden'!AX25)</f>
        <v>0</v>
      </c>
      <c r="AX24" s="213">
        <f>IF('Indicator Date hidden'!AY25="x","x",$AX$2-'Indicator Date hidden'!AY25)</f>
        <v>0</v>
      </c>
      <c r="AY24" s="213">
        <f>IF('Indicator Date hidden'!AZ25="x","x",$AY$2-'Indicator Date hidden'!AZ25)</f>
        <v>0</v>
      </c>
      <c r="AZ24" s="213">
        <f>IF('Indicator Date hidden'!BA25="x","x",$AZ$2-'Indicator Date hidden'!BA25)</f>
        <v>0</v>
      </c>
      <c r="BA24">
        <f t="shared" si="0"/>
        <v>17</v>
      </c>
      <c r="BB24" s="21">
        <f t="shared" si="1"/>
        <v>0.34693877551020408</v>
      </c>
      <c r="BC24">
        <f t="shared" si="2"/>
        <v>5</v>
      </c>
      <c r="BD24" s="21">
        <f t="shared" si="3"/>
        <v>1.2543966825003519</v>
      </c>
      <c r="BE24" s="283">
        <f t="shared" si="4"/>
        <v>0</v>
      </c>
    </row>
    <row r="25" spans="1:57" x14ac:dyDescent="0.35">
      <c r="A25" t="s">
        <v>8088</v>
      </c>
      <c r="B25" s="213">
        <f>IF('Indicator Date hidden'!C26="x","x",$B$2-'Indicator Date hidden'!C26)</f>
        <v>0</v>
      </c>
      <c r="C25" s="213">
        <f>IF('Indicator Date hidden'!D26="x","x",$C$2-'Indicator Date hidden'!D26)</f>
        <v>0</v>
      </c>
      <c r="D25" s="213">
        <f>IF('Indicator Date hidden'!E26="x","x",$D$2-'Indicator Date hidden'!E26)</f>
        <v>0</v>
      </c>
      <c r="E25" s="213">
        <f>IF('Indicator Date hidden'!F26="x","x",$E$2-'Indicator Date hidden'!F26)</f>
        <v>0</v>
      </c>
      <c r="F25" s="213">
        <f>IF('Indicator Date hidden'!G26="x","x",$F$2-'Indicator Date hidden'!G26)</f>
        <v>0</v>
      </c>
      <c r="G25" s="213">
        <f>IF('Indicator Date hidden'!H26="x","x",$G$2-'Indicator Date hidden'!H26)</f>
        <v>0</v>
      </c>
      <c r="H25" s="213">
        <f>IF('Indicator Date hidden'!I26="x","x",$H$2-'Indicator Date hidden'!I26)</f>
        <v>0</v>
      </c>
      <c r="I25" s="213">
        <f>IF('Indicator Date hidden'!J26="x","x",$I$2-'Indicator Date hidden'!J26)</f>
        <v>0</v>
      </c>
      <c r="J25" s="213">
        <f>IF('Indicator Date hidden'!K26="x","x",$J$2-'Indicator Date hidden'!K26)</f>
        <v>0</v>
      </c>
      <c r="K25" s="213">
        <f>IF('Indicator Date hidden'!L26="x","x",$K$2-'Indicator Date hidden'!L26)</f>
        <v>0</v>
      </c>
      <c r="L25" s="213">
        <f>IF('Indicator Date hidden'!M26="x","x",$L$2-'Indicator Date hidden'!M26)</f>
        <v>0</v>
      </c>
      <c r="M25" s="213">
        <f>IF('Indicator Date hidden'!N26="x","x",$M$2-'Indicator Date hidden'!N26)</f>
        <v>0</v>
      </c>
      <c r="N25" s="213">
        <f>IF('Indicator Date hidden'!O26="x","x",$N$2-'Indicator Date hidden'!O26)</f>
        <v>0</v>
      </c>
      <c r="O25" s="213">
        <f>IF('Indicator Date hidden'!P26="x","x",$O$2-'Indicator Date hidden'!P26)</f>
        <v>0</v>
      </c>
      <c r="P25" s="213">
        <f>IF('Indicator Date hidden'!Q26="x","x",$P$2-'Indicator Date hidden'!Q26)</f>
        <v>0</v>
      </c>
      <c r="Q25" s="213">
        <f>IF('Indicator Date hidden'!R26="x","x",$Q$2-'Indicator Date hidden'!R26)</f>
        <v>1</v>
      </c>
      <c r="R25" s="213">
        <f>IF('Indicator Date hidden'!S26="x","x",$R$2-'Indicator Date hidden'!S26)</f>
        <v>0</v>
      </c>
      <c r="S25" s="213">
        <f>IF('Indicator Date hidden'!T26="x","x",$S$2-'Indicator Date hidden'!T26)</f>
        <v>0</v>
      </c>
      <c r="T25" s="213">
        <f>IF('Indicator Date hidden'!U26="x","x",$T$2-'Indicator Date hidden'!U26)</f>
        <v>0</v>
      </c>
      <c r="U25" s="213">
        <f>IF('Indicator Date hidden'!V26="x","x",$U$2-'Indicator Date hidden'!V26)</f>
        <v>0</v>
      </c>
      <c r="V25" s="213">
        <f>IF('Indicator Date hidden'!W26="x","x",$V$2-'Indicator Date hidden'!W26)</f>
        <v>0</v>
      </c>
      <c r="W25" s="213">
        <f>IF('Indicator Date hidden'!X26="x","x",$W$2-'Indicator Date hidden'!X26)</f>
        <v>7</v>
      </c>
      <c r="X25" s="213">
        <f>IF('Indicator Date hidden'!Y26="x","x",$X$2-'Indicator Date hidden'!Y26)</f>
        <v>1</v>
      </c>
      <c r="Y25" s="213">
        <f>IF('Indicator Date hidden'!Z26="x","x",$Y$2-'Indicator Date hidden'!Z26)</f>
        <v>0</v>
      </c>
      <c r="Z25" s="213">
        <f>IF('Indicator Date hidden'!AA26="x","x",$Z$2-'Indicator Date hidden'!AA26)</f>
        <v>0</v>
      </c>
      <c r="AA25" s="213">
        <f>IF('Indicator Date hidden'!AB26="x","x",$AA$2-'Indicator Date hidden'!AB26)</f>
        <v>1</v>
      </c>
      <c r="AB25" s="213">
        <f>IF('Indicator Date hidden'!AC26="x","x",$AB$2-'Indicator Date hidden'!AC26)</f>
        <v>0</v>
      </c>
      <c r="AC25" s="213">
        <f>IF('Indicator Date hidden'!AD26="x","x",$AC$2-'Indicator Date hidden'!AD26)</f>
        <v>0</v>
      </c>
      <c r="AD25" s="213">
        <f>IF('Indicator Date hidden'!AE26="x","x",$AD$2-'Indicator Date hidden'!AE26)</f>
        <v>0</v>
      </c>
      <c r="AE25" s="213">
        <f>IF('Indicator Date hidden'!AF26="x","x",$AE$2-'Indicator Date hidden'!AF26)</f>
        <v>0</v>
      </c>
      <c r="AF25" s="213">
        <f>IF('Indicator Date hidden'!AG26="x","x",$AF$2-'Indicator Date hidden'!AG26)</f>
        <v>0</v>
      </c>
      <c r="AG25" s="213">
        <f>IF('Indicator Date hidden'!AH26="x","x",$AG$2-'Indicator Date hidden'!AH26)</f>
        <v>0</v>
      </c>
      <c r="AH25" s="213">
        <f>IF('Indicator Date hidden'!AI26="x","x",$AH$2-'Indicator Date hidden'!AI26)</f>
        <v>0</v>
      </c>
      <c r="AI25" s="213">
        <f>IF('Indicator Date hidden'!AJ26="x","x",$AI$2-'Indicator Date hidden'!AJ26)</f>
        <v>0</v>
      </c>
      <c r="AJ25" s="213" t="str">
        <f>IF('Indicator Date hidden'!AK26="x","x",$AJ$2-'Indicator Date hidden'!AK26)</f>
        <v>x</v>
      </c>
      <c r="AK25" s="213">
        <f>IF('Indicator Date hidden'!AL26="x","x",$AK$2-'Indicator Date hidden'!AL26)</f>
        <v>1</v>
      </c>
      <c r="AL25" s="213">
        <f>IF('Indicator Date hidden'!AM26="x","x",$AL$2-'Indicator Date hidden'!AM26)</f>
        <v>0</v>
      </c>
      <c r="AM25" s="213">
        <f>IF('Indicator Date hidden'!AN26="x","x",$AM$2-'Indicator Date hidden'!AN26)</f>
        <v>0</v>
      </c>
      <c r="AN25" s="213">
        <f>IF('Indicator Date hidden'!AO26="x","x",$AN$2-'Indicator Date hidden'!AO26)</f>
        <v>0</v>
      </c>
      <c r="AO25" s="213">
        <f>IF('Indicator Date hidden'!AP26="x","x",$AO$2-'Indicator Date hidden'!AP26)</f>
        <v>0</v>
      </c>
      <c r="AP25" s="213">
        <f>IF('Indicator Date hidden'!AQ26="x","x",$AP$2-'Indicator Date hidden'!AQ26)</f>
        <v>0</v>
      </c>
      <c r="AQ25" s="213">
        <f>IF('Indicator Date hidden'!AR26="x","x",$AQ$2-'Indicator Date hidden'!AR26)</f>
        <v>4</v>
      </c>
      <c r="AR25" s="213">
        <f>IF('Indicator Date hidden'!AS26="x","x",$AR$2-'Indicator Date hidden'!AS26)</f>
        <v>0</v>
      </c>
      <c r="AS25" s="213">
        <f>IF('Indicator Date hidden'!AT26="x","x",$AS$2-'Indicator Date hidden'!AT26)</f>
        <v>0</v>
      </c>
      <c r="AT25" s="213">
        <f>IF('Indicator Date hidden'!AU26="x","x",$AT$2-'Indicator Date hidden'!AU26)</f>
        <v>0</v>
      </c>
      <c r="AU25" s="213">
        <f>IF('Indicator Date hidden'!AV26="x","x",$AU$2-'Indicator Date hidden'!AV26)</f>
        <v>1</v>
      </c>
      <c r="AV25" s="213">
        <f>IF('Indicator Date hidden'!AW26="x","x",$AV$2-'Indicator Date hidden'!AW26)</f>
        <v>0</v>
      </c>
      <c r="AW25" s="213">
        <f>IF('Indicator Date hidden'!AX26="x","x",$AW$2-'Indicator Date hidden'!AX26)</f>
        <v>0</v>
      </c>
      <c r="AX25" s="213">
        <f>IF('Indicator Date hidden'!AY26="x","x",$AX$2-'Indicator Date hidden'!AY26)</f>
        <v>0</v>
      </c>
      <c r="AY25" s="213">
        <f>IF('Indicator Date hidden'!AZ26="x","x",$AY$2-'Indicator Date hidden'!AZ26)</f>
        <v>0</v>
      </c>
      <c r="AZ25" s="213">
        <f>IF('Indicator Date hidden'!BA26="x","x",$AZ$2-'Indicator Date hidden'!BA26)</f>
        <v>0</v>
      </c>
      <c r="BA25">
        <f t="shared" si="0"/>
        <v>16</v>
      </c>
      <c r="BB25" s="21">
        <f t="shared" si="1"/>
        <v>0.32</v>
      </c>
      <c r="BC25">
        <f t="shared" si="2"/>
        <v>7</v>
      </c>
      <c r="BD25" s="21">
        <f t="shared" si="3"/>
        <v>1.1391224692718513</v>
      </c>
      <c r="BE25" s="283">
        <f t="shared" si="4"/>
        <v>0</v>
      </c>
    </row>
    <row r="26" spans="1:57" x14ac:dyDescent="0.35">
      <c r="A26" t="s">
        <v>8092</v>
      </c>
      <c r="B26" s="213">
        <f>IF('Indicator Date hidden'!C27="x","x",$B$2-'Indicator Date hidden'!C27)</f>
        <v>0</v>
      </c>
      <c r="C26" s="213">
        <f>IF('Indicator Date hidden'!D27="x","x",$C$2-'Indicator Date hidden'!D27)</f>
        <v>0</v>
      </c>
      <c r="D26" s="213">
        <f>IF('Indicator Date hidden'!E27="x","x",$D$2-'Indicator Date hidden'!E27)</f>
        <v>0</v>
      </c>
      <c r="E26" s="213">
        <f>IF('Indicator Date hidden'!F27="x","x",$E$2-'Indicator Date hidden'!F27)</f>
        <v>0</v>
      </c>
      <c r="F26" s="213">
        <f>IF('Indicator Date hidden'!G27="x","x",$F$2-'Indicator Date hidden'!G27)</f>
        <v>0</v>
      </c>
      <c r="G26" s="213">
        <f>IF('Indicator Date hidden'!H27="x","x",$G$2-'Indicator Date hidden'!H27)</f>
        <v>0</v>
      </c>
      <c r="H26" s="213">
        <f>IF('Indicator Date hidden'!I27="x","x",$H$2-'Indicator Date hidden'!I27)</f>
        <v>0</v>
      </c>
      <c r="I26" s="213">
        <f>IF('Indicator Date hidden'!J27="x","x",$I$2-'Indicator Date hidden'!J27)</f>
        <v>0</v>
      </c>
      <c r="J26" s="213">
        <f>IF('Indicator Date hidden'!K27="x","x",$J$2-'Indicator Date hidden'!K27)</f>
        <v>0</v>
      </c>
      <c r="K26" s="213">
        <f>IF('Indicator Date hidden'!L27="x","x",$K$2-'Indicator Date hidden'!L27)</f>
        <v>0</v>
      </c>
      <c r="L26" s="213">
        <f>IF('Indicator Date hidden'!M27="x","x",$L$2-'Indicator Date hidden'!M27)</f>
        <v>0</v>
      </c>
      <c r="M26" s="213">
        <f>IF('Indicator Date hidden'!N27="x","x",$M$2-'Indicator Date hidden'!N27)</f>
        <v>0</v>
      </c>
      <c r="N26" s="213">
        <f>IF('Indicator Date hidden'!O27="x","x",$N$2-'Indicator Date hidden'!O27)</f>
        <v>0</v>
      </c>
      <c r="O26" s="213">
        <f>IF('Indicator Date hidden'!P27="x","x",$O$2-'Indicator Date hidden'!P27)</f>
        <v>0</v>
      </c>
      <c r="P26" s="213">
        <f>IF('Indicator Date hidden'!Q27="x","x",$P$2-'Indicator Date hidden'!Q27)</f>
        <v>0</v>
      </c>
      <c r="Q26" s="213" t="str">
        <f>IF('Indicator Date hidden'!R27="x","x",$Q$2-'Indicator Date hidden'!R27)</f>
        <v>x</v>
      </c>
      <c r="R26" s="213">
        <f>IF('Indicator Date hidden'!S27="x","x",$R$2-'Indicator Date hidden'!S27)</f>
        <v>0</v>
      </c>
      <c r="S26" s="213">
        <f>IF('Indicator Date hidden'!T27="x","x",$S$2-'Indicator Date hidden'!T27)</f>
        <v>0</v>
      </c>
      <c r="T26" s="213">
        <f>IF('Indicator Date hidden'!U27="x","x",$T$2-'Indicator Date hidden'!U27)</f>
        <v>0</v>
      </c>
      <c r="U26" s="213" t="str">
        <f>IF('Indicator Date hidden'!V27="x","x",$U$2-'Indicator Date hidden'!V27)</f>
        <v>x</v>
      </c>
      <c r="V26" s="213">
        <f>IF('Indicator Date hidden'!W27="x","x",$V$2-'Indicator Date hidden'!W27)</f>
        <v>0</v>
      </c>
      <c r="W26" s="213">
        <f>IF('Indicator Date hidden'!X27="x","x",$W$2-'Indicator Date hidden'!X27)</f>
        <v>5</v>
      </c>
      <c r="X26" s="213">
        <f>IF('Indicator Date hidden'!Y27="x","x",$X$2-'Indicator Date hidden'!Y27)</f>
        <v>2</v>
      </c>
      <c r="Y26" s="213">
        <f>IF('Indicator Date hidden'!Z27="x","x",$Y$2-'Indicator Date hidden'!Z27)</f>
        <v>0</v>
      </c>
      <c r="Z26" s="213">
        <f>IF('Indicator Date hidden'!AA27="x","x",$Z$2-'Indicator Date hidden'!AA27)</f>
        <v>0</v>
      </c>
      <c r="AA26" s="213" t="str">
        <f>IF('Indicator Date hidden'!AB27="x","x",$AA$2-'Indicator Date hidden'!AB27)</f>
        <v>x</v>
      </c>
      <c r="AB26" s="213">
        <f>IF('Indicator Date hidden'!AC27="x","x",$AB$2-'Indicator Date hidden'!AC27)</f>
        <v>0</v>
      </c>
      <c r="AC26" s="213">
        <f>IF('Indicator Date hidden'!AD27="x","x",$AC$2-'Indicator Date hidden'!AD27)</f>
        <v>0</v>
      </c>
      <c r="AD26" s="213" t="str">
        <f>IF('Indicator Date hidden'!AE27="x","x",$AD$2-'Indicator Date hidden'!AE27)</f>
        <v>x</v>
      </c>
      <c r="AE26" s="213" t="str">
        <f>IF('Indicator Date hidden'!AF27="x","x",$AE$2-'Indicator Date hidden'!AF27)</f>
        <v>x</v>
      </c>
      <c r="AF26" s="213" t="str">
        <f>IF('Indicator Date hidden'!AG27="x","x",$AF$2-'Indicator Date hidden'!AG27)</f>
        <v>x</v>
      </c>
      <c r="AG26" s="213">
        <f>IF('Indicator Date hidden'!AH27="x","x",$AG$2-'Indicator Date hidden'!AH27)</f>
        <v>0</v>
      </c>
      <c r="AH26" s="213">
        <f>IF('Indicator Date hidden'!AI27="x","x",$AH$2-'Indicator Date hidden'!AI27)</f>
        <v>0</v>
      </c>
      <c r="AI26" s="213">
        <f>IF('Indicator Date hidden'!AJ27="x","x",$AI$2-'Indicator Date hidden'!AJ27)</f>
        <v>0</v>
      </c>
      <c r="AJ26" s="213" t="str">
        <f>IF('Indicator Date hidden'!AK27="x","x",$AJ$2-'Indicator Date hidden'!AK27)</f>
        <v>x</v>
      </c>
      <c r="AK26" s="213">
        <f>IF('Indicator Date hidden'!AL27="x","x",$AK$2-'Indicator Date hidden'!AL27)</f>
        <v>1</v>
      </c>
      <c r="AL26" s="213">
        <f>IF('Indicator Date hidden'!AM27="x","x",$AL$2-'Indicator Date hidden'!AM27)</f>
        <v>0</v>
      </c>
      <c r="AM26" s="213">
        <f>IF('Indicator Date hidden'!AN27="x","x",$AM$2-'Indicator Date hidden'!AN27)</f>
        <v>0</v>
      </c>
      <c r="AN26" s="213">
        <f>IF('Indicator Date hidden'!AO27="x","x",$AN$2-'Indicator Date hidden'!AO27)</f>
        <v>0</v>
      </c>
      <c r="AO26" s="213">
        <f>IF('Indicator Date hidden'!AP27="x","x",$AO$2-'Indicator Date hidden'!AP27)</f>
        <v>0</v>
      </c>
      <c r="AP26" s="213">
        <f>IF('Indicator Date hidden'!AQ27="x","x",$AP$2-'Indicator Date hidden'!AQ27)</f>
        <v>0</v>
      </c>
      <c r="AQ26" s="213">
        <f>IF('Indicator Date hidden'!AR27="x","x",$AQ$2-'Indicator Date hidden'!AR27)</f>
        <v>6</v>
      </c>
      <c r="AR26" s="213">
        <f>IF('Indicator Date hidden'!AS27="x","x",$AR$2-'Indicator Date hidden'!AS27)</f>
        <v>0</v>
      </c>
      <c r="AS26" s="213">
        <f>IF('Indicator Date hidden'!AT27="x","x",$AS$2-'Indicator Date hidden'!AT27)</f>
        <v>2</v>
      </c>
      <c r="AT26" s="213">
        <f>IF('Indicator Date hidden'!AU27="x","x",$AT$2-'Indicator Date hidden'!AU27)</f>
        <v>0</v>
      </c>
      <c r="AU26" s="213">
        <f>IF('Indicator Date hidden'!AV27="x","x",$AU$2-'Indicator Date hidden'!AV27)</f>
        <v>3</v>
      </c>
      <c r="AV26" s="213">
        <f>IF('Indicator Date hidden'!AW27="x","x",$AV$2-'Indicator Date hidden'!AW27)</f>
        <v>0</v>
      </c>
      <c r="AW26" s="213">
        <f>IF('Indicator Date hidden'!AX27="x","x",$AW$2-'Indicator Date hidden'!AX27)</f>
        <v>0</v>
      </c>
      <c r="AX26" s="213">
        <f>IF('Indicator Date hidden'!AY27="x","x",$AX$2-'Indicator Date hidden'!AY27)</f>
        <v>0</v>
      </c>
      <c r="AY26" s="213" t="str">
        <f>IF('Indicator Date hidden'!AZ27="x","x",$AY$2-'Indicator Date hidden'!AZ27)</f>
        <v>x</v>
      </c>
      <c r="AZ26" s="213" t="str">
        <f>IF('Indicator Date hidden'!BA27="x","x",$AZ$2-'Indicator Date hidden'!BA27)</f>
        <v>x</v>
      </c>
      <c r="BA26">
        <f t="shared" si="0"/>
        <v>19</v>
      </c>
      <c r="BB26" s="21">
        <f t="shared" si="1"/>
        <v>0.45238095238095238</v>
      </c>
      <c r="BC26">
        <f t="shared" si="2"/>
        <v>6</v>
      </c>
      <c r="BD26" s="21">
        <f t="shared" si="3"/>
        <v>1.2947215356497641</v>
      </c>
      <c r="BE26" s="283">
        <f t="shared" si="4"/>
        <v>0</v>
      </c>
    </row>
    <row r="27" spans="1:57" x14ac:dyDescent="0.35">
      <c r="A27" t="s">
        <v>8075</v>
      </c>
      <c r="B27" s="213">
        <f>IF('Indicator Date hidden'!C28="x","x",$B$2-'Indicator Date hidden'!C28)</f>
        <v>0</v>
      </c>
      <c r="C27" s="213">
        <f>IF('Indicator Date hidden'!D28="x","x",$C$2-'Indicator Date hidden'!D28)</f>
        <v>0</v>
      </c>
      <c r="D27" s="213">
        <f>IF('Indicator Date hidden'!E28="x","x",$D$2-'Indicator Date hidden'!E28)</f>
        <v>0</v>
      </c>
      <c r="E27" s="213">
        <f>IF('Indicator Date hidden'!F28="x","x",$E$2-'Indicator Date hidden'!F28)</f>
        <v>0</v>
      </c>
      <c r="F27" s="213">
        <f>IF('Indicator Date hidden'!G28="x","x",$F$2-'Indicator Date hidden'!G28)</f>
        <v>0</v>
      </c>
      <c r="G27" s="213">
        <f>IF('Indicator Date hidden'!H28="x","x",$G$2-'Indicator Date hidden'!H28)</f>
        <v>0</v>
      </c>
      <c r="H27" s="213">
        <f>IF('Indicator Date hidden'!I28="x","x",$H$2-'Indicator Date hidden'!I28)</f>
        <v>0</v>
      </c>
      <c r="I27" s="213">
        <f>IF('Indicator Date hidden'!J28="x","x",$I$2-'Indicator Date hidden'!J28)</f>
        <v>0</v>
      </c>
      <c r="J27" s="213">
        <f>IF('Indicator Date hidden'!K28="x","x",$J$2-'Indicator Date hidden'!K28)</f>
        <v>0</v>
      </c>
      <c r="K27" s="213">
        <f>IF('Indicator Date hidden'!L28="x","x",$K$2-'Indicator Date hidden'!L28)</f>
        <v>0</v>
      </c>
      <c r="L27" s="213">
        <f>IF('Indicator Date hidden'!M28="x","x",$L$2-'Indicator Date hidden'!M28)</f>
        <v>0</v>
      </c>
      <c r="M27" s="213">
        <f>IF('Indicator Date hidden'!N28="x","x",$M$2-'Indicator Date hidden'!N28)</f>
        <v>0</v>
      </c>
      <c r="N27" s="213">
        <f>IF('Indicator Date hidden'!O28="x","x",$N$2-'Indicator Date hidden'!O28)</f>
        <v>0</v>
      </c>
      <c r="O27" s="213">
        <f>IF('Indicator Date hidden'!P28="x","x",$O$2-'Indicator Date hidden'!P28)</f>
        <v>0</v>
      </c>
      <c r="P27" s="213">
        <f>IF('Indicator Date hidden'!Q28="x","x",$P$2-'Indicator Date hidden'!Q28)</f>
        <v>0</v>
      </c>
      <c r="Q27" s="213" t="str">
        <f>IF('Indicator Date hidden'!R28="x","x",$Q$2-'Indicator Date hidden'!R28)</f>
        <v>x</v>
      </c>
      <c r="R27" s="213">
        <f>IF('Indicator Date hidden'!S28="x","x",$R$2-'Indicator Date hidden'!S28)</f>
        <v>0</v>
      </c>
      <c r="S27" s="213">
        <f>IF('Indicator Date hidden'!T28="x","x",$S$2-'Indicator Date hidden'!T28)</f>
        <v>0</v>
      </c>
      <c r="T27" s="213">
        <f>IF('Indicator Date hidden'!U28="x","x",$T$2-'Indicator Date hidden'!U28)</f>
        <v>0</v>
      </c>
      <c r="U27" s="213" t="str">
        <f>IF('Indicator Date hidden'!V28="x","x",$U$2-'Indicator Date hidden'!V28)</f>
        <v>x</v>
      </c>
      <c r="V27" s="213">
        <f>IF('Indicator Date hidden'!W28="x","x",$V$2-'Indicator Date hidden'!W28)</f>
        <v>0</v>
      </c>
      <c r="W27" s="213">
        <f>IF('Indicator Date hidden'!X28="x","x",$W$2-'Indicator Date hidden'!X28)</f>
        <v>10</v>
      </c>
      <c r="X27" s="213">
        <f>IF('Indicator Date hidden'!Y28="x","x",$X$2-'Indicator Date hidden'!Y28)</f>
        <v>2</v>
      </c>
      <c r="Y27" s="213">
        <f>IF('Indicator Date hidden'!Z28="x","x",$Y$2-'Indicator Date hidden'!Z28)</f>
        <v>0</v>
      </c>
      <c r="Z27" s="213">
        <f>IF('Indicator Date hidden'!AA28="x","x",$Z$2-'Indicator Date hidden'!AA28)</f>
        <v>0</v>
      </c>
      <c r="AA27" s="213" t="str">
        <f>IF('Indicator Date hidden'!AB28="x","x",$AA$2-'Indicator Date hidden'!AB28)</f>
        <v>x</v>
      </c>
      <c r="AB27" s="213">
        <f>IF('Indicator Date hidden'!AC28="x","x",$AB$2-'Indicator Date hidden'!AC28)</f>
        <v>0</v>
      </c>
      <c r="AC27" s="213">
        <f>IF('Indicator Date hidden'!AD28="x","x",$AC$2-'Indicator Date hidden'!AD28)</f>
        <v>0</v>
      </c>
      <c r="AD27" s="213" t="str">
        <f>IF('Indicator Date hidden'!AE28="x","x",$AD$2-'Indicator Date hidden'!AE28)</f>
        <v>x</v>
      </c>
      <c r="AE27" s="213">
        <f>IF('Indicator Date hidden'!AF28="x","x",$AE$2-'Indicator Date hidden'!AF28)</f>
        <v>0</v>
      </c>
      <c r="AF27" s="213">
        <f>IF('Indicator Date hidden'!AG28="x","x",$AF$2-'Indicator Date hidden'!AG28)</f>
        <v>1</v>
      </c>
      <c r="AG27" s="213">
        <f>IF('Indicator Date hidden'!AH28="x","x",$AG$2-'Indicator Date hidden'!AH28)</f>
        <v>0</v>
      </c>
      <c r="AH27" s="213">
        <f>IF('Indicator Date hidden'!AI28="x","x",$AH$2-'Indicator Date hidden'!AI28)</f>
        <v>0</v>
      </c>
      <c r="AI27" s="213">
        <f>IF('Indicator Date hidden'!AJ28="x","x",$AI$2-'Indicator Date hidden'!AJ28)</f>
        <v>0</v>
      </c>
      <c r="AJ27" s="213" t="str">
        <f>IF('Indicator Date hidden'!AK28="x","x",$AJ$2-'Indicator Date hidden'!AK28)</f>
        <v>x</v>
      </c>
      <c r="AK27" s="213">
        <f>IF('Indicator Date hidden'!AL28="x","x",$AK$2-'Indicator Date hidden'!AL28)</f>
        <v>1</v>
      </c>
      <c r="AL27" s="213">
        <f>IF('Indicator Date hidden'!AM28="x","x",$AL$2-'Indicator Date hidden'!AM28)</f>
        <v>0</v>
      </c>
      <c r="AM27" s="213">
        <f>IF('Indicator Date hidden'!AN28="x","x",$AM$2-'Indicator Date hidden'!AN28)</f>
        <v>0</v>
      </c>
      <c r="AN27" s="213">
        <f>IF('Indicator Date hidden'!AO28="x","x",$AN$2-'Indicator Date hidden'!AO28)</f>
        <v>0</v>
      </c>
      <c r="AO27" s="213">
        <f>IF('Indicator Date hidden'!AP28="x","x",$AO$2-'Indicator Date hidden'!AP28)</f>
        <v>0</v>
      </c>
      <c r="AP27" s="213">
        <f>IF('Indicator Date hidden'!AQ28="x","x",$AP$2-'Indicator Date hidden'!AQ28)</f>
        <v>0</v>
      </c>
      <c r="AQ27" s="213">
        <f>IF('Indicator Date hidden'!AR28="x","x",$AQ$2-'Indicator Date hidden'!AR28)</f>
        <v>0</v>
      </c>
      <c r="AR27" s="213">
        <f>IF('Indicator Date hidden'!AS28="x","x",$AR$2-'Indicator Date hidden'!AS28)</f>
        <v>0</v>
      </c>
      <c r="AS27" s="213">
        <f>IF('Indicator Date hidden'!AT28="x","x",$AS$2-'Indicator Date hidden'!AT28)</f>
        <v>0</v>
      </c>
      <c r="AT27" s="213">
        <f>IF('Indicator Date hidden'!AU28="x","x",$AT$2-'Indicator Date hidden'!AU28)</f>
        <v>0</v>
      </c>
      <c r="AU27" s="213">
        <f>IF('Indicator Date hidden'!AV28="x","x",$AU$2-'Indicator Date hidden'!AV28)</f>
        <v>3</v>
      </c>
      <c r="AV27" s="213">
        <f>IF('Indicator Date hidden'!AW28="x","x",$AV$2-'Indicator Date hidden'!AW28)</f>
        <v>0</v>
      </c>
      <c r="AW27" s="213">
        <f>IF('Indicator Date hidden'!AX28="x","x",$AW$2-'Indicator Date hidden'!AX28)</f>
        <v>0</v>
      </c>
      <c r="AX27" s="213">
        <f>IF('Indicator Date hidden'!AY28="x","x",$AX$2-'Indicator Date hidden'!AY28)</f>
        <v>0</v>
      </c>
      <c r="AY27" s="213">
        <f>IF('Indicator Date hidden'!AZ28="x","x",$AY$2-'Indicator Date hidden'!AZ28)</f>
        <v>0</v>
      </c>
      <c r="AZ27" s="213">
        <f>IF('Indicator Date hidden'!BA28="x","x",$AZ$2-'Indicator Date hidden'!BA28)</f>
        <v>0</v>
      </c>
      <c r="BA27">
        <f t="shared" si="0"/>
        <v>17</v>
      </c>
      <c r="BB27" s="21">
        <f t="shared" si="1"/>
        <v>0.36956521739130432</v>
      </c>
      <c r="BC27">
        <f t="shared" si="2"/>
        <v>5</v>
      </c>
      <c r="BD27" s="21">
        <f t="shared" si="3"/>
        <v>1.5373423659336649</v>
      </c>
      <c r="BE27" s="283">
        <f t="shared" si="4"/>
        <v>0</v>
      </c>
    </row>
    <row r="28" spans="1:57" x14ac:dyDescent="0.35">
      <c r="A28" t="s">
        <v>8072</v>
      </c>
      <c r="B28" s="213">
        <f>IF('Indicator Date hidden'!C29="x","x",$B$2-'Indicator Date hidden'!C29)</f>
        <v>0</v>
      </c>
      <c r="C28" s="213">
        <f>IF('Indicator Date hidden'!D29="x","x",$C$2-'Indicator Date hidden'!D29)</f>
        <v>0</v>
      </c>
      <c r="D28" s="213">
        <f>IF('Indicator Date hidden'!E29="x","x",$D$2-'Indicator Date hidden'!E29)</f>
        <v>0</v>
      </c>
      <c r="E28" s="213">
        <f>IF('Indicator Date hidden'!F29="x","x",$E$2-'Indicator Date hidden'!F29)</f>
        <v>0</v>
      </c>
      <c r="F28" s="213">
        <f>IF('Indicator Date hidden'!G29="x","x",$F$2-'Indicator Date hidden'!G29)</f>
        <v>0</v>
      </c>
      <c r="G28" s="213">
        <f>IF('Indicator Date hidden'!H29="x","x",$G$2-'Indicator Date hidden'!H29)</f>
        <v>0</v>
      </c>
      <c r="H28" s="213">
        <f>IF('Indicator Date hidden'!I29="x","x",$H$2-'Indicator Date hidden'!I29)</f>
        <v>0</v>
      </c>
      <c r="I28" s="213">
        <f>IF('Indicator Date hidden'!J29="x","x",$I$2-'Indicator Date hidden'!J29)</f>
        <v>0</v>
      </c>
      <c r="J28" s="213">
        <f>IF('Indicator Date hidden'!K29="x","x",$J$2-'Indicator Date hidden'!K29)</f>
        <v>0</v>
      </c>
      <c r="K28" s="213">
        <f>IF('Indicator Date hidden'!L29="x","x",$K$2-'Indicator Date hidden'!L29)</f>
        <v>0</v>
      </c>
      <c r="L28" s="213">
        <f>IF('Indicator Date hidden'!M29="x","x",$L$2-'Indicator Date hidden'!M29)</f>
        <v>0</v>
      </c>
      <c r="M28" s="213">
        <f>IF('Indicator Date hidden'!N29="x","x",$M$2-'Indicator Date hidden'!N29)</f>
        <v>0</v>
      </c>
      <c r="N28" s="213">
        <f>IF('Indicator Date hidden'!O29="x","x",$N$2-'Indicator Date hidden'!O29)</f>
        <v>0</v>
      </c>
      <c r="O28" s="213">
        <f>IF('Indicator Date hidden'!P29="x","x",$O$2-'Indicator Date hidden'!P29)</f>
        <v>0</v>
      </c>
      <c r="P28" s="213">
        <f>IF('Indicator Date hidden'!Q29="x","x",$P$2-'Indicator Date hidden'!Q29)</f>
        <v>0</v>
      </c>
      <c r="Q28" s="213">
        <f>IF('Indicator Date hidden'!R29="x","x",$Q$2-'Indicator Date hidden'!R29)</f>
        <v>4</v>
      </c>
      <c r="R28" s="213">
        <f>IF('Indicator Date hidden'!S29="x","x",$R$2-'Indicator Date hidden'!S29)</f>
        <v>0</v>
      </c>
      <c r="S28" s="213">
        <f>IF('Indicator Date hidden'!T29="x","x",$S$2-'Indicator Date hidden'!T29)</f>
        <v>0</v>
      </c>
      <c r="T28" s="213">
        <f>IF('Indicator Date hidden'!U29="x","x",$T$2-'Indicator Date hidden'!U29)</f>
        <v>0</v>
      </c>
      <c r="U28" s="213">
        <f>IF('Indicator Date hidden'!V29="x","x",$U$2-'Indicator Date hidden'!V29)</f>
        <v>0</v>
      </c>
      <c r="V28" s="213">
        <f>IF('Indicator Date hidden'!W29="x","x",$V$2-'Indicator Date hidden'!W29)</f>
        <v>0</v>
      </c>
      <c r="W28" s="213">
        <f>IF('Indicator Date hidden'!X29="x","x",$W$2-'Indicator Date hidden'!X29)</f>
        <v>4</v>
      </c>
      <c r="X28" s="213">
        <f>IF('Indicator Date hidden'!Y29="x","x",$X$2-'Indicator Date hidden'!Y29)</f>
        <v>4</v>
      </c>
      <c r="Y28" s="213">
        <f>IF('Indicator Date hidden'!Z29="x","x",$Y$2-'Indicator Date hidden'!Z29)</f>
        <v>0</v>
      </c>
      <c r="Z28" s="213">
        <f>IF('Indicator Date hidden'!AA29="x","x",$Z$2-'Indicator Date hidden'!AA29)</f>
        <v>0</v>
      </c>
      <c r="AA28" s="213">
        <f>IF('Indicator Date hidden'!AB29="x","x",$AA$2-'Indicator Date hidden'!AB29)</f>
        <v>0</v>
      </c>
      <c r="AB28" s="213">
        <f>IF('Indicator Date hidden'!AC29="x","x",$AB$2-'Indicator Date hidden'!AC29)</f>
        <v>0</v>
      </c>
      <c r="AC28" s="213">
        <f>IF('Indicator Date hidden'!AD29="x","x",$AC$2-'Indicator Date hidden'!AD29)</f>
        <v>0</v>
      </c>
      <c r="AD28" s="213">
        <f>IF('Indicator Date hidden'!AE29="x","x",$AD$2-'Indicator Date hidden'!AE29)</f>
        <v>0</v>
      </c>
      <c r="AE28" s="213">
        <f>IF('Indicator Date hidden'!AF29="x","x",$AE$2-'Indicator Date hidden'!AF29)</f>
        <v>0</v>
      </c>
      <c r="AF28" s="213">
        <f>IF('Indicator Date hidden'!AG29="x","x",$AF$2-'Indicator Date hidden'!AG29)</f>
        <v>4</v>
      </c>
      <c r="AG28" s="213">
        <f>IF('Indicator Date hidden'!AH29="x","x",$AG$2-'Indicator Date hidden'!AH29)</f>
        <v>0</v>
      </c>
      <c r="AH28" s="213">
        <f>IF('Indicator Date hidden'!AI29="x","x",$AH$2-'Indicator Date hidden'!AI29)</f>
        <v>0</v>
      </c>
      <c r="AI28" s="213">
        <f>IF('Indicator Date hidden'!AJ29="x","x",$AI$2-'Indicator Date hidden'!AJ29)</f>
        <v>0</v>
      </c>
      <c r="AJ28" s="213" t="str">
        <f>IF('Indicator Date hidden'!AK29="x","x",$AJ$2-'Indicator Date hidden'!AK29)</f>
        <v>x</v>
      </c>
      <c r="AK28" s="213">
        <f>IF('Indicator Date hidden'!AL29="x","x",$AK$2-'Indicator Date hidden'!AL29)</f>
        <v>0</v>
      </c>
      <c r="AL28" s="213">
        <f>IF('Indicator Date hidden'!AM29="x","x",$AL$2-'Indicator Date hidden'!AM29)</f>
        <v>0</v>
      </c>
      <c r="AM28" s="213">
        <f>IF('Indicator Date hidden'!AN29="x","x",$AM$2-'Indicator Date hidden'!AN29)</f>
        <v>0</v>
      </c>
      <c r="AN28" s="213">
        <f>IF('Indicator Date hidden'!AO29="x","x",$AN$2-'Indicator Date hidden'!AO29)</f>
        <v>0</v>
      </c>
      <c r="AO28" s="213">
        <f>IF('Indicator Date hidden'!AP29="x","x",$AO$2-'Indicator Date hidden'!AP29)</f>
        <v>0</v>
      </c>
      <c r="AP28" s="213">
        <f>IF('Indicator Date hidden'!AQ29="x","x",$AP$2-'Indicator Date hidden'!AQ29)</f>
        <v>0</v>
      </c>
      <c r="AQ28" s="213">
        <f>IF('Indicator Date hidden'!AR29="x","x",$AQ$2-'Indicator Date hidden'!AR29)</f>
        <v>0</v>
      </c>
      <c r="AR28" s="213">
        <f>IF('Indicator Date hidden'!AS29="x","x",$AR$2-'Indicator Date hidden'!AS29)</f>
        <v>0</v>
      </c>
      <c r="AS28" s="213">
        <f>IF('Indicator Date hidden'!AT29="x","x",$AS$2-'Indicator Date hidden'!AT29)</f>
        <v>0</v>
      </c>
      <c r="AT28" s="213">
        <f>IF('Indicator Date hidden'!AU29="x","x",$AT$2-'Indicator Date hidden'!AU29)</f>
        <v>0</v>
      </c>
      <c r="AU28" s="213">
        <f>IF('Indicator Date hidden'!AV29="x","x",$AU$2-'Indicator Date hidden'!AV29)</f>
        <v>7</v>
      </c>
      <c r="AV28" s="213">
        <f>IF('Indicator Date hidden'!AW29="x","x",$AV$2-'Indicator Date hidden'!AW29)</f>
        <v>0</v>
      </c>
      <c r="AW28" s="213">
        <f>IF('Indicator Date hidden'!AX29="x","x",$AW$2-'Indicator Date hidden'!AX29)</f>
        <v>0</v>
      </c>
      <c r="AX28" s="213">
        <f>IF('Indicator Date hidden'!AY29="x","x",$AX$2-'Indicator Date hidden'!AY29)</f>
        <v>0</v>
      </c>
      <c r="AY28" s="213">
        <f>IF('Indicator Date hidden'!AZ29="x","x",$AY$2-'Indicator Date hidden'!AZ29)</f>
        <v>0</v>
      </c>
      <c r="AZ28" s="213">
        <f>IF('Indicator Date hidden'!BA29="x","x",$AZ$2-'Indicator Date hidden'!BA29)</f>
        <v>0</v>
      </c>
      <c r="BA28">
        <f t="shared" si="0"/>
        <v>23</v>
      </c>
      <c r="BB28" s="21">
        <f t="shared" si="1"/>
        <v>0.46</v>
      </c>
      <c r="BC28">
        <f t="shared" si="2"/>
        <v>5</v>
      </c>
      <c r="BD28" s="21">
        <f t="shared" si="3"/>
        <v>1.4312232530251876</v>
      </c>
      <c r="BE28" s="283">
        <f t="shared" si="4"/>
        <v>0</v>
      </c>
    </row>
    <row r="29" spans="1:57" x14ac:dyDescent="0.35">
      <c r="A29" t="s">
        <v>8067</v>
      </c>
      <c r="B29" s="213">
        <f>IF('Indicator Date hidden'!C30="x","x",$B$2-'Indicator Date hidden'!C30)</f>
        <v>0</v>
      </c>
      <c r="C29" s="213">
        <f>IF('Indicator Date hidden'!D30="x","x",$C$2-'Indicator Date hidden'!D30)</f>
        <v>0</v>
      </c>
      <c r="D29" s="213">
        <f>IF('Indicator Date hidden'!E30="x","x",$D$2-'Indicator Date hidden'!E30)</f>
        <v>0</v>
      </c>
      <c r="E29" s="213">
        <f>IF('Indicator Date hidden'!F30="x","x",$E$2-'Indicator Date hidden'!F30)</f>
        <v>0</v>
      </c>
      <c r="F29" s="213">
        <f>IF('Indicator Date hidden'!G30="x","x",$F$2-'Indicator Date hidden'!G30)</f>
        <v>0</v>
      </c>
      <c r="G29" s="213">
        <f>IF('Indicator Date hidden'!H30="x","x",$G$2-'Indicator Date hidden'!H30)</f>
        <v>0</v>
      </c>
      <c r="H29" s="213">
        <f>IF('Indicator Date hidden'!I30="x","x",$H$2-'Indicator Date hidden'!I30)</f>
        <v>0</v>
      </c>
      <c r="I29" s="213">
        <f>IF('Indicator Date hidden'!J30="x","x",$I$2-'Indicator Date hidden'!J30)</f>
        <v>0</v>
      </c>
      <c r="J29" s="213">
        <f>IF('Indicator Date hidden'!K30="x","x",$J$2-'Indicator Date hidden'!K30)</f>
        <v>0</v>
      </c>
      <c r="K29" s="213">
        <f>IF('Indicator Date hidden'!L30="x","x",$K$2-'Indicator Date hidden'!L30)</f>
        <v>0</v>
      </c>
      <c r="L29" s="213">
        <f>IF('Indicator Date hidden'!M30="x","x",$L$2-'Indicator Date hidden'!M30)</f>
        <v>0</v>
      </c>
      <c r="M29" s="213">
        <f>IF('Indicator Date hidden'!N30="x","x",$M$2-'Indicator Date hidden'!N30)</f>
        <v>0</v>
      </c>
      <c r="N29" s="213">
        <f>IF('Indicator Date hidden'!O30="x","x",$N$2-'Indicator Date hidden'!O30)</f>
        <v>0</v>
      </c>
      <c r="O29" s="213">
        <f>IF('Indicator Date hidden'!P30="x","x",$O$2-'Indicator Date hidden'!P30)</f>
        <v>0</v>
      </c>
      <c r="P29" s="213">
        <f>IF('Indicator Date hidden'!Q30="x","x",$P$2-'Indicator Date hidden'!Q30)</f>
        <v>0</v>
      </c>
      <c r="Q29" s="213">
        <f>IF('Indicator Date hidden'!R30="x","x",$Q$2-'Indicator Date hidden'!R30)</f>
        <v>4</v>
      </c>
      <c r="R29" s="213">
        <f>IF('Indicator Date hidden'!S30="x","x",$R$2-'Indicator Date hidden'!S30)</f>
        <v>0</v>
      </c>
      <c r="S29" s="213">
        <f>IF('Indicator Date hidden'!T30="x","x",$S$2-'Indicator Date hidden'!T30)</f>
        <v>0</v>
      </c>
      <c r="T29" s="213">
        <f>IF('Indicator Date hidden'!U30="x","x",$T$2-'Indicator Date hidden'!U30)</f>
        <v>0</v>
      </c>
      <c r="U29" s="213">
        <f>IF('Indicator Date hidden'!V30="x","x",$U$2-'Indicator Date hidden'!V30)</f>
        <v>0</v>
      </c>
      <c r="V29" s="213">
        <f>IF('Indicator Date hidden'!W30="x","x",$V$2-'Indicator Date hidden'!W30)</f>
        <v>0</v>
      </c>
      <c r="W29" s="213">
        <f>IF('Indicator Date hidden'!X30="x","x",$W$2-'Indicator Date hidden'!X30)</f>
        <v>4</v>
      </c>
      <c r="X29" s="213" t="str">
        <f>IF('Indicator Date hidden'!Y30="x","x",$X$2-'Indicator Date hidden'!Y30)</f>
        <v>x</v>
      </c>
      <c r="Y29" s="213">
        <f>IF('Indicator Date hidden'!Z30="x","x",$Y$2-'Indicator Date hidden'!Z30)</f>
        <v>0</v>
      </c>
      <c r="Z29" s="213">
        <f>IF('Indicator Date hidden'!AA30="x","x",$Z$2-'Indicator Date hidden'!AA30)</f>
        <v>0</v>
      </c>
      <c r="AA29" s="213">
        <f>IF('Indicator Date hidden'!AB30="x","x",$AA$2-'Indicator Date hidden'!AB30)</f>
        <v>0</v>
      </c>
      <c r="AB29" s="213">
        <f>IF('Indicator Date hidden'!AC30="x","x",$AB$2-'Indicator Date hidden'!AC30)</f>
        <v>0</v>
      </c>
      <c r="AC29" s="213">
        <f>IF('Indicator Date hidden'!AD30="x","x",$AC$2-'Indicator Date hidden'!AD30)</f>
        <v>0</v>
      </c>
      <c r="AD29" s="213">
        <f>IF('Indicator Date hidden'!AE30="x","x",$AD$2-'Indicator Date hidden'!AE30)</f>
        <v>0</v>
      </c>
      <c r="AE29" s="213">
        <f>IF('Indicator Date hidden'!AF30="x","x",$AE$2-'Indicator Date hidden'!AF30)</f>
        <v>0</v>
      </c>
      <c r="AF29" s="213">
        <f>IF('Indicator Date hidden'!AG30="x","x",$AF$2-'Indicator Date hidden'!AG30)</f>
        <v>7</v>
      </c>
      <c r="AG29" s="213">
        <f>IF('Indicator Date hidden'!AH30="x","x",$AG$2-'Indicator Date hidden'!AH30)</f>
        <v>0</v>
      </c>
      <c r="AH29" s="213">
        <f>IF('Indicator Date hidden'!AI30="x","x",$AH$2-'Indicator Date hidden'!AI30)</f>
        <v>0</v>
      </c>
      <c r="AI29" s="213">
        <f>IF('Indicator Date hidden'!AJ30="x","x",$AI$2-'Indicator Date hidden'!AJ30)</f>
        <v>0</v>
      </c>
      <c r="AJ29" s="213">
        <f>IF('Indicator Date hidden'!AK30="x","x",$AJ$2-'Indicator Date hidden'!AK30)</f>
        <v>1</v>
      </c>
      <c r="AK29" s="213">
        <f>IF('Indicator Date hidden'!AL30="x","x",$AK$2-'Indicator Date hidden'!AL30)</f>
        <v>0</v>
      </c>
      <c r="AL29" s="213">
        <f>IF('Indicator Date hidden'!AM30="x","x",$AL$2-'Indicator Date hidden'!AM30)</f>
        <v>0</v>
      </c>
      <c r="AM29" s="213">
        <f>IF('Indicator Date hidden'!AN30="x","x",$AM$2-'Indicator Date hidden'!AN30)</f>
        <v>0</v>
      </c>
      <c r="AN29" s="213">
        <f>IF('Indicator Date hidden'!AO30="x","x",$AN$2-'Indicator Date hidden'!AO30)</f>
        <v>0</v>
      </c>
      <c r="AO29" s="213">
        <f>IF('Indicator Date hidden'!AP30="x","x",$AO$2-'Indicator Date hidden'!AP30)</f>
        <v>0</v>
      </c>
      <c r="AP29" s="213">
        <f>IF('Indicator Date hidden'!AQ30="x","x",$AP$2-'Indicator Date hidden'!AQ30)</f>
        <v>0</v>
      </c>
      <c r="AQ29" s="213">
        <f>IF('Indicator Date hidden'!AR30="x","x",$AQ$2-'Indicator Date hidden'!AR30)</f>
        <v>0</v>
      </c>
      <c r="AR29" s="213">
        <f>IF('Indicator Date hidden'!AS30="x","x",$AR$2-'Indicator Date hidden'!AS30)</f>
        <v>0</v>
      </c>
      <c r="AS29" s="213">
        <f>IF('Indicator Date hidden'!AT30="x","x",$AS$2-'Indicator Date hidden'!AT30)</f>
        <v>0</v>
      </c>
      <c r="AT29" s="213">
        <f>IF('Indicator Date hidden'!AU30="x","x",$AT$2-'Indicator Date hidden'!AU30)</f>
        <v>0</v>
      </c>
      <c r="AU29" s="213">
        <f>IF('Indicator Date hidden'!AV30="x","x",$AU$2-'Indicator Date hidden'!AV30)</f>
        <v>6</v>
      </c>
      <c r="AV29" s="213">
        <f>IF('Indicator Date hidden'!AW30="x","x",$AV$2-'Indicator Date hidden'!AW30)</f>
        <v>0</v>
      </c>
      <c r="AW29" s="213">
        <f>IF('Indicator Date hidden'!AX30="x","x",$AW$2-'Indicator Date hidden'!AX30)</f>
        <v>0</v>
      </c>
      <c r="AX29" s="213">
        <f>IF('Indicator Date hidden'!AY30="x","x",$AX$2-'Indicator Date hidden'!AY30)</f>
        <v>0</v>
      </c>
      <c r="AY29" s="213">
        <f>IF('Indicator Date hidden'!AZ30="x","x",$AY$2-'Indicator Date hidden'!AZ30)</f>
        <v>0</v>
      </c>
      <c r="AZ29" s="213">
        <f>IF('Indicator Date hidden'!BA30="x","x",$AZ$2-'Indicator Date hidden'!BA30)</f>
        <v>0</v>
      </c>
      <c r="BA29">
        <f t="shared" si="0"/>
        <v>22</v>
      </c>
      <c r="BB29" s="21">
        <f t="shared" si="1"/>
        <v>0.44</v>
      </c>
      <c r="BC29">
        <f t="shared" si="2"/>
        <v>5</v>
      </c>
      <c r="BD29" s="21">
        <f t="shared" si="3"/>
        <v>1.4718695594379279</v>
      </c>
      <c r="BE29" s="283">
        <f t="shared" si="4"/>
        <v>0</v>
      </c>
    </row>
    <row r="30" spans="1:57" x14ac:dyDescent="0.35">
      <c r="A30" t="s">
        <v>8114</v>
      </c>
      <c r="B30" s="213">
        <f>IF('Indicator Date hidden'!C31="x","x",$B$2-'Indicator Date hidden'!C31)</f>
        <v>0</v>
      </c>
      <c r="C30" s="213">
        <f>IF('Indicator Date hidden'!D31="x","x",$C$2-'Indicator Date hidden'!D31)</f>
        <v>0</v>
      </c>
      <c r="D30" s="213">
        <f>IF('Indicator Date hidden'!E31="x","x",$D$2-'Indicator Date hidden'!E31)</f>
        <v>0</v>
      </c>
      <c r="E30" s="213">
        <f>IF('Indicator Date hidden'!F31="x","x",$E$2-'Indicator Date hidden'!F31)</f>
        <v>0</v>
      </c>
      <c r="F30" s="213">
        <f>IF('Indicator Date hidden'!G31="x","x",$F$2-'Indicator Date hidden'!G31)</f>
        <v>0</v>
      </c>
      <c r="G30" s="213">
        <f>IF('Indicator Date hidden'!H31="x","x",$G$2-'Indicator Date hidden'!H31)</f>
        <v>0</v>
      </c>
      <c r="H30" s="213">
        <f>IF('Indicator Date hidden'!I31="x","x",$H$2-'Indicator Date hidden'!I31)</f>
        <v>0</v>
      </c>
      <c r="I30" s="213">
        <f>IF('Indicator Date hidden'!J31="x","x",$I$2-'Indicator Date hidden'!J31)</f>
        <v>0</v>
      </c>
      <c r="J30" s="213">
        <f>IF('Indicator Date hidden'!K31="x","x",$J$2-'Indicator Date hidden'!K31)</f>
        <v>0</v>
      </c>
      <c r="K30" s="213">
        <f>IF('Indicator Date hidden'!L31="x","x",$K$2-'Indicator Date hidden'!L31)</f>
        <v>0</v>
      </c>
      <c r="L30" s="213">
        <f>IF('Indicator Date hidden'!M31="x","x",$L$2-'Indicator Date hidden'!M31)</f>
        <v>0</v>
      </c>
      <c r="M30" s="213">
        <f>IF('Indicator Date hidden'!N31="x","x",$M$2-'Indicator Date hidden'!N31)</f>
        <v>0</v>
      </c>
      <c r="N30" s="213">
        <f>IF('Indicator Date hidden'!O31="x","x",$N$2-'Indicator Date hidden'!O31)</f>
        <v>0</v>
      </c>
      <c r="O30" s="213">
        <f>IF('Indicator Date hidden'!P31="x","x",$O$2-'Indicator Date hidden'!P31)</f>
        <v>0</v>
      </c>
      <c r="P30" s="213">
        <f>IF('Indicator Date hidden'!Q31="x","x",$P$2-'Indicator Date hidden'!Q31)</f>
        <v>0</v>
      </c>
      <c r="Q30" s="213" t="str">
        <f>IF('Indicator Date hidden'!R31="x","x",$Q$2-'Indicator Date hidden'!R31)</f>
        <v>x</v>
      </c>
      <c r="R30" s="213">
        <f>IF('Indicator Date hidden'!S31="x","x",$R$2-'Indicator Date hidden'!S31)</f>
        <v>0</v>
      </c>
      <c r="S30" s="213">
        <f>IF('Indicator Date hidden'!T31="x","x",$S$2-'Indicator Date hidden'!T31)</f>
        <v>0</v>
      </c>
      <c r="T30" s="213">
        <f>IF('Indicator Date hidden'!U31="x","x",$T$2-'Indicator Date hidden'!U31)</f>
        <v>0</v>
      </c>
      <c r="U30" s="213">
        <f>IF('Indicator Date hidden'!V31="x","x",$U$2-'Indicator Date hidden'!V31)</f>
        <v>0</v>
      </c>
      <c r="V30" s="213">
        <f>IF('Indicator Date hidden'!W31="x","x",$V$2-'Indicator Date hidden'!W31)</f>
        <v>0</v>
      </c>
      <c r="W30" s="213" t="str">
        <f>IF('Indicator Date hidden'!X31="x","x",$W$2-'Indicator Date hidden'!X31)</f>
        <v>x</v>
      </c>
      <c r="X30" s="213">
        <f>IF('Indicator Date hidden'!Y31="x","x",$X$2-'Indicator Date hidden'!Y31)</f>
        <v>3</v>
      </c>
      <c r="Y30" s="213">
        <f>IF('Indicator Date hidden'!Z31="x","x",$Y$2-'Indicator Date hidden'!Z31)</f>
        <v>0</v>
      </c>
      <c r="Z30" s="213">
        <f>IF('Indicator Date hidden'!AA31="x","x",$Z$2-'Indicator Date hidden'!AA31)</f>
        <v>0</v>
      </c>
      <c r="AA30" s="213">
        <f>IF('Indicator Date hidden'!AB31="x","x",$AA$2-'Indicator Date hidden'!AB31)</f>
        <v>0</v>
      </c>
      <c r="AB30" s="213">
        <f>IF('Indicator Date hidden'!AC31="x","x",$AB$2-'Indicator Date hidden'!AC31)</f>
        <v>0</v>
      </c>
      <c r="AC30" s="213">
        <f>IF('Indicator Date hidden'!AD31="x","x",$AC$2-'Indicator Date hidden'!AD31)</f>
        <v>0</v>
      </c>
      <c r="AD30" s="213">
        <f>IF('Indicator Date hidden'!AE31="x","x",$AD$2-'Indicator Date hidden'!AE31)</f>
        <v>0</v>
      </c>
      <c r="AE30" s="213" t="str">
        <f>IF('Indicator Date hidden'!AF31="x","x",$AE$2-'Indicator Date hidden'!AF31)</f>
        <v>x</v>
      </c>
      <c r="AF30" s="213">
        <f>IF('Indicator Date hidden'!AG31="x","x",$AF$2-'Indicator Date hidden'!AG31)</f>
        <v>6</v>
      </c>
      <c r="AG30" s="213">
        <f>IF('Indicator Date hidden'!AH31="x","x",$AG$2-'Indicator Date hidden'!AH31)</f>
        <v>0</v>
      </c>
      <c r="AH30" s="213">
        <f>IF('Indicator Date hidden'!AI31="x","x",$AH$2-'Indicator Date hidden'!AI31)</f>
        <v>0</v>
      </c>
      <c r="AI30" s="213">
        <f>IF('Indicator Date hidden'!AJ31="x","x",$AI$2-'Indicator Date hidden'!AJ31)</f>
        <v>0</v>
      </c>
      <c r="AJ30" s="213" t="str">
        <f>IF('Indicator Date hidden'!AK31="x","x",$AJ$2-'Indicator Date hidden'!AK31)</f>
        <v>x</v>
      </c>
      <c r="AK30" s="213" t="str">
        <f>IF('Indicator Date hidden'!AL31="x","x",$AK$2-'Indicator Date hidden'!AL31)</f>
        <v>x</v>
      </c>
      <c r="AL30" s="213">
        <f>IF('Indicator Date hidden'!AM31="x","x",$AL$2-'Indicator Date hidden'!AM31)</f>
        <v>0</v>
      </c>
      <c r="AM30" s="213">
        <f>IF('Indicator Date hidden'!AN31="x","x",$AM$2-'Indicator Date hidden'!AN31)</f>
        <v>0</v>
      </c>
      <c r="AN30" s="213">
        <f>IF('Indicator Date hidden'!AO31="x","x",$AN$2-'Indicator Date hidden'!AO31)</f>
        <v>0</v>
      </c>
      <c r="AO30" s="213">
        <f>IF('Indicator Date hidden'!AP31="x","x",$AO$2-'Indicator Date hidden'!AP31)</f>
        <v>0</v>
      </c>
      <c r="AP30" s="213">
        <f>IF('Indicator Date hidden'!AQ31="x","x",$AP$2-'Indicator Date hidden'!AQ31)</f>
        <v>0</v>
      </c>
      <c r="AQ30" s="213">
        <f>IF('Indicator Date hidden'!AR31="x","x",$AQ$2-'Indicator Date hidden'!AR31)</f>
        <v>0</v>
      </c>
      <c r="AR30" s="213">
        <f>IF('Indicator Date hidden'!AS31="x","x",$AR$2-'Indicator Date hidden'!AS31)</f>
        <v>0</v>
      </c>
      <c r="AS30" s="213">
        <f>IF('Indicator Date hidden'!AT31="x","x",$AS$2-'Indicator Date hidden'!AT31)</f>
        <v>0</v>
      </c>
      <c r="AT30" s="213">
        <f>IF('Indicator Date hidden'!AU31="x","x",$AT$2-'Indicator Date hidden'!AU31)</f>
        <v>0</v>
      </c>
      <c r="AU30" s="213">
        <f>IF('Indicator Date hidden'!AV31="x","x",$AU$2-'Indicator Date hidden'!AV31)</f>
        <v>2</v>
      </c>
      <c r="AV30" s="213">
        <f>IF('Indicator Date hidden'!AW31="x","x",$AV$2-'Indicator Date hidden'!AW31)</f>
        <v>0</v>
      </c>
      <c r="AW30" s="213">
        <f>IF('Indicator Date hidden'!AX31="x","x",$AW$2-'Indicator Date hidden'!AX31)</f>
        <v>0</v>
      </c>
      <c r="AX30" s="213">
        <f>IF('Indicator Date hidden'!AY31="x","x",$AX$2-'Indicator Date hidden'!AY31)</f>
        <v>0</v>
      </c>
      <c r="AY30" s="213">
        <f>IF('Indicator Date hidden'!AZ31="x","x",$AY$2-'Indicator Date hidden'!AZ31)</f>
        <v>0</v>
      </c>
      <c r="AZ30" s="213">
        <f>IF('Indicator Date hidden'!BA31="x","x",$AZ$2-'Indicator Date hidden'!BA31)</f>
        <v>0</v>
      </c>
      <c r="BA30">
        <f t="shared" si="0"/>
        <v>11</v>
      </c>
      <c r="BB30" s="21">
        <f t="shared" si="1"/>
        <v>0.2391304347826087</v>
      </c>
      <c r="BC30">
        <f t="shared" si="2"/>
        <v>3</v>
      </c>
      <c r="BD30" s="21">
        <f t="shared" si="3"/>
        <v>1.004008977283086</v>
      </c>
      <c r="BE30" s="283">
        <f t="shared" si="4"/>
        <v>0</v>
      </c>
    </row>
    <row r="31" spans="1:57" x14ac:dyDescent="0.35">
      <c r="A31" t="s">
        <v>8195</v>
      </c>
      <c r="B31" s="213">
        <f>IF('Indicator Date hidden'!C32="x","x",$B$2-'Indicator Date hidden'!C32)</f>
        <v>0</v>
      </c>
      <c r="C31" s="213">
        <f>IF('Indicator Date hidden'!D32="x","x",$C$2-'Indicator Date hidden'!D32)</f>
        <v>0</v>
      </c>
      <c r="D31" s="213">
        <f>IF('Indicator Date hidden'!E32="x","x",$D$2-'Indicator Date hidden'!E32)</f>
        <v>0</v>
      </c>
      <c r="E31" s="213">
        <f>IF('Indicator Date hidden'!F32="x","x",$E$2-'Indicator Date hidden'!F32)</f>
        <v>0</v>
      </c>
      <c r="F31" s="213">
        <f>IF('Indicator Date hidden'!G32="x","x",$F$2-'Indicator Date hidden'!G32)</f>
        <v>0</v>
      </c>
      <c r="G31" s="213">
        <f>IF('Indicator Date hidden'!H32="x","x",$G$2-'Indicator Date hidden'!H32)</f>
        <v>0</v>
      </c>
      <c r="H31" s="213">
        <f>IF('Indicator Date hidden'!I32="x","x",$H$2-'Indicator Date hidden'!I32)</f>
        <v>0</v>
      </c>
      <c r="I31" s="213">
        <f>IF('Indicator Date hidden'!J32="x","x",$I$2-'Indicator Date hidden'!J32)</f>
        <v>0</v>
      </c>
      <c r="J31" s="213">
        <f>IF('Indicator Date hidden'!K32="x","x",$J$2-'Indicator Date hidden'!K32)</f>
        <v>0</v>
      </c>
      <c r="K31" s="213">
        <f>IF('Indicator Date hidden'!L32="x","x",$K$2-'Indicator Date hidden'!L32)</f>
        <v>0</v>
      </c>
      <c r="L31" s="213">
        <f>IF('Indicator Date hidden'!M32="x","x",$L$2-'Indicator Date hidden'!M32)</f>
        <v>0</v>
      </c>
      <c r="M31" s="213">
        <f>IF('Indicator Date hidden'!N32="x","x",$M$2-'Indicator Date hidden'!N32)</f>
        <v>0</v>
      </c>
      <c r="N31" s="213">
        <f>IF('Indicator Date hidden'!O32="x","x",$N$2-'Indicator Date hidden'!O32)</f>
        <v>0</v>
      </c>
      <c r="O31" s="213">
        <f>IF('Indicator Date hidden'!P32="x","x",$O$2-'Indicator Date hidden'!P32)</f>
        <v>0</v>
      </c>
      <c r="P31" s="213">
        <f>IF('Indicator Date hidden'!Q32="x","x",$P$2-'Indicator Date hidden'!Q32)</f>
        <v>0</v>
      </c>
      <c r="Q31" s="213">
        <f>IF('Indicator Date hidden'!R32="x","x",$Q$2-'Indicator Date hidden'!R32)</f>
        <v>4</v>
      </c>
      <c r="R31" s="213">
        <f>IF('Indicator Date hidden'!S32="x","x",$R$2-'Indicator Date hidden'!S32)</f>
        <v>0</v>
      </c>
      <c r="S31" s="213">
        <f>IF('Indicator Date hidden'!T32="x","x",$S$2-'Indicator Date hidden'!T32)</f>
        <v>0</v>
      </c>
      <c r="T31" s="213">
        <f>IF('Indicator Date hidden'!U32="x","x",$T$2-'Indicator Date hidden'!U32)</f>
        <v>0</v>
      </c>
      <c r="U31" s="213">
        <f>IF('Indicator Date hidden'!V32="x","x",$U$2-'Indicator Date hidden'!V32)</f>
        <v>0</v>
      </c>
      <c r="V31" s="213">
        <f>IF('Indicator Date hidden'!W32="x","x",$V$2-'Indicator Date hidden'!W32)</f>
        <v>0</v>
      </c>
      <c r="W31" s="213">
        <f>IF('Indicator Date hidden'!X32="x","x",$W$2-'Indicator Date hidden'!X32)</f>
        <v>0</v>
      </c>
      <c r="X31" s="213">
        <f>IF('Indicator Date hidden'!Y32="x","x",$X$2-'Indicator Date hidden'!Y32)</f>
        <v>2</v>
      </c>
      <c r="Y31" s="213">
        <f>IF('Indicator Date hidden'!Z32="x","x",$Y$2-'Indicator Date hidden'!Z32)</f>
        <v>0</v>
      </c>
      <c r="Z31" s="213">
        <f>IF('Indicator Date hidden'!AA32="x","x",$Z$2-'Indicator Date hidden'!AA32)</f>
        <v>0</v>
      </c>
      <c r="AA31" s="213">
        <f>IF('Indicator Date hidden'!AB32="x","x",$AA$2-'Indicator Date hidden'!AB32)</f>
        <v>0</v>
      </c>
      <c r="AB31" s="213">
        <f>IF('Indicator Date hidden'!AC32="x","x",$AB$2-'Indicator Date hidden'!AC32)</f>
        <v>0</v>
      </c>
      <c r="AC31" s="213">
        <f>IF('Indicator Date hidden'!AD32="x","x",$AC$2-'Indicator Date hidden'!AD32)</f>
        <v>0</v>
      </c>
      <c r="AD31" s="213">
        <f>IF('Indicator Date hidden'!AE32="x","x",$AD$2-'Indicator Date hidden'!AE32)</f>
        <v>0</v>
      </c>
      <c r="AE31" s="213">
        <f>IF('Indicator Date hidden'!AF32="x","x",$AE$2-'Indicator Date hidden'!AF32)</f>
        <v>0</v>
      </c>
      <c r="AF31" s="213">
        <f>IF('Indicator Date hidden'!AG32="x","x",$AF$2-'Indicator Date hidden'!AG32)</f>
        <v>1</v>
      </c>
      <c r="AG31" s="213">
        <f>IF('Indicator Date hidden'!AH32="x","x",$AG$2-'Indicator Date hidden'!AH32)</f>
        <v>0</v>
      </c>
      <c r="AH31" s="213">
        <f>IF('Indicator Date hidden'!AI32="x","x",$AH$2-'Indicator Date hidden'!AI32)</f>
        <v>0</v>
      </c>
      <c r="AI31" s="213">
        <f>IF('Indicator Date hidden'!AJ32="x","x",$AI$2-'Indicator Date hidden'!AJ32)</f>
        <v>0</v>
      </c>
      <c r="AJ31" s="213" t="str">
        <f>IF('Indicator Date hidden'!AK32="x","x",$AJ$2-'Indicator Date hidden'!AK32)</f>
        <v>x</v>
      </c>
      <c r="AK31" s="213">
        <f>IF('Indicator Date hidden'!AL32="x","x",$AK$2-'Indicator Date hidden'!AL32)</f>
        <v>1</v>
      </c>
      <c r="AL31" s="213">
        <f>IF('Indicator Date hidden'!AM32="x","x",$AL$2-'Indicator Date hidden'!AM32)</f>
        <v>0</v>
      </c>
      <c r="AM31" s="213">
        <f>IF('Indicator Date hidden'!AN32="x","x",$AM$2-'Indicator Date hidden'!AN32)</f>
        <v>0</v>
      </c>
      <c r="AN31" s="213">
        <f>IF('Indicator Date hidden'!AO32="x","x",$AN$2-'Indicator Date hidden'!AO32)</f>
        <v>0</v>
      </c>
      <c r="AO31" s="213">
        <f>IF('Indicator Date hidden'!AP32="x","x",$AO$2-'Indicator Date hidden'!AP32)</f>
        <v>0</v>
      </c>
      <c r="AP31" s="213">
        <f>IF('Indicator Date hidden'!AQ32="x","x",$AP$2-'Indicator Date hidden'!AQ32)</f>
        <v>0</v>
      </c>
      <c r="AQ31" s="213">
        <f>IF('Indicator Date hidden'!AR32="x","x",$AQ$2-'Indicator Date hidden'!AR32)</f>
        <v>8</v>
      </c>
      <c r="AR31" s="213">
        <f>IF('Indicator Date hidden'!AS32="x","x",$AR$2-'Indicator Date hidden'!AS32)</f>
        <v>0</v>
      </c>
      <c r="AS31" s="213">
        <f>IF('Indicator Date hidden'!AT32="x","x",$AS$2-'Indicator Date hidden'!AT32)</f>
        <v>0</v>
      </c>
      <c r="AT31" s="213">
        <f>IF('Indicator Date hidden'!AU32="x","x",$AT$2-'Indicator Date hidden'!AU32)</f>
        <v>0</v>
      </c>
      <c r="AU31" s="213">
        <f>IF('Indicator Date hidden'!AV32="x","x",$AU$2-'Indicator Date hidden'!AV32)</f>
        <v>5</v>
      </c>
      <c r="AV31" s="213">
        <f>IF('Indicator Date hidden'!AW32="x","x",$AV$2-'Indicator Date hidden'!AW32)</f>
        <v>0</v>
      </c>
      <c r="AW31" s="213">
        <f>IF('Indicator Date hidden'!AX32="x","x",$AW$2-'Indicator Date hidden'!AX32)</f>
        <v>0</v>
      </c>
      <c r="AX31" s="213">
        <f>IF('Indicator Date hidden'!AY32="x","x",$AX$2-'Indicator Date hidden'!AY32)</f>
        <v>0</v>
      </c>
      <c r="AY31" s="213">
        <f>IF('Indicator Date hidden'!AZ32="x","x",$AY$2-'Indicator Date hidden'!AZ32)</f>
        <v>0</v>
      </c>
      <c r="AZ31" s="213">
        <f>IF('Indicator Date hidden'!BA32="x","x",$AZ$2-'Indicator Date hidden'!BA32)</f>
        <v>0</v>
      </c>
      <c r="BA31">
        <f t="shared" si="0"/>
        <v>21</v>
      </c>
      <c r="BB31" s="21">
        <f t="shared" si="1"/>
        <v>0.42</v>
      </c>
      <c r="BC31">
        <f t="shared" si="2"/>
        <v>6</v>
      </c>
      <c r="BD31" s="21">
        <f t="shared" si="3"/>
        <v>1.4295453822806745</v>
      </c>
      <c r="BE31" s="283">
        <f t="shared" si="4"/>
        <v>0</v>
      </c>
    </row>
    <row r="32" spans="1:57" x14ac:dyDescent="0.35">
      <c r="A32" t="s">
        <v>8107</v>
      </c>
      <c r="B32" s="213">
        <f>IF('Indicator Date hidden'!C33="x","x",$B$2-'Indicator Date hidden'!C33)</f>
        <v>0</v>
      </c>
      <c r="C32" s="213">
        <f>IF('Indicator Date hidden'!D33="x","x",$C$2-'Indicator Date hidden'!D33)</f>
        <v>0</v>
      </c>
      <c r="D32" s="213">
        <f>IF('Indicator Date hidden'!E33="x","x",$D$2-'Indicator Date hidden'!E33)</f>
        <v>0</v>
      </c>
      <c r="E32" s="213">
        <f>IF('Indicator Date hidden'!F33="x","x",$E$2-'Indicator Date hidden'!F33)</f>
        <v>0</v>
      </c>
      <c r="F32" s="213">
        <f>IF('Indicator Date hidden'!G33="x","x",$F$2-'Indicator Date hidden'!G33)</f>
        <v>0</v>
      </c>
      <c r="G32" s="213">
        <f>IF('Indicator Date hidden'!H33="x","x",$G$2-'Indicator Date hidden'!H33)</f>
        <v>0</v>
      </c>
      <c r="H32" s="213">
        <f>IF('Indicator Date hidden'!I33="x","x",$H$2-'Indicator Date hidden'!I33)</f>
        <v>0</v>
      </c>
      <c r="I32" s="213">
        <f>IF('Indicator Date hidden'!J33="x","x",$I$2-'Indicator Date hidden'!J33)</f>
        <v>0</v>
      </c>
      <c r="J32" s="213">
        <f>IF('Indicator Date hidden'!K33="x","x",$J$2-'Indicator Date hidden'!K33)</f>
        <v>0</v>
      </c>
      <c r="K32" s="213">
        <f>IF('Indicator Date hidden'!L33="x","x",$K$2-'Indicator Date hidden'!L33)</f>
        <v>0</v>
      </c>
      <c r="L32" s="213">
        <f>IF('Indicator Date hidden'!M33="x","x",$L$2-'Indicator Date hidden'!M33)</f>
        <v>0</v>
      </c>
      <c r="M32" s="213">
        <f>IF('Indicator Date hidden'!N33="x","x",$M$2-'Indicator Date hidden'!N33)</f>
        <v>0</v>
      </c>
      <c r="N32" s="213">
        <f>IF('Indicator Date hidden'!O33="x","x",$N$2-'Indicator Date hidden'!O33)</f>
        <v>0</v>
      </c>
      <c r="O32" s="213">
        <f>IF('Indicator Date hidden'!P33="x","x",$O$2-'Indicator Date hidden'!P33)</f>
        <v>0</v>
      </c>
      <c r="P32" s="213">
        <f>IF('Indicator Date hidden'!Q33="x","x",$P$2-'Indicator Date hidden'!Q33)</f>
        <v>0</v>
      </c>
      <c r="Q32" s="213">
        <f>IF('Indicator Date hidden'!R33="x","x",$Q$2-'Indicator Date hidden'!R33)</f>
        <v>3</v>
      </c>
      <c r="R32" s="213">
        <f>IF('Indicator Date hidden'!S33="x","x",$R$2-'Indicator Date hidden'!S33)</f>
        <v>0</v>
      </c>
      <c r="S32" s="213">
        <f>IF('Indicator Date hidden'!T33="x","x",$S$2-'Indicator Date hidden'!T33)</f>
        <v>0</v>
      </c>
      <c r="T32" s="213">
        <f>IF('Indicator Date hidden'!U33="x","x",$T$2-'Indicator Date hidden'!U33)</f>
        <v>0</v>
      </c>
      <c r="U32" s="213">
        <f>IF('Indicator Date hidden'!V33="x","x",$U$2-'Indicator Date hidden'!V33)</f>
        <v>0</v>
      </c>
      <c r="V32" s="213">
        <f>IF('Indicator Date hidden'!W33="x","x",$V$2-'Indicator Date hidden'!W33)</f>
        <v>0</v>
      </c>
      <c r="W32" s="213">
        <f>IF('Indicator Date hidden'!X33="x","x",$W$2-'Indicator Date hidden'!X33)</f>
        <v>3</v>
      </c>
      <c r="X32" s="213">
        <f>IF('Indicator Date hidden'!Y33="x","x",$X$2-'Indicator Date hidden'!Y33)</f>
        <v>5</v>
      </c>
      <c r="Y32" s="213">
        <f>IF('Indicator Date hidden'!Z33="x","x",$Y$2-'Indicator Date hidden'!Z33)</f>
        <v>0</v>
      </c>
      <c r="Z32" s="213">
        <f>IF('Indicator Date hidden'!AA33="x","x",$Z$2-'Indicator Date hidden'!AA33)</f>
        <v>0</v>
      </c>
      <c r="AA32" s="213">
        <f>IF('Indicator Date hidden'!AB33="x","x",$AA$2-'Indicator Date hidden'!AB33)</f>
        <v>0</v>
      </c>
      <c r="AB32" s="213">
        <f>IF('Indicator Date hidden'!AC33="x","x",$AB$2-'Indicator Date hidden'!AC33)</f>
        <v>0</v>
      </c>
      <c r="AC32" s="213">
        <f>IF('Indicator Date hidden'!AD33="x","x",$AC$2-'Indicator Date hidden'!AD33)</f>
        <v>0</v>
      </c>
      <c r="AD32" s="213">
        <f>IF('Indicator Date hidden'!AE33="x","x",$AD$2-'Indicator Date hidden'!AE33)</f>
        <v>0</v>
      </c>
      <c r="AE32" s="213">
        <f>IF('Indicator Date hidden'!AF33="x","x",$AE$2-'Indicator Date hidden'!AF33)</f>
        <v>0</v>
      </c>
      <c r="AF32" s="213">
        <f>IF('Indicator Date hidden'!AG33="x","x",$AF$2-'Indicator Date hidden'!AG33)</f>
        <v>6</v>
      </c>
      <c r="AG32" s="213">
        <f>IF('Indicator Date hidden'!AH33="x","x",$AG$2-'Indicator Date hidden'!AH33)</f>
        <v>0</v>
      </c>
      <c r="AH32" s="213">
        <f>IF('Indicator Date hidden'!AI33="x","x",$AH$2-'Indicator Date hidden'!AI33)</f>
        <v>0</v>
      </c>
      <c r="AI32" s="213">
        <f>IF('Indicator Date hidden'!AJ33="x","x",$AI$2-'Indicator Date hidden'!AJ33)</f>
        <v>0</v>
      </c>
      <c r="AJ32" s="213">
        <f>IF('Indicator Date hidden'!AK33="x","x",$AJ$2-'Indicator Date hidden'!AK33)</f>
        <v>0</v>
      </c>
      <c r="AK32" s="213">
        <f>IF('Indicator Date hidden'!AL33="x","x",$AK$2-'Indicator Date hidden'!AL33)</f>
        <v>0</v>
      </c>
      <c r="AL32" s="213">
        <f>IF('Indicator Date hidden'!AM33="x","x",$AL$2-'Indicator Date hidden'!AM33)</f>
        <v>0</v>
      </c>
      <c r="AM32" s="213">
        <f>IF('Indicator Date hidden'!AN33="x","x",$AM$2-'Indicator Date hidden'!AN33)</f>
        <v>0</v>
      </c>
      <c r="AN32" s="213">
        <f>IF('Indicator Date hidden'!AO33="x","x",$AN$2-'Indicator Date hidden'!AO33)</f>
        <v>0</v>
      </c>
      <c r="AO32" s="213">
        <f>IF('Indicator Date hidden'!AP33="x","x",$AO$2-'Indicator Date hidden'!AP33)</f>
        <v>0</v>
      </c>
      <c r="AP32" s="213">
        <f>IF('Indicator Date hidden'!AQ33="x","x",$AP$2-'Indicator Date hidden'!AQ33)</f>
        <v>0</v>
      </c>
      <c r="AQ32" s="213">
        <f>IF('Indicator Date hidden'!AR33="x","x",$AQ$2-'Indicator Date hidden'!AR33)</f>
        <v>0</v>
      </c>
      <c r="AR32" s="213">
        <f>IF('Indicator Date hidden'!AS33="x","x",$AR$2-'Indicator Date hidden'!AS33)</f>
        <v>0</v>
      </c>
      <c r="AS32" s="213">
        <f>IF('Indicator Date hidden'!AT33="x","x",$AS$2-'Indicator Date hidden'!AT33)</f>
        <v>0</v>
      </c>
      <c r="AT32" s="213">
        <f>IF('Indicator Date hidden'!AU33="x","x",$AT$2-'Indicator Date hidden'!AU33)</f>
        <v>0</v>
      </c>
      <c r="AU32" s="213">
        <f>IF('Indicator Date hidden'!AV33="x","x",$AU$2-'Indicator Date hidden'!AV33)</f>
        <v>4</v>
      </c>
      <c r="AV32" s="213">
        <f>IF('Indicator Date hidden'!AW33="x","x",$AV$2-'Indicator Date hidden'!AW33)</f>
        <v>0</v>
      </c>
      <c r="AW32" s="213">
        <f>IF('Indicator Date hidden'!AX33="x","x",$AW$2-'Indicator Date hidden'!AX33)</f>
        <v>0</v>
      </c>
      <c r="AX32" s="213">
        <f>IF('Indicator Date hidden'!AY33="x","x",$AX$2-'Indicator Date hidden'!AY33)</f>
        <v>0</v>
      </c>
      <c r="AY32" s="213">
        <f>IF('Indicator Date hidden'!AZ33="x","x",$AY$2-'Indicator Date hidden'!AZ33)</f>
        <v>0</v>
      </c>
      <c r="AZ32" s="213">
        <f>IF('Indicator Date hidden'!BA33="x","x",$AZ$2-'Indicator Date hidden'!BA33)</f>
        <v>0</v>
      </c>
      <c r="BA32">
        <f t="shared" si="0"/>
        <v>21</v>
      </c>
      <c r="BB32" s="21">
        <f t="shared" si="1"/>
        <v>0.41176470588235292</v>
      </c>
      <c r="BC32">
        <f t="shared" si="2"/>
        <v>5</v>
      </c>
      <c r="BD32" s="21">
        <f t="shared" si="3"/>
        <v>1.3012282371009458</v>
      </c>
      <c r="BE32" s="283">
        <f t="shared" si="4"/>
        <v>0</v>
      </c>
    </row>
    <row r="33" spans="1:57" x14ac:dyDescent="0.35">
      <c r="A33" t="s">
        <v>8099</v>
      </c>
      <c r="B33" s="213">
        <f>IF('Indicator Date hidden'!C34="x","x",$B$2-'Indicator Date hidden'!C34)</f>
        <v>0</v>
      </c>
      <c r="C33" s="213">
        <f>IF('Indicator Date hidden'!D34="x","x",$C$2-'Indicator Date hidden'!D34)</f>
        <v>0</v>
      </c>
      <c r="D33" s="213">
        <f>IF('Indicator Date hidden'!E34="x","x",$D$2-'Indicator Date hidden'!E34)</f>
        <v>0</v>
      </c>
      <c r="E33" s="213">
        <f>IF('Indicator Date hidden'!F34="x","x",$E$2-'Indicator Date hidden'!F34)</f>
        <v>0</v>
      </c>
      <c r="F33" s="213">
        <f>IF('Indicator Date hidden'!G34="x","x",$F$2-'Indicator Date hidden'!G34)</f>
        <v>0</v>
      </c>
      <c r="G33" s="213">
        <f>IF('Indicator Date hidden'!H34="x","x",$G$2-'Indicator Date hidden'!H34)</f>
        <v>0</v>
      </c>
      <c r="H33" s="213">
        <f>IF('Indicator Date hidden'!I34="x","x",$H$2-'Indicator Date hidden'!I34)</f>
        <v>0</v>
      </c>
      <c r="I33" s="213">
        <f>IF('Indicator Date hidden'!J34="x","x",$I$2-'Indicator Date hidden'!J34)</f>
        <v>0</v>
      </c>
      <c r="J33" s="213">
        <f>IF('Indicator Date hidden'!K34="x","x",$J$2-'Indicator Date hidden'!K34)</f>
        <v>0</v>
      </c>
      <c r="K33" s="213">
        <f>IF('Indicator Date hidden'!L34="x","x",$K$2-'Indicator Date hidden'!L34)</f>
        <v>0</v>
      </c>
      <c r="L33" s="213">
        <f>IF('Indicator Date hidden'!M34="x","x",$L$2-'Indicator Date hidden'!M34)</f>
        <v>0</v>
      </c>
      <c r="M33" s="213">
        <f>IF('Indicator Date hidden'!N34="x","x",$M$2-'Indicator Date hidden'!N34)</f>
        <v>0</v>
      </c>
      <c r="N33" s="213">
        <f>IF('Indicator Date hidden'!O34="x","x",$N$2-'Indicator Date hidden'!O34)</f>
        <v>0</v>
      </c>
      <c r="O33" s="213">
        <f>IF('Indicator Date hidden'!P34="x","x",$O$2-'Indicator Date hidden'!P34)</f>
        <v>0</v>
      </c>
      <c r="P33" s="213">
        <f>IF('Indicator Date hidden'!Q34="x","x",$P$2-'Indicator Date hidden'!Q34)</f>
        <v>0</v>
      </c>
      <c r="Q33" s="213" t="str">
        <f>IF('Indicator Date hidden'!R34="x","x",$Q$2-'Indicator Date hidden'!R34)</f>
        <v>x</v>
      </c>
      <c r="R33" s="213">
        <f>IF('Indicator Date hidden'!S34="x","x",$R$2-'Indicator Date hidden'!S34)</f>
        <v>0</v>
      </c>
      <c r="S33" s="213">
        <f>IF('Indicator Date hidden'!T34="x","x",$S$2-'Indicator Date hidden'!T34)</f>
        <v>0</v>
      </c>
      <c r="T33" s="213">
        <f>IF('Indicator Date hidden'!U34="x","x",$T$2-'Indicator Date hidden'!U34)</f>
        <v>0</v>
      </c>
      <c r="U33" s="213" t="str">
        <f>IF('Indicator Date hidden'!V34="x","x",$U$2-'Indicator Date hidden'!V34)</f>
        <v>x</v>
      </c>
      <c r="V33" s="213">
        <f>IF('Indicator Date hidden'!W34="x","x",$V$2-'Indicator Date hidden'!W34)</f>
        <v>0</v>
      </c>
      <c r="W33" s="213" t="str">
        <f>IF('Indicator Date hidden'!X34="x","x",$W$2-'Indicator Date hidden'!X34)</f>
        <v>x</v>
      </c>
      <c r="X33" s="213">
        <f>IF('Indicator Date hidden'!Y34="x","x",$X$2-'Indicator Date hidden'!Y34)</f>
        <v>4</v>
      </c>
      <c r="Y33" s="213">
        <f>IF('Indicator Date hidden'!Z34="x","x",$Y$2-'Indicator Date hidden'!Z34)</f>
        <v>0</v>
      </c>
      <c r="Z33" s="213">
        <f>IF('Indicator Date hidden'!AA34="x","x",$Z$2-'Indicator Date hidden'!AA34)</f>
        <v>0</v>
      </c>
      <c r="AA33" s="213" t="str">
        <f>IF('Indicator Date hidden'!AB34="x","x",$AA$2-'Indicator Date hidden'!AB34)</f>
        <v>x</v>
      </c>
      <c r="AB33" s="213">
        <f>IF('Indicator Date hidden'!AC34="x","x",$AB$2-'Indicator Date hidden'!AC34)</f>
        <v>0</v>
      </c>
      <c r="AC33" s="213">
        <f>IF('Indicator Date hidden'!AD34="x","x",$AC$2-'Indicator Date hidden'!AD34)</f>
        <v>0</v>
      </c>
      <c r="AD33" s="213" t="str">
        <f>IF('Indicator Date hidden'!AE34="x","x",$AD$2-'Indicator Date hidden'!AE34)</f>
        <v>x</v>
      </c>
      <c r="AE33" s="213">
        <f>IF('Indicator Date hidden'!AF34="x","x",$AE$2-'Indicator Date hidden'!AF34)</f>
        <v>0</v>
      </c>
      <c r="AF33" s="213">
        <f>IF('Indicator Date hidden'!AG34="x","x",$AF$2-'Indicator Date hidden'!AG34)</f>
        <v>3</v>
      </c>
      <c r="AG33" s="213">
        <f>IF('Indicator Date hidden'!AH34="x","x",$AG$2-'Indicator Date hidden'!AH34)</f>
        <v>0</v>
      </c>
      <c r="AH33" s="213">
        <f>IF('Indicator Date hidden'!AI34="x","x",$AH$2-'Indicator Date hidden'!AI34)</f>
        <v>0</v>
      </c>
      <c r="AI33" s="213">
        <f>IF('Indicator Date hidden'!AJ34="x","x",$AI$2-'Indicator Date hidden'!AJ34)</f>
        <v>0</v>
      </c>
      <c r="AJ33" s="213" t="str">
        <f>IF('Indicator Date hidden'!AK34="x","x",$AJ$2-'Indicator Date hidden'!AK34)</f>
        <v>x</v>
      </c>
      <c r="AK33" s="213">
        <f>IF('Indicator Date hidden'!AL34="x","x",$AK$2-'Indicator Date hidden'!AL34)</f>
        <v>1</v>
      </c>
      <c r="AL33" s="213">
        <f>IF('Indicator Date hidden'!AM34="x","x",$AL$2-'Indicator Date hidden'!AM34)</f>
        <v>0</v>
      </c>
      <c r="AM33" s="213">
        <f>IF('Indicator Date hidden'!AN34="x","x",$AM$2-'Indicator Date hidden'!AN34)</f>
        <v>0</v>
      </c>
      <c r="AN33" s="213">
        <f>IF('Indicator Date hidden'!AO34="x","x",$AN$2-'Indicator Date hidden'!AO34)</f>
        <v>0</v>
      </c>
      <c r="AO33" s="213">
        <f>IF('Indicator Date hidden'!AP34="x","x",$AO$2-'Indicator Date hidden'!AP34)</f>
        <v>0</v>
      </c>
      <c r="AP33" s="213">
        <f>IF('Indicator Date hidden'!AQ34="x","x",$AP$2-'Indicator Date hidden'!AQ34)</f>
        <v>0</v>
      </c>
      <c r="AQ33" s="213">
        <f>IF('Indicator Date hidden'!AR34="x","x",$AQ$2-'Indicator Date hidden'!AR34)</f>
        <v>4</v>
      </c>
      <c r="AR33" s="213">
        <f>IF('Indicator Date hidden'!AS34="x","x",$AR$2-'Indicator Date hidden'!AS34)</f>
        <v>0</v>
      </c>
      <c r="AS33" s="213">
        <f>IF('Indicator Date hidden'!AT34="x","x",$AS$2-'Indicator Date hidden'!AT34)</f>
        <v>0</v>
      </c>
      <c r="AT33" s="213">
        <f>IF('Indicator Date hidden'!AU34="x","x",$AT$2-'Indicator Date hidden'!AU34)</f>
        <v>0</v>
      </c>
      <c r="AU33" s="213" t="str">
        <f>IF('Indicator Date hidden'!AV34="x","x",$AU$2-'Indicator Date hidden'!AV34)</f>
        <v>x</v>
      </c>
      <c r="AV33" s="213">
        <f>IF('Indicator Date hidden'!AW34="x","x",$AV$2-'Indicator Date hidden'!AW34)</f>
        <v>0</v>
      </c>
      <c r="AW33" s="213">
        <f>IF('Indicator Date hidden'!AX34="x","x",$AW$2-'Indicator Date hidden'!AX34)</f>
        <v>0</v>
      </c>
      <c r="AX33" s="213">
        <f>IF('Indicator Date hidden'!AY34="x","x",$AX$2-'Indicator Date hidden'!AY34)</f>
        <v>0</v>
      </c>
      <c r="AY33" s="213">
        <f>IF('Indicator Date hidden'!AZ34="x","x",$AY$2-'Indicator Date hidden'!AZ34)</f>
        <v>0</v>
      </c>
      <c r="AZ33" s="213">
        <f>IF('Indicator Date hidden'!BA34="x","x",$AZ$2-'Indicator Date hidden'!BA34)</f>
        <v>0</v>
      </c>
      <c r="BA33">
        <f t="shared" si="0"/>
        <v>12</v>
      </c>
      <c r="BB33" s="21">
        <f t="shared" si="1"/>
        <v>0.27272727272727271</v>
      </c>
      <c r="BC33">
        <f t="shared" si="2"/>
        <v>4</v>
      </c>
      <c r="BD33" s="21">
        <f t="shared" si="3"/>
        <v>0.9381712472977406</v>
      </c>
      <c r="BE33" s="283">
        <f t="shared" si="4"/>
        <v>0</v>
      </c>
    </row>
    <row r="34" spans="1:57" x14ac:dyDescent="0.35">
      <c r="A34" t="s">
        <v>8097</v>
      </c>
      <c r="B34" s="213">
        <f>IF('Indicator Date hidden'!C35="x","x",$B$2-'Indicator Date hidden'!C35)</f>
        <v>0</v>
      </c>
      <c r="C34" s="213">
        <f>IF('Indicator Date hidden'!D35="x","x",$C$2-'Indicator Date hidden'!D35)</f>
        <v>0</v>
      </c>
      <c r="D34" s="213">
        <f>IF('Indicator Date hidden'!E35="x","x",$D$2-'Indicator Date hidden'!E35)</f>
        <v>0</v>
      </c>
      <c r="E34" s="213">
        <f>IF('Indicator Date hidden'!F35="x","x",$E$2-'Indicator Date hidden'!F35)</f>
        <v>0</v>
      </c>
      <c r="F34" s="213">
        <f>IF('Indicator Date hidden'!G35="x","x",$F$2-'Indicator Date hidden'!G35)</f>
        <v>0</v>
      </c>
      <c r="G34" s="213">
        <f>IF('Indicator Date hidden'!H35="x","x",$G$2-'Indicator Date hidden'!H35)</f>
        <v>0</v>
      </c>
      <c r="H34" s="213">
        <f>IF('Indicator Date hidden'!I35="x","x",$H$2-'Indicator Date hidden'!I35)</f>
        <v>0</v>
      </c>
      <c r="I34" s="213">
        <f>IF('Indicator Date hidden'!J35="x","x",$I$2-'Indicator Date hidden'!J35)</f>
        <v>0</v>
      </c>
      <c r="J34" s="213">
        <f>IF('Indicator Date hidden'!K35="x","x",$J$2-'Indicator Date hidden'!K35)</f>
        <v>0</v>
      </c>
      <c r="K34" s="213">
        <f>IF('Indicator Date hidden'!L35="x","x",$K$2-'Indicator Date hidden'!L35)</f>
        <v>0</v>
      </c>
      <c r="L34" s="213">
        <f>IF('Indicator Date hidden'!M35="x","x",$L$2-'Indicator Date hidden'!M35)</f>
        <v>0</v>
      </c>
      <c r="M34" s="213">
        <f>IF('Indicator Date hidden'!N35="x","x",$M$2-'Indicator Date hidden'!N35)</f>
        <v>0</v>
      </c>
      <c r="N34" s="213">
        <f>IF('Indicator Date hidden'!O35="x","x",$N$2-'Indicator Date hidden'!O35)</f>
        <v>0</v>
      </c>
      <c r="O34" s="213">
        <f>IF('Indicator Date hidden'!P35="x","x",$O$2-'Indicator Date hidden'!P35)</f>
        <v>0</v>
      </c>
      <c r="P34" s="213">
        <f>IF('Indicator Date hidden'!Q35="x","x",$P$2-'Indicator Date hidden'!Q35)</f>
        <v>0</v>
      </c>
      <c r="Q34" s="213">
        <f>IF('Indicator Date hidden'!R35="x","x",$Q$2-'Indicator Date hidden'!R35)</f>
        <v>4</v>
      </c>
      <c r="R34" s="213">
        <f>IF('Indicator Date hidden'!S35="x","x",$R$2-'Indicator Date hidden'!S35)</f>
        <v>0</v>
      </c>
      <c r="S34" s="213">
        <f>IF('Indicator Date hidden'!T35="x","x",$S$2-'Indicator Date hidden'!T35)</f>
        <v>0</v>
      </c>
      <c r="T34" s="213">
        <f>IF('Indicator Date hidden'!U35="x","x",$T$2-'Indicator Date hidden'!U35)</f>
        <v>0</v>
      </c>
      <c r="U34" s="213">
        <f>IF('Indicator Date hidden'!V35="x","x",$U$2-'Indicator Date hidden'!V35)</f>
        <v>0</v>
      </c>
      <c r="V34" s="213">
        <f>IF('Indicator Date hidden'!W35="x","x",$V$2-'Indicator Date hidden'!W35)</f>
        <v>0</v>
      </c>
      <c r="W34" s="213">
        <f>IF('Indicator Date hidden'!X35="x","x",$W$2-'Indicator Date hidden'!X35)</f>
        <v>4</v>
      </c>
      <c r="X34" s="213">
        <f>IF('Indicator Date hidden'!Y35="x","x",$X$2-'Indicator Date hidden'!Y35)</f>
        <v>5</v>
      </c>
      <c r="Y34" s="213">
        <f>IF('Indicator Date hidden'!Z35="x","x",$Y$2-'Indicator Date hidden'!Z35)</f>
        <v>0</v>
      </c>
      <c r="Z34" s="213">
        <f>IF('Indicator Date hidden'!AA35="x","x",$Z$2-'Indicator Date hidden'!AA35)</f>
        <v>0</v>
      </c>
      <c r="AA34" s="213">
        <f>IF('Indicator Date hidden'!AB35="x","x",$AA$2-'Indicator Date hidden'!AB35)</f>
        <v>0</v>
      </c>
      <c r="AB34" s="213">
        <f>IF('Indicator Date hidden'!AC35="x","x",$AB$2-'Indicator Date hidden'!AC35)</f>
        <v>0</v>
      </c>
      <c r="AC34" s="213">
        <f>IF('Indicator Date hidden'!AD35="x","x",$AC$2-'Indicator Date hidden'!AD35)</f>
        <v>0</v>
      </c>
      <c r="AD34" s="213">
        <f>IF('Indicator Date hidden'!AE35="x","x",$AD$2-'Indicator Date hidden'!AE35)</f>
        <v>0</v>
      </c>
      <c r="AE34" s="213">
        <f>IF('Indicator Date hidden'!AF35="x","x",$AE$2-'Indicator Date hidden'!AF35)</f>
        <v>0</v>
      </c>
      <c r="AF34" s="213">
        <f>IF('Indicator Date hidden'!AG35="x","x",$AF$2-'Indicator Date hidden'!AG35)</f>
        <v>5</v>
      </c>
      <c r="AG34" s="213">
        <f>IF('Indicator Date hidden'!AH35="x","x",$AG$2-'Indicator Date hidden'!AH35)</f>
        <v>0</v>
      </c>
      <c r="AH34" s="213">
        <f>IF('Indicator Date hidden'!AI35="x","x",$AH$2-'Indicator Date hidden'!AI35)</f>
        <v>0</v>
      </c>
      <c r="AI34" s="213">
        <f>IF('Indicator Date hidden'!AJ35="x","x",$AI$2-'Indicator Date hidden'!AJ35)</f>
        <v>0</v>
      </c>
      <c r="AJ34" s="213">
        <f>IF('Indicator Date hidden'!AK35="x","x",$AJ$2-'Indicator Date hidden'!AK35)</f>
        <v>0</v>
      </c>
      <c r="AK34" s="213">
        <f>IF('Indicator Date hidden'!AL35="x","x",$AK$2-'Indicator Date hidden'!AL35)</f>
        <v>1</v>
      </c>
      <c r="AL34" s="213">
        <f>IF('Indicator Date hidden'!AM35="x","x",$AL$2-'Indicator Date hidden'!AM35)</f>
        <v>0</v>
      </c>
      <c r="AM34" s="213">
        <f>IF('Indicator Date hidden'!AN35="x","x",$AM$2-'Indicator Date hidden'!AN35)</f>
        <v>0</v>
      </c>
      <c r="AN34" s="213">
        <f>IF('Indicator Date hidden'!AO35="x","x",$AN$2-'Indicator Date hidden'!AO35)</f>
        <v>0</v>
      </c>
      <c r="AO34" s="213" t="str">
        <f>IF('Indicator Date hidden'!AP35="x","x",$AO$2-'Indicator Date hidden'!AP35)</f>
        <v>x</v>
      </c>
      <c r="AP34" s="213" t="str">
        <f>IF('Indicator Date hidden'!AQ35="x","x",$AP$2-'Indicator Date hidden'!AQ35)</f>
        <v>x</v>
      </c>
      <c r="AQ34" s="213" t="str">
        <f>IF('Indicator Date hidden'!AR35="x","x",$AQ$2-'Indicator Date hidden'!AR35)</f>
        <v>x</v>
      </c>
      <c r="AR34" s="213">
        <f>IF('Indicator Date hidden'!AS35="x","x",$AR$2-'Indicator Date hidden'!AS35)</f>
        <v>0</v>
      </c>
      <c r="AS34" s="213">
        <f>IF('Indicator Date hidden'!AT35="x","x",$AS$2-'Indicator Date hidden'!AT35)</f>
        <v>0</v>
      </c>
      <c r="AT34" s="213">
        <f>IF('Indicator Date hidden'!AU35="x","x",$AT$2-'Indicator Date hidden'!AU35)</f>
        <v>0</v>
      </c>
      <c r="AU34" s="213">
        <f>IF('Indicator Date hidden'!AV35="x","x",$AU$2-'Indicator Date hidden'!AV35)</f>
        <v>4</v>
      </c>
      <c r="AV34" s="213">
        <f>IF('Indicator Date hidden'!AW35="x","x",$AV$2-'Indicator Date hidden'!AW35)</f>
        <v>0</v>
      </c>
      <c r="AW34" s="213">
        <f>IF('Indicator Date hidden'!AX35="x","x",$AW$2-'Indicator Date hidden'!AX35)</f>
        <v>0</v>
      </c>
      <c r="AX34" s="213">
        <f>IF('Indicator Date hidden'!AY35="x","x",$AX$2-'Indicator Date hidden'!AY35)</f>
        <v>0</v>
      </c>
      <c r="AY34" s="213">
        <f>IF('Indicator Date hidden'!AZ35="x","x",$AY$2-'Indicator Date hidden'!AZ35)</f>
        <v>0</v>
      </c>
      <c r="AZ34" s="213">
        <f>IF('Indicator Date hidden'!BA35="x","x",$AZ$2-'Indicator Date hidden'!BA35)</f>
        <v>0</v>
      </c>
      <c r="BA34">
        <f t="shared" si="0"/>
        <v>23</v>
      </c>
      <c r="BB34" s="21">
        <f t="shared" si="1"/>
        <v>0.47916666666666669</v>
      </c>
      <c r="BC34">
        <f t="shared" si="2"/>
        <v>6</v>
      </c>
      <c r="BD34" s="21">
        <f t="shared" si="3"/>
        <v>1.3538461159066622</v>
      </c>
      <c r="BE34" s="283">
        <f t="shared" si="4"/>
        <v>0</v>
      </c>
    </row>
    <row r="35" spans="1:57" x14ac:dyDescent="0.35">
      <c r="A35" t="s">
        <v>8313</v>
      </c>
      <c r="B35" s="213">
        <f>IF('Indicator Date hidden'!C36="x","x",$B$2-'Indicator Date hidden'!C36)</f>
        <v>0</v>
      </c>
      <c r="C35" s="213">
        <f>IF('Indicator Date hidden'!D36="x","x",$C$2-'Indicator Date hidden'!D36)</f>
        <v>0</v>
      </c>
      <c r="D35" s="213">
        <f>IF('Indicator Date hidden'!E36="x","x",$D$2-'Indicator Date hidden'!E36)</f>
        <v>0</v>
      </c>
      <c r="E35" s="213">
        <f>IF('Indicator Date hidden'!F36="x","x",$E$2-'Indicator Date hidden'!F36)</f>
        <v>0</v>
      </c>
      <c r="F35" s="213">
        <f>IF('Indicator Date hidden'!G36="x","x",$F$2-'Indicator Date hidden'!G36)</f>
        <v>0</v>
      </c>
      <c r="G35" s="213">
        <f>IF('Indicator Date hidden'!H36="x","x",$G$2-'Indicator Date hidden'!H36)</f>
        <v>0</v>
      </c>
      <c r="H35" s="213">
        <f>IF('Indicator Date hidden'!I36="x","x",$H$2-'Indicator Date hidden'!I36)</f>
        <v>0</v>
      </c>
      <c r="I35" s="213">
        <f>IF('Indicator Date hidden'!J36="x","x",$I$2-'Indicator Date hidden'!J36)</f>
        <v>0</v>
      </c>
      <c r="J35" s="213">
        <f>IF('Indicator Date hidden'!K36="x","x",$J$2-'Indicator Date hidden'!K36)</f>
        <v>0</v>
      </c>
      <c r="K35" s="213">
        <f>IF('Indicator Date hidden'!L36="x","x",$K$2-'Indicator Date hidden'!L36)</f>
        <v>0</v>
      </c>
      <c r="L35" s="213">
        <f>IF('Indicator Date hidden'!M36="x","x",$L$2-'Indicator Date hidden'!M36)</f>
        <v>0</v>
      </c>
      <c r="M35" s="213">
        <f>IF('Indicator Date hidden'!N36="x","x",$M$2-'Indicator Date hidden'!N36)</f>
        <v>0</v>
      </c>
      <c r="N35" s="213">
        <f>IF('Indicator Date hidden'!O36="x","x",$N$2-'Indicator Date hidden'!O36)</f>
        <v>0</v>
      </c>
      <c r="O35" s="213">
        <f>IF('Indicator Date hidden'!P36="x","x",$O$2-'Indicator Date hidden'!P36)</f>
        <v>0</v>
      </c>
      <c r="P35" s="213">
        <f>IF('Indicator Date hidden'!Q36="x","x",$P$2-'Indicator Date hidden'!Q36)</f>
        <v>0</v>
      </c>
      <c r="Q35" s="213">
        <f>IF('Indicator Date hidden'!R36="x","x",$Q$2-'Indicator Date hidden'!R36)</f>
        <v>4</v>
      </c>
      <c r="R35" s="213">
        <f>IF('Indicator Date hidden'!S36="x","x",$R$2-'Indicator Date hidden'!S36)</f>
        <v>0</v>
      </c>
      <c r="S35" s="213">
        <f>IF('Indicator Date hidden'!T36="x","x",$S$2-'Indicator Date hidden'!T36)</f>
        <v>0</v>
      </c>
      <c r="T35" s="213">
        <f>IF('Indicator Date hidden'!U36="x","x",$T$2-'Indicator Date hidden'!U36)</f>
        <v>0</v>
      </c>
      <c r="U35" s="213">
        <f>IF('Indicator Date hidden'!V36="x","x",$U$2-'Indicator Date hidden'!V36)</f>
        <v>0</v>
      </c>
      <c r="V35" s="213">
        <f>IF('Indicator Date hidden'!W36="x","x",$V$2-'Indicator Date hidden'!W36)</f>
        <v>0</v>
      </c>
      <c r="W35" s="213">
        <f>IF('Indicator Date hidden'!X36="x","x",$W$2-'Indicator Date hidden'!X36)</f>
        <v>4</v>
      </c>
      <c r="X35" s="213" t="str">
        <f>IF('Indicator Date hidden'!Y36="x","x",$X$2-'Indicator Date hidden'!Y36)</f>
        <v>x</v>
      </c>
      <c r="Y35" s="213">
        <f>IF('Indicator Date hidden'!Z36="x","x",$Y$2-'Indicator Date hidden'!Z36)</f>
        <v>0</v>
      </c>
      <c r="Z35" s="213">
        <f>IF('Indicator Date hidden'!AA36="x","x",$Z$2-'Indicator Date hidden'!AA36)</f>
        <v>0</v>
      </c>
      <c r="AA35" s="213">
        <f>IF('Indicator Date hidden'!AB36="x","x",$AA$2-'Indicator Date hidden'!AB36)</f>
        <v>0</v>
      </c>
      <c r="AB35" s="213">
        <f>IF('Indicator Date hidden'!AC36="x","x",$AB$2-'Indicator Date hidden'!AC36)</f>
        <v>0</v>
      </c>
      <c r="AC35" s="213">
        <f>IF('Indicator Date hidden'!AD36="x","x",$AC$2-'Indicator Date hidden'!AD36)</f>
        <v>0</v>
      </c>
      <c r="AD35" s="213">
        <f>IF('Indicator Date hidden'!AE36="x","x",$AD$2-'Indicator Date hidden'!AE36)</f>
        <v>0</v>
      </c>
      <c r="AE35" s="213">
        <f>IF('Indicator Date hidden'!AF36="x","x",$AE$2-'Indicator Date hidden'!AF36)</f>
        <v>0</v>
      </c>
      <c r="AF35" s="213">
        <f>IF('Indicator Date hidden'!AG36="x","x",$AF$2-'Indicator Date hidden'!AG36)</f>
        <v>2</v>
      </c>
      <c r="AG35" s="213">
        <f>IF('Indicator Date hidden'!AH36="x","x",$AG$2-'Indicator Date hidden'!AH36)</f>
        <v>0</v>
      </c>
      <c r="AH35" s="213">
        <f>IF('Indicator Date hidden'!AI36="x","x",$AH$2-'Indicator Date hidden'!AI36)</f>
        <v>0</v>
      </c>
      <c r="AI35" s="213">
        <f>IF('Indicator Date hidden'!AJ36="x","x",$AI$2-'Indicator Date hidden'!AJ36)</f>
        <v>0</v>
      </c>
      <c r="AJ35" s="213">
        <f>IF('Indicator Date hidden'!AK36="x","x",$AJ$2-'Indicator Date hidden'!AK36)</f>
        <v>1</v>
      </c>
      <c r="AK35" s="213">
        <f>IF('Indicator Date hidden'!AL36="x","x",$AK$2-'Indicator Date hidden'!AL36)</f>
        <v>0</v>
      </c>
      <c r="AL35" s="213">
        <f>IF('Indicator Date hidden'!AM36="x","x",$AL$2-'Indicator Date hidden'!AM36)</f>
        <v>0</v>
      </c>
      <c r="AM35" s="213">
        <f>IF('Indicator Date hidden'!AN36="x","x",$AM$2-'Indicator Date hidden'!AN36)</f>
        <v>0</v>
      </c>
      <c r="AN35" s="213">
        <f>IF('Indicator Date hidden'!AO36="x","x",$AN$2-'Indicator Date hidden'!AO36)</f>
        <v>0</v>
      </c>
      <c r="AO35" s="213" t="str">
        <f>IF('Indicator Date hidden'!AP36="x","x",$AO$2-'Indicator Date hidden'!AP36)</f>
        <v>x</v>
      </c>
      <c r="AP35" s="213" t="str">
        <f>IF('Indicator Date hidden'!AQ36="x","x",$AP$2-'Indicator Date hidden'!AQ36)</f>
        <v>x</v>
      </c>
      <c r="AQ35" s="213" t="str">
        <f>IF('Indicator Date hidden'!AR36="x","x",$AQ$2-'Indicator Date hidden'!AR36)</f>
        <v>x</v>
      </c>
      <c r="AR35" s="213">
        <f>IF('Indicator Date hidden'!AS36="x","x",$AR$2-'Indicator Date hidden'!AS36)</f>
        <v>0</v>
      </c>
      <c r="AS35" s="213">
        <f>IF('Indicator Date hidden'!AT36="x","x",$AS$2-'Indicator Date hidden'!AT36)</f>
        <v>0</v>
      </c>
      <c r="AT35" s="213">
        <f>IF('Indicator Date hidden'!AU36="x","x",$AT$2-'Indicator Date hidden'!AU36)</f>
        <v>0</v>
      </c>
      <c r="AU35" s="213">
        <f>IF('Indicator Date hidden'!AV36="x","x",$AU$2-'Indicator Date hidden'!AV36)</f>
        <v>1</v>
      </c>
      <c r="AV35" s="213">
        <f>IF('Indicator Date hidden'!AW36="x","x",$AV$2-'Indicator Date hidden'!AW36)</f>
        <v>0</v>
      </c>
      <c r="AW35" s="213">
        <f>IF('Indicator Date hidden'!AX36="x","x",$AW$2-'Indicator Date hidden'!AX36)</f>
        <v>0</v>
      </c>
      <c r="AX35" s="213">
        <f>IF('Indicator Date hidden'!AY36="x","x",$AX$2-'Indicator Date hidden'!AY36)</f>
        <v>0</v>
      </c>
      <c r="AY35" s="213">
        <f>IF('Indicator Date hidden'!AZ36="x","x",$AY$2-'Indicator Date hidden'!AZ36)</f>
        <v>0</v>
      </c>
      <c r="AZ35" s="213">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3">
        <f t="shared" ref="BE35:BE66" si="9">MEDIAN(B35:AZ35)</f>
        <v>0</v>
      </c>
    </row>
    <row r="36" spans="1:57" x14ac:dyDescent="0.35">
      <c r="A36" t="s">
        <v>8102</v>
      </c>
      <c r="B36" s="213">
        <f>IF('Indicator Date hidden'!C37="x","x",$B$2-'Indicator Date hidden'!C37)</f>
        <v>0</v>
      </c>
      <c r="C36" s="213">
        <f>IF('Indicator Date hidden'!D37="x","x",$C$2-'Indicator Date hidden'!D37)</f>
        <v>0</v>
      </c>
      <c r="D36" s="213">
        <f>IF('Indicator Date hidden'!E37="x","x",$D$2-'Indicator Date hidden'!E37)</f>
        <v>0</v>
      </c>
      <c r="E36" s="213">
        <f>IF('Indicator Date hidden'!F37="x","x",$E$2-'Indicator Date hidden'!F37)</f>
        <v>0</v>
      </c>
      <c r="F36" s="213">
        <f>IF('Indicator Date hidden'!G37="x","x",$F$2-'Indicator Date hidden'!G37)</f>
        <v>0</v>
      </c>
      <c r="G36" s="213">
        <f>IF('Indicator Date hidden'!H37="x","x",$G$2-'Indicator Date hidden'!H37)</f>
        <v>0</v>
      </c>
      <c r="H36" s="213">
        <f>IF('Indicator Date hidden'!I37="x","x",$H$2-'Indicator Date hidden'!I37)</f>
        <v>0</v>
      </c>
      <c r="I36" s="213">
        <f>IF('Indicator Date hidden'!J37="x","x",$I$2-'Indicator Date hidden'!J37)</f>
        <v>0</v>
      </c>
      <c r="J36" s="213">
        <f>IF('Indicator Date hidden'!K37="x","x",$J$2-'Indicator Date hidden'!K37)</f>
        <v>0</v>
      </c>
      <c r="K36" s="213">
        <f>IF('Indicator Date hidden'!L37="x","x",$K$2-'Indicator Date hidden'!L37)</f>
        <v>0</v>
      </c>
      <c r="L36" s="213">
        <f>IF('Indicator Date hidden'!M37="x","x",$L$2-'Indicator Date hidden'!M37)</f>
        <v>0</v>
      </c>
      <c r="M36" s="213">
        <f>IF('Indicator Date hidden'!N37="x","x",$M$2-'Indicator Date hidden'!N37)</f>
        <v>0</v>
      </c>
      <c r="N36" s="213">
        <f>IF('Indicator Date hidden'!O37="x","x",$N$2-'Indicator Date hidden'!O37)</f>
        <v>0</v>
      </c>
      <c r="O36" s="213">
        <f>IF('Indicator Date hidden'!P37="x","x",$O$2-'Indicator Date hidden'!P37)</f>
        <v>0</v>
      </c>
      <c r="P36" s="213">
        <f>IF('Indicator Date hidden'!Q37="x","x",$P$2-'Indicator Date hidden'!Q37)</f>
        <v>0</v>
      </c>
      <c r="Q36" s="213" t="str">
        <f>IF('Indicator Date hidden'!R37="x","x",$Q$2-'Indicator Date hidden'!R37)</f>
        <v>x</v>
      </c>
      <c r="R36" s="213">
        <f>IF('Indicator Date hidden'!S37="x","x",$R$2-'Indicator Date hidden'!S37)</f>
        <v>0</v>
      </c>
      <c r="S36" s="213">
        <f>IF('Indicator Date hidden'!T37="x","x",$S$2-'Indicator Date hidden'!T37)</f>
        <v>0</v>
      </c>
      <c r="T36" s="213">
        <f>IF('Indicator Date hidden'!U37="x","x",$T$2-'Indicator Date hidden'!U37)</f>
        <v>0</v>
      </c>
      <c r="U36" s="213">
        <f>IF('Indicator Date hidden'!V37="x","x",$U$2-'Indicator Date hidden'!V37)</f>
        <v>0</v>
      </c>
      <c r="V36" s="213">
        <f>IF('Indicator Date hidden'!W37="x","x",$V$2-'Indicator Date hidden'!W37)</f>
        <v>0</v>
      </c>
      <c r="W36" s="213">
        <f>IF('Indicator Date hidden'!X37="x","x",$W$2-'Indicator Date hidden'!X37)</f>
        <v>0</v>
      </c>
      <c r="X36" s="213">
        <f>IF('Indicator Date hidden'!Y37="x","x",$X$2-'Indicator Date hidden'!Y37)</f>
        <v>4</v>
      </c>
      <c r="Y36" s="213">
        <f>IF('Indicator Date hidden'!Z37="x","x",$Y$2-'Indicator Date hidden'!Z37)</f>
        <v>0</v>
      </c>
      <c r="Z36" s="213">
        <f>IF('Indicator Date hidden'!AA37="x","x",$Z$2-'Indicator Date hidden'!AA37)</f>
        <v>0</v>
      </c>
      <c r="AA36" s="213">
        <f>IF('Indicator Date hidden'!AB37="x","x",$AA$2-'Indicator Date hidden'!AB37)</f>
        <v>0</v>
      </c>
      <c r="AB36" s="213">
        <f>IF('Indicator Date hidden'!AC37="x","x",$AB$2-'Indicator Date hidden'!AC37)</f>
        <v>0</v>
      </c>
      <c r="AC36" s="213">
        <f>IF('Indicator Date hidden'!AD37="x","x",$AC$2-'Indicator Date hidden'!AD37)</f>
        <v>0</v>
      </c>
      <c r="AD36" s="213" t="str">
        <f>IF('Indicator Date hidden'!AE37="x","x",$AD$2-'Indicator Date hidden'!AE37)</f>
        <v>x</v>
      </c>
      <c r="AE36" s="213">
        <f>IF('Indicator Date hidden'!AF37="x","x",$AE$2-'Indicator Date hidden'!AF37)</f>
        <v>0</v>
      </c>
      <c r="AF36" s="213">
        <f>IF('Indicator Date hidden'!AG37="x","x",$AF$2-'Indicator Date hidden'!AG37)</f>
        <v>0</v>
      </c>
      <c r="AG36" s="213">
        <f>IF('Indicator Date hidden'!AH37="x","x",$AG$2-'Indicator Date hidden'!AH37)</f>
        <v>0</v>
      </c>
      <c r="AH36" s="213">
        <f>IF('Indicator Date hidden'!AI37="x","x",$AH$2-'Indicator Date hidden'!AI37)</f>
        <v>0</v>
      </c>
      <c r="AI36" s="213">
        <f>IF('Indicator Date hidden'!AJ37="x","x",$AI$2-'Indicator Date hidden'!AJ37)</f>
        <v>0</v>
      </c>
      <c r="AJ36" s="213" t="str">
        <f>IF('Indicator Date hidden'!AK37="x","x",$AJ$2-'Indicator Date hidden'!AK37)</f>
        <v>x</v>
      </c>
      <c r="AK36" s="213">
        <f>IF('Indicator Date hidden'!AL37="x","x",$AK$2-'Indicator Date hidden'!AL37)</f>
        <v>1</v>
      </c>
      <c r="AL36" s="213">
        <f>IF('Indicator Date hidden'!AM37="x","x",$AL$2-'Indicator Date hidden'!AM37)</f>
        <v>0</v>
      </c>
      <c r="AM36" s="213">
        <f>IF('Indicator Date hidden'!AN37="x","x",$AM$2-'Indicator Date hidden'!AN37)</f>
        <v>0</v>
      </c>
      <c r="AN36" s="213">
        <f>IF('Indicator Date hidden'!AO37="x","x",$AN$2-'Indicator Date hidden'!AO37)</f>
        <v>0</v>
      </c>
      <c r="AO36" s="213">
        <f>IF('Indicator Date hidden'!AP37="x","x",$AO$2-'Indicator Date hidden'!AP37)</f>
        <v>0</v>
      </c>
      <c r="AP36" s="213">
        <f>IF('Indicator Date hidden'!AQ37="x","x",$AP$2-'Indicator Date hidden'!AQ37)</f>
        <v>0</v>
      </c>
      <c r="AQ36" s="213">
        <f>IF('Indicator Date hidden'!AR37="x","x",$AQ$2-'Indicator Date hidden'!AR37)</f>
        <v>4</v>
      </c>
      <c r="AR36" s="213">
        <f>IF('Indicator Date hidden'!AS37="x","x",$AR$2-'Indicator Date hidden'!AS37)</f>
        <v>0</v>
      </c>
      <c r="AS36" s="213">
        <f>IF('Indicator Date hidden'!AT37="x","x",$AS$2-'Indicator Date hidden'!AT37)</f>
        <v>0</v>
      </c>
      <c r="AT36" s="213">
        <f>IF('Indicator Date hidden'!AU37="x","x",$AT$2-'Indicator Date hidden'!AU37)</f>
        <v>0</v>
      </c>
      <c r="AU36" s="213">
        <f>IF('Indicator Date hidden'!AV37="x","x",$AU$2-'Indicator Date hidden'!AV37)</f>
        <v>3</v>
      </c>
      <c r="AV36" s="213">
        <f>IF('Indicator Date hidden'!AW37="x","x",$AV$2-'Indicator Date hidden'!AW37)</f>
        <v>0</v>
      </c>
      <c r="AW36" s="213">
        <f>IF('Indicator Date hidden'!AX37="x","x",$AW$2-'Indicator Date hidden'!AX37)</f>
        <v>0</v>
      </c>
      <c r="AX36" s="213">
        <f>IF('Indicator Date hidden'!AY37="x","x",$AX$2-'Indicator Date hidden'!AY37)</f>
        <v>0</v>
      </c>
      <c r="AY36" s="213">
        <f>IF('Indicator Date hidden'!AZ37="x","x",$AY$2-'Indicator Date hidden'!AZ37)</f>
        <v>0</v>
      </c>
      <c r="AZ36" s="213">
        <f>IF('Indicator Date hidden'!BA37="x","x",$AZ$2-'Indicator Date hidden'!BA37)</f>
        <v>0</v>
      </c>
      <c r="BA36">
        <f t="shared" si="5"/>
        <v>12</v>
      </c>
      <c r="BB36" s="21">
        <f t="shared" si="6"/>
        <v>0.25</v>
      </c>
      <c r="BC36">
        <f t="shared" si="7"/>
        <v>4</v>
      </c>
      <c r="BD36" s="21">
        <f t="shared" si="8"/>
        <v>0.90138781886599728</v>
      </c>
      <c r="BE36" s="283">
        <f t="shared" si="9"/>
        <v>0</v>
      </c>
    </row>
    <row r="37" spans="1:57" x14ac:dyDescent="0.35">
      <c r="A37" t="s">
        <v>8104</v>
      </c>
      <c r="B37" s="213">
        <f>IF('Indicator Date hidden'!C38="x","x",$B$2-'Indicator Date hidden'!C38)</f>
        <v>0</v>
      </c>
      <c r="C37" s="213">
        <f>IF('Indicator Date hidden'!D38="x","x",$C$2-'Indicator Date hidden'!D38)</f>
        <v>0</v>
      </c>
      <c r="D37" s="213">
        <f>IF('Indicator Date hidden'!E38="x","x",$D$2-'Indicator Date hidden'!E38)</f>
        <v>0</v>
      </c>
      <c r="E37" s="213">
        <f>IF('Indicator Date hidden'!F38="x","x",$E$2-'Indicator Date hidden'!F38)</f>
        <v>0</v>
      </c>
      <c r="F37" s="213">
        <f>IF('Indicator Date hidden'!G38="x","x",$F$2-'Indicator Date hidden'!G38)</f>
        <v>0</v>
      </c>
      <c r="G37" s="213">
        <f>IF('Indicator Date hidden'!H38="x","x",$G$2-'Indicator Date hidden'!H38)</f>
        <v>0</v>
      </c>
      <c r="H37" s="213">
        <f>IF('Indicator Date hidden'!I38="x","x",$H$2-'Indicator Date hidden'!I38)</f>
        <v>0</v>
      </c>
      <c r="I37" s="213">
        <f>IF('Indicator Date hidden'!J38="x","x",$I$2-'Indicator Date hidden'!J38)</f>
        <v>0</v>
      </c>
      <c r="J37" s="213">
        <f>IF('Indicator Date hidden'!K38="x","x",$J$2-'Indicator Date hidden'!K38)</f>
        <v>0</v>
      </c>
      <c r="K37" s="213">
        <f>IF('Indicator Date hidden'!L38="x","x",$K$2-'Indicator Date hidden'!L38)</f>
        <v>0</v>
      </c>
      <c r="L37" s="213">
        <f>IF('Indicator Date hidden'!M38="x","x",$L$2-'Indicator Date hidden'!M38)</f>
        <v>0</v>
      </c>
      <c r="M37" s="213">
        <f>IF('Indicator Date hidden'!N38="x","x",$M$2-'Indicator Date hidden'!N38)</f>
        <v>0</v>
      </c>
      <c r="N37" s="213">
        <f>IF('Indicator Date hidden'!O38="x","x",$N$2-'Indicator Date hidden'!O38)</f>
        <v>0</v>
      </c>
      <c r="O37" s="213">
        <f>IF('Indicator Date hidden'!P38="x","x",$O$2-'Indicator Date hidden'!P38)</f>
        <v>0</v>
      </c>
      <c r="P37" s="213">
        <f>IF('Indicator Date hidden'!Q38="x","x",$P$2-'Indicator Date hidden'!Q38)</f>
        <v>0</v>
      </c>
      <c r="Q37" s="213">
        <f>IF('Indicator Date hidden'!R38="x","x",$Q$2-'Indicator Date hidden'!R38)</f>
        <v>2</v>
      </c>
      <c r="R37" s="213">
        <f>IF('Indicator Date hidden'!S38="x","x",$R$2-'Indicator Date hidden'!S38)</f>
        <v>0</v>
      </c>
      <c r="S37" s="213">
        <f>IF('Indicator Date hidden'!T38="x","x",$S$2-'Indicator Date hidden'!T38)</f>
        <v>0</v>
      </c>
      <c r="T37" s="213">
        <f>IF('Indicator Date hidden'!U38="x","x",$T$2-'Indicator Date hidden'!U38)</f>
        <v>0</v>
      </c>
      <c r="U37" s="213">
        <f>IF('Indicator Date hidden'!V38="x","x",$U$2-'Indicator Date hidden'!V38)</f>
        <v>0</v>
      </c>
      <c r="V37" s="213">
        <f>IF('Indicator Date hidden'!W38="x","x",$V$2-'Indicator Date hidden'!W38)</f>
        <v>0</v>
      </c>
      <c r="W37" s="213">
        <f>IF('Indicator Date hidden'!X38="x","x",$W$2-'Indicator Date hidden'!X38)</f>
        <v>4</v>
      </c>
      <c r="X37" s="213">
        <f>IF('Indicator Date hidden'!Y38="x","x",$X$2-'Indicator Date hidden'!Y38)</f>
        <v>2</v>
      </c>
      <c r="Y37" s="213">
        <f>IF('Indicator Date hidden'!Z38="x","x",$Y$2-'Indicator Date hidden'!Z38)</f>
        <v>0</v>
      </c>
      <c r="Z37" s="213">
        <f>IF('Indicator Date hidden'!AA38="x","x",$Z$2-'Indicator Date hidden'!AA38)</f>
        <v>0</v>
      </c>
      <c r="AA37" s="213">
        <f>IF('Indicator Date hidden'!AB38="x","x",$AA$2-'Indicator Date hidden'!AB38)</f>
        <v>3</v>
      </c>
      <c r="AB37" s="213">
        <f>IF('Indicator Date hidden'!AC38="x","x",$AB$2-'Indicator Date hidden'!AC38)</f>
        <v>0</v>
      </c>
      <c r="AC37" s="213">
        <f>IF('Indicator Date hidden'!AD38="x","x",$AC$2-'Indicator Date hidden'!AD38)</f>
        <v>0</v>
      </c>
      <c r="AD37" s="213">
        <f>IF('Indicator Date hidden'!AE38="x","x",$AD$2-'Indicator Date hidden'!AE38)</f>
        <v>0</v>
      </c>
      <c r="AE37" s="213">
        <f>IF('Indicator Date hidden'!AF38="x","x",$AE$2-'Indicator Date hidden'!AF38)</f>
        <v>0</v>
      </c>
      <c r="AF37" s="213">
        <f>IF('Indicator Date hidden'!AG38="x","x",$AF$2-'Indicator Date hidden'!AG38)</f>
        <v>2</v>
      </c>
      <c r="AG37" s="213">
        <f>IF('Indicator Date hidden'!AH38="x","x",$AG$2-'Indicator Date hidden'!AH38)</f>
        <v>0</v>
      </c>
      <c r="AH37" s="213">
        <f>IF('Indicator Date hidden'!AI38="x","x",$AH$2-'Indicator Date hidden'!AI38)</f>
        <v>0</v>
      </c>
      <c r="AI37" s="213">
        <f>IF('Indicator Date hidden'!AJ38="x","x",$AI$2-'Indicator Date hidden'!AJ38)</f>
        <v>0</v>
      </c>
      <c r="AJ37" s="213" t="str">
        <f>IF('Indicator Date hidden'!AK38="x","x",$AJ$2-'Indicator Date hidden'!AK38)</f>
        <v>x</v>
      </c>
      <c r="AK37" s="213">
        <f>IF('Indicator Date hidden'!AL38="x","x",$AK$2-'Indicator Date hidden'!AL38)</f>
        <v>1</v>
      </c>
      <c r="AL37" s="213">
        <f>IF('Indicator Date hidden'!AM38="x","x",$AL$2-'Indicator Date hidden'!AM38)</f>
        <v>0</v>
      </c>
      <c r="AM37" s="213">
        <f>IF('Indicator Date hidden'!AN38="x","x",$AM$2-'Indicator Date hidden'!AN38)</f>
        <v>0</v>
      </c>
      <c r="AN37" s="213">
        <f>IF('Indicator Date hidden'!AO38="x","x",$AN$2-'Indicator Date hidden'!AO38)</f>
        <v>0</v>
      </c>
      <c r="AO37" s="213">
        <f>IF('Indicator Date hidden'!AP38="x","x",$AO$2-'Indicator Date hidden'!AP38)</f>
        <v>0</v>
      </c>
      <c r="AP37" s="213">
        <f>IF('Indicator Date hidden'!AQ38="x","x",$AP$2-'Indicator Date hidden'!AQ38)</f>
        <v>0</v>
      </c>
      <c r="AQ37" s="213">
        <f>IF('Indicator Date hidden'!AR38="x","x",$AQ$2-'Indicator Date hidden'!AR38)</f>
        <v>4</v>
      </c>
      <c r="AR37" s="213">
        <f>IF('Indicator Date hidden'!AS38="x","x",$AR$2-'Indicator Date hidden'!AS38)</f>
        <v>0</v>
      </c>
      <c r="AS37" s="213">
        <f>IF('Indicator Date hidden'!AT38="x","x",$AS$2-'Indicator Date hidden'!AT38)</f>
        <v>0</v>
      </c>
      <c r="AT37" s="213">
        <f>IF('Indicator Date hidden'!AU38="x","x",$AT$2-'Indicator Date hidden'!AU38)</f>
        <v>0</v>
      </c>
      <c r="AU37" s="213">
        <f>IF('Indicator Date hidden'!AV38="x","x",$AU$2-'Indicator Date hidden'!AV38)</f>
        <v>4</v>
      </c>
      <c r="AV37" s="213">
        <f>IF('Indicator Date hidden'!AW38="x","x",$AV$2-'Indicator Date hidden'!AW38)</f>
        <v>0</v>
      </c>
      <c r="AW37" s="213">
        <f>IF('Indicator Date hidden'!AX38="x","x",$AW$2-'Indicator Date hidden'!AX38)</f>
        <v>0</v>
      </c>
      <c r="AX37" s="213">
        <f>IF('Indicator Date hidden'!AY38="x","x",$AX$2-'Indicator Date hidden'!AY38)</f>
        <v>0</v>
      </c>
      <c r="AY37" s="213">
        <f>IF('Indicator Date hidden'!AZ38="x","x",$AY$2-'Indicator Date hidden'!AZ38)</f>
        <v>0</v>
      </c>
      <c r="AZ37" s="213">
        <f>IF('Indicator Date hidden'!BA38="x","x",$AZ$2-'Indicator Date hidden'!BA38)</f>
        <v>0</v>
      </c>
      <c r="BA37">
        <f t="shared" si="5"/>
        <v>22</v>
      </c>
      <c r="BB37" s="21">
        <f t="shared" si="6"/>
        <v>0.44</v>
      </c>
      <c r="BC37">
        <f t="shared" si="7"/>
        <v>8</v>
      </c>
      <c r="BD37" s="21">
        <f t="shared" si="8"/>
        <v>1.0983624174196784</v>
      </c>
      <c r="BE37" s="283">
        <f t="shared" si="9"/>
        <v>0</v>
      </c>
    </row>
    <row r="38" spans="1:57" x14ac:dyDescent="0.35">
      <c r="A38" t="s">
        <v>8110</v>
      </c>
      <c r="B38" s="213">
        <f>IF('Indicator Date hidden'!C39="x","x",$B$2-'Indicator Date hidden'!C39)</f>
        <v>0</v>
      </c>
      <c r="C38" s="213">
        <f>IF('Indicator Date hidden'!D39="x","x",$C$2-'Indicator Date hidden'!D39)</f>
        <v>0</v>
      </c>
      <c r="D38" s="213">
        <f>IF('Indicator Date hidden'!E39="x","x",$D$2-'Indicator Date hidden'!E39)</f>
        <v>0</v>
      </c>
      <c r="E38" s="213">
        <f>IF('Indicator Date hidden'!F39="x","x",$E$2-'Indicator Date hidden'!F39)</f>
        <v>0</v>
      </c>
      <c r="F38" s="213">
        <f>IF('Indicator Date hidden'!G39="x","x",$F$2-'Indicator Date hidden'!G39)</f>
        <v>0</v>
      </c>
      <c r="G38" s="213">
        <f>IF('Indicator Date hidden'!H39="x","x",$G$2-'Indicator Date hidden'!H39)</f>
        <v>0</v>
      </c>
      <c r="H38" s="213">
        <f>IF('Indicator Date hidden'!I39="x","x",$H$2-'Indicator Date hidden'!I39)</f>
        <v>0</v>
      </c>
      <c r="I38" s="213">
        <f>IF('Indicator Date hidden'!J39="x","x",$I$2-'Indicator Date hidden'!J39)</f>
        <v>0</v>
      </c>
      <c r="J38" s="213">
        <f>IF('Indicator Date hidden'!K39="x","x",$J$2-'Indicator Date hidden'!K39)</f>
        <v>0</v>
      </c>
      <c r="K38" s="213">
        <f>IF('Indicator Date hidden'!L39="x","x",$K$2-'Indicator Date hidden'!L39)</f>
        <v>0</v>
      </c>
      <c r="L38" s="213">
        <f>IF('Indicator Date hidden'!M39="x","x",$L$2-'Indicator Date hidden'!M39)</f>
        <v>0</v>
      </c>
      <c r="M38" s="213">
        <f>IF('Indicator Date hidden'!N39="x","x",$M$2-'Indicator Date hidden'!N39)</f>
        <v>0</v>
      </c>
      <c r="N38" s="213">
        <f>IF('Indicator Date hidden'!O39="x","x",$N$2-'Indicator Date hidden'!O39)</f>
        <v>0</v>
      </c>
      <c r="O38" s="213">
        <f>IF('Indicator Date hidden'!P39="x","x",$O$2-'Indicator Date hidden'!P39)</f>
        <v>0</v>
      </c>
      <c r="P38" s="213">
        <f>IF('Indicator Date hidden'!Q39="x","x",$P$2-'Indicator Date hidden'!Q39)</f>
        <v>0</v>
      </c>
      <c r="Q38" s="213">
        <f>IF('Indicator Date hidden'!R39="x","x",$Q$2-'Indicator Date hidden'!R39)</f>
        <v>4</v>
      </c>
      <c r="R38" s="213">
        <f>IF('Indicator Date hidden'!S39="x","x",$R$2-'Indicator Date hidden'!S39)</f>
        <v>0</v>
      </c>
      <c r="S38" s="213">
        <f>IF('Indicator Date hidden'!T39="x","x",$S$2-'Indicator Date hidden'!T39)</f>
        <v>0</v>
      </c>
      <c r="T38" s="213">
        <f>IF('Indicator Date hidden'!U39="x","x",$T$2-'Indicator Date hidden'!U39)</f>
        <v>0</v>
      </c>
      <c r="U38" s="213">
        <f>IF('Indicator Date hidden'!V39="x","x",$U$2-'Indicator Date hidden'!V39)</f>
        <v>0</v>
      </c>
      <c r="V38" s="213">
        <f>IF('Indicator Date hidden'!W39="x","x",$V$2-'Indicator Date hidden'!W39)</f>
        <v>0</v>
      </c>
      <c r="W38" s="213">
        <f>IF('Indicator Date hidden'!X39="x","x",$W$2-'Indicator Date hidden'!X39)</f>
        <v>4</v>
      </c>
      <c r="X38" s="213">
        <f>IF('Indicator Date hidden'!Y39="x","x",$X$2-'Indicator Date hidden'!Y39)</f>
        <v>4</v>
      </c>
      <c r="Y38" s="213">
        <f>IF('Indicator Date hidden'!Z39="x","x",$Y$2-'Indicator Date hidden'!Z39)</f>
        <v>0</v>
      </c>
      <c r="Z38" s="213">
        <f>IF('Indicator Date hidden'!AA39="x","x",$Z$2-'Indicator Date hidden'!AA39)</f>
        <v>0</v>
      </c>
      <c r="AA38" s="213">
        <f>IF('Indicator Date hidden'!AB39="x","x",$AA$2-'Indicator Date hidden'!AB39)</f>
        <v>0</v>
      </c>
      <c r="AB38" s="213">
        <f>IF('Indicator Date hidden'!AC39="x","x",$AB$2-'Indicator Date hidden'!AC39)</f>
        <v>0</v>
      </c>
      <c r="AC38" s="213">
        <f>IF('Indicator Date hidden'!AD39="x","x",$AC$2-'Indicator Date hidden'!AD39)</f>
        <v>0</v>
      </c>
      <c r="AD38" s="213">
        <f>IF('Indicator Date hidden'!AE39="x","x",$AD$2-'Indicator Date hidden'!AE39)</f>
        <v>0</v>
      </c>
      <c r="AE38" s="213">
        <f>IF('Indicator Date hidden'!AF39="x","x",$AE$2-'Indicator Date hidden'!AF39)</f>
        <v>0</v>
      </c>
      <c r="AF38" s="213">
        <f>IF('Indicator Date hidden'!AG39="x","x",$AF$2-'Indicator Date hidden'!AG39)</f>
        <v>0</v>
      </c>
      <c r="AG38" s="213">
        <f>IF('Indicator Date hidden'!AH39="x","x",$AG$2-'Indicator Date hidden'!AH39)</f>
        <v>0</v>
      </c>
      <c r="AH38" s="213">
        <f>IF('Indicator Date hidden'!AI39="x","x",$AH$2-'Indicator Date hidden'!AI39)</f>
        <v>0</v>
      </c>
      <c r="AI38" s="213">
        <f>IF('Indicator Date hidden'!AJ39="x","x",$AI$2-'Indicator Date hidden'!AJ39)</f>
        <v>0</v>
      </c>
      <c r="AJ38" s="213">
        <f>IF('Indicator Date hidden'!AK39="x","x",$AJ$2-'Indicator Date hidden'!AK39)</f>
        <v>1</v>
      </c>
      <c r="AK38" s="213">
        <f>IF('Indicator Date hidden'!AL39="x","x",$AK$2-'Indicator Date hidden'!AL39)</f>
        <v>1</v>
      </c>
      <c r="AL38" s="213">
        <f>IF('Indicator Date hidden'!AM39="x","x",$AL$2-'Indicator Date hidden'!AM39)</f>
        <v>0</v>
      </c>
      <c r="AM38" s="213">
        <f>IF('Indicator Date hidden'!AN39="x","x",$AM$2-'Indicator Date hidden'!AN39)</f>
        <v>0</v>
      </c>
      <c r="AN38" s="213">
        <f>IF('Indicator Date hidden'!AO39="x","x",$AN$2-'Indicator Date hidden'!AO39)</f>
        <v>0</v>
      </c>
      <c r="AO38" s="213">
        <f>IF('Indicator Date hidden'!AP39="x","x",$AO$2-'Indicator Date hidden'!AP39)</f>
        <v>0</v>
      </c>
      <c r="AP38" s="213">
        <f>IF('Indicator Date hidden'!AQ39="x","x",$AP$2-'Indicator Date hidden'!AQ39)</f>
        <v>0</v>
      </c>
      <c r="AQ38" s="213">
        <f>IF('Indicator Date hidden'!AR39="x","x",$AQ$2-'Indicator Date hidden'!AR39)</f>
        <v>0</v>
      </c>
      <c r="AR38" s="213">
        <f>IF('Indicator Date hidden'!AS39="x","x",$AR$2-'Indicator Date hidden'!AS39)</f>
        <v>0</v>
      </c>
      <c r="AS38" s="213">
        <f>IF('Indicator Date hidden'!AT39="x","x",$AS$2-'Indicator Date hidden'!AT39)</f>
        <v>0</v>
      </c>
      <c r="AT38" s="213">
        <f>IF('Indicator Date hidden'!AU39="x","x",$AT$2-'Indicator Date hidden'!AU39)</f>
        <v>0</v>
      </c>
      <c r="AU38" s="213">
        <f>IF('Indicator Date hidden'!AV39="x","x",$AU$2-'Indicator Date hidden'!AV39)</f>
        <v>3</v>
      </c>
      <c r="AV38" s="213">
        <f>IF('Indicator Date hidden'!AW39="x","x",$AV$2-'Indicator Date hidden'!AW39)</f>
        <v>0</v>
      </c>
      <c r="AW38" s="213">
        <f>IF('Indicator Date hidden'!AX39="x","x",$AW$2-'Indicator Date hidden'!AX39)</f>
        <v>0</v>
      </c>
      <c r="AX38" s="213">
        <f>IF('Indicator Date hidden'!AY39="x","x",$AX$2-'Indicator Date hidden'!AY39)</f>
        <v>0</v>
      </c>
      <c r="AY38" s="213">
        <f>IF('Indicator Date hidden'!AZ39="x","x",$AY$2-'Indicator Date hidden'!AZ39)</f>
        <v>0</v>
      </c>
      <c r="AZ38" s="213">
        <f>IF('Indicator Date hidden'!BA39="x","x",$AZ$2-'Indicator Date hidden'!BA39)</f>
        <v>0</v>
      </c>
      <c r="BA38">
        <f t="shared" si="5"/>
        <v>17</v>
      </c>
      <c r="BB38" s="21">
        <f t="shared" si="6"/>
        <v>0.33333333333333331</v>
      </c>
      <c r="BC38">
        <f t="shared" si="7"/>
        <v>6</v>
      </c>
      <c r="BD38" s="21">
        <f t="shared" si="8"/>
        <v>1.0226199851298272</v>
      </c>
      <c r="BE38" s="283">
        <f t="shared" si="9"/>
        <v>0</v>
      </c>
    </row>
    <row r="39" spans="1:57" x14ac:dyDescent="0.35">
      <c r="A39" t="s">
        <v>8112</v>
      </c>
      <c r="B39" s="213">
        <f>IF('Indicator Date hidden'!C40="x","x",$B$2-'Indicator Date hidden'!C40)</f>
        <v>0</v>
      </c>
      <c r="C39" s="213">
        <f>IF('Indicator Date hidden'!D40="x","x",$C$2-'Indicator Date hidden'!D40)</f>
        <v>0</v>
      </c>
      <c r="D39" s="213">
        <f>IF('Indicator Date hidden'!E40="x","x",$D$2-'Indicator Date hidden'!E40)</f>
        <v>0</v>
      </c>
      <c r="E39" s="213">
        <f>IF('Indicator Date hidden'!F40="x","x",$E$2-'Indicator Date hidden'!F40)</f>
        <v>0</v>
      </c>
      <c r="F39" s="213">
        <f>IF('Indicator Date hidden'!G40="x","x",$F$2-'Indicator Date hidden'!G40)</f>
        <v>0</v>
      </c>
      <c r="G39" s="213">
        <f>IF('Indicator Date hidden'!H40="x","x",$G$2-'Indicator Date hidden'!H40)</f>
        <v>0</v>
      </c>
      <c r="H39" s="213">
        <f>IF('Indicator Date hidden'!I40="x","x",$H$2-'Indicator Date hidden'!I40)</f>
        <v>0</v>
      </c>
      <c r="I39" s="213">
        <f>IF('Indicator Date hidden'!J40="x","x",$I$2-'Indicator Date hidden'!J40)</f>
        <v>0</v>
      </c>
      <c r="J39" s="213">
        <f>IF('Indicator Date hidden'!K40="x","x",$J$2-'Indicator Date hidden'!K40)</f>
        <v>0</v>
      </c>
      <c r="K39" s="213">
        <f>IF('Indicator Date hidden'!L40="x","x",$K$2-'Indicator Date hidden'!L40)</f>
        <v>0</v>
      </c>
      <c r="L39" s="213">
        <f>IF('Indicator Date hidden'!M40="x","x",$L$2-'Indicator Date hidden'!M40)</f>
        <v>0</v>
      </c>
      <c r="M39" s="213">
        <f>IF('Indicator Date hidden'!N40="x","x",$M$2-'Indicator Date hidden'!N40)</f>
        <v>0</v>
      </c>
      <c r="N39" s="213">
        <f>IF('Indicator Date hidden'!O40="x","x",$N$2-'Indicator Date hidden'!O40)</f>
        <v>0</v>
      </c>
      <c r="O39" s="213">
        <f>IF('Indicator Date hidden'!P40="x","x",$O$2-'Indicator Date hidden'!P40)</f>
        <v>0</v>
      </c>
      <c r="P39" s="213">
        <f>IF('Indicator Date hidden'!Q40="x","x",$P$2-'Indicator Date hidden'!Q40)</f>
        <v>0</v>
      </c>
      <c r="Q39" s="213">
        <f>IF('Indicator Date hidden'!R40="x","x",$Q$2-'Indicator Date hidden'!R40)</f>
        <v>2</v>
      </c>
      <c r="R39" s="213">
        <f>IF('Indicator Date hidden'!S40="x","x",$R$2-'Indicator Date hidden'!S40)</f>
        <v>0</v>
      </c>
      <c r="S39" s="213">
        <f>IF('Indicator Date hidden'!T40="x","x",$S$2-'Indicator Date hidden'!T40)</f>
        <v>0</v>
      </c>
      <c r="T39" s="213">
        <f>IF('Indicator Date hidden'!U40="x","x",$T$2-'Indicator Date hidden'!U40)</f>
        <v>0</v>
      </c>
      <c r="U39" s="213">
        <f>IF('Indicator Date hidden'!V40="x","x",$U$2-'Indicator Date hidden'!V40)</f>
        <v>0</v>
      </c>
      <c r="V39" s="213">
        <f>IF('Indicator Date hidden'!W40="x","x",$V$2-'Indicator Date hidden'!W40)</f>
        <v>0</v>
      </c>
      <c r="W39" s="213">
        <f>IF('Indicator Date hidden'!X40="x","x",$W$2-'Indicator Date hidden'!X40)</f>
        <v>2</v>
      </c>
      <c r="X39" s="213" t="str">
        <f>IF('Indicator Date hidden'!Y40="x","x",$X$2-'Indicator Date hidden'!Y40)</f>
        <v>x</v>
      </c>
      <c r="Y39" s="213">
        <f>IF('Indicator Date hidden'!Z40="x","x",$Y$2-'Indicator Date hidden'!Z40)</f>
        <v>0</v>
      </c>
      <c r="Z39" s="213">
        <f>IF('Indicator Date hidden'!AA40="x","x",$Z$2-'Indicator Date hidden'!AA40)</f>
        <v>0</v>
      </c>
      <c r="AA39" s="213" t="str">
        <f>IF('Indicator Date hidden'!AB40="x","x",$AA$2-'Indicator Date hidden'!AB40)</f>
        <v>x</v>
      </c>
      <c r="AB39" s="213">
        <f>IF('Indicator Date hidden'!AC40="x","x",$AB$2-'Indicator Date hidden'!AC40)</f>
        <v>0</v>
      </c>
      <c r="AC39" s="213">
        <f>IF('Indicator Date hidden'!AD40="x","x",$AC$2-'Indicator Date hidden'!AD40)</f>
        <v>0</v>
      </c>
      <c r="AD39" s="213">
        <f>IF('Indicator Date hidden'!AE40="x","x",$AD$2-'Indicator Date hidden'!AE40)</f>
        <v>0</v>
      </c>
      <c r="AE39" s="213" t="str">
        <f>IF('Indicator Date hidden'!AF40="x","x",$AE$2-'Indicator Date hidden'!AF40)</f>
        <v>x</v>
      </c>
      <c r="AF39" s="213">
        <f>IF('Indicator Date hidden'!AG40="x","x",$AF$2-'Indicator Date hidden'!AG40)</f>
        <v>9</v>
      </c>
      <c r="AG39" s="213">
        <f>IF('Indicator Date hidden'!AH40="x","x",$AG$2-'Indicator Date hidden'!AH40)</f>
        <v>0</v>
      </c>
      <c r="AH39" s="213">
        <f>IF('Indicator Date hidden'!AI40="x","x",$AH$2-'Indicator Date hidden'!AI40)</f>
        <v>0</v>
      </c>
      <c r="AI39" s="213">
        <f>IF('Indicator Date hidden'!AJ40="x","x",$AI$2-'Indicator Date hidden'!AJ40)</f>
        <v>0</v>
      </c>
      <c r="AJ39" s="213" t="str">
        <f>IF('Indicator Date hidden'!AK40="x","x",$AJ$2-'Indicator Date hidden'!AK40)</f>
        <v>x</v>
      </c>
      <c r="AK39" s="213">
        <f>IF('Indicator Date hidden'!AL40="x","x",$AK$2-'Indicator Date hidden'!AL40)</f>
        <v>1</v>
      </c>
      <c r="AL39" s="213">
        <f>IF('Indicator Date hidden'!AM40="x","x",$AL$2-'Indicator Date hidden'!AM40)</f>
        <v>0</v>
      </c>
      <c r="AM39" s="213">
        <f>IF('Indicator Date hidden'!AN40="x","x",$AM$2-'Indicator Date hidden'!AN40)</f>
        <v>0</v>
      </c>
      <c r="AN39" s="213">
        <f>IF('Indicator Date hidden'!AO40="x","x",$AN$2-'Indicator Date hidden'!AO40)</f>
        <v>0</v>
      </c>
      <c r="AO39" s="213" t="str">
        <f>IF('Indicator Date hidden'!AP40="x","x",$AO$2-'Indicator Date hidden'!AP40)</f>
        <v>x</v>
      </c>
      <c r="AP39" s="213" t="str">
        <f>IF('Indicator Date hidden'!AQ40="x","x",$AP$2-'Indicator Date hidden'!AQ40)</f>
        <v>x</v>
      </c>
      <c r="AQ39" s="213">
        <f>IF('Indicator Date hidden'!AR40="x","x",$AQ$2-'Indicator Date hidden'!AR40)</f>
        <v>6</v>
      </c>
      <c r="AR39" s="213">
        <f>IF('Indicator Date hidden'!AS40="x","x",$AR$2-'Indicator Date hidden'!AS40)</f>
        <v>0</v>
      </c>
      <c r="AS39" s="213">
        <f>IF('Indicator Date hidden'!AT40="x","x",$AS$2-'Indicator Date hidden'!AT40)</f>
        <v>0</v>
      </c>
      <c r="AT39" s="213">
        <f>IF('Indicator Date hidden'!AU40="x","x",$AT$2-'Indicator Date hidden'!AU40)</f>
        <v>0</v>
      </c>
      <c r="AU39" s="213">
        <f>IF('Indicator Date hidden'!AV40="x","x",$AU$2-'Indicator Date hidden'!AV40)</f>
        <v>1</v>
      </c>
      <c r="AV39" s="213">
        <f>IF('Indicator Date hidden'!AW40="x","x",$AV$2-'Indicator Date hidden'!AW40)</f>
        <v>0</v>
      </c>
      <c r="AW39" s="213">
        <f>IF('Indicator Date hidden'!AX40="x","x",$AW$2-'Indicator Date hidden'!AX40)</f>
        <v>0</v>
      </c>
      <c r="AX39" s="213">
        <f>IF('Indicator Date hidden'!AY40="x","x",$AX$2-'Indicator Date hidden'!AY40)</f>
        <v>0</v>
      </c>
      <c r="AY39" s="213">
        <f>IF('Indicator Date hidden'!AZ40="x","x",$AY$2-'Indicator Date hidden'!AZ40)</f>
        <v>0</v>
      </c>
      <c r="AZ39" s="213">
        <f>IF('Indicator Date hidden'!BA40="x","x",$AZ$2-'Indicator Date hidden'!BA40)</f>
        <v>0</v>
      </c>
      <c r="BA39">
        <f t="shared" si="5"/>
        <v>21</v>
      </c>
      <c r="BB39" s="21">
        <f t="shared" si="6"/>
        <v>0.46666666666666667</v>
      </c>
      <c r="BC39">
        <f t="shared" si="7"/>
        <v>6</v>
      </c>
      <c r="BD39" s="21">
        <f t="shared" si="8"/>
        <v>1.6138291249213605</v>
      </c>
      <c r="BE39" s="283">
        <f t="shared" si="9"/>
        <v>0</v>
      </c>
    </row>
    <row r="40" spans="1:57" x14ac:dyDescent="0.35">
      <c r="A40" t="s">
        <v>8109</v>
      </c>
      <c r="B40" s="213">
        <f>IF('Indicator Date hidden'!C41="x","x",$B$2-'Indicator Date hidden'!C41)</f>
        <v>0</v>
      </c>
      <c r="C40" s="213">
        <f>IF('Indicator Date hidden'!D41="x","x",$C$2-'Indicator Date hidden'!D41)</f>
        <v>0</v>
      </c>
      <c r="D40" s="213">
        <f>IF('Indicator Date hidden'!E41="x","x",$D$2-'Indicator Date hidden'!E41)</f>
        <v>0</v>
      </c>
      <c r="E40" s="213">
        <f>IF('Indicator Date hidden'!F41="x","x",$E$2-'Indicator Date hidden'!F41)</f>
        <v>0</v>
      </c>
      <c r="F40" s="213">
        <f>IF('Indicator Date hidden'!G41="x","x",$F$2-'Indicator Date hidden'!G41)</f>
        <v>0</v>
      </c>
      <c r="G40" s="213">
        <f>IF('Indicator Date hidden'!H41="x","x",$G$2-'Indicator Date hidden'!H41)</f>
        <v>0</v>
      </c>
      <c r="H40" s="213">
        <f>IF('Indicator Date hidden'!I41="x","x",$H$2-'Indicator Date hidden'!I41)</f>
        <v>0</v>
      </c>
      <c r="I40" s="213">
        <f>IF('Indicator Date hidden'!J41="x","x",$I$2-'Indicator Date hidden'!J41)</f>
        <v>0</v>
      </c>
      <c r="J40" s="213">
        <f>IF('Indicator Date hidden'!K41="x","x",$J$2-'Indicator Date hidden'!K41)</f>
        <v>0</v>
      </c>
      <c r="K40" s="213">
        <f>IF('Indicator Date hidden'!L41="x","x",$K$2-'Indicator Date hidden'!L41)</f>
        <v>0</v>
      </c>
      <c r="L40" s="213">
        <f>IF('Indicator Date hidden'!M41="x","x",$L$2-'Indicator Date hidden'!M41)</f>
        <v>0</v>
      </c>
      <c r="M40" s="213">
        <f>IF('Indicator Date hidden'!N41="x","x",$M$2-'Indicator Date hidden'!N41)</f>
        <v>0</v>
      </c>
      <c r="N40" s="213">
        <f>IF('Indicator Date hidden'!O41="x","x",$N$2-'Indicator Date hidden'!O41)</f>
        <v>0</v>
      </c>
      <c r="O40" s="213">
        <f>IF('Indicator Date hidden'!P41="x","x",$O$2-'Indicator Date hidden'!P41)</f>
        <v>0</v>
      </c>
      <c r="P40" s="213">
        <f>IF('Indicator Date hidden'!Q41="x","x",$P$2-'Indicator Date hidden'!Q41)</f>
        <v>0</v>
      </c>
      <c r="Q40" s="213">
        <f>IF('Indicator Date hidden'!R41="x","x",$Q$2-'Indicator Date hidden'!R41)</f>
        <v>2</v>
      </c>
      <c r="R40" s="213">
        <f>IF('Indicator Date hidden'!S41="x","x",$R$2-'Indicator Date hidden'!S41)</f>
        <v>0</v>
      </c>
      <c r="S40" s="213">
        <f>IF('Indicator Date hidden'!T41="x","x",$S$2-'Indicator Date hidden'!T41)</f>
        <v>0</v>
      </c>
      <c r="T40" s="213">
        <f>IF('Indicator Date hidden'!U41="x","x",$T$2-'Indicator Date hidden'!U41)</f>
        <v>0</v>
      </c>
      <c r="U40" s="213">
        <f>IF('Indicator Date hidden'!V41="x","x",$U$2-'Indicator Date hidden'!V41)</f>
        <v>0</v>
      </c>
      <c r="V40" s="213">
        <f>IF('Indicator Date hidden'!W41="x","x",$V$2-'Indicator Date hidden'!W41)</f>
        <v>0</v>
      </c>
      <c r="W40" s="213">
        <f>IF('Indicator Date hidden'!X41="x","x",$W$2-'Indicator Date hidden'!X41)</f>
        <v>3</v>
      </c>
      <c r="X40" s="213">
        <f>IF('Indicator Date hidden'!Y41="x","x",$X$2-'Indicator Date hidden'!Y41)</f>
        <v>4</v>
      </c>
      <c r="Y40" s="213">
        <f>IF('Indicator Date hidden'!Z41="x","x",$Y$2-'Indicator Date hidden'!Z41)</f>
        <v>0</v>
      </c>
      <c r="Z40" s="213">
        <f>IF('Indicator Date hidden'!AA41="x","x",$Z$2-'Indicator Date hidden'!AA41)</f>
        <v>0</v>
      </c>
      <c r="AA40" s="213">
        <f>IF('Indicator Date hidden'!AB41="x","x",$AA$2-'Indicator Date hidden'!AB41)</f>
        <v>0</v>
      </c>
      <c r="AB40" s="213">
        <f>IF('Indicator Date hidden'!AC41="x","x",$AB$2-'Indicator Date hidden'!AC41)</f>
        <v>0</v>
      </c>
      <c r="AC40" s="213">
        <f>IF('Indicator Date hidden'!AD41="x","x",$AC$2-'Indicator Date hidden'!AD41)</f>
        <v>0</v>
      </c>
      <c r="AD40" s="213">
        <f>IF('Indicator Date hidden'!AE41="x","x",$AD$2-'Indicator Date hidden'!AE41)</f>
        <v>0</v>
      </c>
      <c r="AE40" s="213">
        <f>IF('Indicator Date hidden'!AF41="x","x",$AE$2-'Indicator Date hidden'!AF41)</f>
        <v>0</v>
      </c>
      <c r="AF40" s="213">
        <f>IF('Indicator Date hidden'!AG41="x","x",$AF$2-'Indicator Date hidden'!AG41)</f>
        <v>2</v>
      </c>
      <c r="AG40" s="213">
        <f>IF('Indicator Date hidden'!AH41="x","x",$AG$2-'Indicator Date hidden'!AH41)</f>
        <v>0</v>
      </c>
      <c r="AH40" s="213">
        <f>IF('Indicator Date hidden'!AI41="x","x",$AH$2-'Indicator Date hidden'!AI41)</f>
        <v>0</v>
      </c>
      <c r="AI40" s="213">
        <f>IF('Indicator Date hidden'!AJ41="x","x",$AI$2-'Indicator Date hidden'!AJ41)</f>
        <v>0</v>
      </c>
      <c r="AJ40" s="213">
        <f>IF('Indicator Date hidden'!AK41="x","x",$AJ$2-'Indicator Date hidden'!AK41)</f>
        <v>1</v>
      </c>
      <c r="AK40" s="213">
        <f>IF('Indicator Date hidden'!AL41="x","x",$AK$2-'Indicator Date hidden'!AL41)</f>
        <v>0</v>
      </c>
      <c r="AL40" s="213">
        <f>IF('Indicator Date hidden'!AM41="x","x",$AL$2-'Indicator Date hidden'!AM41)</f>
        <v>0</v>
      </c>
      <c r="AM40" s="213">
        <f>IF('Indicator Date hidden'!AN41="x","x",$AM$2-'Indicator Date hidden'!AN41)</f>
        <v>0</v>
      </c>
      <c r="AN40" s="213">
        <f>IF('Indicator Date hidden'!AO41="x","x",$AN$2-'Indicator Date hidden'!AO41)</f>
        <v>0</v>
      </c>
      <c r="AO40" s="213">
        <f>IF('Indicator Date hidden'!AP41="x","x",$AO$2-'Indicator Date hidden'!AP41)</f>
        <v>0</v>
      </c>
      <c r="AP40" s="213">
        <f>IF('Indicator Date hidden'!AQ41="x","x",$AP$2-'Indicator Date hidden'!AQ41)</f>
        <v>0</v>
      </c>
      <c r="AQ40" s="213" t="str">
        <f>IF('Indicator Date hidden'!AR41="x","x",$AQ$2-'Indicator Date hidden'!AR41)</f>
        <v>x</v>
      </c>
      <c r="AR40" s="213">
        <f>IF('Indicator Date hidden'!AS41="x","x",$AR$2-'Indicator Date hidden'!AS41)</f>
        <v>0</v>
      </c>
      <c r="AS40" s="213">
        <f>IF('Indicator Date hidden'!AT41="x","x",$AS$2-'Indicator Date hidden'!AT41)</f>
        <v>0</v>
      </c>
      <c r="AT40" s="213">
        <f>IF('Indicator Date hidden'!AU41="x","x",$AT$2-'Indicator Date hidden'!AU41)</f>
        <v>0</v>
      </c>
      <c r="AU40" s="213">
        <f>IF('Indicator Date hidden'!AV41="x","x",$AU$2-'Indicator Date hidden'!AV41)</f>
        <v>3</v>
      </c>
      <c r="AV40" s="213">
        <f>IF('Indicator Date hidden'!AW41="x","x",$AV$2-'Indicator Date hidden'!AW41)</f>
        <v>0</v>
      </c>
      <c r="AW40" s="213">
        <f>IF('Indicator Date hidden'!AX41="x","x",$AW$2-'Indicator Date hidden'!AX41)</f>
        <v>0</v>
      </c>
      <c r="AX40" s="213">
        <f>IF('Indicator Date hidden'!AY41="x","x",$AX$2-'Indicator Date hidden'!AY41)</f>
        <v>0</v>
      </c>
      <c r="AY40" s="213">
        <f>IF('Indicator Date hidden'!AZ41="x","x",$AY$2-'Indicator Date hidden'!AZ41)</f>
        <v>0</v>
      </c>
      <c r="AZ40" s="213">
        <f>IF('Indicator Date hidden'!BA41="x","x",$AZ$2-'Indicator Date hidden'!BA41)</f>
        <v>0</v>
      </c>
      <c r="BA40">
        <f t="shared" si="5"/>
        <v>15</v>
      </c>
      <c r="BB40" s="21">
        <f t="shared" si="6"/>
        <v>0.3</v>
      </c>
      <c r="BC40">
        <f t="shared" si="7"/>
        <v>6</v>
      </c>
      <c r="BD40" s="21">
        <f t="shared" si="8"/>
        <v>0.87749643873921224</v>
      </c>
      <c r="BE40" s="283">
        <f t="shared" si="9"/>
        <v>0</v>
      </c>
    </row>
    <row r="41" spans="1:57" x14ac:dyDescent="0.35">
      <c r="A41" t="s">
        <v>8108</v>
      </c>
      <c r="B41" s="213">
        <f>IF('Indicator Date hidden'!C42="x","x",$B$2-'Indicator Date hidden'!C42)</f>
        <v>0</v>
      </c>
      <c r="C41" s="213">
        <f>IF('Indicator Date hidden'!D42="x","x",$C$2-'Indicator Date hidden'!D42)</f>
        <v>0</v>
      </c>
      <c r="D41" s="213">
        <f>IF('Indicator Date hidden'!E42="x","x",$D$2-'Indicator Date hidden'!E42)</f>
        <v>0</v>
      </c>
      <c r="E41" s="213">
        <f>IF('Indicator Date hidden'!F42="x","x",$E$2-'Indicator Date hidden'!F42)</f>
        <v>0</v>
      </c>
      <c r="F41" s="213">
        <f>IF('Indicator Date hidden'!G42="x","x",$F$2-'Indicator Date hidden'!G42)</f>
        <v>0</v>
      </c>
      <c r="G41" s="213">
        <f>IF('Indicator Date hidden'!H42="x","x",$G$2-'Indicator Date hidden'!H42)</f>
        <v>0</v>
      </c>
      <c r="H41" s="213">
        <f>IF('Indicator Date hidden'!I42="x","x",$H$2-'Indicator Date hidden'!I42)</f>
        <v>0</v>
      </c>
      <c r="I41" s="213">
        <f>IF('Indicator Date hidden'!J42="x","x",$I$2-'Indicator Date hidden'!J42)</f>
        <v>0</v>
      </c>
      <c r="J41" s="213">
        <f>IF('Indicator Date hidden'!K42="x","x",$J$2-'Indicator Date hidden'!K42)</f>
        <v>0</v>
      </c>
      <c r="K41" s="213">
        <f>IF('Indicator Date hidden'!L42="x","x",$K$2-'Indicator Date hidden'!L42)</f>
        <v>0</v>
      </c>
      <c r="L41" s="213">
        <f>IF('Indicator Date hidden'!M42="x","x",$L$2-'Indicator Date hidden'!M42)</f>
        <v>0</v>
      </c>
      <c r="M41" s="213">
        <f>IF('Indicator Date hidden'!N42="x","x",$M$2-'Indicator Date hidden'!N42)</f>
        <v>0</v>
      </c>
      <c r="N41" s="213">
        <f>IF('Indicator Date hidden'!O42="x","x",$N$2-'Indicator Date hidden'!O42)</f>
        <v>0</v>
      </c>
      <c r="O41" s="213">
        <f>IF('Indicator Date hidden'!P42="x","x",$O$2-'Indicator Date hidden'!P42)</f>
        <v>0</v>
      </c>
      <c r="P41" s="213">
        <f>IF('Indicator Date hidden'!Q42="x","x",$P$2-'Indicator Date hidden'!Q42)</f>
        <v>0</v>
      </c>
      <c r="Q41" s="213">
        <f>IF('Indicator Date hidden'!R42="x","x",$Q$2-'Indicator Date hidden'!R42)</f>
        <v>0</v>
      </c>
      <c r="R41" s="213">
        <f>IF('Indicator Date hidden'!S42="x","x",$R$2-'Indicator Date hidden'!S42)</f>
        <v>0</v>
      </c>
      <c r="S41" s="213">
        <f>IF('Indicator Date hidden'!T42="x","x",$S$2-'Indicator Date hidden'!T42)</f>
        <v>0</v>
      </c>
      <c r="T41" s="213">
        <f>IF('Indicator Date hidden'!U42="x","x",$T$2-'Indicator Date hidden'!U42)</f>
        <v>0</v>
      </c>
      <c r="U41" s="213">
        <f>IF('Indicator Date hidden'!V42="x","x",$U$2-'Indicator Date hidden'!V42)</f>
        <v>0</v>
      </c>
      <c r="V41" s="213">
        <f>IF('Indicator Date hidden'!W42="x","x",$V$2-'Indicator Date hidden'!W42)</f>
        <v>0</v>
      </c>
      <c r="W41" s="213">
        <f>IF('Indicator Date hidden'!X42="x","x",$W$2-'Indicator Date hidden'!X42)</f>
        <v>1</v>
      </c>
      <c r="X41" s="213" t="str">
        <f>IF('Indicator Date hidden'!Y42="x","x",$X$2-'Indicator Date hidden'!Y42)</f>
        <v>x</v>
      </c>
      <c r="Y41" s="213">
        <f>IF('Indicator Date hidden'!Z42="x","x",$Y$2-'Indicator Date hidden'!Z42)</f>
        <v>0</v>
      </c>
      <c r="Z41" s="213">
        <f>IF('Indicator Date hidden'!AA42="x","x",$Z$2-'Indicator Date hidden'!AA42)</f>
        <v>0</v>
      </c>
      <c r="AA41" s="213">
        <f>IF('Indicator Date hidden'!AB42="x","x",$AA$2-'Indicator Date hidden'!AB42)</f>
        <v>0</v>
      </c>
      <c r="AB41" s="213">
        <f>IF('Indicator Date hidden'!AC42="x","x",$AB$2-'Indicator Date hidden'!AC42)</f>
        <v>0</v>
      </c>
      <c r="AC41" s="213">
        <f>IF('Indicator Date hidden'!AD42="x","x",$AC$2-'Indicator Date hidden'!AD42)</f>
        <v>0</v>
      </c>
      <c r="AD41" s="213">
        <f>IF('Indicator Date hidden'!AE42="x","x",$AD$2-'Indicator Date hidden'!AE42)</f>
        <v>0</v>
      </c>
      <c r="AE41" s="213">
        <f>IF('Indicator Date hidden'!AF42="x","x",$AE$2-'Indicator Date hidden'!AF42)</f>
        <v>0</v>
      </c>
      <c r="AF41" s="213">
        <f>IF('Indicator Date hidden'!AG42="x","x",$AF$2-'Indicator Date hidden'!AG42)</f>
        <v>1</v>
      </c>
      <c r="AG41" s="213">
        <f>IF('Indicator Date hidden'!AH42="x","x",$AG$2-'Indicator Date hidden'!AH42)</f>
        <v>0</v>
      </c>
      <c r="AH41" s="213">
        <f>IF('Indicator Date hidden'!AI42="x","x",$AH$2-'Indicator Date hidden'!AI42)</f>
        <v>0</v>
      </c>
      <c r="AI41" s="213">
        <f>IF('Indicator Date hidden'!AJ42="x","x",$AI$2-'Indicator Date hidden'!AJ42)</f>
        <v>0</v>
      </c>
      <c r="AJ41" s="213">
        <f>IF('Indicator Date hidden'!AK42="x","x",$AJ$2-'Indicator Date hidden'!AK42)</f>
        <v>1</v>
      </c>
      <c r="AK41" s="213">
        <f>IF('Indicator Date hidden'!AL42="x","x",$AK$2-'Indicator Date hidden'!AL42)</f>
        <v>0</v>
      </c>
      <c r="AL41" s="213">
        <f>IF('Indicator Date hidden'!AM42="x","x",$AL$2-'Indicator Date hidden'!AM42)</f>
        <v>0</v>
      </c>
      <c r="AM41" s="213">
        <f>IF('Indicator Date hidden'!AN42="x","x",$AM$2-'Indicator Date hidden'!AN42)</f>
        <v>0</v>
      </c>
      <c r="AN41" s="213">
        <f>IF('Indicator Date hidden'!AO42="x","x",$AN$2-'Indicator Date hidden'!AO42)</f>
        <v>0</v>
      </c>
      <c r="AO41" s="213" t="str">
        <f>IF('Indicator Date hidden'!AP42="x","x",$AO$2-'Indicator Date hidden'!AP42)</f>
        <v>x</v>
      </c>
      <c r="AP41" s="213" t="str">
        <f>IF('Indicator Date hidden'!AQ42="x","x",$AP$2-'Indicator Date hidden'!AQ42)</f>
        <v>x</v>
      </c>
      <c r="AQ41" s="213">
        <f>IF('Indicator Date hidden'!AR42="x","x",$AQ$2-'Indicator Date hidden'!AR42)</f>
        <v>0</v>
      </c>
      <c r="AR41" s="213">
        <f>IF('Indicator Date hidden'!AS42="x","x",$AR$2-'Indicator Date hidden'!AS42)</f>
        <v>0</v>
      </c>
      <c r="AS41" s="213">
        <f>IF('Indicator Date hidden'!AT42="x","x",$AS$2-'Indicator Date hidden'!AT42)</f>
        <v>0</v>
      </c>
      <c r="AT41" s="213">
        <f>IF('Indicator Date hidden'!AU42="x","x",$AT$2-'Indicator Date hidden'!AU42)</f>
        <v>0</v>
      </c>
      <c r="AU41" s="213">
        <f>IF('Indicator Date hidden'!AV42="x","x",$AU$2-'Indicator Date hidden'!AV42)</f>
        <v>2</v>
      </c>
      <c r="AV41" s="213">
        <f>IF('Indicator Date hidden'!AW42="x","x",$AV$2-'Indicator Date hidden'!AW42)</f>
        <v>0</v>
      </c>
      <c r="AW41" s="213">
        <f>IF('Indicator Date hidden'!AX42="x","x",$AW$2-'Indicator Date hidden'!AX42)</f>
        <v>0</v>
      </c>
      <c r="AX41" s="213">
        <f>IF('Indicator Date hidden'!AY42="x","x",$AX$2-'Indicator Date hidden'!AY42)</f>
        <v>0</v>
      </c>
      <c r="AY41" s="213">
        <f>IF('Indicator Date hidden'!AZ42="x","x",$AY$2-'Indicator Date hidden'!AZ42)</f>
        <v>0</v>
      </c>
      <c r="AZ41" s="213">
        <f>IF('Indicator Date hidden'!BA42="x","x",$AZ$2-'Indicator Date hidden'!BA42)</f>
        <v>0</v>
      </c>
      <c r="BA41">
        <f t="shared" si="5"/>
        <v>5</v>
      </c>
      <c r="BB41" s="21">
        <f t="shared" si="6"/>
        <v>0.10416666666666667</v>
      </c>
      <c r="BC41">
        <f t="shared" si="7"/>
        <v>4</v>
      </c>
      <c r="BD41" s="21">
        <f t="shared" si="8"/>
        <v>0.3673998351780916</v>
      </c>
      <c r="BE41" s="283">
        <f t="shared" si="9"/>
        <v>0</v>
      </c>
    </row>
    <row r="42" spans="1:57" x14ac:dyDescent="0.35">
      <c r="A42" t="s">
        <v>8115</v>
      </c>
      <c r="B42" s="213">
        <f>IF('Indicator Date hidden'!C43="x","x",$B$2-'Indicator Date hidden'!C43)</f>
        <v>0</v>
      </c>
      <c r="C42" s="213">
        <f>IF('Indicator Date hidden'!D43="x","x",$C$2-'Indicator Date hidden'!D43)</f>
        <v>0</v>
      </c>
      <c r="D42" s="213">
        <f>IF('Indicator Date hidden'!E43="x","x",$D$2-'Indicator Date hidden'!E43)</f>
        <v>0</v>
      </c>
      <c r="E42" s="213">
        <f>IF('Indicator Date hidden'!F43="x","x",$E$2-'Indicator Date hidden'!F43)</f>
        <v>0</v>
      </c>
      <c r="F42" s="213">
        <f>IF('Indicator Date hidden'!G43="x","x",$F$2-'Indicator Date hidden'!G43)</f>
        <v>0</v>
      </c>
      <c r="G42" s="213">
        <f>IF('Indicator Date hidden'!H43="x","x",$G$2-'Indicator Date hidden'!H43)</f>
        <v>0</v>
      </c>
      <c r="H42" s="213">
        <f>IF('Indicator Date hidden'!I43="x","x",$H$2-'Indicator Date hidden'!I43)</f>
        <v>0</v>
      </c>
      <c r="I42" s="213">
        <f>IF('Indicator Date hidden'!J43="x","x",$I$2-'Indicator Date hidden'!J43)</f>
        <v>0</v>
      </c>
      <c r="J42" s="213">
        <f>IF('Indicator Date hidden'!K43="x","x",$J$2-'Indicator Date hidden'!K43)</f>
        <v>0</v>
      </c>
      <c r="K42" s="213">
        <f>IF('Indicator Date hidden'!L43="x","x",$K$2-'Indicator Date hidden'!L43)</f>
        <v>0</v>
      </c>
      <c r="L42" s="213">
        <f>IF('Indicator Date hidden'!M43="x","x",$L$2-'Indicator Date hidden'!M43)</f>
        <v>0</v>
      </c>
      <c r="M42" s="213">
        <f>IF('Indicator Date hidden'!N43="x","x",$M$2-'Indicator Date hidden'!N43)</f>
        <v>0</v>
      </c>
      <c r="N42" s="213">
        <f>IF('Indicator Date hidden'!O43="x","x",$N$2-'Indicator Date hidden'!O43)</f>
        <v>0</v>
      </c>
      <c r="O42" s="213">
        <f>IF('Indicator Date hidden'!P43="x","x",$O$2-'Indicator Date hidden'!P43)</f>
        <v>0</v>
      </c>
      <c r="P42" s="213">
        <f>IF('Indicator Date hidden'!Q43="x","x",$P$2-'Indicator Date hidden'!Q43)</f>
        <v>0</v>
      </c>
      <c r="Q42" s="213" t="str">
        <f>IF('Indicator Date hidden'!R43="x","x",$Q$2-'Indicator Date hidden'!R43)</f>
        <v>x</v>
      </c>
      <c r="R42" s="213">
        <f>IF('Indicator Date hidden'!S43="x","x",$R$2-'Indicator Date hidden'!S43)</f>
        <v>0</v>
      </c>
      <c r="S42" s="213">
        <f>IF('Indicator Date hidden'!T43="x","x",$S$2-'Indicator Date hidden'!T43)</f>
        <v>0</v>
      </c>
      <c r="T42" s="213">
        <f>IF('Indicator Date hidden'!U43="x","x",$T$2-'Indicator Date hidden'!U43)</f>
        <v>0</v>
      </c>
      <c r="U42" s="213">
        <f>IF('Indicator Date hidden'!V43="x","x",$U$2-'Indicator Date hidden'!V43)</f>
        <v>0</v>
      </c>
      <c r="V42" s="213">
        <f>IF('Indicator Date hidden'!W43="x","x",$V$2-'Indicator Date hidden'!W43)</f>
        <v>0</v>
      </c>
      <c r="W42" s="213">
        <f>IF('Indicator Date hidden'!X43="x","x",$W$2-'Indicator Date hidden'!X43)</f>
        <v>6</v>
      </c>
      <c r="X42" s="213">
        <f>IF('Indicator Date hidden'!Y43="x","x",$X$2-'Indicator Date hidden'!Y43)</f>
        <v>1</v>
      </c>
      <c r="Y42" s="213">
        <f>IF('Indicator Date hidden'!Z43="x","x",$Y$2-'Indicator Date hidden'!Z43)</f>
        <v>0</v>
      </c>
      <c r="Z42" s="213">
        <f>IF('Indicator Date hidden'!AA43="x","x",$Z$2-'Indicator Date hidden'!AA43)</f>
        <v>0</v>
      </c>
      <c r="AA42" s="213">
        <f>IF('Indicator Date hidden'!AB43="x","x",$AA$2-'Indicator Date hidden'!AB43)</f>
        <v>0</v>
      </c>
      <c r="AB42" s="213">
        <f>IF('Indicator Date hidden'!AC43="x","x",$AB$2-'Indicator Date hidden'!AC43)</f>
        <v>0</v>
      </c>
      <c r="AC42" s="213">
        <f>IF('Indicator Date hidden'!AD43="x","x",$AC$2-'Indicator Date hidden'!AD43)</f>
        <v>0</v>
      </c>
      <c r="AD42" s="213">
        <f>IF('Indicator Date hidden'!AE43="x","x",$AD$2-'Indicator Date hidden'!AE43)</f>
        <v>0</v>
      </c>
      <c r="AE42" s="213">
        <f>IF('Indicator Date hidden'!AF43="x","x",$AE$2-'Indicator Date hidden'!AF43)</f>
        <v>0</v>
      </c>
      <c r="AF42" s="213">
        <f>IF('Indicator Date hidden'!AG43="x","x",$AF$2-'Indicator Date hidden'!AG43)</f>
        <v>0</v>
      </c>
      <c r="AG42" s="213">
        <f>IF('Indicator Date hidden'!AH43="x","x",$AG$2-'Indicator Date hidden'!AH43)</f>
        <v>0</v>
      </c>
      <c r="AH42" s="213">
        <f>IF('Indicator Date hidden'!AI43="x","x",$AH$2-'Indicator Date hidden'!AI43)</f>
        <v>0</v>
      </c>
      <c r="AI42" s="213">
        <f>IF('Indicator Date hidden'!AJ43="x","x",$AI$2-'Indicator Date hidden'!AJ43)</f>
        <v>0</v>
      </c>
      <c r="AJ42" s="213" t="str">
        <f>IF('Indicator Date hidden'!AK43="x","x",$AJ$2-'Indicator Date hidden'!AK43)</f>
        <v>x</v>
      </c>
      <c r="AK42" s="213">
        <f>IF('Indicator Date hidden'!AL43="x","x",$AK$2-'Indicator Date hidden'!AL43)</f>
        <v>1</v>
      </c>
      <c r="AL42" s="213">
        <f>IF('Indicator Date hidden'!AM43="x","x",$AL$2-'Indicator Date hidden'!AM43)</f>
        <v>0</v>
      </c>
      <c r="AM42" s="213">
        <f>IF('Indicator Date hidden'!AN43="x","x",$AM$2-'Indicator Date hidden'!AN43)</f>
        <v>0</v>
      </c>
      <c r="AN42" s="213">
        <f>IF('Indicator Date hidden'!AO43="x","x",$AN$2-'Indicator Date hidden'!AO43)</f>
        <v>0</v>
      </c>
      <c r="AO42" s="213">
        <f>IF('Indicator Date hidden'!AP43="x","x",$AO$2-'Indicator Date hidden'!AP43)</f>
        <v>0</v>
      </c>
      <c r="AP42" s="213">
        <f>IF('Indicator Date hidden'!AQ43="x","x",$AP$2-'Indicator Date hidden'!AQ43)</f>
        <v>0</v>
      </c>
      <c r="AQ42" s="213">
        <f>IF('Indicator Date hidden'!AR43="x","x",$AQ$2-'Indicator Date hidden'!AR43)</f>
        <v>4</v>
      </c>
      <c r="AR42" s="213">
        <f>IF('Indicator Date hidden'!AS43="x","x",$AR$2-'Indicator Date hidden'!AS43)</f>
        <v>0</v>
      </c>
      <c r="AS42" s="213">
        <f>IF('Indicator Date hidden'!AT43="x","x",$AS$2-'Indicator Date hidden'!AT43)</f>
        <v>0</v>
      </c>
      <c r="AT42" s="213">
        <f>IF('Indicator Date hidden'!AU43="x","x",$AT$2-'Indicator Date hidden'!AU43)</f>
        <v>0</v>
      </c>
      <c r="AU42" s="213">
        <f>IF('Indicator Date hidden'!AV43="x","x",$AU$2-'Indicator Date hidden'!AV43)</f>
        <v>3</v>
      </c>
      <c r="AV42" s="213">
        <f>IF('Indicator Date hidden'!AW43="x","x",$AV$2-'Indicator Date hidden'!AW43)</f>
        <v>0</v>
      </c>
      <c r="AW42" s="213">
        <f>IF('Indicator Date hidden'!AX43="x","x",$AW$2-'Indicator Date hidden'!AX43)</f>
        <v>0</v>
      </c>
      <c r="AX42" s="213">
        <f>IF('Indicator Date hidden'!AY43="x","x",$AX$2-'Indicator Date hidden'!AY43)</f>
        <v>0</v>
      </c>
      <c r="AY42" s="213">
        <f>IF('Indicator Date hidden'!AZ43="x","x",$AY$2-'Indicator Date hidden'!AZ43)</f>
        <v>0</v>
      </c>
      <c r="AZ42" s="213">
        <f>IF('Indicator Date hidden'!BA43="x","x",$AZ$2-'Indicator Date hidden'!BA43)</f>
        <v>0</v>
      </c>
      <c r="BA42">
        <f t="shared" si="5"/>
        <v>15</v>
      </c>
      <c r="BB42" s="21">
        <f t="shared" si="6"/>
        <v>0.30612244897959184</v>
      </c>
      <c r="BC42">
        <f t="shared" si="7"/>
        <v>5</v>
      </c>
      <c r="BD42" s="21">
        <f t="shared" si="8"/>
        <v>1.0917890510281842</v>
      </c>
      <c r="BE42" s="283">
        <f t="shared" si="9"/>
        <v>0</v>
      </c>
    </row>
    <row r="43" spans="1:57" x14ac:dyDescent="0.35">
      <c r="A43" t="s">
        <v>8106</v>
      </c>
      <c r="B43" s="213">
        <f>IF('Indicator Date hidden'!C44="x","x",$B$2-'Indicator Date hidden'!C44)</f>
        <v>0</v>
      </c>
      <c r="C43" s="213">
        <f>IF('Indicator Date hidden'!D44="x","x",$C$2-'Indicator Date hidden'!D44)</f>
        <v>0</v>
      </c>
      <c r="D43" s="213">
        <f>IF('Indicator Date hidden'!E44="x","x",$D$2-'Indicator Date hidden'!E44)</f>
        <v>0</v>
      </c>
      <c r="E43" s="213">
        <f>IF('Indicator Date hidden'!F44="x","x",$E$2-'Indicator Date hidden'!F44)</f>
        <v>0</v>
      </c>
      <c r="F43" s="213">
        <f>IF('Indicator Date hidden'!G44="x","x",$F$2-'Indicator Date hidden'!G44)</f>
        <v>0</v>
      </c>
      <c r="G43" s="213">
        <f>IF('Indicator Date hidden'!H44="x","x",$G$2-'Indicator Date hidden'!H44)</f>
        <v>0</v>
      </c>
      <c r="H43" s="213">
        <f>IF('Indicator Date hidden'!I44="x","x",$H$2-'Indicator Date hidden'!I44)</f>
        <v>0</v>
      </c>
      <c r="I43" s="213">
        <f>IF('Indicator Date hidden'!J44="x","x",$I$2-'Indicator Date hidden'!J44)</f>
        <v>0</v>
      </c>
      <c r="J43" s="213">
        <f>IF('Indicator Date hidden'!K44="x","x",$J$2-'Indicator Date hidden'!K44)</f>
        <v>0</v>
      </c>
      <c r="K43" s="213">
        <f>IF('Indicator Date hidden'!L44="x","x",$K$2-'Indicator Date hidden'!L44)</f>
        <v>0</v>
      </c>
      <c r="L43" s="213">
        <f>IF('Indicator Date hidden'!M44="x","x",$L$2-'Indicator Date hidden'!M44)</f>
        <v>0</v>
      </c>
      <c r="M43" s="213">
        <f>IF('Indicator Date hidden'!N44="x","x",$M$2-'Indicator Date hidden'!N44)</f>
        <v>0</v>
      </c>
      <c r="N43" s="213">
        <f>IF('Indicator Date hidden'!O44="x","x",$N$2-'Indicator Date hidden'!O44)</f>
        <v>0</v>
      </c>
      <c r="O43" s="213">
        <f>IF('Indicator Date hidden'!P44="x","x",$O$2-'Indicator Date hidden'!P44)</f>
        <v>0</v>
      </c>
      <c r="P43" s="213">
        <f>IF('Indicator Date hidden'!Q44="x","x",$P$2-'Indicator Date hidden'!Q44)</f>
        <v>0</v>
      </c>
      <c r="Q43" s="213">
        <f>IF('Indicator Date hidden'!R44="x","x",$Q$2-'Indicator Date hidden'!R44)</f>
        <v>2</v>
      </c>
      <c r="R43" s="213">
        <f>IF('Indicator Date hidden'!S44="x","x",$R$2-'Indicator Date hidden'!S44)</f>
        <v>0</v>
      </c>
      <c r="S43" s="213">
        <f>IF('Indicator Date hidden'!T44="x","x",$S$2-'Indicator Date hidden'!T44)</f>
        <v>0</v>
      </c>
      <c r="T43" s="213">
        <f>IF('Indicator Date hidden'!U44="x","x",$T$2-'Indicator Date hidden'!U44)</f>
        <v>0</v>
      </c>
      <c r="U43" s="213">
        <f>IF('Indicator Date hidden'!V44="x","x",$U$2-'Indicator Date hidden'!V44)</f>
        <v>0</v>
      </c>
      <c r="V43" s="213">
        <f>IF('Indicator Date hidden'!W44="x","x",$V$2-'Indicator Date hidden'!W44)</f>
        <v>0</v>
      </c>
      <c r="W43" s="213">
        <f>IF('Indicator Date hidden'!X44="x","x",$W$2-'Indicator Date hidden'!X44)</f>
        <v>2</v>
      </c>
      <c r="X43" s="213">
        <f>IF('Indicator Date hidden'!Y44="x","x",$X$2-'Indicator Date hidden'!Y44)</f>
        <v>4</v>
      </c>
      <c r="Y43" s="213">
        <f>IF('Indicator Date hidden'!Z44="x","x",$Y$2-'Indicator Date hidden'!Z44)</f>
        <v>0</v>
      </c>
      <c r="Z43" s="213">
        <f>IF('Indicator Date hidden'!AA44="x","x",$Z$2-'Indicator Date hidden'!AA44)</f>
        <v>0</v>
      </c>
      <c r="AA43" s="213">
        <f>IF('Indicator Date hidden'!AB44="x","x",$AA$2-'Indicator Date hidden'!AB44)</f>
        <v>0</v>
      </c>
      <c r="AB43" s="213">
        <f>IF('Indicator Date hidden'!AC44="x","x",$AB$2-'Indicator Date hidden'!AC44)</f>
        <v>0</v>
      </c>
      <c r="AC43" s="213">
        <f>IF('Indicator Date hidden'!AD44="x","x",$AC$2-'Indicator Date hidden'!AD44)</f>
        <v>0</v>
      </c>
      <c r="AD43" s="213">
        <f>IF('Indicator Date hidden'!AE44="x","x",$AD$2-'Indicator Date hidden'!AE44)</f>
        <v>0</v>
      </c>
      <c r="AE43" s="213">
        <f>IF('Indicator Date hidden'!AF44="x","x",$AE$2-'Indicator Date hidden'!AF44)</f>
        <v>0</v>
      </c>
      <c r="AF43" s="213">
        <f>IF('Indicator Date hidden'!AG44="x","x",$AF$2-'Indicator Date hidden'!AG44)</f>
        <v>5</v>
      </c>
      <c r="AG43" s="213">
        <f>IF('Indicator Date hidden'!AH44="x","x",$AG$2-'Indicator Date hidden'!AH44)</f>
        <v>0</v>
      </c>
      <c r="AH43" s="213">
        <f>IF('Indicator Date hidden'!AI44="x","x",$AH$2-'Indicator Date hidden'!AI44)</f>
        <v>0</v>
      </c>
      <c r="AI43" s="213">
        <f>IF('Indicator Date hidden'!AJ44="x","x",$AI$2-'Indicator Date hidden'!AJ44)</f>
        <v>0</v>
      </c>
      <c r="AJ43" s="213">
        <f>IF('Indicator Date hidden'!AK44="x","x",$AJ$2-'Indicator Date hidden'!AK44)</f>
        <v>1</v>
      </c>
      <c r="AK43" s="213">
        <f>IF('Indicator Date hidden'!AL44="x","x",$AK$2-'Indicator Date hidden'!AL44)</f>
        <v>1</v>
      </c>
      <c r="AL43" s="213">
        <f>IF('Indicator Date hidden'!AM44="x","x",$AL$2-'Indicator Date hidden'!AM44)</f>
        <v>0</v>
      </c>
      <c r="AM43" s="213">
        <f>IF('Indicator Date hidden'!AN44="x","x",$AM$2-'Indicator Date hidden'!AN44)</f>
        <v>0</v>
      </c>
      <c r="AN43" s="213">
        <f>IF('Indicator Date hidden'!AO44="x","x",$AN$2-'Indicator Date hidden'!AO44)</f>
        <v>0</v>
      </c>
      <c r="AO43" s="213">
        <f>IF('Indicator Date hidden'!AP44="x","x",$AO$2-'Indicator Date hidden'!AP44)</f>
        <v>0</v>
      </c>
      <c r="AP43" s="213">
        <f>IF('Indicator Date hidden'!AQ44="x","x",$AP$2-'Indicator Date hidden'!AQ44)</f>
        <v>0</v>
      </c>
      <c r="AQ43" s="213">
        <f>IF('Indicator Date hidden'!AR44="x","x",$AQ$2-'Indicator Date hidden'!AR44)</f>
        <v>0</v>
      </c>
      <c r="AR43" s="213">
        <f>IF('Indicator Date hidden'!AS44="x","x",$AR$2-'Indicator Date hidden'!AS44)</f>
        <v>0</v>
      </c>
      <c r="AS43" s="213">
        <f>IF('Indicator Date hidden'!AT44="x","x",$AS$2-'Indicator Date hidden'!AT44)</f>
        <v>0</v>
      </c>
      <c r="AT43" s="213">
        <f>IF('Indicator Date hidden'!AU44="x","x",$AT$2-'Indicator Date hidden'!AU44)</f>
        <v>0</v>
      </c>
      <c r="AU43" s="213">
        <f>IF('Indicator Date hidden'!AV44="x","x",$AU$2-'Indicator Date hidden'!AV44)</f>
        <v>2</v>
      </c>
      <c r="AV43" s="213">
        <f>IF('Indicator Date hidden'!AW44="x","x",$AV$2-'Indicator Date hidden'!AW44)</f>
        <v>0</v>
      </c>
      <c r="AW43" s="213">
        <f>IF('Indicator Date hidden'!AX44="x","x",$AW$2-'Indicator Date hidden'!AX44)</f>
        <v>0</v>
      </c>
      <c r="AX43" s="213">
        <f>IF('Indicator Date hidden'!AY44="x","x",$AX$2-'Indicator Date hidden'!AY44)</f>
        <v>0</v>
      </c>
      <c r="AY43" s="213">
        <f>IF('Indicator Date hidden'!AZ44="x","x",$AY$2-'Indicator Date hidden'!AZ44)</f>
        <v>0</v>
      </c>
      <c r="AZ43" s="213">
        <f>IF('Indicator Date hidden'!BA44="x","x",$AZ$2-'Indicator Date hidden'!BA44)</f>
        <v>0</v>
      </c>
      <c r="BA43">
        <f t="shared" si="5"/>
        <v>17</v>
      </c>
      <c r="BB43" s="21">
        <f t="shared" si="6"/>
        <v>0.33333333333333331</v>
      </c>
      <c r="BC43">
        <f t="shared" si="7"/>
        <v>7</v>
      </c>
      <c r="BD43" s="21">
        <f t="shared" si="8"/>
        <v>0.98352440815564335</v>
      </c>
      <c r="BE43" s="283">
        <f t="shared" si="9"/>
        <v>0</v>
      </c>
    </row>
    <row r="44" spans="1:57" x14ac:dyDescent="0.35">
      <c r="A44" t="s">
        <v>8170</v>
      </c>
      <c r="B44" s="213">
        <f>IF('Indicator Date hidden'!C45="x","x",$B$2-'Indicator Date hidden'!C45)</f>
        <v>0</v>
      </c>
      <c r="C44" s="213">
        <f>IF('Indicator Date hidden'!D45="x","x",$C$2-'Indicator Date hidden'!D45)</f>
        <v>0</v>
      </c>
      <c r="D44" s="213">
        <f>IF('Indicator Date hidden'!E45="x","x",$D$2-'Indicator Date hidden'!E45)</f>
        <v>0</v>
      </c>
      <c r="E44" s="213">
        <f>IF('Indicator Date hidden'!F45="x","x",$E$2-'Indicator Date hidden'!F45)</f>
        <v>0</v>
      </c>
      <c r="F44" s="213">
        <f>IF('Indicator Date hidden'!G45="x","x",$F$2-'Indicator Date hidden'!G45)</f>
        <v>0</v>
      </c>
      <c r="G44" s="213">
        <f>IF('Indicator Date hidden'!H45="x","x",$G$2-'Indicator Date hidden'!H45)</f>
        <v>0</v>
      </c>
      <c r="H44" s="213">
        <f>IF('Indicator Date hidden'!I45="x","x",$H$2-'Indicator Date hidden'!I45)</f>
        <v>0</v>
      </c>
      <c r="I44" s="213">
        <f>IF('Indicator Date hidden'!J45="x","x",$I$2-'Indicator Date hidden'!J45)</f>
        <v>0</v>
      </c>
      <c r="J44" s="213">
        <f>IF('Indicator Date hidden'!K45="x","x",$J$2-'Indicator Date hidden'!K45)</f>
        <v>0</v>
      </c>
      <c r="K44" s="213">
        <f>IF('Indicator Date hidden'!L45="x","x",$K$2-'Indicator Date hidden'!L45)</f>
        <v>0</v>
      </c>
      <c r="L44" s="213">
        <f>IF('Indicator Date hidden'!M45="x","x",$L$2-'Indicator Date hidden'!M45)</f>
        <v>0</v>
      </c>
      <c r="M44" s="213">
        <f>IF('Indicator Date hidden'!N45="x","x",$M$2-'Indicator Date hidden'!N45)</f>
        <v>0</v>
      </c>
      <c r="N44" s="213">
        <f>IF('Indicator Date hidden'!O45="x","x",$N$2-'Indicator Date hidden'!O45)</f>
        <v>0</v>
      </c>
      <c r="O44" s="213">
        <f>IF('Indicator Date hidden'!P45="x","x",$O$2-'Indicator Date hidden'!P45)</f>
        <v>0</v>
      </c>
      <c r="P44" s="213">
        <f>IF('Indicator Date hidden'!Q45="x","x",$P$2-'Indicator Date hidden'!Q45)</f>
        <v>0</v>
      </c>
      <c r="Q44" s="213" t="str">
        <f>IF('Indicator Date hidden'!R45="x","x",$Q$2-'Indicator Date hidden'!R45)</f>
        <v>x</v>
      </c>
      <c r="R44" s="213">
        <f>IF('Indicator Date hidden'!S45="x","x",$R$2-'Indicator Date hidden'!S45)</f>
        <v>0</v>
      </c>
      <c r="S44" s="213">
        <f>IF('Indicator Date hidden'!T45="x","x",$S$2-'Indicator Date hidden'!T45)</f>
        <v>0</v>
      </c>
      <c r="T44" s="213">
        <f>IF('Indicator Date hidden'!U45="x","x",$T$2-'Indicator Date hidden'!U45)</f>
        <v>0</v>
      </c>
      <c r="U44" s="213" t="str">
        <f>IF('Indicator Date hidden'!V45="x","x",$U$2-'Indicator Date hidden'!V45)</f>
        <v>x</v>
      </c>
      <c r="V44" s="213">
        <f>IF('Indicator Date hidden'!W45="x","x",$V$2-'Indicator Date hidden'!W45)</f>
        <v>0</v>
      </c>
      <c r="W44" s="213" t="str">
        <f>IF('Indicator Date hidden'!X45="x","x",$W$2-'Indicator Date hidden'!X45)</f>
        <v>x</v>
      </c>
      <c r="X44" s="213">
        <f>IF('Indicator Date hidden'!Y45="x","x",$X$2-'Indicator Date hidden'!Y45)</f>
        <v>2</v>
      </c>
      <c r="Y44" s="213">
        <f>IF('Indicator Date hidden'!Z45="x","x",$Y$2-'Indicator Date hidden'!Z45)</f>
        <v>0</v>
      </c>
      <c r="Z44" s="213">
        <f>IF('Indicator Date hidden'!AA45="x","x",$Z$2-'Indicator Date hidden'!AA45)</f>
        <v>0</v>
      </c>
      <c r="AA44" s="213" t="str">
        <f>IF('Indicator Date hidden'!AB45="x","x",$AA$2-'Indicator Date hidden'!AB45)</f>
        <v>x</v>
      </c>
      <c r="AB44" s="213">
        <f>IF('Indicator Date hidden'!AC45="x","x",$AB$2-'Indicator Date hidden'!AC45)</f>
        <v>0</v>
      </c>
      <c r="AC44" s="213">
        <f>IF('Indicator Date hidden'!AD45="x","x",$AC$2-'Indicator Date hidden'!AD45)</f>
        <v>0</v>
      </c>
      <c r="AD44" s="213" t="str">
        <f>IF('Indicator Date hidden'!AE45="x","x",$AD$2-'Indicator Date hidden'!AE45)</f>
        <v>x</v>
      </c>
      <c r="AE44" s="213">
        <f>IF('Indicator Date hidden'!AF45="x","x",$AE$2-'Indicator Date hidden'!AF45)</f>
        <v>0</v>
      </c>
      <c r="AF44" s="213">
        <f>IF('Indicator Date hidden'!AG45="x","x",$AF$2-'Indicator Date hidden'!AG45)</f>
        <v>2</v>
      </c>
      <c r="AG44" s="213">
        <f>IF('Indicator Date hidden'!AH45="x","x",$AG$2-'Indicator Date hidden'!AH45)</f>
        <v>0</v>
      </c>
      <c r="AH44" s="213">
        <f>IF('Indicator Date hidden'!AI45="x","x",$AH$2-'Indicator Date hidden'!AI45)</f>
        <v>0</v>
      </c>
      <c r="AI44" s="213">
        <f>IF('Indicator Date hidden'!AJ45="x","x",$AI$2-'Indicator Date hidden'!AJ45)</f>
        <v>0</v>
      </c>
      <c r="AJ44" s="213" t="str">
        <f>IF('Indicator Date hidden'!AK45="x","x",$AJ$2-'Indicator Date hidden'!AK45)</f>
        <v>x</v>
      </c>
      <c r="AK44" s="213">
        <f>IF('Indicator Date hidden'!AL45="x","x",$AK$2-'Indicator Date hidden'!AL45)</f>
        <v>1</v>
      </c>
      <c r="AL44" s="213">
        <f>IF('Indicator Date hidden'!AM45="x","x",$AL$2-'Indicator Date hidden'!AM45)</f>
        <v>0</v>
      </c>
      <c r="AM44" s="213">
        <f>IF('Indicator Date hidden'!AN45="x","x",$AM$2-'Indicator Date hidden'!AN45)</f>
        <v>0</v>
      </c>
      <c r="AN44" s="213">
        <f>IF('Indicator Date hidden'!AO45="x","x",$AN$2-'Indicator Date hidden'!AO45)</f>
        <v>0</v>
      </c>
      <c r="AO44" s="213">
        <f>IF('Indicator Date hidden'!AP45="x","x",$AO$2-'Indicator Date hidden'!AP45)</f>
        <v>0</v>
      </c>
      <c r="AP44" s="213">
        <f>IF('Indicator Date hidden'!AQ45="x","x",$AP$2-'Indicator Date hidden'!AQ45)</f>
        <v>0</v>
      </c>
      <c r="AQ44" s="213">
        <f>IF('Indicator Date hidden'!AR45="x","x",$AQ$2-'Indicator Date hidden'!AR45)</f>
        <v>0</v>
      </c>
      <c r="AR44" s="213">
        <f>IF('Indicator Date hidden'!AS45="x","x",$AR$2-'Indicator Date hidden'!AS45)</f>
        <v>0</v>
      </c>
      <c r="AS44" s="213">
        <f>IF('Indicator Date hidden'!AT45="x","x",$AS$2-'Indicator Date hidden'!AT45)</f>
        <v>0</v>
      </c>
      <c r="AT44" s="213">
        <f>IF('Indicator Date hidden'!AU45="x","x",$AT$2-'Indicator Date hidden'!AU45)</f>
        <v>0</v>
      </c>
      <c r="AU44" s="213">
        <f>IF('Indicator Date hidden'!AV45="x","x",$AU$2-'Indicator Date hidden'!AV45)</f>
        <v>3</v>
      </c>
      <c r="AV44" s="213">
        <f>IF('Indicator Date hidden'!AW45="x","x",$AV$2-'Indicator Date hidden'!AW45)</f>
        <v>0</v>
      </c>
      <c r="AW44" s="213">
        <f>IF('Indicator Date hidden'!AX45="x","x",$AW$2-'Indicator Date hidden'!AX45)</f>
        <v>0</v>
      </c>
      <c r="AX44" s="213">
        <f>IF('Indicator Date hidden'!AY45="x","x",$AX$2-'Indicator Date hidden'!AY45)</f>
        <v>0</v>
      </c>
      <c r="AY44" s="213">
        <f>IF('Indicator Date hidden'!AZ45="x","x",$AY$2-'Indicator Date hidden'!AZ45)</f>
        <v>0</v>
      </c>
      <c r="AZ44" s="213">
        <f>IF('Indicator Date hidden'!BA45="x","x",$AZ$2-'Indicator Date hidden'!BA45)</f>
        <v>0</v>
      </c>
      <c r="BA44">
        <f t="shared" si="5"/>
        <v>8</v>
      </c>
      <c r="BB44" s="21">
        <f t="shared" si="6"/>
        <v>0.17777777777777778</v>
      </c>
      <c r="BC44">
        <f t="shared" si="7"/>
        <v>4</v>
      </c>
      <c r="BD44" s="21">
        <f t="shared" si="8"/>
        <v>0.60695556816656282</v>
      </c>
      <c r="BE44" s="283">
        <f t="shared" si="9"/>
        <v>0</v>
      </c>
    </row>
    <row r="45" spans="1:57" x14ac:dyDescent="0.35">
      <c r="A45" t="s">
        <v>8117</v>
      </c>
      <c r="B45" s="213">
        <f>IF('Indicator Date hidden'!C46="x","x",$B$2-'Indicator Date hidden'!C46)</f>
        <v>0</v>
      </c>
      <c r="C45" s="213">
        <f>IF('Indicator Date hidden'!D46="x","x",$C$2-'Indicator Date hidden'!D46)</f>
        <v>0</v>
      </c>
      <c r="D45" s="213">
        <f>IF('Indicator Date hidden'!E46="x","x",$D$2-'Indicator Date hidden'!E46)</f>
        <v>0</v>
      </c>
      <c r="E45" s="213">
        <f>IF('Indicator Date hidden'!F46="x","x",$E$2-'Indicator Date hidden'!F46)</f>
        <v>0</v>
      </c>
      <c r="F45" s="213">
        <f>IF('Indicator Date hidden'!G46="x","x",$F$2-'Indicator Date hidden'!G46)</f>
        <v>0</v>
      </c>
      <c r="G45" s="213">
        <f>IF('Indicator Date hidden'!H46="x","x",$G$2-'Indicator Date hidden'!H46)</f>
        <v>0</v>
      </c>
      <c r="H45" s="213">
        <f>IF('Indicator Date hidden'!I46="x","x",$H$2-'Indicator Date hidden'!I46)</f>
        <v>0</v>
      </c>
      <c r="I45" s="213">
        <f>IF('Indicator Date hidden'!J46="x","x",$I$2-'Indicator Date hidden'!J46)</f>
        <v>0</v>
      </c>
      <c r="J45" s="213">
        <f>IF('Indicator Date hidden'!K46="x","x",$J$2-'Indicator Date hidden'!K46)</f>
        <v>0</v>
      </c>
      <c r="K45" s="213">
        <f>IF('Indicator Date hidden'!L46="x","x",$K$2-'Indicator Date hidden'!L46)</f>
        <v>0</v>
      </c>
      <c r="L45" s="213">
        <f>IF('Indicator Date hidden'!M46="x","x",$L$2-'Indicator Date hidden'!M46)</f>
        <v>0</v>
      </c>
      <c r="M45" s="213">
        <f>IF('Indicator Date hidden'!N46="x","x",$M$2-'Indicator Date hidden'!N46)</f>
        <v>0</v>
      </c>
      <c r="N45" s="213">
        <f>IF('Indicator Date hidden'!O46="x","x",$N$2-'Indicator Date hidden'!O46)</f>
        <v>0</v>
      </c>
      <c r="O45" s="213">
        <f>IF('Indicator Date hidden'!P46="x","x",$O$2-'Indicator Date hidden'!P46)</f>
        <v>0</v>
      </c>
      <c r="P45" s="213">
        <f>IF('Indicator Date hidden'!Q46="x","x",$P$2-'Indicator Date hidden'!Q46)</f>
        <v>0</v>
      </c>
      <c r="Q45" s="213" t="str">
        <f>IF('Indicator Date hidden'!R46="x","x",$Q$2-'Indicator Date hidden'!R46)</f>
        <v>x</v>
      </c>
      <c r="R45" s="213">
        <f>IF('Indicator Date hidden'!S46="x","x",$R$2-'Indicator Date hidden'!S46)</f>
        <v>0</v>
      </c>
      <c r="S45" s="213">
        <f>IF('Indicator Date hidden'!T46="x","x",$S$2-'Indicator Date hidden'!T46)</f>
        <v>0</v>
      </c>
      <c r="T45" s="213">
        <f>IF('Indicator Date hidden'!U46="x","x",$T$2-'Indicator Date hidden'!U46)</f>
        <v>0</v>
      </c>
      <c r="U45" s="213" t="str">
        <f>IF('Indicator Date hidden'!V46="x","x",$U$2-'Indicator Date hidden'!V46)</f>
        <v>x</v>
      </c>
      <c r="V45" s="213">
        <f>IF('Indicator Date hidden'!W46="x","x",$V$2-'Indicator Date hidden'!W46)</f>
        <v>0</v>
      </c>
      <c r="W45" s="213" t="str">
        <f>IF('Indicator Date hidden'!X46="x","x",$W$2-'Indicator Date hidden'!X46)</f>
        <v>x</v>
      </c>
      <c r="X45" s="213">
        <f>IF('Indicator Date hidden'!Y46="x","x",$X$2-'Indicator Date hidden'!Y46)</f>
        <v>4</v>
      </c>
      <c r="Y45" s="213">
        <f>IF('Indicator Date hidden'!Z46="x","x",$Y$2-'Indicator Date hidden'!Z46)</f>
        <v>0</v>
      </c>
      <c r="Z45" s="213">
        <f>IF('Indicator Date hidden'!AA46="x","x",$Z$2-'Indicator Date hidden'!AA46)</f>
        <v>0</v>
      </c>
      <c r="AA45" s="213">
        <f>IF('Indicator Date hidden'!AB46="x","x",$AA$2-'Indicator Date hidden'!AB46)</f>
        <v>0</v>
      </c>
      <c r="AB45" s="213">
        <f>IF('Indicator Date hidden'!AC46="x","x",$AB$2-'Indicator Date hidden'!AC46)</f>
        <v>0</v>
      </c>
      <c r="AC45" s="213">
        <f>IF('Indicator Date hidden'!AD46="x","x",$AC$2-'Indicator Date hidden'!AD46)</f>
        <v>0</v>
      </c>
      <c r="AD45" s="213" t="str">
        <f>IF('Indicator Date hidden'!AE46="x","x",$AD$2-'Indicator Date hidden'!AE46)</f>
        <v>x</v>
      </c>
      <c r="AE45" s="213">
        <f>IF('Indicator Date hidden'!AF46="x","x",$AE$2-'Indicator Date hidden'!AF46)</f>
        <v>0</v>
      </c>
      <c r="AF45" s="213" t="str">
        <f>IF('Indicator Date hidden'!AG46="x","x",$AF$2-'Indicator Date hidden'!AG46)</f>
        <v>x</v>
      </c>
      <c r="AG45" s="213">
        <f>IF('Indicator Date hidden'!AH46="x","x",$AG$2-'Indicator Date hidden'!AH46)</f>
        <v>0</v>
      </c>
      <c r="AH45" s="213">
        <f>IF('Indicator Date hidden'!AI46="x","x",$AH$2-'Indicator Date hidden'!AI46)</f>
        <v>0</v>
      </c>
      <c r="AI45" s="213">
        <f>IF('Indicator Date hidden'!AJ46="x","x",$AI$2-'Indicator Date hidden'!AJ46)</f>
        <v>0</v>
      </c>
      <c r="AJ45" s="213" t="str">
        <f>IF('Indicator Date hidden'!AK46="x","x",$AJ$2-'Indicator Date hidden'!AK46)</f>
        <v>x</v>
      </c>
      <c r="AK45" s="213">
        <f>IF('Indicator Date hidden'!AL46="x","x",$AK$2-'Indicator Date hidden'!AL46)</f>
        <v>1</v>
      </c>
      <c r="AL45" s="213">
        <f>IF('Indicator Date hidden'!AM46="x","x",$AL$2-'Indicator Date hidden'!AM46)</f>
        <v>0</v>
      </c>
      <c r="AM45" s="213">
        <f>IF('Indicator Date hidden'!AN46="x","x",$AM$2-'Indicator Date hidden'!AN46)</f>
        <v>0</v>
      </c>
      <c r="AN45" s="213">
        <f>IF('Indicator Date hidden'!AO46="x","x",$AN$2-'Indicator Date hidden'!AO46)</f>
        <v>0</v>
      </c>
      <c r="AO45" s="213" t="str">
        <f>IF('Indicator Date hidden'!AP46="x","x",$AO$2-'Indicator Date hidden'!AP46)</f>
        <v>x</v>
      </c>
      <c r="AP45" s="213" t="str">
        <f>IF('Indicator Date hidden'!AQ46="x","x",$AP$2-'Indicator Date hidden'!AQ46)</f>
        <v>x</v>
      </c>
      <c r="AQ45" s="213">
        <f>IF('Indicator Date hidden'!AR46="x","x",$AQ$2-'Indicator Date hidden'!AR46)</f>
        <v>4</v>
      </c>
      <c r="AR45" s="213">
        <f>IF('Indicator Date hidden'!AS46="x","x",$AR$2-'Indicator Date hidden'!AS46)</f>
        <v>0</v>
      </c>
      <c r="AS45" s="213">
        <f>IF('Indicator Date hidden'!AT46="x","x",$AS$2-'Indicator Date hidden'!AT46)</f>
        <v>0</v>
      </c>
      <c r="AT45" s="213">
        <f>IF('Indicator Date hidden'!AU46="x","x",$AT$2-'Indicator Date hidden'!AU46)</f>
        <v>0</v>
      </c>
      <c r="AU45" s="213">
        <f>IF('Indicator Date hidden'!AV46="x","x",$AU$2-'Indicator Date hidden'!AV46)</f>
        <v>2</v>
      </c>
      <c r="AV45" s="213">
        <f>IF('Indicator Date hidden'!AW46="x","x",$AV$2-'Indicator Date hidden'!AW46)</f>
        <v>0</v>
      </c>
      <c r="AW45" s="213">
        <f>IF('Indicator Date hidden'!AX46="x","x",$AW$2-'Indicator Date hidden'!AX46)</f>
        <v>0</v>
      </c>
      <c r="AX45" s="213">
        <f>IF('Indicator Date hidden'!AY46="x","x",$AX$2-'Indicator Date hidden'!AY46)</f>
        <v>0</v>
      </c>
      <c r="AY45" s="213">
        <f>IF('Indicator Date hidden'!AZ46="x","x",$AY$2-'Indicator Date hidden'!AZ46)</f>
        <v>0</v>
      </c>
      <c r="AZ45" s="213">
        <f>IF('Indicator Date hidden'!BA46="x","x",$AZ$2-'Indicator Date hidden'!BA46)</f>
        <v>0</v>
      </c>
      <c r="BA45">
        <f t="shared" si="5"/>
        <v>11</v>
      </c>
      <c r="BB45" s="21">
        <f t="shared" si="6"/>
        <v>0.2558139534883721</v>
      </c>
      <c r="BC45">
        <f t="shared" si="7"/>
        <v>4</v>
      </c>
      <c r="BD45" s="21">
        <f t="shared" si="8"/>
        <v>0.89164137268282861</v>
      </c>
      <c r="BE45" s="283">
        <f t="shared" si="9"/>
        <v>0</v>
      </c>
    </row>
    <row r="46" spans="1:57" x14ac:dyDescent="0.35">
      <c r="A46" t="s">
        <v>8119</v>
      </c>
      <c r="B46" s="213">
        <f>IF('Indicator Date hidden'!C47="x","x",$B$2-'Indicator Date hidden'!C47)</f>
        <v>0</v>
      </c>
      <c r="C46" s="213">
        <f>IF('Indicator Date hidden'!D47="x","x",$C$2-'Indicator Date hidden'!D47)</f>
        <v>0</v>
      </c>
      <c r="D46" s="213">
        <f>IF('Indicator Date hidden'!E47="x","x",$D$2-'Indicator Date hidden'!E47)</f>
        <v>0</v>
      </c>
      <c r="E46" s="213">
        <f>IF('Indicator Date hidden'!F47="x","x",$E$2-'Indicator Date hidden'!F47)</f>
        <v>0</v>
      </c>
      <c r="F46" s="213">
        <f>IF('Indicator Date hidden'!G47="x","x",$F$2-'Indicator Date hidden'!G47)</f>
        <v>0</v>
      </c>
      <c r="G46" s="213">
        <f>IF('Indicator Date hidden'!H47="x","x",$G$2-'Indicator Date hidden'!H47)</f>
        <v>0</v>
      </c>
      <c r="H46" s="213">
        <f>IF('Indicator Date hidden'!I47="x","x",$H$2-'Indicator Date hidden'!I47)</f>
        <v>0</v>
      </c>
      <c r="I46" s="213">
        <f>IF('Indicator Date hidden'!J47="x","x",$I$2-'Indicator Date hidden'!J47)</f>
        <v>0</v>
      </c>
      <c r="J46" s="213">
        <f>IF('Indicator Date hidden'!K47="x","x",$J$2-'Indicator Date hidden'!K47)</f>
        <v>0</v>
      </c>
      <c r="K46" s="213">
        <f>IF('Indicator Date hidden'!L47="x","x",$K$2-'Indicator Date hidden'!L47)</f>
        <v>0</v>
      </c>
      <c r="L46" s="213">
        <f>IF('Indicator Date hidden'!M47="x","x",$L$2-'Indicator Date hidden'!M47)</f>
        <v>0</v>
      </c>
      <c r="M46" s="213">
        <f>IF('Indicator Date hidden'!N47="x","x",$M$2-'Indicator Date hidden'!N47)</f>
        <v>0</v>
      </c>
      <c r="N46" s="213">
        <f>IF('Indicator Date hidden'!O47="x","x",$N$2-'Indicator Date hidden'!O47)</f>
        <v>0</v>
      </c>
      <c r="O46" s="213">
        <f>IF('Indicator Date hidden'!P47="x","x",$O$2-'Indicator Date hidden'!P47)</f>
        <v>0</v>
      </c>
      <c r="P46" s="213">
        <f>IF('Indicator Date hidden'!Q47="x","x",$P$2-'Indicator Date hidden'!Q47)</f>
        <v>0</v>
      </c>
      <c r="Q46" s="213" t="str">
        <f>IF('Indicator Date hidden'!R47="x","x",$Q$2-'Indicator Date hidden'!R47)</f>
        <v>x</v>
      </c>
      <c r="R46" s="213">
        <f>IF('Indicator Date hidden'!S47="x","x",$R$2-'Indicator Date hidden'!S47)</f>
        <v>0</v>
      </c>
      <c r="S46" s="213">
        <f>IF('Indicator Date hidden'!T47="x","x",$S$2-'Indicator Date hidden'!T47)</f>
        <v>0</v>
      </c>
      <c r="T46" s="213">
        <f>IF('Indicator Date hidden'!U47="x","x",$T$2-'Indicator Date hidden'!U47)</f>
        <v>0</v>
      </c>
      <c r="U46" s="213" t="str">
        <f>IF('Indicator Date hidden'!V47="x","x",$U$2-'Indicator Date hidden'!V47)</f>
        <v>x</v>
      </c>
      <c r="V46" s="213">
        <f>IF('Indicator Date hidden'!W47="x","x",$V$2-'Indicator Date hidden'!W47)</f>
        <v>0</v>
      </c>
      <c r="W46" s="213" t="str">
        <f>IF('Indicator Date hidden'!X47="x","x",$W$2-'Indicator Date hidden'!X47)</f>
        <v>x</v>
      </c>
      <c r="X46" s="213">
        <f>IF('Indicator Date hidden'!Y47="x","x",$X$2-'Indicator Date hidden'!Y47)</f>
        <v>2</v>
      </c>
      <c r="Y46" s="213">
        <f>IF('Indicator Date hidden'!Z47="x","x",$Y$2-'Indicator Date hidden'!Z47)</f>
        <v>0</v>
      </c>
      <c r="Z46" s="213">
        <f>IF('Indicator Date hidden'!AA47="x","x",$Z$2-'Indicator Date hidden'!AA47)</f>
        <v>0</v>
      </c>
      <c r="AA46" s="213">
        <f>IF('Indicator Date hidden'!AB47="x","x",$AA$2-'Indicator Date hidden'!AB47)</f>
        <v>1</v>
      </c>
      <c r="AB46" s="213">
        <f>IF('Indicator Date hidden'!AC47="x","x",$AB$2-'Indicator Date hidden'!AC47)</f>
        <v>0</v>
      </c>
      <c r="AC46" s="213">
        <f>IF('Indicator Date hidden'!AD47="x","x",$AC$2-'Indicator Date hidden'!AD47)</f>
        <v>0</v>
      </c>
      <c r="AD46" s="213" t="str">
        <f>IF('Indicator Date hidden'!AE47="x","x",$AD$2-'Indicator Date hidden'!AE47)</f>
        <v>x</v>
      </c>
      <c r="AE46" s="213">
        <f>IF('Indicator Date hidden'!AF47="x","x",$AE$2-'Indicator Date hidden'!AF47)</f>
        <v>0</v>
      </c>
      <c r="AF46" s="213">
        <f>IF('Indicator Date hidden'!AG47="x","x",$AF$2-'Indicator Date hidden'!AG47)</f>
        <v>1</v>
      </c>
      <c r="AG46" s="213">
        <f>IF('Indicator Date hidden'!AH47="x","x",$AG$2-'Indicator Date hidden'!AH47)</f>
        <v>0</v>
      </c>
      <c r="AH46" s="213">
        <f>IF('Indicator Date hidden'!AI47="x","x",$AH$2-'Indicator Date hidden'!AI47)</f>
        <v>0</v>
      </c>
      <c r="AI46" s="213">
        <f>IF('Indicator Date hidden'!AJ47="x","x",$AI$2-'Indicator Date hidden'!AJ47)</f>
        <v>0</v>
      </c>
      <c r="AJ46" s="213">
        <f>IF('Indicator Date hidden'!AK47="x","x",$AJ$2-'Indicator Date hidden'!AK47)</f>
        <v>1</v>
      </c>
      <c r="AK46" s="213">
        <f>IF('Indicator Date hidden'!AL47="x","x",$AK$2-'Indicator Date hidden'!AL47)</f>
        <v>1</v>
      </c>
      <c r="AL46" s="213">
        <f>IF('Indicator Date hidden'!AM47="x","x",$AL$2-'Indicator Date hidden'!AM47)</f>
        <v>0</v>
      </c>
      <c r="AM46" s="213">
        <f>IF('Indicator Date hidden'!AN47="x","x",$AM$2-'Indicator Date hidden'!AN47)</f>
        <v>0</v>
      </c>
      <c r="AN46" s="213">
        <f>IF('Indicator Date hidden'!AO47="x","x",$AN$2-'Indicator Date hidden'!AO47)</f>
        <v>0</v>
      </c>
      <c r="AO46" s="213">
        <f>IF('Indicator Date hidden'!AP47="x","x",$AO$2-'Indicator Date hidden'!AP47)</f>
        <v>0</v>
      </c>
      <c r="AP46" s="213">
        <f>IF('Indicator Date hidden'!AQ47="x","x",$AP$2-'Indicator Date hidden'!AQ47)</f>
        <v>0</v>
      </c>
      <c r="AQ46" s="213" t="str">
        <f>IF('Indicator Date hidden'!AR47="x","x",$AQ$2-'Indicator Date hidden'!AR47)</f>
        <v>x</v>
      </c>
      <c r="AR46" s="213">
        <f>IF('Indicator Date hidden'!AS47="x","x",$AR$2-'Indicator Date hidden'!AS47)</f>
        <v>0</v>
      </c>
      <c r="AS46" s="213">
        <f>IF('Indicator Date hidden'!AT47="x","x",$AS$2-'Indicator Date hidden'!AT47)</f>
        <v>0</v>
      </c>
      <c r="AT46" s="213">
        <f>IF('Indicator Date hidden'!AU47="x","x",$AT$2-'Indicator Date hidden'!AU47)</f>
        <v>0</v>
      </c>
      <c r="AU46" s="213">
        <f>IF('Indicator Date hidden'!AV47="x","x",$AU$2-'Indicator Date hidden'!AV47)</f>
        <v>3</v>
      </c>
      <c r="AV46" s="213">
        <f>IF('Indicator Date hidden'!AW47="x","x",$AV$2-'Indicator Date hidden'!AW47)</f>
        <v>0</v>
      </c>
      <c r="AW46" s="213">
        <f>IF('Indicator Date hidden'!AX47="x","x",$AW$2-'Indicator Date hidden'!AX47)</f>
        <v>0</v>
      </c>
      <c r="AX46" s="213">
        <f>IF('Indicator Date hidden'!AY47="x","x",$AX$2-'Indicator Date hidden'!AY47)</f>
        <v>0</v>
      </c>
      <c r="AY46" s="213">
        <f>IF('Indicator Date hidden'!AZ47="x","x",$AY$2-'Indicator Date hidden'!AZ47)</f>
        <v>0</v>
      </c>
      <c r="AZ46" s="213">
        <f>IF('Indicator Date hidden'!BA47="x","x",$AZ$2-'Indicator Date hidden'!BA47)</f>
        <v>0</v>
      </c>
      <c r="BA46">
        <f t="shared" si="5"/>
        <v>9</v>
      </c>
      <c r="BB46" s="21">
        <f t="shared" si="6"/>
        <v>0.19565217391304349</v>
      </c>
      <c r="BC46">
        <f t="shared" si="7"/>
        <v>6</v>
      </c>
      <c r="BD46" s="21">
        <f t="shared" si="8"/>
        <v>0.57557401282059684</v>
      </c>
      <c r="BE46" s="283">
        <f t="shared" si="9"/>
        <v>0</v>
      </c>
    </row>
    <row r="47" spans="1:57" x14ac:dyDescent="0.35">
      <c r="A47" t="s">
        <v>8121</v>
      </c>
      <c r="B47" s="213">
        <f>IF('Indicator Date hidden'!C48="x","x",$B$2-'Indicator Date hidden'!C48)</f>
        <v>0</v>
      </c>
      <c r="C47" s="213">
        <f>IF('Indicator Date hidden'!D48="x","x",$C$2-'Indicator Date hidden'!D48)</f>
        <v>0</v>
      </c>
      <c r="D47" s="213">
        <f>IF('Indicator Date hidden'!E48="x","x",$D$2-'Indicator Date hidden'!E48)</f>
        <v>0</v>
      </c>
      <c r="E47" s="213">
        <f>IF('Indicator Date hidden'!F48="x","x",$E$2-'Indicator Date hidden'!F48)</f>
        <v>0</v>
      </c>
      <c r="F47" s="213">
        <f>IF('Indicator Date hidden'!G48="x","x",$F$2-'Indicator Date hidden'!G48)</f>
        <v>0</v>
      </c>
      <c r="G47" s="213">
        <f>IF('Indicator Date hidden'!H48="x","x",$G$2-'Indicator Date hidden'!H48)</f>
        <v>0</v>
      </c>
      <c r="H47" s="213">
        <f>IF('Indicator Date hidden'!I48="x","x",$H$2-'Indicator Date hidden'!I48)</f>
        <v>0</v>
      </c>
      <c r="I47" s="213">
        <f>IF('Indicator Date hidden'!J48="x","x",$I$2-'Indicator Date hidden'!J48)</f>
        <v>0</v>
      </c>
      <c r="J47" s="213">
        <f>IF('Indicator Date hidden'!K48="x","x",$J$2-'Indicator Date hidden'!K48)</f>
        <v>0</v>
      </c>
      <c r="K47" s="213">
        <f>IF('Indicator Date hidden'!L48="x","x",$K$2-'Indicator Date hidden'!L48)</f>
        <v>0</v>
      </c>
      <c r="L47" s="213">
        <f>IF('Indicator Date hidden'!M48="x","x",$L$2-'Indicator Date hidden'!M48)</f>
        <v>0</v>
      </c>
      <c r="M47" s="213">
        <f>IF('Indicator Date hidden'!N48="x","x",$M$2-'Indicator Date hidden'!N48)</f>
        <v>0</v>
      </c>
      <c r="N47" s="213">
        <f>IF('Indicator Date hidden'!O48="x","x",$N$2-'Indicator Date hidden'!O48)</f>
        <v>0</v>
      </c>
      <c r="O47" s="213">
        <f>IF('Indicator Date hidden'!P48="x","x",$O$2-'Indicator Date hidden'!P48)</f>
        <v>0</v>
      </c>
      <c r="P47" s="213">
        <f>IF('Indicator Date hidden'!Q48="x","x",$P$2-'Indicator Date hidden'!Q48)</f>
        <v>0</v>
      </c>
      <c r="Q47" s="213" t="str">
        <f>IF('Indicator Date hidden'!R48="x","x",$Q$2-'Indicator Date hidden'!R48)</f>
        <v>x</v>
      </c>
      <c r="R47" s="213">
        <f>IF('Indicator Date hidden'!S48="x","x",$R$2-'Indicator Date hidden'!S48)</f>
        <v>0</v>
      </c>
      <c r="S47" s="213">
        <f>IF('Indicator Date hidden'!T48="x","x",$S$2-'Indicator Date hidden'!T48)</f>
        <v>0</v>
      </c>
      <c r="T47" s="213">
        <f>IF('Indicator Date hidden'!U48="x","x",$T$2-'Indicator Date hidden'!U48)</f>
        <v>0</v>
      </c>
      <c r="U47" s="213" t="str">
        <f>IF('Indicator Date hidden'!V48="x","x",$U$2-'Indicator Date hidden'!V48)</f>
        <v>x</v>
      </c>
      <c r="V47" s="213">
        <f>IF('Indicator Date hidden'!W48="x","x",$V$2-'Indicator Date hidden'!W48)</f>
        <v>0</v>
      </c>
      <c r="W47" s="213" t="str">
        <f>IF('Indicator Date hidden'!X48="x","x",$W$2-'Indicator Date hidden'!X48)</f>
        <v>x</v>
      </c>
      <c r="X47" s="213">
        <f>IF('Indicator Date hidden'!Y48="x","x",$X$2-'Indicator Date hidden'!Y48)</f>
        <v>3</v>
      </c>
      <c r="Y47" s="213">
        <f>IF('Indicator Date hidden'!Z48="x","x",$Y$2-'Indicator Date hidden'!Z48)</f>
        <v>0</v>
      </c>
      <c r="Z47" s="213">
        <f>IF('Indicator Date hidden'!AA48="x","x",$Z$2-'Indicator Date hidden'!AA48)</f>
        <v>0</v>
      </c>
      <c r="AA47" s="213">
        <f>IF('Indicator Date hidden'!AB48="x","x",$AA$2-'Indicator Date hidden'!AB48)</f>
        <v>1</v>
      </c>
      <c r="AB47" s="213">
        <f>IF('Indicator Date hidden'!AC48="x","x",$AB$2-'Indicator Date hidden'!AC48)</f>
        <v>0</v>
      </c>
      <c r="AC47" s="213">
        <f>IF('Indicator Date hidden'!AD48="x","x",$AC$2-'Indicator Date hidden'!AD48)</f>
        <v>0</v>
      </c>
      <c r="AD47" s="213" t="str">
        <f>IF('Indicator Date hidden'!AE48="x","x",$AD$2-'Indicator Date hidden'!AE48)</f>
        <v>x</v>
      </c>
      <c r="AE47" s="213">
        <f>IF('Indicator Date hidden'!AF48="x","x",$AE$2-'Indicator Date hidden'!AF48)</f>
        <v>0</v>
      </c>
      <c r="AF47" s="213">
        <f>IF('Indicator Date hidden'!AG48="x","x",$AF$2-'Indicator Date hidden'!AG48)</f>
        <v>1</v>
      </c>
      <c r="AG47" s="213">
        <f>IF('Indicator Date hidden'!AH48="x","x",$AG$2-'Indicator Date hidden'!AH48)</f>
        <v>0</v>
      </c>
      <c r="AH47" s="213">
        <f>IF('Indicator Date hidden'!AI48="x","x",$AH$2-'Indicator Date hidden'!AI48)</f>
        <v>0</v>
      </c>
      <c r="AI47" s="213">
        <f>IF('Indicator Date hidden'!AJ48="x","x",$AI$2-'Indicator Date hidden'!AJ48)</f>
        <v>0</v>
      </c>
      <c r="AJ47" s="213" t="str">
        <f>IF('Indicator Date hidden'!AK48="x","x",$AJ$2-'Indicator Date hidden'!AK48)</f>
        <v>x</v>
      </c>
      <c r="AK47" s="213">
        <f>IF('Indicator Date hidden'!AL48="x","x",$AK$2-'Indicator Date hidden'!AL48)</f>
        <v>1</v>
      </c>
      <c r="AL47" s="213">
        <f>IF('Indicator Date hidden'!AM48="x","x",$AL$2-'Indicator Date hidden'!AM48)</f>
        <v>0</v>
      </c>
      <c r="AM47" s="213">
        <f>IF('Indicator Date hidden'!AN48="x","x",$AM$2-'Indicator Date hidden'!AN48)</f>
        <v>0</v>
      </c>
      <c r="AN47" s="213">
        <f>IF('Indicator Date hidden'!AO48="x","x",$AN$2-'Indicator Date hidden'!AO48)</f>
        <v>0</v>
      </c>
      <c r="AO47" s="213">
        <f>IF('Indicator Date hidden'!AP48="x","x",$AO$2-'Indicator Date hidden'!AP48)</f>
        <v>0</v>
      </c>
      <c r="AP47" s="213">
        <f>IF('Indicator Date hidden'!AQ48="x","x",$AP$2-'Indicator Date hidden'!AQ48)</f>
        <v>0</v>
      </c>
      <c r="AQ47" s="213">
        <f>IF('Indicator Date hidden'!AR48="x","x",$AQ$2-'Indicator Date hidden'!AR48)</f>
        <v>0</v>
      </c>
      <c r="AR47" s="213">
        <f>IF('Indicator Date hidden'!AS48="x","x",$AR$2-'Indicator Date hidden'!AS48)</f>
        <v>0</v>
      </c>
      <c r="AS47" s="213">
        <f>IF('Indicator Date hidden'!AT48="x","x",$AS$2-'Indicator Date hidden'!AT48)</f>
        <v>0</v>
      </c>
      <c r="AT47" s="213">
        <f>IF('Indicator Date hidden'!AU48="x","x",$AT$2-'Indicator Date hidden'!AU48)</f>
        <v>0</v>
      </c>
      <c r="AU47" s="213" t="str">
        <f>IF('Indicator Date hidden'!AV48="x","x",$AU$2-'Indicator Date hidden'!AV48)</f>
        <v>x</v>
      </c>
      <c r="AV47" s="213">
        <f>IF('Indicator Date hidden'!AW48="x","x",$AV$2-'Indicator Date hidden'!AW48)</f>
        <v>0</v>
      </c>
      <c r="AW47" s="213">
        <f>IF('Indicator Date hidden'!AX48="x","x",$AW$2-'Indicator Date hidden'!AX48)</f>
        <v>0</v>
      </c>
      <c r="AX47" s="213">
        <f>IF('Indicator Date hidden'!AY48="x","x",$AX$2-'Indicator Date hidden'!AY48)</f>
        <v>0</v>
      </c>
      <c r="AY47" s="213">
        <f>IF('Indicator Date hidden'!AZ48="x","x",$AY$2-'Indicator Date hidden'!AZ48)</f>
        <v>0</v>
      </c>
      <c r="AZ47" s="213">
        <f>IF('Indicator Date hidden'!BA48="x","x",$AZ$2-'Indicator Date hidden'!BA48)</f>
        <v>0</v>
      </c>
      <c r="BA47">
        <f t="shared" si="5"/>
        <v>6</v>
      </c>
      <c r="BB47" s="21">
        <f t="shared" si="6"/>
        <v>0.13333333333333333</v>
      </c>
      <c r="BC47">
        <f t="shared" si="7"/>
        <v>4</v>
      </c>
      <c r="BD47" s="21">
        <f t="shared" si="8"/>
        <v>0.49888765156985887</v>
      </c>
      <c r="BE47" s="283">
        <f t="shared" si="9"/>
        <v>0</v>
      </c>
    </row>
    <row r="48" spans="1:57" x14ac:dyDescent="0.35">
      <c r="A48" t="s">
        <v>8128</v>
      </c>
      <c r="B48" s="213">
        <f>IF('Indicator Date hidden'!C49="x","x",$B$2-'Indicator Date hidden'!C49)</f>
        <v>0</v>
      </c>
      <c r="C48" s="213">
        <f>IF('Indicator Date hidden'!D49="x","x",$C$2-'Indicator Date hidden'!D49)</f>
        <v>0</v>
      </c>
      <c r="D48" s="213">
        <f>IF('Indicator Date hidden'!E49="x","x",$D$2-'Indicator Date hidden'!E49)</f>
        <v>0</v>
      </c>
      <c r="E48" s="213">
        <f>IF('Indicator Date hidden'!F49="x","x",$E$2-'Indicator Date hidden'!F49)</f>
        <v>0</v>
      </c>
      <c r="F48" s="213">
        <f>IF('Indicator Date hidden'!G49="x","x",$F$2-'Indicator Date hidden'!G49)</f>
        <v>0</v>
      </c>
      <c r="G48" s="213">
        <f>IF('Indicator Date hidden'!H49="x","x",$G$2-'Indicator Date hidden'!H49)</f>
        <v>0</v>
      </c>
      <c r="H48" s="213">
        <f>IF('Indicator Date hidden'!I49="x","x",$H$2-'Indicator Date hidden'!I49)</f>
        <v>0</v>
      </c>
      <c r="I48" s="213">
        <f>IF('Indicator Date hidden'!J49="x","x",$I$2-'Indicator Date hidden'!J49)</f>
        <v>0</v>
      </c>
      <c r="J48" s="213">
        <f>IF('Indicator Date hidden'!K49="x","x",$J$2-'Indicator Date hidden'!K49)</f>
        <v>0</v>
      </c>
      <c r="K48" s="213">
        <f>IF('Indicator Date hidden'!L49="x","x",$K$2-'Indicator Date hidden'!L49)</f>
        <v>0</v>
      </c>
      <c r="L48" s="213">
        <f>IF('Indicator Date hidden'!M49="x","x",$L$2-'Indicator Date hidden'!M49)</f>
        <v>0</v>
      </c>
      <c r="M48" s="213">
        <f>IF('Indicator Date hidden'!N49="x","x",$M$2-'Indicator Date hidden'!N49)</f>
        <v>0</v>
      </c>
      <c r="N48" s="213">
        <f>IF('Indicator Date hidden'!O49="x","x",$N$2-'Indicator Date hidden'!O49)</f>
        <v>0</v>
      </c>
      <c r="O48" s="213">
        <f>IF('Indicator Date hidden'!P49="x","x",$O$2-'Indicator Date hidden'!P49)</f>
        <v>0</v>
      </c>
      <c r="P48" s="213">
        <f>IF('Indicator Date hidden'!Q49="x","x",$P$2-'Indicator Date hidden'!Q49)</f>
        <v>0</v>
      </c>
      <c r="Q48" s="213" t="str">
        <f>IF('Indicator Date hidden'!R49="x","x",$Q$2-'Indicator Date hidden'!R49)</f>
        <v>x</v>
      </c>
      <c r="R48" s="213">
        <f>IF('Indicator Date hidden'!S49="x","x",$R$2-'Indicator Date hidden'!S49)</f>
        <v>0</v>
      </c>
      <c r="S48" s="213">
        <f>IF('Indicator Date hidden'!T49="x","x",$S$2-'Indicator Date hidden'!T49)</f>
        <v>0</v>
      </c>
      <c r="T48" s="213">
        <f>IF('Indicator Date hidden'!U49="x","x",$T$2-'Indicator Date hidden'!U49)</f>
        <v>0</v>
      </c>
      <c r="U48" s="213" t="str">
        <f>IF('Indicator Date hidden'!V49="x","x",$U$2-'Indicator Date hidden'!V49)</f>
        <v>x</v>
      </c>
      <c r="V48" s="213">
        <f>IF('Indicator Date hidden'!W49="x","x",$V$2-'Indicator Date hidden'!W49)</f>
        <v>0</v>
      </c>
      <c r="W48" s="213" t="str">
        <f>IF('Indicator Date hidden'!X49="x","x",$W$2-'Indicator Date hidden'!X49)</f>
        <v>x</v>
      </c>
      <c r="X48" s="213">
        <f>IF('Indicator Date hidden'!Y49="x","x",$X$2-'Indicator Date hidden'!Y49)</f>
        <v>4</v>
      </c>
      <c r="Y48" s="213">
        <f>IF('Indicator Date hidden'!Z49="x","x",$Y$2-'Indicator Date hidden'!Z49)</f>
        <v>0</v>
      </c>
      <c r="Z48" s="213">
        <f>IF('Indicator Date hidden'!AA49="x","x",$Z$2-'Indicator Date hidden'!AA49)</f>
        <v>0</v>
      </c>
      <c r="AA48" s="213">
        <f>IF('Indicator Date hidden'!AB49="x","x",$AA$2-'Indicator Date hidden'!AB49)</f>
        <v>0</v>
      </c>
      <c r="AB48" s="213">
        <f>IF('Indicator Date hidden'!AC49="x","x",$AB$2-'Indicator Date hidden'!AC49)</f>
        <v>0</v>
      </c>
      <c r="AC48" s="213">
        <f>IF('Indicator Date hidden'!AD49="x","x",$AC$2-'Indicator Date hidden'!AD49)</f>
        <v>0</v>
      </c>
      <c r="AD48" s="213" t="str">
        <f>IF('Indicator Date hidden'!AE49="x","x",$AD$2-'Indicator Date hidden'!AE49)</f>
        <v>x</v>
      </c>
      <c r="AE48" s="213">
        <f>IF('Indicator Date hidden'!AF49="x","x",$AE$2-'Indicator Date hidden'!AF49)</f>
        <v>0</v>
      </c>
      <c r="AF48" s="213">
        <f>IF('Indicator Date hidden'!AG49="x","x",$AF$2-'Indicator Date hidden'!AG49)</f>
        <v>1</v>
      </c>
      <c r="AG48" s="213">
        <f>IF('Indicator Date hidden'!AH49="x","x",$AG$2-'Indicator Date hidden'!AH49)</f>
        <v>0</v>
      </c>
      <c r="AH48" s="213">
        <f>IF('Indicator Date hidden'!AI49="x","x",$AH$2-'Indicator Date hidden'!AI49)</f>
        <v>0</v>
      </c>
      <c r="AI48" s="213">
        <f>IF('Indicator Date hidden'!AJ49="x","x",$AI$2-'Indicator Date hidden'!AJ49)</f>
        <v>0</v>
      </c>
      <c r="AJ48" s="213" t="str">
        <f>IF('Indicator Date hidden'!AK49="x","x",$AJ$2-'Indicator Date hidden'!AK49)</f>
        <v>x</v>
      </c>
      <c r="AK48" s="213">
        <f>IF('Indicator Date hidden'!AL49="x","x",$AK$2-'Indicator Date hidden'!AL49)</f>
        <v>1</v>
      </c>
      <c r="AL48" s="213">
        <f>IF('Indicator Date hidden'!AM49="x","x",$AL$2-'Indicator Date hidden'!AM49)</f>
        <v>0</v>
      </c>
      <c r="AM48" s="213">
        <f>IF('Indicator Date hidden'!AN49="x","x",$AM$2-'Indicator Date hidden'!AN49)</f>
        <v>0</v>
      </c>
      <c r="AN48" s="213">
        <f>IF('Indicator Date hidden'!AO49="x","x",$AN$2-'Indicator Date hidden'!AO49)</f>
        <v>0</v>
      </c>
      <c r="AO48" s="213">
        <f>IF('Indicator Date hidden'!AP49="x","x",$AO$2-'Indicator Date hidden'!AP49)</f>
        <v>0</v>
      </c>
      <c r="AP48" s="213">
        <f>IF('Indicator Date hidden'!AQ49="x","x",$AP$2-'Indicator Date hidden'!AQ49)</f>
        <v>0</v>
      </c>
      <c r="AQ48" s="213">
        <f>IF('Indicator Date hidden'!AR49="x","x",$AQ$2-'Indicator Date hidden'!AR49)</f>
        <v>0</v>
      </c>
      <c r="AR48" s="213">
        <f>IF('Indicator Date hidden'!AS49="x","x",$AR$2-'Indicator Date hidden'!AS49)</f>
        <v>0</v>
      </c>
      <c r="AS48" s="213">
        <f>IF('Indicator Date hidden'!AT49="x","x",$AS$2-'Indicator Date hidden'!AT49)</f>
        <v>0</v>
      </c>
      <c r="AT48" s="213">
        <f>IF('Indicator Date hidden'!AU49="x","x",$AT$2-'Indicator Date hidden'!AU49)</f>
        <v>0</v>
      </c>
      <c r="AU48" s="213" t="str">
        <f>IF('Indicator Date hidden'!AV49="x","x",$AU$2-'Indicator Date hidden'!AV49)</f>
        <v>x</v>
      </c>
      <c r="AV48" s="213">
        <f>IF('Indicator Date hidden'!AW49="x","x",$AV$2-'Indicator Date hidden'!AW49)</f>
        <v>0</v>
      </c>
      <c r="AW48" s="213">
        <f>IF('Indicator Date hidden'!AX49="x","x",$AW$2-'Indicator Date hidden'!AX49)</f>
        <v>0</v>
      </c>
      <c r="AX48" s="213">
        <f>IF('Indicator Date hidden'!AY49="x","x",$AX$2-'Indicator Date hidden'!AY49)</f>
        <v>0</v>
      </c>
      <c r="AY48" s="213">
        <f>IF('Indicator Date hidden'!AZ49="x","x",$AY$2-'Indicator Date hidden'!AZ49)</f>
        <v>0</v>
      </c>
      <c r="AZ48" s="213">
        <f>IF('Indicator Date hidden'!BA49="x","x",$AZ$2-'Indicator Date hidden'!BA49)</f>
        <v>0</v>
      </c>
      <c r="BA48">
        <f t="shared" si="5"/>
        <v>6</v>
      </c>
      <c r="BB48" s="21">
        <f t="shared" si="6"/>
        <v>0.13333333333333333</v>
      </c>
      <c r="BC48">
        <f t="shared" si="7"/>
        <v>3</v>
      </c>
      <c r="BD48" s="21">
        <f t="shared" si="8"/>
        <v>0.6182412330330469</v>
      </c>
      <c r="BE48" s="283">
        <f t="shared" si="9"/>
        <v>0</v>
      </c>
    </row>
    <row r="49" spans="1:57" x14ac:dyDescent="0.35">
      <c r="A49" t="s">
        <v>8124</v>
      </c>
      <c r="B49" s="213">
        <f>IF('Indicator Date hidden'!C50="x","x",$B$2-'Indicator Date hidden'!C50)</f>
        <v>0</v>
      </c>
      <c r="C49" s="213">
        <f>IF('Indicator Date hidden'!D50="x","x",$C$2-'Indicator Date hidden'!D50)</f>
        <v>0</v>
      </c>
      <c r="D49" s="213">
        <f>IF('Indicator Date hidden'!E50="x","x",$D$2-'Indicator Date hidden'!E50)</f>
        <v>0</v>
      </c>
      <c r="E49" s="213">
        <f>IF('Indicator Date hidden'!F50="x","x",$E$2-'Indicator Date hidden'!F50)</f>
        <v>0</v>
      </c>
      <c r="F49" s="213">
        <f>IF('Indicator Date hidden'!G50="x","x",$F$2-'Indicator Date hidden'!G50)</f>
        <v>0</v>
      </c>
      <c r="G49" s="213">
        <f>IF('Indicator Date hidden'!H50="x","x",$G$2-'Indicator Date hidden'!H50)</f>
        <v>0</v>
      </c>
      <c r="H49" s="213">
        <f>IF('Indicator Date hidden'!I50="x","x",$H$2-'Indicator Date hidden'!I50)</f>
        <v>0</v>
      </c>
      <c r="I49" s="213">
        <f>IF('Indicator Date hidden'!J50="x","x",$I$2-'Indicator Date hidden'!J50)</f>
        <v>0</v>
      </c>
      <c r="J49" s="213">
        <f>IF('Indicator Date hidden'!K50="x","x",$J$2-'Indicator Date hidden'!K50)</f>
        <v>0</v>
      </c>
      <c r="K49" s="213">
        <f>IF('Indicator Date hidden'!L50="x","x",$K$2-'Indicator Date hidden'!L50)</f>
        <v>0</v>
      </c>
      <c r="L49" s="213">
        <f>IF('Indicator Date hidden'!M50="x","x",$L$2-'Indicator Date hidden'!M50)</f>
        <v>0</v>
      </c>
      <c r="M49" s="213">
        <f>IF('Indicator Date hidden'!N50="x","x",$M$2-'Indicator Date hidden'!N50)</f>
        <v>0</v>
      </c>
      <c r="N49" s="213">
        <f>IF('Indicator Date hidden'!O50="x","x",$N$2-'Indicator Date hidden'!O50)</f>
        <v>0</v>
      </c>
      <c r="O49" s="213">
        <f>IF('Indicator Date hidden'!P50="x","x",$O$2-'Indicator Date hidden'!P50)</f>
        <v>0</v>
      </c>
      <c r="P49" s="213">
        <f>IF('Indicator Date hidden'!Q50="x","x",$P$2-'Indicator Date hidden'!Q50)</f>
        <v>0</v>
      </c>
      <c r="Q49" s="213">
        <f>IF('Indicator Date hidden'!R50="x","x",$Q$2-'Indicator Date hidden'!R50)</f>
        <v>8</v>
      </c>
      <c r="R49" s="213">
        <f>IF('Indicator Date hidden'!S50="x","x",$R$2-'Indicator Date hidden'!S50)</f>
        <v>0</v>
      </c>
      <c r="S49" s="213">
        <f>IF('Indicator Date hidden'!T50="x","x",$S$2-'Indicator Date hidden'!T50)</f>
        <v>0</v>
      </c>
      <c r="T49" s="213">
        <f>IF('Indicator Date hidden'!U50="x","x",$T$2-'Indicator Date hidden'!U50)</f>
        <v>0</v>
      </c>
      <c r="U49" s="213" t="str">
        <f>IF('Indicator Date hidden'!V50="x","x",$U$2-'Indicator Date hidden'!V50)</f>
        <v>x</v>
      </c>
      <c r="V49" s="213">
        <f>IF('Indicator Date hidden'!W50="x","x",$V$2-'Indicator Date hidden'!W50)</f>
        <v>0</v>
      </c>
      <c r="W49" s="213">
        <f>IF('Indicator Date hidden'!X50="x","x",$W$2-'Indicator Date hidden'!X50)</f>
        <v>2</v>
      </c>
      <c r="X49" s="213">
        <f>IF('Indicator Date hidden'!Y50="x","x",$X$2-'Indicator Date hidden'!Y50)</f>
        <v>4</v>
      </c>
      <c r="Y49" s="213">
        <f>IF('Indicator Date hidden'!Z50="x","x",$Y$2-'Indicator Date hidden'!Z50)</f>
        <v>0</v>
      </c>
      <c r="Z49" s="213">
        <f>IF('Indicator Date hidden'!AA50="x","x",$Z$2-'Indicator Date hidden'!AA50)</f>
        <v>0</v>
      </c>
      <c r="AA49" s="213">
        <f>IF('Indicator Date hidden'!AB50="x","x",$AA$2-'Indicator Date hidden'!AB50)</f>
        <v>0</v>
      </c>
      <c r="AB49" s="213">
        <f>IF('Indicator Date hidden'!AC50="x","x",$AB$2-'Indicator Date hidden'!AC50)</f>
        <v>0</v>
      </c>
      <c r="AC49" s="213">
        <f>IF('Indicator Date hidden'!AD50="x","x",$AC$2-'Indicator Date hidden'!AD50)</f>
        <v>0</v>
      </c>
      <c r="AD49" s="213">
        <f>IF('Indicator Date hidden'!AE50="x","x",$AD$2-'Indicator Date hidden'!AE50)</f>
        <v>0</v>
      </c>
      <c r="AE49" s="213" t="str">
        <f>IF('Indicator Date hidden'!AF50="x","x",$AE$2-'Indicator Date hidden'!AF50)</f>
        <v>x</v>
      </c>
      <c r="AF49" s="213">
        <f>IF('Indicator Date hidden'!AG50="x","x",$AF$2-'Indicator Date hidden'!AG50)</f>
        <v>1</v>
      </c>
      <c r="AG49" s="213">
        <f>IF('Indicator Date hidden'!AH50="x","x",$AG$2-'Indicator Date hidden'!AH50)</f>
        <v>0</v>
      </c>
      <c r="AH49" s="213">
        <f>IF('Indicator Date hidden'!AI50="x","x",$AH$2-'Indicator Date hidden'!AI50)</f>
        <v>0</v>
      </c>
      <c r="AI49" s="213">
        <f>IF('Indicator Date hidden'!AJ50="x","x",$AI$2-'Indicator Date hidden'!AJ50)</f>
        <v>0</v>
      </c>
      <c r="AJ49" s="213" t="str">
        <f>IF('Indicator Date hidden'!AK50="x","x",$AJ$2-'Indicator Date hidden'!AK50)</f>
        <v>x</v>
      </c>
      <c r="AK49" s="213">
        <f>IF('Indicator Date hidden'!AL50="x","x",$AK$2-'Indicator Date hidden'!AL50)</f>
        <v>0</v>
      </c>
      <c r="AL49" s="213">
        <f>IF('Indicator Date hidden'!AM50="x","x",$AL$2-'Indicator Date hidden'!AM50)</f>
        <v>0</v>
      </c>
      <c r="AM49" s="213">
        <f>IF('Indicator Date hidden'!AN50="x","x",$AM$2-'Indicator Date hidden'!AN50)</f>
        <v>0</v>
      </c>
      <c r="AN49" s="213">
        <f>IF('Indicator Date hidden'!AO50="x","x",$AN$2-'Indicator Date hidden'!AO50)</f>
        <v>0</v>
      </c>
      <c r="AO49" s="213" t="str">
        <f>IF('Indicator Date hidden'!AP50="x","x",$AO$2-'Indicator Date hidden'!AP50)</f>
        <v>x</v>
      </c>
      <c r="AP49" s="213" t="str">
        <f>IF('Indicator Date hidden'!AQ50="x","x",$AP$2-'Indicator Date hidden'!AQ50)</f>
        <v>x</v>
      </c>
      <c r="AQ49" s="213">
        <f>IF('Indicator Date hidden'!AR50="x","x",$AQ$2-'Indicator Date hidden'!AR50)</f>
        <v>4</v>
      </c>
      <c r="AR49" s="213">
        <f>IF('Indicator Date hidden'!AS50="x","x",$AR$2-'Indicator Date hidden'!AS50)</f>
        <v>0</v>
      </c>
      <c r="AS49" s="213">
        <f>IF('Indicator Date hidden'!AT50="x","x",$AS$2-'Indicator Date hidden'!AT50)</f>
        <v>0</v>
      </c>
      <c r="AT49" s="213">
        <f>IF('Indicator Date hidden'!AU50="x","x",$AT$2-'Indicator Date hidden'!AU50)</f>
        <v>0</v>
      </c>
      <c r="AU49" s="213" t="str">
        <f>IF('Indicator Date hidden'!AV50="x","x",$AU$2-'Indicator Date hidden'!AV50)</f>
        <v>x</v>
      </c>
      <c r="AV49" s="213">
        <f>IF('Indicator Date hidden'!AW50="x","x",$AV$2-'Indicator Date hidden'!AW50)</f>
        <v>0</v>
      </c>
      <c r="AW49" s="213">
        <f>IF('Indicator Date hidden'!AX50="x","x",$AW$2-'Indicator Date hidden'!AX50)</f>
        <v>0</v>
      </c>
      <c r="AX49" s="213">
        <f>IF('Indicator Date hidden'!AY50="x","x",$AX$2-'Indicator Date hidden'!AY50)</f>
        <v>0</v>
      </c>
      <c r="AY49" s="213">
        <f>IF('Indicator Date hidden'!AZ50="x","x",$AY$2-'Indicator Date hidden'!AZ50)</f>
        <v>0</v>
      </c>
      <c r="AZ49" s="213">
        <f>IF('Indicator Date hidden'!BA50="x","x",$AZ$2-'Indicator Date hidden'!BA50)</f>
        <v>0</v>
      </c>
      <c r="BA49">
        <f t="shared" si="5"/>
        <v>19</v>
      </c>
      <c r="BB49" s="21">
        <f t="shared" si="6"/>
        <v>0.42222222222222222</v>
      </c>
      <c r="BC49">
        <f t="shared" si="7"/>
        <v>5</v>
      </c>
      <c r="BD49" s="21">
        <f t="shared" si="8"/>
        <v>1.4374188114485538</v>
      </c>
      <c r="BE49" s="283">
        <f t="shared" si="9"/>
        <v>0</v>
      </c>
    </row>
    <row r="50" spans="1:57" x14ac:dyDescent="0.35">
      <c r="A50" t="s">
        <v>8126</v>
      </c>
      <c r="B50" s="213">
        <f>IF('Indicator Date hidden'!C51="x","x",$B$2-'Indicator Date hidden'!C51)</f>
        <v>0</v>
      </c>
      <c r="C50" s="213">
        <f>IF('Indicator Date hidden'!D51="x","x",$C$2-'Indicator Date hidden'!D51)</f>
        <v>0</v>
      </c>
      <c r="D50" s="213">
        <f>IF('Indicator Date hidden'!E51="x","x",$D$2-'Indicator Date hidden'!E51)</f>
        <v>0</v>
      </c>
      <c r="E50" s="213">
        <f>IF('Indicator Date hidden'!F51="x","x",$E$2-'Indicator Date hidden'!F51)</f>
        <v>0</v>
      </c>
      <c r="F50" s="213">
        <f>IF('Indicator Date hidden'!G51="x","x",$F$2-'Indicator Date hidden'!G51)</f>
        <v>0</v>
      </c>
      <c r="G50" s="213">
        <f>IF('Indicator Date hidden'!H51="x","x",$G$2-'Indicator Date hidden'!H51)</f>
        <v>0</v>
      </c>
      <c r="H50" s="213">
        <f>IF('Indicator Date hidden'!I51="x","x",$H$2-'Indicator Date hidden'!I51)</f>
        <v>0</v>
      </c>
      <c r="I50" s="213">
        <f>IF('Indicator Date hidden'!J51="x","x",$I$2-'Indicator Date hidden'!J51)</f>
        <v>0</v>
      </c>
      <c r="J50" s="213">
        <f>IF('Indicator Date hidden'!K51="x","x",$J$2-'Indicator Date hidden'!K51)</f>
        <v>0</v>
      </c>
      <c r="K50" s="213">
        <f>IF('Indicator Date hidden'!L51="x","x",$K$2-'Indicator Date hidden'!L51)</f>
        <v>0</v>
      </c>
      <c r="L50" s="213">
        <f>IF('Indicator Date hidden'!M51="x","x",$L$2-'Indicator Date hidden'!M51)</f>
        <v>0</v>
      </c>
      <c r="M50" s="213">
        <f>IF('Indicator Date hidden'!N51="x","x",$M$2-'Indicator Date hidden'!N51)</f>
        <v>0</v>
      </c>
      <c r="N50" s="213">
        <f>IF('Indicator Date hidden'!O51="x","x",$N$2-'Indicator Date hidden'!O51)</f>
        <v>0</v>
      </c>
      <c r="O50" s="213">
        <f>IF('Indicator Date hidden'!P51="x","x",$O$2-'Indicator Date hidden'!P51)</f>
        <v>0</v>
      </c>
      <c r="P50" s="213">
        <f>IF('Indicator Date hidden'!Q51="x","x",$P$2-'Indicator Date hidden'!Q51)</f>
        <v>0</v>
      </c>
      <c r="Q50" s="213" t="str">
        <f>IF('Indicator Date hidden'!R51="x","x",$Q$2-'Indicator Date hidden'!R51)</f>
        <v>x</v>
      </c>
      <c r="R50" s="213">
        <f>IF('Indicator Date hidden'!S51="x","x",$R$2-'Indicator Date hidden'!S51)</f>
        <v>0</v>
      </c>
      <c r="S50" s="213">
        <f>IF('Indicator Date hidden'!T51="x","x",$S$2-'Indicator Date hidden'!T51)</f>
        <v>0</v>
      </c>
      <c r="T50" s="213">
        <f>IF('Indicator Date hidden'!U51="x","x",$T$2-'Indicator Date hidden'!U51)</f>
        <v>0</v>
      </c>
      <c r="U50" s="213">
        <f>IF('Indicator Date hidden'!V51="x","x",$U$2-'Indicator Date hidden'!V51)</f>
        <v>0</v>
      </c>
      <c r="V50" s="213">
        <f>IF('Indicator Date hidden'!W51="x","x",$V$2-'Indicator Date hidden'!W51)</f>
        <v>0</v>
      </c>
      <c r="W50" s="213" t="str">
        <f>IF('Indicator Date hidden'!X51="x","x",$W$2-'Indicator Date hidden'!X51)</f>
        <v>x</v>
      </c>
      <c r="X50" s="213">
        <f>IF('Indicator Date hidden'!Y51="x","x",$X$2-'Indicator Date hidden'!Y51)</f>
        <v>3</v>
      </c>
      <c r="Y50" s="213">
        <f>IF('Indicator Date hidden'!Z51="x","x",$Y$2-'Indicator Date hidden'!Z51)</f>
        <v>0</v>
      </c>
      <c r="Z50" s="213">
        <f>IF('Indicator Date hidden'!AA51="x","x",$Z$2-'Indicator Date hidden'!AA51)</f>
        <v>0</v>
      </c>
      <c r="AA50" s="213" t="str">
        <f>IF('Indicator Date hidden'!AB51="x","x",$AA$2-'Indicator Date hidden'!AB51)</f>
        <v>x</v>
      </c>
      <c r="AB50" s="213">
        <f>IF('Indicator Date hidden'!AC51="x","x",$AB$2-'Indicator Date hidden'!AC51)</f>
        <v>0</v>
      </c>
      <c r="AC50" s="213">
        <f>IF('Indicator Date hidden'!AD51="x","x",$AC$2-'Indicator Date hidden'!AD51)</f>
        <v>0</v>
      </c>
      <c r="AD50" s="213" t="str">
        <f>IF('Indicator Date hidden'!AE51="x","x",$AD$2-'Indicator Date hidden'!AE51)</f>
        <v>x</v>
      </c>
      <c r="AE50" s="213" t="str">
        <f>IF('Indicator Date hidden'!AF51="x","x",$AE$2-'Indicator Date hidden'!AF51)</f>
        <v>x</v>
      </c>
      <c r="AF50" s="213" t="str">
        <f>IF('Indicator Date hidden'!AG51="x","x",$AF$2-'Indicator Date hidden'!AG51)</f>
        <v>x</v>
      </c>
      <c r="AG50" s="213">
        <f>IF('Indicator Date hidden'!AH51="x","x",$AG$2-'Indicator Date hidden'!AH51)</f>
        <v>0</v>
      </c>
      <c r="AH50" s="213">
        <f>IF('Indicator Date hidden'!AI51="x","x",$AH$2-'Indicator Date hidden'!AI51)</f>
        <v>0</v>
      </c>
      <c r="AI50" s="213">
        <f>IF('Indicator Date hidden'!AJ51="x","x",$AI$2-'Indicator Date hidden'!AJ51)</f>
        <v>0</v>
      </c>
      <c r="AJ50" s="213" t="str">
        <f>IF('Indicator Date hidden'!AK51="x","x",$AJ$2-'Indicator Date hidden'!AK51)</f>
        <v>x</v>
      </c>
      <c r="AK50" s="213">
        <f>IF('Indicator Date hidden'!AL51="x","x",$AK$2-'Indicator Date hidden'!AL51)</f>
        <v>1</v>
      </c>
      <c r="AL50" s="213">
        <f>IF('Indicator Date hidden'!AM51="x","x",$AL$2-'Indicator Date hidden'!AM51)</f>
        <v>0</v>
      </c>
      <c r="AM50" s="213">
        <f>IF('Indicator Date hidden'!AN51="x","x",$AM$2-'Indicator Date hidden'!AN51)</f>
        <v>0</v>
      </c>
      <c r="AN50" s="213">
        <f>IF('Indicator Date hidden'!AO51="x","x",$AN$2-'Indicator Date hidden'!AO51)</f>
        <v>0</v>
      </c>
      <c r="AO50" s="213" t="str">
        <f>IF('Indicator Date hidden'!AP51="x","x",$AO$2-'Indicator Date hidden'!AP51)</f>
        <v>x</v>
      </c>
      <c r="AP50" s="213" t="str">
        <f>IF('Indicator Date hidden'!AQ51="x","x",$AP$2-'Indicator Date hidden'!AQ51)</f>
        <v>x</v>
      </c>
      <c r="AQ50" s="213" t="str">
        <f>IF('Indicator Date hidden'!AR51="x","x",$AQ$2-'Indicator Date hidden'!AR51)</f>
        <v>x</v>
      </c>
      <c r="AR50" s="213">
        <f>IF('Indicator Date hidden'!AS51="x","x",$AR$2-'Indicator Date hidden'!AS51)</f>
        <v>0</v>
      </c>
      <c r="AS50" s="213">
        <f>IF('Indicator Date hidden'!AT51="x","x",$AS$2-'Indicator Date hidden'!AT51)</f>
        <v>0</v>
      </c>
      <c r="AT50" s="213">
        <f>IF('Indicator Date hidden'!AU51="x","x",$AT$2-'Indicator Date hidden'!AU51)</f>
        <v>0</v>
      </c>
      <c r="AU50" s="213" t="str">
        <f>IF('Indicator Date hidden'!AV51="x","x",$AU$2-'Indicator Date hidden'!AV51)</f>
        <v>x</v>
      </c>
      <c r="AV50" s="213">
        <f>IF('Indicator Date hidden'!AW51="x","x",$AV$2-'Indicator Date hidden'!AW51)</f>
        <v>0</v>
      </c>
      <c r="AW50" s="213">
        <f>IF('Indicator Date hidden'!AX51="x","x",$AW$2-'Indicator Date hidden'!AX51)</f>
        <v>0</v>
      </c>
      <c r="AX50" s="213">
        <f>IF('Indicator Date hidden'!AY51="x","x",$AX$2-'Indicator Date hidden'!AY51)</f>
        <v>0</v>
      </c>
      <c r="AY50" s="213">
        <f>IF('Indicator Date hidden'!AZ51="x","x",$AY$2-'Indicator Date hidden'!AZ51)</f>
        <v>8</v>
      </c>
      <c r="AZ50" s="213">
        <f>IF('Indicator Date hidden'!BA51="x","x",$AZ$2-'Indicator Date hidden'!BA51)</f>
        <v>8</v>
      </c>
      <c r="BA50">
        <f t="shared" si="5"/>
        <v>20</v>
      </c>
      <c r="BB50" s="21">
        <f t="shared" si="6"/>
        <v>0.5</v>
      </c>
      <c r="BC50">
        <f t="shared" si="7"/>
        <v>4</v>
      </c>
      <c r="BD50" s="21">
        <f t="shared" si="8"/>
        <v>1.7888543819998317</v>
      </c>
      <c r="BE50" s="283">
        <f t="shared" si="9"/>
        <v>0</v>
      </c>
    </row>
    <row r="51" spans="1:57" x14ac:dyDescent="0.35">
      <c r="A51" t="s">
        <v>8129</v>
      </c>
      <c r="B51" s="213">
        <f>IF('Indicator Date hidden'!C52="x","x",$B$2-'Indicator Date hidden'!C52)</f>
        <v>0</v>
      </c>
      <c r="C51" s="213">
        <f>IF('Indicator Date hidden'!D52="x","x",$C$2-'Indicator Date hidden'!D52)</f>
        <v>0</v>
      </c>
      <c r="D51" s="213">
        <f>IF('Indicator Date hidden'!E52="x","x",$D$2-'Indicator Date hidden'!E52)</f>
        <v>0</v>
      </c>
      <c r="E51" s="213">
        <f>IF('Indicator Date hidden'!F52="x","x",$E$2-'Indicator Date hidden'!F52)</f>
        <v>0</v>
      </c>
      <c r="F51" s="213">
        <f>IF('Indicator Date hidden'!G52="x","x",$F$2-'Indicator Date hidden'!G52)</f>
        <v>0</v>
      </c>
      <c r="G51" s="213">
        <f>IF('Indicator Date hidden'!H52="x","x",$G$2-'Indicator Date hidden'!H52)</f>
        <v>0</v>
      </c>
      <c r="H51" s="213">
        <f>IF('Indicator Date hidden'!I52="x","x",$H$2-'Indicator Date hidden'!I52)</f>
        <v>0</v>
      </c>
      <c r="I51" s="213">
        <f>IF('Indicator Date hidden'!J52="x","x",$I$2-'Indicator Date hidden'!J52)</f>
        <v>0</v>
      </c>
      <c r="J51" s="213">
        <f>IF('Indicator Date hidden'!K52="x","x",$J$2-'Indicator Date hidden'!K52)</f>
        <v>0</v>
      </c>
      <c r="K51" s="213">
        <f>IF('Indicator Date hidden'!L52="x","x",$K$2-'Indicator Date hidden'!L52)</f>
        <v>0</v>
      </c>
      <c r="L51" s="213">
        <f>IF('Indicator Date hidden'!M52="x","x",$L$2-'Indicator Date hidden'!M52)</f>
        <v>0</v>
      </c>
      <c r="M51" s="213">
        <f>IF('Indicator Date hidden'!N52="x","x",$M$2-'Indicator Date hidden'!N52)</f>
        <v>0</v>
      </c>
      <c r="N51" s="213">
        <f>IF('Indicator Date hidden'!O52="x","x",$N$2-'Indicator Date hidden'!O52)</f>
        <v>0</v>
      </c>
      <c r="O51" s="213">
        <f>IF('Indicator Date hidden'!P52="x","x",$O$2-'Indicator Date hidden'!P52)</f>
        <v>0</v>
      </c>
      <c r="P51" s="213">
        <f>IF('Indicator Date hidden'!Q52="x","x",$P$2-'Indicator Date hidden'!Q52)</f>
        <v>0</v>
      </c>
      <c r="Q51" s="213">
        <f>IF('Indicator Date hidden'!R52="x","x",$Q$2-'Indicator Date hidden'!R52)</f>
        <v>1</v>
      </c>
      <c r="R51" s="213">
        <f>IF('Indicator Date hidden'!S52="x","x",$R$2-'Indicator Date hidden'!S52)</f>
        <v>0</v>
      </c>
      <c r="S51" s="213">
        <f>IF('Indicator Date hidden'!T52="x","x",$S$2-'Indicator Date hidden'!T52)</f>
        <v>0</v>
      </c>
      <c r="T51" s="213">
        <f>IF('Indicator Date hidden'!U52="x","x",$T$2-'Indicator Date hidden'!U52)</f>
        <v>0</v>
      </c>
      <c r="U51" s="213">
        <f>IF('Indicator Date hidden'!V52="x","x",$U$2-'Indicator Date hidden'!V52)</f>
        <v>0</v>
      </c>
      <c r="V51" s="213">
        <f>IF('Indicator Date hidden'!W52="x","x",$V$2-'Indicator Date hidden'!W52)</f>
        <v>0</v>
      </c>
      <c r="W51" s="213">
        <f>IF('Indicator Date hidden'!X52="x","x",$W$2-'Indicator Date hidden'!X52)</f>
        <v>1</v>
      </c>
      <c r="X51" s="213">
        <f>IF('Indicator Date hidden'!Y52="x","x",$X$2-'Indicator Date hidden'!Y52)</f>
        <v>2</v>
      </c>
      <c r="Y51" s="213">
        <f>IF('Indicator Date hidden'!Z52="x","x",$Y$2-'Indicator Date hidden'!Z52)</f>
        <v>0</v>
      </c>
      <c r="Z51" s="213">
        <f>IF('Indicator Date hidden'!AA52="x","x",$Z$2-'Indicator Date hidden'!AA52)</f>
        <v>0</v>
      </c>
      <c r="AA51" s="213">
        <f>IF('Indicator Date hidden'!AB52="x","x",$AA$2-'Indicator Date hidden'!AB52)</f>
        <v>0</v>
      </c>
      <c r="AB51" s="213">
        <f>IF('Indicator Date hidden'!AC52="x","x",$AB$2-'Indicator Date hidden'!AC52)</f>
        <v>0</v>
      </c>
      <c r="AC51" s="213">
        <f>IF('Indicator Date hidden'!AD52="x","x",$AC$2-'Indicator Date hidden'!AD52)</f>
        <v>0</v>
      </c>
      <c r="AD51" s="213">
        <f>IF('Indicator Date hidden'!AE52="x","x",$AD$2-'Indicator Date hidden'!AE52)</f>
        <v>0</v>
      </c>
      <c r="AE51" s="213">
        <f>IF('Indicator Date hidden'!AF52="x","x",$AE$2-'Indicator Date hidden'!AF52)</f>
        <v>0</v>
      </c>
      <c r="AF51" s="213">
        <f>IF('Indicator Date hidden'!AG52="x","x",$AF$2-'Indicator Date hidden'!AG52)</f>
        <v>0</v>
      </c>
      <c r="AG51" s="213">
        <f>IF('Indicator Date hidden'!AH52="x","x",$AG$2-'Indicator Date hidden'!AH52)</f>
        <v>0</v>
      </c>
      <c r="AH51" s="213">
        <f>IF('Indicator Date hidden'!AI52="x","x",$AH$2-'Indicator Date hidden'!AI52)</f>
        <v>0</v>
      </c>
      <c r="AI51" s="213">
        <f>IF('Indicator Date hidden'!AJ52="x","x",$AI$2-'Indicator Date hidden'!AJ52)</f>
        <v>0</v>
      </c>
      <c r="AJ51" s="213" t="str">
        <f>IF('Indicator Date hidden'!AK52="x","x",$AJ$2-'Indicator Date hidden'!AK52)</f>
        <v>x</v>
      </c>
      <c r="AK51" s="213">
        <f>IF('Indicator Date hidden'!AL52="x","x",$AK$2-'Indicator Date hidden'!AL52)</f>
        <v>1</v>
      </c>
      <c r="AL51" s="213">
        <f>IF('Indicator Date hidden'!AM52="x","x",$AL$2-'Indicator Date hidden'!AM52)</f>
        <v>0</v>
      </c>
      <c r="AM51" s="213">
        <f>IF('Indicator Date hidden'!AN52="x","x",$AM$2-'Indicator Date hidden'!AN52)</f>
        <v>0</v>
      </c>
      <c r="AN51" s="213">
        <f>IF('Indicator Date hidden'!AO52="x","x",$AN$2-'Indicator Date hidden'!AO52)</f>
        <v>0</v>
      </c>
      <c r="AO51" s="213">
        <f>IF('Indicator Date hidden'!AP52="x","x",$AO$2-'Indicator Date hidden'!AP52)</f>
        <v>0</v>
      </c>
      <c r="AP51" s="213">
        <f>IF('Indicator Date hidden'!AQ52="x","x",$AP$2-'Indicator Date hidden'!AQ52)</f>
        <v>0</v>
      </c>
      <c r="AQ51" s="213">
        <f>IF('Indicator Date hidden'!AR52="x","x",$AQ$2-'Indicator Date hidden'!AR52)</f>
        <v>0</v>
      </c>
      <c r="AR51" s="213">
        <f>IF('Indicator Date hidden'!AS52="x","x",$AR$2-'Indicator Date hidden'!AS52)</f>
        <v>0</v>
      </c>
      <c r="AS51" s="213">
        <f>IF('Indicator Date hidden'!AT52="x","x",$AS$2-'Indicator Date hidden'!AT52)</f>
        <v>0</v>
      </c>
      <c r="AT51" s="213">
        <f>IF('Indicator Date hidden'!AU52="x","x",$AT$2-'Indicator Date hidden'!AU52)</f>
        <v>0</v>
      </c>
      <c r="AU51" s="213">
        <f>IF('Indicator Date hidden'!AV52="x","x",$AU$2-'Indicator Date hidden'!AV52)</f>
        <v>1</v>
      </c>
      <c r="AV51" s="213">
        <f>IF('Indicator Date hidden'!AW52="x","x",$AV$2-'Indicator Date hidden'!AW52)</f>
        <v>0</v>
      </c>
      <c r="AW51" s="213">
        <f>IF('Indicator Date hidden'!AX52="x","x",$AW$2-'Indicator Date hidden'!AX52)</f>
        <v>0</v>
      </c>
      <c r="AX51" s="213">
        <f>IF('Indicator Date hidden'!AY52="x","x",$AX$2-'Indicator Date hidden'!AY52)</f>
        <v>0</v>
      </c>
      <c r="AY51" s="213">
        <f>IF('Indicator Date hidden'!AZ52="x","x",$AY$2-'Indicator Date hidden'!AZ52)</f>
        <v>0</v>
      </c>
      <c r="AZ51" s="213">
        <f>IF('Indicator Date hidden'!BA52="x","x",$AZ$2-'Indicator Date hidden'!BA52)</f>
        <v>0</v>
      </c>
      <c r="BA51">
        <f t="shared" si="5"/>
        <v>6</v>
      </c>
      <c r="BB51" s="21">
        <f t="shared" si="6"/>
        <v>0.12</v>
      </c>
      <c r="BC51">
        <f t="shared" si="7"/>
        <v>5</v>
      </c>
      <c r="BD51" s="21">
        <f t="shared" si="8"/>
        <v>0.38157568056677826</v>
      </c>
      <c r="BE51" s="283">
        <f t="shared" si="9"/>
        <v>0</v>
      </c>
    </row>
    <row r="52" spans="1:57" x14ac:dyDescent="0.35">
      <c r="A52" t="s">
        <v>8131</v>
      </c>
      <c r="B52" s="213">
        <f>IF('Indicator Date hidden'!C53="x","x",$B$2-'Indicator Date hidden'!C53)</f>
        <v>0</v>
      </c>
      <c r="C52" s="213">
        <f>IF('Indicator Date hidden'!D53="x","x",$C$2-'Indicator Date hidden'!D53)</f>
        <v>0</v>
      </c>
      <c r="D52" s="213">
        <f>IF('Indicator Date hidden'!E53="x","x",$D$2-'Indicator Date hidden'!E53)</f>
        <v>0</v>
      </c>
      <c r="E52" s="213">
        <f>IF('Indicator Date hidden'!F53="x","x",$E$2-'Indicator Date hidden'!F53)</f>
        <v>0</v>
      </c>
      <c r="F52" s="213">
        <f>IF('Indicator Date hidden'!G53="x","x",$F$2-'Indicator Date hidden'!G53)</f>
        <v>0</v>
      </c>
      <c r="G52" s="213">
        <f>IF('Indicator Date hidden'!H53="x","x",$G$2-'Indicator Date hidden'!H53)</f>
        <v>0</v>
      </c>
      <c r="H52" s="213">
        <f>IF('Indicator Date hidden'!I53="x","x",$H$2-'Indicator Date hidden'!I53)</f>
        <v>0</v>
      </c>
      <c r="I52" s="213">
        <f>IF('Indicator Date hidden'!J53="x","x",$I$2-'Indicator Date hidden'!J53)</f>
        <v>0</v>
      </c>
      <c r="J52" s="213">
        <f>IF('Indicator Date hidden'!K53="x","x",$J$2-'Indicator Date hidden'!K53)</f>
        <v>0</v>
      </c>
      <c r="K52" s="213">
        <f>IF('Indicator Date hidden'!L53="x","x",$K$2-'Indicator Date hidden'!L53)</f>
        <v>0</v>
      </c>
      <c r="L52" s="213">
        <f>IF('Indicator Date hidden'!M53="x","x",$L$2-'Indicator Date hidden'!M53)</f>
        <v>0</v>
      </c>
      <c r="M52" s="213">
        <f>IF('Indicator Date hidden'!N53="x","x",$M$2-'Indicator Date hidden'!N53)</f>
        <v>0</v>
      </c>
      <c r="N52" s="213">
        <f>IF('Indicator Date hidden'!O53="x","x",$N$2-'Indicator Date hidden'!O53)</f>
        <v>0</v>
      </c>
      <c r="O52" s="213">
        <f>IF('Indicator Date hidden'!P53="x","x",$O$2-'Indicator Date hidden'!P53)</f>
        <v>0</v>
      </c>
      <c r="P52" s="213">
        <f>IF('Indicator Date hidden'!Q53="x","x",$P$2-'Indicator Date hidden'!Q53)</f>
        <v>0</v>
      </c>
      <c r="Q52" s="213">
        <f>IF('Indicator Date hidden'!R53="x","x",$Q$2-'Indicator Date hidden'!R53)</f>
        <v>0</v>
      </c>
      <c r="R52" s="213">
        <f>IF('Indicator Date hidden'!S53="x","x",$R$2-'Indicator Date hidden'!S53)</f>
        <v>0</v>
      </c>
      <c r="S52" s="213">
        <f>IF('Indicator Date hidden'!T53="x","x",$S$2-'Indicator Date hidden'!T53)</f>
        <v>0</v>
      </c>
      <c r="T52" s="213">
        <f>IF('Indicator Date hidden'!U53="x","x",$T$2-'Indicator Date hidden'!U53)</f>
        <v>0</v>
      </c>
      <c r="U52" s="213">
        <f>IF('Indicator Date hidden'!V53="x","x",$U$2-'Indicator Date hidden'!V53)</f>
        <v>0</v>
      </c>
      <c r="V52" s="213">
        <f>IF('Indicator Date hidden'!W53="x","x",$V$2-'Indicator Date hidden'!W53)</f>
        <v>0</v>
      </c>
      <c r="W52" s="213">
        <f>IF('Indicator Date hidden'!X53="x","x",$W$2-'Indicator Date hidden'!X53)</f>
        <v>2</v>
      </c>
      <c r="X52" s="213">
        <f>IF('Indicator Date hidden'!Y53="x","x",$X$2-'Indicator Date hidden'!Y53)</f>
        <v>3</v>
      </c>
      <c r="Y52" s="213">
        <f>IF('Indicator Date hidden'!Z53="x","x",$Y$2-'Indicator Date hidden'!Z53)</f>
        <v>0</v>
      </c>
      <c r="Z52" s="213">
        <f>IF('Indicator Date hidden'!AA53="x","x",$Z$2-'Indicator Date hidden'!AA53)</f>
        <v>0</v>
      </c>
      <c r="AA52" s="213">
        <f>IF('Indicator Date hidden'!AB53="x","x",$AA$2-'Indicator Date hidden'!AB53)</f>
        <v>0</v>
      </c>
      <c r="AB52" s="213">
        <f>IF('Indicator Date hidden'!AC53="x","x",$AB$2-'Indicator Date hidden'!AC53)</f>
        <v>0</v>
      </c>
      <c r="AC52" s="213">
        <f>IF('Indicator Date hidden'!AD53="x","x",$AC$2-'Indicator Date hidden'!AD53)</f>
        <v>0</v>
      </c>
      <c r="AD52" s="213">
        <f>IF('Indicator Date hidden'!AE53="x","x",$AD$2-'Indicator Date hidden'!AE53)</f>
        <v>0</v>
      </c>
      <c r="AE52" s="213">
        <f>IF('Indicator Date hidden'!AF53="x","x",$AE$2-'Indicator Date hidden'!AF53)</f>
        <v>0</v>
      </c>
      <c r="AF52" s="213">
        <f>IF('Indicator Date hidden'!AG53="x","x",$AF$2-'Indicator Date hidden'!AG53)</f>
        <v>0</v>
      </c>
      <c r="AG52" s="213">
        <f>IF('Indicator Date hidden'!AH53="x","x",$AG$2-'Indicator Date hidden'!AH53)</f>
        <v>0</v>
      </c>
      <c r="AH52" s="213">
        <f>IF('Indicator Date hidden'!AI53="x","x",$AH$2-'Indicator Date hidden'!AI53)</f>
        <v>0</v>
      </c>
      <c r="AI52" s="213">
        <f>IF('Indicator Date hidden'!AJ53="x","x",$AI$2-'Indicator Date hidden'!AJ53)</f>
        <v>0</v>
      </c>
      <c r="AJ52" s="213" t="str">
        <f>IF('Indicator Date hidden'!AK53="x","x",$AJ$2-'Indicator Date hidden'!AK53)</f>
        <v>x</v>
      </c>
      <c r="AK52" s="213">
        <f>IF('Indicator Date hidden'!AL53="x","x",$AK$2-'Indicator Date hidden'!AL53)</f>
        <v>1</v>
      </c>
      <c r="AL52" s="213">
        <f>IF('Indicator Date hidden'!AM53="x","x",$AL$2-'Indicator Date hidden'!AM53)</f>
        <v>0</v>
      </c>
      <c r="AM52" s="213">
        <f>IF('Indicator Date hidden'!AN53="x","x",$AM$2-'Indicator Date hidden'!AN53)</f>
        <v>0</v>
      </c>
      <c r="AN52" s="213">
        <f>IF('Indicator Date hidden'!AO53="x","x",$AN$2-'Indicator Date hidden'!AO53)</f>
        <v>0</v>
      </c>
      <c r="AO52" s="213">
        <f>IF('Indicator Date hidden'!AP53="x","x",$AO$2-'Indicator Date hidden'!AP53)</f>
        <v>0</v>
      </c>
      <c r="AP52" s="213">
        <f>IF('Indicator Date hidden'!AQ53="x","x",$AP$2-'Indicator Date hidden'!AQ53)</f>
        <v>0</v>
      </c>
      <c r="AQ52" s="213">
        <f>IF('Indicator Date hidden'!AR53="x","x",$AQ$2-'Indicator Date hidden'!AR53)</f>
        <v>0</v>
      </c>
      <c r="AR52" s="213">
        <f>IF('Indicator Date hidden'!AS53="x","x",$AR$2-'Indicator Date hidden'!AS53)</f>
        <v>0</v>
      </c>
      <c r="AS52" s="213">
        <f>IF('Indicator Date hidden'!AT53="x","x",$AS$2-'Indicator Date hidden'!AT53)</f>
        <v>0</v>
      </c>
      <c r="AT52" s="213">
        <f>IF('Indicator Date hidden'!AU53="x","x",$AT$2-'Indicator Date hidden'!AU53)</f>
        <v>0</v>
      </c>
      <c r="AU52" s="213">
        <f>IF('Indicator Date hidden'!AV53="x","x",$AU$2-'Indicator Date hidden'!AV53)</f>
        <v>1</v>
      </c>
      <c r="AV52" s="213">
        <f>IF('Indicator Date hidden'!AW53="x","x",$AV$2-'Indicator Date hidden'!AW53)</f>
        <v>0</v>
      </c>
      <c r="AW52" s="213">
        <f>IF('Indicator Date hidden'!AX53="x","x",$AW$2-'Indicator Date hidden'!AX53)</f>
        <v>0</v>
      </c>
      <c r="AX52" s="213">
        <f>IF('Indicator Date hidden'!AY53="x","x",$AX$2-'Indicator Date hidden'!AY53)</f>
        <v>0</v>
      </c>
      <c r="AY52" s="213">
        <f>IF('Indicator Date hidden'!AZ53="x","x",$AY$2-'Indicator Date hidden'!AZ53)</f>
        <v>0</v>
      </c>
      <c r="AZ52" s="213">
        <f>IF('Indicator Date hidden'!BA53="x","x",$AZ$2-'Indicator Date hidden'!BA53)</f>
        <v>0</v>
      </c>
      <c r="BA52">
        <f t="shared" si="5"/>
        <v>7</v>
      </c>
      <c r="BB52" s="21">
        <f t="shared" si="6"/>
        <v>0.14000000000000001</v>
      </c>
      <c r="BC52">
        <f t="shared" si="7"/>
        <v>4</v>
      </c>
      <c r="BD52" s="21">
        <f t="shared" si="8"/>
        <v>0.52952809179494909</v>
      </c>
      <c r="BE52" s="283">
        <f t="shared" si="9"/>
        <v>0</v>
      </c>
    </row>
    <row r="53" spans="1:57" x14ac:dyDescent="0.35">
      <c r="A53" t="s">
        <v>8132</v>
      </c>
      <c r="B53" s="213">
        <f>IF('Indicator Date hidden'!C54="x","x",$B$2-'Indicator Date hidden'!C54)</f>
        <v>0</v>
      </c>
      <c r="C53" s="213">
        <f>IF('Indicator Date hidden'!D54="x","x",$C$2-'Indicator Date hidden'!D54)</f>
        <v>0</v>
      </c>
      <c r="D53" s="213">
        <f>IF('Indicator Date hidden'!E54="x","x",$D$2-'Indicator Date hidden'!E54)</f>
        <v>0</v>
      </c>
      <c r="E53" s="213">
        <f>IF('Indicator Date hidden'!F54="x","x",$E$2-'Indicator Date hidden'!F54)</f>
        <v>0</v>
      </c>
      <c r="F53" s="213">
        <f>IF('Indicator Date hidden'!G54="x","x",$F$2-'Indicator Date hidden'!G54)</f>
        <v>0</v>
      </c>
      <c r="G53" s="213">
        <f>IF('Indicator Date hidden'!H54="x","x",$G$2-'Indicator Date hidden'!H54)</f>
        <v>0</v>
      </c>
      <c r="H53" s="213">
        <f>IF('Indicator Date hidden'!I54="x","x",$H$2-'Indicator Date hidden'!I54)</f>
        <v>0</v>
      </c>
      <c r="I53" s="213">
        <f>IF('Indicator Date hidden'!J54="x","x",$I$2-'Indicator Date hidden'!J54)</f>
        <v>0</v>
      </c>
      <c r="J53" s="213">
        <f>IF('Indicator Date hidden'!K54="x","x",$J$2-'Indicator Date hidden'!K54)</f>
        <v>0</v>
      </c>
      <c r="K53" s="213">
        <f>IF('Indicator Date hidden'!L54="x","x",$K$2-'Indicator Date hidden'!L54)</f>
        <v>0</v>
      </c>
      <c r="L53" s="213">
        <f>IF('Indicator Date hidden'!M54="x","x",$L$2-'Indicator Date hidden'!M54)</f>
        <v>0</v>
      </c>
      <c r="M53" s="213">
        <f>IF('Indicator Date hidden'!N54="x","x",$M$2-'Indicator Date hidden'!N54)</f>
        <v>0</v>
      </c>
      <c r="N53" s="213">
        <f>IF('Indicator Date hidden'!O54="x","x",$N$2-'Indicator Date hidden'!O54)</f>
        <v>0</v>
      </c>
      <c r="O53" s="213">
        <f>IF('Indicator Date hidden'!P54="x","x",$O$2-'Indicator Date hidden'!P54)</f>
        <v>0</v>
      </c>
      <c r="P53" s="213">
        <f>IF('Indicator Date hidden'!Q54="x","x",$P$2-'Indicator Date hidden'!Q54)</f>
        <v>0</v>
      </c>
      <c r="Q53" s="213">
        <f>IF('Indicator Date hidden'!R54="x","x",$Q$2-'Indicator Date hidden'!R54)</f>
        <v>0</v>
      </c>
      <c r="R53" s="213">
        <f>IF('Indicator Date hidden'!S54="x","x",$R$2-'Indicator Date hidden'!S54)</f>
        <v>0</v>
      </c>
      <c r="S53" s="213">
        <f>IF('Indicator Date hidden'!T54="x","x",$S$2-'Indicator Date hidden'!T54)</f>
        <v>0</v>
      </c>
      <c r="T53" s="213">
        <f>IF('Indicator Date hidden'!U54="x","x",$T$2-'Indicator Date hidden'!U54)</f>
        <v>0</v>
      </c>
      <c r="U53" s="213">
        <f>IF('Indicator Date hidden'!V54="x","x",$U$2-'Indicator Date hidden'!V54)</f>
        <v>0</v>
      </c>
      <c r="V53" s="213">
        <f>IF('Indicator Date hidden'!W54="x","x",$V$2-'Indicator Date hidden'!W54)</f>
        <v>0</v>
      </c>
      <c r="W53" s="213">
        <f>IF('Indicator Date hidden'!X54="x","x",$W$2-'Indicator Date hidden'!X54)</f>
        <v>0</v>
      </c>
      <c r="X53" s="213">
        <f>IF('Indicator Date hidden'!Y54="x","x",$X$2-'Indicator Date hidden'!Y54)</f>
        <v>4</v>
      </c>
      <c r="Y53" s="213">
        <f>IF('Indicator Date hidden'!Z54="x","x",$Y$2-'Indicator Date hidden'!Z54)</f>
        <v>0</v>
      </c>
      <c r="Z53" s="213">
        <f>IF('Indicator Date hidden'!AA54="x","x",$Z$2-'Indicator Date hidden'!AA54)</f>
        <v>0</v>
      </c>
      <c r="AA53" s="213">
        <f>IF('Indicator Date hidden'!AB54="x","x",$AA$2-'Indicator Date hidden'!AB54)</f>
        <v>0</v>
      </c>
      <c r="AB53" s="213">
        <f>IF('Indicator Date hidden'!AC54="x","x",$AB$2-'Indicator Date hidden'!AC54)</f>
        <v>0</v>
      </c>
      <c r="AC53" s="213">
        <f>IF('Indicator Date hidden'!AD54="x","x",$AC$2-'Indicator Date hidden'!AD54)</f>
        <v>0</v>
      </c>
      <c r="AD53" s="213" t="str">
        <f>IF('Indicator Date hidden'!AE54="x","x",$AD$2-'Indicator Date hidden'!AE54)</f>
        <v>x</v>
      </c>
      <c r="AE53" s="213">
        <f>IF('Indicator Date hidden'!AF54="x","x",$AE$2-'Indicator Date hidden'!AF54)</f>
        <v>0</v>
      </c>
      <c r="AF53" s="213">
        <f>IF('Indicator Date hidden'!AG54="x","x",$AF$2-'Indicator Date hidden'!AG54)</f>
        <v>5</v>
      </c>
      <c r="AG53" s="213">
        <f>IF('Indicator Date hidden'!AH54="x","x",$AG$2-'Indicator Date hidden'!AH54)</f>
        <v>0</v>
      </c>
      <c r="AH53" s="213">
        <f>IF('Indicator Date hidden'!AI54="x","x",$AH$2-'Indicator Date hidden'!AI54)</f>
        <v>0</v>
      </c>
      <c r="AI53" s="213">
        <f>IF('Indicator Date hidden'!AJ54="x","x",$AI$2-'Indicator Date hidden'!AJ54)</f>
        <v>0</v>
      </c>
      <c r="AJ53" s="213">
        <f>IF('Indicator Date hidden'!AK54="x","x",$AJ$2-'Indicator Date hidden'!AK54)</f>
        <v>1</v>
      </c>
      <c r="AK53" s="213">
        <f>IF('Indicator Date hidden'!AL54="x","x",$AK$2-'Indicator Date hidden'!AL54)</f>
        <v>0</v>
      </c>
      <c r="AL53" s="213">
        <f>IF('Indicator Date hidden'!AM54="x","x",$AL$2-'Indicator Date hidden'!AM54)</f>
        <v>0</v>
      </c>
      <c r="AM53" s="213">
        <f>IF('Indicator Date hidden'!AN54="x","x",$AM$2-'Indicator Date hidden'!AN54)</f>
        <v>0</v>
      </c>
      <c r="AN53" s="213">
        <f>IF('Indicator Date hidden'!AO54="x","x",$AN$2-'Indicator Date hidden'!AO54)</f>
        <v>0</v>
      </c>
      <c r="AO53" s="213">
        <f>IF('Indicator Date hidden'!AP54="x","x",$AO$2-'Indicator Date hidden'!AP54)</f>
        <v>0</v>
      </c>
      <c r="AP53" s="213">
        <f>IF('Indicator Date hidden'!AQ54="x","x",$AP$2-'Indicator Date hidden'!AQ54)</f>
        <v>0</v>
      </c>
      <c r="AQ53" s="213">
        <f>IF('Indicator Date hidden'!AR54="x","x",$AQ$2-'Indicator Date hidden'!AR54)</f>
        <v>0</v>
      </c>
      <c r="AR53" s="213">
        <f>IF('Indicator Date hidden'!AS54="x","x",$AR$2-'Indicator Date hidden'!AS54)</f>
        <v>0</v>
      </c>
      <c r="AS53" s="213">
        <f>IF('Indicator Date hidden'!AT54="x","x",$AS$2-'Indicator Date hidden'!AT54)</f>
        <v>0</v>
      </c>
      <c r="AT53" s="213">
        <f>IF('Indicator Date hidden'!AU54="x","x",$AT$2-'Indicator Date hidden'!AU54)</f>
        <v>0</v>
      </c>
      <c r="AU53" s="213">
        <f>IF('Indicator Date hidden'!AV54="x","x",$AU$2-'Indicator Date hidden'!AV54)</f>
        <v>1</v>
      </c>
      <c r="AV53" s="213">
        <f>IF('Indicator Date hidden'!AW54="x","x",$AV$2-'Indicator Date hidden'!AW54)</f>
        <v>0</v>
      </c>
      <c r="AW53" s="213">
        <f>IF('Indicator Date hidden'!AX54="x","x",$AW$2-'Indicator Date hidden'!AX54)</f>
        <v>0</v>
      </c>
      <c r="AX53" s="213">
        <f>IF('Indicator Date hidden'!AY54="x","x",$AX$2-'Indicator Date hidden'!AY54)</f>
        <v>0</v>
      </c>
      <c r="AY53" s="213">
        <f>IF('Indicator Date hidden'!AZ54="x","x",$AY$2-'Indicator Date hidden'!AZ54)</f>
        <v>0</v>
      </c>
      <c r="AZ53" s="213">
        <f>IF('Indicator Date hidden'!BA54="x","x",$AZ$2-'Indicator Date hidden'!BA54)</f>
        <v>0</v>
      </c>
      <c r="BA53">
        <f t="shared" si="5"/>
        <v>11</v>
      </c>
      <c r="BB53" s="21">
        <f t="shared" si="6"/>
        <v>0.22</v>
      </c>
      <c r="BC53">
        <f t="shared" si="7"/>
        <v>4</v>
      </c>
      <c r="BD53" s="21">
        <f t="shared" si="8"/>
        <v>0.90088845036441667</v>
      </c>
      <c r="BE53" s="283">
        <f t="shared" si="9"/>
        <v>0</v>
      </c>
    </row>
    <row r="54" spans="1:57" x14ac:dyDescent="0.35">
      <c r="A54" t="s">
        <v>8295</v>
      </c>
      <c r="B54" s="213">
        <f>IF('Indicator Date hidden'!C55="x","x",$B$2-'Indicator Date hidden'!C55)</f>
        <v>0</v>
      </c>
      <c r="C54" s="213">
        <f>IF('Indicator Date hidden'!D55="x","x",$C$2-'Indicator Date hidden'!D55)</f>
        <v>0</v>
      </c>
      <c r="D54" s="213">
        <f>IF('Indicator Date hidden'!E55="x","x",$D$2-'Indicator Date hidden'!E55)</f>
        <v>0</v>
      </c>
      <c r="E54" s="213">
        <f>IF('Indicator Date hidden'!F55="x","x",$E$2-'Indicator Date hidden'!F55)</f>
        <v>0</v>
      </c>
      <c r="F54" s="213">
        <f>IF('Indicator Date hidden'!G55="x","x",$F$2-'Indicator Date hidden'!G55)</f>
        <v>0</v>
      </c>
      <c r="G54" s="213">
        <f>IF('Indicator Date hidden'!H55="x","x",$G$2-'Indicator Date hidden'!H55)</f>
        <v>0</v>
      </c>
      <c r="H54" s="213">
        <f>IF('Indicator Date hidden'!I55="x","x",$H$2-'Indicator Date hidden'!I55)</f>
        <v>0</v>
      </c>
      <c r="I54" s="213">
        <f>IF('Indicator Date hidden'!J55="x","x",$I$2-'Indicator Date hidden'!J55)</f>
        <v>0</v>
      </c>
      <c r="J54" s="213">
        <f>IF('Indicator Date hidden'!K55="x","x",$J$2-'Indicator Date hidden'!K55)</f>
        <v>0</v>
      </c>
      <c r="K54" s="213">
        <f>IF('Indicator Date hidden'!L55="x","x",$K$2-'Indicator Date hidden'!L55)</f>
        <v>0</v>
      </c>
      <c r="L54" s="213">
        <f>IF('Indicator Date hidden'!M55="x","x",$L$2-'Indicator Date hidden'!M55)</f>
        <v>0</v>
      </c>
      <c r="M54" s="213">
        <f>IF('Indicator Date hidden'!N55="x","x",$M$2-'Indicator Date hidden'!N55)</f>
        <v>0</v>
      </c>
      <c r="N54" s="213">
        <f>IF('Indicator Date hidden'!O55="x","x",$N$2-'Indicator Date hidden'!O55)</f>
        <v>0</v>
      </c>
      <c r="O54" s="213">
        <f>IF('Indicator Date hidden'!P55="x","x",$O$2-'Indicator Date hidden'!P55)</f>
        <v>0</v>
      </c>
      <c r="P54" s="213">
        <f>IF('Indicator Date hidden'!Q55="x","x",$P$2-'Indicator Date hidden'!Q55)</f>
        <v>0</v>
      </c>
      <c r="Q54" s="213" t="str">
        <f>IF('Indicator Date hidden'!R55="x","x",$Q$2-'Indicator Date hidden'!R55)</f>
        <v>x</v>
      </c>
      <c r="R54" s="213">
        <f>IF('Indicator Date hidden'!S55="x","x",$R$2-'Indicator Date hidden'!S55)</f>
        <v>0</v>
      </c>
      <c r="S54" s="213">
        <f>IF('Indicator Date hidden'!T55="x","x",$S$2-'Indicator Date hidden'!T55)</f>
        <v>0</v>
      </c>
      <c r="T54" s="213">
        <f>IF('Indicator Date hidden'!U55="x","x",$T$2-'Indicator Date hidden'!U55)</f>
        <v>0</v>
      </c>
      <c r="U54" s="213">
        <f>IF('Indicator Date hidden'!V55="x","x",$U$2-'Indicator Date hidden'!V55)</f>
        <v>0</v>
      </c>
      <c r="V54" s="213">
        <f>IF('Indicator Date hidden'!W55="x","x",$V$2-'Indicator Date hidden'!W55)</f>
        <v>0</v>
      </c>
      <c r="W54" s="213">
        <f>IF('Indicator Date hidden'!X55="x","x",$W$2-'Indicator Date hidden'!X55)</f>
        <v>6</v>
      </c>
      <c r="X54" s="213">
        <f>IF('Indicator Date hidden'!Y55="x","x",$X$2-'Indicator Date hidden'!Y55)</f>
        <v>4</v>
      </c>
      <c r="Y54" s="213">
        <f>IF('Indicator Date hidden'!Z55="x","x",$Y$2-'Indicator Date hidden'!Z55)</f>
        <v>0</v>
      </c>
      <c r="Z54" s="213">
        <f>IF('Indicator Date hidden'!AA55="x","x",$Z$2-'Indicator Date hidden'!AA55)</f>
        <v>0</v>
      </c>
      <c r="AA54" s="213">
        <f>IF('Indicator Date hidden'!AB55="x","x",$AA$2-'Indicator Date hidden'!AB55)</f>
        <v>0</v>
      </c>
      <c r="AB54" s="213">
        <f>IF('Indicator Date hidden'!AC55="x","x",$AB$2-'Indicator Date hidden'!AC55)</f>
        <v>0</v>
      </c>
      <c r="AC54" s="213">
        <f>IF('Indicator Date hidden'!AD55="x","x",$AC$2-'Indicator Date hidden'!AD55)</f>
        <v>0</v>
      </c>
      <c r="AD54" s="213">
        <f>IF('Indicator Date hidden'!AE55="x","x",$AD$2-'Indicator Date hidden'!AE55)</f>
        <v>0</v>
      </c>
      <c r="AE54" s="213">
        <f>IF('Indicator Date hidden'!AF55="x","x",$AE$2-'Indicator Date hidden'!AF55)</f>
        <v>0</v>
      </c>
      <c r="AF54" s="213">
        <f>IF('Indicator Date hidden'!AG55="x","x",$AF$2-'Indicator Date hidden'!AG55)</f>
        <v>0</v>
      </c>
      <c r="AG54" s="213">
        <f>IF('Indicator Date hidden'!AH55="x","x",$AG$2-'Indicator Date hidden'!AH55)</f>
        <v>0</v>
      </c>
      <c r="AH54" s="213">
        <f>IF('Indicator Date hidden'!AI55="x","x",$AH$2-'Indicator Date hidden'!AI55)</f>
        <v>0</v>
      </c>
      <c r="AI54" s="213">
        <f>IF('Indicator Date hidden'!AJ55="x","x",$AI$2-'Indicator Date hidden'!AJ55)</f>
        <v>0</v>
      </c>
      <c r="AJ54" s="213">
        <f>IF('Indicator Date hidden'!AK55="x","x",$AJ$2-'Indicator Date hidden'!AK55)</f>
        <v>1</v>
      </c>
      <c r="AK54" s="213">
        <f>IF('Indicator Date hidden'!AL55="x","x",$AK$2-'Indicator Date hidden'!AL55)</f>
        <v>1</v>
      </c>
      <c r="AL54" s="213">
        <f>IF('Indicator Date hidden'!AM55="x","x",$AL$2-'Indicator Date hidden'!AM55)</f>
        <v>0</v>
      </c>
      <c r="AM54" s="213">
        <f>IF('Indicator Date hidden'!AN55="x","x",$AM$2-'Indicator Date hidden'!AN55)</f>
        <v>0</v>
      </c>
      <c r="AN54" s="213">
        <f>IF('Indicator Date hidden'!AO55="x","x",$AN$2-'Indicator Date hidden'!AO55)</f>
        <v>0</v>
      </c>
      <c r="AO54" s="213">
        <f>IF('Indicator Date hidden'!AP55="x","x",$AO$2-'Indicator Date hidden'!AP55)</f>
        <v>0</v>
      </c>
      <c r="AP54" s="213">
        <f>IF('Indicator Date hidden'!AQ55="x","x",$AP$2-'Indicator Date hidden'!AQ55)</f>
        <v>0</v>
      </c>
      <c r="AQ54" s="213">
        <f>IF('Indicator Date hidden'!AR55="x","x",$AQ$2-'Indicator Date hidden'!AR55)</f>
        <v>6</v>
      </c>
      <c r="AR54" s="213">
        <f>IF('Indicator Date hidden'!AS55="x","x",$AR$2-'Indicator Date hidden'!AS55)</f>
        <v>0</v>
      </c>
      <c r="AS54" s="213">
        <f>IF('Indicator Date hidden'!AT55="x","x",$AS$2-'Indicator Date hidden'!AT55)</f>
        <v>0</v>
      </c>
      <c r="AT54" s="213">
        <f>IF('Indicator Date hidden'!AU55="x","x",$AT$2-'Indicator Date hidden'!AU55)</f>
        <v>0</v>
      </c>
      <c r="AU54" s="213">
        <f>IF('Indicator Date hidden'!AV55="x","x",$AU$2-'Indicator Date hidden'!AV55)</f>
        <v>1</v>
      </c>
      <c r="AV54" s="213">
        <f>IF('Indicator Date hidden'!AW55="x","x",$AV$2-'Indicator Date hidden'!AW55)</f>
        <v>0</v>
      </c>
      <c r="AW54" s="213">
        <f>IF('Indicator Date hidden'!AX55="x","x",$AW$2-'Indicator Date hidden'!AX55)</f>
        <v>0</v>
      </c>
      <c r="AX54" s="213">
        <f>IF('Indicator Date hidden'!AY55="x","x",$AX$2-'Indicator Date hidden'!AY55)</f>
        <v>0</v>
      </c>
      <c r="AY54" s="213">
        <f>IF('Indicator Date hidden'!AZ55="x","x",$AY$2-'Indicator Date hidden'!AZ55)</f>
        <v>0</v>
      </c>
      <c r="AZ54" s="213">
        <f>IF('Indicator Date hidden'!BA55="x","x",$AZ$2-'Indicator Date hidden'!BA55)</f>
        <v>0</v>
      </c>
      <c r="BA54">
        <f t="shared" si="5"/>
        <v>19</v>
      </c>
      <c r="BB54" s="21">
        <f t="shared" si="6"/>
        <v>0.38</v>
      </c>
      <c r="BC54">
        <f t="shared" si="7"/>
        <v>6</v>
      </c>
      <c r="BD54" s="21">
        <f t="shared" si="8"/>
        <v>1.2944496900227525</v>
      </c>
      <c r="BE54" s="283">
        <f t="shared" si="9"/>
        <v>0</v>
      </c>
    </row>
    <row r="55" spans="1:57" x14ac:dyDescent="0.35">
      <c r="A55" t="s">
        <v>8161</v>
      </c>
      <c r="B55" s="213">
        <f>IF('Indicator Date hidden'!C56="x","x",$B$2-'Indicator Date hidden'!C56)</f>
        <v>0</v>
      </c>
      <c r="C55" s="213">
        <f>IF('Indicator Date hidden'!D56="x","x",$C$2-'Indicator Date hidden'!D56)</f>
        <v>0</v>
      </c>
      <c r="D55" s="213">
        <f>IF('Indicator Date hidden'!E56="x","x",$D$2-'Indicator Date hidden'!E56)</f>
        <v>0</v>
      </c>
      <c r="E55" s="213">
        <f>IF('Indicator Date hidden'!F56="x","x",$E$2-'Indicator Date hidden'!F56)</f>
        <v>0</v>
      </c>
      <c r="F55" s="213">
        <f>IF('Indicator Date hidden'!G56="x","x",$F$2-'Indicator Date hidden'!G56)</f>
        <v>0</v>
      </c>
      <c r="G55" s="213">
        <f>IF('Indicator Date hidden'!H56="x","x",$G$2-'Indicator Date hidden'!H56)</f>
        <v>0</v>
      </c>
      <c r="H55" s="213">
        <f>IF('Indicator Date hidden'!I56="x","x",$H$2-'Indicator Date hidden'!I56)</f>
        <v>0</v>
      </c>
      <c r="I55" s="213">
        <f>IF('Indicator Date hidden'!J56="x","x",$I$2-'Indicator Date hidden'!J56)</f>
        <v>0</v>
      </c>
      <c r="J55" s="213">
        <f>IF('Indicator Date hidden'!K56="x","x",$J$2-'Indicator Date hidden'!K56)</f>
        <v>0</v>
      </c>
      <c r="K55" s="213">
        <f>IF('Indicator Date hidden'!L56="x","x",$K$2-'Indicator Date hidden'!L56)</f>
        <v>0</v>
      </c>
      <c r="L55" s="213">
        <f>IF('Indicator Date hidden'!M56="x","x",$L$2-'Indicator Date hidden'!M56)</f>
        <v>0</v>
      </c>
      <c r="M55" s="213">
        <f>IF('Indicator Date hidden'!N56="x","x",$M$2-'Indicator Date hidden'!N56)</f>
        <v>0</v>
      </c>
      <c r="N55" s="213">
        <f>IF('Indicator Date hidden'!O56="x","x",$N$2-'Indicator Date hidden'!O56)</f>
        <v>0</v>
      </c>
      <c r="O55" s="213">
        <f>IF('Indicator Date hidden'!P56="x","x",$O$2-'Indicator Date hidden'!P56)</f>
        <v>0</v>
      </c>
      <c r="P55" s="213">
        <f>IF('Indicator Date hidden'!Q56="x","x",$P$2-'Indicator Date hidden'!Q56)</f>
        <v>0</v>
      </c>
      <c r="Q55" s="213" t="str">
        <f>IF('Indicator Date hidden'!R56="x","x",$Q$2-'Indicator Date hidden'!R56)</f>
        <v>x</v>
      </c>
      <c r="R55" s="213">
        <f>IF('Indicator Date hidden'!S56="x","x",$R$2-'Indicator Date hidden'!S56)</f>
        <v>0</v>
      </c>
      <c r="S55" s="213">
        <f>IF('Indicator Date hidden'!T56="x","x",$S$2-'Indicator Date hidden'!T56)</f>
        <v>0</v>
      </c>
      <c r="T55" s="213">
        <f>IF('Indicator Date hidden'!U56="x","x",$T$2-'Indicator Date hidden'!U56)</f>
        <v>0</v>
      </c>
      <c r="U55" s="213">
        <f>IF('Indicator Date hidden'!V56="x","x",$U$2-'Indicator Date hidden'!V56)</f>
        <v>0</v>
      </c>
      <c r="V55" s="213">
        <f>IF('Indicator Date hidden'!W56="x","x",$V$2-'Indicator Date hidden'!W56)</f>
        <v>0</v>
      </c>
      <c r="W55" s="213">
        <f>IF('Indicator Date hidden'!X56="x","x",$W$2-'Indicator Date hidden'!X56)</f>
        <v>4</v>
      </c>
      <c r="X55" s="213" t="str">
        <f>IF('Indicator Date hidden'!Y56="x","x",$X$2-'Indicator Date hidden'!Y56)</f>
        <v>x</v>
      </c>
      <c r="Y55" s="213">
        <f>IF('Indicator Date hidden'!Z56="x","x",$Y$2-'Indicator Date hidden'!Z56)</f>
        <v>0</v>
      </c>
      <c r="Z55" s="213">
        <f>IF('Indicator Date hidden'!AA56="x","x",$Z$2-'Indicator Date hidden'!AA56)</f>
        <v>0</v>
      </c>
      <c r="AA55" s="213">
        <f>IF('Indicator Date hidden'!AB56="x","x",$AA$2-'Indicator Date hidden'!AB56)</f>
        <v>0</v>
      </c>
      <c r="AB55" s="213">
        <f>IF('Indicator Date hidden'!AC56="x","x",$AB$2-'Indicator Date hidden'!AC56)</f>
        <v>0</v>
      </c>
      <c r="AC55" s="213">
        <f>IF('Indicator Date hidden'!AD56="x","x",$AC$2-'Indicator Date hidden'!AD56)</f>
        <v>0</v>
      </c>
      <c r="AD55" s="213">
        <f>IF('Indicator Date hidden'!AE56="x","x",$AD$2-'Indicator Date hidden'!AE56)</f>
        <v>0</v>
      </c>
      <c r="AE55" s="213" t="str">
        <f>IF('Indicator Date hidden'!AF56="x","x",$AE$2-'Indicator Date hidden'!AF56)</f>
        <v>x</v>
      </c>
      <c r="AF55" s="213" t="str">
        <f>IF('Indicator Date hidden'!AG56="x","x",$AF$2-'Indicator Date hidden'!AG56)</f>
        <v>x</v>
      </c>
      <c r="AG55" s="213">
        <f>IF('Indicator Date hidden'!AH56="x","x",$AG$2-'Indicator Date hidden'!AH56)</f>
        <v>0</v>
      </c>
      <c r="AH55" s="213">
        <f>IF('Indicator Date hidden'!AI56="x","x",$AH$2-'Indicator Date hidden'!AI56)</f>
        <v>0</v>
      </c>
      <c r="AI55" s="213">
        <f>IF('Indicator Date hidden'!AJ56="x","x",$AI$2-'Indicator Date hidden'!AJ56)</f>
        <v>0</v>
      </c>
      <c r="AJ55" s="213" t="str">
        <f>IF('Indicator Date hidden'!AK56="x","x",$AJ$2-'Indicator Date hidden'!AK56)</f>
        <v>x</v>
      </c>
      <c r="AK55" s="213">
        <f>IF('Indicator Date hidden'!AL56="x","x",$AK$2-'Indicator Date hidden'!AL56)</f>
        <v>1</v>
      </c>
      <c r="AL55" s="213">
        <f>IF('Indicator Date hidden'!AM56="x","x",$AL$2-'Indicator Date hidden'!AM56)</f>
        <v>0</v>
      </c>
      <c r="AM55" s="213">
        <f>IF('Indicator Date hidden'!AN56="x","x",$AM$2-'Indicator Date hidden'!AN56)</f>
        <v>0</v>
      </c>
      <c r="AN55" s="213">
        <f>IF('Indicator Date hidden'!AO56="x","x",$AN$2-'Indicator Date hidden'!AO56)</f>
        <v>0</v>
      </c>
      <c r="AO55" s="213" t="str">
        <f>IF('Indicator Date hidden'!AP56="x","x",$AO$2-'Indicator Date hidden'!AP56)</f>
        <v>x</v>
      </c>
      <c r="AP55" s="213" t="str">
        <f>IF('Indicator Date hidden'!AQ56="x","x",$AP$2-'Indicator Date hidden'!AQ56)</f>
        <v>x</v>
      </c>
      <c r="AQ55" s="213" t="str">
        <f>IF('Indicator Date hidden'!AR56="x","x",$AQ$2-'Indicator Date hidden'!AR56)</f>
        <v>x</v>
      </c>
      <c r="AR55" s="213">
        <f>IF('Indicator Date hidden'!AS56="x","x",$AR$2-'Indicator Date hidden'!AS56)</f>
        <v>0</v>
      </c>
      <c r="AS55" s="213">
        <f>IF('Indicator Date hidden'!AT56="x","x",$AS$2-'Indicator Date hidden'!AT56)</f>
        <v>2</v>
      </c>
      <c r="AT55" s="213">
        <f>IF('Indicator Date hidden'!AU56="x","x",$AT$2-'Indicator Date hidden'!AU56)</f>
        <v>0</v>
      </c>
      <c r="AU55" s="213">
        <f>IF('Indicator Date hidden'!AV56="x","x",$AU$2-'Indicator Date hidden'!AV56)</f>
        <v>1</v>
      </c>
      <c r="AV55" s="213">
        <f>IF('Indicator Date hidden'!AW56="x","x",$AV$2-'Indicator Date hidden'!AW56)</f>
        <v>0</v>
      </c>
      <c r="AW55" s="213">
        <f>IF('Indicator Date hidden'!AX56="x","x",$AW$2-'Indicator Date hidden'!AX56)</f>
        <v>0</v>
      </c>
      <c r="AX55" s="213">
        <f>IF('Indicator Date hidden'!AY56="x","x",$AX$2-'Indicator Date hidden'!AY56)</f>
        <v>0</v>
      </c>
      <c r="AY55" s="213">
        <f>IF('Indicator Date hidden'!AZ56="x","x",$AY$2-'Indicator Date hidden'!AZ56)</f>
        <v>0</v>
      </c>
      <c r="AZ55" s="213">
        <f>IF('Indicator Date hidden'!BA56="x","x",$AZ$2-'Indicator Date hidden'!BA56)</f>
        <v>0</v>
      </c>
      <c r="BA55">
        <f t="shared" si="5"/>
        <v>8</v>
      </c>
      <c r="BB55" s="21">
        <f t="shared" si="6"/>
        <v>0.18604651162790697</v>
      </c>
      <c r="BC55">
        <f t="shared" si="7"/>
        <v>4</v>
      </c>
      <c r="BD55" s="21">
        <f t="shared" si="8"/>
        <v>0.69066243743802314</v>
      </c>
      <c r="BE55" s="283">
        <f t="shared" si="9"/>
        <v>0</v>
      </c>
    </row>
    <row r="56" spans="1:57" x14ac:dyDescent="0.35">
      <c r="A56" t="s">
        <v>8133</v>
      </c>
      <c r="B56" s="213">
        <f>IF('Indicator Date hidden'!C57="x","x",$B$2-'Indicator Date hidden'!C57)</f>
        <v>0</v>
      </c>
      <c r="C56" s="213">
        <f>IF('Indicator Date hidden'!D57="x","x",$C$2-'Indicator Date hidden'!D57)</f>
        <v>0</v>
      </c>
      <c r="D56" s="213">
        <f>IF('Indicator Date hidden'!E57="x","x",$D$2-'Indicator Date hidden'!E57)</f>
        <v>0</v>
      </c>
      <c r="E56" s="213">
        <f>IF('Indicator Date hidden'!F57="x","x",$E$2-'Indicator Date hidden'!F57)</f>
        <v>0</v>
      </c>
      <c r="F56" s="213">
        <f>IF('Indicator Date hidden'!G57="x","x",$F$2-'Indicator Date hidden'!G57)</f>
        <v>0</v>
      </c>
      <c r="G56" s="213">
        <f>IF('Indicator Date hidden'!H57="x","x",$G$2-'Indicator Date hidden'!H57)</f>
        <v>0</v>
      </c>
      <c r="H56" s="213">
        <f>IF('Indicator Date hidden'!I57="x","x",$H$2-'Indicator Date hidden'!I57)</f>
        <v>0</v>
      </c>
      <c r="I56" s="213">
        <f>IF('Indicator Date hidden'!J57="x","x",$I$2-'Indicator Date hidden'!J57)</f>
        <v>0</v>
      </c>
      <c r="J56" s="213">
        <f>IF('Indicator Date hidden'!K57="x","x",$J$2-'Indicator Date hidden'!K57)</f>
        <v>0</v>
      </c>
      <c r="K56" s="213">
        <f>IF('Indicator Date hidden'!L57="x","x",$K$2-'Indicator Date hidden'!L57)</f>
        <v>0</v>
      </c>
      <c r="L56" s="213">
        <f>IF('Indicator Date hidden'!M57="x","x",$L$2-'Indicator Date hidden'!M57)</f>
        <v>0</v>
      </c>
      <c r="M56" s="213">
        <f>IF('Indicator Date hidden'!N57="x","x",$M$2-'Indicator Date hidden'!N57)</f>
        <v>0</v>
      </c>
      <c r="N56" s="213">
        <f>IF('Indicator Date hidden'!O57="x","x",$N$2-'Indicator Date hidden'!O57)</f>
        <v>0</v>
      </c>
      <c r="O56" s="213">
        <f>IF('Indicator Date hidden'!P57="x","x",$O$2-'Indicator Date hidden'!P57)</f>
        <v>0</v>
      </c>
      <c r="P56" s="213">
        <f>IF('Indicator Date hidden'!Q57="x","x",$P$2-'Indicator Date hidden'!Q57)</f>
        <v>0</v>
      </c>
      <c r="Q56" s="213" t="str">
        <f>IF('Indicator Date hidden'!R57="x","x",$Q$2-'Indicator Date hidden'!R57)</f>
        <v>x</v>
      </c>
      <c r="R56" s="213">
        <f>IF('Indicator Date hidden'!S57="x","x",$R$2-'Indicator Date hidden'!S57)</f>
        <v>0</v>
      </c>
      <c r="S56" s="213">
        <f>IF('Indicator Date hidden'!T57="x","x",$S$2-'Indicator Date hidden'!T57)</f>
        <v>0</v>
      </c>
      <c r="T56" s="213">
        <f>IF('Indicator Date hidden'!U57="x","x",$T$2-'Indicator Date hidden'!U57)</f>
        <v>0</v>
      </c>
      <c r="U56" s="213" t="str">
        <f>IF('Indicator Date hidden'!V57="x","x",$U$2-'Indicator Date hidden'!V57)</f>
        <v>x</v>
      </c>
      <c r="V56" s="213">
        <f>IF('Indicator Date hidden'!W57="x","x",$V$2-'Indicator Date hidden'!W57)</f>
        <v>0</v>
      </c>
      <c r="W56" s="213">
        <f>IF('Indicator Date hidden'!X57="x","x",$W$2-'Indicator Date hidden'!X57)</f>
        <v>4</v>
      </c>
      <c r="X56" s="213" t="str">
        <f>IF('Indicator Date hidden'!Y57="x","x",$X$2-'Indicator Date hidden'!Y57)</f>
        <v>x</v>
      </c>
      <c r="Y56" s="213">
        <f>IF('Indicator Date hidden'!Z57="x","x",$Y$2-'Indicator Date hidden'!Z57)</f>
        <v>0</v>
      </c>
      <c r="Z56" s="213">
        <f>IF('Indicator Date hidden'!AA57="x","x",$Z$2-'Indicator Date hidden'!AA57)</f>
        <v>0</v>
      </c>
      <c r="AA56" s="213">
        <f>IF('Indicator Date hidden'!AB57="x","x",$AA$2-'Indicator Date hidden'!AB57)</f>
        <v>0</v>
      </c>
      <c r="AB56" s="213">
        <f>IF('Indicator Date hidden'!AC57="x","x",$AB$2-'Indicator Date hidden'!AC57)</f>
        <v>0</v>
      </c>
      <c r="AC56" s="213">
        <f>IF('Indicator Date hidden'!AD57="x","x",$AC$2-'Indicator Date hidden'!AD57)</f>
        <v>0</v>
      </c>
      <c r="AD56" s="213">
        <f>IF('Indicator Date hidden'!AE57="x","x",$AD$2-'Indicator Date hidden'!AE57)</f>
        <v>0</v>
      </c>
      <c r="AE56" s="213" t="str">
        <f>IF('Indicator Date hidden'!AF57="x","x",$AE$2-'Indicator Date hidden'!AF57)</f>
        <v>x</v>
      </c>
      <c r="AF56" s="213" t="str">
        <f>IF('Indicator Date hidden'!AG57="x","x",$AF$2-'Indicator Date hidden'!AG57)</f>
        <v>x</v>
      </c>
      <c r="AG56" s="213">
        <f>IF('Indicator Date hidden'!AH57="x","x",$AG$2-'Indicator Date hidden'!AH57)</f>
        <v>0</v>
      </c>
      <c r="AH56" s="213">
        <f>IF('Indicator Date hidden'!AI57="x","x",$AH$2-'Indicator Date hidden'!AI57)</f>
        <v>0</v>
      </c>
      <c r="AI56" s="213">
        <f>IF('Indicator Date hidden'!AJ57="x","x",$AI$2-'Indicator Date hidden'!AJ57)</f>
        <v>0</v>
      </c>
      <c r="AJ56" s="213" t="str">
        <f>IF('Indicator Date hidden'!AK57="x","x",$AJ$2-'Indicator Date hidden'!AK57)</f>
        <v>x</v>
      </c>
      <c r="AK56" s="213">
        <f>IF('Indicator Date hidden'!AL57="x","x",$AK$2-'Indicator Date hidden'!AL57)</f>
        <v>1</v>
      </c>
      <c r="AL56" s="213">
        <f>IF('Indicator Date hidden'!AM57="x","x",$AL$2-'Indicator Date hidden'!AM57)</f>
        <v>0</v>
      </c>
      <c r="AM56" s="213">
        <f>IF('Indicator Date hidden'!AN57="x","x",$AM$2-'Indicator Date hidden'!AN57)</f>
        <v>0</v>
      </c>
      <c r="AN56" s="213">
        <f>IF('Indicator Date hidden'!AO57="x","x",$AN$2-'Indicator Date hidden'!AO57)</f>
        <v>0</v>
      </c>
      <c r="AO56" s="213" t="str">
        <f>IF('Indicator Date hidden'!AP57="x","x",$AO$2-'Indicator Date hidden'!AP57)</f>
        <v>x</v>
      </c>
      <c r="AP56" s="213" t="str">
        <f>IF('Indicator Date hidden'!AQ57="x","x",$AP$2-'Indicator Date hidden'!AQ57)</f>
        <v>x</v>
      </c>
      <c r="AQ56" s="213" t="str">
        <f>IF('Indicator Date hidden'!AR57="x","x",$AQ$2-'Indicator Date hidden'!AR57)</f>
        <v>x</v>
      </c>
      <c r="AR56" s="213">
        <f>IF('Indicator Date hidden'!AS57="x","x",$AR$2-'Indicator Date hidden'!AS57)</f>
        <v>0</v>
      </c>
      <c r="AS56" s="213">
        <f>IF('Indicator Date hidden'!AT57="x","x",$AS$2-'Indicator Date hidden'!AT57)</f>
        <v>0</v>
      </c>
      <c r="AT56" s="213">
        <f>IF('Indicator Date hidden'!AU57="x","x",$AT$2-'Indicator Date hidden'!AU57)</f>
        <v>0</v>
      </c>
      <c r="AU56" s="213">
        <f>IF('Indicator Date hidden'!AV57="x","x",$AU$2-'Indicator Date hidden'!AV57)</f>
        <v>1</v>
      </c>
      <c r="AV56" s="213">
        <f>IF('Indicator Date hidden'!AW57="x","x",$AV$2-'Indicator Date hidden'!AW57)</f>
        <v>0</v>
      </c>
      <c r="AW56" s="213">
        <f>IF('Indicator Date hidden'!AX57="x","x",$AW$2-'Indicator Date hidden'!AX57)</f>
        <v>0</v>
      </c>
      <c r="AX56" s="213">
        <f>IF('Indicator Date hidden'!AY57="x","x",$AX$2-'Indicator Date hidden'!AY57)</f>
        <v>0</v>
      </c>
      <c r="AY56" s="213">
        <f>IF('Indicator Date hidden'!AZ57="x","x",$AY$2-'Indicator Date hidden'!AZ57)</f>
        <v>0</v>
      </c>
      <c r="AZ56" s="213">
        <f>IF('Indicator Date hidden'!BA57="x","x",$AZ$2-'Indicator Date hidden'!BA57)</f>
        <v>0</v>
      </c>
      <c r="BA56">
        <f t="shared" si="5"/>
        <v>6</v>
      </c>
      <c r="BB56" s="21">
        <f t="shared" si="6"/>
        <v>0.14285714285714285</v>
      </c>
      <c r="BC56">
        <f t="shared" si="7"/>
        <v>3</v>
      </c>
      <c r="BD56" s="21">
        <f t="shared" si="8"/>
        <v>0.63887656499993994</v>
      </c>
      <c r="BE56" s="283">
        <f t="shared" si="9"/>
        <v>0</v>
      </c>
    </row>
    <row r="57" spans="1:57" x14ac:dyDescent="0.35">
      <c r="A57" t="s">
        <v>8136</v>
      </c>
      <c r="B57" s="213">
        <f>IF('Indicator Date hidden'!C58="x","x",$B$2-'Indicator Date hidden'!C58)</f>
        <v>0</v>
      </c>
      <c r="C57" s="213">
        <f>IF('Indicator Date hidden'!D58="x","x",$C$2-'Indicator Date hidden'!D58)</f>
        <v>0</v>
      </c>
      <c r="D57" s="213">
        <f>IF('Indicator Date hidden'!E58="x","x",$D$2-'Indicator Date hidden'!E58)</f>
        <v>0</v>
      </c>
      <c r="E57" s="213">
        <f>IF('Indicator Date hidden'!F58="x","x",$E$2-'Indicator Date hidden'!F58)</f>
        <v>0</v>
      </c>
      <c r="F57" s="213">
        <f>IF('Indicator Date hidden'!G58="x","x",$F$2-'Indicator Date hidden'!G58)</f>
        <v>0</v>
      </c>
      <c r="G57" s="213">
        <f>IF('Indicator Date hidden'!H58="x","x",$G$2-'Indicator Date hidden'!H58)</f>
        <v>0</v>
      </c>
      <c r="H57" s="213">
        <f>IF('Indicator Date hidden'!I58="x","x",$H$2-'Indicator Date hidden'!I58)</f>
        <v>0</v>
      </c>
      <c r="I57" s="213">
        <f>IF('Indicator Date hidden'!J58="x","x",$I$2-'Indicator Date hidden'!J58)</f>
        <v>0</v>
      </c>
      <c r="J57" s="213">
        <f>IF('Indicator Date hidden'!K58="x","x",$J$2-'Indicator Date hidden'!K58)</f>
        <v>0</v>
      </c>
      <c r="K57" s="213">
        <f>IF('Indicator Date hidden'!L58="x","x",$K$2-'Indicator Date hidden'!L58)</f>
        <v>0</v>
      </c>
      <c r="L57" s="213">
        <f>IF('Indicator Date hidden'!M58="x","x",$L$2-'Indicator Date hidden'!M58)</f>
        <v>0</v>
      </c>
      <c r="M57" s="213">
        <f>IF('Indicator Date hidden'!N58="x","x",$M$2-'Indicator Date hidden'!N58)</f>
        <v>0</v>
      </c>
      <c r="N57" s="213">
        <f>IF('Indicator Date hidden'!O58="x","x",$N$2-'Indicator Date hidden'!O58)</f>
        <v>0</v>
      </c>
      <c r="O57" s="213">
        <f>IF('Indicator Date hidden'!P58="x","x",$O$2-'Indicator Date hidden'!P58)</f>
        <v>0</v>
      </c>
      <c r="P57" s="213">
        <f>IF('Indicator Date hidden'!Q58="x","x",$P$2-'Indicator Date hidden'!Q58)</f>
        <v>0</v>
      </c>
      <c r="Q57" s="213" t="str">
        <f>IF('Indicator Date hidden'!R58="x","x",$Q$2-'Indicator Date hidden'!R58)</f>
        <v>x</v>
      </c>
      <c r="R57" s="213">
        <f>IF('Indicator Date hidden'!S58="x","x",$R$2-'Indicator Date hidden'!S58)</f>
        <v>0</v>
      </c>
      <c r="S57" s="213">
        <f>IF('Indicator Date hidden'!T58="x","x",$S$2-'Indicator Date hidden'!T58)</f>
        <v>0</v>
      </c>
      <c r="T57" s="213">
        <f>IF('Indicator Date hidden'!U58="x","x",$T$2-'Indicator Date hidden'!U58)</f>
        <v>0</v>
      </c>
      <c r="U57" s="213" t="str">
        <f>IF('Indicator Date hidden'!V58="x","x",$U$2-'Indicator Date hidden'!V58)</f>
        <v>x</v>
      </c>
      <c r="V57" s="213">
        <f>IF('Indicator Date hidden'!W58="x","x",$V$2-'Indicator Date hidden'!W58)</f>
        <v>0</v>
      </c>
      <c r="W57" s="213" t="str">
        <f>IF('Indicator Date hidden'!X58="x","x",$W$2-'Indicator Date hidden'!X58)</f>
        <v>x</v>
      </c>
      <c r="X57" s="213">
        <f>IF('Indicator Date hidden'!Y58="x","x",$X$2-'Indicator Date hidden'!Y58)</f>
        <v>2</v>
      </c>
      <c r="Y57" s="213">
        <f>IF('Indicator Date hidden'!Z58="x","x",$Y$2-'Indicator Date hidden'!Z58)</f>
        <v>0</v>
      </c>
      <c r="Z57" s="213">
        <f>IF('Indicator Date hidden'!AA58="x","x",$Z$2-'Indicator Date hidden'!AA58)</f>
        <v>0</v>
      </c>
      <c r="AA57" s="213">
        <f>IF('Indicator Date hidden'!AB58="x","x",$AA$2-'Indicator Date hidden'!AB58)</f>
        <v>1</v>
      </c>
      <c r="AB57" s="213">
        <f>IF('Indicator Date hidden'!AC58="x","x",$AB$2-'Indicator Date hidden'!AC58)</f>
        <v>0</v>
      </c>
      <c r="AC57" s="213">
        <f>IF('Indicator Date hidden'!AD58="x","x",$AC$2-'Indicator Date hidden'!AD58)</f>
        <v>0</v>
      </c>
      <c r="AD57" s="213" t="str">
        <f>IF('Indicator Date hidden'!AE58="x","x",$AD$2-'Indicator Date hidden'!AE58)</f>
        <v>x</v>
      </c>
      <c r="AE57" s="213">
        <f>IF('Indicator Date hidden'!AF58="x","x",$AE$2-'Indicator Date hidden'!AF58)</f>
        <v>0</v>
      </c>
      <c r="AF57" s="213">
        <f>IF('Indicator Date hidden'!AG58="x","x",$AF$2-'Indicator Date hidden'!AG58)</f>
        <v>1</v>
      </c>
      <c r="AG57" s="213">
        <f>IF('Indicator Date hidden'!AH58="x","x",$AG$2-'Indicator Date hidden'!AH58)</f>
        <v>0</v>
      </c>
      <c r="AH57" s="213">
        <f>IF('Indicator Date hidden'!AI58="x","x",$AH$2-'Indicator Date hidden'!AI58)</f>
        <v>0</v>
      </c>
      <c r="AI57" s="213">
        <f>IF('Indicator Date hidden'!AJ58="x","x",$AI$2-'Indicator Date hidden'!AJ58)</f>
        <v>0</v>
      </c>
      <c r="AJ57" s="213" t="str">
        <f>IF('Indicator Date hidden'!AK58="x","x",$AJ$2-'Indicator Date hidden'!AK58)</f>
        <v>x</v>
      </c>
      <c r="AK57" s="213">
        <f>IF('Indicator Date hidden'!AL58="x","x",$AK$2-'Indicator Date hidden'!AL58)</f>
        <v>1</v>
      </c>
      <c r="AL57" s="213">
        <f>IF('Indicator Date hidden'!AM58="x","x",$AL$2-'Indicator Date hidden'!AM58)</f>
        <v>0</v>
      </c>
      <c r="AM57" s="213">
        <f>IF('Indicator Date hidden'!AN58="x","x",$AM$2-'Indicator Date hidden'!AN58)</f>
        <v>0</v>
      </c>
      <c r="AN57" s="213">
        <f>IF('Indicator Date hidden'!AO58="x","x",$AN$2-'Indicator Date hidden'!AO58)</f>
        <v>0</v>
      </c>
      <c r="AO57" s="213">
        <f>IF('Indicator Date hidden'!AP58="x","x",$AO$2-'Indicator Date hidden'!AP58)</f>
        <v>0</v>
      </c>
      <c r="AP57" s="213">
        <f>IF('Indicator Date hidden'!AQ58="x","x",$AP$2-'Indicator Date hidden'!AQ58)</f>
        <v>0</v>
      </c>
      <c r="AQ57" s="213" t="str">
        <f>IF('Indicator Date hidden'!AR58="x","x",$AQ$2-'Indicator Date hidden'!AR58)</f>
        <v>x</v>
      </c>
      <c r="AR57" s="213">
        <f>IF('Indicator Date hidden'!AS58="x","x",$AR$2-'Indicator Date hidden'!AS58)</f>
        <v>0</v>
      </c>
      <c r="AS57" s="213">
        <f>IF('Indicator Date hidden'!AT58="x","x",$AS$2-'Indicator Date hidden'!AT58)</f>
        <v>0</v>
      </c>
      <c r="AT57" s="213">
        <f>IF('Indicator Date hidden'!AU58="x","x",$AT$2-'Indicator Date hidden'!AU58)</f>
        <v>0</v>
      </c>
      <c r="AU57" s="213">
        <f>IF('Indicator Date hidden'!AV58="x","x",$AU$2-'Indicator Date hidden'!AV58)</f>
        <v>3</v>
      </c>
      <c r="AV57" s="213">
        <f>IF('Indicator Date hidden'!AW58="x","x",$AV$2-'Indicator Date hidden'!AW58)</f>
        <v>0</v>
      </c>
      <c r="AW57" s="213">
        <f>IF('Indicator Date hidden'!AX58="x","x",$AW$2-'Indicator Date hidden'!AX58)</f>
        <v>0</v>
      </c>
      <c r="AX57" s="213">
        <f>IF('Indicator Date hidden'!AY58="x","x",$AX$2-'Indicator Date hidden'!AY58)</f>
        <v>0</v>
      </c>
      <c r="AY57" s="213">
        <f>IF('Indicator Date hidden'!AZ58="x","x",$AY$2-'Indicator Date hidden'!AZ58)</f>
        <v>0</v>
      </c>
      <c r="AZ57" s="213">
        <f>IF('Indicator Date hidden'!BA58="x","x",$AZ$2-'Indicator Date hidden'!BA58)</f>
        <v>0</v>
      </c>
      <c r="BA57">
        <f t="shared" si="5"/>
        <v>8</v>
      </c>
      <c r="BB57" s="21">
        <f t="shared" si="6"/>
        <v>0.17777777777777778</v>
      </c>
      <c r="BC57">
        <f t="shared" si="7"/>
        <v>5</v>
      </c>
      <c r="BD57" s="21">
        <f t="shared" si="8"/>
        <v>0.56916659888291987</v>
      </c>
      <c r="BE57" s="283">
        <f t="shared" si="9"/>
        <v>0</v>
      </c>
    </row>
    <row r="58" spans="1:57" x14ac:dyDescent="0.35">
      <c r="A58" t="s">
        <v>8137</v>
      </c>
      <c r="B58" s="213">
        <f>IF('Indicator Date hidden'!C59="x","x",$B$2-'Indicator Date hidden'!C59)</f>
        <v>0</v>
      </c>
      <c r="C58" s="213">
        <f>IF('Indicator Date hidden'!D59="x","x",$C$2-'Indicator Date hidden'!D59)</f>
        <v>0</v>
      </c>
      <c r="D58" s="213">
        <f>IF('Indicator Date hidden'!E59="x","x",$D$2-'Indicator Date hidden'!E59)</f>
        <v>0</v>
      </c>
      <c r="E58" s="213">
        <f>IF('Indicator Date hidden'!F59="x","x",$E$2-'Indicator Date hidden'!F59)</f>
        <v>0</v>
      </c>
      <c r="F58" s="213">
        <f>IF('Indicator Date hidden'!G59="x","x",$F$2-'Indicator Date hidden'!G59)</f>
        <v>0</v>
      </c>
      <c r="G58" s="213">
        <f>IF('Indicator Date hidden'!H59="x","x",$G$2-'Indicator Date hidden'!H59)</f>
        <v>0</v>
      </c>
      <c r="H58" s="213">
        <f>IF('Indicator Date hidden'!I59="x","x",$H$2-'Indicator Date hidden'!I59)</f>
        <v>0</v>
      </c>
      <c r="I58" s="213">
        <f>IF('Indicator Date hidden'!J59="x","x",$I$2-'Indicator Date hidden'!J59)</f>
        <v>0</v>
      </c>
      <c r="J58" s="213">
        <f>IF('Indicator Date hidden'!K59="x","x",$J$2-'Indicator Date hidden'!K59)</f>
        <v>0</v>
      </c>
      <c r="K58" s="213">
        <f>IF('Indicator Date hidden'!L59="x","x",$K$2-'Indicator Date hidden'!L59)</f>
        <v>0</v>
      </c>
      <c r="L58" s="213">
        <f>IF('Indicator Date hidden'!M59="x","x",$L$2-'Indicator Date hidden'!M59)</f>
        <v>0</v>
      </c>
      <c r="M58" s="213">
        <f>IF('Indicator Date hidden'!N59="x","x",$M$2-'Indicator Date hidden'!N59)</f>
        <v>0</v>
      </c>
      <c r="N58" s="213">
        <f>IF('Indicator Date hidden'!O59="x","x",$N$2-'Indicator Date hidden'!O59)</f>
        <v>0</v>
      </c>
      <c r="O58" s="213">
        <f>IF('Indicator Date hidden'!P59="x","x",$O$2-'Indicator Date hidden'!P59)</f>
        <v>0</v>
      </c>
      <c r="P58" s="213">
        <f>IF('Indicator Date hidden'!Q59="x","x",$P$2-'Indicator Date hidden'!Q59)</f>
        <v>0</v>
      </c>
      <c r="Q58" s="213">
        <f>IF('Indicator Date hidden'!R59="x","x",$Q$2-'Indicator Date hidden'!R59)</f>
        <v>3</v>
      </c>
      <c r="R58" s="213">
        <f>IF('Indicator Date hidden'!S59="x","x",$R$2-'Indicator Date hidden'!S59)</f>
        <v>0</v>
      </c>
      <c r="S58" s="213">
        <f>IF('Indicator Date hidden'!T59="x","x",$S$2-'Indicator Date hidden'!T59)</f>
        <v>0</v>
      </c>
      <c r="T58" s="213">
        <f>IF('Indicator Date hidden'!U59="x","x",$T$2-'Indicator Date hidden'!U59)</f>
        <v>0</v>
      </c>
      <c r="U58" s="213">
        <f>IF('Indicator Date hidden'!V59="x","x",$U$2-'Indicator Date hidden'!V59)</f>
        <v>0</v>
      </c>
      <c r="V58" s="213">
        <f>IF('Indicator Date hidden'!W59="x","x",$V$2-'Indicator Date hidden'!W59)</f>
        <v>0</v>
      </c>
      <c r="W58" s="213">
        <f>IF('Indicator Date hidden'!X59="x","x",$W$2-'Indicator Date hidden'!X59)</f>
        <v>0</v>
      </c>
      <c r="X58" s="213">
        <f>IF('Indicator Date hidden'!Y59="x","x",$X$2-'Indicator Date hidden'!Y59)</f>
        <v>4</v>
      </c>
      <c r="Y58" s="213">
        <f>IF('Indicator Date hidden'!Z59="x","x",$Y$2-'Indicator Date hidden'!Z59)</f>
        <v>0</v>
      </c>
      <c r="Z58" s="213">
        <f>IF('Indicator Date hidden'!AA59="x","x",$Z$2-'Indicator Date hidden'!AA59)</f>
        <v>0</v>
      </c>
      <c r="AA58" s="213">
        <f>IF('Indicator Date hidden'!AB59="x","x",$AA$2-'Indicator Date hidden'!AB59)</f>
        <v>0</v>
      </c>
      <c r="AB58" s="213">
        <f>IF('Indicator Date hidden'!AC59="x","x",$AB$2-'Indicator Date hidden'!AC59)</f>
        <v>0</v>
      </c>
      <c r="AC58" s="213">
        <f>IF('Indicator Date hidden'!AD59="x","x",$AC$2-'Indicator Date hidden'!AD59)</f>
        <v>0</v>
      </c>
      <c r="AD58" s="213">
        <f>IF('Indicator Date hidden'!AE59="x","x",$AD$2-'Indicator Date hidden'!AE59)</f>
        <v>0</v>
      </c>
      <c r="AE58" s="213">
        <f>IF('Indicator Date hidden'!AF59="x","x",$AE$2-'Indicator Date hidden'!AF59)</f>
        <v>0</v>
      </c>
      <c r="AF58" s="213">
        <f>IF('Indicator Date hidden'!AG59="x","x",$AF$2-'Indicator Date hidden'!AG59)</f>
        <v>3</v>
      </c>
      <c r="AG58" s="213">
        <f>IF('Indicator Date hidden'!AH59="x","x",$AG$2-'Indicator Date hidden'!AH59)</f>
        <v>0</v>
      </c>
      <c r="AH58" s="213">
        <f>IF('Indicator Date hidden'!AI59="x","x",$AH$2-'Indicator Date hidden'!AI59)</f>
        <v>0</v>
      </c>
      <c r="AI58" s="213">
        <f>IF('Indicator Date hidden'!AJ59="x","x",$AI$2-'Indicator Date hidden'!AJ59)</f>
        <v>0</v>
      </c>
      <c r="AJ58" s="213">
        <f>IF('Indicator Date hidden'!AK59="x","x",$AJ$2-'Indicator Date hidden'!AK59)</f>
        <v>1</v>
      </c>
      <c r="AK58" s="213">
        <f>IF('Indicator Date hidden'!AL59="x","x",$AK$2-'Indicator Date hidden'!AL59)</f>
        <v>0</v>
      </c>
      <c r="AL58" s="213">
        <f>IF('Indicator Date hidden'!AM59="x","x",$AL$2-'Indicator Date hidden'!AM59)</f>
        <v>0</v>
      </c>
      <c r="AM58" s="213">
        <f>IF('Indicator Date hidden'!AN59="x","x",$AM$2-'Indicator Date hidden'!AN59)</f>
        <v>0</v>
      </c>
      <c r="AN58" s="213">
        <f>IF('Indicator Date hidden'!AO59="x","x",$AN$2-'Indicator Date hidden'!AO59)</f>
        <v>0</v>
      </c>
      <c r="AO58" s="213">
        <f>IF('Indicator Date hidden'!AP59="x","x",$AO$2-'Indicator Date hidden'!AP59)</f>
        <v>0</v>
      </c>
      <c r="AP58" s="213">
        <f>IF('Indicator Date hidden'!AQ59="x","x",$AP$2-'Indicator Date hidden'!AQ59)</f>
        <v>0</v>
      </c>
      <c r="AQ58" s="213">
        <f>IF('Indicator Date hidden'!AR59="x","x",$AQ$2-'Indicator Date hidden'!AR59)</f>
        <v>0</v>
      </c>
      <c r="AR58" s="213">
        <f>IF('Indicator Date hidden'!AS59="x","x",$AR$2-'Indicator Date hidden'!AS59)</f>
        <v>0</v>
      </c>
      <c r="AS58" s="213">
        <f>IF('Indicator Date hidden'!AT59="x","x",$AS$2-'Indicator Date hidden'!AT59)</f>
        <v>0</v>
      </c>
      <c r="AT58" s="213">
        <f>IF('Indicator Date hidden'!AU59="x","x",$AT$2-'Indicator Date hidden'!AU59)</f>
        <v>0</v>
      </c>
      <c r="AU58" s="213">
        <f>IF('Indicator Date hidden'!AV59="x","x",$AU$2-'Indicator Date hidden'!AV59)</f>
        <v>7</v>
      </c>
      <c r="AV58" s="213">
        <f>IF('Indicator Date hidden'!AW59="x","x",$AV$2-'Indicator Date hidden'!AW59)</f>
        <v>0</v>
      </c>
      <c r="AW58" s="213">
        <f>IF('Indicator Date hidden'!AX59="x","x",$AW$2-'Indicator Date hidden'!AX59)</f>
        <v>0</v>
      </c>
      <c r="AX58" s="213">
        <f>IF('Indicator Date hidden'!AY59="x","x",$AX$2-'Indicator Date hidden'!AY59)</f>
        <v>0</v>
      </c>
      <c r="AY58" s="213">
        <f>IF('Indicator Date hidden'!AZ59="x","x",$AY$2-'Indicator Date hidden'!AZ59)</f>
        <v>0</v>
      </c>
      <c r="AZ58" s="213">
        <f>IF('Indicator Date hidden'!BA59="x","x",$AZ$2-'Indicator Date hidden'!BA59)</f>
        <v>0</v>
      </c>
      <c r="BA58">
        <f t="shared" si="5"/>
        <v>18</v>
      </c>
      <c r="BB58" s="21">
        <f t="shared" si="6"/>
        <v>0.35294117647058826</v>
      </c>
      <c r="BC58">
        <f t="shared" si="7"/>
        <v>5</v>
      </c>
      <c r="BD58" s="21">
        <f t="shared" si="8"/>
        <v>1.2338927625531195</v>
      </c>
      <c r="BE58" s="283">
        <f t="shared" si="9"/>
        <v>0</v>
      </c>
    </row>
    <row r="59" spans="1:57" x14ac:dyDescent="0.35">
      <c r="A59" t="s">
        <v>8141</v>
      </c>
      <c r="B59" s="213">
        <f>IF('Indicator Date hidden'!C60="x","x",$B$2-'Indicator Date hidden'!C60)</f>
        <v>0</v>
      </c>
      <c r="C59" s="213">
        <f>IF('Indicator Date hidden'!D60="x","x",$C$2-'Indicator Date hidden'!D60)</f>
        <v>0</v>
      </c>
      <c r="D59" s="213">
        <f>IF('Indicator Date hidden'!E60="x","x",$D$2-'Indicator Date hidden'!E60)</f>
        <v>0</v>
      </c>
      <c r="E59" s="213">
        <f>IF('Indicator Date hidden'!F60="x","x",$E$2-'Indicator Date hidden'!F60)</f>
        <v>0</v>
      </c>
      <c r="F59" s="213">
        <f>IF('Indicator Date hidden'!G60="x","x",$F$2-'Indicator Date hidden'!G60)</f>
        <v>0</v>
      </c>
      <c r="G59" s="213">
        <f>IF('Indicator Date hidden'!H60="x","x",$G$2-'Indicator Date hidden'!H60)</f>
        <v>0</v>
      </c>
      <c r="H59" s="213">
        <f>IF('Indicator Date hidden'!I60="x","x",$H$2-'Indicator Date hidden'!I60)</f>
        <v>0</v>
      </c>
      <c r="I59" s="213">
        <f>IF('Indicator Date hidden'!J60="x","x",$I$2-'Indicator Date hidden'!J60)</f>
        <v>0</v>
      </c>
      <c r="J59" s="213">
        <f>IF('Indicator Date hidden'!K60="x","x",$J$2-'Indicator Date hidden'!K60)</f>
        <v>0</v>
      </c>
      <c r="K59" s="213">
        <f>IF('Indicator Date hidden'!L60="x","x",$K$2-'Indicator Date hidden'!L60)</f>
        <v>0</v>
      </c>
      <c r="L59" s="213">
        <f>IF('Indicator Date hidden'!M60="x","x",$L$2-'Indicator Date hidden'!M60)</f>
        <v>0</v>
      </c>
      <c r="M59" s="213">
        <f>IF('Indicator Date hidden'!N60="x","x",$M$2-'Indicator Date hidden'!N60)</f>
        <v>0</v>
      </c>
      <c r="N59" s="213">
        <f>IF('Indicator Date hidden'!O60="x","x",$N$2-'Indicator Date hidden'!O60)</f>
        <v>0</v>
      </c>
      <c r="O59" s="213">
        <f>IF('Indicator Date hidden'!P60="x","x",$O$2-'Indicator Date hidden'!P60)</f>
        <v>0</v>
      </c>
      <c r="P59" s="213">
        <f>IF('Indicator Date hidden'!Q60="x","x",$P$2-'Indicator Date hidden'!Q60)</f>
        <v>0</v>
      </c>
      <c r="Q59" s="213" t="str">
        <f>IF('Indicator Date hidden'!R60="x","x",$Q$2-'Indicator Date hidden'!R60)</f>
        <v>x</v>
      </c>
      <c r="R59" s="213">
        <f>IF('Indicator Date hidden'!S60="x","x",$R$2-'Indicator Date hidden'!S60)</f>
        <v>0</v>
      </c>
      <c r="S59" s="213">
        <f>IF('Indicator Date hidden'!T60="x","x",$S$2-'Indicator Date hidden'!T60)</f>
        <v>0</v>
      </c>
      <c r="T59" s="213">
        <f>IF('Indicator Date hidden'!U60="x","x",$T$2-'Indicator Date hidden'!U60)</f>
        <v>0</v>
      </c>
      <c r="U59" s="213">
        <f>IF('Indicator Date hidden'!V60="x","x",$U$2-'Indicator Date hidden'!V60)</f>
        <v>0</v>
      </c>
      <c r="V59" s="213">
        <f>IF('Indicator Date hidden'!W60="x","x",$V$2-'Indicator Date hidden'!W60)</f>
        <v>0</v>
      </c>
      <c r="W59" s="213">
        <f>IF('Indicator Date hidden'!X60="x","x",$W$2-'Indicator Date hidden'!X60)</f>
        <v>10</v>
      </c>
      <c r="X59" s="213">
        <f>IF('Indicator Date hidden'!Y60="x","x",$X$2-'Indicator Date hidden'!Y60)</f>
        <v>4</v>
      </c>
      <c r="Y59" s="213">
        <f>IF('Indicator Date hidden'!Z60="x","x",$Y$2-'Indicator Date hidden'!Z60)</f>
        <v>0</v>
      </c>
      <c r="Z59" s="213">
        <f>IF('Indicator Date hidden'!AA60="x","x",$Z$2-'Indicator Date hidden'!AA60)</f>
        <v>0</v>
      </c>
      <c r="AA59" s="213">
        <f>IF('Indicator Date hidden'!AB60="x","x",$AA$2-'Indicator Date hidden'!AB60)</f>
        <v>0</v>
      </c>
      <c r="AB59" s="213">
        <f>IF('Indicator Date hidden'!AC60="x","x",$AB$2-'Indicator Date hidden'!AC60)</f>
        <v>0</v>
      </c>
      <c r="AC59" s="213">
        <f>IF('Indicator Date hidden'!AD60="x","x",$AC$2-'Indicator Date hidden'!AD60)</f>
        <v>0</v>
      </c>
      <c r="AD59" s="213" t="str">
        <f>IF('Indicator Date hidden'!AE60="x","x",$AD$2-'Indicator Date hidden'!AE60)</f>
        <v>x</v>
      </c>
      <c r="AE59" s="213">
        <f>IF('Indicator Date hidden'!AF60="x","x",$AE$2-'Indicator Date hidden'!AF60)</f>
        <v>0</v>
      </c>
      <c r="AF59" s="213">
        <f>IF('Indicator Date hidden'!AG60="x","x",$AF$2-'Indicator Date hidden'!AG60)</f>
        <v>5</v>
      </c>
      <c r="AG59" s="213">
        <f>IF('Indicator Date hidden'!AH60="x","x",$AG$2-'Indicator Date hidden'!AH60)</f>
        <v>0</v>
      </c>
      <c r="AH59" s="213">
        <f>IF('Indicator Date hidden'!AI60="x","x",$AH$2-'Indicator Date hidden'!AI60)</f>
        <v>0</v>
      </c>
      <c r="AI59" s="213">
        <f>IF('Indicator Date hidden'!AJ60="x","x",$AI$2-'Indicator Date hidden'!AJ60)</f>
        <v>0</v>
      </c>
      <c r="AJ59" s="213" t="str">
        <f>IF('Indicator Date hidden'!AK60="x","x",$AJ$2-'Indicator Date hidden'!AK60)</f>
        <v>x</v>
      </c>
      <c r="AK59" s="213">
        <f>IF('Indicator Date hidden'!AL60="x","x",$AK$2-'Indicator Date hidden'!AL60)</f>
        <v>1</v>
      </c>
      <c r="AL59" s="213">
        <f>IF('Indicator Date hidden'!AM60="x","x",$AL$2-'Indicator Date hidden'!AM60)</f>
        <v>0</v>
      </c>
      <c r="AM59" s="213">
        <f>IF('Indicator Date hidden'!AN60="x","x",$AM$2-'Indicator Date hidden'!AN60)</f>
        <v>0</v>
      </c>
      <c r="AN59" s="213">
        <f>IF('Indicator Date hidden'!AO60="x","x",$AN$2-'Indicator Date hidden'!AO60)</f>
        <v>0</v>
      </c>
      <c r="AO59" s="213">
        <f>IF('Indicator Date hidden'!AP60="x","x",$AO$2-'Indicator Date hidden'!AP60)</f>
        <v>0</v>
      </c>
      <c r="AP59" s="213">
        <f>IF('Indicator Date hidden'!AQ60="x","x",$AP$2-'Indicator Date hidden'!AQ60)</f>
        <v>0</v>
      </c>
      <c r="AQ59" s="213">
        <f>IF('Indicator Date hidden'!AR60="x","x",$AQ$2-'Indicator Date hidden'!AR60)</f>
        <v>0</v>
      </c>
      <c r="AR59" s="213">
        <f>IF('Indicator Date hidden'!AS60="x","x",$AR$2-'Indicator Date hidden'!AS60)</f>
        <v>0</v>
      </c>
      <c r="AS59" s="213" t="str">
        <f>IF('Indicator Date hidden'!AT60="x","x",$AS$2-'Indicator Date hidden'!AT60)</f>
        <v>x</v>
      </c>
      <c r="AT59" s="213">
        <f>IF('Indicator Date hidden'!AU60="x","x",$AT$2-'Indicator Date hidden'!AU60)</f>
        <v>0</v>
      </c>
      <c r="AU59" s="213" t="str">
        <f>IF('Indicator Date hidden'!AV60="x","x",$AU$2-'Indicator Date hidden'!AV60)</f>
        <v>x</v>
      </c>
      <c r="AV59" s="213">
        <f>IF('Indicator Date hidden'!AW60="x","x",$AV$2-'Indicator Date hidden'!AW60)</f>
        <v>0</v>
      </c>
      <c r="AW59" s="213">
        <f>IF('Indicator Date hidden'!AX60="x","x",$AW$2-'Indicator Date hidden'!AX60)</f>
        <v>0</v>
      </c>
      <c r="AX59" s="213">
        <f>IF('Indicator Date hidden'!AY60="x","x",$AX$2-'Indicator Date hidden'!AY60)</f>
        <v>0</v>
      </c>
      <c r="AY59" s="213">
        <f>IF('Indicator Date hidden'!AZ60="x","x",$AY$2-'Indicator Date hidden'!AZ60)</f>
        <v>0</v>
      </c>
      <c r="AZ59" s="213">
        <f>IF('Indicator Date hidden'!BA60="x","x",$AZ$2-'Indicator Date hidden'!BA60)</f>
        <v>0</v>
      </c>
      <c r="BA59">
        <f t="shared" si="5"/>
        <v>20</v>
      </c>
      <c r="BB59" s="21">
        <f t="shared" si="6"/>
        <v>0.43478260869565216</v>
      </c>
      <c r="BC59">
        <f t="shared" si="7"/>
        <v>4</v>
      </c>
      <c r="BD59" s="21">
        <f t="shared" si="8"/>
        <v>1.702327995691469</v>
      </c>
      <c r="BE59" s="283">
        <f t="shared" si="9"/>
        <v>0</v>
      </c>
    </row>
    <row r="60" spans="1:57" x14ac:dyDescent="0.35">
      <c r="A60" t="s">
        <v>8139</v>
      </c>
      <c r="B60" s="213">
        <f>IF('Indicator Date hidden'!C61="x","x",$B$2-'Indicator Date hidden'!C61)</f>
        <v>0</v>
      </c>
      <c r="C60" s="213">
        <f>IF('Indicator Date hidden'!D61="x","x",$C$2-'Indicator Date hidden'!D61)</f>
        <v>0</v>
      </c>
      <c r="D60" s="213">
        <f>IF('Indicator Date hidden'!E61="x","x",$D$2-'Indicator Date hidden'!E61)</f>
        <v>0</v>
      </c>
      <c r="E60" s="213">
        <f>IF('Indicator Date hidden'!F61="x","x",$E$2-'Indicator Date hidden'!F61)</f>
        <v>0</v>
      </c>
      <c r="F60" s="213">
        <f>IF('Indicator Date hidden'!G61="x","x",$F$2-'Indicator Date hidden'!G61)</f>
        <v>0</v>
      </c>
      <c r="G60" s="213">
        <f>IF('Indicator Date hidden'!H61="x","x",$G$2-'Indicator Date hidden'!H61)</f>
        <v>0</v>
      </c>
      <c r="H60" s="213">
        <f>IF('Indicator Date hidden'!I61="x","x",$H$2-'Indicator Date hidden'!I61)</f>
        <v>0</v>
      </c>
      <c r="I60" s="213">
        <f>IF('Indicator Date hidden'!J61="x","x",$I$2-'Indicator Date hidden'!J61)</f>
        <v>0</v>
      </c>
      <c r="J60" s="213">
        <f>IF('Indicator Date hidden'!K61="x","x",$J$2-'Indicator Date hidden'!K61)</f>
        <v>0</v>
      </c>
      <c r="K60" s="213">
        <f>IF('Indicator Date hidden'!L61="x","x",$K$2-'Indicator Date hidden'!L61)</f>
        <v>0</v>
      </c>
      <c r="L60" s="213">
        <f>IF('Indicator Date hidden'!M61="x","x",$L$2-'Indicator Date hidden'!M61)</f>
        <v>0</v>
      </c>
      <c r="M60" s="213">
        <f>IF('Indicator Date hidden'!N61="x","x",$M$2-'Indicator Date hidden'!N61)</f>
        <v>0</v>
      </c>
      <c r="N60" s="213">
        <f>IF('Indicator Date hidden'!O61="x","x",$N$2-'Indicator Date hidden'!O61)</f>
        <v>0</v>
      </c>
      <c r="O60" s="213">
        <f>IF('Indicator Date hidden'!P61="x","x",$O$2-'Indicator Date hidden'!P61)</f>
        <v>0</v>
      </c>
      <c r="P60" s="213">
        <f>IF('Indicator Date hidden'!Q61="x","x",$P$2-'Indicator Date hidden'!Q61)</f>
        <v>0</v>
      </c>
      <c r="Q60" s="213" t="str">
        <f>IF('Indicator Date hidden'!R61="x","x",$Q$2-'Indicator Date hidden'!R61)</f>
        <v>x</v>
      </c>
      <c r="R60" s="213">
        <f>IF('Indicator Date hidden'!S61="x","x",$R$2-'Indicator Date hidden'!S61)</f>
        <v>0</v>
      </c>
      <c r="S60" s="213">
        <f>IF('Indicator Date hidden'!T61="x","x",$S$2-'Indicator Date hidden'!T61)</f>
        <v>0</v>
      </c>
      <c r="T60" s="213">
        <f>IF('Indicator Date hidden'!U61="x","x",$T$2-'Indicator Date hidden'!U61)</f>
        <v>0</v>
      </c>
      <c r="U60" s="213" t="str">
        <f>IF('Indicator Date hidden'!V61="x","x",$U$2-'Indicator Date hidden'!V61)</f>
        <v>x</v>
      </c>
      <c r="V60" s="213">
        <f>IF('Indicator Date hidden'!W61="x","x",$V$2-'Indicator Date hidden'!W61)</f>
        <v>0</v>
      </c>
      <c r="W60" s="213" t="str">
        <f>IF('Indicator Date hidden'!X61="x","x",$W$2-'Indicator Date hidden'!X61)</f>
        <v>x</v>
      </c>
      <c r="X60" s="213">
        <f>IF('Indicator Date hidden'!Y61="x","x",$X$2-'Indicator Date hidden'!Y61)</f>
        <v>4</v>
      </c>
      <c r="Y60" s="213">
        <f>IF('Indicator Date hidden'!Z61="x","x",$Y$2-'Indicator Date hidden'!Z61)</f>
        <v>0</v>
      </c>
      <c r="Z60" s="213">
        <f>IF('Indicator Date hidden'!AA61="x","x",$Z$2-'Indicator Date hidden'!AA61)</f>
        <v>0</v>
      </c>
      <c r="AA60" s="213" t="str">
        <f>IF('Indicator Date hidden'!AB61="x","x",$AA$2-'Indicator Date hidden'!AB61)</f>
        <v>x</v>
      </c>
      <c r="AB60" s="213">
        <f>IF('Indicator Date hidden'!AC61="x","x",$AB$2-'Indicator Date hidden'!AC61)</f>
        <v>0</v>
      </c>
      <c r="AC60" s="213">
        <f>IF('Indicator Date hidden'!AD61="x","x",$AC$2-'Indicator Date hidden'!AD61)</f>
        <v>0</v>
      </c>
      <c r="AD60" s="213" t="str">
        <f>IF('Indicator Date hidden'!AE61="x","x",$AD$2-'Indicator Date hidden'!AE61)</f>
        <v>x</v>
      </c>
      <c r="AE60" s="213">
        <f>IF('Indicator Date hidden'!AF61="x","x",$AE$2-'Indicator Date hidden'!AF61)</f>
        <v>0</v>
      </c>
      <c r="AF60" s="213">
        <f>IF('Indicator Date hidden'!AG61="x","x",$AF$2-'Indicator Date hidden'!AG61)</f>
        <v>1</v>
      </c>
      <c r="AG60" s="213">
        <f>IF('Indicator Date hidden'!AH61="x","x",$AG$2-'Indicator Date hidden'!AH61)</f>
        <v>0</v>
      </c>
      <c r="AH60" s="213">
        <f>IF('Indicator Date hidden'!AI61="x","x",$AH$2-'Indicator Date hidden'!AI61)</f>
        <v>0</v>
      </c>
      <c r="AI60" s="213">
        <f>IF('Indicator Date hidden'!AJ61="x","x",$AI$2-'Indicator Date hidden'!AJ61)</f>
        <v>0</v>
      </c>
      <c r="AJ60" s="213" t="str">
        <f>IF('Indicator Date hidden'!AK61="x","x",$AJ$2-'Indicator Date hidden'!AK61)</f>
        <v>x</v>
      </c>
      <c r="AK60" s="213">
        <f>IF('Indicator Date hidden'!AL61="x","x",$AK$2-'Indicator Date hidden'!AL61)</f>
        <v>1</v>
      </c>
      <c r="AL60" s="213">
        <f>IF('Indicator Date hidden'!AM61="x","x",$AL$2-'Indicator Date hidden'!AM61)</f>
        <v>0</v>
      </c>
      <c r="AM60" s="213">
        <f>IF('Indicator Date hidden'!AN61="x","x",$AM$2-'Indicator Date hidden'!AN61)</f>
        <v>0</v>
      </c>
      <c r="AN60" s="213">
        <f>IF('Indicator Date hidden'!AO61="x","x",$AN$2-'Indicator Date hidden'!AO61)</f>
        <v>0</v>
      </c>
      <c r="AO60" s="213">
        <f>IF('Indicator Date hidden'!AP61="x","x",$AO$2-'Indicator Date hidden'!AP61)</f>
        <v>0</v>
      </c>
      <c r="AP60" s="213">
        <f>IF('Indicator Date hidden'!AQ61="x","x",$AP$2-'Indicator Date hidden'!AQ61)</f>
        <v>0</v>
      </c>
      <c r="AQ60" s="213">
        <f>IF('Indicator Date hidden'!AR61="x","x",$AQ$2-'Indicator Date hidden'!AR61)</f>
        <v>0</v>
      </c>
      <c r="AR60" s="213">
        <f>IF('Indicator Date hidden'!AS61="x","x",$AR$2-'Indicator Date hidden'!AS61)</f>
        <v>0</v>
      </c>
      <c r="AS60" s="213">
        <f>IF('Indicator Date hidden'!AT61="x","x",$AS$2-'Indicator Date hidden'!AT61)</f>
        <v>0</v>
      </c>
      <c r="AT60" s="213">
        <f>IF('Indicator Date hidden'!AU61="x","x",$AT$2-'Indicator Date hidden'!AU61)</f>
        <v>0</v>
      </c>
      <c r="AU60" s="213" t="str">
        <f>IF('Indicator Date hidden'!AV61="x","x",$AU$2-'Indicator Date hidden'!AV61)</f>
        <v>x</v>
      </c>
      <c r="AV60" s="213">
        <f>IF('Indicator Date hidden'!AW61="x","x",$AV$2-'Indicator Date hidden'!AW61)</f>
        <v>0</v>
      </c>
      <c r="AW60" s="213">
        <f>IF('Indicator Date hidden'!AX61="x","x",$AW$2-'Indicator Date hidden'!AX61)</f>
        <v>0</v>
      </c>
      <c r="AX60" s="213">
        <f>IF('Indicator Date hidden'!AY61="x","x",$AX$2-'Indicator Date hidden'!AY61)</f>
        <v>0</v>
      </c>
      <c r="AY60" s="213">
        <f>IF('Indicator Date hidden'!AZ61="x","x",$AY$2-'Indicator Date hidden'!AZ61)</f>
        <v>0</v>
      </c>
      <c r="AZ60" s="213">
        <f>IF('Indicator Date hidden'!BA61="x","x",$AZ$2-'Indicator Date hidden'!BA61)</f>
        <v>0</v>
      </c>
      <c r="BA60">
        <f t="shared" si="5"/>
        <v>6</v>
      </c>
      <c r="BB60" s="21">
        <f t="shared" si="6"/>
        <v>0.13636363636363635</v>
      </c>
      <c r="BC60">
        <f t="shared" si="7"/>
        <v>3</v>
      </c>
      <c r="BD60" s="21">
        <f t="shared" si="8"/>
        <v>0.62489668567579637</v>
      </c>
      <c r="BE60" s="283">
        <f t="shared" si="9"/>
        <v>0</v>
      </c>
    </row>
    <row r="61" spans="1:57" x14ac:dyDescent="0.35">
      <c r="A61" t="s">
        <v>8143</v>
      </c>
      <c r="B61" s="213">
        <f>IF('Indicator Date hidden'!C62="x","x",$B$2-'Indicator Date hidden'!C62)</f>
        <v>0</v>
      </c>
      <c r="C61" s="213">
        <f>IF('Indicator Date hidden'!D62="x","x",$C$2-'Indicator Date hidden'!D62)</f>
        <v>0</v>
      </c>
      <c r="D61" s="213">
        <f>IF('Indicator Date hidden'!E62="x","x",$D$2-'Indicator Date hidden'!E62)</f>
        <v>0</v>
      </c>
      <c r="E61" s="213">
        <f>IF('Indicator Date hidden'!F62="x","x",$E$2-'Indicator Date hidden'!F62)</f>
        <v>0</v>
      </c>
      <c r="F61" s="213">
        <f>IF('Indicator Date hidden'!G62="x","x",$F$2-'Indicator Date hidden'!G62)</f>
        <v>0</v>
      </c>
      <c r="G61" s="213">
        <f>IF('Indicator Date hidden'!H62="x","x",$G$2-'Indicator Date hidden'!H62)</f>
        <v>0</v>
      </c>
      <c r="H61" s="213">
        <f>IF('Indicator Date hidden'!I62="x","x",$H$2-'Indicator Date hidden'!I62)</f>
        <v>0</v>
      </c>
      <c r="I61" s="213">
        <f>IF('Indicator Date hidden'!J62="x","x",$I$2-'Indicator Date hidden'!J62)</f>
        <v>0</v>
      </c>
      <c r="J61" s="213">
        <f>IF('Indicator Date hidden'!K62="x","x",$J$2-'Indicator Date hidden'!K62)</f>
        <v>0</v>
      </c>
      <c r="K61" s="213">
        <f>IF('Indicator Date hidden'!L62="x","x",$K$2-'Indicator Date hidden'!L62)</f>
        <v>0</v>
      </c>
      <c r="L61" s="213">
        <f>IF('Indicator Date hidden'!M62="x","x",$L$2-'Indicator Date hidden'!M62)</f>
        <v>0</v>
      </c>
      <c r="M61" s="213">
        <f>IF('Indicator Date hidden'!N62="x","x",$M$2-'Indicator Date hidden'!N62)</f>
        <v>0</v>
      </c>
      <c r="N61" s="213">
        <f>IF('Indicator Date hidden'!O62="x","x",$N$2-'Indicator Date hidden'!O62)</f>
        <v>0</v>
      </c>
      <c r="O61" s="213">
        <f>IF('Indicator Date hidden'!P62="x","x",$O$2-'Indicator Date hidden'!P62)</f>
        <v>0</v>
      </c>
      <c r="P61" s="213">
        <f>IF('Indicator Date hidden'!Q62="x","x",$P$2-'Indicator Date hidden'!Q62)</f>
        <v>0</v>
      </c>
      <c r="Q61" s="213" t="str">
        <f>IF('Indicator Date hidden'!R62="x","x",$Q$2-'Indicator Date hidden'!R62)</f>
        <v>x</v>
      </c>
      <c r="R61" s="213">
        <f>IF('Indicator Date hidden'!S62="x","x",$R$2-'Indicator Date hidden'!S62)</f>
        <v>0</v>
      </c>
      <c r="S61" s="213">
        <f>IF('Indicator Date hidden'!T62="x","x",$S$2-'Indicator Date hidden'!T62)</f>
        <v>0</v>
      </c>
      <c r="T61" s="213">
        <f>IF('Indicator Date hidden'!U62="x","x",$T$2-'Indicator Date hidden'!U62)</f>
        <v>0</v>
      </c>
      <c r="U61" s="213" t="str">
        <f>IF('Indicator Date hidden'!V62="x","x",$U$2-'Indicator Date hidden'!V62)</f>
        <v>x</v>
      </c>
      <c r="V61" s="213">
        <f>IF('Indicator Date hidden'!W62="x","x",$V$2-'Indicator Date hidden'!W62)</f>
        <v>0</v>
      </c>
      <c r="W61" s="213" t="str">
        <f>IF('Indicator Date hidden'!X62="x","x",$W$2-'Indicator Date hidden'!X62)</f>
        <v>x</v>
      </c>
      <c r="X61" s="213">
        <f>IF('Indicator Date hidden'!Y62="x","x",$X$2-'Indicator Date hidden'!Y62)</f>
        <v>1</v>
      </c>
      <c r="Y61" s="213">
        <f>IF('Indicator Date hidden'!Z62="x","x",$Y$2-'Indicator Date hidden'!Z62)</f>
        <v>0</v>
      </c>
      <c r="Z61" s="213">
        <f>IF('Indicator Date hidden'!AA62="x","x",$Z$2-'Indicator Date hidden'!AA62)</f>
        <v>0</v>
      </c>
      <c r="AA61" s="213" t="str">
        <f>IF('Indicator Date hidden'!AB62="x","x",$AA$2-'Indicator Date hidden'!AB62)</f>
        <v>x</v>
      </c>
      <c r="AB61" s="213">
        <f>IF('Indicator Date hidden'!AC62="x","x",$AB$2-'Indicator Date hidden'!AC62)</f>
        <v>0</v>
      </c>
      <c r="AC61" s="213">
        <f>IF('Indicator Date hidden'!AD62="x","x",$AC$2-'Indicator Date hidden'!AD62)</f>
        <v>0</v>
      </c>
      <c r="AD61" s="213" t="str">
        <f>IF('Indicator Date hidden'!AE62="x","x",$AD$2-'Indicator Date hidden'!AE62)</f>
        <v>x</v>
      </c>
      <c r="AE61" s="213">
        <f>IF('Indicator Date hidden'!AF62="x","x",$AE$2-'Indicator Date hidden'!AF62)</f>
        <v>0</v>
      </c>
      <c r="AF61" s="213">
        <f>IF('Indicator Date hidden'!AG62="x","x",$AF$2-'Indicator Date hidden'!AG62)</f>
        <v>1</v>
      </c>
      <c r="AG61" s="213">
        <f>IF('Indicator Date hidden'!AH62="x","x",$AG$2-'Indicator Date hidden'!AH62)</f>
        <v>0</v>
      </c>
      <c r="AH61" s="213">
        <f>IF('Indicator Date hidden'!AI62="x","x",$AH$2-'Indicator Date hidden'!AI62)</f>
        <v>0</v>
      </c>
      <c r="AI61" s="213">
        <f>IF('Indicator Date hidden'!AJ62="x","x",$AI$2-'Indicator Date hidden'!AJ62)</f>
        <v>0</v>
      </c>
      <c r="AJ61" s="213" t="str">
        <f>IF('Indicator Date hidden'!AK62="x","x",$AJ$2-'Indicator Date hidden'!AK62)</f>
        <v>x</v>
      </c>
      <c r="AK61" s="213">
        <f>IF('Indicator Date hidden'!AL62="x","x",$AK$2-'Indicator Date hidden'!AL62)</f>
        <v>1</v>
      </c>
      <c r="AL61" s="213">
        <f>IF('Indicator Date hidden'!AM62="x","x",$AL$2-'Indicator Date hidden'!AM62)</f>
        <v>0</v>
      </c>
      <c r="AM61" s="213">
        <f>IF('Indicator Date hidden'!AN62="x","x",$AM$2-'Indicator Date hidden'!AN62)</f>
        <v>0</v>
      </c>
      <c r="AN61" s="213">
        <f>IF('Indicator Date hidden'!AO62="x","x",$AN$2-'Indicator Date hidden'!AO62)</f>
        <v>0</v>
      </c>
      <c r="AO61" s="213">
        <f>IF('Indicator Date hidden'!AP62="x","x",$AO$2-'Indicator Date hidden'!AP62)</f>
        <v>0</v>
      </c>
      <c r="AP61" s="213">
        <f>IF('Indicator Date hidden'!AQ62="x","x",$AP$2-'Indicator Date hidden'!AQ62)</f>
        <v>0</v>
      </c>
      <c r="AQ61" s="213">
        <f>IF('Indicator Date hidden'!AR62="x","x",$AQ$2-'Indicator Date hidden'!AR62)</f>
        <v>0</v>
      </c>
      <c r="AR61" s="213">
        <f>IF('Indicator Date hidden'!AS62="x","x",$AR$2-'Indicator Date hidden'!AS62)</f>
        <v>0</v>
      </c>
      <c r="AS61" s="213">
        <f>IF('Indicator Date hidden'!AT62="x","x",$AS$2-'Indicator Date hidden'!AT62)</f>
        <v>0</v>
      </c>
      <c r="AT61" s="213">
        <f>IF('Indicator Date hidden'!AU62="x","x",$AT$2-'Indicator Date hidden'!AU62)</f>
        <v>0</v>
      </c>
      <c r="AU61" s="213" t="str">
        <f>IF('Indicator Date hidden'!AV62="x","x",$AU$2-'Indicator Date hidden'!AV62)</f>
        <v>x</v>
      </c>
      <c r="AV61" s="213">
        <f>IF('Indicator Date hidden'!AW62="x","x",$AV$2-'Indicator Date hidden'!AW62)</f>
        <v>0</v>
      </c>
      <c r="AW61" s="213">
        <f>IF('Indicator Date hidden'!AX62="x","x",$AW$2-'Indicator Date hidden'!AX62)</f>
        <v>0</v>
      </c>
      <c r="AX61" s="213">
        <f>IF('Indicator Date hidden'!AY62="x","x",$AX$2-'Indicator Date hidden'!AY62)</f>
        <v>0</v>
      </c>
      <c r="AY61" s="213">
        <f>IF('Indicator Date hidden'!AZ62="x","x",$AY$2-'Indicator Date hidden'!AZ62)</f>
        <v>0</v>
      </c>
      <c r="AZ61" s="213">
        <f>IF('Indicator Date hidden'!BA62="x","x",$AZ$2-'Indicator Date hidden'!BA62)</f>
        <v>0</v>
      </c>
      <c r="BA61">
        <f t="shared" si="5"/>
        <v>3</v>
      </c>
      <c r="BB61" s="21">
        <f t="shared" si="6"/>
        <v>6.8181818181818177E-2</v>
      </c>
      <c r="BC61">
        <f t="shared" si="7"/>
        <v>3</v>
      </c>
      <c r="BD61" s="21">
        <f t="shared" si="8"/>
        <v>0.25205764787294127</v>
      </c>
      <c r="BE61" s="283">
        <f t="shared" si="9"/>
        <v>0</v>
      </c>
    </row>
    <row r="62" spans="1:57" x14ac:dyDescent="0.35">
      <c r="A62" t="s">
        <v>8147</v>
      </c>
      <c r="B62" s="213">
        <f>IF('Indicator Date hidden'!C63="x","x",$B$2-'Indicator Date hidden'!C63)</f>
        <v>0</v>
      </c>
      <c r="C62" s="213">
        <f>IF('Indicator Date hidden'!D63="x","x",$C$2-'Indicator Date hidden'!D63)</f>
        <v>0</v>
      </c>
      <c r="D62" s="213">
        <f>IF('Indicator Date hidden'!E63="x","x",$D$2-'Indicator Date hidden'!E63)</f>
        <v>0</v>
      </c>
      <c r="E62" s="213">
        <f>IF('Indicator Date hidden'!F63="x","x",$E$2-'Indicator Date hidden'!F63)</f>
        <v>0</v>
      </c>
      <c r="F62" s="213">
        <f>IF('Indicator Date hidden'!G63="x","x",$F$2-'Indicator Date hidden'!G63)</f>
        <v>0</v>
      </c>
      <c r="G62" s="213">
        <f>IF('Indicator Date hidden'!H63="x","x",$G$2-'Indicator Date hidden'!H63)</f>
        <v>0</v>
      </c>
      <c r="H62" s="213">
        <f>IF('Indicator Date hidden'!I63="x","x",$H$2-'Indicator Date hidden'!I63)</f>
        <v>0</v>
      </c>
      <c r="I62" s="213">
        <f>IF('Indicator Date hidden'!J63="x","x",$I$2-'Indicator Date hidden'!J63)</f>
        <v>0</v>
      </c>
      <c r="J62" s="213">
        <f>IF('Indicator Date hidden'!K63="x","x",$J$2-'Indicator Date hidden'!K63)</f>
        <v>0</v>
      </c>
      <c r="K62" s="213">
        <f>IF('Indicator Date hidden'!L63="x","x",$K$2-'Indicator Date hidden'!L63)</f>
        <v>0</v>
      </c>
      <c r="L62" s="213">
        <f>IF('Indicator Date hidden'!M63="x","x",$L$2-'Indicator Date hidden'!M63)</f>
        <v>0</v>
      </c>
      <c r="M62" s="213">
        <f>IF('Indicator Date hidden'!N63="x","x",$M$2-'Indicator Date hidden'!N63)</f>
        <v>0</v>
      </c>
      <c r="N62" s="213">
        <f>IF('Indicator Date hidden'!O63="x","x",$N$2-'Indicator Date hidden'!O63)</f>
        <v>0</v>
      </c>
      <c r="O62" s="213">
        <f>IF('Indicator Date hidden'!P63="x","x",$O$2-'Indicator Date hidden'!P63)</f>
        <v>0</v>
      </c>
      <c r="P62" s="213">
        <f>IF('Indicator Date hidden'!Q63="x","x",$P$2-'Indicator Date hidden'!Q63)</f>
        <v>0</v>
      </c>
      <c r="Q62" s="213">
        <f>IF('Indicator Date hidden'!R63="x","x",$Q$2-'Indicator Date hidden'!R63)</f>
        <v>2</v>
      </c>
      <c r="R62" s="213">
        <f>IF('Indicator Date hidden'!S63="x","x",$R$2-'Indicator Date hidden'!S63)</f>
        <v>0</v>
      </c>
      <c r="S62" s="213">
        <f>IF('Indicator Date hidden'!T63="x","x",$S$2-'Indicator Date hidden'!T63)</f>
        <v>0</v>
      </c>
      <c r="T62" s="213">
        <f>IF('Indicator Date hidden'!U63="x","x",$T$2-'Indicator Date hidden'!U63)</f>
        <v>0</v>
      </c>
      <c r="U62" s="213">
        <f>IF('Indicator Date hidden'!V63="x","x",$U$2-'Indicator Date hidden'!V63)</f>
        <v>0</v>
      </c>
      <c r="V62" s="213">
        <f>IF('Indicator Date hidden'!W63="x","x",$V$2-'Indicator Date hidden'!W63)</f>
        <v>0</v>
      </c>
      <c r="W62" s="213">
        <f>IF('Indicator Date hidden'!X63="x","x",$W$2-'Indicator Date hidden'!X63)</f>
        <v>2</v>
      </c>
      <c r="X62" s="213" t="str">
        <f>IF('Indicator Date hidden'!Y63="x","x",$X$2-'Indicator Date hidden'!Y63)</f>
        <v>x</v>
      </c>
      <c r="Y62" s="213">
        <f>IF('Indicator Date hidden'!Z63="x","x",$Y$2-'Indicator Date hidden'!Z63)</f>
        <v>0</v>
      </c>
      <c r="Z62" s="213">
        <f>IF('Indicator Date hidden'!AA63="x","x",$Z$2-'Indicator Date hidden'!AA63)</f>
        <v>0</v>
      </c>
      <c r="AA62" s="213">
        <f>IF('Indicator Date hidden'!AB63="x","x",$AA$2-'Indicator Date hidden'!AB63)</f>
        <v>0</v>
      </c>
      <c r="AB62" s="213">
        <f>IF('Indicator Date hidden'!AC63="x","x",$AB$2-'Indicator Date hidden'!AC63)</f>
        <v>0</v>
      </c>
      <c r="AC62" s="213">
        <f>IF('Indicator Date hidden'!AD63="x","x",$AC$2-'Indicator Date hidden'!AD63)</f>
        <v>0</v>
      </c>
      <c r="AD62" s="213">
        <f>IF('Indicator Date hidden'!AE63="x","x",$AD$2-'Indicator Date hidden'!AE63)</f>
        <v>0</v>
      </c>
      <c r="AE62" s="213">
        <f>IF('Indicator Date hidden'!AF63="x","x",$AE$2-'Indicator Date hidden'!AF63)</f>
        <v>0</v>
      </c>
      <c r="AF62" s="213">
        <f>IF('Indicator Date hidden'!AG63="x","x",$AF$2-'Indicator Date hidden'!AG63)</f>
        <v>8</v>
      </c>
      <c r="AG62" s="213">
        <f>IF('Indicator Date hidden'!AH63="x","x",$AG$2-'Indicator Date hidden'!AH63)</f>
        <v>0</v>
      </c>
      <c r="AH62" s="213">
        <f>IF('Indicator Date hidden'!AI63="x","x",$AH$2-'Indicator Date hidden'!AI63)</f>
        <v>0</v>
      </c>
      <c r="AI62" s="213">
        <f>IF('Indicator Date hidden'!AJ63="x","x",$AI$2-'Indicator Date hidden'!AJ63)</f>
        <v>0</v>
      </c>
      <c r="AJ62" s="213" t="str">
        <f>IF('Indicator Date hidden'!AK63="x","x",$AJ$2-'Indicator Date hidden'!AK63)</f>
        <v>x</v>
      </c>
      <c r="AK62" s="213">
        <f>IF('Indicator Date hidden'!AL63="x","x",$AK$2-'Indicator Date hidden'!AL63)</f>
        <v>1</v>
      </c>
      <c r="AL62" s="213">
        <f>IF('Indicator Date hidden'!AM63="x","x",$AL$2-'Indicator Date hidden'!AM63)</f>
        <v>0</v>
      </c>
      <c r="AM62" s="213">
        <f>IF('Indicator Date hidden'!AN63="x","x",$AM$2-'Indicator Date hidden'!AN63)</f>
        <v>0</v>
      </c>
      <c r="AN62" s="213">
        <f>IF('Indicator Date hidden'!AO63="x","x",$AN$2-'Indicator Date hidden'!AO63)</f>
        <v>0</v>
      </c>
      <c r="AO62" s="213">
        <f>IF('Indicator Date hidden'!AP63="x","x",$AO$2-'Indicator Date hidden'!AP63)</f>
        <v>0</v>
      </c>
      <c r="AP62" s="213">
        <f>IF('Indicator Date hidden'!AQ63="x","x",$AP$2-'Indicator Date hidden'!AQ63)</f>
        <v>0</v>
      </c>
      <c r="AQ62" s="213">
        <f>IF('Indicator Date hidden'!AR63="x","x",$AQ$2-'Indicator Date hidden'!AR63)</f>
        <v>0</v>
      </c>
      <c r="AR62" s="213">
        <f>IF('Indicator Date hidden'!AS63="x","x",$AR$2-'Indicator Date hidden'!AS63)</f>
        <v>0</v>
      </c>
      <c r="AS62" s="213">
        <f>IF('Indicator Date hidden'!AT63="x","x",$AS$2-'Indicator Date hidden'!AT63)</f>
        <v>0</v>
      </c>
      <c r="AT62" s="213">
        <f>IF('Indicator Date hidden'!AU63="x","x",$AT$2-'Indicator Date hidden'!AU63)</f>
        <v>0</v>
      </c>
      <c r="AU62" s="213">
        <f>IF('Indicator Date hidden'!AV63="x","x",$AU$2-'Indicator Date hidden'!AV63)</f>
        <v>2</v>
      </c>
      <c r="AV62" s="213">
        <f>IF('Indicator Date hidden'!AW63="x","x",$AV$2-'Indicator Date hidden'!AW63)</f>
        <v>0</v>
      </c>
      <c r="AW62" s="213">
        <f>IF('Indicator Date hidden'!AX63="x","x",$AW$2-'Indicator Date hidden'!AX63)</f>
        <v>0</v>
      </c>
      <c r="AX62" s="213">
        <f>IF('Indicator Date hidden'!AY63="x","x",$AX$2-'Indicator Date hidden'!AY63)</f>
        <v>0</v>
      </c>
      <c r="AY62" s="213">
        <f>IF('Indicator Date hidden'!AZ63="x","x",$AY$2-'Indicator Date hidden'!AZ63)</f>
        <v>0</v>
      </c>
      <c r="AZ62" s="213">
        <f>IF('Indicator Date hidden'!BA63="x","x",$AZ$2-'Indicator Date hidden'!BA63)</f>
        <v>0</v>
      </c>
      <c r="BA62">
        <f t="shared" si="5"/>
        <v>15</v>
      </c>
      <c r="BB62" s="21">
        <f t="shared" si="6"/>
        <v>0.30612244897959184</v>
      </c>
      <c r="BC62">
        <f t="shared" si="7"/>
        <v>5</v>
      </c>
      <c r="BD62" s="21">
        <f t="shared" si="8"/>
        <v>1.2156140907620758</v>
      </c>
      <c r="BE62" s="283">
        <f t="shared" si="9"/>
        <v>0</v>
      </c>
    </row>
    <row r="63" spans="1:57" x14ac:dyDescent="0.35">
      <c r="A63" t="s">
        <v>8157</v>
      </c>
      <c r="B63" s="213">
        <f>IF('Indicator Date hidden'!C64="x","x",$B$2-'Indicator Date hidden'!C64)</f>
        <v>0</v>
      </c>
      <c r="C63" s="213">
        <f>IF('Indicator Date hidden'!D64="x","x",$C$2-'Indicator Date hidden'!D64)</f>
        <v>0</v>
      </c>
      <c r="D63" s="213">
        <f>IF('Indicator Date hidden'!E64="x","x",$D$2-'Indicator Date hidden'!E64)</f>
        <v>0</v>
      </c>
      <c r="E63" s="213">
        <f>IF('Indicator Date hidden'!F64="x","x",$E$2-'Indicator Date hidden'!F64)</f>
        <v>0</v>
      </c>
      <c r="F63" s="213">
        <f>IF('Indicator Date hidden'!G64="x","x",$F$2-'Indicator Date hidden'!G64)</f>
        <v>0</v>
      </c>
      <c r="G63" s="213">
        <f>IF('Indicator Date hidden'!H64="x","x",$G$2-'Indicator Date hidden'!H64)</f>
        <v>0</v>
      </c>
      <c r="H63" s="213">
        <f>IF('Indicator Date hidden'!I64="x","x",$H$2-'Indicator Date hidden'!I64)</f>
        <v>0</v>
      </c>
      <c r="I63" s="213">
        <f>IF('Indicator Date hidden'!J64="x","x",$I$2-'Indicator Date hidden'!J64)</f>
        <v>0</v>
      </c>
      <c r="J63" s="213">
        <f>IF('Indicator Date hidden'!K64="x","x",$J$2-'Indicator Date hidden'!K64)</f>
        <v>0</v>
      </c>
      <c r="K63" s="213">
        <f>IF('Indicator Date hidden'!L64="x","x",$K$2-'Indicator Date hidden'!L64)</f>
        <v>0</v>
      </c>
      <c r="L63" s="213">
        <f>IF('Indicator Date hidden'!M64="x","x",$L$2-'Indicator Date hidden'!M64)</f>
        <v>0</v>
      </c>
      <c r="M63" s="213">
        <f>IF('Indicator Date hidden'!N64="x","x",$M$2-'Indicator Date hidden'!N64)</f>
        <v>0</v>
      </c>
      <c r="N63" s="213">
        <f>IF('Indicator Date hidden'!O64="x","x",$N$2-'Indicator Date hidden'!O64)</f>
        <v>0</v>
      </c>
      <c r="O63" s="213">
        <f>IF('Indicator Date hidden'!P64="x","x",$O$2-'Indicator Date hidden'!P64)</f>
        <v>0</v>
      </c>
      <c r="P63" s="213">
        <f>IF('Indicator Date hidden'!Q64="x","x",$P$2-'Indicator Date hidden'!Q64)</f>
        <v>0</v>
      </c>
      <c r="Q63" s="213">
        <f>IF('Indicator Date hidden'!R64="x","x",$Q$2-'Indicator Date hidden'!R64)</f>
        <v>1</v>
      </c>
      <c r="R63" s="213">
        <f>IF('Indicator Date hidden'!S64="x","x",$R$2-'Indicator Date hidden'!S64)</f>
        <v>0</v>
      </c>
      <c r="S63" s="213">
        <f>IF('Indicator Date hidden'!T64="x","x",$S$2-'Indicator Date hidden'!T64)</f>
        <v>0</v>
      </c>
      <c r="T63" s="213">
        <f>IF('Indicator Date hidden'!U64="x","x",$T$2-'Indicator Date hidden'!U64)</f>
        <v>0</v>
      </c>
      <c r="U63" s="213">
        <f>IF('Indicator Date hidden'!V64="x","x",$U$2-'Indicator Date hidden'!V64)</f>
        <v>0</v>
      </c>
      <c r="V63" s="213">
        <f>IF('Indicator Date hidden'!W64="x","x",$V$2-'Indicator Date hidden'!W64)</f>
        <v>0</v>
      </c>
      <c r="W63" s="213">
        <f>IF('Indicator Date hidden'!X64="x","x",$W$2-'Indicator Date hidden'!X64)</f>
        <v>1</v>
      </c>
      <c r="X63" s="213">
        <f>IF('Indicator Date hidden'!Y64="x","x",$X$2-'Indicator Date hidden'!Y64)</f>
        <v>4</v>
      </c>
      <c r="Y63" s="213">
        <f>IF('Indicator Date hidden'!Z64="x","x",$Y$2-'Indicator Date hidden'!Z64)</f>
        <v>0</v>
      </c>
      <c r="Z63" s="213">
        <f>IF('Indicator Date hidden'!AA64="x","x",$Z$2-'Indicator Date hidden'!AA64)</f>
        <v>0</v>
      </c>
      <c r="AA63" s="213">
        <f>IF('Indicator Date hidden'!AB64="x","x",$AA$2-'Indicator Date hidden'!AB64)</f>
        <v>0</v>
      </c>
      <c r="AB63" s="213">
        <f>IF('Indicator Date hidden'!AC64="x","x",$AB$2-'Indicator Date hidden'!AC64)</f>
        <v>0</v>
      </c>
      <c r="AC63" s="213">
        <f>IF('Indicator Date hidden'!AD64="x","x",$AC$2-'Indicator Date hidden'!AD64)</f>
        <v>0</v>
      </c>
      <c r="AD63" s="213">
        <f>IF('Indicator Date hidden'!AE64="x","x",$AD$2-'Indicator Date hidden'!AE64)</f>
        <v>0</v>
      </c>
      <c r="AE63" s="213">
        <f>IF('Indicator Date hidden'!AF64="x","x",$AE$2-'Indicator Date hidden'!AF64)</f>
        <v>0</v>
      </c>
      <c r="AF63" s="213">
        <f>IF('Indicator Date hidden'!AG64="x","x",$AF$2-'Indicator Date hidden'!AG64)</f>
        <v>10</v>
      </c>
      <c r="AG63" s="213">
        <f>IF('Indicator Date hidden'!AH64="x","x",$AG$2-'Indicator Date hidden'!AH64)</f>
        <v>0</v>
      </c>
      <c r="AH63" s="213">
        <f>IF('Indicator Date hidden'!AI64="x","x",$AH$2-'Indicator Date hidden'!AI64)</f>
        <v>0</v>
      </c>
      <c r="AI63" s="213">
        <f>IF('Indicator Date hidden'!AJ64="x","x",$AI$2-'Indicator Date hidden'!AJ64)</f>
        <v>0</v>
      </c>
      <c r="AJ63" s="213" t="str">
        <f>IF('Indicator Date hidden'!AK64="x","x",$AJ$2-'Indicator Date hidden'!AK64)</f>
        <v>x</v>
      </c>
      <c r="AK63" s="213">
        <f>IF('Indicator Date hidden'!AL64="x","x",$AK$2-'Indicator Date hidden'!AL64)</f>
        <v>1</v>
      </c>
      <c r="AL63" s="213">
        <f>IF('Indicator Date hidden'!AM64="x","x",$AL$2-'Indicator Date hidden'!AM64)</f>
        <v>0</v>
      </c>
      <c r="AM63" s="213">
        <f>IF('Indicator Date hidden'!AN64="x","x",$AM$2-'Indicator Date hidden'!AN64)</f>
        <v>0</v>
      </c>
      <c r="AN63" s="213">
        <f>IF('Indicator Date hidden'!AO64="x","x",$AN$2-'Indicator Date hidden'!AO64)</f>
        <v>0</v>
      </c>
      <c r="AO63" s="213">
        <f>IF('Indicator Date hidden'!AP64="x","x",$AO$2-'Indicator Date hidden'!AP64)</f>
        <v>0</v>
      </c>
      <c r="AP63" s="213">
        <f>IF('Indicator Date hidden'!AQ64="x","x",$AP$2-'Indicator Date hidden'!AQ64)</f>
        <v>0</v>
      </c>
      <c r="AQ63" s="213">
        <f>IF('Indicator Date hidden'!AR64="x","x",$AQ$2-'Indicator Date hidden'!AR64)</f>
        <v>0</v>
      </c>
      <c r="AR63" s="213">
        <f>IF('Indicator Date hidden'!AS64="x","x",$AR$2-'Indicator Date hidden'!AS64)</f>
        <v>0</v>
      </c>
      <c r="AS63" s="213">
        <f>IF('Indicator Date hidden'!AT64="x","x",$AS$2-'Indicator Date hidden'!AT64)</f>
        <v>0</v>
      </c>
      <c r="AT63" s="213">
        <f>IF('Indicator Date hidden'!AU64="x","x",$AT$2-'Indicator Date hidden'!AU64)</f>
        <v>0</v>
      </c>
      <c r="AU63" s="213">
        <f>IF('Indicator Date hidden'!AV64="x","x",$AU$2-'Indicator Date hidden'!AV64)</f>
        <v>1</v>
      </c>
      <c r="AV63" s="213">
        <f>IF('Indicator Date hidden'!AW64="x","x",$AV$2-'Indicator Date hidden'!AW64)</f>
        <v>0</v>
      </c>
      <c r="AW63" s="213">
        <f>IF('Indicator Date hidden'!AX64="x","x",$AW$2-'Indicator Date hidden'!AX64)</f>
        <v>0</v>
      </c>
      <c r="AX63" s="213">
        <f>IF('Indicator Date hidden'!AY64="x","x",$AX$2-'Indicator Date hidden'!AY64)</f>
        <v>0</v>
      </c>
      <c r="AY63" s="213">
        <f>IF('Indicator Date hidden'!AZ64="x","x",$AY$2-'Indicator Date hidden'!AZ64)</f>
        <v>0</v>
      </c>
      <c r="AZ63" s="213">
        <f>IF('Indicator Date hidden'!BA64="x","x",$AZ$2-'Indicator Date hidden'!BA64)</f>
        <v>0</v>
      </c>
      <c r="BA63">
        <f t="shared" si="5"/>
        <v>18</v>
      </c>
      <c r="BB63" s="21">
        <f t="shared" si="6"/>
        <v>0.36</v>
      </c>
      <c r="BC63">
        <f t="shared" si="7"/>
        <v>6</v>
      </c>
      <c r="BD63" s="21">
        <f t="shared" si="8"/>
        <v>1.5067846561469891</v>
      </c>
      <c r="BE63" s="283">
        <f t="shared" si="9"/>
        <v>0</v>
      </c>
    </row>
    <row r="64" spans="1:57" x14ac:dyDescent="0.35">
      <c r="A64" t="s">
        <v>8151</v>
      </c>
      <c r="B64" s="213">
        <f>IF('Indicator Date hidden'!C65="x","x",$B$2-'Indicator Date hidden'!C65)</f>
        <v>0</v>
      </c>
      <c r="C64" s="213">
        <f>IF('Indicator Date hidden'!D65="x","x",$C$2-'Indicator Date hidden'!D65)</f>
        <v>0</v>
      </c>
      <c r="D64" s="213">
        <f>IF('Indicator Date hidden'!E65="x","x",$D$2-'Indicator Date hidden'!E65)</f>
        <v>0</v>
      </c>
      <c r="E64" s="213">
        <f>IF('Indicator Date hidden'!F65="x","x",$E$2-'Indicator Date hidden'!F65)</f>
        <v>0</v>
      </c>
      <c r="F64" s="213">
        <f>IF('Indicator Date hidden'!G65="x","x",$F$2-'Indicator Date hidden'!G65)</f>
        <v>0</v>
      </c>
      <c r="G64" s="213">
        <f>IF('Indicator Date hidden'!H65="x","x",$G$2-'Indicator Date hidden'!H65)</f>
        <v>0</v>
      </c>
      <c r="H64" s="213">
        <f>IF('Indicator Date hidden'!I65="x","x",$H$2-'Indicator Date hidden'!I65)</f>
        <v>0</v>
      </c>
      <c r="I64" s="213">
        <f>IF('Indicator Date hidden'!J65="x","x",$I$2-'Indicator Date hidden'!J65)</f>
        <v>0</v>
      </c>
      <c r="J64" s="213">
        <f>IF('Indicator Date hidden'!K65="x","x",$J$2-'Indicator Date hidden'!K65)</f>
        <v>0</v>
      </c>
      <c r="K64" s="213">
        <f>IF('Indicator Date hidden'!L65="x","x",$K$2-'Indicator Date hidden'!L65)</f>
        <v>0</v>
      </c>
      <c r="L64" s="213">
        <f>IF('Indicator Date hidden'!M65="x","x",$L$2-'Indicator Date hidden'!M65)</f>
        <v>0</v>
      </c>
      <c r="M64" s="213">
        <f>IF('Indicator Date hidden'!N65="x","x",$M$2-'Indicator Date hidden'!N65)</f>
        <v>0</v>
      </c>
      <c r="N64" s="213">
        <f>IF('Indicator Date hidden'!O65="x","x",$N$2-'Indicator Date hidden'!O65)</f>
        <v>0</v>
      </c>
      <c r="O64" s="213">
        <f>IF('Indicator Date hidden'!P65="x","x",$O$2-'Indicator Date hidden'!P65)</f>
        <v>0</v>
      </c>
      <c r="P64" s="213">
        <f>IF('Indicator Date hidden'!Q65="x","x",$P$2-'Indicator Date hidden'!Q65)</f>
        <v>0</v>
      </c>
      <c r="Q64" s="213">
        <f>IF('Indicator Date hidden'!R65="x","x",$Q$2-'Indicator Date hidden'!R65)</f>
        <v>9</v>
      </c>
      <c r="R64" s="213">
        <f>IF('Indicator Date hidden'!S65="x","x",$R$2-'Indicator Date hidden'!S65)</f>
        <v>0</v>
      </c>
      <c r="S64" s="213">
        <f>IF('Indicator Date hidden'!T65="x","x",$S$2-'Indicator Date hidden'!T65)</f>
        <v>0</v>
      </c>
      <c r="T64" s="213">
        <f>IF('Indicator Date hidden'!U65="x","x",$T$2-'Indicator Date hidden'!U65)</f>
        <v>0</v>
      </c>
      <c r="U64" s="213">
        <f>IF('Indicator Date hidden'!V65="x","x",$U$2-'Indicator Date hidden'!V65)</f>
        <v>0</v>
      </c>
      <c r="V64" s="213">
        <f>IF('Indicator Date hidden'!W65="x","x",$V$2-'Indicator Date hidden'!W65)</f>
        <v>0</v>
      </c>
      <c r="W64" s="213">
        <f>IF('Indicator Date hidden'!X65="x","x",$W$2-'Indicator Date hidden'!X65)</f>
        <v>5</v>
      </c>
      <c r="X64" s="213">
        <f>IF('Indicator Date hidden'!Y65="x","x",$X$2-'Indicator Date hidden'!Y65)</f>
        <v>1</v>
      </c>
      <c r="Y64" s="213">
        <f>IF('Indicator Date hidden'!Z65="x","x",$Y$2-'Indicator Date hidden'!Z65)</f>
        <v>0</v>
      </c>
      <c r="Z64" s="213">
        <f>IF('Indicator Date hidden'!AA65="x","x",$Z$2-'Indicator Date hidden'!AA65)</f>
        <v>0</v>
      </c>
      <c r="AA64" s="213">
        <f>IF('Indicator Date hidden'!AB65="x","x",$AA$2-'Indicator Date hidden'!AB65)</f>
        <v>0</v>
      </c>
      <c r="AB64" s="213">
        <f>IF('Indicator Date hidden'!AC65="x","x",$AB$2-'Indicator Date hidden'!AC65)</f>
        <v>0</v>
      </c>
      <c r="AC64" s="213">
        <f>IF('Indicator Date hidden'!AD65="x","x",$AC$2-'Indicator Date hidden'!AD65)</f>
        <v>0</v>
      </c>
      <c r="AD64" s="213">
        <f>IF('Indicator Date hidden'!AE65="x","x",$AD$2-'Indicator Date hidden'!AE65)</f>
        <v>0</v>
      </c>
      <c r="AE64" s="213">
        <f>IF('Indicator Date hidden'!AF65="x","x",$AE$2-'Indicator Date hidden'!AF65)</f>
        <v>0</v>
      </c>
      <c r="AF64" s="213">
        <f>IF('Indicator Date hidden'!AG65="x","x",$AF$2-'Indicator Date hidden'!AG65)</f>
        <v>0</v>
      </c>
      <c r="AG64" s="213">
        <f>IF('Indicator Date hidden'!AH65="x","x",$AG$2-'Indicator Date hidden'!AH65)</f>
        <v>0</v>
      </c>
      <c r="AH64" s="213">
        <f>IF('Indicator Date hidden'!AI65="x","x",$AH$2-'Indicator Date hidden'!AI65)</f>
        <v>0</v>
      </c>
      <c r="AI64" s="213">
        <f>IF('Indicator Date hidden'!AJ65="x","x",$AI$2-'Indicator Date hidden'!AJ65)</f>
        <v>0</v>
      </c>
      <c r="AJ64" s="213">
        <f>IF('Indicator Date hidden'!AK65="x","x",$AJ$2-'Indicator Date hidden'!AK65)</f>
        <v>1</v>
      </c>
      <c r="AK64" s="213">
        <f>IF('Indicator Date hidden'!AL65="x","x",$AK$2-'Indicator Date hidden'!AL65)</f>
        <v>1</v>
      </c>
      <c r="AL64" s="213">
        <f>IF('Indicator Date hidden'!AM65="x","x",$AL$2-'Indicator Date hidden'!AM65)</f>
        <v>0</v>
      </c>
      <c r="AM64" s="213">
        <f>IF('Indicator Date hidden'!AN65="x","x",$AM$2-'Indicator Date hidden'!AN65)</f>
        <v>0</v>
      </c>
      <c r="AN64" s="213">
        <f>IF('Indicator Date hidden'!AO65="x","x",$AN$2-'Indicator Date hidden'!AO65)</f>
        <v>0</v>
      </c>
      <c r="AO64" s="213" t="str">
        <f>IF('Indicator Date hidden'!AP65="x","x",$AO$2-'Indicator Date hidden'!AP65)</f>
        <v>x</v>
      </c>
      <c r="AP64" s="213" t="str">
        <f>IF('Indicator Date hidden'!AQ65="x","x",$AP$2-'Indicator Date hidden'!AQ65)</f>
        <v>x</v>
      </c>
      <c r="AQ64" s="213">
        <f>IF('Indicator Date hidden'!AR65="x","x",$AQ$2-'Indicator Date hidden'!AR65)</f>
        <v>0</v>
      </c>
      <c r="AR64" s="213">
        <f>IF('Indicator Date hidden'!AS65="x","x",$AR$2-'Indicator Date hidden'!AS65)</f>
        <v>0</v>
      </c>
      <c r="AS64" s="213">
        <f>IF('Indicator Date hidden'!AT65="x","x",$AS$2-'Indicator Date hidden'!AT65)</f>
        <v>0</v>
      </c>
      <c r="AT64" s="213">
        <f>IF('Indicator Date hidden'!AU65="x","x",$AT$2-'Indicator Date hidden'!AU65)</f>
        <v>0</v>
      </c>
      <c r="AU64" s="213">
        <f>IF('Indicator Date hidden'!AV65="x","x",$AU$2-'Indicator Date hidden'!AV65)</f>
        <v>1</v>
      </c>
      <c r="AV64" s="213">
        <f>IF('Indicator Date hidden'!AW65="x","x",$AV$2-'Indicator Date hidden'!AW65)</f>
        <v>0</v>
      </c>
      <c r="AW64" s="213">
        <f>IF('Indicator Date hidden'!AX65="x","x",$AW$2-'Indicator Date hidden'!AX65)</f>
        <v>0</v>
      </c>
      <c r="AX64" s="213">
        <f>IF('Indicator Date hidden'!AY65="x","x",$AX$2-'Indicator Date hidden'!AY65)</f>
        <v>0</v>
      </c>
      <c r="AY64" s="213">
        <f>IF('Indicator Date hidden'!AZ65="x","x",$AY$2-'Indicator Date hidden'!AZ65)</f>
        <v>0</v>
      </c>
      <c r="AZ64" s="213">
        <f>IF('Indicator Date hidden'!BA65="x","x",$AZ$2-'Indicator Date hidden'!BA65)</f>
        <v>0</v>
      </c>
      <c r="BA64">
        <f t="shared" si="5"/>
        <v>18</v>
      </c>
      <c r="BB64" s="21">
        <f t="shared" si="6"/>
        <v>0.36734693877551022</v>
      </c>
      <c r="BC64">
        <f t="shared" si="7"/>
        <v>6</v>
      </c>
      <c r="BD64" s="21">
        <f t="shared" si="8"/>
        <v>1.4525681346346322</v>
      </c>
      <c r="BE64" s="283">
        <f t="shared" si="9"/>
        <v>0</v>
      </c>
    </row>
    <row r="65" spans="1:57" x14ac:dyDescent="0.35">
      <c r="A65" t="s">
        <v>8123</v>
      </c>
      <c r="B65" s="213">
        <f>IF('Indicator Date hidden'!C66="x","x",$B$2-'Indicator Date hidden'!C66)</f>
        <v>0</v>
      </c>
      <c r="C65" s="213">
        <f>IF('Indicator Date hidden'!D66="x","x",$C$2-'Indicator Date hidden'!D66)</f>
        <v>0</v>
      </c>
      <c r="D65" s="213">
        <f>IF('Indicator Date hidden'!E66="x","x",$D$2-'Indicator Date hidden'!E66)</f>
        <v>0</v>
      </c>
      <c r="E65" s="213">
        <f>IF('Indicator Date hidden'!F66="x","x",$E$2-'Indicator Date hidden'!F66)</f>
        <v>0</v>
      </c>
      <c r="F65" s="213">
        <f>IF('Indicator Date hidden'!G66="x","x",$F$2-'Indicator Date hidden'!G66)</f>
        <v>0</v>
      </c>
      <c r="G65" s="213">
        <f>IF('Indicator Date hidden'!H66="x","x",$G$2-'Indicator Date hidden'!H66)</f>
        <v>0</v>
      </c>
      <c r="H65" s="213">
        <f>IF('Indicator Date hidden'!I66="x","x",$H$2-'Indicator Date hidden'!I66)</f>
        <v>0</v>
      </c>
      <c r="I65" s="213">
        <f>IF('Indicator Date hidden'!J66="x","x",$I$2-'Indicator Date hidden'!J66)</f>
        <v>0</v>
      </c>
      <c r="J65" s="213">
        <f>IF('Indicator Date hidden'!K66="x","x",$J$2-'Indicator Date hidden'!K66)</f>
        <v>0</v>
      </c>
      <c r="K65" s="213">
        <f>IF('Indicator Date hidden'!L66="x","x",$K$2-'Indicator Date hidden'!L66)</f>
        <v>0</v>
      </c>
      <c r="L65" s="213">
        <f>IF('Indicator Date hidden'!M66="x","x",$L$2-'Indicator Date hidden'!M66)</f>
        <v>0</v>
      </c>
      <c r="M65" s="213">
        <f>IF('Indicator Date hidden'!N66="x","x",$M$2-'Indicator Date hidden'!N66)</f>
        <v>0</v>
      </c>
      <c r="N65" s="213">
        <f>IF('Indicator Date hidden'!O66="x","x",$N$2-'Indicator Date hidden'!O66)</f>
        <v>0</v>
      </c>
      <c r="O65" s="213">
        <f>IF('Indicator Date hidden'!P66="x","x",$O$2-'Indicator Date hidden'!P66)</f>
        <v>0</v>
      </c>
      <c r="P65" s="213">
        <f>IF('Indicator Date hidden'!Q66="x","x",$P$2-'Indicator Date hidden'!Q66)</f>
        <v>0</v>
      </c>
      <c r="Q65" s="213" t="str">
        <f>IF('Indicator Date hidden'!R66="x","x",$Q$2-'Indicator Date hidden'!R66)</f>
        <v>x</v>
      </c>
      <c r="R65" s="213">
        <f>IF('Indicator Date hidden'!S66="x","x",$R$2-'Indicator Date hidden'!S66)</f>
        <v>0</v>
      </c>
      <c r="S65" s="213">
        <f>IF('Indicator Date hidden'!T66="x","x",$S$2-'Indicator Date hidden'!T66)</f>
        <v>0</v>
      </c>
      <c r="T65" s="213">
        <f>IF('Indicator Date hidden'!U66="x","x",$T$2-'Indicator Date hidden'!U66)</f>
        <v>0</v>
      </c>
      <c r="U65" s="213" t="str">
        <f>IF('Indicator Date hidden'!V66="x","x",$U$2-'Indicator Date hidden'!V66)</f>
        <v>x</v>
      </c>
      <c r="V65" s="213">
        <f>IF('Indicator Date hidden'!W66="x","x",$V$2-'Indicator Date hidden'!W66)</f>
        <v>0</v>
      </c>
      <c r="W65" s="213">
        <f>IF('Indicator Date hidden'!X66="x","x",$W$2-'Indicator Date hidden'!X66)</f>
        <v>9</v>
      </c>
      <c r="X65" s="213">
        <f>IF('Indicator Date hidden'!Y66="x","x",$X$2-'Indicator Date hidden'!Y66)</f>
        <v>2</v>
      </c>
      <c r="Y65" s="213">
        <f>IF('Indicator Date hidden'!Z66="x","x",$Y$2-'Indicator Date hidden'!Z66)</f>
        <v>0</v>
      </c>
      <c r="Z65" s="213">
        <f>IF('Indicator Date hidden'!AA66="x","x",$Z$2-'Indicator Date hidden'!AA66)</f>
        <v>0</v>
      </c>
      <c r="AA65" s="213" t="str">
        <f>IF('Indicator Date hidden'!AB66="x","x",$AA$2-'Indicator Date hidden'!AB66)</f>
        <v>x</v>
      </c>
      <c r="AB65" s="213">
        <f>IF('Indicator Date hidden'!AC66="x","x",$AB$2-'Indicator Date hidden'!AC66)</f>
        <v>0</v>
      </c>
      <c r="AC65" s="213">
        <f>IF('Indicator Date hidden'!AD66="x","x",$AC$2-'Indicator Date hidden'!AD66)</f>
        <v>0</v>
      </c>
      <c r="AD65" s="213" t="str">
        <f>IF('Indicator Date hidden'!AE66="x","x",$AD$2-'Indicator Date hidden'!AE66)</f>
        <v>x</v>
      </c>
      <c r="AE65" s="213">
        <f>IF('Indicator Date hidden'!AF66="x","x",$AE$2-'Indicator Date hidden'!AF66)</f>
        <v>0</v>
      </c>
      <c r="AF65" s="213">
        <f>IF('Indicator Date hidden'!AG66="x","x",$AF$2-'Indicator Date hidden'!AG66)</f>
        <v>2</v>
      </c>
      <c r="AG65" s="213">
        <f>IF('Indicator Date hidden'!AH66="x","x",$AG$2-'Indicator Date hidden'!AH66)</f>
        <v>0</v>
      </c>
      <c r="AH65" s="213">
        <f>IF('Indicator Date hidden'!AI66="x","x",$AH$2-'Indicator Date hidden'!AI66)</f>
        <v>0</v>
      </c>
      <c r="AI65" s="213">
        <f>IF('Indicator Date hidden'!AJ66="x","x",$AI$2-'Indicator Date hidden'!AJ66)</f>
        <v>0</v>
      </c>
      <c r="AJ65" s="213" t="str">
        <f>IF('Indicator Date hidden'!AK66="x","x",$AJ$2-'Indicator Date hidden'!AK66)</f>
        <v>x</v>
      </c>
      <c r="AK65" s="213">
        <f>IF('Indicator Date hidden'!AL66="x","x",$AK$2-'Indicator Date hidden'!AL66)</f>
        <v>1</v>
      </c>
      <c r="AL65" s="213">
        <f>IF('Indicator Date hidden'!AM66="x","x",$AL$2-'Indicator Date hidden'!AM66)</f>
        <v>0</v>
      </c>
      <c r="AM65" s="213">
        <f>IF('Indicator Date hidden'!AN66="x","x",$AM$2-'Indicator Date hidden'!AN66)</f>
        <v>0</v>
      </c>
      <c r="AN65" s="213">
        <f>IF('Indicator Date hidden'!AO66="x","x",$AN$2-'Indicator Date hidden'!AO66)</f>
        <v>0</v>
      </c>
      <c r="AO65" s="213">
        <f>IF('Indicator Date hidden'!AP66="x","x",$AO$2-'Indicator Date hidden'!AP66)</f>
        <v>0</v>
      </c>
      <c r="AP65" s="213">
        <f>IF('Indicator Date hidden'!AQ66="x","x",$AP$2-'Indicator Date hidden'!AQ66)</f>
        <v>0</v>
      </c>
      <c r="AQ65" s="213">
        <f>IF('Indicator Date hidden'!AR66="x","x",$AQ$2-'Indicator Date hidden'!AR66)</f>
        <v>0</v>
      </c>
      <c r="AR65" s="213">
        <f>IF('Indicator Date hidden'!AS66="x","x",$AR$2-'Indicator Date hidden'!AS66)</f>
        <v>0</v>
      </c>
      <c r="AS65" s="213">
        <f>IF('Indicator Date hidden'!AT66="x","x",$AS$2-'Indicator Date hidden'!AT66)</f>
        <v>0</v>
      </c>
      <c r="AT65" s="213">
        <f>IF('Indicator Date hidden'!AU66="x","x",$AT$2-'Indicator Date hidden'!AU66)</f>
        <v>0</v>
      </c>
      <c r="AU65" s="213" t="str">
        <f>IF('Indicator Date hidden'!AV66="x","x",$AU$2-'Indicator Date hidden'!AV66)</f>
        <v>x</v>
      </c>
      <c r="AV65" s="213">
        <f>IF('Indicator Date hidden'!AW66="x","x",$AV$2-'Indicator Date hidden'!AW66)</f>
        <v>0</v>
      </c>
      <c r="AW65" s="213">
        <f>IF('Indicator Date hidden'!AX66="x","x",$AW$2-'Indicator Date hidden'!AX66)</f>
        <v>0</v>
      </c>
      <c r="AX65" s="213">
        <f>IF('Indicator Date hidden'!AY66="x","x",$AX$2-'Indicator Date hidden'!AY66)</f>
        <v>0</v>
      </c>
      <c r="AY65" s="213">
        <f>IF('Indicator Date hidden'!AZ66="x","x",$AY$2-'Indicator Date hidden'!AZ66)</f>
        <v>0</v>
      </c>
      <c r="AZ65" s="213">
        <f>IF('Indicator Date hidden'!BA66="x","x",$AZ$2-'Indicator Date hidden'!BA66)</f>
        <v>0</v>
      </c>
      <c r="BA65">
        <f t="shared" si="5"/>
        <v>14</v>
      </c>
      <c r="BB65" s="21">
        <f t="shared" si="6"/>
        <v>0.31111111111111112</v>
      </c>
      <c r="BC65">
        <f t="shared" si="7"/>
        <v>4</v>
      </c>
      <c r="BD65" s="21">
        <f t="shared" si="8"/>
        <v>1.3795687284594451</v>
      </c>
      <c r="BE65" s="283">
        <f t="shared" si="9"/>
        <v>0</v>
      </c>
    </row>
    <row r="66" spans="1:57" x14ac:dyDescent="0.35">
      <c r="A66" t="s">
        <v>8153</v>
      </c>
      <c r="B66" s="213">
        <f>IF('Indicator Date hidden'!C67="x","x",$B$2-'Indicator Date hidden'!C67)</f>
        <v>0</v>
      </c>
      <c r="C66" s="213">
        <f>IF('Indicator Date hidden'!D67="x","x",$C$2-'Indicator Date hidden'!D67)</f>
        <v>0</v>
      </c>
      <c r="D66" s="213">
        <f>IF('Indicator Date hidden'!E67="x","x",$D$2-'Indicator Date hidden'!E67)</f>
        <v>0</v>
      </c>
      <c r="E66" s="213">
        <f>IF('Indicator Date hidden'!F67="x","x",$E$2-'Indicator Date hidden'!F67)</f>
        <v>0</v>
      </c>
      <c r="F66" s="213">
        <f>IF('Indicator Date hidden'!G67="x","x",$F$2-'Indicator Date hidden'!G67)</f>
        <v>0</v>
      </c>
      <c r="G66" s="213">
        <f>IF('Indicator Date hidden'!H67="x","x",$G$2-'Indicator Date hidden'!H67)</f>
        <v>0</v>
      </c>
      <c r="H66" s="213">
        <f>IF('Indicator Date hidden'!I67="x","x",$H$2-'Indicator Date hidden'!I67)</f>
        <v>0</v>
      </c>
      <c r="I66" s="213">
        <f>IF('Indicator Date hidden'!J67="x","x",$I$2-'Indicator Date hidden'!J67)</f>
        <v>0</v>
      </c>
      <c r="J66" s="213">
        <f>IF('Indicator Date hidden'!K67="x","x",$J$2-'Indicator Date hidden'!K67)</f>
        <v>0</v>
      </c>
      <c r="K66" s="213">
        <f>IF('Indicator Date hidden'!L67="x","x",$K$2-'Indicator Date hidden'!L67)</f>
        <v>0</v>
      </c>
      <c r="L66" s="213">
        <f>IF('Indicator Date hidden'!M67="x","x",$L$2-'Indicator Date hidden'!M67)</f>
        <v>0</v>
      </c>
      <c r="M66" s="213">
        <f>IF('Indicator Date hidden'!N67="x","x",$M$2-'Indicator Date hidden'!N67)</f>
        <v>0</v>
      </c>
      <c r="N66" s="213">
        <f>IF('Indicator Date hidden'!O67="x","x",$N$2-'Indicator Date hidden'!O67)</f>
        <v>0</v>
      </c>
      <c r="O66" s="213">
        <f>IF('Indicator Date hidden'!P67="x","x",$O$2-'Indicator Date hidden'!P67)</f>
        <v>0</v>
      </c>
      <c r="P66" s="213">
        <f>IF('Indicator Date hidden'!Q67="x","x",$P$2-'Indicator Date hidden'!Q67)</f>
        <v>0</v>
      </c>
      <c r="Q66" s="213">
        <f>IF('Indicator Date hidden'!R67="x","x",$Q$2-'Indicator Date hidden'!R67)</f>
        <v>3</v>
      </c>
      <c r="R66" s="213">
        <f>IF('Indicator Date hidden'!S67="x","x",$R$2-'Indicator Date hidden'!S67)</f>
        <v>0</v>
      </c>
      <c r="S66" s="213">
        <f>IF('Indicator Date hidden'!T67="x","x",$S$2-'Indicator Date hidden'!T67)</f>
        <v>0</v>
      </c>
      <c r="T66" s="213">
        <f>IF('Indicator Date hidden'!U67="x","x",$T$2-'Indicator Date hidden'!U67)</f>
        <v>0</v>
      </c>
      <c r="U66" s="213">
        <f>IF('Indicator Date hidden'!V67="x","x",$U$2-'Indicator Date hidden'!V67)</f>
        <v>0</v>
      </c>
      <c r="V66" s="213">
        <f>IF('Indicator Date hidden'!W67="x","x",$V$2-'Indicator Date hidden'!W67)</f>
        <v>0</v>
      </c>
      <c r="W66" s="213">
        <f>IF('Indicator Date hidden'!X67="x","x",$W$2-'Indicator Date hidden'!X67)</f>
        <v>0</v>
      </c>
      <c r="X66" s="213">
        <f>IF('Indicator Date hidden'!Y67="x","x",$X$2-'Indicator Date hidden'!Y67)</f>
        <v>4</v>
      </c>
      <c r="Y66" s="213">
        <f>IF('Indicator Date hidden'!Z67="x","x",$Y$2-'Indicator Date hidden'!Z67)</f>
        <v>0</v>
      </c>
      <c r="Z66" s="213">
        <f>IF('Indicator Date hidden'!AA67="x","x",$Z$2-'Indicator Date hidden'!AA67)</f>
        <v>0</v>
      </c>
      <c r="AA66" s="213">
        <f>IF('Indicator Date hidden'!AB67="x","x",$AA$2-'Indicator Date hidden'!AB67)</f>
        <v>0</v>
      </c>
      <c r="AB66" s="213">
        <f>IF('Indicator Date hidden'!AC67="x","x",$AB$2-'Indicator Date hidden'!AC67)</f>
        <v>0</v>
      </c>
      <c r="AC66" s="213">
        <f>IF('Indicator Date hidden'!AD67="x","x",$AC$2-'Indicator Date hidden'!AD67)</f>
        <v>0</v>
      </c>
      <c r="AD66" s="213">
        <f>IF('Indicator Date hidden'!AE67="x","x",$AD$2-'Indicator Date hidden'!AE67)</f>
        <v>0</v>
      </c>
      <c r="AE66" s="213">
        <f>IF('Indicator Date hidden'!AF67="x","x",$AE$2-'Indicator Date hidden'!AF67)</f>
        <v>0</v>
      </c>
      <c r="AF66" s="213">
        <f>IF('Indicator Date hidden'!AG67="x","x",$AF$2-'Indicator Date hidden'!AG67)</f>
        <v>8</v>
      </c>
      <c r="AG66" s="213">
        <f>IF('Indicator Date hidden'!AH67="x","x",$AG$2-'Indicator Date hidden'!AH67)</f>
        <v>0</v>
      </c>
      <c r="AH66" s="213">
        <f>IF('Indicator Date hidden'!AI67="x","x",$AH$2-'Indicator Date hidden'!AI67)</f>
        <v>0</v>
      </c>
      <c r="AI66" s="213">
        <f>IF('Indicator Date hidden'!AJ67="x","x",$AI$2-'Indicator Date hidden'!AJ67)</f>
        <v>0</v>
      </c>
      <c r="AJ66" s="213" t="str">
        <f>IF('Indicator Date hidden'!AK67="x","x",$AJ$2-'Indicator Date hidden'!AK67)</f>
        <v>x</v>
      </c>
      <c r="AK66" s="213">
        <f>IF('Indicator Date hidden'!AL67="x","x",$AK$2-'Indicator Date hidden'!AL67)</f>
        <v>1</v>
      </c>
      <c r="AL66" s="213">
        <f>IF('Indicator Date hidden'!AM67="x","x",$AL$2-'Indicator Date hidden'!AM67)</f>
        <v>0</v>
      </c>
      <c r="AM66" s="213">
        <f>IF('Indicator Date hidden'!AN67="x","x",$AM$2-'Indicator Date hidden'!AN67)</f>
        <v>0</v>
      </c>
      <c r="AN66" s="213">
        <f>IF('Indicator Date hidden'!AO67="x","x",$AN$2-'Indicator Date hidden'!AO67)</f>
        <v>0</v>
      </c>
      <c r="AO66" s="213">
        <f>IF('Indicator Date hidden'!AP67="x","x",$AO$2-'Indicator Date hidden'!AP67)</f>
        <v>0</v>
      </c>
      <c r="AP66" s="213">
        <f>IF('Indicator Date hidden'!AQ67="x","x",$AP$2-'Indicator Date hidden'!AQ67)</f>
        <v>0</v>
      </c>
      <c r="AQ66" s="213">
        <f>IF('Indicator Date hidden'!AR67="x","x",$AQ$2-'Indicator Date hidden'!AR67)</f>
        <v>0</v>
      </c>
      <c r="AR66" s="213">
        <f>IF('Indicator Date hidden'!AS67="x","x",$AR$2-'Indicator Date hidden'!AS67)</f>
        <v>0</v>
      </c>
      <c r="AS66" s="213">
        <f>IF('Indicator Date hidden'!AT67="x","x",$AS$2-'Indicator Date hidden'!AT67)</f>
        <v>0</v>
      </c>
      <c r="AT66" s="213">
        <f>IF('Indicator Date hidden'!AU67="x","x",$AT$2-'Indicator Date hidden'!AU67)</f>
        <v>0</v>
      </c>
      <c r="AU66" s="213">
        <f>IF('Indicator Date hidden'!AV67="x","x",$AU$2-'Indicator Date hidden'!AV67)</f>
        <v>4</v>
      </c>
      <c r="AV66" s="213">
        <f>IF('Indicator Date hidden'!AW67="x","x",$AV$2-'Indicator Date hidden'!AW67)</f>
        <v>0</v>
      </c>
      <c r="AW66" s="213">
        <f>IF('Indicator Date hidden'!AX67="x","x",$AW$2-'Indicator Date hidden'!AX67)</f>
        <v>0</v>
      </c>
      <c r="AX66" s="213">
        <f>IF('Indicator Date hidden'!AY67="x","x",$AX$2-'Indicator Date hidden'!AY67)</f>
        <v>0</v>
      </c>
      <c r="AY66" s="213">
        <f>IF('Indicator Date hidden'!AZ67="x","x",$AY$2-'Indicator Date hidden'!AZ67)</f>
        <v>0</v>
      </c>
      <c r="AZ66" s="213">
        <f>IF('Indicator Date hidden'!BA67="x","x",$AZ$2-'Indicator Date hidden'!BA67)</f>
        <v>0</v>
      </c>
      <c r="BA66">
        <f t="shared" si="5"/>
        <v>20</v>
      </c>
      <c r="BB66" s="21">
        <f t="shared" si="6"/>
        <v>0.4</v>
      </c>
      <c r="BC66">
        <f t="shared" si="7"/>
        <v>5</v>
      </c>
      <c r="BD66" s="21">
        <f t="shared" si="8"/>
        <v>1.4</v>
      </c>
      <c r="BE66" s="283">
        <f t="shared" si="9"/>
        <v>0</v>
      </c>
    </row>
    <row r="67" spans="1:57" x14ac:dyDescent="0.35">
      <c r="A67" t="s">
        <v>8162</v>
      </c>
      <c r="B67" s="213">
        <f>IF('Indicator Date hidden'!C68="x","x",$B$2-'Indicator Date hidden'!C68)</f>
        <v>0</v>
      </c>
      <c r="C67" s="213">
        <f>IF('Indicator Date hidden'!D68="x","x",$C$2-'Indicator Date hidden'!D68)</f>
        <v>0</v>
      </c>
      <c r="D67" s="213">
        <f>IF('Indicator Date hidden'!E68="x","x",$D$2-'Indicator Date hidden'!E68)</f>
        <v>0</v>
      </c>
      <c r="E67" s="213">
        <f>IF('Indicator Date hidden'!F68="x","x",$E$2-'Indicator Date hidden'!F68)</f>
        <v>0</v>
      </c>
      <c r="F67" s="213">
        <f>IF('Indicator Date hidden'!G68="x","x",$F$2-'Indicator Date hidden'!G68)</f>
        <v>0</v>
      </c>
      <c r="G67" s="213">
        <f>IF('Indicator Date hidden'!H68="x","x",$G$2-'Indicator Date hidden'!H68)</f>
        <v>0</v>
      </c>
      <c r="H67" s="213">
        <f>IF('Indicator Date hidden'!I68="x","x",$H$2-'Indicator Date hidden'!I68)</f>
        <v>0</v>
      </c>
      <c r="I67" s="213">
        <f>IF('Indicator Date hidden'!J68="x","x",$I$2-'Indicator Date hidden'!J68)</f>
        <v>0</v>
      </c>
      <c r="J67" s="213">
        <f>IF('Indicator Date hidden'!K68="x","x",$J$2-'Indicator Date hidden'!K68)</f>
        <v>0</v>
      </c>
      <c r="K67" s="213">
        <f>IF('Indicator Date hidden'!L68="x","x",$K$2-'Indicator Date hidden'!L68)</f>
        <v>0</v>
      </c>
      <c r="L67" s="213">
        <f>IF('Indicator Date hidden'!M68="x","x",$L$2-'Indicator Date hidden'!M68)</f>
        <v>0</v>
      </c>
      <c r="M67" s="213">
        <f>IF('Indicator Date hidden'!N68="x","x",$M$2-'Indicator Date hidden'!N68)</f>
        <v>0</v>
      </c>
      <c r="N67" s="213">
        <f>IF('Indicator Date hidden'!O68="x","x",$N$2-'Indicator Date hidden'!O68)</f>
        <v>0</v>
      </c>
      <c r="O67" s="213">
        <f>IF('Indicator Date hidden'!P68="x","x",$O$2-'Indicator Date hidden'!P68)</f>
        <v>0</v>
      </c>
      <c r="P67" s="213">
        <f>IF('Indicator Date hidden'!Q68="x","x",$P$2-'Indicator Date hidden'!Q68)</f>
        <v>0</v>
      </c>
      <c r="Q67" s="213" t="str">
        <f>IF('Indicator Date hidden'!R68="x","x",$Q$2-'Indicator Date hidden'!R68)</f>
        <v>x</v>
      </c>
      <c r="R67" s="213">
        <f>IF('Indicator Date hidden'!S68="x","x",$R$2-'Indicator Date hidden'!S68)</f>
        <v>0</v>
      </c>
      <c r="S67" s="213">
        <f>IF('Indicator Date hidden'!T68="x","x",$S$2-'Indicator Date hidden'!T68)</f>
        <v>0</v>
      </c>
      <c r="T67" s="213">
        <f>IF('Indicator Date hidden'!U68="x","x",$T$2-'Indicator Date hidden'!U68)</f>
        <v>0</v>
      </c>
      <c r="U67" s="213" t="str">
        <f>IF('Indicator Date hidden'!V68="x","x",$U$2-'Indicator Date hidden'!V68)</f>
        <v>x</v>
      </c>
      <c r="V67" s="213">
        <f>IF('Indicator Date hidden'!W68="x","x",$V$2-'Indicator Date hidden'!W68)</f>
        <v>0</v>
      </c>
      <c r="W67" s="213" t="str">
        <f>IF('Indicator Date hidden'!X68="x","x",$W$2-'Indicator Date hidden'!X68)</f>
        <v>x</v>
      </c>
      <c r="X67" s="213">
        <f>IF('Indicator Date hidden'!Y68="x","x",$X$2-'Indicator Date hidden'!Y68)</f>
        <v>4</v>
      </c>
      <c r="Y67" s="213">
        <f>IF('Indicator Date hidden'!Z68="x","x",$Y$2-'Indicator Date hidden'!Z68)</f>
        <v>0</v>
      </c>
      <c r="Z67" s="213">
        <f>IF('Indicator Date hidden'!AA68="x","x",$Z$2-'Indicator Date hidden'!AA68)</f>
        <v>0</v>
      </c>
      <c r="AA67" s="213" t="str">
        <f>IF('Indicator Date hidden'!AB68="x","x",$AA$2-'Indicator Date hidden'!AB68)</f>
        <v>x</v>
      </c>
      <c r="AB67" s="213">
        <f>IF('Indicator Date hidden'!AC68="x","x",$AB$2-'Indicator Date hidden'!AC68)</f>
        <v>0</v>
      </c>
      <c r="AC67" s="213">
        <f>IF('Indicator Date hidden'!AD68="x","x",$AC$2-'Indicator Date hidden'!AD68)</f>
        <v>0</v>
      </c>
      <c r="AD67" s="213" t="str">
        <f>IF('Indicator Date hidden'!AE68="x","x",$AD$2-'Indicator Date hidden'!AE68)</f>
        <v>x</v>
      </c>
      <c r="AE67" s="213">
        <f>IF('Indicator Date hidden'!AF68="x","x",$AE$2-'Indicator Date hidden'!AF68)</f>
        <v>0</v>
      </c>
      <c r="AF67" s="213">
        <f>IF('Indicator Date hidden'!AG68="x","x",$AF$2-'Indicator Date hidden'!AG68)</f>
        <v>1</v>
      </c>
      <c r="AG67" s="213">
        <f>IF('Indicator Date hidden'!AH68="x","x",$AG$2-'Indicator Date hidden'!AH68)</f>
        <v>0</v>
      </c>
      <c r="AH67" s="213">
        <f>IF('Indicator Date hidden'!AI68="x","x",$AH$2-'Indicator Date hidden'!AI68)</f>
        <v>0</v>
      </c>
      <c r="AI67" s="213">
        <f>IF('Indicator Date hidden'!AJ68="x","x",$AI$2-'Indicator Date hidden'!AJ68)</f>
        <v>0</v>
      </c>
      <c r="AJ67" s="213" t="str">
        <f>IF('Indicator Date hidden'!AK68="x","x",$AJ$2-'Indicator Date hidden'!AK68)</f>
        <v>x</v>
      </c>
      <c r="AK67" s="213">
        <f>IF('Indicator Date hidden'!AL68="x","x",$AK$2-'Indicator Date hidden'!AL68)</f>
        <v>1</v>
      </c>
      <c r="AL67" s="213">
        <f>IF('Indicator Date hidden'!AM68="x","x",$AL$2-'Indicator Date hidden'!AM68)</f>
        <v>0</v>
      </c>
      <c r="AM67" s="213">
        <f>IF('Indicator Date hidden'!AN68="x","x",$AM$2-'Indicator Date hidden'!AN68)</f>
        <v>0</v>
      </c>
      <c r="AN67" s="213">
        <f>IF('Indicator Date hidden'!AO68="x","x",$AN$2-'Indicator Date hidden'!AO68)</f>
        <v>0</v>
      </c>
      <c r="AO67" s="213">
        <f>IF('Indicator Date hidden'!AP68="x","x",$AO$2-'Indicator Date hidden'!AP68)</f>
        <v>0</v>
      </c>
      <c r="AP67" s="213">
        <f>IF('Indicator Date hidden'!AQ68="x","x",$AP$2-'Indicator Date hidden'!AQ68)</f>
        <v>0</v>
      </c>
      <c r="AQ67" s="213">
        <f>IF('Indicator Date hidden'!AR68="x","x",$AQ$2-'Indicator Date hidden'!AR68)</f>
        <v>0</v>
      </c>
      <c r="AR67" s="213">
        <f>IF('Indicator Date hidden'!AS68="x","x",$AR$2-'Indicator Date hidden'!AS68)</f>
        <v>0</v>
      </c>
      <c r="AS67" s="213">
        <f>IF('Indicator Date hidden'!AT68="x","x",$AS$2-'Indicator Date hidden'!AT68)</f>
        <v>0</v>
      </c>
      <c r="AT67" s="213">
        <f>IF('Indicator Date hidden'!AU68="x","x",$AT$2-'Indicator Date hidden'!AU68)</f>
        <v>0</v>
      </c>
      <c r="AU67" s="213">
        <f>IF('Indicator Date hidden'!AV68="x","x",$AU$2-'Indicator Date hidden'!AV68)</f>
        <v>1</v>
      </c>
      <c r="AV67" s="213">
        <f>IF('Indicator Date hidden'!AW68="x","x",$AV$2-'Indicator Date hidden'!AW68)</f>
        <v>0</v>
      </c>
      <c r="AW67" s="213">
        <f>IF('Indicator Date hidden'!AX68="x","x",$AW$2-'Indicator Date hidden'!AX68)</f>
        <v>0</v>
      </c>
      <c r="AX67" s="213">
        <f>IF('Indicator Date hidden'!AY68="x","x",$AX$2-'Indicator Date hidden'!AY68)</f>
        <v>0</v>
      </c>
      <c r="AY67" s="213">
        <f>IF('Indicator Date hidden'!AZ68="x","x",$AY$2-'Indicator Date hidden'!AZ68)</f>
        <v>0</v>
      </c>
      <c r="AZ67" s="213">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3">
        <f t="shared" ref="BE67:BE98" si="14">MEDIAN(B67:AZ67)</f>
        <v>0</v>
      </c>
    </row>
    <row r="68" spans="1:57" x14ac:dyDescent="0.35">
      <c r="A68" t="s">
        <v>8164</v>
      </c>
      <c r="B68" s="213">
        <f>IF('Indicator Date hidden'!C69="x","x",$B$2-'Indicator Date hidden'!C69)</f>
        <v>0</v>
      </c>
      <c r="C68" s="213">
        <f>IF('Indicator Date hidden'!D69="x","x",$C$2-'Indicator Date hidden'!D69)</f>
        <v>0</v>
      </c>
      <c r="D68" s="213">
        <f>IF('Indicator Date hidden'!E69="x","x",$D$2-'Indicator Date hidden'!E69)</f>
        <v>0</v>
      </c>
      <c r="E68" s="213">
        <f>IF('Indicator Date hidden'!F69="x","x",$E$2-'Indicator Date hidden'!F69)</f>
        <v>0</v>
      </c>
      <c r="F68" s="213">
        <f>IF('Indicator Date hidden'!G69="x","x",$F$2-'Indicator Date hidden'!G69)</f>
        <v>0</v>
      </c>
      <c r="G68" s="213">
        <f>IF('Indicator Date hidden'!H69="x","x",$G$2-'Indicator Date hidden'!H69)</f>
        <v>0</v>
      </c>
      <c r="H68" s="213">
        <f>IF('Indicator Date hidden'!I69="x","x",$H$2-'Indicator Date hidden'!I69)</f>
        <v>0</v>
      </c>
      <c r="I68" s="213">
        <f>IF('Indicator Date hidden'!J69="x","x",$I$2-'Indicator Date hidden'!J69)</f>
        <v>0</v>
      </c>
      <c r="J68" s="213">
        <f>IF('Indicator Date hidden'!K69="x","x",$J$2-'Indicator Date hidden'!K69)</f>
        <v>0</v>
      </c>
      <c r="K68" s="213">
        <f>IF('Indicator Date hidden'!L69="x","x",$K$2-'Indicator Date hidden'!L69)</f>
        <v>0</v>
      </c>
      <c r="L68" s="213">
        <f>IF('Indicator Date hidden'!M69="x","x",$L$2-'Indicator Date hidden'!M69)</f>
        <v>0</v>
      </c>
      <c r="M68" s="213">
        <f>IF('Indicator Date hidden'!N69="x","x",$M$2-'Indicator Date hidden'!N69)</f>
        <v>0</v>
      </c>
      <c r="N68" s="213">
        <f>IF('Indicator Date hidden'!O69="x","x",$N$2-'Indicator Date hidden'!O69)</f>
        <v>0</v>
      </c>
      <c r="O68" s="213">
        <f>IF('Indicator Date hidden'!P69="x","x",$O$2-'Indicator Date hidden'!P69)</f>
        <v>0</v>
      </c>
      <c r="P68" s="213">
        <f>IF('Indicator Date hidden'!Q69="x","x",$P$2-'Indicator Date hidden'!Q69)</f>
        <v>0</v>
      </c>
      <c r="Q68" s="213" t="str">
        <f>IF('Indicator Date hidden'!R69="x","x",$Q$2-'Indicator Date hidden'!R69)</f>
        <v>x</v>
      </c>
      <c r="R68" s="213">
        <f>IF('Indicator Date hidden'!S69="x","x",$R$2-'Indicator Date hidden'!S69)</f>
        <v>0</v>
      </c>
      <c r="S68" s="213">
        <f>IF('Indicator Date hidden'!T69="x","x",$S$2-'Indicator Date hidden'!T69)</f>
        <v>0</v>
      </c>
      <c r="T68" s="213">
        <f>IF('Indicator Date hidden'!U69="x","x",$T$2-'Indicator Date hidden'!U69)</f>
        <v>0</v>
      </c>
      <c r="U68" s="213">
        <f>IF('Indicator Date hidden'!V69="x","x",$U$2-'Indicator Date hidden'!V69)</f>
        <v>0</v>
      </c>
      <c r="V68" s="213">
        <f>IF('Indicator Date hidden'!W69="x","x",$V$2-'Indicator Date hidden'!W69)</f>
        <v>0</v>
      </c>
      <c r="W68" s="213" t="str">
        <f>IF('Indicator Date hidden'!X69="x","x",$W$2-'Indicator Date hidden'!X69)</f>
        <v>x</v>
      </c>
      <c r="X68" s="213" t="str">
        <f>IF('Indicator Date hidden'!Y69="x","x",$X$2-'Indicator Date hidden'!Y69)</f>
        <v>x</v>
      </c>
      <c r="Y68" s="213">
        <f>IF('Indicator Date hidden'!Z69="x","x",$Y$2-'Indicator Date hidden'!Z69)</f>
        <v>0</v>
      </c>
      <c r="Z68" s="213">
        <f>IF('Indicator Date hidden'!AA69="x","x",$Z$2-'Indicator Date hidden'!AA69)</f>
        <v>0</v>
      </c>
      <c r="AA68" s="213" t="str">
        <f>IF('Indicator Date hidden'!AB69="x","x",$AA$2-'Indicator Date hidden'!AB69)</f>
        <v>x</v>
      </c>
      <c r="AB68" s="213">
        <f>IF('Indicator Date hidden'!AC69="x","x",$AB$2-'Indicator Date hidden'!AC69)</f>
        <v>0</v>
      </c>
      <c r="AC68" s="213">
        <f>IF('Indicator Date hidden'!AD69="x","x",$AC$2-'Indicator Date hidden'!AD69)</f>
        <v>0</v>
      </c>
      <c r="AD68" s="213" t="str">
        <f>IF('Indicator Date hidden'!AE69="x","x",$AD$2-'Indicator Date hidden'!AE69)</f>
        <v>x</v>
      </c>
      <c r="AE68" s="213" t="str">
        <f>IF('Indicator Date hidden'!AF69="x","x",$AE$2-'Indicator Date hidden'!AF69)</f>
        <v>x</v>
      </c>
      <c r="AF68" s="213" t="str">
        <f>IF('Indicator Date hidden'!AG69="x","x",$AF$2-'Indicator Date hidden'!AG69)</f>
        <v>x</v>
      </c>
      <c r="AG68" s="213">
        <f>IF('Indicator Date hidden'!AH69="x","x",$AG$2-'Indicator Date hidden'!AH69)</f>
        <v>0</v>
      </c>
      <c r="AH68" s="213">
        <f>IF('Indicator Date hidden'!AI69="x","x",$AH$2-'Indicator Date hidden'!AI69)</f>
        <v>0</v>
      </c>
      <c r="AI68" s="213">
        <f>IF('Indicator Date hidden'!AJ69="x","x",$AI$2-'Indicator Date hidden'!AJ69)</f>
        <v>0</v>
      </c>
      <c r="AJ68" s="213" t="str">
        <f>IF('Indicator Date hidden'!AK69="x","x",$AJ$2-'Indicator Date hidden'!AK69)</f>
        <v>x</v>
      </c>
      <c r="AK68" s="213">
        <f>IF('Indicator Date hidden'!AL69="x","x",$AK$2-'Indicator Date hidden'!AL69)</f>
        <v>1</v>
      </c>
      <c r="AL68" s="213">
        <f>IF('Indicator Date hidden'!AM69="x","x",$AL$2-'Indicator Date hidden'!AM69)</f>
        <v>0</v>
      </c>
      <c r="AM68" s="213">
        <f>IF('Indicator Date hidden'!AN69="x","x",$AM$2-'Indicator Date hidden'!AN69)</f>
        <v>0</v>
      </c>
      <c r="AN68" s="213">
        <f>IF('Indicator Date hidden'!AO69="x","x",$AN$2-'Indicator Date hidden'!AO69)</f>
        <v>0</v>
      </c>
      <c r="AO68" s="213">
        <f>IF('Indicator Date hidden'!AP69="x","x",$AO$2-'Indicator Date hidden'!AP69)</f>
        <v>0</v>
      </c>
      <c r="AP68" s="213" t="str">
        <f>IF('Indicator Date hidden'!AQ69="x","x",$AP$2-'Indicator Date hidden'!AQ69)</f>
        <v>x</v>
      </c>
      <c r="AQ68" s="213">
        <f>IF('Indicator Date hidden'!AR69="x","x",$AQ$2-'Indicator Date hidden'!AR69)</f>
        <v>4</v>
      </c>
      <c r="AR68" s="213">
        <f>IF('Indicator Date hidden'!AS69="x","x",$AR$2-'Indicator Date hidden'!AS69)</f>
        <v>0</v>
      </c>
      <c r="AS68" s="213" t="str">
        <f>IF('Indicator Date hidden'!AT69="x","x",$AS$2-'Indicator Date hidden'!AT69)</f>
        <v>x</v>
      </c>
      <c r="AT68" s="213">
        <f>IF('Indicator Date hidden'!AU69="x","x",$AT$2-'Indicator Date hidden'!AU69)</f>
        <v>0</v>
      </c>
      <c r="AU68" s="213" t="str">
        <f>IF('Indicator Date hidden'!AV69="x","x",$AU$2-'Indicator Date hidden'!AV69)</f>
        <v>x</v>
      </c>
      <c r="AV68" s="213">
        <f>IF('Indicator Date hidden'!AW69="x","x",$AV$2-'Indicator Date hidden'!AW69)</f>
        <v>0</v>
      </c>
      <c r="AW68" s="213">
        <f>IF('Indicator Date hidden'!AX69="x","x",$AW$2-'Indicator Date hidden'!AX69)</f>
        <v>0</v>
      </c>
      <c r="AX68" s="213">
        <f>IF('Indicator Date hidden'!AY69="x","x",$AX$2-'Indicator Date hidden'!AY69)</f>
        <v>0</v>
      </c>
      <c r="AY68" s="213">
        <f>IF('Indicator Date hidden'!AZ69="x","x",$AY$2-'Indicator Date hidden'!AZ69)</f>
        <v>0</v>
      </c>
      <c r="AZ68" s="213">
        <f>IF('Indicator Date hidden'!BA69="x","x",$AZ$2-'Indicator Date hidden'!BA69)</f>
        <v>0</v>
      </c>
      <c r="BA68">
        <f t="shared" si="10"/>
        <v>5</v>
      </c>
      <c r="BB68" s="21">
        <f t="shared" si="11"/>
        <v>0.125</v>
      </c>
      <c r="BC68">
        <f t="shared" si="12"/>
        <v>2</v>
      </c>
      <c r="BD68" s="21">
        <f t="shared" si="13"/>
        <v>0.63982419460348638</v>
      </c>
      <c r="BE68" s="283">
        <f t="shared" si="14"/>
        <v>0</v>
      </c>
    </row>
    <row r="69" spans="1:57" x14ac:dyDescent="0.35">
      <c r="A69" t="s">
        <v>8165</v>
      </c>
      <c r="B69" s="213">
        <f>IF('Indicator Date hidden'!C70="x","x",$B$2-'Indicator Date hidden'!C70)</f>
        <v>0</v>
      </c>
      <c r="C69" s="213">
        <f>IF('Indicator Date hidden'!D70="x","x",$C$2-'Indicator Date hidden'!D70)</f>
        <v>0</v>
      </c>
      <c r="D69" s="213">
        <f>IF('Indicator Date hidden'!E70="x","x",$D$2-'Indicator Date hidden'!E70)</f>
        <v>0</v>
      </c>
      <c r="E69" s="213">
        <f>IF('Indicator Date hidden'!F70="x","x",$E$2-'Indicator Date hidden'!F70)</f>
        <v>0</v>
      </c>
      <c r="F69" s="213">
        <f>IF('Indicator Date hidden'!G70="x","x",$F$2-'Indicator Date hidden'!G70)</f>
        <v>0</v>
      </c>
      <c r="G69" s="213">
        <f>IF('Indicator Date hidden'!H70="x","x",$G$2-'Indicator Date hidden'!H70)</f>
        <v>0</v>
      </c>
      <c r="H69" s="213">
        <f>IF('Indicator Date hidden'!I70="x","x",$H$2-'Indicator Date hidden'!I70)</f>
        <v>0</v>
      </c>
      <c r="I69" s="213">
        <f>IF('Indicator Date hidden'!J70="x","x",$I$2-'Indicator Date hidden'!J70)</f>
        <v>0</v>
      </c>
      <c r="J69" s="213">
        <f>IF('Indicator Date hidden'!K70="x","x",$J$2-'Indicator Date hidden'!K70)</f>
        <v>0</v>
      </c>
      <c r="K69" s="213">
        <f>IF('Indicator Date hidden'!L70="x","x",$K$2-'Indicator Date hidden'!L70)</f>
        <v>0</v>
      </c>
      <c r="L69" s="213">
        <f>IF('Indicator Date hidden'!M70="x","x",$L$2-'Indicator Date hidden'!M70)</f>
        <v>0</v>
      </c>
      <c r="M69" s="213">
        <f>IF('Indicator Date hidden'!N70="x","x",$M$2-'Indicator Date hidden'!N70)</f>
        <v>0</v>
      </c>
      <c r="N69" s="213">
        <f>IF('Indicator Date hidden'!O70="x","x",$N$2-'Indicator Date hidden'!O70)</f>
        <v>0</v>
      </c>
      <c r="O69" s="213">
        <f>IF('Indicator Date hidden'!P70="x","x",$O$2-'Indicator Date hidden'!P70)</f>
        <v>0</v>
      </c>
      <c r="P69" s="213">
        <f>IF('Indicator Date hidden'!Q70="x","x",$P$2-'Indicator Date hidden'!Q70)</f>
        <v>0</v>
      </c>
      <c r="Q69" s="213" t="str">
        <f>IF('Indicator Date hidden'!R70="x","x",$Q$2-'Indicator Date hidden'!R70)</f>
        <v>x</v>
      </c>
      <c r="R69" s="213">
        <f>IF('Indicator Date hidden'!S70="x","x",$R$2-'Indicator Date hidden'!S70)</f>
        <v>0</v>
      </c>
      <c r="S69" s="213">
        <f>IF('Indicator Date hidden'!T70="x","x",$S$2-'Indicator Date hidden'!T70)</f>
        <v>0</v>
      </c>
      <c r="T69" s="213">
        <f>IF('Indicator Date hidden'!U70="x","x",$T$2-'Indicator Date hidden'!U70)</f>
        <v>0</v>
      </c>
      <c r="U69" s="213">
        <f>IF('Indicator Date hidden'!V70="x","x",$U$2-'Indicator Date hidden'!V70)</f>
        <v>0</v>
      </c>
      <c r="V69" s="213">
        <f>IF('Indicator Date hidden'!W70="x","x",$V$2-'Indicator Date hidden'!W70)</f>
        <v>0</v>
      </c>
      <c r="W69" s="213">
        <f>IF('Indicator Date hidden'!X70="x","x",$W$2-'Indicator Date hidden'!X70)</f>
        <v>5</v>
      </c>
      <c r="X69" s="213">
        <f>IF('Indicator Date hidden'!Y70="x","x",$X$2-'Indicator Date hidden'!Y70)</f>
        <v>5</v>
      </c>
      <c r="Y69" s="213">
        <f>IF('Indicator Date hidden'!Z70="x","x",$Y$2-'Indicator Date hidden'!Z70)</f>
        <v>0</v>
      </c>
      <c r="Z69" s="213">
        <f>IF('Indicator Date hidden'!AA70="x","x",$Z$2-'Indicator Date hidden'!AA70)</f>
        <v>0</v>
      </c>
      <c r="AA69" s="213">
        <f>IF('Indicator Date hidden'!AB70="x","x",$AA$2-'Indicator Date hidden'!AB70)</f>
        <v>0</v>
      </c>
      <c r="AB69" s="213">
        <f>IF('Indicator Date hidden'!AC70="x","x",$AB$2-'Indicator Date hidden'!AC70)</f>
        <v>0</v>
      </c>
      <c r="AC69" s="213">
        <f>IF('Indicator Date hidden'!AD70="x","x",$AC$2-'Indicator Date hidden'!AD70)</f>
        <v>0</v>
      </c>
      <c r="AD69" s="213">
        <f>IF('Indicator Date hidden'!AE70="x","x",$AD$2-'Indicator Date hidden'!AE70)</f>
        <v>0</v>
      </c>
      <c r="AE69" s="213">
        <f>IF('Indicator Date hidden'!AF70="x","x",$AE$2-'Indicator Date hidden'!AF70)</f>
        <v>0</v>
      </c>
      <c r="AF69" s="213">
        <f>IF('Indicator Date hidden'!AG70="x","x",$AF$2-'Indicator Date hidden'!AG70)</f>
        <v>2</v>
      </c>
      <c r="AG69" s="213">
        <f>IF('Indicator Date hidden'!AH70="x","x",$AG$2-'Indicator Date hidden'!AH70)</f>
        <v>0</v>
      </c>
      <c r="AH69" s="213">
        <f>IF('Indicator Date hidden'!AI70="x","x",$AH$2-'Indicator Date hidden'!AI70)</f>
        <v>0</v>
      </c>
      <c r="AI69" s="213">
        <f>IF('Indicator Date hidden'!AJ70="x","x",$AI$2-'Indicator Date hidden'!AJ70)</f>
        <v>0</v>
      </c>
      <c r="AJ69" s="213">
        <f>IF('Indicator Date hidden'!AK70="x","x",$AJ$2-'Indicator Date hidden'!AK70)</f>
        <v>1</v>
      </c>
      <c r="AK69" s="213">
        <f>IF('Indicator Date hidden'!AL70="x","x",$AK$2-'Indicator Date hidden'!AL70)</f>
        <v>1</v>
      </c>
      <c r="AL69" s="213">
        <f>IF('Indicator Date hidden'!AM70="x","x",$AL$2-'Indicator Date hidden'!AM70)</f>
        <v>0</v>
      </c>
      <c r="AM69" s="213">
        <f>IF('Indicator Date hidden'!AN70="x","x",$AM$2-'Indicator Date hidden'!AN70)</f>
        <v>0</v>
      </c>
      <c r="AN69" s="213">
        <f>IF('Indicator Date hidden'!AO70="x","x",$AN$2-'Indicator Date hidden'!AO70)</f>
        <v>0</v>
      </c>
      <c r="AO69" s="213">
        <f>IF('Indicator Date hidden'!AP70="x","x",$AO$2-'Indicator Date hidden'!AP70)</f>
        <v>0</v>
      </c>
      <c r="AP69" s="213">
        <f>IF('Indicator Date hidden'!AQ70="x","x",$AP$2-'Indicator Date hidden'!AQ70)</f>
        <v>0</v>
      </c>
      <c r="AQ69" s="213">
        <f>IF('Indicator Date hidden'!AR70="x","x",$AQ$2-'Indicator Date hidden'!AR70)</f>
        <v>0</v>
      </c>
      <c r="AR69" s="213">
        <f>IF('Indicator Date hidden'!AS70="x","x",$AR$2-'Indicator Date hidden'!AS70)</f>
        <v>0</v>
      </c>
      <c r="AS69" s="213">
        <f>IF('Indicator Date hidden'!AT70="x","x",$AS$2-'Indicator Date hidden'!AT70)</f>
        <v>0</v>
      </c>
      <c r="AT69" s="213">
        <f>IF('Indicator Date hidden'!AU70="x","x",$AT$2-'Indicator Date hidden'!AU70)</f>
        <v>0</v>
      </c>
      <c r="AU69" s="213">
        <f>IF('Indicator Date hidden'!AV70="x","x",$AU$2-'Indicator Date hidden'!AV70)</f>
        <v>1</v>
      </c>
      <c r="AV69" s="213">
        <f>IF('Indicator Date hidden'!AW70="x","x",$AV$2-'Indicator Date hidden'!AW70)</f>
        <v>0</v>
      </c>
      <c r="AW69" s="213">
        <f>IF('Indicator Date hidden'!AX70="x","x",$AW$2-'Indicator Date hidden'!AX70)</f>
        <v>0</v>
      </c>
      <c r="AX69" s="213">
        <f>IF('Indicator Date hidden'!AY70="x","x",$AX$2-'Indicator Date hidden'!AY70)</f>
        <v>0</v>
      </c>
      <c r="AY69" s="213">
        <f>IF('Indicator Date hidden'!AZ70="x","x",$AY$2-'Indicator Date hidden'!AZ70)</f>
        <v>0</v>
      </c>
      <c r="AZ69" s="213">
        <f>IF('Indicator Date hidden'!BA70="x","x",$AZ$2-'Indicator Date hidden'!BA70)</f>
        <v>0</v>
      </c>
      <c r="BA69">
        <f t="shared" si="10"/>
        <v>15</v>
      </c>
      <c r="BB69" s="21">
        <f t="shared" si="11"/>
        <v>0.3</v>
      </c>
      <c r="BC69">
        <f t="shared" si="12"/>
        <v>6</v>
      </c>
      <c r="BD69" s="21">
        <f t="shared" si="13"/>
        <v>1.0246950765959599</v>
      </c>
      <c r="BE69" s="283">
        <f t="shared" si="14"/>
        <v>0</v>
      </c>
    </row>
    <row r="70" spans="1:57" x14ac:dyDescent="0.35">
      <c r="A70" t="s">
        <v>8155</v>
      </c>
      <c r="B70" s="213">
        <f>IF('Indicator Date hidden'!C71="x","x",$B$2-'Indicator Date hidden'!C71)</f>
        <v>0</v>
      </c>
      <c r="C70" s="213">
        <f>IF('Indicator Date hidden'!D71="x","x",$C$2-'Indicator Date hidden'!D71)</f>
        <v>0</v>
      </c>
      <c r="D70" s="213">
        <f>IF('Indicator Date hidden'!E71="x","x",$D$2-'Indicator Date hidden'!E71)</f>
        <v>0</v>
      </c>
      <c r="E70" s="213">
        <f>IF('Indicator Date hidden'!F71="x","x",$E$2-'Indicator Date hidden'!F71)</f>
        <v>0</v>
      </c>
      <c r="F70" s="213">
        <f>IF('Indicator Date hidden'!G71="x","x",$F$2-'Indicator Date hidden'!G71)</f>
        <v>0</v>
      </c>
      <c r="G70" s="213">
        <f>IF('Indicator Date hidden'!H71="x","x",$G$2-'Indicator Date hidden'!H71)</f>
        <v>0</v>
      </c>
      <c r="H70" s="213">
        <f>IF('Indicator Date hidden'!I71="x","x",$H$2-'Indicator Date hidden'!I71)</f>
        <v>0</v>
      </c>
      <c r="I70" s="213">
        <f>IF('Indicator Date hidden'!J71="x","x",$I$2-'Indicator Date hidden'!J71)</f>
        <v>0</v>
      </c>
      <c r="J70" s="213">
        <f>IF('Indicator Date hidden'!K71="x","x",$J$2-'Indicator Date hidden'!K71)</f>
        <v>0</v>
      </c>
      <c r="K70" s="213">
        <f>IF('Indicator Date hidden'!L71="x","x",$K$2-'Indicator Date hidden'!L71)</f>
        <v>0</v>
      </c>
      <c r="L70" s="213">
        <f>IF('Indicator Date hidden'!M71="x","x",$L$2-'Indicator Date hidden'!M71)</f>
        <v>0</v>
      </c>
      <c r="M70" s="213">
        <f>IF('Indicator Date hidden'!N71="x","x",$M$2-'Indicator Date hidden'!N71)</f>
        <v>0</v>
      </c>
      <c r="N70" s="213">
        <f>IF('Indicator Date hidden'!O71="x","x",$N$2-'Indicator Date hidden'!O71)</f>
        <v>0</v>
      </c>
      <c r="O70" s="213">
        <f>IF('Indicator Date hidden'!P71="x","x",$O$2-'Indicator Date hidden'!P71)</f>
        <v>0</v>
      </c>
      <c r="P70" s="213">
        <f>IF('Indicator Date hidden'!Q71="x","x",$P$2-'Indicator Date hidden'!Q71)</f>
        <v>0</v>
      </c>
      <c r="Q70" s="213">
        <f>IF('Indicator Date hidden'!R71="x","x",$Q$2-'Indicator Date hidden'!R71)</f>
        <v>2</v>
      </c>
      <c r="R70" s="213">
        <f>IF('Indicator Date hidden'!S71="x","x",$R$2-'Indicator Date hidden'!S71)</f>
        <v>0</v>
      </c>
      <c r="S70" s="213">
        <f>IF('Indicator Date hidden'!T71="x","x",$S$2-'Indicator Date hidden'!T71)</f>
        <v>0</v>
      </c>
      <c r="T70" s="213">
        <f>IF('Indicator Date hidden'!U71="x","x",$T$2-'Indicator Date hidden'!U71)</f>
        <v>0</v>
      </c>
      <c r="U70" s="213">
        <f>IF('Indicator Date hidden'!V71="x","x",$U$2-'Indicator Date hidden'!V71)</f>
        <v>0</v>
      </c>
      <c r="V70" s="213">
        <f>IF('Indicator Date hidden'!W71="x","x",$V$2-'Indicator Date hidden'!W71)</f>
        <v>0</v>
      </c>
      <c r="W70" s="213">
        <f>IF('Indicator Date hidden'!X71="x","x",$W$2-'Indicator Date hidden'!X71)</f>
        <v>2</v>
      </c>
      <c r="X70" s="213">
        <f>IF('Indicator Date hidden'!Y71="x","x",$X$2-'Indicator Date hidden'!Y71)</f>
        <v>4</v>
      </c>
      <c r="Y70" s="213">
        <f>IF('Indicator Date hidden'!Z71="x","x",$Y$2-'Indicator Date hidden'!Z71)</f>
        <v>0</v>
      </c>
      <c r="Z70" s="213">
        <f>IF('Indicator Date hidden'!AA71="x","x",$Z$2-'Indicator Date hidden'!AA71)</f>
        <v>0</v>
      </c>
      <c r="AA70" s="213">
        <f>IF('Indicator Date hidden'!AB71="x","x",$AA$2-'Indicator Date hidden'!AB71)</f>
        <v>0</v>
      </c>
      <c r="AB70" s="213">
        <f>IF('Indicator Date hidden'!AC71="x","x",$AB$2-'Indicator Date hidden'!AC71)</f>
        <v>0</v>
      </c>
      <c r="AC70" s="213">
        <f>IF('Indicator Date hidden'!AD71="x","x",$AC$2-'Indicator Date hidden'!AD71)</f>
        <v>0</v>
      </c>
      <c r="AD70" s="213">
        <f>IF('Indicator Date hidden'!AE71="x","x",$AD$2-'Indicator Date hidden'!AE71)</f>
        <v>0</v>
      </c>
      <c r="AE70" s="213" t="str">
        <f>IF('Indicator Date hidden'!AF71="x","x",$AE$2-'Indicator Date hidden'!AF71)</f>
        <v>x</v>
      </c>
      <c r="AF70" s="213">
        <f>IF('Indicator Date hidden'!AG71="x","x",$AF$2-'Indicator Date hidden'!AG71)</f>
        <v>1</v>
      </c>
      <c r="AG70" s="213">
        <f>IF('Indicator Date hidden'!AH71="x","x",$AG$2-'Indicator Date hidden'!AH71)</f>
        <v>0</v>
      </c>
      <c r="AH70" s="213">
        <f>IF('Indicator Date hidden'!AI71="x","x",$AH$2-'Indicator Date hidden'!AI71)</f>
        <v>0</v>
      </c>
      <c r="AI70" s="213">
        <f>IF('Indicator Date hidden'!AJ71="x","x",$AI$2-'Indicator Date hidden'!AJ71)</f>
        <v>0</v>
      </c>
      <c r="AJ70" s="213" t="str">
        <f>IF('Indicator Date hidden'!AK71="x","x",$AJ$2-'Indicator Date hidden'!AK71)</f>
        <v>x</v>
      </c>
      <c r="AK70" s="213">
        <f>IF('Indicator Date hidden'!AL71="x","x",$AK$2-'Indicator Date hidden'!AL71)</f>
        <v>1</v>
      </c>
      <c r="AL70" s="213">
        <f>IF('Indicator Date hidden'!AM71="x","x",$AL$2-'Indicator Date hidden'!AM71)</f>
        <v>0</v>
      </c>
      <c r="AM70" s="213">
        <f>IF('Indicator Date hidden'!AN71="x","x",$AM$2-'Indicator Date hidden'!AN71)</f>
        <v>0</v>
      </c>
      <c r="AN70" s="213">
        <f>IF('Indicator Date hidden'!AO71="x","x",$AN$2-'Indicator Date hidden'!AO71)</f>
        <v>0</v>
      </c>
      <c r="AO70" s="213">
        <f>IF('Indicator Date hidden'!AP71="x","x",$AO$2-'Indicator Date hidden'!AP71)</f>
        <v>1</v>
      </c>
      <c r="AP70" s="213">
        <f>IF('Indicator Date hidden'!AQ71="x","x",$AP$2-'Indicator Date hidden'!AQ71)</f>
        <v>1</v>
      </c>
      <c r="AQ70" s="213">
        <f>IF('Indicator Date hidden'!AR71="x","x",$AQ$2-'Indicator Date hidden'!AR71)</f>
        <v>0</v>
      </c>
      <c r="AR70" s="213">
        <f>IF('Indicator Date hidden'!AS71="x","x",$AR$2-'Indicator Date hidden'!AS71)</f>
        <v>0</v>
      </c>
      <c r="AS70" s="213">
        <f>IF('Indicator Date hidden'!AT71="x","x",$AS$2-'Indicator Date hidden'!AT71)</f>
        <v>0</v>
      </c>
      <c r="AT70" s="213">
        <f>IF('Indicator Date hidden'!AU71="x","x",$AT$2-'Indicator Date hidden'!AU71)</f>
        <v>0</v>
      </c>
      <c r="AU70" s="213">
        <f>IF('Indicator Date hidden'!AV71="x","x",$AU$2-'Indicator Date hidden'!AV71)</f>
        <v>4</v>
      </c>
      <c r="AV70" s="213">
        <f>IF('Indicator Date hidden'!AW71="x","x",$AV$2-'Indicator Date hidden'!AW71)</f>
        <v>0</v>
      </c>
      <c r="AW70" s="213">
        <f>IF('Indicator Date hidden'!AX71="x","x",$AW$2-'Indicator Date hidden'!AX71)</f>
        <v>0</v>
      </c>
      <c r="AX70" s="213">
        <f>IF('Indicator Date hidden'!AY71="x","x",$AX$2-'Indicator Date hidden'!AY71)</f>
        <v>0</v>
      </c>
      <c r="AY70" s="213">
        <f>IF('Indicator Date hidden'!AZ71="x","x",$AY$2-'Indicator Date hidden'!AZ71)</f>
        <v>0</v>
      </c>
      <c r="AZ70" s="213">
        <f>IF('Indicator Date hidden'!BA71="x","x",$AZ$2-'Indicator Date hidden'!BA71)</f>
        <v>0</v>
      </c>
      <c r="BA70">
        <f t="shared" si="10"/>
        <v>16</v>
      </c>
      <c r="BB70" s="21">
        <f t="shared" si="11"/>
        <v>0.32653061224489793</v>
      </c>
      <c r="BC70">
        <f t="shared" si="12"/>
        <v>8</v>
      </c>
      <c r="BD70" s="21">
        <f t="shared" si="13"/>
        <v>0.88957121296748443</v>
      </c>
      <c r="BE70" s="283">
        <f t="shared" si="14"/>
        <v>0</v>
      </c>
    </row>
    <row r="71" spans="1:57" x14ac:dyDescent="0.35">
      <c r="A71" t="s">
        <v>8159</v>
      </c>
      <c r="B71" s="213">
        <f>IF('Indicator Date hidden'!C72="x","x",$B$2-'Indicator Date hidden'!C72)</f>
        <v>0</v>
      </c>
      <c r="C71" s="213">
        <f>IF('Indicator Date hidden'!D72="x","x",$C$2-'Indicator Date hidden'!D72)</f>
        <v>0</v>
      </c>
      <c r="D71" s="213">
        <f>IF('Indicator Date hidden'!E72="x","x",$D$2-'Indicator Date hidden'!E72)</f>
        <v>0</v>
      </c>
      <c r="E71" s="213">
        <f>IF('Indicator Date hidden'!F72="x","x",$E$2-'Indicator Date hidden'!F72)</f>
        <v>0</v>
      </c>
      <c r="F71" s="213">
        <f>IF('Indicator Date hidden'!G72="x","x",$F$2-'Indicator Date hidden'!G72)</f>
        <v>0</v>
      </c>
      <c r="G71" s="213">
        <f>IF('Indicator Date hidden'!H72="x","x",$G$2-'Indicator Date hidden'!H72)</f>
        <v>0</v>
      </c>
      <c r="H71" s="213">
        <f>IF('Indicator Date hidden'!I72="x","x",$H$2-'Indicator Date hidden'!I72)</f>
        <v>0</v>
      </c>
      <c r="I71" s="213">
        <f>IF('Indicator Date hidden'!J72="x","x",$I$2-'Indicator Date hidden'!J72)</f>
        <v>0</v>
      </c>
      <c r="J71" s="213">
        <f>IF('Indicator Date hidden'!K72="x","x",$J$2-'Indicator Date hidden'!K72)</f>
        <v>0</v>
      </c>
      <c r="K71" s="213">
        <f>IF('Indicator Date hidden'!L72="x","x",$K$2-'Indicator Date hidden'!L72)</f>
        <v>0</v>
      </c>
      <c r="L71" s="213">
        <f>IF('Indicator Date hidden'!M72="x","x",$L$2-'Indicator Date hidden'!M72)</f>
        <v>0</v>
      </c>
      <c r="M71" s="213">
        <f>IF('Indicator Date hidden'!N72="x","x",$M$2-'Indicator Date hidden'!N72)</f>
        <v>0</v>
      </c>
      <c r="N71" s="213">
        <f>IF('Indicator Date hidden'!O72="x","x",$N$2-'Indicator Date hidden'!O72)</f>
        <v>0</v>
      </c>
      <c r="O71" s="213">
        <f>IF('Indicator Date hidden'!P72="x","x",$O$2-'Indicator Date hidden'!P72)</f>
        <v>0</v>
      </c>
      <c r="P71" s="213">
        <f>IF('Indicator Date hidden'!Q72="x","x",$P$2-'Indicator Date hidden'!Q72)</f>
        <v>0</v>
      </c>
      <c r="Q71" s="213">
        <f>IF('Indicator Date hidden'!R72="x","x",$Q$2-'Indicator Date hidden'!R72)</f>
        <v>8</v>
      </c>
      <c r="R71" s="213">
        <f>IF('Indicator Date hidden'!S72="x","x",$R$2-'Indicator Date hidden'!S72)</f>
        <v>0</v>
      </c>
      <c r="S71" s="213">
        <f>IF('Indicator Date hidden'!T72="x","x",$S$2-'Indicator Date hidden'!T72)</f>
        <v>0</v>
      </c>
      <c r="T71" s="213">
        <f>IF('Indicator Date hidden'!U72="x","x",$T$2-'Indicator Date hidden'!U72)</f>
        <v>0</v>
      </c>
      <c r="U71" s="213">
        <f>IF('Indicator Date hidden'!V72="x","x",$U$2-'Indicator Date hidden'!V72)</f>
        <v>0</v>
      </c>
      <c r="V71" s="213">
        <f>IF('Indicator Date hidden'!W72="x","x",$V$2-'Indicator Date hidden'!W72)</f>
        <v>0</v>
      </c>
      <c r="W71" s="213">
        <f>IF('Indicator Date hidden'!X72="x","x",$W$2-'Indicator Date hidden'!X72)</f>
        <v>0</v>
      </c>
      <c r="X71" s="213">
        <f>IF('Indicator Date hidden'!Y72="x","x",$X$2-'Indicator Date hidden'!Y72)</f>
        <v>4</v>
      </c>
      <c r="Y71" s="213">
        <f>IF('Indicator Date hidden'!Z72="x","x",$Y$2-'Indicator Date hidden'!Z72)</f>
        <v>0</v>
      </c>
      <c r="Z71" s="213">
        <f>IF('Indicator Date hidden'!AA72="x","x",$Z$2-'Indicator Date hidden'!AA72)</f>
        <v>0</v>
      </c>
      <c r="AA71" s="213">
        <f>IF('Indicator Date hidden'!AB72="x","x",$AA$2-'Indicator Date hidden'!AB72)</f>
        <v>0</v>
      </c>
      <c r="AB71" s="213">
        <f>IF('Indicator Date hidden'!AC72="x","x",$AB$2-'Indicator Date hidden'!AC72)</f>
        <v>0</v>
      </c>
      <c r="AC71" s="213">
        <f>IF('Indicator Date hidden'!AD72="x","x",$AC$2-'Indicator Date hidden'!AD72)</f>
        <v>0</v>
      </c>
      <c r="AD71" s="213">
        <f>IF('Indicator Date hidden'!AE72="x","x",$AD$2-'Indicator Date hidden'!AE72)</f>
        <v>0</v>
      </c>
      <c r="AE71" s="213" t="str">
        <f>IF('Indicator Date hidden'!AF72="x","x",$AE$2-'Indicator Date hidden'!AF72)</f>
        <v>x</v>
      </c>
      <c r="AF71" s="213">
        <f>IF('Indicator Date hidden'!AG72="x","x",$AF$2-'Indicator Date hidden'!AG72)</f>
        <v>3</v>
      </c>
      <c r="AG71" s="213">
        <f>IF('Indicator Date hidden'!AH72="x","x",$AG$2-'Indicator Date hidden'!AH72)</f>
        <v>0</v>
      </c>
      <c r="AH71" s="213">
        <f>IF('Indicator Date hidden'!AI72="x","x",$AH$2-'Indicator Date hidden'!AI72)</f>
        <v>0</v>
      </c>
      <c r="AI71" s="213">
        <f>IF('Indicator Date hidden'!AJ72="x","x",$AI$2-'Indicator Date hidden'!AJ72)</f>
        <v>0</v>
      </c>
      <c r="AJ71" s="213" t="str">
        <f>IF('Indicator Date hidden'!AK72="x","x",$AJ$2-'Indicator Date hidden'!AK72)</f>
        <v>x</v>
      </c>
      <c r="AK71" s="213">
        <f>IF('Indicator Date hidden'!AL72="x","x",$AK$2-'Indicator Date hidden'!AL72)</f>
        <v>1</v>
      </c>
      <c r="AL71" s="213">
        <f>IF('Indicator Date hidden'!AM72="x","x",$AL$2-'Indicator Date hidden'!AM72)</f>
        <v>0</v>
      </c>
      <c r="AM71" s="213">
        <f>IF('Indicator Date hidden'!AN72="x","x",$AM$2-'Indicator Date hidden'!AN72)</f>
        <v>0</v>
      </c>
      <c r="AN71" s="213">
        <f>IF('Indicator Date hidden'!AO72="x","x",$AN$2-'Indicator Date hidden'!AO72)</f>
        <v>0</v>
      </c>
      <c r="AO71" s="213" t="str">
        <f>IF('Indicator Date hidden'!AP72="x","x",$AO$2-'Indicator Date hidden'!AP72)</f>
        <v>x</v>
      </c>
      <c r="AP71" s="213" t="str">
        <f>IF('Indicator Date hidden'!AQ72="x","x",$AP$2-'Indicator Date hidden'!AQ72)</f>
        <v>x</v>
      </c>
      <c r="AQ71" s="213">
        <f>IF('Indicator Date hidden'!AR72="x","x",$AQ$2-'Indicator Date hidden'!AR72)</f>
        <v>0</v>
      </c>
      <c r="AR71" s="213">
        <f>IF('Indicator Date hidden'!AS72="x","x",$AR$2-'Indicator Date hidden'!AS72)</f>
        <v>0</v>
      </c>
      <c r="AS71" s="213">
        <f>IF('Indicator Date hidden'!AT72="x","x",$AS$2-'Indicator Date hidden'!AT72)</f>
        <v>0</v>
      </c>
      <c r="AT71" s="213">
        <f>IF('Indicator Date hidden'!AU72="x","x",$AT$2-'Indicator Date hidden'!AU72)</f>
        <v>0</v>
      </c>
      <c r="AU71" s="213">
        <f>IF('Indicator Date hidden'!AV72="x","x",$AU$2-'Indicator Date hidden'!AV72)</f>
        <v>1</v>
      </c>
      <c r="AV71" s="213">
        <f>IF('Indicator Date hidden'!AW72="x","x",$AV$2-'Indicator Date hidden'!AW72)</f>
        <v>0</v>
      </c>
      <c r="AW71" s="213">
        <f>IF('Indicator Date hidden'!AX72="x","x",$AW$2-'Indicator Date hidden'!AX72)</f>
        <v>0</v>
      </c>
      <c r="AX71" s="213">
        <f>IF('Indicator Date hidden'!AY72="x","x",$AX$2-'Indicator Date hidden'!AY72)</f>
        <v>0</v>
      </c>
      <c r="AY71" s="213">
        <f>IF('Indicator Date hidden'!AZ72="x","x",$AY$2-'Indicator Date hidden'!AZ72)</f>
        <v>0</v>
      </c>
      <c r="AZ71" s="213">
        <f>IF('Indicator Date hidden'!BA72="x","x",$AZ$2-'Indicator Date hidden'!BA72)</f>
        <v>0</v>
      </c>
      <c r="BA71">
        <f t="shared" si="10"/>
        <v>17</v>
      </c>
      <c r="BB71" s="21">
        <f t="shared" si="11"/>
        <v>0.36170212765957449</v>
      </c>
      <c r="BC71">
        <f t="shared" si="12"/>
        <v>5</v>
      </c>
      <c r="BD71" s="21">
        <f t="shared" si="13"/>
        <v>1.3436300769231442</v>
      </c>
      <c r="BE71" s="283">
        <f t="shared" si="14"/>
        <v>0</v>
      </c>
    </row>
    <row r="72" spans="1:57" x14ac:dyDescent="0.35">
      <c r="A72" t="s">
        <v>8167</v>
      </c>
      <c r="B72" s="213">
        <f>IF('Indicator Date hidden'!C73="x","x",$B$2-'Indicator Date hidden'!C73)</f>
        <v>0</v>
      </c>
      <c r="C72" s="213">
        <f>IF('Indicator Date hidden'!D73="x","x",$C$2-'Indicator Date hidden'!D73)</f>
        <v>0</v>
      </c>
      <c r="D72" s="213">
        <f>IF('Indicator Date hidden'!E73="x","x",$D$2-'Indicator Date hidden'!E73)</f>
        <v>0</v>
      </c>
      <c r="E72" s="213">
        <f>IF('Indicator Date hidden'!F73="x","x",$E$2-'Indicator Date hidden'!F73)</f>
        <v>0</v>
      </c>
      <c r="F72" s="213">
        <f>IF('Indicator Date hidden'!G73="x","x",$F$2-'Indicator Date hidden'!G73)</f>
        <v>0</v>
      </c>
      <c r="G72" s="213">
        <f>IF('Indicator Date hidden'!H73="x","x",$G$2-'Indicator Date hidden'!H73)</f>
        <v>0</v>
      </c>
      <c r="H72" s="213">
        <f>IF('Indicator Date hidden'!I73="x","x",$H$2-'Indicator Date hidden'!I73)</f>
        <v>0</v>
      </c>
      <c r="I72" s="213">
        <f>IF('Indicator Date hidden'!J73="x","x",$I$2-'Indicator Date hidden'!J73)</f>
        <v>0</v>
      </c>
      <c r="J72" s="213">
        <f>IF('Indicator Date hidden'!K73="x","x",$J$2-'Indicator Date hidden'!K73)</f>
        <v>0</v>
      </c>
      <c r="K72" s="213">
        <f>IF('Indicator Date hidden'!L73="x","x",$K$2-'Indicator Date hidden'!L73)</f>
        <v>0</v>
      </c>
      <c r="L72" s="213">
        <f>IF('Indicator Date hidden'!M73="x","x",$L$2-'Indicator Date hidden'!M73)</f>
        <v>0</v>
      </c>
      <c r="M72" s="213">
        <f>IF('Indicator Date hidden'!N73="x","x",$M$2-'Indicator Date hidden'!N73)</f>
        <v>0</v>
      </c>
      <c r="N72" s="213">
        <f>IF('Indicator Date hidden'!O73="x","x",$N$2-'Indicator Date hidden'!O73)</f>
        <v>0</v>
      </c>
      <c r="O72" s="213">
        <f>IF('Indicator Date hidden'!P73="x","x",$O$2-'Indicator Date hidden'!P73)</f>
        <v>0</v>
      </c>
      <c r="P72" s="213">
        <f>IF('Indicator Date hidden'!Q73="x","x",$P$2-'Indicator Date hidden'!Q73)</f>
        <v>0</v>
      </c>
      <c r="Q72" s="213">
        <f>IF('Indicator Date hidden'!R73="x","x",$Q$2-'Indicator Date hidden'!R73)</f>
        <v>5</v>
      </c>
      <c r="R72" s="213">
        <f>IF('Indicator Date hidden'!S73="x","x",$R$2-'Indicator Date hidden'!S73)</f>
        <v>0</v>
      </c>
      <c r="S72" s="213">
        <f>IF('Indicator Date hidden'!T73="x","x",$S$2-'Indicator Date hidden'!T73)</f>
        <v>0</v>
      </c>
      <c r="T72" s="213">
        <f>IF('Indicator Date hidden'!U73="x","x",$T$2-'Indicator Date hidden'!U73)</f>
        <v>0</v>
      </c>
      <c r="U72" s="213">
        <f>IF('Indicator Date hidden'!V73="x","x",$U$2-'Indicator Date hidden'!V73)</f>
        <v>0</v>
      </c>
      <c r="V72" s="213">
        <f>IF('Indicator Date hidden'!W73="x","x",$V$2-'Indicator Date hidden'!W73)</f>
        <v>0</v>
      </c>
      <c r="W72" s="213">
        <f>IF('Indicator Date hidden'!X73="x","x",$W$2-'Indicator Date hidden'!X73)</f>
        <v>0</v>
      </c>
      <c r="X72" s="213">
        <f>IF('Indicator Date hidden'!Y73="x","x",$X$2-'Indicator Date hidden'!Y73)</f>
        <v>4</v>
      </c>
      <c r="Y72" s="213">
        <f>IF('Indicator Date hidden'!Z73="x","x",$Y$2-'Indicator Date hidden'!Z73)</f>
        <v>0</v>
      </c>
      <c r="Z72" s="213">
        <f>IF('Indicator Date hidden'!AA73="x","x",$Z$2-'Indicator Date hidden'!AA73)</f>
        <v>0</v>
      </c>
      <c r="AA72" s="213">
        <f>IF('Indicator Date hidden'!AB73="x","x",$AA$2-'Indicator Date hidden'!AB73)</f>
        <v>0</v>
      </c>
      <c r="AB72" s="213">
        <f>IF('Indicator Date hidden'!AC73="x","x",$AB$2-'Indicator Date hidden'!AC73)</f>
        <v>0</v>
      </c>
      <c r="AC72" s="213">
        <f>IF('Indicator Date hidden'!AD73="x","x",$AC$2-'Indicator Date hidden'!AD73)</f>
        <v>0</v>
      </c>
      <c r="AD72" s="213">
        <f>IF('Indicator Date hidden'!AE73="x","x",$AD$2-'Indicator Date hidden'!AE73)</f>
        <v>0</v>
      </c>
      <c r="AE72" s="213">
        <f>IF('Indicator Date hidden'!AF73="x","x",$AE$2-'Indicator Date hidden'!AF73)</f>
        <v>0</v>
      </c>
      <c r="AF72" s="213" t="str">
        <f>IF('Indicator Date hidden'!AG73="x","x",$AF$2-'Indicator Date hidden'!AG73)</f>
        <v>x</v>
      </c>
      <c r="AG72" s="213">
        <f>IF('Indicator Date hidden'!AH73="x","x",$AG$2-'Indicator Date hidden'!AH73)</f>
        <v>0</v>
      </c>
      <c r="AH72" s="213">
        <f>IF('Indicator Date hidden'!AI73="x","x",$AH$2-'Indicator Date hidden'!AI73)</f>
        <v>0</v>
      </c>
      <c r="AI72" s="213">
        <f>IF('Indicator Date hidden'!AJ73="x","x",$AI$2-'Indicator Date hidden'!AJ73)</f>
        <v>0</v>
      </c>
      <c r="AJ72" s="213" t="str">
        <f>IF('Indicator Date hidden'!AK73="x","x",$AJ$2-'Indicator Date hidden'!AK73)</f>
        <v>x</v>
      </c>
      <c r="AK72" s="213">
        <f>IF('Indicator Date hidden'!AL73="x","x",$AK$2-'Indicator Date hidden'!AL73)</f>
        <v>1</v>
      </c>
      <c r="AL72" s="213">
        <f>IF('Indicator Date hidden'!AM73="x","x",$AL$2-'Indicator Date hidden'!AM73)</f>
        <v>0</v>
      </c>
      <c r="AM72" s="213">
        <f>IF('Indicator Date hidden'!AN73="x","x",$AM$2-'Indicator Date hidden'!AN73)</f>
        <v>0</v>
      </c>
      <c r="AN72" s="213">
        <f>IF('Indicator Date hidden'!AO73="x","x",$AN$2-'Indicator Date hidden'!AO73)</f>
        <v>0</v>
      </c>
      <c r="AO72" s="213" t="str">
        <f>IF('Indicator Date hidden'!AP73="x","x",$AO$2-'Indicator Date hidden'!AP73)</f>
        <v>x</v>
      </c>
      <c r="AP72" s="213" t="str">
        <f>IF('Indicator Date hidden'!AQ73="x","x",$AP$2-'Indicator Date hidden'!AQ73)</f>
        <v>x</v>
      </c>
      <c r="AQ72" s="213" t="str">
        <f>IF('Indicator Date hidden'!AR73="x","x",$AQ$2-'Indicator Date hidden'!AR73)</f>
        <v>x</v>
      </c>
      <c r="AR72" s="213">
        <f>IF('Indicator Date hidden'!AS73="x","x",$AR$2-'Indicator Date hidden'!AS73)</f>
        <v>0</v>
      </c>
      <c r="AS72" s="213">
        <f>IF('Indicator Date hidden'!AT73="x","x",$AS$2-'Indicator Date hidden'!AT73)</f>
        <v>0</v>
      </c>
      <c r="AT72" s="213">
        <f>IF('Indicator Date hidden'!AU73="x","x",$AT$2-'Indicator Date hidden'!AU73)</f>
        <v>0</v>
      </c>
      <c r="AU72" s="213">
        <f>IF('Indicator Date hidden'!AV73="x","x",$AU$2-'Indicator Date hidden'!AV73)</f>
        <v>5</v>
      </c>
      <c r="AV72" s="213">
        <f>IF('Indicator Date hidden'!AW73="x","x",$AV$2-'Indicator Date hidden'!AW73)</f>
        <v>0</v>
      </c>
      <c r="AW72" s="213">
        <f>IF('Indicator Date hidden'!AX73="x","x",$AW$2-'Indicator Date hidden'!AX73)</f>
        <v>0</v>
      </c>
      <c r="AX72" s="213">
        <f>IF('Indicator Date hidden'!AY73="x","x",$AX$2-'Indicator Date hidden'!AY73)</f>
        <v>0</v>
      </c>
      <c r="AY72" s="213">
        <f>IF('Indicator Date hidden'!AZ73="x","x",$AY$2-'Indicator Date hidden'!AZ73)</f>
        <v>0</v>
      </c>
      <c r="AZ72" s="213">
        <f>IF('Indicator Date hidden'!BA73="x","x",$AZ$2-'Indicator Date hidden'!BA73)</f>
        <v>0</v>
      </c>
      <c r="BA72">
        <f t="shared" si="10"/>
        <v>15</v>
      </c>
      <c r="BB72" s="21">
        <f t="shared" si="11"/>
        <v>0.32608695652173914</v>
      </c>
      <c r="BC72">
        <f t="shared" si="12"/>
        <v>4</v>
      </c>
      <c r="BD72" s="21">
        <f t="shared" si="13"/>
        <v>1.1619763491211101</v>
      </c>
      <c r="BE72" s="283">
        <f t="shared" si="14"/>
        <v>0</v>
      </c>
    </row>
    <row r="73" spans="1:57" x14ac:dyDescent="0.35">
      <c r="A73" t="s">
        <v>8171</v>
      </c>
      <c r="B73" s="213">
        <f>IF('Indicator Date hidden'!C74="x","x",$B$2-'Indicator Date hidden'!C74)</f>
        <v>0</v>
      </c>
      <c r="C73" s="213">
        <f>IF('Indicator Date hidden'!D74="x","x",$C$2-'Indicator Date hidden'!D74)</f>
        <v>0</v>
      </c>
      <c r="D73" s="213">
        <f>IF('Indicator Date hidden'!E74="x","x",$D$2-'Indicator Date hidden'!E74)</f>
        <v>0</v>
      </c>
      <c r="E73" s="213">
        <f>IF('Indicator Date hidden'!F74="x","x",$E$2-'Indicator Date hidden'!F74)</f>
        <v>0</v>
      </c>
      <c r="F73" s="213">
        <f>IF('Indicator Date hidden'!G74="x","x",$F$2-'Indicator Date hidden'!G74)</f>
        <v>0</v>
      </c>
      <c r="G73" s="213">
        <f>IF('Indicator Date hidden'!H74="x","x",$G$2-'Indicator Date hidden'!H74)</f>
        <v>0</v>
      </c>
      <c r="H73" s="213">
        <f>IF('Indicator Date hidden'!I74="x","x",$H$2-'Indicator Date hidden'!I74)</f>
        <v>0</v>
      </c>
      <c r="I73" s="213">
        <f>IF('Indicator Date hidden'!J74="x","x",$I$2-'Indicator Date hidden'!J74)</f>
        <v>0</v>
      </c>
      <c r="J73" s="213">
        <f>IF('Indicator Date hidden'!K74="x","x",$J$2-'Indicator Date hidden'!K74)</f>
        <v>0</v>
      </c>
      <c r="K73" s="213">
        <f>IF('Indicator Date hidden'!L74="x","x",$K$2-'Indicator Date hidden'!L74)</f>
        <v>0</v>
      </c>
      <c r="L73" s="213">
        <f>IF('Indicator Date hidden'!M74="x","x",$L$2-'Indicator Date hidden'!M74)</f>
        <v>0</v>
      </c>
      <c r="M73" s="213">
        <f>IF('Indicator Date hidden'!N74="x","x",$M$2-'Indicator Date hidden'!N74)</f>
        <v>0</v>
      </c>
      <c r="N73" s="213">
        <f>IF('Indicator Date hidden'!O74="x","x",$N$2-'Indicator Date hidden'!O74)</f>
        <v>0</v>
      </c>
      <c r="O73" s="213">
        <f>IF('Indicator Date hidden'!P74="x","x",$O$2-'Indicator Date hidden'!P74)</f>
        <v>0</v>
      </c>
      <c r="P73" s="213">
        <f>IF('Indicator Date hidden'!Q74="x","x",$P$2-'Indicator Date hidden'!Q74)</f>
        <v>0</v>
      </c>
      <c r="Q73" s="213">
        <f>IF('Indicator Date hidden'!R74="x","x",$Q$2-'Indicator Date hidden'!R74)</f>
        <v>2</v>
      </c>
      <c r="R73" s="213">
        <f>IF('Indicator Date hidden'!S74="x","x",$R$2-'Indicator Date hidden'!S74)</f>
        <v>0</v>
      </c>
      <c r="S73" s="213">
        <f>IF('Indicator Date hidden'!T74="x","x",$S$2-'Indicator Date hidden'!T74)</f>
        <v>0</v>
      </c>
      <c r="T73" s="213">
        <f>IF('Indicator Date hidden'!U74="x","x",$T$2-'Indicator Date hidden'!U74)</f>
        <v>0</v>
      </c>
      <c r="U73" s="213">
        <f>IF('Indicator Date hidden'!V74="x","x",$U$2-'Indicator Date hidden'!V74)</f>
        <v>0</v>
      </c>
      <c r="V73" s="213">
        <f>IF('Indicator Date hidden'!W74="x","x",$V$2-'Indicator Date hidden'!W74)</f>
        <v>0</v>
      </c>
      <c r="W73" s="213">
        <f>IF('Indicator Date hidden'!X74="x","x",$W$2-'Indicator Date hidden'!X74)</f>
        <v>2</v>
      </c>
      <c r="X73" s="213">
        <f>IF('Indicator Date hidden'!Y74="x","x",$X$2-'Indicator Date hidden'!Y74)</f>
        <v>0</v>
      </c>
      <c r="Y73" s="213">
        <f>IF('Indicator Date hidden'!Z74="x","x",$Y$2-'Indicator Date hidden'!Z74)</f>
        <v>0</v>
      </c>
      <c r="Z73" s="213">
        <f>IF('Indicator Date hidden'!AA74="x","x",$Z$2-'Indicator Date hidden'!AA74)</f>
        <v>0</v>
      </c>
      <c r="AA73" s="213">
        <f>IF('Indicator Date hidden'!AB74="x","x",$AA$2-'Indicator Date hidden'!AB74)</f>
        <v>0</v>
      </c>
      <c r="AB73" s="213">
        <f>IF('Indicator Date hidden'!AC74="x","x",$AB$2-'Indicator Date hidden'!AC74)</f>
        <v>0</v>
      </c>
      <c r="AC73" s="213">
        <f>IF('Indicator Date hidden'!AD74="x","x",$AC$2-'Indicator Date hidden'!AD74)</f>
        <v>0</v>
      </c>
      <c r="AD73" s="213">
        <f>IF('Indicator Date hidden'!AE74="x","x",$AD$2-'Indicator Date hidden'!AE74)</f>
        <v>0</v>
      </c>
      <c r="AE73" s="213">
        <f>IF('Indicator Date hidden'!AF74="x","x",$AE$2-'Indicator Date hidden'!AF74)</f>
        <v>0</v>
      </c>
      <c r="AF73" s="213">
        <f>IF('Indicator Date hidden'!AG74="x","x",$AF$2-'Indicator Date hidden'!AG74)</f>
        <v>1</v>
      </c>
      <c r="AG73" s="213">
        <f>IF('Indicator Date hidden'!AH74="x","x",$AG$2-'Indicator Date hidden'!AH74)</f>
        <v>0</v>
      </c>
      <c r="AH73" s="213">
        <f>IF('Indicator Date hidden'!AI74="x","x",$AH$2-'Indicator Date hidden'!AI74)</f>
        <v>0</v>
      </c>
      <c r="AI73" s="213">
        <f>IF('Indicator Date hidden'!AJ74="x","x",$AI$2-'Indicator Date hidden'!AJ74)</f>
        <v>0</v>
      </c>
      <c r="AJ73" s="213">
        <f>IF('Indicator Date hidden'!AK74="x","x",$AJ$2-'Indicator Date hidden'!AK74)</f>
        <v>0</v>
      </c>
      <c r="AK73" s="213">
        <f>IF('Indicator Date hidden'!AL74="x","x",$AK$2-'Indicator Date hidden'!AL74)</f>
        <v>1</v>
      </c>
      <c r="AL73" s="213">
        <f>IF('Indicator Date hidden'!AM74="x","x",$AL$2-'Indicator Date hidden'!AM74)</f>
        <v>0</v>
      </c>
      <c r="AM73" s="213">
        <f>IF('Indicator Date hidden'!AN74="x","x",$AM$2-'Indicator Date hidden'!AN74)</f>
        <v>0</v>
      </c>
      <c r="AN73" s="213">
        <f>IF('Indicator Date hidden'!AO74="x","x",$AN$2-'Indicator Date hidden'!AO74)</f>
        <v>0</v>
      </c>
      <c r="AO73" s="213">
        <f>IF('Indicator Date hidden'!AP74="x","x",$AO$2-'Indicator Date hidden'!AP74)</f>
        <v>0</v>
      </c>
      <c r="AP73" s="213">
        <f>IF('Indicator Date hidden'!AQ74="x","x",$AP$2-'Indicator Date hidden'!AQ74)</f>
        <v>0</v>
      </c>
      <c r="AQ73" s="213">
        <f>IF('Indicator Date hidden'!AR74="x","x",$AQ$2-'Indicator Date hidden'!AR74)</f>
        <v>4</v>
      </c>
      <c r="AR73" s="213">
        <f>IF('Indicator Date hidden'!AS74="x","x",$AR$2-'Indicator Date hidden'!AS74)</f>
        <v>0</v>
      </c>
      <c r="AS73" s="213">
        <f>IF('Indicator Date hidden'!AT74="x","x",$AS$2-'Indicator Date hidden'!AT74)</f>
        <v>0</v>
      </c>
      <c r="AT73" s="213">
        <f>IF('Indicator Date hidden'!AU74="x","x",$AT$2-'Indicator Date hidden'!AU74)</f>
        <v>0</v>
      </c>
      <c r="AU73" s="213">
        <f>IF('Indicator Date hidden'!AV74="x","x",$AU$2-'Indicator Date hidden'!AV74)</f>
        <v>8</v>
      </c>
      <c r="AV73" s="213">
        <f>IF('Indicator Date hidden'!AW74="x","x",$AV$2-'Indicator Date hidden'!AW74)</f>
        <v>0</v>
      </c>
      <c r="AW73" s="213">
        <f>IF('Indicator Date hidden'!AX74="x","x",$AW$2-'Indicator Date hidden'!AX74)</f>
        <v>0</v>
      </c>
      <c r="AX73" s="213">
        <f>IF('Indicator Date hidden'!AY74="x","x",$AX$2-'Indicator Date hidden'!AY74)</f>
        <v>0</v>
      </c>
      <c r="AY73" s="213">
        <f>IF('Indicator Date hidden'!AZ74="x","x",$AY$2-'Indicator Date hidden'!AZ74)</f>
        <v>0</v>
      </c>
      <c r="AZ73" s="213">
        <f>IF('Indicator Date hidden'!BA74="x","x",$AZ$2-'Indicator Date hidden'!BA74)</f>
        <v>0</v>
      </c>
      <c r="BA73">
        <f t="shared" si="10"/>
        <v>18</v>
      </c>
      <c r="BB73" s="21">
        <f t="shared" si="11"/>
        <v>0.35294117647058826</v>
      </c>
      <c r="BC73">
        <f t="shared" si="12"/>
        <v>6</v>
      </c>
      <c r="BD73" s="21">
        <f t="shared" si="13"/>
        <v>1.2806788857104259</v>
      </c>
      <c r="BE73" s="283">
        <f t="shared" si="14"/>
        <v>0</v>
      </c>
    </row>
    <row r="74" spans="1:57" x14ac:dyDescent="0.35">
      <c r="A74" t="s">
        <v>8168</v>
      </c>
      <c r="B74" s="213">
        <f>IF('Indicator Date hidden'!C75="x","x",$B$2-'Indicator Date hidden'!C75)</f>
        <v>0</v>
      </c>
      <c r="C74" s="213">
        <f>IF('Indicator Date hidden'!D75="x","x",$C$2-'Indicator Date hidden'!D75)</f>
        <v>0</v>
      </c>
      <c r="D74" s="213">
        <f>IF('Indicator Date hidden'!E75="x","x",$D$2-'Indicator Date hidden'!E75)</f>
        <v>0</v>
      </c>
      <c r="E74" s="213">
        <f>IF('Indicator Date hidden'!F75="x","x",$E$2-'Indicator Date hidden'!F75)</f>
        <v>0</v>
      </c>
      <c r="F74" s="213">
        <f>IF('Indicator Date hidden'!G75="x","x",$F$2-'Indicator Date hidden'!G75)</f>
        <v>0</v>
      </c>
      <c r="G74" s="213">
        <f>IF('Indicator Date hidden'!H75="x","x",$G$2-'Indicator Date hidden'!H75)</f>
        <v>0</v>
      </c>
      <c r="H74" s="213">
        <f>IF('Indicator Date hidden'!I75="x","x",$H$2-'Indicator Date hidden'!I75)</f>
        <v>0</v>
      </c>
      <c r="I74" s="213">
        <f>IF('Indicator Date hidden'!J75="x","x",$I$2-'Indicator Date hidden'!J75)</f>
        <v>0</v>
      </c>
      <c r="J74" s="213">
        <f>IF('Indicator Date hidden'!K75="x","x",$J$2-'Indicator Date hidden'!K75)</f>
        <v>0</v>
      </c>
      <c r="K74" s="213">
        <f>IF('Indicator Date hidden'!L75="x","x",$K$2-'Indicator Date hidden'!L75)</f>
        <v>0</v>
      </c>
      <c r="L74" s="213">
        <f>IF('Indicator Date hidden'!M75="x","x",$L$2-'Indicator Date hidden'!M75)</f>
        <v>0</v>
      </c>
      <c r="M74" s="213">
        <f>IF('Indicator Date hidden'!N75="x","x",$M$2-'Indicator Date hidden'!N75)</f>
        <v>0</v>
      </c>
      <c r="N74" s="213">
        <f>IF('Indicator Date hidden'!O75="x","x",$N$2-'Indicator Date hidden'!O75)</f>
        <v>0</v>
      </c>
      <c r="O74" s="213">
        <f>IF('Indicator Date hidden'!P75="x","x",$O$2-'Indicator Date hidden'!P75)</f>
        <v>0</v>
      </c>
      <c r="P74" s="213">
        <f>IF('Indicator Date hidden'!Q75="x","x",$P$2-'Indicator Date hidden'!Q75)</f>
        <v>0</v>
      </c>
      <c r="Q74" s="213">
        <f>IF('Indicator Date hidden'!R75="x","x",$Q$2-'Indicator Date hidden'!R75)</f>
        <v>2</v>
      </c>
      <c r="R74" s="213">
        <f>IF('Indicator Date hidden'!S75="x","x",$R$2-'Indicator Date hidden'!S75)</f>
        <v>0</v>
      </c>
      <c r="S74" s="213">
        <f>IF('Indicator Date hidden'!T75="x","x",$S$2-'Indicator Date hidden'!T75)</f>
        <v>0</v>
      </c>
      <c r="T74" s="213">
        <f>IF('Indicator Date hidden'!U75="x","x",$T$2-'Indicator Date hidden'!U75)</f>
        <v>0</v>
      </c>
      <c r="U74" s="213">
        <f>IF('Indicator Date hidden'!V75="x","x",$U$2-'Indicator Date hidden'!V75)</f>
        <v>0</v>
      </c>
      <c r="V74" s="213">
        <f>IF('Indicator Date hidden'!W75="x","x",$V$2-'Indicator Date hidden'!W75)</f>
        <v>0</v>
      </c>
      <c r="W74" s="213">
        <f>IF('Indicator Date hidden'!X75="x","x",$W$2-'Indicator Date hidden'!X75)</f>
        <v>2</v>
      </c>
      <c r="X74" s="213" t="str">
        <f>IF('Indicator Date hidden'!Y75="x","x",$X$2-'Indicator Date hidden'!Y75)</f>
        <v>x</v>
      </c>
      <c r="Y74" s="213">
        <f>IF('Indicator Date hidden'!Z75="x","x",$Y$2-'Indicator Date hidden'!Z75)</f>
        <v>0</v>
      </c>
      <c r="Z74" s="213">
        <f>IF('Indicator Date hidden'!AA75="x","x",$Z$2-'Indicator Date hidden'!AA75)</f>
        <v>0</v>
      </c>
      <c r="AA74" s="213">
        <f>IF('Indicator Date hidden'!AB75="x","x",$AA$2-'Indicator Date hidden'!AB75)</f>
        <v>0</v>
      </c>
      <c r="AB74" s="213">
        <f>IF('Indicator Date hidden'!AC75="x","x",$AB$2-'Indicator Date hidden'!AC75)</f>
        <v>0</v>
      </c>
      <c r="AC74" s="213">
        <f>IF('Indicator Date hidden'!AD75="x","x",$AC$2-'Indicator Date hidden'!AD75)</f>
        <v>0</v>
      </c>
      <c r="AD74" s="213">
        <f>IF('Indicator Date hidden'!AE75="x","x",$AD$2-'Indicator Date hidden'!AE75)</f>
        <v>0</v>
      </c>
      <c r="AE74" s="213">
        <f>IF('Indicator Date hidden'!AF75="x","x",$AE$2-'Indicator Date hidden'!AF75)</f>
        <v>0</v>
      </c>
      <c r="AF74" s="213">
        <f>IF('Indicator Date hidden'!AG75="x","x",$AF$2-'Indicator Date hidden'!AG75)</f>
        <v>0</v>
      </c>
      <c r="AG74" s="213">
        <f>IF('Indicator Date hidden'!AH75="x","x",$AG$2-'Indicator Date hidden'!AH75)</f>
        <v>0</v>
      </c>
      <c r="AH74" s="213">
        <f>IF('Indicator Date hidden'!AI75="x","x",$AH$2-'Indicator Date hidden'!AI75)</f>
        <v>0</v>
      </c>
      <c r="AI74" s="213">
        <f>IF('Indicator Date hidden'!AJ75="x","x",$AI$2-'Indicator Date hidden'!AJ75)</f>
        <v>0</v>
      </c>
      <c r="AJ74" s="213">
        <f>IF('Indicator Date hidden'!AK75="x","x",$AJ$2-'Indicator Date hidden'!AK75)</f>
        <v>1</v>
      </c>
      <c r="AK74" s="213">
        <f>IF('Indicator Date hidden'!AL75="x","x",$AK$2-'Indicator Date hidden'!AL75)</f>
        <v>1</v>
      </c>
      <c r="AL74" s="213">
        <f>IF('Indicator Date hidden'!AM75="x","x",$AL$2-'Indicator Date hidden'!AM75)</f>
        <v>0</v>
      </c>
      <c r="AM74" s="213">
        <f>IF('Indicator Date hidden'!AN75="x","x",$AM$2-'Indicator Date hidden'!AN75)</f>
        <v>0</v>
      </c>
      <c r="AN74" s="213">
        <f>IF('Indicator Date hidden'!AO75="x","x",$AN$2-'Indicator Date hidden'!AO75)</f>
        <v>0</v>
      </c>
      <c r="AO74" s="213">
        <f>IF('Indicator Date hidden'!AP75="x","x",$AO$2-'Indicator Date hidden'!AP75)</f>
        <v>0</v>
      </c>
      <c r="AP74" s="213">
        <f>IF('Indicator Date hidden'!AQ75="x","x",$AP$2-'Indicator Date hidden'!AQ75)</f>
        <v>0</v>
      </c>
      <c r="AQ74" s="213">
        <f>IF('Indicator Date hidden'!AR75="x","x",$AQ$2-'Indicator Date hidden'!AR75)</f>
        <v>4</v>
      </c>
      <c r="AR74" s="213">
        <f>IF('Indicator Date hidden'!AS75="x","x",$AR$2-'Indicator Date hidden'!AS75)</f>
        <v>0</v>
      </c>
      <c r="AS74" s="213">
        <f>IF('Indicator Date hidden'!AT75="x","x",$AS$2-'Indicator Date hidden'!AT75)</f>
        <v>0</v>
      </c>
      <c r="AT74" s="213">
        <f>IF('Indicator Date hidden'!AU75="x","x",$AT$2-'Indicator Date hidden'!AU75)</f>
        <v>0</v>
      </c>
      <c r="AU74" s="213">
        <f>IF('Indicator Date hidden'!AV75="x","x",$AU$2-'Indicator Date hidden'!AV75)</f>
        <v>0</v>
      </c>
      <c r="AV74" s="213">
        <f>IF('Indicator Date hidden'!AW75="x","x",$AV$2-'Indicator Date hidden'!AW75)</f>
        <v>0</v>
      </c>
      <c r="AW74" s="213">
        <f>IF('Indicator Date hidden'!AX75="x","x",$AW$2-'Indicator Date hidden'!AX75)</f>
        <v>0</v>
      </c>
      <c r="AX74" s="213">
        <f>IF('Indicator Date hidden'!AY75="x","x",$AX$2-'Indicator Date hidden'!AY75)</f>
        <v>0</v>
      </c>
      <c r="AY74" s="213">
        <f>IF('Indicator Date hidden'!AZ75="x","x",$AY$2-'Indicator Date hidden'!AZ75)</f>
        <v>0</v>
      </c>
      <c r="AZ74" s="213">
        <f>IF('Indicator Date hidden'!BA75="x","x",$AZ$2-'Indicator Date hidden'!BA75)</f>
        <v>0</v>
      </c>
      <c r="BA74">
        <f t="shared" si="10"/>
        <v>10</v>
      </c>
      <c r="BB74" s="21">
        <f t="shared" si="11"/>
        <v>0.2</v>
      </c>
      <c r="BC74">
        <f t="shared" si="12"/>
        <v>5</v>
      </c>
      <c r="BD74" s="21">
        <f t="shared" si="13"/>
        <v>0.69282032302755092</v>
      </c>
      <c r="BE74" s="283">
        <f t="shared" si="14"/>
        <v>0</v>
      </c>
    </row>
    <row r="75" spans="1:57" x14ac:dyDescent="0.35">
      <c r="A75" t="s">
        <v>8172</v>
      </c>
      <c r="B75" s="213">
        <f>IF('Indicator Date hidden'!C76="x","x",$B$2-'Indicator Date hidden'!C76)</f>
        <v>0</v>
      </c>
      <c r="C75" s="213">
        <f>IF('Indicator Date hidden'!D76="x","x",$C$2-'Indicator Date hidden'!D76)</f>
        <v>0</v>
      </c>
      <c r="D75" s="213">
        <f>IF('Indicator Date hidden'!E76="x","x",$D$2-'Indicator Date hidden'!E76)</f>
        <v>0</v>
      </c>
      <c r="E75" s="213">
        <f>IF('Indicator Date hidden'!F76="x","x",$E$2-'Indicator Date hidden'!F76)</f>
        <v>0</v>
      </c>
      <c r="F75" s="213">
        <f>IF('Indicator Date hidden'!G76="x","x",$F$2-'Indicator Date hidden'!G76)</f>
        <v>0</v>
      </c>
      <c r="G75" s="213">
        <f>IF('Indicator Date hidden'!H76="x","x",$G$2-'Indicator Date hidden'!H76)</f>
        <v>0</v>
      </c>
      <c r="H75" s="213">
        <f>IF('Indicator Date hidden'!I76="x","x",$H$2-'Indicator Date hidden'!I76)</f>
        <v>0</v>
      </c>
      <c r="I75" s="213">
        <f>IF('Indicator Date hidden'!J76="x","x",$I$2-'Indicator Date hidden'!J76)</f>
        <v>0</v>
      </c>
      <c r="J75" s="213">
        <f>IF('Indicator Date hidden'!K76="x","x",$J$2-'Indicator Date hidden'!K76)</f>
        <v>0</v>
      </c>
      <c r="K75" s="213">
        <f>IF('Indicator Date hidden'!L76="x","x",$K$2-'Indicator Date hidden'!L76)</f>
        <v>0</v>
      </c>
      <c r="L75" s="213">
        <f>IF('Indicator Date hidden'!M76="x","x",$L$2-'Indicator Date hidden'!M76)</f>
        <v>0</v>
      </c>
      <c r="M75" s="213">
        <f>IF('Indicator Date hidden'!N76="x","x",$M$2-'Indicator Date hidden'!N76)</f>
        <v>0</v>
      </c>
      <c r="N75" s="213">
        <f>IF('Indicator Date hidden'!O76="x","x",$N$2-'Indicator Date hidden'!O76)</f>
        <v>0</v>
      </c>
      <c r="O75" s="213">
        <f>IF('Indicator Date hidden'!P76="x","x",$O$2-'Indicator Date hidden'!P76)</f>
        <v>0</v>
      </c>
      <c r="P75" s="213">
        <f>IF('Indicator Date hidden'!Q76="x","x",$P$2-'Indicator Date hidden'!Q76)</f>
        <v>0</v>
      </c>
      <c r="Q75" s="213" t="str">
        <f>IF('Indicator Date hidden'!R76="x","x",$Q$2-'Indicator Date hidden'!R76)</f>
        <v>x</v>
      </c>
      <c r="R75" s="213">
        <f>IF('Indicator Date hidden'!S76="x","x",$R$2-'Indicator Date hidden'!S76)</f>
        <v>0</v>
      </c>
      <c r="S75" s="213">
        <f>IF('Indicator Date hidden'!T76="x","x",$S$2-'Indicator Date hidden'!T76)</f>
        <v>0</v>
      </c>
      <c r="T75" s="213">
        <f>IF('Indicator Date hidden'!U76="x","x",$T$2-'Indicator Date hidden'!U76)</f>
        <v>0</v>
      </c>
      <c r="U75" s="213" t="str">
        <f>IF('Indicator Date hidden'!V76="x","x",$U$2-'Indicator Date hidden'!V76)</f>
        <v>x</v>
      </c>
      <c r="V75" s="213">
        <f>IF('Indicator Date hidden'!W76="x","x",$V$2-'Indicator Date hidden'!W76)</f>
        <v>0</v>
      </c>
      <c r="W75" s="213" t="str">
        <f>IF('Indicator Date hidden'!X76="x","x",$W$2-'Indicator Date hidden'!X76)</f>
        <v>x</v>
      </c>
      <c r="X75" s="213">
        <f>IF('Indicator Date hidden'!Y76="x","x",$X$2-'Indicator Date hidden'!Y76)</f>
        <v>2</v>
      </c>
      <c r="Y75" s="213">
        <f>IF('Indicator Date hidden'!Z76="x","x",$Y$2-'Indicator Date hidden'!Z76)</f>
        <v>0</v>
      </c>
      <c r="Z75" s="213">
        <f>IF('Indicator Date hidden'!AA76="x","x",$Z$2-'Indicator Date hidden'!AA76)</f>
        <v>0</v>
      </c>
      <c r="AA75" s="213" t="str">
        <f>IF('Indicator Date hidden'!AB76="x","x",$AA$2-'Indicator Date hidden'!AB76)</f>
        <v>x</v>
      </c>
      <c r="AB75" s="213">
        <f>IF('Indicator Date hidden'!AC76="x","x",$AB$2-'Indicator Date hidden'!AC76)</f>
        <v>0</v>
      </c>
      <c r="AC75" s="213">
        <f>IF('Indicator Date hidden'!AD76="x","x",$AC$2-'Indicator Date hidden'!AD76)</f>
        <v>0</v>
      </c>
      <c r="AD75" s="213" t="str">
        <f>IF('Indicator Date hidden'!AE76="x","x",$AD$2-'Indicator Date hidden'!AE76)</f>
        <v>x</v>
      </c>
      <c r="AE75" s="213">
        <f>IF('Indicator Date hidden'!AF76="x","x",$AE$2-'Indicator Date hidden'!AF76)</f>
        <v>0</v>
      </c>
      <c r="AF75" s="213">
        <f>IF('Indicator Date hidden'!AG76="x","x",$AF$2-'Indicator Date hidden'!AG76)</f>
        <v>1</v>
      </c>
      <c r="AG75" s="213">
        <f>IF('Indicator Date hidden'!AH76="x","x",$AG$2-'Indicator Date hidden'!AH76)</f>
        <v>0</v>
      </c>
      <c r="AH75" s="213">
        <f>IF('Indicator Date hidden'!AI76="x","x",$AH$2-'Indicator Date hidden'!AI76)</f>
        <v>0</v>
      </c>
      <c r="AI75" s="213">
        <f>IF('Indicator Date hidden'!AJ76="x","x",$AI$2-'Indicator Date hidden'!AJ76)</f>
        <v>0</v>
      </c>
      <c r="AJ75" s="213" t="str">
        <f>IF('Indicator Date hidden'!AK76="x","x",$AJ$2-'Indicator Date hidden'!AK76)</f>
        <v>x</v>
      </c>
      <c r="AK75" s="213">
        <f>IF('Indicator Date hidden'!AL76="x","x",$AK$2-'Indicator Date hidden'!AL76)</f>
        <v>1</v>
      </c>
      <c r="AL75" s="213">
        <f>IF('Indicator Date hidden'!AM76="x","x",$AL$2-'Indicator Date hidden'!AM76)</f>
        <v>0</v>
      </c>
      <c r="AM75" s="213">
        <f>IF('Indicator Date hidden'!AN76="x","x",$AM$2-'Indicator Date hidden'!AN76)</f>
        <v>0</v>
      </c>
      <c r="AN75" s="213">
        <f>IF('Indicator Date hidden'!AO76="x","x",$AN$2-'Indicator Date hidden'!AO76)</f>
        <v>0</v>
      </c>
      <c r="AO75" s="213">
        <f>IF('Indicator Date hidden'!AP76="x","x",$AO$2-'Indicator Date hidden'!AP76)</f>
        <v>0</v>
      </c>
      <c r="AP75" s="213">
        <f>IF('Indicator Date hidden'!AQ76="x","x",$AP$2-'Indicator Date hidden'!AQ76)</f>
        <v>0</v>
      </c>
      <c r="AQ75" s="213">
        <f>IF('Indicator Date hidden'!AR76="x","x",$AQ$2-'Indicator Date hidden'!AR76)</f>
        <v>0</v>
      </c>
      <c r="AR75" s="213">
        <f>IF('Indicator Date hidden'!AS76="x","x",$AR$2-'Indicator Date hidden'!AS76)</f>
        <v>0</v>
      </c>
      <c r="AS75" s="213">
        <f>IF('Indicator Date hidden'!AT76="x","x",$AS$2-'Indicator Date hidden'!AT76)</f>
        <v>0</v>
      </c>
      <c r="AT75" s="213">
        <f>IF('Indicator Date hidden'!AU76="x","x",$AT$2-'Indicator Date hidden'!AU76)</f>
        <v>0</v>
      </c>
      <c r="AU75" s="213">
        <f>IF('Indicator Date hidden'!AV76="x","x",$AU$2-'Indicator Date hidden'!AV76)</f>
        <v>1</v>
      </c>
      <c r="AV75" s="213">
        <f>IF('Indicator Date hidden'!AW76="x","x",$AV$2-'Indicator Date hidden'!AW76)</f>
        <v>0</v>
      </c>
      <c r="AW75" s="213">
        <f>IF('Indicator Date hidden'!AX76="x","x",$AW$2-'Indicator Date hidden'!AX76)</f>
        <v>0</v>
      </c>
      <c r="AX75" s="213">
        <f>IF('Indicator Date hidden'!AY76="x","x",$AX$2-'Indicator Date hidden'!AY76)</f>
        <v>0</v>
      </c>
      <c r="AY75" s="213">
        <f>IF('Indicator Date hidden'!AZ76="x","x",$AY$2-'Indicator Date hidden'!AZ76)</f>
        <v>0</v>
      </c>
      <c r="AZ75" s="213">
        <f>IF('Indicator Date hidden'!BA76="x","x",$AZ$2-'Indicator Date hidden'!BA76)</f>
        <v>0</v>
      </c>
      <c r="BA75">
        <f t="shared" si="10"/>
        <v>5</v>
      </c>
      <c r="BB75" s="21">
        <f t="shared" si="11"/>
        <v>0.1111111111111111</v>
      </c>
      <c r="BC75">
        <f t="shared" si="12"/>
        <v>4</v>
      </c>
      <c r="BD75" s="21">
        <f t="shared" si="13"/>
        <v>0.37843080813169783</v>
      </c>
      <c r="BE75" s="283">
        <f t="shared" si="14"/>
        <v>0</v>
      </c>
    </row>
    <row r="76" spans="1:57" x14ac:dyDescent="0.35">
      <c r="A76" t="s">
        <v>8180</v>
      </c>
      <c r="B76" s="213">
        <f>IF('Indicator Date hidden'!C77="x","x",$B$2-'Indicator Date hidden'!C77)</f>
        <v>0</v>
      </c>
      <c r="C76" s="213">
        <f>IF('Indicator Date hidden'!D77="x","x",$C$2-'Indicator Date hidden'!D77)</f>
        <v>0</v>
      </c>
      <c r="D76" s="213">
        <f>IF('Indicator Date hidden'!E77="x","x",$D$2-'Indicator Date hidden'!E77)</f>
        <v>0</v>
      </c>
      <c r="E76" s="213">
        <f>IF('Indicator Date hidden'!F77="x","x",$E$2-'Indicator Date hidden'!F77)</f>
        <v>0</v>
      </c>
      <c r="F76" s="213">
        <f>IF('Indicator Date hidden'!G77="x","x",$F$2-'Indicator Date hidden'!G77)</f>
        <v>0</v>
      </c>
      <c r="G76" s="213">
        <f>IF('Indicator Date hidden'!H77="x","x",$G$2-'Indicator Date hidden'!H77)</f>
        <v>0</v>
      </c>
      <c r="H76" s="213">
        <f>IF('Indicator Date hidden'!I77="x","x",$H$2-'Indicator Date hidden'!I77)</f>
        <v>0</v>
      </c>
      <c r="I76" s="213">
        <f>IF('Indicator Date hidden'!J77="x","x",$I$2-'Indicator Date hidden'!J77)</f>
        <v>0</v>
      </c>
      <c r="J76" s="213">
        <f>IF('Indicator Date hidden'!K77="x","x",$J$2-'Indicator Date hidden'!K77)</f>
        <v>0</v>
      </c>
      <c r="K76" s="213">
        <f>IF('Indicator Date hidden'!L77="x","x",$K$2-'Indicator Date hidden'!L77)</f>
        <v>0</v>
      </c>
      <c r="L76" s="213">
        <f>IF('Indicator Date hidden'!M77="x","x",$L$2-'Indicator Date hidden'!M77)</f>
        <v>0</v>
      </c>
      <c r="M76" s="213">
        <f>IF('Indicator Date hidden'!N77="x","x",$M$2-'Indicator Date hidden'!N77)</f>
        <v>0</v>
      </c>
      <c r="N76" s="213">
        <f>IF('Indicator Date hidden'!O77="x","x",$N$2-'Indicator Date hidden'!O77)</f>
        <v>0</v>
      </c>
      <c r="O76" s="213">
        <f>IF('Indicator Date hidden'!P77="x","x",$O$2-'Indicator Date hidden'!P77)</f>
        <v>0</v>
      </c>
      <c r="P76" s="213">
        <f>IF('Indicator Date hidden'!Q77="x","x",$P$2-'Indicator Date hidden'!Q77)</f>
        <v>0</v>
      </c>
      <c r="Q76" s="213" t="str">
        <f>IF('Indicator Date hidden'!R77="x","x",$Q$2-'Indicator Date hidden'!R77)</f>
        <v>x</v>
      </c>
      <c r="R76" s="213">
        <f>IF('Indicator Date hidden'!S77="x","x",$R$2-'Indicator Date hidden'!S77)</f>
        <v>0</v>
      </c>
      <c r="S76" s="213">
        <f>IF('Indicator Date hidden'!T77="x","x",$S$2-'Indicator Date hidden'!T77)</f>
        <v>0</v>
      </c>
      <c r="T76" s="213">
        <f>IF('Indicator Date hidden'!U77="x","x",$T$2-'Indicator Date hidden'!U77)</f>
        <v>0</v>
      </c>
      <c r="U76" s="213" t="str">
        <f>IF('Indicator Date hidden'!V77="x","x",$U$2-'Indicator Date hidden'!V77)</f>
        <v>x</v>
      </c>
      <c r="V76" s="213">
        <f>IF('Indicator Date hidden'!W77="x","x",$V$2-'Indicator Date hidden'!W77)</f>
        <v>0</v>
      </c>
      <c r="W76" s="213" t="str">
        <f>IF('Indicator Date hidden'!X77="x","x",$W$2-'Indicator Date hidden'!X77)</f>
        <v>x</v>
      </c>
      <c r="X76" s="213">
        <f>IF('Indicator Date hidden'!Y77="x","x",$X$2-'Indicator Date hidden'!Y77)</f>
        <v>2</v>
      </c>
      <c r="Y76" s="213">
        <f>IF('Indicator Date hidden'!Z77="x","x",$Y$2-'Indicator Date hidden'!Z77)</f>
        <v>0</v>
      </c>
      <c r="Z76" s="213">
        <f>IF('Indicator Date hidden'!AA77="x","x",$Z$2-'Indicator Date hidden'!AA77)</f>
        <v>0</v>
      </c>
      <c r="AA76" s="213" t="str">
        <f>IF('Indicator Date hidden'!AB77="x","x",$AA$2-'Indicator Date hidden'!AB77)</f>
        <v>x</v>
      </c>
      <c r="AB76" s="213">
        <f>IF('Indicator Date hidden'!AC77="x","x",$AB$2-'Indicator Date hidden'!AC77)</f>
        <v>0</v>
      </c>
      <c r="AC76" s="213">
        <f>IF('Indicator Date hidden'!AD77="x","x",$AC$2-'Indicator Date hidden'!AD77)</f>
        <v>0</v>
      </c>
      <c r="AD76" s="213" t="str">
        <f>IF('Indicator Date hidden'!AE77="x","x",$AD$2-'Indicator Date hidden'!AE77)</f>
        <v>x</v>
      </c>
      <c r="AE76" s="213">
        <f>IF('Indicator Date hidden'!AF77="x","x",$AE$2-'Indicator Date hidden'!AF77)</f>
        <v>0</v>
      </c>
      <c r="AF76" s="213">
        <f>IF('Indicator Date hidden'!AG77="x","x",$AF$2-'Indicator Date hidden'!AG77)</f>
        <v>1</v>
      </c>
      <c r="AG76" s="213">
        <f>IF('Indicator Date hidden'!AH77="x","x",$AG$2-'Indicator Date hidden'!AH77)</f>
        <v>0</v>
      </c>
      <c r="AH76" s="213">
        <f>IF('Indicator Date hidden'!AI77="x","x",$AH$2-'Indicator Date hidden'!AI77)</f>
        <v>0</v>
      </c>
      <c r="AI76" s="213">
        <f>IF('Indicator Date hidden'!AJ77="x","x",$AI$2-'Indicator Date hidden'!AJ77)</f>
        <v>0</v>
      </c>
      <c r="AJ76" s="213" t="str">
        <f>IF('Indicator Date hidden'!AK77="x","x",$AJ$2-'Indicator Date hidden'!AK77)</f>
        <v>x</v>
      </c>
      <c r="AK76" s="213">
        <f>IF('Indicator Date hidden'!AL77="x","x",$AK$2-'Indicator Date hidden'!AL77)</f>
        <v>1</v>
      </c>
      <c r="AL76" s="213">
        <f>IF('Indicator Date hidden'!AM77="x","x",$AL$2-'Indicator Date hidden'!AM77)</f>
        <v>0</v>
      </c>
      <c r="AM76" s="213">
        <f>IF('Indicator Date hidden'!AN77="x","x",$AM$2-'Indicator Date hidden'!AN77)</f>
        <v>0</v>
      </c>
      <c r="AN76" s="213">
        <f>IF('Indicator Date hidden'!AO77="x","x",$AN$2-'Indicator Date hidden'!AO77)</f>
        <v>0</v>
      </c>
      <c r="AO76" s="213">
        <f>IF('Indicator Date hidden'!AP77="x","x",$AO$2-'Indicator Date hidden'!AP77)</f>
        <v>0</v>
      </c>
      <c r="AP76" s="213">
        <f>IF('Indicator Date hidden'!AQ77="x","x",$AP$2-'Indicator Date hidden'!AQ77)</f>
        <v>0</v>
      </c>
      <c r="AQ76" s="213" t="str">
        <f>IF('Indicator Date hidden'!AR77="x","x",$AQ$2-'Indicator Date hidden'!AR77)</f>
        <v>x</v>
      </c>
      <c r="AR76" s="213">
        <f>IF('Indicator Date hidden'!AS77="x","x",$AR$2-'Indicator Date hidden'!AS77)</f>
        <v>0</v>
      </c>
      <c r="AS76" s="213">
        <f>IF('Indicator Date hidden'!AT77="x","x",$AS$2-'Indicator Date hidden'!AT77)</f>
        <v>0</v>
      </c>
      <c r="AT76" s="213">
        <f>IF('Indicator Date hidden'!AU77="x","x",$AT$2-'Indicator Date hidden'!AU77)</f>
        <v>0</v>
      </c>
      <c r="AU76" s="213" t="str">
        <f>IF('Indicator Date hidden'!AV77="x","x",$AU$2-'Indicator Date hidden'!AV77)</f>
        <v>x</v>
      </c>
      <c r="AV76" s="213">
        <f>IF('Indicator Date hidden'!AW77="x","x",$AV$2-'Indicator Date hidden'!AW77)</f>
        <v>0</v>
      </c>
      <c r="AW76" s="213">
        <f>IF('Indicator Date hidden'!AX77="x","x",$AW$2-'Indicator Date hidden'!AX77)</f>
        <v>0</v>
      </c>
      <c r="AX76" s="213">
        <f>IF('Indicator Date hidden'!AY77="x","x",$AX$2-'Indicator Date hidden'!AY77)</f>
        <v>0</v>
      </c>
      <c r="AY76" s="213">
        <f>IF('Indicator Date hidden'!AZ77="x","x",$AY$2-'Indicator Date hidden'!AZ77)</f>
        <v>0</v>
      </c>
      <c r="AZ76" s="213">
        <f>IF('Indicator Date hidden'!BA77="x","x",$AZ$2-'Indicator Date hidden'!BA77)</f>
        <v>0</v>
      </c>
      <c r="BA76">
        <f t="shared" si="10"/>
        <v>4</v>
      </c>
      <c r="BB76" s="21">
        <f t="shared" si="11"/>
        <v>9.3023255813953487E-2</v>
      </c>
      <c r="BC76">
        <f t="shared" si="12"/>
        <v>3</v>
      </c>
      <c r="BD76" s="21">
        <f t="shared" si="13"/>
        <v>0.36177556246753595</v>
      </c>
      <c r="BE76" s="283">
        <f t="shared" si="14"/>
        <v>0</v>
      </c>
    </row>
    <row r="77" spans="1:57" x14ac:dyDescent="0.35">
      <c r="A77" t="s">
        <v>8174</v>
      </c>
      <c r="B77" s="213">
        <f>IF('Indicator Date hidden'!C78="x","x",$B$2-'Indicator Date hidden'!C78)</f>
        <v>0</v>
      </c>
      <c r="C77" s="213">
        <f>IF('Indicator Date hidden'!D78="x","x",$C$2-'Indicator Date hidden'!D78)</f>
        <v>0</v>
      </c>
      <c r="D77" s="213">
        <f>IF('Indicator Date hidden'!E78="x","x",$D$2-'Indicator Date hidden'!E78)</f>
        <v>0</v>
      </c>
      <c r="E77" s="213">
        <f>IF('Indicator Date hidden'!F78="x","x",$E$2-'Indicator Date hidden'!F78)</f>
        <v>0</v>
      </c>
      <c r="F77" s="213">
        <f>IF('Indicator Date hidden'!G78="x","x",$F$2-'Indicator Date hidden'!G78)</f>
        <v>0</v>
      </c>
      <c r="G77" s="213">
        <f>IF('Indicator Date hidden'!H78="x","x",$G$2-'Indicator Date hidden'!H78)</f>
        <v>0</v>
      </c>
      <c r="H77" s="213">
        <f>IF('Indicator Date hidden'!I78="x","x",$H$2-'Indicator Date hidden'!I78)</f>
        <v>0</v>
      </c>
      <c r="I77" s="213">
        <f>IF('Indicator Date hidden'!J78="x","x",$I$2-'Indicator Date hidden'!J78)</f>
        <v>0</v>
      </c>
      <c r="J77" s="213">
        <f>IF('Indicator Date hidden'!K78="x","x",$J$2-'Indicator Date hidden'!K78)</f>
        <v>0</v>
      </c>
      <c r="K77" s="213">
        <f>IF('Indicator Date hidden'!L78="x","x",$K$2-'Indicator Date hidden'!L78)</f>
        <v>0</v>
      </c>
      <c r="L77" s="213">
        <f>IF('Indicator Date hidden'!M78="x","x",$L$2-'Indicator Date hidden'!M78)</f>
        <v>0</v>
      </c>
      <c r="M77" s="213">
        <f>IF('Indicator Date hidden'!N78="x","x",$M$2-'Indicator Date hidden'!N78)</f>
        <v>0</v>
      </c>
      <c r="N77" s="213">
        <f>IF('Indicator Date hidden'!O78="x","x",$N$2-'Indicator Date hidden'!O78)</f>
        <v>0</v>
      </c>
      <c r="O77" s="213">
        <f>IF('Indicator Date hidden'!P78="x","x",$O$2-'Indicator Date hidden'!P78)</f>
        <v>0</v>
      </c>
      <c r="P77" s="213">
        <f>IF('Indicator Date hidden'!Q78="x","x",$P$2-'Indicator Date hidden'!Q78)</f>
        <v>0</v>
      </c>
      <c r="Q77" s="213">
        <f>IF('Indicator Date hidden'!R78="x","x",$Q$2-'Indicator Date hidden'!R78)</f>
        <v>8</v>
      </c>
      <c r="R77" s="213">
        <f>IF('Indicator Date hidden'!S78="x","x",$R$2-'Indicator Date hidden'!S78)</f>
        <v>0</v>
      </c>
      <c r="S77" s="213">
        <f>IF('Indicator Date hidden'!T78="x","x",$S$2-'Indicator Date hidden'!T78)</f>
        <v>0</v>
      </c>
      <c r="T77" s="213">
        <f>IF('Indicator Date hidden'!U78="x","x",$T$2-'Indicator Date hidden'!U78)</f>
        <v>0</v>
      </c>
      <c r="U77" s="213">
        <f>IF('Indicator Date hidden'!V78="x","x",$U$2-'Indicator Date hidden'!V78)</f>
        <v>0</v>
      </c>
      <c r="V77" s="213">
        <f>IF('Indicator Date hidden'!W78="x","x",$V$2-'Indicator Date hidden'!W78)</f>
        <v>0</v>
      </c>
      <c r="W77" s="213">
        <f>IF('Indicator Date hidden'!X78="x","x",$W$2-'Indicator Date hidden'!X78)</f>
        <v>8</v>
      </c>
      <c r="X77" s="213">
        <f>IF('Indicator Date hidden'!Y78="x","x",$X$2-'Indicator Date hidden'!Y78)</f>
        <v>2</v>
      </c>
      <c r="Y77" s="213">
        <f>IF('Indicator Date hidden'!Z78="x","x",$Y$2-'Indicator Date hidden'!Z78)</f>
        <v>0</v>
      </c>
      <c r="Z77" s="213">
        <f>IF('Indicator Date hidden'!AA78="x","x",$Z$2-'Indicator Date hidden'!AA78)</f>
        <v>0</v>
      </c>
      <c r="AA77" s="213">
        <f>IF('Indicator Date hidden'!AB78="x","x",$AA$2-'Indicator Date hidden'!AB78)</f>
        <v>1</v>
      </c>
      <c r="AB77" s="213">
        <f>IF('Indicator Date hidden'!AC78="x","x",$AB$2-'Indicator Date hidden'!AC78)</f>
        <v>0</v>
      </c>
      <c r="AC77" s="213">
        <f>IF('Indicator Date hidden'!AD78="x","x",$AC$2-'Indicator Date hidden'!AD78)</f>
        <v>0</v>
      </c>
      <c r="AD77" s="213">
        <f>IF('Indicator Date hidden'!AE78="x","x",$AD$2-'Indicator Date hidden'!AE78)</f>
        <v>0</v>
      </c>
      <c r="AE77" s="213">
        <f>IF('Indicator Date hidden'!AF78="x","x",$AE$2-'Indicator Date hidden'!AF78)</f>
        <v>0</v>
      </c>
      <c r="AF77" s="213">
        <f>IF('Indicator Date hidden'!AG78="x","x",$AF$2-'Indicator Date hidden'!AG78)</f>
        <v>2</v>
      </c>
      <c r="AG77" s="213">
        <f>IF('Indicator Date hidden'!AH78="x","x",$AG$2-'Indicator Date hidden'!AH78)</f>
        <v>0</v>
      </c>
      <c r="AH77" s="213">
        <f>IF('Indicator Date hidden'!AI78="x","x",$AH$2-'Indicator Date hidden'!AI78)</f>
        <v>0</v>
      </c>
      <c r="AI77" s="213">
        <f>IF('Indicator Date hidden'!AJ78="x","x",$AI$2-'Indicator Date hidden'!AJ78)</f>
        <v>0</v>
      </c>
      <c r="AJ77" s="213">
        <f>IF('Indicator Date hidden'!AK78="x","x",$AJ$2-'Indicator Date hidden'!AK78)</f>
        <v>1</v>
      </c>
      <c r="AK77" s="213">
        <f>IF('Indicator Date hidden'!AL78="x","x",$AK$2-'Indicator Date hidden'!AL78)</f>
        <v>1</v>
      </c>
      <c r="AL77" s="213">
        <f>IF('Indicator Date hidden'!AM78="x","x",$AL$2-'Indicator Date hidden'!AM78)</f>
        <v>0</v>
      </c>
      <c r="AM77" s="213">
        <f>IF('Indicator Date hidden'!AN78="x","x",$AM$2-'Indicator Date hidden'!AN78)</f>
        <v>0</v>
      </c>
      <c r="AN77" s="213">
        <f>IF('Indicator Date hidden'!AO78="x","x",$AN$2-'Indicator Date hidden'!AO78)</f>
        <v>0</v>
      </c>
      <c r="AO77" s="213">
        <f>IF('Indicator Date hidden'!AP78="x","x",$AO$2-'Indicator Date hidden'!AP78)</f>
        <v>0</v>
      </c>
      <c r="AP77" s="213">
        <f>IF('Indicator Date hidden'!AQ78="x","x",$AP$2-'Indicator Date hidden'!AQ78)</f>
        <v>0</v>
      </c>
      <c r="AQ77" s="213">
        <f>IF('Indicator Date hidden'!AR78="x","x",$AQ$2-'Indicator Date hidden'!AR78)</f>
        <v>0</v>
      </c>
      <c r="AR77" s="213">
        <f>IF('Indicator Date hidden'!AS78="x","x",$AR$2-'Indicator Date hidden'!AS78)</f>
        <v>0</v>
      </c>
      <c r="AS77" s="213">
        <f>IF('Indicator Date hidden'!AT78="x","x",$AS$2-'Indicator Date hidden'!AT78)</f>
        <v>0</v>
      </c>
      <c r="AT77" s="213">
        <f>IF('Indicator Date hidden'!AU78="x","x",$AT$2-'Indicator Date hidden'!AU78)</f>
        <v>0</v>
      </c>
      <c r="AU77" s="213">
        <f>IF('Indicator Date hidden'!AV78="x","x",$AU$2-'Indicator Date hidden'!AV78)</f>
        <v>3</v>
      </c>
      <c r="AV77" s="213">
        <f>IF('Indicator Date hidden'!AW78="x","x",$AV$2-'Indicator Date hidden'!AW78)</f>
        <v>0</v>
      </c>
      <c r="AW77" s="213">
        <f>IF('Indicator Date hidden'!AX78="x","x",$AW$2-'Indicator Date hidden'!AX78)</f>
        <v>0</v>
      </c>
      <c r="AX77" s="213">
        <f>IF('Indicator Date hidden'!AY78="x","x",$AX$2-'Indicator Date hidden'!AY78)</f>
        <v>0</v>
      </c>
      <c r="AY77" s="213">
        <f>IF('Indicator Date hidden'!AZ78="x","x",$AY$2-'Indicator Date hidden'!AZ78)</f>
        <v>0</v>
      </c>
      <c r="AZ77" s="213">
        <f>IF('Indicator Date hidden'!BA78="x","x",$AZ$2-'Indicator Date hidden'!BA78)</f>
        <v>0</v>
      </c>
      <c r="BA77">
        <f t="shared" si="10"/>
        <v>26</v>
      </c>
      <c r="BB77" s="21">
        <f t="shared" si="11"/>
        <v>0.50980392156862742</v>
      </c>
      <c r="BC77">
        <f t="shared" si="12"/>
        <v>8</v>
      </c>
      <c r="BD77" s="21">
        <f t="shared" si="13"/>
        <v>1.6254417079264867</v>
      </c>
      <c r="BE77" s="283">
        <f t="shared" si="14"/>
        <v>0</v>
      </c>
    </row>
    <row r="78" spans="1:57" x14ac:dyDescent="0.35">
      <c r="A78" t="s">
        <v>8173</v>
      </c>
      <c r="B78" s="213">
        <f>IF('Indicator Date hidden'!C79="x","x",$B$2-'Indicator Date hidden'!C79)</f>
        <v>0</v>
      </c>
      <c r="C78" s="213">
        <f>IF('Indicator Date hidden'!D79="x","x",$C$2-'Indicator Date hidden'!D79)</f>
        <v>0</v>
      </c>
      <c r="D78" s="213">
        <f>IF('Indicator Date hidden'!E79="x","x",$D$2-'Indicator Date hidden'!E79)</f>
        <v>0</v>
      </c>
      <c r="E78" s="213">
        <f>IF('Indicator Date hidden'!F79="x","x",$E$2-'Indicator Date hidden'!F79)</f>
        <v>0</v>
      </c>
      <c r="F78" s="213">
        <f>IF('Indicator Date hidden'!G79="x","x",$F$2-'Indicator Date hidden'!G79)</f>
        <v>0</v>
      </c>
      <c r="G78" s="213">
        <f>IF('Indicator Date hidden'!H79="x","x",$G$2-'Indicator Date hidden'!H79)</f>
        <v>0</v>
      </c>
      <c r="H78" s="213">
        <f>IF('Indicator Date hidden'!I79="x","x",$H$2-'Indicator Date hidden'!I79)</f>
        <v>0</v>
      </c>
      <c r="I78" s="213">
        <f>IF('Indicator Date hidden'!J79="x","x",$I$2-'Indicator Date hidden'!J79)</f>
        <v>0</v>
      </c>
      <c r="J78" s="213">
        <f>IF('Indicator Date hidden'!K79="x","x",$J$2-'Indicator Date hidden'!K79)</f>
        <v>0</v>
      </c>
      <c r="K78" s="213">
        <f>IF('Indicator Date hidden'!L79="x","x",$K$2-'Indicator Date hidden'!L79)</f>
        <v>0</v>
      </c>
      <c r="L78" s="213">
        <f>IF('Indicator Date hidden'!M79="x","x",$L$2-'Indicator Date hidden'!M79)</f>
        <v>0</v>
      </c>
      <c r="M78" s="213">
        <f>IF('Indicator Date hidden'!N79="x","x",$M$2-'Indicator Date hidden'!N79)</f>
        <v>0</v>
      </c>
      <c r="N78" s="213">
        <f>IF('Indicator Date hidden'!O79="x","x",$N$2-'Indicator Date hidden'!O79)</f>
        <v>0</v>
      </c>
      <c r="O78" s="213">
        <f>IF('Indicator Date hidden'!P79="x","x",$O$2-'Indicator Date hidden'!P79)</f>
        <v>0</v>
      </c>
      <c r="P78" s="213">
        <f>IF('Indicator Date hidden'!Q79="x","x",$P$2-'Indicator Date hidden'!Q79)</f>
        <v>0</v>
      </c>
      <c r="Q78" s="213">
        <f>IF('Indicator Date hidden'!R79="x","x",$Q$2-'Indicator Date hidden'!R79)</f>
        <v>2</v>
      </c>
      <c r="R78" s="213">
        <f>IF('Indicator Date hidden'!S79="x","x",$R$2-'Indicator Date hidden'!S79)</f>
        <v>0</v>
      </c>
      <c r="S78" s="213">
        <f>IF('Indicator Date hidden'!T79="x","x",$S$2-'Indicator Date hidden'!T79)</f>
        <v>0</v>
      </c>
      <c r="T78" s="213">
        <f>IF('Indicator Date hidden'!U79="x","x",$T$2-'Indicator Date hidden'!U79)</f>
        <v>0</v>
      </c>
      <c r="U78" s="213">
        <f>IF('Indicator Date hidden'!V79="x","x",$U$2-'Indicator Date hidden'!V79)</f>
        <v>0</v>
      </c>
      <c r="V78" s="213">
        <f>IF('Indicator Date hidden'!W79="x","x",$V$2-'Indicator Date hidden'!W79)</f>
        <v>0</v>
      </c>
      <c r="W78" s="213">
        <f>IF('Indicator Date hidden'!X79="x","x",$W$2-'Indicator Date hidden'!X79)</f>
        <v>1</v>
      </c>
      <c r="X78" s="213">
        <f>IF('Indicator Date hidden'!Y79="x","x",$X$2-'Indicator Date hidden'!Y79)</f>
        <v>2</v>
      </c>
      <c r="Y78" s="213">
        <f>IF('Indicator Date hidden'!Z79="x","x",$Y$2-'Indicator Date hidden'!Z79)</f>
        <v>0</v>
      </c>
      <c r="Z78" s="213">
        <f>IF('Indicator Date hidden'!AA79="x","x",$Z$2-'Indicator Date hidden'!AA79)</f>
        <v>0</v>
      </c>
      <c r="AA78" s="213">
        <f>IF('Indicator Date hidden'!AB79="x","x",$AA$2-'Indicator Date hidden'!AB79)</f>
        <v>0</v>
      </c>
      <c r="AB78" s="213">
        <f>IF('Indicator Date hidden'!AC79="x","x",$AB$2-'Indicator Date hidden'!AC79)</f>
        <v>0</v>
      </c>
      <c r="AC78" s="213">
        <f>IF('Indicator Date hidden'!AD79="x","x",$AC$2-'Indicator Date hidden'!AD79)</f>
        <v>0</v>
      </c>
      <c r="AD78" s="213">
        <f>IF('Indicator Date hidden'!AE79="x","x",$AD$2-'Indicator Date hidden'!AE79)</f>
        <v>0</v>
      </c>
      <c r="AE78" s="213">
        <f>IF('Indicator Date hidden'!AF79="x","x",$AE$2-'Indicator Date hidden'!AF79)</f>
        <v>0</v>
      </c>
      <c r="AF78" s="213">
        <f>IF('Indicator Date hidden'!AG79="x","x",$AF$2-'Indicator Date hidden'!AG79)</f>
        <v>2</v>
      </c>
      <c r="AG78" s="213">
        <f>IF('Indicator Date hidden'!AH79="x","x",$AG$2-'Indicator Date hidden'!AH79)</f>
        <v>0</v>
      </c>
      <c r="AH78" s="213">
        <f>IF('Indicator Date hidden'!AI79="x","x",$AH$2-'Indicator Date hidden'!AI79)</f>
        <v>0</v>
      </c>
      <c r="AI78" s="213">
        <f>IF('Indicator Date hidden'!AJ79="x","x",$AI$2-'Indicator Date hidden'!AJ79)</f>
        <v>0</v>
      </c>
      <c r="AJ78" s="213">
        <f>IF('Indicator Date hidden'!AK79="x","x",$AJ$2-'Indicator Date hidden'!AK79)</f>
        <v>1</v>
      </c>
      <c r="AK78" s="213">
        <f>IF('Indicator Date hidden'!AL79="x","x",$AK$2-'Indicator Date hidden'!AL79)</f>
        <v>1</v>
      </c>
      <c r="AL78" s="213">
        <f>IF('Indicator Date hidden'!AM79="x","x",$AL$2-'Indicator Date hidden'!AM79)</f>
        <v>0</v>
      </c>
      <c r="AM78" s="213">
        <f>IF('Indicator Date hidden'!AN79="x","x",$AM$2-'Indicator Date hidden'!AN79)</f>
        <v>0</v>
      </c>
      <c r="AN78" s="213">
        <f>IF('Indicator Date hidden'!AO79="x","x",$AN$2-'Indicator Date hidden'!AO79)</f>
        <v>0</v>
      </c>
      <c r="AO78" s="213">
        <f>IF('Indicator Date hidden'!AP79="x","x",$AO$2-'Indicator Date hidden'!AP79)</f>
        <v>0</v>
      </c>
      <c r="AP78" s="213">
        <f>IF('Indicator Date hidden'!AQ79="x","x",$AP$2-'Indicator Date hidden'!AQ79)</f>
        <v>0</v>
      </c>
      <c r="AQ78" s="213">
        <f>IF('Indicator Date hidden'!AR79="x","x",$AQ$2-'Indicator Date hidden'!AR79)</f>
        <v>0</v>
      </c>
      <c r="AR78" s="213">
        <f>IF('Indicator Date hidden'!AS79="x","x",$AR$2-'Indicator Date hidden'!AS79)</f>
        <v>0</v>
      </c>
      <c r="AS78" s="213">
        <f>IF('Indicator Date hidden'!AT79="x","x",$AS$2-'Indicator Date hidden'!AT79)</f>
        <v>0</v>
      </c>
      <c r="AT78" s="213">
        <f>IF('Indicator Date hidden'!AU79="x","x",$AT$2-'Indicator Date hidden'!AU79)</f>
        <v>0</v>
      </c>
      <c r="AU78" s="213">
        <f>IF('Indicator Date hidden'!AV79="x","x",$AU$2-'Indicator Date hidden'!AV79)</f>
        <v>3</v>
      </c>
      <c r="AV78" s="213">
        <f>IF('Indicator Date hidden'!AW79="x","x",$AV$2-'Indicator Date hidden'!AW79)</f>
        <v>0</v>
      </c>
      <c r="AW78" s="213">
        <f>IF('Indicator Date hidden'!AX79="x","x",$AW$2-'Indicator Date hidden'!AX79)</f>
        <v>0</v>
      </c>
      <c r="AX78" s="213">
        <f>IF('Indicator Date hidden'!AY79="x","x",$AX$2-'Indicator Date hidden'!AY79)</f>
        <v>0</v>
      </c>
      <c r="AY78" s="213">
        <f>IF('Indicator Date hidden'!AZ79="x","x",$AY$2-'Indicator Date hidden'!AZ79)</f>
        <v>0</v>
      </c>
      <c r="AZ78" s="213">
        <f>IF('Indicator Date hidden'!BA79="x","x",$AZ$2-'Indicator Date hidden'!BA79)</f>
        <v>0</v>
      </c>
      <c r="BA78">
        <f t="shared" si="10"/>
        <v>12</v>
      </c>
      <c r="BB78" s="21">
        <f t="shared" si="11"/>
        <v>0.23529411764705882</v>
      </c>
      <c r="BC78">
        <f t="shared" si="12"/>
        <v>7</v>
      </c>
      <c r="BD78" s="21">
        <f t="shared" si="13"/>
        <v>0.64437947941784246</v>
      </c>
      <c r="BE78" s="283">
        <f t="shared" si="14"/>
        <v>0</v>
      </c>
    </row>
    <row r="79" spans="1:57" x14ac:dyDescent="0.35">
      <c r="A79" t="s">
        <v>8177</v>
      </c>
      <c r="B79" s="213">
        <f>IF('Indicator Date hidden'!C80="x","x",$B$2-'Indicator Date hidden'!C80)</f>
        <v>0</v>
      </c>
      <c r="C79" s="213">
        <f>IF('Indicator Date hidden'!D80="x","x",$C$2-'Indicator Date hidden'!D80)</f>
        <v>0</v>
      </c>
      <c r="D79" s="213">
        <f>IF('Indicator Date hidden'!E80="x","x",$D$2-'Indicator Date hidden'!E80)</f>
        <v>0</v>
      </c>
      <c r="E79" s="213">
        <f>IF('Indicator Date hidden'!F80="x","x",$E$2-'Indicator Date hidden'!F80)</f>
        <v>0</v>
      </c>
      <c r="F79" s="213">
        <f>IF('Indicator Date hidden'!G80="x","x",$F$2-'Indicator Date hidden'!G80)</f>
        <v>0</v>
      </c>
      <c r="G79" s="213">
        <f>IF('Indicator Date hidden'!H80="x","x",$G$2-'Indicator Date hidden'!H80)</f>
        <v>0</v>
      </c>
      <c r="H79" s="213">
        <f>IF('Indicator Date hidden'!I80="x","x",$H$2-'Indicator Date hidden'!I80)</f>
        <v>0</v>
      </c>
      <c r="I79" s="213">
        <f>IF('Indicator Date hidden'!J80="x","x",$I$2-'Indicator Date hidden'!J80)</f>
        <v>0</v>
      </c>
      <c r="J79" s="213">
        <f>IF('Indicator Date hidden'!K80="x","x",$J$2-'Indicator Date hidden'!K80)</f>
        <v>0</v>
      </c>
      <c r="K79" s="213">
        <f>IF('Indicator Date hidden'!L80="x","x",$K$2-'Indicator Date hidden'!L80)</f>
        <v>0</v>
      </c>
      <c r="L79" s="213">
        <f>IF('Indicator Date hidden'!M80="x","x",$L$2-'Indicator Date hidden'!M80)</f>
        <v>0</v>
      </c>
      <c r="M79" s="213">
        <f>IF('Indicator Date hidden'!N80="x","x",$M$2-'Indicator Date hidden'!N80)</f>
        <v>0</v>
      </c>
      <c r="N79" s="213">
        <f>IF('Indicator Date hidden'!O80="x","x",$N$2-'Indicator Date hidden'!O80)</f>
        <v>0</v>
      </c>
      <c r="O79" s="213">
        <f>IF('Indicator Date hidden'!P80="x","x",$O$2-'Indicator Date hidden'!P80)</f>
        <v>0</v>
      </c>
      <c r="P79" s="213">
        <f>IF('Indicator Date hidden'!Q80="x","x",$P$2-'Indicator Date hidden'!Q80)</f>
        <v>0</v>
      </c>
      <c r="Q79" s="213" t="str">
        <f>IF('Indicator Date hidden'!R80="x","x",$Q$2-'Indicator Date hidden'!R80)</f>
        <v>x</v>
      </c>
      <c r="R79" s="213">
        <f>IF('Indicator Date hidden'!S80="x","x",$R$2-'Indicator Date hidden'!S80)</f>
        <v>0</v>
      </c>
      <c r="S79" s="213">
        <f>IF('Indicator Date hidden'!T80="x","x",$S$2-'Indicator Date hidden'!T80)</f>
        <v>0</v>
      </c>
      <c r="T79" s="213">
        <f>IF('Indicator Date hidden'!U80="x","x",$T$2-'Indicator Date hidden'!U80)</f>
        <v>0</v>
      </c>
      <c r="U79" s="213">
        <f>IF('Indicator Date hidden'!V80="x","x",$U$2-'Indicator Date hidden'!V80)</f>
        <v>0</v>
      </c>
      <c r="V79" s="213">
        <f>IF('Indicator Date hidden'!W80="x","x",$V$2-'Indicator Date hidden'!W80)</f>
        <v>0</v>
      </c>
      <c r="W79" s="213">
        <f>IF('Indicator Date hidden'!X80="x","x",$W$2-'Indicator Date hidden'!X80)</f>
        <v>10</v>
      </c>
      <c r="X79" s="213">
        <f>IF('Indicator Date hidden'!Y80="x","x",$X$2-'Indicator Date hidden'!Y80)</f>
        <v>4</v>
      </c>
      <c r="Y79" s="213">
        <f>IF('Indicator Date hidden'!Z80="x","x",$Y$2-'Indicator Date hidden'!Z80)</f>
        <v>0</v>
      </c>
      <c r="Z79" s="213">
        <f>IF('Indicator Date hidden'!AA80="x","x",$Z$2-'Indicator Date hidden'!AA80)</f>
        <v>0</v>
      </c>
      <c r="AA79" s="213">
        <f>IF('Indicator Date hidden'!AB80="x","x",$AA$2-'Indicator Date hidden'!AB80)</f>
        <v>0</v>
      </c>
      <c r="AB79" s="213">
        <f>IF('Indicator Date hidden'!AC80="x","x",$AB$2-'Indicator Date hidden'!AC80)</f>
        <v>0</v>
      </c>
      <c r="AC79" s="213">
        <f>IF('Indicator Date hidden'!AD80="x","x",$AC$2-'Indicator Date hidden'!AD80)</f>
        <v>0</v>
      </c>
      <c r="AD79" s="213">
        <f>IF('Indicator Date hidden'!AE80="x","x",$AD$2-'Indicator Date hidden'!AE80)</f>
        <v>0</v>
      </c>
      <c r="AE79" s="213">
        <f>IF('Indicator Date hidden'!AF80="x","x",$AE$2-'Indicator Date hidden'!AF80)</f>
        <v>0</v>
      </c>
      <c r="AF79" s="213">
        <f>IF('Indicator Date hidden'!AG80="x","x",$AF$2-'Indicator Date hidden'!AG80)</f>
        <v>0</v>
      </c>
      <c r="AG79" s="213">
        <f>IF('Indicator Date hidden'!AH80="x","x",$AG$2-'Indicator Date hidden'!AH80)</f>
        <v>0</v>
      </c>
      <c r="AH79" s="213">
        <f>IF('Indicator Date hidden'!AI80="x","x",$AH$2-'Indicator Date hidden'!AI80)</f>
        <v>0</v>
      </c>
      <c r="AI79" s="213">
        <f>IF('Indicator Date hidden'!AJ80="x","x",$AI$2-'Indicator Date hidden'!AJ80)</f>
        <v>0</v>
      </c>
      <c r="AJ79" s="213" t="str">
        <f>IF('Indicator Date hidden'!AK80="x","x",$AJ$2-'Indicator Date hidden'!AK80)</f>
        <v>x</v>
      </c>
      <c r="AK79" s="213">
        <f>IF('Indicator Date hidden'!AL80="x","x",$AK$2-'Indicator Date hidden'!AL80)</f>
        <v>1</v>
      </c>
      <c r="AL79" s="213">
        <f>IF('Indicator Date hidden'!AM80="x","x",$AL$2-'Indicator Date hidden'!AM80)</f>
        <v>0</v>
      </c>
      <c r="AM79" s="213">
        <f>IF('Indicator Date hidden'!AN80="x","x",$AM$2-'Indicator Date hidden'!AN80)</f>
        <v>0</v>
      </c>
      <c r="AN79" s="213">
        <f>IF('Indicator Date hidden'!AO80="x","x",$AN$2-'Indicator Date hidden'!AO80)</f>
        <v>0</v>
      </c>
      <c r="AO79" s="213">
        <f>IF('Indicator Date hidden'!AP80="x","x",$AO$2-'Indicator Date hidden'!AP80)</f>
        <v>0</v>
      </c>
      <c r="AP79" s="213">
        <f>IF('Indicator Date hidden'!AQ80="x","x",$AP$2-'Indicator Date hidden'!AQ80)</f>
        <v>0</v>
      </c>
      <c r="AQ79" s="213">
        <f>IF('Indicator Date hidden'!AR80="x","x",$AQ$2-'Indicator Date hidden'!AR80)</f>
        <v>4</v>
      </c>
      <c r="AR79" s="213">
        <f>IF('Indicator Date hidden'!AS80="x","x",$AR$2-'Indicator Date hidden'!AS80)</f>
        <v>0</v>
      </c>
      <c r="AS79" s="213">
        <f>IF('Indicator Date hidden'!AT80="x","x",$AS$2-'Indicator Date hidden'!AT80)</f>
        <v>0</v>
      </c>
      <c r="AT79" s="213">
        <f>IF('Indicator Date hidden'!AU80="x","x",$AT$2-'Indicator Date hidden'!AU80)</f>
        <v>0</v>
      </c>
      <c r="AU79" s="213">
        <f>IF('Indicator Date hidden'!AV80="x","x",$AU$2-'Indicator Date hidden'!AV80)</f>
        <v>2</v>
      </c>
      <c r="AV79" s="213">
        <f>IF('Indicator Date hidden'!AW80="x","x",$AV$2-'Indicator Date hidden'!AW80)</f>
        <v>0</v>
      </c>
      <c r="AW79" s="213">
        <f>IF('Indicator Date hidden'!AX80="x","x",$AW$2-'Indicator Date hidden'!AX80)</f>
        <v>0</v>
      </c>
      <c r="AX79" s="213">
        <f>IF('Indicator Date hidden'!AY80="x","x",$AX$2-'Indicator Date hidden'!AY80)</f>
        <v>0</v>
      </c>
      <c r="AY79" s="213">
        <f>IF('Indicator Date hidden'!AZ80="x","x",$AY$2-'Indicator Date hidden'!AZ80)</f>
        <v>0</v>
      </c>
      <c r="AZ79" s="213">
        <f>IF('Indicator Date hidden'!BA80="x","x",$AZ$2-'Indicator Date hidden'!BA80)</f>
        <v>0</v>
      </c>
      <c r="BA79">
        <f t="shared" si="10"/>
        <v>21</v>
      </c>
      <c r="BB79" s="21">
        <f t="shared" si="11"/>
        <v>0.42857142857142855</v>
      </c>
      <c r="BC79">
        <f t="shared" si="12"/>
        <v>5</v>
      </c>
      <c r="BD79" s="21">
        <f t="shared" si="13"/>
        <v>1.6162440712835371</v>
      </c>
      <c r="BE79" s="283">
        <f t="shared" si="14"/>
        <v>0</v>
      </c>
    </row>
    <row r="80" spans="1:57" x14ac:dyDescent="0.35">
      <c r="A80" t="s">
        <v>8178</v>
      </c>
      <c r="B80" s="213">
        <f>IF('Indicator Date hidden'!C81="x","x",$B$2-'Indicator Date hidden'!C81)</f>
        <v>0</v>
      </c>
      <c r="C80" s="213">
        <f>IF('Indicator Date hidden'!D81="x","x",$C$2-'Indicator Date hidden'!D81)</f>
        <v>0</v>
      </c>
      <c r="D80" s="213">
        <f>IF('Indicator Date hidden'!E81="x","x",$D$2-'Indicator Date hidden'!E81)</f>
        <v>0</v>
      </c>
      <c r="E80" s="213">
        <f>IF('Indicator Date hidden'!F81="x","x",$E$2-'Indicator Date hidden'!F81)</f>
        <v>0</v>
      </c>
      <c r="F80" s="213">
        <f>IF('Indicator Date hidden'!G81="x","x",$F$2-'Indicator Date hidden'!G81)</f>
        <v>0</v>
      </c>
      <c r="G80" s="213">
        <f>IF('Indicator Date hidden'!H81="x","x",$G$2-'Indicator Date hidden'!H81)</f>
        <v>0</v>
      </c>
      <c r="H80" s="213">
        <f>IF('Indicator Date hidden'!I81="x","x",$H$2-'Indicator Date hidden'!I81)</f>
        <v>0</v>
      </c>
      <c r="I80" s="213">
        <f>IF('Indicator Date hidden'!J81="x","x",$I$2-'Indicator Date hidden'!J81)</f>
        <v>0</v>
      </c>
      <c r="J80" s="213">
        <f>IF('Indicator Date hidden'!K81="x","x",$J$2-'Indicator Date hidden'!K81)</f>
        <v>0</v>
      </c>
      <c r="K80" s="213">
        <f>IF('Indicator Date hidden'!L81="x","x",$K$2-'Indicator Date hidden'!L81)</f>
        <v>0</v>
      </c>
      <c r="L80" s="213">
        <f>IF('Indicator Date hidden'!M81="x","x",$L$2-'Indicator Date hidden'!M81)</f>
        <v>0</v>
      </c>
      <c r="M80" s="213">
        <f>IF('Indicator Date hidden'!N81="x","x",$M$2-'Indicator Date hidden'!N81)</f>
        <v>0</v>
      </c>
      <c r="N80" s="213">
        <f>IF('Indicator Date hidden'!O81="x","x",$N$2-'Indicator Date hidden'!O81)</f>
        <v>0</v>
      </c>
      <c r="O80" s="213">
        <f>IF('Indicator Date hidden'!P81="x","x",$O$2-'Indicator Date hidden'!P81)</f>
        <v>0</v>
      </c>
      <c r="P80" s="213">
        <f>IF('Indicator Date hidden'!Q81="x","x",$P$2-'Indicator Date hidden'!Q81)</f>
        <v>0</v>
      </c>
      <c r="Q80" s="213">
        <f>IF('Indicator Date hidden'!R81="x","x",$Q$2-'Indicator Date hidden'!R81)</f>
        <v>3</v>
      </c>
      <c r="R80" s="213">
        <f>IF('Indicator Date hidden'!S81="x","x",$R$2-'Indicator Date hidden'!S81)</f>
        <v>0</v>
      </c>
      <c r="S80" s="213">
        <f>IF('Indicator Date hidden'!T81="x","x",$S$2-'Indicator Date hidden'!T81)</f>
        <v>0</v>
      </c>
      <c r="T80" s="213">
        <f>IF('Indicator Date hidden'!U81="x","x",$T$2-'Indicator Date hidden'!U81)</f>
        <v>0</v>
      </c>
      <c r="U80" s="213">
        <f>IF('Indicator Date hidden'!V81="x","x",$U$2-'Indicator Date hidden'!V81)</f>
        <v>0</v>
      </c>
      <c r="V80" s="213">
        <f>IF('Indicator Date hidden'!W81="x","x",$V$2-'Indicator Date hidden'!W81)</f>
        <v>0</v>
      </c>
      <c r="W80" s="213">
        <f>IF('Indicator Date hidden'!X81="x","x",$W$2-'Indicator Date hidden'!X81)</f>
        <v>3</v>
      </c>
      <c r="X80" s="213">
        <f>IF('Indicator Date hidden'!Y81="x","x",$X$2-'Indicator Date hidden'!Y81)</f>
        <v>4</v>
      </c>
      <c r="Y80" s="213">
        <f>IF('Indicator Date hidden'!Z81="x","x",$Y$2-'Indicator Date hidden'!Z81)</f>
        <v>0</v>
      </c>
      <c r="Z80" s="213">
        <f>IF('Indicator Date hidden'!AA81="x","x",$Z$2-'Indicator Date hidden'!AA81)</f>
        <v>0</v>
      </c>
      <c r="AA80" s="213" t="str">
        <f>IF('Indicator Date hidden'!AB81="x","x",$AA$2-'Indicator Date hidden'!AB81)</f>
        <v>x</v>
      </c>
      <c r="AB80" s="213">
        <f>IF('Indicator Date hidden'!AC81="x","x",$AB$2-'Indicator Date hidden'!AC81)</f>
        <v>0</v>
      </c>
      <c r="AC80" s="213">
        <f>IF('Indicator Date hidden'!AD81="x","x",$AC$2-'Indicator Date hidden'!AD81)</f>
        <v>0</v>
      </c>
      <c r="AD80" s="213" t="str">
        <f>IF('Indicator Date hidden'!AE81="x","x",$AD$2-'Indicator Date hidden'!AE81)</f>
        <v>x</v>
      </c>
      <c r="AE80" s="213">
        <f>IF('Indicator Date hidden'!AF81="x","x",$AE$2-'Indicator Date hidden'!AF81)</f>
        <v>0</v>
      </c>
      <c r="AF80" s="213">
        <f>IF('Indicator Date hidden'!AG81="x","x",$AF$2-'Indicator Date hidden'!AG81)</f>
        <v>1</v>
      </c>
      <c r="AG80" s="213">
        <f>IF('Indicator Date hidden'!AH81="x","x",$AG$2-'Indicator Date hidden'!AH81)</f>
        <v>0</v>
      </c>
      <c r="AH80" s="213">
        <f>IF('Indicator Date hidden'!AI81="x","x",$AH$2-'Indicator Date hidden'!AI81)</f>
        <v>0</v>
      </c>
      <c r="AI80" s="213">
        <f>IF('Indicator Date hidden'!AJ81="x","x",$AI$2-'Indicator Date hidden'!AJ81)</f>
        <v>0</v>
      </c>
      <c r="AJ80" s="213">
        <f>IF('Indicator Date hidden'!AK81="x","x",$AJ$2-'Indicator Date hidden'!AK81)</f>
        <v>0</v>
      </c>
      <c r="AK80" s="213">
        <f>IF('Indicator Date hidden'!AL81="x","x",$AK$2-'Indicator Date hidden'!AL81)</f>
        <v>0</v>
      </c>
      <c r="AL80" s="213">
        <f>IF('Indicator Date hidden'!AM81="x","x",$AL$2-'Indicator Date hidden'!AM81)</f>
        <v>0</v>
      </c>
      <c r="AM80" s="213">
        <f>IF('Indicator Date hidden'!AN81="x","x",$AM$2-'Indicator Date hidden'!AN81)</f>
        <v>0</v>
      </c>
      <c r="AN80" s="213">
        <f>IF('Indicator Date hidden'!AO81="x","x",$AN$2-'Indicator Date hidden'!AO81)</f>
        <v>0</v>
      </c>
      <c r="AO80" s="213">
        <f>IF('Indicator Date hidden'!AP81="x","x",$AO$2-'Indicator Date hidden'!AP81)</f>
        <v>0</v>
      </c>
      <c r="AP80" s="213">
        <f>IF('Indicator Date hidden'!AQ81="x","x",$AP$2-'Indicator Date hidden'!AQ81)</f>
        <v>0</v>
      </c>
      <c r="AQ80" s="213">
        <f>IF('Indicator Date hidden'!AR81="x","x",$AQ$2-'Indicator Date hidden'!AR81)</f>
        <v>0</v>
      </c>
      <c r="AR80" s="213">
        <f>IF('Indicator Date hidden'!AS81="x","x",$AR$2-'Indicator Date hidden'!AS81)</f>
        <v>0</v>
      </c>
      <c r="AS80" s="213">
        <f>IF('Indicator Date hidden'!AT81="x","x",$AS$2-'Indicator Date hidden'!AT81)</f>
        <v>0</v>
      </c>
      <c r="AT80" s="213">
        <f>IF('Indicator Date hidden'!AU81="x","x",$AT$2-'Indicator Date hidden'!AU81)</f>
        <v>0</v>
      </c>
      <c r="AU80" s="213">
        <f>IF('Indicator Date hidden'!AV81="x","x",$AU$2-'Indicator Date hidden'!AV81)</f>
        <v>1</v>
      </c>
      <c r="AV80" s="213">
        <f>IF('Indicator Date hidden'!AW81="x","x",$AV$2-'Indicator Date hidden'!AW81)</f>
        <v>0</v>
      </c>
      <c r="AW80" s="213">
        <f>IF('Indicator Date hidden'!AX81="x","x",$AW$2-'Indicator Date hidden'!AX81)</f>
        <v>0</v>
      </c>
      <c r="AX80" s="213">
        <f>IF('Indicator Date hidden'!AY81="x","x",$AX$2-'Indicator Date hidden'!AY81)</f>
        <v>0</v>
      </c>
      <c r="AY80" s="213">
        <f>IF('Indicator Date hidden'!AZ81="x","x",$AY$2-'Indicator Date hidden'!AZ81)</f>
        <v>0</v>
      </c>
      <c r="AZ80" s="213">
        <f>IF('Indicator Date hidden'!BA81="x","x",$AZ$2-'Indicator Date hidden'!BA81)</f>
        <v>0</v>
      </c>
      <c r="BA80">
        <f t="shared" si="10"/>
        <v>12</v>
      </c>
      <c r="BB80" s="21">
        <f t="shared" si="11"/>
        <v>0.24489795918367346</v>
      </c>
      <c r="BC80">
        <f t="shared" si="12"/>
        <v>5</v>
      </c>
      <c r="BD80" s="21">
        <f t="shared" si="13"/>
        <v>0.82141272642849417</v>
      </c>
      <c r="BE80" s="283">
        <f t="shared" si="14"/>
        <v>0</v>
      </c>
    </row>
    <row r="81" spans="1:57" x14ac:dyDescent="0.35">
      <c r="A81" t="s">
        <v>8176</v>
      </c>
      <c r="B81" s="213">
        <f>IF('Indicator Date hidden'!C82="x","x",$B$2-'Indicator Date hidden'!C82)</f>
        <v>0</v>
      </c>
      <c r="C81" s="213">
        <f>IF('Indicator Date hidden'!D82="x","x",$C$2-'Indicator Date hidden'!D82)</f>
        <v>0</v>
      </c>
      <c r="D81" s="213">
        <f>IF('Indicator Date hidden'!E82="x","x",$D$2-'Indicator Date hidden'!E82)</f>
        <v>0</v>
      </c>
      <c r="E81" s="213">
        <f>IF('Indicator Date hidden'!F82="x","x",$E$2-'Indicator Date hidden'!F82)</f>
        <v>0</v>
      </c>
      <c r="F81" s="213">
        <f>IF('Indicator Date hidden'!G82="x","x",$F$2-'Indicator Date hidden'!G82)</f>
        <v>0</v>
      </c>
      <c r="G81" s="213">
        <f>IF('Indicator Date hidden'!H82="x","x",$G$2-'Indicator Date hidden'!H82)</f>
        <v>0</v>
      </c>
      <c r="H81" s="213">
        <f>IF('Indicator Date hidden'!I82="x","x",$H$2-'Indicator Date hidden'!I82)</f>
        <v>0</v>
      </c>
      <c r="I81" s="213">
        <f>IF('Indicator Date hidden'!J82="x","x",$I$2-'Indicator Date hidden'!J82)</f>
        <v>0</v>
      </c>
      <c r="J81" s="213">
        <f>IF('Indicator Date hidden'!K82="x","x",$J$2-'Indicator Date hidden'!K82)</f>
        <v>0</v>
      </c>
      <c r="K81" s="213">
        <f>IF('Indicator Date hidden'!L82="x","x",$K$2-'Indicator Date hidden'!L82)</f>
        <v>0</v>
      </c>
      <c r="L81" s="213">
        <f>IF('Indicator Date hidden'!M82="x","x",$L$2-'Indicator Date hidden'!M82)</f>
        <v>0</v>
      </c>
      <c r="M81" s="213">
        <f>IF('Indicator Date hidden'!N82="x","x",$M$2-'Indicator Date hidden'!N82)</f>
        <v>0</v>
      </c>
      <c r="N81" s="213">
        <f>IF('Indicator Date hidden'!O82="x","x",$N$2-'Indicator Date hidden'!O82)</f>
        <v>0</v>
      </c>
      <c r="O81" s="213">
        <f>IF('Indicator Date hidden'!P82="x","x",$O$2-'Indicator Date hidden'!P82)</f>
        <v>0</v>
      </c>
      <c r="P81" s="213">
        <f>IF('Indicator Date hidden'!Q82="x","x",$P$2-'Indicator Date hidden'!Q82)</f>
        <v>0</v>
      </c>
      <c r="Q81" s="213" t="str">
        <f>IF('Indicator Date hidden'!R82="x","x",$Q$2-'Indicator Date hidden'!R82)</f>
        <v>x</v>
      </c>
      <c r="R81" s="213">
        <f>IF('Indicator Date hidden'!S82="x","x",$R$2-'Indicator Date hidden'!S82)</f>
        <v>0</v>
      </c>
      <c r="S81" s="213">
        <f>IF('Indicator Date hidden'!T82="x","x",$S$2-'Indicator Date hidden'!T82)</f>
        <v>0</v>
      </c>
      <c r="T81" s="213">
        <f>IF('Indicator Date hidden'!U82="x","x",$T$2-'Indicator Date hidden'!U82)</f>
        <v>0</v>
      </c>
      <c r="U81" s="213" t="str">
        <f>IF('Indicator Date hidden'!V82="x","x",$U$2-'Indicator Date hidden'!V82)</f>
        <v>x</v>
      </c>
      <c r="V81" s="213">
        <f>IF('Indicator Date hidden'!W82="x","x",$V$2-'Indicator Date hidden'!W82)</f>
        <v>0</v>
      </c>
      <c r="W81" s="213" t="str">
        <f>IF('Indicator Date hidden'!X82="x","x",$W$2-'Indicator Date hidden'!X82)</f>
        <v>x</v>
      </c>
      <c r="X81" s="213">
        <f>IF('Indicator Date hidden'!Y82="x","x",$X$2-'Indicator Date hidden'!Y82)</f>
        <v>1</v>
      </c>
      <c r="Y81" s="213">
        <f>IF('Indicator Date hidden'!Z82="x","x",$Y$2-'Indicator Date hidden'!Z82)</f>
        <v>0</v>
      </c>
      <c r="Z81" s="213">
        <f>IF('Indicator Date hidden'!AA82="x","x",$Z$2-'Indicator Date hidden'!AA82)</f>
        <v>0</v>
      </c>
      <c r="AA81" s="213">
        <f>IF('Indicator Date hidden'!AB82="x","x",$AA$2-'Indicator Date hidden'!AB82)</f>
        <v>0</v>
      </c>
      <c r="AB81" s="213">
        <f>IF('Indicator Date hidden'!AC82="x","x",$AB$2-'Indicator Date hidden'!AC82)</f>
        <v>0</v>
      </c>
      <c r="AC81" s="213">
        <f>IF('Indicator Date hidden'!AD82="x","x",$AC$2-'Indicator Date hidden'!AD82)</f>
        <v>0</v>
      </c>
      <c r="AD81" s="213" t="str">
        <f>IF('Indicator Date hidden'!AE82="x","x",$AD$2-'Indicator Date hidden'!AE82)</f>
        <v>x</v>
      </c>
      <c r="AE81" s="213">
        <f>IF('Indicator Date hidden'!AF82="x","x",$AE$2-'Indicator Date hidden'!AF82)</f>
        <v>0</v>
      </c>
      <c r="AF81" s="213">
        <f>IF('Indicator Date hidden'!AG82="x","x",$AF$2-'Indicator Date hidden'!AG82)</f>
        <v>1</v>
      </c>
      <c r="AG81" s="213">
        <f>IF('Indicator Date hidden'!AH82="x","x",$AG$2-'Indicator Date hidden'!AH82)</f>
        <v>0</v>
      </c>
      <c r="AH81" s="213">
        <f>IF('Indicator Date hidden'!AI82="x","x",$AH$2-'Indicator Date hidden'!AI82)</f>
        <v>0</v>
      </c>
      <c r="AI81" s="213">
        <f>IF('Indicator Date hidden'!AJ82="x","x",$AI$2-'Indicator Date hidden'!AJ82)</f>
        <v>0</v>
      </c>
      <c r="AJ81" s="213" t="str">
        <f>IF('Indicator Date hidden'!AK82="x","x",$AJ$2-'Indicator Date hidden'!AK82)</f>
        <v>x</v>
      </c>
      <c r="AK81" s="213">
        <f>IF('Indicator Date hidden'!AL82="x","x",$AK$2-'Indicator Date hidden'!AL82)</f>
        <v>1</v>
      </c>
      <c r="AL81" s="213">
        <f>IF('Indicator Date hidden'!AM82="x","x",$AL$2-'Indicator Date hidden'!AM82)</f>
        <v>0</v>
      </c>
      <c r="AM81" s="213">
        <f>IF('Indicator Date hidden'!AN82="x","x",$AM$2-'Indicator Date hidden'!AN82)</f>
        <v>0</v>
      </c>
      <c r="AN81" s="213">
        <f>IF('Indicator Date hidden'!AO82="x","x",$AN$2-'Indicator Date hidden'!AO82)</f>
        <v>0</v>
      </c>
      <c r="AO81" s="213">
        <f>IF('Indicator Date hidden'!AP82="x","x",$AO$2-'Indicator Date hidden'!AP82)</f>
        <v>0</v>
      </c>
      <c r="AP81" s="213">
        <f>IF('Indicator Date hidden'!AQ82="x","x",$AP$2-'Indicator Date hidden'!AQ82)</f>
        <v>0</v>
      </c>
      <c r="AQ81" s="213" t="str">
        <f>IF('Indicator Date hidden'!AR82="x","x",$AQ$2-'Indicator Date hidden'!AR82)</f>
        <v>x</v>
      </c>
      <c r="AR81" s="213">
        <f>IF('Indicator Date hidden'!AS82="x","x",$AR$2-'Indicator Date hidden'!AS82)</f>
        <v>0</v>
      </c>
      <c r="AS81" s="213">
        <f>IF('Indicator Date hidden'!AT82="x","x",$AS$2-'Indicator Date hidden'!AT82)</f>
        <v>0</v>
      </c>
      <c r="AT81" s="213">
        <f>IF('Indicator Date hidden'!AU82="x","x",$AT$2-'Indicator Date hidden'!AU82)</f>
        <v>0</v>
      </c>
      <c r="AU81" s="213" t="str">
        <f>IF('Indicator Date hidden'!AV82="x","x",$AU$2-'Indicator Date hidden'!AV82)</f>
        <v>x</v>
      </c>
      <c r="AV81" s="213">
        <f>IF('Indicator Date hidden'!AW82="x","x",$AV$2-'Indicator Date hidden'!AW82)</f>
        <v>0</v>
      </c>
      <c r="AW81" s="213">
        <f>IF('Indicator Date hidden'!AX82="x","x",$AW$2-'Indicator Date hidden'!AX82)</f>
        <v>0</v>
      </c>
      <c r="AX81" s="213">
        <f>IF('Indicator Date hidden'!AY82="x","x",$AX$2-'Indicator Date hidden'!AY82)</f>
        <v>0</v>
      </c>
      <c r="AY81" s="213">
        <f>IF('Indicator Date hidden'!AZ82="x","x",$AY$2-'Indicator Date hidden'!AZ82)</f>
        <v>0</v>
      </c>
      <c r="AZ81" s="213">
        <f>IF('Indicator Date hidden'!BA82="x","x",$AZ$2-'Indicator Date hidden'!BA82)</f>
        <v>0</v>
      </c>
      <c r="BA81">
        <f t="shared" si="10"/>
        <v>3</v>
      </c>
      <c r="BB81" s="21">
        <f t="shared" si="11"/>
        <v>6.8181818181818177E-2</v>
      </c>
      <c r="BC81">
        <f t="shared" si="12"/>
        <v>3</v>
      </c>
      <c r="BD81" s="21">
        <f t="shared" si="13"/>
        <v>0.25205764787294127</v>
      </c>
      <c r="BE81" s="283">
        <f t="shared" si="14"/>
        <v>0</v>
      </c>
    </row>
    <row r="82" spans="1:57" x14ac:dyDescent="0.35">
      <c r="A82" t="s">
        <v>8182</v>
      </c>
      <c r="B82" s="213">
        <f>IF('Indicator Date hidden'!C83="x","x",$B$2-'Indicator Date hidden'!C83)</f>
        <v>0</v>
      </c>
      <c r="C82" s="213">
        <f>IF('Indicator Date hidden'!D83="x","x",$C$2-'Indicator Date hidden'!D83)</f>
        <v>0</v>
      </c>
      <c r="D82" s="213">
        <f>IF('Indicator Date hidden'!E83="x","x",$D$2-'Indicator Date hidden'!E83)</f>
        <v>0</v>
      </c>
      <c r="E82" s="213">
        <f>IF('Indicator Date hidden'!F83="x","x",$E$2-'Indicator Date hidden'!F83)</f>
        <v>0</v>
      </c>
      <c r="F82" s="213">
        <f>IF('Indicator Date hidden'!G83="x","x",$F$2-'Indicator Date hidden'!G83)</f>
        <v>0</v>
      </c>
      <c r="G82" s="213">
        <f>IF('Indicator Date hidden'!H83="x","x",$G$2-'Indicator Date hidden'!H83)</f>
        <v>0</v>
      </c>
      <c r="H82" s="213">
        <f>IF('Indicator Date hidden'!I83="x","x",$H$2-'Indicator Date hidden'!I83)</f>
        <v>0</v>
      </c>
      <c r="I82" s="213">
        <f>IF('Indicator Date hidden'!J83="x","x",$I$2-'Indicator Date hidden'!J83)</f>
        <v>0</v>
      </c>
      <c r="J82" s="213">
        <f>IF('Indicator Date hidden'!K83="x","x",$J$2-'Indicator Date hidden'!K83)</f>
        <v>0</v>
      </c>
      <c r="K82" s="213">
        <f>IF('Indicator Date hidden'!L83="x","x",$K$2-'Indicator Date hidden'!L83)</f>
        <v>0</v>
      </c>
      <c r="L82" s="213">
        <f>IF('Indicator Date hidden'!M83="x","x",$L$2-'Indicator Date hidden'!M83)</f>
        <v>0</v>
      </c>
      <c r="M82" s="213">
        <f>IF('Indicator Date hidden'!N83="x","x",$M$2-'Indicator Date hidden'!N83)</f>
        <v>0</v>
      </c>
      <c r="N82" s="213">
        <f>IF('Indicator Date hidden'!O83="x","x",$N$2-'Indicator Date hidden'!O83)</f>
        <v>0</v>
      </c>
      <c r="O82" s="213">
        <f>IF('Indicator Date hidden'!P83="x","x",$O$2-'Indicator Date hidden'!P83)</f>
        <v>0</v>
      </c>
      <c r="P82" s="213">
        <f>IF('Indicator Date hidden'!Q83="x","x",$P$2-'Indicator Date hidden'!Q83)</f>
        <v>0</v>
      </c>
      <c r="Q82" s="213" t="str">
        <f>IF('Indicator Date hidden'!R83="x","x",$Q$2-'Indicator Date hidden'!R83)</f>
        <v>x</v>
      </c>
      <c r="R82" s="213">
        <f>IF('Indicator Date hidden'!S83="x","x",$R$2-'Indicator Date hidden'!S83)</f>
        <v>0</v>
      </c>
      <c r="S82" s="213">
        <f>IF('Indicator Date hidden'!T83="x","x",$S$2-'Indicator Date hidden'!T83)</f>
        <v>0</v>
      </c>
      <c r="T82" s="213">
        <f>IF('Indicator Date hidden'!U83="x","x",$T$2-'Indicator Date hidden'!U83)</f>
        <v>0</v>
      </c>
      <c r="U82" s="213" t="str">
        <f>IF('Indicator Date hidden'!V83="x","x",$U$2-'Indicator Date hidden'!V83)</f>
        <v>x</v>
      </c>
      <c r="V82" s="213">
        <f>IF('Indicator Date hidden'!W83="x","x",$V$2-'Indicator Date hidden'!W83)</f>
        <v>0</v>
      </c>
      <c r="W82" s="213" t="str">
        <f>IF('Indicator Date hidden'!X83="x","x",$W$2-'Indicator Date hidden'!X83)</f>
        <v>x</v>
      </c>
      <c r="X82" s="213">
        <f>IF('Indicator Date hidden'!Y83="x","x",$X$2-'Indicator Date hidden'!Y83)</f>
        <v>2</v>
      </c>
      <c r="Y82" s="213">
        <f>IF('Indicator Date hidden'!Z83="x","x",$Y$2-'Indicator Date hidden'!Z83)</f>
        <v>0</v>
      </c>
      <c r="Z82" s="213">
        <f>IF('Indicator Date hidden'!AA83="x","x",$Z$2-'Indicator Date hidden'!AA83)</f>
        <v>0</v>
      </c>
      <c r="AA82" s="213" t="str">
        <f>IF('Indicator Date hidden'!AB83="x","x",$AA$2-'Indicator Date hidden'!AB83)</f>
        <v>x</v>
      </c>
      <c r="AB82" s="213">
        <f>IF('Indicator Date hidden'!AC83="x","x",$AB$2-'Indicator Date hidden'!AC83)</f>
        <v>0</v>
      </c>
      <c r="AC82" s="213">
        <f>IF('Indicator Date hidden'!AD83="x","x",$AC$2-'Indicator Date hidden'!AD83)</f>
        <v>0</v>
      </c>
      <c r="AD82" s="213" t="str">
        <f>IF('Indicator Date hidden'!AE83="x","x",$AD$2-'Indicator Date hidden'!AE83)</f>
        <v>x</v>
      </c>
      <c r="AE82" s="213">
        <f>IF('Indicator Date hidden'!AF83="x","x",$AE$2-'Indicator Date hidden'!AF83)</f>
        <v>0</v>
      </c>
      <c r="AF82" s="213">
        <f>IF('Indicator Date hidden'!AG83="x","x",$AF$2-'Indicator Date hidden'!AG83)</f>
        <v>3</v>
      </c>
      <c r="AG82" s="213">
        <f>IF('Indicator Date hidden'!AH83="x","x",$AG$2-'Indicator Date hidden'!AH83)</f>
        <v>0</v>
      </c>
      <c r="AH82" s="213">
        <f>IF('Indicator Date hidden'!AI83="x","x",$AH$2-'Indicator Date hidden'!AI83)</f>
        <v>0</v>
      </c>
      <c r="AI82" s="213">
        <f>IF('Indicator Date hidden'!AJ83="x","x",$AI$2-'Indicator Date hidden'!AJ83)</f>
        <v>0</v>
      </c>
      <c r="AJ82" s="213" t="str">
        <f>IF('Indicator Date hidden'!AK83="x","x",$AJ$2-'Indicator Date hidden'!AK83)</f>
        <v>x</v>
      </c>
      <c r="AK82" s="213">
        <f>IF('Indicator Date hidden'!AL83="x","x",$AK$2-'Indicator Date hidden'!AL83)</f>
        <v>1</v>
      </c>
      <c r="AL82" s="213">
        <f>IF('Indicator Date hidden'!AM83="x","x",$AL$2-'Indicator Date hidden'!AM83)</f>
        <v>0</v>
      </c>
      <c r="AM82" s="213">
        <f>IF('Indicator Date hidden'!AN83="x","x",$AM$2-'Indicator Date hidden'!AN83)</f>
        <v>0</v>
      </c>
      <c r="AN82" s="213">
        <f>IF('Indicator Date hidden'!AO83="x","x",$AN$2-'Indicator Date hidden'!AO83)</f>
        <v>0</v>
      </c>
      <c r="AO82" s="213">
        <f>IF('Indicator Date hidden'!AP83="x","x",$AO$2-'Indicator Date hidden'!AP83)</f>
        <v>0</v>
      </c>
      <c r="AP82" s="213">
        <f>IF('Indicator Date hidden'!AQ83="x","x",$AP$2-'Indicator Date hidden'!AQ83)</f>
        <v>0</v>
      </c>
      <c r="AQ82" s="213" t="str">
        <f>IF('Indicator Date hidden'!AR83="x","x",$AQ$2-'Indicator Date hidden'!AR83)</f>
        <v>x</v>
      </c>
      <c r="AR82" s="213">
        <f>IF('Indicator Date hidden'!AS83="x","x",$AR$2-'Indicator Date hidden'!AS83)</f>
        <v>0</v>
      </c>
      <c r="AS82" s="213">
        <f>IF('Indicator Date hidden'!AT83="x","x",$AS$2-'Indicator Date hidden'!AT83)</f>
        <v>0</v>
      </c>
      <c r="AT82" s="213">
        <f>IF('Indicator Date hidden'!AU83="x","x",$AT$2-'Indicator Date hidden'!AU83)</f>
        <v>0</v>
      </c>
      <c r="AU82" s="213" t="str">
        <f>IF('Indicator Date hidden'!AV83="x","x",$AU$2-'Indicator Date hidden'!AV83)</f>
        <v>x</v>
      </c>
      <c r="AV82" s="213">
        <f>IF('Indicator Date hidden'!AW83="x","x",$AV$2-'Indicator Date hidden'!AW83)</f>
        <v>0</v>
      </c>
      <c r="AW82" s="213">
        <f>IF('Indicator Date hidden'!AX83="x","x",$AW$2-'Indicator Date hidden'!AX83)</f>
        <v>0</v>
      </c>
      <c r="AX82" s="213">
        <f>IF('Indicator Date hidden'!AY83="x","x",$AX$2-'Indicator Date hidden'!AY83)</f>
        <v>0</v>
      </c>
      <c r="AY82" s="213">
        <f>IF('Indicator Date hidden'!AZ83="x","x",$AY$2-'Indicator Date hidden'!AZ83)</f>
        <v>0</v>
      </c>
      <c r="AZ82" s="213">
        <f>IF('Indicator Date hidden'!BA83="x","x",$AZ$2-'Indicator Date hidden'!BA83)</f>
        <v>0</v>
      </c>
      <c r="BA82">
        <f t="shared" si="10"/>
        <v>6</v>
      </c>
      <c r="BB82" s="21">
        <f t="shared" si="11"/>
        <v>0.13953488372093023</v>
      </c>
      <c r="BC82">
        <f t="shared" si="12"/>
        <v>3</v>
      </c>
      <c r="BD82" s="21">
        <f t="shared" si="13"/>
        <v>0.55327336062187538</v>
      </c>
      <c r="BE82" s="283">
        <f t="shared" si="14"/>
        <v>0</v>
      </c>
    </row>
    <row r="83" spans="1:57" x14ac:dyDescent="0.35">
      <c r="A83" t="s">
        <v>8183</v>
      </c>
      <c r="B83" s="213">
        <f>IF('Indicator Date hidden'!C84="x","x",$B$2-'Indicator Date hidden'!C84)</f>
        <v>0</v>
      </c>
      <c r="C83" s="213">
        <f>IF('Indicator Date hidden'!D84="x","x",$C$2-'Indicator Date hidden'!D84)</f>
        <v>0</v>
      </c>
      <c r="D83" s="213">
        <f>IF('Indicator Date hidden'!E84="x","x",$D$2-'Indicator Date hidden'!E84)</f>
        <v>0</v>
      </c>
      <c r="E83" s="213">
        <f>IF('Indicator Date hidden'!F84="x","x",$E$2-'Indicator Date hidden'!F84)</f>
        <v>0</v>
      </c>
      <c r="F83" s="213">
        <f>IF('Indicator Date hidden'!G84="x","x",$F$2-'Indicator Date hidden'!G84)</f>
        <v>0</v>
      </c>
      <c r="G83" s="213">
        <f>IF('Indicator Date hidden'!H84="x","x",$G$2-'Indicator Date hidden'!H84)</f>
        <v>0</v>
      </c>
      <c r="H83" s="213">
        <f>IF('Indicator Date hidden'!I84="x","x",$H$2-'Indicator Date hidden'!I84)</f>
        <v>0</v>
      </c>
      <c r="I83" s="213">
        <f>IF('Indicator Date hidden'!J84="x","x",$I$2-'Indicator Date hidden'!J84)</f>
        <v>0</v>
      </c>
      <c r="J83" s="213">
        <f>IF('Indicator Date hidden'!K84="x","x",$J$2-'Indicator Date hidden'!K84)</f>
        <v>0</v>
      </c>
      <c r="K83" s="213">
        <f>IF('Indicator Date hidden'!L84="x","x",$K$2-'Indicator Date hidden'!L84)</f>
        <v>0</v>
      </c>
      <c r="L83" s="213">
        <f>IF('Indicator Date hidden'!M84="x","x",$L$2-'Indicator Date hidden'!M84)</f>
        <v>0</v>
      </c>
      <c r="M83" s="213">
        <f>IF('Indicator Date hidden'!N84="x","x",$M$2-'Indicator Date hidden'!N84)</f>
        <v>0</v>
      </c>
      <c r="N83" s="213">
        <f>IF('Indicator Date hidden'!O84="x","x",$N$2-'Indicator Date hidden'!O84)</f>
        <v>0</v>
      </c>
      <c r="O83" s="213">
        <f>IF('Indicator Date hidden'!P84="x","x",$O$2-'Indicator Date hidden'!P84)</f>
        <v>0</v>
      </c>
      <c r="P83" s="213">
        <f>IF('Indicator Date hidden'!Q84="x","x",$P$2-'Indicator Date hidden'!Q84)</f>
        <v>0</v>
      </c>
      <c r="Q83" s="213" t="str">
        <f>IF('Indicator Date hidden'!R84="x","x",$Q$2-'Indicator Date hidden'!R84)</f>
        <v>x</v>
      </c>
      <c r="R83" s="213">
        <f>IF('Indicator Date hidden'!S84="x","x",$R$2-'Indicator Date hidden'!S84)</f>
        <v>0</v>
      </c>
      <c r="S83" s="213">
        <f>IF('Indicator Date hidden'!T84="x","x",$S$2-'Indicator Date hidden'!T84)</f>
        <v>0</v>
      </c>
      <c r="T83" s="213">
        <f>IF('Indicator Date hidden'!U84="x","x",$T$2-'Indicator Date hidden'!U84)</f>
        <v>0</v>
      </c>
      <c r="U83" s="213" t="str">
        <f>IF('Indicator Date hidden'!V84="x","x",$U$2-'Indicator Date hidden'!V84)</f>
        <v>x</v>
      </c>
      <c r="V83" s="213">
        <f>IF('Indicator Date hidden'!W84="x","x",$V$2-'Indicator Date hidden'!W84)</f>
        <v>0</v>
      </c>
      <c r="W83" s="213" t="str">
        <f>IF('Indicator Date hidden'!X84="x","x",$W$2-'Indicator Date hidden'!X84)</f>
        <v>x</v>
      </c>
      <c r="X83" s="213">
        <f>IF('Indicator Date hidden'!Y84="x","x",$X$2-'Indicator Date hidden'!Y84)</f>
        <v>2</v>
      </c>
      <c r="Y83" s="213">
        <f>IF('Indicator Date hidden'!Z84="x","x",$Y$2-'Indicator Date hidden'!Z84)</f>
        <v>0</v>
      </c>
      <c r="Z83" s="213">
        <f>IF('Indicator Date hidden'!AA84="x","x",$Z$2-'Indicator Date hidden'!AA84)</f>
        <v>0</v>
      </c>
      <c r="AA83" s="213">
        <f>IF('Indicator Date hidden'!AB84="x","x",$AA$2-'Indicator Date hidden'!AB84)</f>
        <v>1</v>
      </c>
      <c r="AB83" s="213">
        <f>IF('Indicator Date hidden'!AC84="x","x",$AB$2-'Indicator Date hidden'!AC84)</f>
        <v>0</v>
      </c>
      <c r="AC83" s="213">
        <f>IF('Indicator Date hidden'!AD84="x","x",$AC$2-'Indicator Date hidden'!AD84)</f>
        <v>0</v>
      </c>
      <c r="AD83" s="213" t="str">
        <f>IF('Indicator Date hidden'!AE84="x","x",$AD$2-'Indicator Date hidden'!AE84)</f>
        <v>x</v>
      </c>
      <c r="AE83" s="213">
        <f>IF('Indicator Date hidden'!AF84="x","x",$AE$2-'Indicator Date hidden'!AF84)</f>
        <v>0</v>
      </c>
      <c r="AF83" s="213">
        <f>IF('Indicator Date hidden'!AG84="x","x",$AF$2-'Indicator Date hidden'!AG84)</f>
        <v>1</v>
      </c>
      <c r="AG83" s="213">
        <f>IF('Indicator Date hidden'!AH84="x","x",$AG$2-'Indicator Date hidden'!AH84)</f>
        <v>0</v>
      </c>
      <c r="AH83" s="213">
        <f>IF('Indicator Date hidden'!AI84="x","x",$AH$2-'Indicator Date hidden'!AI84)</f>
        <v>0</v>
      </c>
      <c r="AI83" s="213">
        <f>IF('Indicator Date hidden'!AJ84="x","x",$AI$2-'Indicator Date hidden'!AJ84)</f>
        <v>0</v>
      </c>
      <c r="AJ83" s="213" t="str">
        <f>IF('Indicator Date hidden'!AK84="x","x",$AJ$2-'Indicator Date hidden'!AK84)</f>
        <v>x</v>
      </c>
      <c r="AK83" s="213">
        <f>IF('Indicator Date hidden'!AL84="x","x",$AK$2-'Indicator Date hidden'!AL84)</f>
        <v>1</v>
      </c>
      <c r="AL83" s="213">
        <f>IF('Indicator Date hidden'!AM84="x","x",$AL$2-'Indicator Date hidden'!AM84)</f>
        <v>0</v>
      </c>
      <c r="AM83" s="213">
        <f>IF('Indicator Date hidden'!AN84="x","x",$AM$2-'Indicator Date hidden'!AN84)</f>
        <v>0</v>
      </c>
      <c r="AN83" s="213">
        <f>IF('Indicator Date hidden'!AO84="x","x",$AN$2-'Indicator Date hidden'!AO84)</f>
        <v>0</v>
      </c>
      <c r="AO83" s="213">
        <f>IF('Indicator Date hidden'!AP84="x","x",$AO$2-'Indicator Date hidden'!AP84)</f>
        <v>0</v>
      </c>
      <c r="AP83" s="213">
        <f>IF('Indicator Date hidden'!AQ84="x","x",$AP$2-'Indicator Date hidden'!AQ84)</f>
        <v>0</v>
      </c>
      <c r="AQ83" s="213">
        <f>IF('Indicator Date hidden'!AR84="x","x",$AQ$2-'Indicator Date hidden'!AR84)</f>
        <v>0</v>
      </c>
      <c r="AR83" s="213">
        <f>IF('Indicator Date hidden'!AS84="x","x",$AR$2-'Indicator Date hidden'!AS84)</f>
        <v>0</v>
      </c>
      <c r="AS83" s="213">
        <f>IF('Indicator Date hidden'!AT84="x","x",$AS$2-'Indicator Date hidden'!AT84)</f>
        <v>0</v>
      </c>
      <c r="AT83" s="213">
        <f>IF('Indicator Date hidden'!AU84="x","x",$AT$2-'Indicator Date hidden'!AU84)</f>
        <v>0</v>
      </c>
      <c r="AU83" s="213">
        <f>IF('Indicator Date hidden'!AV84="x","x",$AU$2-'Indicator Date hidden'!AV84)</f>
        <v>1</v>
      </c>
      <c r="AV83" s="213">
        <f>IF('Indicator Date hidden'!AW84="x","x",$AV$2-'Indicator Date hidden'!AW84)</f>
        <v>0</v>
      </c>
      <c r="AW83" s="213">
        <f>IF('Indicator Date hidden'!AX84="x","x",$AW$2-'Indicator Date hidden'!AX84)</f>
        <v>0</v>
      </c>
      <c r="AX83" s="213">
        <f>IF('Indicator Date hidden'!AY84="x","x",$AX$2-'Indicator Date hidden'!AY84)</f>
        <v>0</v>
      </c>
      <c r="AY83" s="213">
        <f>IF('Indicator Date hidden'!AZ84="x","x",$AY$2-'Indicator Date hidden'!AZ84)</f>
        <v>0</v>
      </c>
      <c r="AZ83" s="213">
        <f>IF('Indicator Date hidden'!BA84="x","x",$AZ$2-'Indicator Date hidden'!BA84)</f>
        <v>0</v>
      </c>
      <c r="BA83">
        <f t="shared" si="10"/>
        <v>6</v>
      </c>
      <c r="BB83" s="21">
        <f t="shared" si="11"/>
        <v>0.13043478260869565</v>
      </c>
      <c r="BC83">
        <f t="shared" si="12"/>
        <v>5</v>
      </c>
      <c r="BD83" s="21">
        <f t="shared" si="13"/>
        <v>0.39610580778888255</v>
      </c>
      <c r="BE83" s="283">
        <f t="shared" si="14"/>
        <v>0</v>
      </c>
    </row>
    <row r="84" spans="1:57" x14ac:dyDescent="0.35">
      <c r="A84" t="s">
        <v>8185</v>
      </c>
      <c r="B84" s="213">
        <f>IF('Indicator Date hidden'!C85="x","x",$B$2-'Indicator Date hidden'!C85)</f>
        <v>0</v>
      </c>
      <c r="C84" s="213">
        <f>IF('Indicator Date hidden'!D85="x","x",$C$2-'Indicator Date hidden'!D85)</f>
        <v>0</v>
      </c>
      <c r="D84" s="213">
        <f>IF('Indicator Date hidden'!E85="x","x",$D$2-'Indicator Date hidden'!E85)</f>
        <v>0</v>
      </c>
      <c r="E84" s="213">
        <f>IF('Indicator Date hidden'!F85="x","x",$E$2-'Indicator Date hidden'!F85)</f>
        <v>0</v>
      </c>
      <c r="F84" s="213">
        <f>IF('Indicator Date hidden'!G85="x","x",$F$2-'Indicator Date hidden'!G85)</f>
        <v>0</v>
      </c>
      <c r="G84" s="213">
        <f>IF('Indicator Date hidden'!H85="x","x",$G$2-'Indicator Date hidden'!H85)</f>
        <v>0</v>
      </c>
      <c r="H84" s="213">
        <f>IF('Indicator Date hidden'!I85="x","x",$H$2-'Indicator Date hidden'!I85)</f>
        <v>0</v>
      </c>
      <c r="I84" s="213">
        <f>IF('Indicator Date hidden'!J85="x","x",$I$2-'Indicator Date hidden'!J85)</f>
        <v>0</v>
      </c>
      <c r="J84" s="213">
        <f>IF('Indicator Date hidden'!K85="x","x",$J$2-'Indicator Date hidden'!K85)</f>
        <v>0</v>
      </c>
      <c r="K84" s="213">
        <f>IF('Indicator Date hidden'!L85="x","x",$K$2-'Indicator Date hidden'!L85)</f>
        <v>0</v>
      </c>
      <c r="L84" s="213">
        <f>IF('Indicator Date hidden'!M85="x","x",$L$2-'Indicator Date hidden'!M85)</f>
        <v>0</v>
      </c>
      <c r="M84" s="213">
        <f>IF('Indicator Date hidden'!N85="x","x",$M$2-'Indicator Date hidden'!N85)</f>
        <v>0</v>
      </c>
      <c r="N84" s="213">
        <f>IF('Indicator Date hidden'!O85="x","x",$N$2-'Indicator Date hidden'!O85)</f>
        <v>0</v>
      </c>
      <c r="O84" s="213">
        <f>IF('Indicator Date hidden'!P85="x","x",$O$2-'Indicator Date hidden'!P85)</f>
        <v>0</v>
      </c>
      <c r="P84" s="213">
        <f>IF('Indicator Date hidden'!Q85="x","x",$P$2-'Indicator Date hidden'!Q85)</f>
        <v>0</v>
      </c>
      <c r="Q84" s="213">
        <f>IF('Indicator Date hidden'!R85="x","x",$Q$2-'Indicator Date hidden'!R85)</f>
        <v>4</v>
      </c>
      <c r="R84" s="213">
        <f>IF('Indicator Date hidden'!S85="x","x",$R$2-'Indicator Date hidden'!S85)</f>
        <v>0</v>
      </c>
      <c r="S84" s="213">
        <f>IF('Indicator Date hidden'!T85="x","x",$S$2-'Indicator Date hidden'!T85)</f>
        <v>0</v>
      </c>
      <c r="T84" s="213">
        <f>IF('Indicator Date hidden'!U85="x","x",$T$2-'Indicator Date hidden'!U85)</f>
        <v>0</v>
      </c>
      <c r="U84" s="213">
        <f>IF('Indicator Date hidden'!V85="x","x",$U$2-'Indicator Date hidden'!V85)</f>
        <v>0</v>
      </c>
      <c r="V84" s="213">
        <f>IF('Indicator Date hidden'!W85="x","x",$V$2-'Indicator Date hidden'!W85)</f>
        <v>0</v>
      </c>
      <c r="W84" s="213">
        <f>IF('Indicator Date hidden'!X85="x","x",$W$2-'Indicator Date hidden'!X85)</f>
        <v>2</v>
      </c>
      <c r="X84" s="213">
        <f>IF('Indicator Date hidden'!Y85="x","x",$X$2-'Indicator Date hidden'!Y85)</f>
        <v>6</v>
      </c>
      <c r="Y84" s="213">
        <f>IF('Indicator Date hidden'!Z85="x","x",$Y$2-'Indicator Date hidden'!Z85)</f>
        <v>0</v>
      </c>
      <c r="Z84" s="213">
        <f>IF('Indicator Date hidden'!AA85="x","x",$Z$2-'Indicator Date hidden'!AA85)</f>
        <v>0</v>
      </c>
      <c r="AA84" s="213">
        <f>IF('Indicator Date hidden'!AB85="x","x",$AA$2-'Indicator Date hidden'!AB85)</f>
        <v>0</v>
      </c>
      <c r="AB84" s="213">
        <f>IF('Indicator Date hidden'!AC85="x","x",$AB$2-'Indicator Date hidden'!AC85)</f>
        <v>0</v>
      </c>
      <c r="AC84" s="213">
        <f>IF('Indicator Date hidden'!AD85="x","x",$AC$2-'Indicator Date hidden'!AD85)</f>
        <v>0</v>
      </c>
      <c r="AD84" s="213" t="str">
        <f>IF('Indicator Date hidden'!AE85="x","x",$AD$2-'Indicator Date hidden'!AE85)</f>
        <v>x</v>
      </c>
      <c r="AE84" s="213">
        <f>IF('Indicator Date hidden'!AF85="x","x",$AE$2-'Indicator Date hidden'!AF85)</f>
        <v>0</v>
      </c>
      <c r="AF84" s="213">
        <f>IF('Indicator Date hidden'!AG85="x","x",$AF$2-'Indicator Date hidden'!AG85)</f>
        <v>9</v>
      </c>
      <c r="AG84" s="213">
        <f>IF('Indicator Date hidden'!AH85="x","x",$AG$2-'Indicator Date hidden'!AH85)</f>
        <v>0</v>
      </c>
      <c r="AH84" s="213">
        <f>IF('Indicator Date hidden'!AI85="x","x",$AH$2-'Indicator Date hidden'!AI85)</f>
        <v>0</v>
      </c>
      <c r="AI84" s="213">
        <f>IF('Indicator Date hidden'!AJ85="x","x",$AI$2-'Indicator Date hidden'!AJ85)</f>
        <v>0</v>
      </c>
      <c r="AJ84" s="213" t="str">
        <f>IF('Indicator Date hidden'!AK85="x","x",$AJ$2-'Indicator Date hidden'!AK85)</f>
        <v>x</v>
      </c>
      <c r="AK84" s="213">
        <f>IF('Indicator Date hidden'!AL85="x","x",$AK$2-'Indicator Date hidden'!AL85)</f>
        <v>1</v>
      </c>
      <c r="AL84" s="213">
        <f>IF('Indicator Date hidden'!AM85="x","x",$AL$2-'Indicator Date hidden'!AM85)</f>
        <v>0</v>
      </c>
      <c r="AM84" s="213">
        <f>IF('Indicator Date hidden'!AN85="x","x",$AM$2-'Indicator Date hidden'!AN85)</f>
        <v>0</v>
      </c>
      <c r="AN84" s="213">
        <f>IF('Indicator Date hidden'!AO85="x","x",$AN$2-'Indicator Date hidden'!AO85)</f>
        <v>0</v>
      </c>
      <c r="AO84" s="213">
        <f>IF('Indicator Date hidden'!AP85="x","x",$AO$2-'Indicator Date hidden'!AP85)</f>
        <v>0</v>
      </c>
      <c r="AP84" s="213">
        <f>IF('Indicator Date hidden'!AQ85="x","x",$AP$2-'Indicator Date hidden'!AQ85)</f>
        <v>0</v>
      </c>
      <c r="AQ84" s="213">
        <f>IF('Indicator Date hidden'!AR85="x","x",$AQ$2-'Indicator Date hidden'!AR85)</f>
        <v>4</v>
      </c>
      <c r="AR84" s="213">
        <f>IF('Indicator Date hidden'!AS85="x","x",$AR$2-'Indicator Date hidden'!AS85)</f>
        <v>0</v>
      </c>
      <c r="AS84" s="213">
        <f>IF('Indicator Date hidden'!AT85="x","x",$AS$2-'Indicator Date hidden'!AT85)</f>
        <v>0</v>
      </c>
      <c r="AT84" s="213">
        <f>IF('Indicator Date hidden'!AU85="x","x",$AT$2-'Indicator Date hidden'!AU85)</f>
        <v>0</v>
      </c>
      <c r="AU84" s="213">
        <f>IF('Indicator Date hidden'!AV85="x","x",$AU$2-'Indicator Date hidden'!AV85)</f>
        <v>1</v>
      </c>
      <c r="AV84" s="213">
        <f>IF('Indicator Date hidden'!AW85="x","x",$AV$2-'Indicator Date hidden'!AW85)</f>
        <v>0</v>
      </c>
      <c r="AW84" s="213">
        <f>IF('Indicator Date hidden'!AX85="x","x",$AW$2-'Indicator Date hidden'!AX85)</f>
        <v>0</v>
      </c>
      <c r="AX84" s="213">
        <f>IF('Indicator Date hidden'!AY85="x","x",$AX$2-'Indicator Date hidden'!AY85)</f>
        <v>0</v>
      </c>
      <c r="AY84" s="213">
        <f>IF('Indicator Date hidden'!AZ85="x","x",$AY$2-'Indicator Date hidden'!AZ85)</f>
        <v>0</v>
      </c>
      <c r="AZ84" s="213">
        <f>IF('Indicator Date hidden'!BA85="x","x",$AZ$2-'Indicator Date hidden'!BA85)</f>
        <v>0</v>
      </c>
      <c r="BA84">
        <f t="shared" si="10"/>
        <v>27</v>
      </c>
      <c r="BB84" s="21">
        <f t="shared" si="11"/>
        <v>0.55102040816326525</v>
      </c>
      <c r="BC84">
        <f t="shared" si="12"/>
        <v>7</v>
      </c>
      <c r="BD84" s="21">
        <f t="shared" si="13"/>
        <v>1.6910475498666611</v>
      </c>
      <c r="BE84" s="283">
        <f t="shared" si="14"/>
        <v>0</v>
      </c>
    </row>
    <row r="85" spans="1:57" x14ac:dyDescent="0.35">
      <c r="A85" t="s">
        <v>8188</v>
      </c>
      <c r="B85" s="213">
        <f>IF('Indicator Date hidden'!C86="x","x",$B$2-'Indicator Date hidden'!C86)</f>
        <v>0</v>
      </c>
      <c r="C85" s="213">
        <f>IF('Indicator Date hidden'!D86="x","x",$C$2-'Indicator Date hidden'!D86)</f>
        <v>0</v>
      </c>
      <c r="D85" s="213">
        <f>IF('Indicator Date hidden'!E86="x","x",$D$2-'Indicator Date hidden'!E86)</f>
        <v>0</v>
      </c>
      <c r="E85" s="213">
        <f>IF('Indicator Date hidden'!F86="x","x",$E$2-'Indicator Date hidden'!F86)</f>
        <v>0</v>
      </c>
      <c r="F85" s="213">
        <f>IF('Indicator Date hidden'!G86="x","x",$F$2-'Indicator Date hidden'!G86)</f>
        <v>0</v>
      </c>
      <c r="G85" s="213">
        <f>IF('Indicator Date hidden'!H86="x","x",$G$2-'Indicator Date hidden'!H86)</f>
        <v>0</v>
      </c>
      <c r="H85" s="213">
        <f>IF('Indicator Date hidden'!I86="x","x",$H$2-'Indicator Date hidden'!I86)</f>
        <v>0</v>
      </c>
      <c r="I85" s="213">
        <f>IF('Indicator Date hidden'!J86="x","x",$I$2-'Indicator Date hidden'!J86)</f>
        <v>0</v>
      </c>
      <c r="J85" s="213">
        <f>IF('Indicator Date hidden'!K86="x","x",$J$2-'Indicator Date hidden'!K86)</f>
        <v>0</v>
      </c>
      <c r="K85" s="213">
        <f>IF('Indicator Date hidden'!L86="x","x",$K$2-'Indicator Date hidden'!L86)</f>
        <v>0</v>
      </c>
      <c r="L85" s="213">
        <f>IF('Indicator Date hidden'!M86="x","x",$L$2-'Indicator Date hidden'!M86)</f>
        <v>0</v>
      </c>
      <c r="M85" s="213">
        <f>IF('Indicator Date hidden'!N86="x","x",$M$2-'Indicator Date hidden'!N86)</f>
        <v>0</v>
      </c>
      <c r="N85" s="213">
        <f>IF('Indicator Date hidden'!O86="x","x",$N$2-'Indicator Date hidden'!O86)</f>
        <v>0</v>
      </c>
      <c r="O85" s="213">
        <f>IF('Indicator Date hidden'!P86="x","x",$O$2-'Indicator Date hidden'!P86)</f>
        <v>0</v>
      </c>
      <c r="P85" s="213">
        <f>IF('Indicator Date hidden'!Q86="x","x",$P$2-'Indicator Date hidden'!Q86)</f>
        <v>0</v>
      </c>
      <c r="Q85" s="213" t="str">
        <f>IF('Indicator Date hidden'!R86="x","x",$Q$2-'Indicator Date hidden'!R86)</f>
        <v>x</v>
      </c>
      <c r="R85" s="213">
        <f>IF('Indicator Date hidden'!S86="x","x",$R$2-'Indicator Date hidden'!S86)</f>
        <v>0</v>
      </c>
      <c r="S85" s="213">
        <f>IF('Indicator Date hidden'!T86="x","x",$S$2-'Indicator Date hidden'!T86)</f>
        <v>0</v>
      </c>
      <c r="T85" s="213">
        <f>IF('Indicator Date hidden'!U86="x","x",$T$2-'Indicator Date hidden'!U86)</f>
        <v>0</v>
      </c>
      <c r="U85" s="213" t="str">
        <f>IF('Indicator Date hidden'!V86="x","x",$U$2-'Indicator Date hidden'!V86)</f>
        <v>x</v>
      </c>
      <c r="V85" s="213">
        <f>IF('Indicator Date hidden'!W86="x","x",$V$2-'Indicator Date hidden'!W86)</f>
        <v>0</v>
      </c>
      <c r="W85" s="213">
        <f>IF('Indicator Date hidden'!X86="x","x",$W$2-'Indicator Date hidden'!X86)</f>
        <v>4</v>
      </c>
      <c r="X85" s="213">
        <f>IF('Indicator Date hidden'!Y86="x","x",$X$2-'Indicator Date hidden'!Y86)</f>
        <v>4</v>
      </c>
      <c r="Y85" s="213">
        <f>IF('Indicator Date hidden'!Z86="x","x",$Y$2-'Indicator Date hidden'!Z86)</f>
        <v>0</v>
      </c>
      <c r="Z85" s="213">
        <f>IF('Indicator Date hidden'!AA86="x","x",$Z$2-'Indicator Date hidden'!AA86)</f>
        <v>0</v>
      </c>
      <c r="AA85" s="213">
        <f>IF('Indicator Date hidden'!AB86="x","x",$AA$2-'Indicator Date hidden'!AB86)</f>
        <v>3</v>
      </c>
      <c r="AB85" s="213">
        <f>IF('Indicator Date hidden'!AC86="x","x",$AB$2-'Indicator Date hidden'!AC86)</f>
        <v>0</v>
      </c>
      <c r="AC85" s="213">
        <f>IF('Indicator Date hidden'!AD86="x","x",$AC$2-'Indicator Date hidden'!AD86)</f>
        <v>0</v>
      </c>
      <c r="AD85" s="213" t="str">
        <f>IF('Indicator Date hidden'!AE86="x","x",$AD$2-'Indicator Date hidden'!AE86)</f>
        <v>x</v>
      </c>
      <c r="AE85" s="213">
        <f>IF('Indicator Date hidden'!AF86="x","x",$AE$2-'Indicator Date hidden'!AF86)</f>
        <v>0</v>
      </c>
      <c r="AF85" s="213">
        <f>IF('Indicator Date hidden'!AG86="x","x",$AF$2-'Indicator Date hidden'!AG86)</f>
        <v>5</v>
      </c>
      <c r="AG85" s="213">
        <f>IF('Indicator Date hidden'!AH86="x","x",$AG$2-'Indicator Date hidden'!AH86)</f>
        <v>0</v>
      </c>
      <c r="AH85" s="213">
        <f>IF('Indicator Date hidden'!AI86="x","x",$AH$2-'Indicator Date hidden'!AI86)</f>
        <v>0</v>
      </c>
      <c r="AI85" s="213">
        <f>IF('Indicator Date hidden'!AJ86="x","x",$AI$2-'Indicator Date hidden'!AJ86)</f>
        <v>0</v>
      </c>
      <c r="AJ85" s="213" t="str">
        <f>IF('Indicator Date hidden'!AK86="x","x",$AJ$2-'Indicator Date hidden'!AK86)</f>
        <v>x</v>
      </c>
      <c r="AK85" s="213">
        <f>IF('Indicator Date hidden'!AL86="x","x",$AK$2-'Indicator Date hidden'!AL86)</f>
        <v>1</v>
      </c>
      <c r="AL85" s="213">
        <f>IF('Indicator Date hidden'!AM86="x","x",$AL$2-'Indicator Date hidden'!AM86)</f>
        <v>0</v>
      </c>
      <c r="AM85" s="213">
        <f>IF('Indicator Date hidden'!AN86="x","x",$AM$2-'Indicator Date hidden'!AN86)</f>
        <v>0</v>
      </c>
      <c r="AN85" s="213">
        <f>IF('Indicator Date hidden'!AO86="x","x",$AN$2-'Indicator Date hidden'!AO86)</f>
        <v>0</v>
      </c>
      <c r="AO85" s="213">
        <f>IF('Indicator Date hidden'!AP86="x","x",$AO$2-'Indicator Date hidden'!AP86)</f>
        <v>0</v>
      </c>
      <c r="AP85" s="213">
        <f>IF('Indicator Date hidden'!AQ86="x","x",$AP$2-'Indicator Date hidden'!AQ86)</f>
        <v>0</v>
      </c>
      <c r="AQ85" s="213">
        <f>IF('Indicator Date hidden'!AR86="x","x",$AQ$2-'Indicator Date hidden'!AR86)</f>
        <v>4</v>
      </c>
      <c r="AR85" s="213">
        <f>IF('Indicator Date hidden'!AS86="x","x",$AR$2-'Indicator Date hidden'!AS86)</f>
        <v>0</v>
      </c>
      <c r="AS85" s="213">
        <f>IF('Indicator Date hidden'!AT86="x","x",$AS$2-'Indicator Date hidden'!AT86)</f>
        <v>0</v>
      </c>
      <c r="AT85" s="213">
        <f>IF('Indicator Date hidden'!AU86="x","x",$AT$2-'Indicator Date hidden'!AU86)</f>
        <v>0</v>
      </c>
      <c r="AU85" s="213" t="str">
        <f>IF('Indicator Date hidden'!AV86="x","x",$AU$2-'Indicator Date hidden'!AV86)</f>
        <v>x</v>
      </c>
      <c r="AV85" s="213">
        <f>IF('Indicator Date hidden'!AW86="x","x",$AV$2-'Indicator Date hidden'!AW86)</f>
        <v>0</v>
      </c>
      <c r="AW85" s="213">
        <f>IF('Indicator Date hidden'!AX86="x","x",$AW$2-'Indicator Date hidden'!AX86)</f>
        <v>0</v>
      </c>
      <c r="AX85" s="213">
        <f>IF('Indicator Date hidden'!AY86="x","x",$AX$2-'Indicator Date hidden'!AY86)</f>
        <v>0</v>
      </c>
      <c r="AY85" s="213">
        <f>IF('Indicator Date hidden'!AZ86="x","x",$AY$2-'Indicator Date hidden'!AZ86)</f>
        <v>0</v>
      </c>
      <c r="AZ85" s="213">
        <f>IF('Indicator Date hidden'!BA86="x","x",$AZ$2-'Indicator Date hidden'!BA86)</f>
        <v>0</v>
      </c>
      <c r="BA85">
        <f t="shared" si="10"/>
        <v>21</v>
      </c>
      <c r="BB85" s="21">
        <f t="shared" si="11"/>
        <v>0.45652173913043476</v>
      </c>
      <c r="BC85">
        <f t="shared" si="12"/>
        <v>6</v>
      </c>
      <c r="BD85" s="21">
        <f t="shared" si="13"/>
        <v>1.2633034978928379</v>
      </c>
      <c r="BE85" s="283">
        <f t="shared" si="14"/>
        <v>0</v>
      </c>
    </row>
    <row r="86" spans="1:57" x14ac:dyDescent="0.35">
      <c r="A86" t="s">
        <v>8186</v>
      </c>
      <c r="B86" s="213">
        <f>IF('Indicator Date hidden'!C87="x","x",$B$2-'Indicator Date hidden'!C87)</f>
        <v>0</v>
      </c>
      <c r="C86" s="213">
        <f>IF('Indicator Date hidden'!D87="x","x",$C$2-'Indicator Date hidden'!D87)</f>
        <v>0</v>
      </c>
      <c r="D86" s="213">
        <f>IF('Indicator Date hidden'!E87="x","x",$D$2-'Indicator Date hidden'!E87)</f>
        <v>0</v>
      </c>
      <c r="E86" s="213">
        <f>IF('Indicator Date hidden'!F87="x","x",$E$2-'Indicator Date hidden'!F87)</f>
        <v>0</v>
      </c>
      <c r="F86" s="213">
        <f>IF('Indicator Date hidden'!G87="x","x",$F$2-'Indicator Date hidden'!G87)</f>
        <v>0</v>
      </c>
      <c r="G86" s="213">
        <f>IF('Indicator Date hidden'!H87="x","x",$G$2-'Indicator Date hidden'!H87)</f>
        <v>0</v>
      </c>
      <c r="H86" s="213">
        <f>IF('Indicator Date hidden'!I87="x","x",$H$2-'Indicator Date hidden'!I87)</f>
        <v>0</v>
      </c>
      <c r="I86" s="213">
        <f>IF('Indicator Date hidden'!J87="x","x",$I$2-'Indicator Date hidden'!J87)</f>
        <v>0</v>
      </c>
      <c r="J86" s="213">
        <f>IF('Indicator Date hidden'!K87="x","x",$J$2-'Indicator Date hidden'!K87)</f>
        <v>0</v>
      </c>
      <c r="K86" s="213">
        <f>IF('Indicator Date hidden'!L87="x","x",$K$2-'Indicator Date hidden'!L87)</f>
        <v>0</v>
      </c>
      <c r="L86" s="213">
        <f>IF('Indicator Date hidden'!M87="x","x",$L$2-'Indicator Date hidden'!M87)</f>
        <v>0</v>
      </c>
      <c r="M86" s="213">
        <f>IF('Indicator Date hidden'!N87="x","x",$M$2-'Indicator Date hidden'!N87)</f>
        <v>0</v>
      </c>
      <c r="N86" s="213">
        <f>IF('Indicator Date hidden'!O87="x","x",$N$2-'Indicator Date hidden'!O87)</f>
        <v>0</v>
      </c>
      <c r="O86" s="213">
        <f>IF('Indicator Date hidden'!P87="x","x",$O$2-'Indicator Date hidden'!P87)</f>
        <v>0</v>
      </c>
      <c r="P86" s="213">
        <f>IF('Indicator Date hidden'!Q87="x","x",$P$2-'Indicator Date hidden'!Q87)</f>
        <v>0</v>
      </c>
      <c r="Q86" s="213">
        <f>IF('Indicator Date hidden'!R87="x","x",$Q$2-'Indicator Date hidden'!R87)</f>
        <v>2</v>
      </c>
      <c r="R86" s="213">
        <f>IF('Indicator Date hidden'!S87="x","x",$R$2-'Indicator Date hidden'!S87)</f>
        <v>0</v>
      </c>
      <c r="S86" s="213">
        <f>IF('Indicator Date hidden'!T87="x","x",$S$2-'Indicator Date hidden'!T87)</f>
        <v>0</v>
      </c>
      <c r="T86" s="213">
        <f>IF('Indicator Date hidden'!U87="x","x",$T$2-'Indicator Date hidden'!U87)</f>
        <v>0</v>
      </c>
      <c r="U86" s="213">
        <f>IF('Indicator Date hidden'!V87="x","x",$U$2-'Indicator Date hidden'!V87)</f>
        <v>0</v>
      </c>
      <c r="V86" s="213">
        <f>IF('Indicator Date hidden'!W87="x","x",$V$2-'Indicator Date hidden'!W87)</f>
        <v>0</v>
      </c>
      <c r="W86" s="213">
        <f>IF('Indicator Date hidden'!X87="x","x",$W$2-'Indicator Date hidden'!X87)</f>
        <v>2</v>
      </c>
      <c r="X86" s="213">
        <f>IF('Indicator Date hidden'!Y87="x","x",$X$2-'Indicator Date hidden'!Y87)</f>
        <v>4</v>
      </c>
      <c r="Y86" s="213">
        <f>IF('Indicator Date hidden'!Z87="x","x",$Y$2-'Indicator Date hidden'!Z87)</f>
        <v>0</v>
      </c>
      <c r="Z86" s="213">
        <f>IF('Indicator Date hidden'!AA87="x","x",$Z$2-'Indicator Date hidden'!AA87)</f>
        <v>0</v>
      </c>
      <c r="AA86" s="213" t="str">
        <f>IF('Indicator Date hidden'!AB87="x","x",$AA$2-'Indicator Date hidden'!AB87)</f>
        <v>x</v>
      </c>
      <c r="AB86" s="213">
        <f>IF('Indicator Date hidden'!AC87="x","x",$AB$2-'Indicator Date hidden'!AC87)</f>
        <v>0</v>
      </c>
      <c r="AC86" s="213">
        <f>IF('Indicator Date hidden'!AD87="x","x",$AC$2-'Indicator Date hidden'!AD87)</f>
        <v>0</v>
      </c>
      <c r="AD86" s="213" t="str">
        <f>IF('Indicator Date hidden'!AE87="x","x",$AD$2-'Indicator Date hidden'!AE87)</f>
        <v>x</v>
      </c>
      <c r="AE86" s="213">
        <f>IF('Indicator Date hidden'!AF87="x","x",$AE$2-'Indicator Date hidden'!AF87)</f>
        <v>0</v>
      </c>
      <c r="AF86" s="213">
        <f>IF('Indicator Date hidden'!AG87="x","x",$AF$2-'Indicator Date hidden'!AG87)</f>
        <v>3</v>
      </c>
      <c r="AG86" s="213">
        <f>IF('Indicator Date hidden'!AH87="x","x",$AG$2-'Indicator Date hidden'!AH87)</f>
        <v>0</v>
      </c>
      <c r="AH86" s="213">
        <f>IF('Indicator Date hidden'!AI87="x","x",$AH$2-'Indicator Date hidden'!AI87)</f>
        <v>0</v>
      </c>
      <c r="AI86" s="213">
        <f>IF('Indicator Date hidden'!AJ87="x","x",$AI$2-'Indicator Date hidden'!AJ87)</f>
        <v>0</v>
      </c>
      <c r="AJ86" s="213" t="str">
        <f>IF('Indicator Date hidden'!AK87="x","x",$AJ$2-'Indicator Date hidden'!AK87)</f>
        <v>x</v>
      </c>
      <c r="AK86" s="213">
        <f>IF('Indicator Date hidden'!AL87="x","x",$AK$2-'Indicator Date hidden'!AL87)</f>
        <v>0</v>
      </c>
      <c r="AL86" s="213">
        <f>IF('Indicator Date hidden'!AM87="x","x",$AL$2-'Indicator Date hidden'!AM87)</f>
        <v>0</v>
      </c>
      <c r="AM86" s="213">
        <f>IF('Indicator Date hidden'!AN87="x","x",$AM$2-'Indicator Date hidden'!AN87)</f>
        <v>0</v>
      </c>
      <c r="AN86" s="213">
        <f>IF('Indicator Date hidden'!AO87="x","x",$AN$2-'Indicator Date hidden'!AO87)</f>
        <v>0</v>
      </c>
      <c r="AO86" s="213">
        <f>IF('Indicator Date hidden'!AP87="x","x",$AO$2-'Indicator Date hidden'!AP87)</f>
        <v>0</v>
      </c>
      <c r="AP86" s="213">
        <f>IF('Indicator Date hidden'!AQ87="x","x",$AP$2-'Indicator Date hidden'!AQ87)</f>
        <v>0</v>
      </c>
      <c r="AQ86" s="213">
        <f>IF('Indicator Date hidden'!AR87="x","x",$AQ$2-'Indicator Date hidden'!AR87)</f>
        <v>4</v>
      </c>
      <c r="AR86" s="213">
        <f>IF('Indicator Date hidden'!AS87="x","x",$AR$2-'Indicator Date hidden'!AS87)</f>
        <v>0</v>
      </c>
      <c r="AS86" s="213">
        <f>IF('Indicator Date hidden'!AT87="x","x",$AS$2-'Indicator Date hidden'!AT87)</f>
        <v>0</v>
      </c>
      <c r="AT86" s="213">
        <f>IF('Indicator Date hidden'!AU87="x","x",$AT$2-'Indicator Date hidden'!AU87)</f>
        <v>0</v>
      </c>
      <c r="AU86" s="213">
        <f>IF('Indicator Date hidden'!AV87="x","x",$AU$2-'Indicator Date hidden'!AV87)</f>
        <v>2</v>
      </c>
      <c r="AV86" s="213">
        <f>IF('Indicator Date hidden'!AW87="x","x",$AV$2-'Indicator Date hidden'!AW87)</f>
        <v>0</v>
      </c>
      <c r="AW86" s="213">
        <f>IF('Indicator Date hidden'!AX87="x","x",$AW$2-'Indicator Date hidden'!AX87)</f>
        <v>0</v>
      </c>
      <c r="AX86" s="213">
        <f>IF('Indicator Date hidden'!AY87="x","x",$AX$2-'Indicator Date hidden'!AY87)</f>
        <v>0</v>
      </c>
      <c r="AY86" s="213">
        <f>IF('Indicator Date hidden'!AZ87="x","x",$AY$2-'Indicator Date hidden'!AZ87)</f>
        <v>0</v>
      </c>
      <c r="AZ86" s="213">
        <f>IF('Indicator Date hidden'!BA87="x","x",$AZ$2-'Indicator Date hidden'!BA87)</f>
        <v>0</v>
      </c>
      <c r="BA86">
        <f t="shared" si="10"/>
        <v>17</v>
      </c>
      <c r="BB86" s="21">
        <f t="shared" si="11"/>
        <v>0.35416666666666669</v>
      </c>
      <c r="BC86">
        <f t="shared" si="12"/>
        <v>6</v>
      </c>
      <c r="BD86" s="21">
        <f t="shared" si="13"/>
        <v>0.98930917254864714</v>
      </c>
      <c r="BE86" s="283">
        <f t="shared" si="14"/>
        <v>0</v>
      </c>
    </row>
    <row r="87" spans="1:57" x14ac:dyDescent="0.35">
      <c r="A87" t="s">
        <v>8190</v>
      </c>
      <c r="B87" s="213">
        <f>IF('Indicator Date hidden'!C88="x","x",$B$2-'Indicator Date hidden'!C88)</f>
        <v>0</v>
      </c>
      <c r="C87" s="213">
        <f>IF('Indicator Date hidden'!D88="x","x",$C$2-'Indicator Date hidden'!D88)</f>
        <v>0</v>
      </c>
      <c r="D87" s="213">
        <f>IF('Indicator Date hidden'!E88="x","x",$D$2-'Indicator Date hidden'!E88)</f>
        <v>0</v>
      </c>
      <c r="E87" s="213">
        <f>IF('Indicator Date hidden'!F88="x","x",$E$2-'Indicator Date hidden'!F88)</f>
        <v>0</v>
      </c>
      <c r="F87" s="213">
        <f>IF('Indicator Date hidden'!G88="x","x",$F$2-'Indicator Date hidden'!G88)</f>
        <v>0</v>
      </c>
      <c r="G87" s="213">
        <f>IF('Indicator Date hidden'!H88="x","x",$G$2-'Indicator Date hidden'!H88)</f>
        <v>0</v>
      </c>
      <c r="H87" s="213">
        <f>IF('Indicator Date hidden'!I88="x","x",$H$2-'Indicator Date hidden'!I88)</f>
        <v>0</v>
      </c>
      <c r="I87" s="213">
        <f>IF('Indicator Date hidden'!J88="x","x",$I$2-'Indicator Date hidden'!J88)</f>
        <v>0</v>
      </c>
      <c r="J87" s="213">
        <f>IF('Indicator Date hidden'!K88="x","x",$J$2-'Indicator Date hidden'!K88)</f>
        <v>0</v>
      </c>
      <c r="K87" s="213">
        <f>IF('Indicator Date hidden'!L88="x","x",$K$2-'Indicator Date hidden'!L88)</f>
        <v>0</v>
      </c>
      <c r="L87" s="213">
        <f>IF('Indicator Date hidden'!M88="x","x",$L$2-'Indicator Date hidden'!M88)</f>
        <v>0</v>
      </c>
      <c r="M87" s="213">
        <f>IF('Indicator Date hidden'!N88="x","x",$M$2-'Indicator Date hidden'!N88)</f>
        <v>0</v>
      </c>
      <c r="N87" s="213">
        <f>IF('Indicator Date hidden'!O88="x","x",$N$2-'Indicator Date hidden'!O88)</f>
        <v>0</v>
      </c>
      <c r="O87" s="213">
        <f>IF('Indicator Date hidden'!P88="x","x",$O$2-'Indicator Date hidden'!P88)</f>
        <v>0</v>
      </c>
      <c r="P87" s="213">
        <f>IF('Indicator Date hidden'!Q88="x","x",$P$2-'Indicator Date hidden'!Q88)</f>
        <v>0</v>
      </c>
      <c r="Q87" s="213">
        <f>IF('Indicator Date hidden'!R88="x","x",$Q$2-'Indicator Date hidden'!R88)</f>
        <v>3</v>
      </c>
      <c r="R87" s="213">
        <f>IF('Indicator Date hidden'!S88="x","x",$R$2-'Indicator Date hidden'!S88)</f>
        <v>0</v>
      </c>
      <c r="S87" s="213">
        <f>IF('Indicator Date hidden'!T88="x","x",$S$2-'Indicator Date hidden'!T88)</f>
        <v>0</v>
      </c>
      <c r="T87" s="213">
        <f>IF('Indicator Date hidden'!U88="x","x",$T$2-'Indicator Date hidden'!U88)</f>
        <v>0</v>
      </c>
      <c r="U87" s="213">
        <f>IF('Indicator Date hidden'!V88="x","x",$U$2-'Indicator Date hidden'!V88)</f>
        <v>0</v>
      </c>
      <c r="V87" s="213">
        <f>IF('Indicator Date hidden'!W88="x","x",$V$2-'Indicator Date hidden'!W88)</f>
        <v>0</v>
      </c>
      <c r="W87" s="213">
        <f>IF('Indicator Date hidden'!X88="x","x",$W$2-'Indicator Date hidden'!X88)</f>
        <v>4</v>
      </c>
      <c r="X87" s="213">
        <f>IF('Indicator Date hidden'!Y88="x","x",$X$2-'Indicator Date hidden'!Y88)</f>
        <v>1</v>
      </c>
      <c r="Y87" s="213">
        <f>IF('Indicator Date hidden'!Z88="x","x",$Y$2-'Indicator Date hidden'!Z88)</f>
        <v>0</v>
      </c>
      <c r="Z87" s="213">
        <f>IF('Indicator Date hidden'!AA88="x","x",$Z$2-'Indicator Date hidden'!AA88)</f>
        <v>0</v>
      </c>
      <c r="AA87" s="213">
        <f>IF('Indicator Date hidden'!AB88="x","x",$AA$2-'Indicator Date hidden'!AB88)</f>
        <v>0</v>
      </c>
      <c r="AB87" s="213">
        <f>IF('Indicator Date hidden'!AC88="x","x",$AB$2-'Indicator Date hidden'!AC88)</f>
        <v>0</v>
      </c>
      <c r="AC87" s="213">
        <f>IF('Indicator Date hidden'!AD88="x","x",$AC$2-'Indicator Date hidden'!AD88)</f>
        <v>0</v>
      </c>
      <c r="AD87" s="213" t="str">
        <f>IF('Indicator Date hidden'!AE88="x","x",$AD$2-'Indicator Date hidden'!AE88)</f>
        <v>x</v>
      </c>
      <c r="AE87" s="213">
        <f>IF('Indicator Date hidden'!AF88="x","x",$AE$2-'Indicator Date hidden'!AF88)</f>
        <v>0</v>
      </c>
      <c r="AF87" s="213">
        <f>IF('Indicator Date hidden'!AG88="x","x",$AF$2-'Indicator Date hidden'!AG88)</f>
        <v>0</v>
      </c>
      <c r="AG87" s="213">
        <f>IF('Indicator Date hidden'!AH88="x","x",$AG$2-'Indicator Date hidden'!AH88)</f>
        <v>0</v>
      </c>
      <c r="AH87" s="213">
        <f>IF('Indicator Date hidden'!AI88="x","x",$AH$2-'Indicator Date hidden'!AI88)</f>
        <v>0</v>
      </c>
      <c r="AI87" s="213">
        <f>IF('Indicator Date hidden'!AJ88="x","x",$AI$2-'Indicator Date hidden'!AJ88)</f>
        <v>0</v>
      </c>
      <c r="AJ87" s="213" t="str">
        <f>IF('Indicator Date hidden'!AK88="x","x",$AJ$2-'Indicator Date hidden'!AK88)</f>
        <v>x</v>
      </c>
      <c r="AK87" s="213">
        <f>IF('Indicator Date hidden'!AL88="x","x",$AK$2-'Indicator Date hidden'!AL88)</f>
        <v>1</v>
      </c>
      <c r="AL87" s="213">
        <f>IF('Indicator Date hidden'!AM88="x","x",$AL$2-'Indicator Date hidden'!AM88)</f>
        <v>0</v>
      </c>
      <c r="AM87" s="213">
        <f>IF('Indicator Date hidden'!AN88="x","x",$AM$2-'Indicator Date hidden'!AN88)</f>
        <v>0</v>
      </c>
      <c r="AN87" s="213">
        <f>IF('Indicator Date hidden'!AO88="x","x",$AN$2-'Indicator Date hidden'!AO88)</f>
        <v>0</v>
      </c>
      <c r="AO87" s="213" t="str">
        <f>IF('Indicator Date hidden'!AP88="x","x",$AO$2-'Indicator Date hidden'!AP88)</f>
        <v>x</v>
      </c>
      <c r="AP87" s="213" t="str">
        <f>IF('Indicator Date hidden'!AQ88="x","x",$AP$2-'Indicator Date hidden'!AQ88)</f>
        <v>x</v>
      </c>
      <c r="AQ87" s="213">
        <f>IF('Indicator Date hidden'!AR88="x","x",$AQ$2-'Indicator Date hidden'!AR88)</f>
        <v>4</v>
      </c>
      <c r="AR87" s="213">
        <f>IF('Indicator Date hidden'!AS88="x","x",$AR$2-'Indicator Date hidden'!AS88)</f>
        <v>0</v>
      </c>
      <c r="AS87" s="213">
        <f>IF('Indicator Date hidden'!AT88="x","x",$AS$2-'Indicator Date hidden'!AT88)</f>
        <v>0</v>
      </c>
      <c r="AT87" s="213">
        <f>IF('Indicator Date hidden'!AU88="x","x",$AT$2-'Indicator Date hidden'!AU88)</f>
        <v>0</v>
      </c>
      <c r="AU87" s="213">
        <f>IF('Indicator Date hidden'!AV88="x","x",$AU$2-'Indicator Date hidden'!AV88)</f>
        <v>5</v>
      </c>
      <c r="AV87" s="213">
        <f>IF('Indicator Date hidden'!AW88="x","x",$AV$2-'Indicator Date hidden'!AW88)</f>
        <v>0</v>
      </c>
      <c r="AW87" s="213">
        <f>IF('Indicator Date hidden'!AX88="x","x",$AW$2-'Indicator Date hidden'!AX88)</f>
        <v>0</v>
      </c>
      <c r="AX87" s="213">
        <f>IF('Indicator Date hidden'!AY88="x","x",$AX$2-'Indicator Date hidden'!AY88)</f>
        <v>0</v>
      </c>
      <c r="AY87" s="213">
        <f>IF('Indicator Date hidden'!AZ88="x","x",$AY$2-'Indicator Date hidden'!AZ88)</f>
        <v>0</v>
      </c>
      <c r="AZ87" s="213">
        <f>IF('Indicator Date hidden'!BA88="x","x",$AZ$2-'Indicator Date hidden'!BA88)</f>
        <v>0</v>
      </c>
      <c r="BA87">
        <f t="shared" si="10"/>
        <v>18</v>
      </c>
      <c r="BB87" s="21">
        <f t="shared" si="11"/>
        <v>0.38297872340425532</v>
      </c>
      <c r="BC87">
        <f t="shared" si="12"/>
        <v>6</v>
      </c>
      <c r="BD87" s="21">
        <f t="shared" si="13"/>
        <v>1.1402349793169586</v>
      </c>
      <c r="BE87" s="283">
        <f t="shared" si="14"/>
        <v>0</v>
      </c>
    </row>
    <row r="88" spans="1:57" x14ac:dyDescent="0.35">
      <c r="A88" t="s">
        <v>8191</v>
      </c>
      <c r="B88" s="213">
        <f>IF('Indicator Date hidden'!C89="x","x",$B$2-'Indicator Date hidden'!C89)</f>
        <v>0</v>
      </c>
      <c r="C88" s="213">
        <f>IF('Indicator Date hidden'!D89="x","x",$C$2-'Indicator Date hidden'!D89)</f>
        <v>0</v>
      </c>
      <c r="D88" s="213">
        <f>IF('Indicator Date hidden'!E89="x","x",$D$2-'Indicator Date hidden'!E89)</f>
        <v>0</v>
      </c>
      <c r="E88" s="213">
        <f>IF('Indicator Date hidden'!F89="x","x",$E$2-'Indicator Date hidden'!F89)</f>
        <v>0</v>
      </c>
      <c r="F88" s="213">
        <f>IF('Indicator Date hidden'!G89="x","x",$F$2-'Indicator Date hidden'!G89)</f>
        <v>0</v>
      </c>
      <c r="G88" s="213">
        <f>IF('Indicator Date hidden'!H89="x","x",$G$2-'Indicator Date hidden'!H89)</f>
        <v>0</v>
      </c>
      <c r="H88" s="213">
        <f>IF('Indicator Date hidden'!I89="x","x",$H$2-'Indicator Date hidden'!I89)</f>
        <v>0</v>
      </c>
      <c r="I88" s="213">
        <f>IF('Indicator Date hidden'!J89="x","x",$I$2-'Indicator Date hidden'!J89)</f>
        <v>0</v>
      </c>
      <c r="J88" s="213">
        <f>IF('Indicator Date hidden'!K89="x","x",$J$2-'Indicator Date hidden'!K89)</f>
        <v>0</v>
      </c>
      <c r="K88" s="213">
        <f>IF('Indicator Date hidden'!L89="x","x",$K$2-'Indicator Date hidden'!L89)</f>
        <v>0</v>
      </c>
      <c r="L88" s="213">
        <f>IF('Indicator Date hidden'!M89="x","x",$L$2-'Indicator Date hidden'!M89)</f>
        <v>0</v>
      </c>
      <c r="M88" s="213">
        <f>IF('Indicator Date hidden'!N89="x","x",$M$2-'Indicator Date hidden'!N89)</f>
        <v>0</v>
      </c>
      <c r="N88" s="213">
        <f>IF('Indicator Date hidden'!O89="x","x",$N$2-'Indicator Date hidden'!O89)</f>
        <v>0</v>
      </c>
      <c r="O88" s="213">
        <f>IF('Indicator Date hidden'!P89="x","x",$O$2-'Indicator Date hidden'!P89)</f>
        <v>0</v>
      </c>
      <c r="P88" s="213">
        <f>IF('Indicator Date hidden'!Q89="x","x",$P$2-'Indicator Date hidden'!Q89)</f>
        <v>0</v>
      </c>
      <c r="Q88" s="213">
        <f>IF('Indicator Date hidden'!R89="x","x",$Q$2-'Indicator Date hidden'!R89)</f>
        <v>5</v>
      </c>
      <c r="R88" s="213">
        <f>IF('Indicator Date hidden'!S89="x","x",$R$2-'Indicator Date hidden'!S89)</f>
        <v>0</v>
      </c>
      <c r="S88" s="213">
        <f>IF('Indicator Date hidden'!T89="x","x",$S$2-'Indicator Date hidden'!T89)</f>
        <v>0</v>
      </c>
      <c r="T88" s="213">
        <f>IF('Indicator Date hidden'!U89="x","x",$T$2-'Indicator Date hidden'!U89)</f>
        <v>0</v>
      </c>
      <c r="U88" s="213">
        <f>IF('Indicator Date hidden'!V89="x","x",$U$2-'Indicator Date hidden'!V89)</f>
        <v>0</v>
      </c>
      <c r="V88" s="213">
        <f>IF('Indicator Date hidden'!W89="x","x",$V$2-'Indicator Date hidden'!W89)</f>
        <v>0</v>
      </c>
      <c r="W88" s="213">
        <f>IF('Indicator Date hidden'!X89="x","x",$W$2-'Indicator Date hidden'!X89)</f>
        <v>0</v>
      </c>
      <c r="X88" s="213">
        <f>IF('Indicator Date hidden'!Y89="x","x",$X$2-'Indicator Date hidden'!Y89)</f>
        <v>1</v>
      </c>
      <c r="Y88" s="213">
        <f>IF('Indicator Date hidden'!Z89="x","x",$Y$2-'Indicator Date hidden'!Z89)</f>
        <v>0</v>
      </c>
      <c r="Z88" s="213">
        <f>IF('Indicator Date hidden'!AA89="x","x",$Z$2-'Indicator Date hidden'!AA89)</f>
        <v>0</v>
      </c>
      <c r="AA88" s="213">
        <f>IF('Indicator Date hidden'!AB89="x","x",$AA$2-'Indicator Date hidden'!AB89)</f>
        <v>0</v>
      </c>
      <c r="AB88" s="213">
        <f>IF('Indicator Date hidden'!AC89="x","x",$AB$2-'Indicator Date hidden'!AC89)</f>
        <v>0</v>
      </c>
      <c r="AC88" s="213">
        <f>IF('Indicator Date hidden'!AD89="x","x",$AC$2-'Indicator Date hidden'!AD89)</f>
        <v>0</v>
      </c>
      <c r="AD88" s="213">
        <f>IF('Indicator Date hidden'!AE89="x","x",$AD$2-'Indicator Date hidden'!AE89)</f>
        <v>0</v>
      </c>
      <c r="AE88" s="213">
        <f>IF('Indicator Date hidden'!AF89="x","x",$AE$2-'Indicator Date hidden'!AF89)</f>
        <v>0</v>
      </c>
      <c r="AF88" s="213">
        <f>IF('Indicator Date hidden'!AG89="x","x",$AF$2-'Indicator Date hidden'!AG89)</f>
        <v>8</v>
      </c>
      <c r="AG88" s="213">
        <f>IF('Indicator Date hidden'!AH89="x","x",$AG$2-'Indicator Date hidden'!AH89)</f>
        <v>0</v>
      </c>
      <c r="AH88" s="213">
        <f>IF('Indicator Date hidden'!AI89="x","x",$AH$2-'Indicator Date hidden'!AI89)</f>
        <v>0</v>
      </c>
      <c r="AI88" s="213">
        <f>IF('Indicator Date hidden'!AJ89="x","x",$AI$2-'Indicator Date hidden'!AJ89)</f>
        <v>0</v>
      </c>
      <c r="AJ88" s="213">
        <f>IF('Indicator Date hidden'!AK89="x","x",$AJ$2-'Indicator Date hidden'!AK89)</f>
        <v>1</v>
      </c>
      <c r="AK88" s="213">
        <f>IF('Indicator Date hidden'!AL89="x","x",$AK$2-'Indicator Date hidden'!AL89)</f>
        <v>0</v>
      </c>
      <c r="AL88" s="213">
        <f>IF('Indicator Date hidden'!AM89="x","x",$AL$2-'Indicator Date hidden'!AM89)</f>
        <v>0</v>
      </c>
      <c r="AM88" s="213">
        <f>IF('Indicator Date hidden'!AN89="x","x",$AM$2-'Indicator Date hidden'!AN89)</f>
        <v>0</v>
      </c>
      <c r="AN88" s="213">
        <f>IF('Indicator Date hidden'!AO89="x","x",$AN$2-'Indicator Date hidden'!AO89)</f>
        <v>0</v>
      </c>
      <c r="AO88" s="213">
        <f>IF('Indicator Date hidden'!AP89="x","x",$AO$2-'Indicator Date hidden'!AP89)</f>
        <v>1</v>
      </c>
      <c r="AP88" s="213">
        <f>IF('Indicator Date hidden'!AQ89="x","x",$AP$2-'Indicator Date hidden'!AQ89)</f>
        <v>0</v>
      </c>
      <c r="AQ88" s="213">
        <f>IF('Indicator Date hidden'!AR89="x","x",$AQ$2-'Indicator Date hidden'!AR89)</f>
        <v>0</v>
      </c>
      <c r="AR88" s="213">
        <f>IF('Indicator Date hidden'!AS89="x","x",$AR$2-'Indicator Date hidden'!AS89)</f>
        <v>0</v>
      </c>
      <c r="AS88" s="213">
        <f>IF('Indicator Date hidden'!AT89="x","x",$AS$2-'Indicator Date hidden'!AT89)</f>
        <v>0</v>
      </c>
      <c r="AT88" s="213">
        <f>IF('Indicator Date hidden'!AU89="x","x",$AT$2-'Indicator Date hidden'!AU89)</f>
        <v>0</v>
      </c>
      <c r="AU88" s="213">
        <f>IF('Indicator Date hidden'!AV89="x","x",$AU$2-'Indicator Date hidden'!AV89)</f>
        <v>7</v>
      </c>
      <c r="AV88" s="213">
        <f>IF('Indicator Date hidden'!AW89="x","x",$AV$2-'Indicator Date hidden'!AW89)</f>
        <v>0</v>
      </c>
      <c r="AW88" s="213">
        <f>IF('Indicator Date hidden'!AX89="x","x",$AW$2-'Indicator Date hidden'!AX89)</f>
        <v>0</v>
      </c>
      <c r="AX88" s="213">
        <f>IF('Indicator Date hidden'!AY89="x","x",$AX$2-'Indicator Date hidden'!AY89)</f>
        <v>0</v>
      </c>
      <c r="AY88" s="213">
        <f>IF('Indicator Date hidden'!AZ89="x","x",$AY$2-'Indicator Date hidden'!AZ89)</f>
        <v>0</v>
      </c>
      <c r="AZ88" s="213">
        <f>IF('Indicator Date hidden'!BA89="x","x",$AZ$2-'Indicator Date hidden'!BA89)</f>
        <v>0</v>
      </c>
      <c r="BA88">
        <f t="shared" si="10"/>
        <v>23</v>
      </c>
      <c r="BB88" s="21">
        <f t="shared" si="11"/>
        <v>0.45098039215686275</v>
      </c>
      <c r="BC88">
        <f t="shared" si="12"/>
        <v>6</v>
      </c>
      <c r="BD88" s="21">
        <f t="shared" si="13"/>
        <v>1.6004132492087735</v>
      </c>
      <c r="BE88" s="283">
        <f t="shared" si="14"/>
        <v>0</v>
      </c>
    </row>
    <row r="89" spans="1:57" x14ac:dyDescent="0.35">
      <c r="A89" t="s">
        <v>8197</v>
      </c>
      <c r="B89" s="213">
        <f>IF('Indicator Date hidden'!C90="x","x",$B$2-'Indicator Date hidden'!C90)</f>
        <v>0</v>
      </c>
      <c r="C89" s="213">
        <f>IF('Indicator Date hidden'!D90="x","x",$C$2-'Indicator Date hidden'!D90)</f>
        <v>0</v>
      </c>
      <c r="D89" s="213">
        <f>IF('Indicator Date hidden'!E90="x","x",$D$2-'Indicator Date hidden'!E90)</f>
        <v>0</v>
      </c>
      <c r="E89" s="213">
        <f>IF('Indicator Date hidden'!F90="x","x",$E$2-'Indicator Date hidden'!F90)</f>
        <v>0</v>
      </c>
      <c r="F89" s="213">
        <f>IF('Indicator Date hidden'!G90="x","x",$F$2-'Indicator Date hidden'!G90)</f>
        <v>0</v>
      </c>
      <c r="G89" s="213">
        <f>IF('Indicator Date hidden'!H90="x","x",$G$2-'Indicator Date hidden'!H90)</f>
        <v>0</v>
      </c>
      <c r="H89" s="213">
        <f>IF('Indicator Date hidden'!I90="x","x",$H$2-'Indicator Date hidden'!I90)</f>
        <v>0</v>
      </c>
      <c r="I89" s="213">
        <f>IF('Indicator Date hidden'!J90="x","x",$I$2-'Indicator Date hidden'!J90)</f>
        <v>0</v>
      </c>
      <c r="J89" s="213">
        <f>IF('Indicator Date hidden'!K90="x","x",$J$2-'Indicator Date hidden'!K90)</f>
        <v>0</v>
      </c>
      <c r="K89" s="213">
        <f>IF('Indicator Date hidden'!L90="x","x",$K$2-'Indicator Date hidden'!L90)</f>
        <v>0</v>
      </c>
      <c r="L89" s="213">
        <f>IF('Indicator Date hidden'!M90="x","x",$L$2-'Indicator Date hidden'!M90)</f>
        <v>0</v>
      </c>
      <c r="M89" s="213">
        <f>IF('Indicator Date hidden'!N90="x","x",$M$2-'Indicator Date hidden'!N90)</f>
        <v>0</v>
      </c>
      <c r="N89" s="213">
        <f>IF('Indicator Date hidden'!O90="x","x",$N$2-'Indicator Date hidden'!O90)</f>
        <v>0</v>
      </c>
      <c r="O89" s="213">
        <f>IF('Indicator Date hidden'!P90="x","x",$O$2-'Indicator Date hidden'!P90)</f>
        <v>0</v>
      </c>
      <c r="P89" s="213">
        <f>IF('Indicator Date hidden'!Q90="x","x",$P$2-'Indicator Date hidden'!Q90)</f>
        <v>0</v>
      </c>
      <c r="Q89" s="213" t="str">
        <f>IF('Indicator Date hidden'!R90="x","x",$Q$2-'Indicator Date hidden'!R90)</f>
        <v>x</v>
      </c>
      <c r="R89" s="213">
        <f>IF('Indicator Date hidden'!S90="x","x",$R$2-'Indicator Date hidden'!S90)</f>
        <v>0</v>
      </c>
      <c r="S89" s="213">
        <f>IF('Indicator Date hidden'!T90="x","x",$S$2-'Indicator Date hidden'!T90)</f>
        <v>0</v>
      </c>
      <c r="T89" s="213">
        <f>IF('Indicator Date hidden'!U90="x","x",$T$2-'Indicator Date hidden'!U90)</f>
        <v>0</v>
      </c>
      <c r="U89" s="213">
        <f>IF('Indicator Date hidden'!V90="x","x",$U$2-'Indicator Date hidden'!V90)</f>
        <v>0</v>
      </c>
      <c r="V89" s="213">
        <f>IF('Indicator Date hidden'!W90="x","x",$V$2-'Indicator Date hidden'!W90)</f>
        <v>0</v>
      </c>
      <c r="W89" s="213">
        <f>IF('Indicator Date hidden'!X90="x","x",$W$2-'Indicator Date hidden'!X90)</f>
        <v>5</v>
      </c>
      <c r="X89" s="213">
        <f>IF('Indicator Date hidden'!Y90="x","x",$X$2-'Indicator Date hidden'!Y90)</f>
        <v>4</v>
      </c>
      <c r="Y89" s="213">
        <f>IF('Indicator Date hidden'!Z90="x","x",$Y$2-'Indicator Date hidden'!Z90)</f>
        <v>0</v>
      </c>
      <c r="Z89" s="213">
        <f>IF('Indicator Date hidden'!AA90="x","x",$Z$2-'Indicator Date hidden'!AA90)</f>
        <v>0</v>
      </c>
      <c r="AA89" s="213" t="str">
        <f>IF('Indicator Date hidden'!AB90="x","x",$AA$2-'Indicator Date hidden'!AB90)</f>
        <v>x</v>
      </c>
      <c r="AB89" s="213">
        <f>IF('Indicator Date hidden'!AC90="x","x",$AB$2-'Indicator Date hidden'!AC90)</f>
        <v>0</v>
      </c>
      <c r="AC89" s="213">
        <f>IF('Indicator Date hidden'!AD90="x","x",$AC$2-'Indicator Date hidden'!AD90)</f>
        <v>0</v>
      </c>
      <c r="AD89" s="213" t="str">
        <f>IF('Indicator Date hidden'!AE90="x","x",$AD$2-'Indicator Date hidden'!AE90)</f>
        <v>x</v>
      </c>
      <c r="AE89" s="213" t="str">
        <f>IF('Indicator Date hidden'!AF90="x","x",$AE$2-'Indicator Date hidden'!AF90)</f>
        <v>x</v>
      </c>
      <c r="AF89" s="213">
        <f>IF('Indicator Date hidden'!AG90="x","x",$AF$2-'Indicator Date hidden'!AG90)</f>
        <v>7</v>
      </c>
      <c r="AG89" s="213">
        <f>IF('Indicator Date hidden'!AH90="x","x",$AG$2-'Indicator Date hidden'!AH90)</f>
        <v>0</v>
      </c>
      <c r="AH89" s="213">
        <f>IF('Indicator Date hidden'!AI90="x","x",$AH$2-'Indicator Date hidden'!AI90)</f>
        <v>0</v>
      </c>
      <c r="AI89" s="213">
        <f>IF('Indicator Date hidden'!AJ90="x","x",$AI$2-'Indicator Date hidden'!AJ90)</f>
        <v>0</v>
      </c>
      <c r="AJ89" s="213" t="str">
        <f>IF('Indicator Date hidden'!AK90="x","x",$AJ$2-'Indicator Date hidden'!AK90)</f>
        <v>x</v>
      </c>
      <c r="AK89" s="213" t="str">
        <f>IF('Indicator Date hidden'!AL90="x","x",$AK$2-'Indicator Date hidden'!AL90)</f>
        <v>x</v>
      </c>
      <c r="AL89" s="213">
        <f>IF('Indicator Date hidden'!AM90="x","x",$AL$2-'Indicator Date hidden'!AM90)</f>
        <v>0</v>
      </c>
      <c r="AM89" s="213">
        <f>IF('Indicator Date hidden'!AN90="x","x",$AM$2-'Indicator Date hidden'!AN90)</f>
        <v>0</v>
      </c>
      <c r="AN89" s="213">
        <f>IF('Indicator Date hidden'!AO90="x","x",$AN$2-'Indicator Date hidden'!AO90)</f>
        <v>0</v>
      </c>
      <c r="AO89" s="213" t="str">
        <f>IF('Indicator Date hidden'!AP90="x","x",$AO$2-'Indicator Date hidden'!AP90)</f>
        <v>x</v>
      </c>
      <c r="AP89" s="213" t="str">
        <f>IF('Indicator Date hidden'!AQ90="x","x",$AP$2-'Indicator Date hidden'!AQ90)</f>
        <v>x</v>
      </c>
      <c r="AQ89" s="213" t="str">
        <f>IF('Indicator Date hidden'!AR90="x","x",$AQ$2-'Indicator Date hidden'!AR90)</f>
        <v>x</v>
      </c>
      <c r="AR89" s="213">
        <f>IF('Indicator Date hidden'!AS90="x","x",$AR$2-'Indicator Date hidden'!AS90)</f>
        <v>0</v>
      </c>
      <c r="AS89" s="213" t="str">
        <f>IF('Indicator Date hidden'!AT90="x","x",$AS$2-'Indicator Date hidden'!AT90)</f>
        <v>x</v>
      </c>
      <c r="AT89" s="213">
        <f>IF('Indicator Date hidden'!AU90="x","x",$AT$2-'Indicator Date hidden'!AU90)</f>
        <v>0</v>
      </c>
      <c r="AU89" s="213" t="str">
        <f>IF('Indicator Date hidden'!AV90="x","x",$AU$2-'Indicator Date hidden'!AV90)</f>
        <v>x</v>
      </c>
      <c r="AV89" s="213">
        <f>IF('Indicator Date hidden'!AW90="x","x",$AV$2-'Indicator Date hidden'!AW90)</f>
        <v>0</v>
      </c>
      <c r="AW89" s="213">
        <f>IF('Indicator Date hidden'!AX90="x","x",$AW$2-'Indicator Date hidden'!AX90)</f>
        <v>0</v>
      </c>
      <c r="AX89" s="213">
        <f>IF('Indicator Date hidden'!AY90="x","x",$AX$2-'Indicator Date hidden'!AY90)</f>
        <v>0</v>
      </c>
      <c r="AY89" s="213">
        <f>IF('Indicator Date hidden'!AZ90="x","x",$AY$2-'Indicator Date hidden'!AZ90)</f>
        <v>0</v>
      </c>
      <c r="AZ89" s="213">
        <f>IF('Indicator Date hidden'!BA90="x","x",$AZ$2-'Indicator Date hidden'!BA90)</f>
        <v>0</v>
      </c>
      <c r="BA89">
        <f t="shared" si="10"/>
        <v>16</v>
      </c>
      <c r="BB89" s="21">
        <f t="shared" si="11"/>
        <v>0.4</v>
      </c>
      <c r="BC89">
        <f t="shared" si="12"/>
        <v>3</v>
      </c>
      <c r="BD89" s="21">
        <f t="shared" si="13"/>
        <v>1.4456832294800961</v>
      </c>
      <c r="BE89" s="283">
        <f t="shared" si="14"/>
        <v>0</v>
      </c>
    </row>
    <row r="90" spans="1:57" x14ac:dyDescent="0.35">
      <c r="A90" t="s">
        <v>8271</v>
      </c>
      <c r="B90" s="213">
        <f>IF('Indicator Date hidden'!C91="x","x",$B$2-'Indicator Date hidden'!C91)</f>
        <v>0</v>
      </c>
      <c r="C90" s="213">
        <f>IF('Indicator Date hidden'!D91="x","x",$C$2-'Indicator Date hidden'!D91)</f>
        <v>0</v>
      </c>
      <c r="D90" s="213">
        <f>IF('Indicator Date hidden'!E91="x","x",$D$2-'Indicator Date hidden'!E91)</f>
        <v>0</v>
      </c>
      <c r="E90" s="213">
        <f>IF('Indicator Date hidden'!F91="x","x",$E$2-'Indicator Date hidden'!F91)</f>
        <v>0</v>
      </c>
      <c r="F90" s="213">
        <f>IF('Indicator Date hidden'!G91="x","x",$F$2-'Indicator Date hidden'!G91)</f>
        <v>0</v>
      </c>
      <c r="G90" s="213">
        <f>IF('Indicator Date hidden'!H91="x","x",$G$2-'Indicator Date hidden'!H91)</f>
        <v>0</v>
      </c>
      <c r="H90" s="213">
        <f>IF('Indicator Date hidden'!I91="x","x",$H$2-'Indicator Date hidden'!I91)</f>
        <v>0</v>
      </c>
      <c r="I90" s="213">
        <f>IF('Indicator Date hidden'!J91="x","x",$I$2-'Indicator Date hidden'!J91)</f>
        <v>0</v>
      </c>
      <c r="J90" s="213">
        <f>IF('Indicator Date hidden'!K91="x","x",$J$2-'Indicator Date hidden'!K91)</f>
        <v>0</v>
      </c>
      <c r="K90" s="213">
        <f>IF('Indicator Date hidden'!L91="x","x",$K$2-'Indicator Date hidden'!L91)</f>
        <v>0</v>
      </c>
      <c r="L90" s="213">
        <f>IF('Indicator Date hidden'!M91="x","x",$L$2-'Indicator Date hidden'!M91)</f>
        <v>0</v>
      </c>
      <c r="M90" s="213">
        <f>IF('Indicator Date hidden'!N91="x","x",$M$2-'Indicator Date hidden'!N91)</f>
        <v>0</v>
      </c>
      <c r="N90" s="213">
        <f>IF('Indicator Date hidden'!O91="x","x",$N$2-'Indicator Date hidden'!O91)</f>
        <v>0</v>
      </c>
      <c r="O90" s="213">
        <f>IF('Indicator Date hidden'!P91="x","x",$O$2-'Indicator Date hidden'!P91)</f>
        <v>0</v>
      </c>
      <c r="P90" s="213" t="str">
        <f>IF('Indicator Date hidden'!Q91="x","x",$P$2-'Indicator Date hidden'!Q91)</f>
        <v>x</v>
      </c>
      <c r="Q90" s="213" t="str">
        <f>IF('Indicator Date hidden'!R91="x","x",$Q$2-'Indicator Date hidden'!R91)</f>
        <v>x</v>
      </c>
      <c r="R90" s="213">
        <f>IF('Indicator Date hidden'!S91="x","x",$R$2-'Indicator Date hidden'!S91)</f>
        <v>0</v>
      </c>
      <c r="S90" s="213">
        <f>IF('Indicator Date hidden'!T91="x","x",$S$2-'Indicator Date hidden'!T91)</f>
        <v>0</v>
      </c>
      <c r="T90" s="213">
        <f>IF('Indicator Date hidden'!U91="x","x",$T$2-'Indicator Date hidden'!U91)</f>
        <v>0</v>
      </c>
      <c r="U90" s="213" t="str">
        <f>IF('Indicator Date hidden'!V91="x","x",$U$2-'Indicator Date hidden'!V91)</f>
        <v>x</v>
      </c>
      <c r="V90" s="213">
        <f>IF('Indicator Date hidden'!W91="x","x",$V$2-'Indicator Date hidden'!W91)</f>
        <v>0</v>
      </c>
      <c r="W90" s="213">
        <f>IF('Indicator Date hidden'!X91="x","x",$W$2-'Indicator Date hidden'!X91)</f>
        <v>2</v>
      </c>
      <c r="X90" s="213" t="str">
        <f>IF('Indicator Date hidden'!Y91="x","x",$X$2-'Indicator Date hidden'!Y91)</f>
        <v>x</v>
      </c>
      <c r="Y90" s="213">
        <f>IF('Indicator Date hidden'!Z91="x","x",$Y$2-'Indicator Date hidden'!Z91)</f>
        <v>0</v>
      </c>
      <c r="Z90" s="213">
        <f>IF('Indicator Date hidden'!AA91="x","x",$Z$2-'Indicator Date hidden'!AA91)</f>
        <v>0</v>
      </c>
      <c r="AA90" s="213" t="str">
        <f>IF('Indicator Date hidden'!AB91="x","x",$AA$2-'Indicator Date hidden'!AB91)</f>
        <v>x</v>
      </c>
      <c r="AB90" s="213" t="str">
        <f>IF('Indicator Date hidden'!AC91="x","x",$AB$2-'Indicator Date hidden'!AC91)</f>
        <v>x</v>
      </c>
      <c r="AC90" s="213">
        <f>IF('Indicator Date hidden'!AD91="x","x",$AC$2-'Indicator Date hidden'!AD91)</f>
        <v>0</v>
      </c>
      <c r="AD90" s="213">
        <f>IF('Indicator Date hidden'!AE91="x","x",$AD$2-'Indicator Date hidden'!AE91)</f>
        <v>0</v>
      </c>
      <c r="AE90" s="213" t="str">
        <f>IF('Indicator Date hidden'!AF91="x","x",$AE$2-'Indicator Date hidden'!AF91)</f>
        <v>x</v>
      </c>
      <c r="AF90" s="213" t="str">
        <f>IF('Indicator Date hidden'!AG91="x","x",$AF$2-'Indicator Date hidden'!AG91)</f>
        <v>x</v>
      </c>
      <c r="AG90" s="213">
        <f>IF('Indicator Date hidden'!AH91="x","x",$AG$2-'Indicator Date hidden'!AH91)</f>
        <v>0</v>
      </c>
      <c r="AH90" s="213">
        <f>IF('Indicator Date hidden'!AI91="x","x",$AH$2-'Indicator Date hidden'!AI91)</f>
        <v>0</v>
      </c>
      <c r="AI90" s="213">
        <f>IF('Indicator Date hidden'!AJ91="x","x",$AI$2-'Indicator Date hidden'!AJ91)</f>
        <v>0</v>
      </c>
      <c r="AJ90" s="213" t="str">
        <f>IF('Indicator Date hidden'!AK91="x","x",$AJ$2-'Indicator Date hidden'!AK91)</f>
        <v>x</v>
      </c>
      <c r="AK90" s="213" t="str">
        <f>IF('Indicator Date hidden'!AL91="x","x",$AK$2-'Indicator Date hidden'!AL91)</f>
        <v>x</v>
      </c>
      <c r="AL90" s="213">
        <f>IF('Indicator Date hidden'!AM91="x","x",$AL$2-'Indicator Date hidden'!AM91)</f>
        <v>0</v>
      </c>
      <c r="AM90" s="213">
        <f>IF('Indicator Date hidden'!AN91="x","x",$AM$2-'Indicator Date hidden'!AN91)</f>
        <v>0</v>
      </c>
      <c r="AN90" s="213">
        <f>IF('Indicator Date hidden'!AO91="x","x",$AN$2-'Indicator Date hidden'!AO91)</f>
        <v>0</v>
      </c>
      <c r="AO90" s="213" t="str">
        <f>IF('Indicator Date hidden'!AP91="x","x",$AO$2-'Indicator Date hidden'!AP91)</f>
        <v>x</v>
      </c>
      <c r="AP90" s="213" t="str">
        <f>IF('Indicator Date hidden'!AQ91="x","x",$AP$2-'Indicator Date hidden'!AQ91)</f>
        <v>x</v>
      </c>
      <c r="AQ90" s="213" t="str">
        <f>IF('Indicator Date hidden'!AR91="x","x",$AQ$2-'Indicator Date hidden'!AR91)</f>
        <v>x</v>
      </c>
      <c r="AR90" s="213">
        <f>IF('Indicator Date hidden'!AS91="x","x",$AR$2-'Indicator Date hidden'!AS91)</f>
        <v>0</v>
      </c>
      <c r="AS90" s="213">
        <f>IF('Indicator Date hidden'!AT91="x","x",$AS$2-'Indicator Date hidden'!AT91)</f>
        <v>0</v>
      </c>
      <c r="AT90" s="213">
        <f>IF('Indicator Date hidden'!AU91="x","x",$AT$2-'Indicator Date hidden'!AU91)</f>
        <v>0</v>
      </c>
      <c r="AU90" s="213">
        <f>IF('Indicator Date hidden'!AV91="x","x",$AU$2-'Indicator Date hidden'!AV91)</f>
        <v>6</v>
      </c>
      <c r="AV90" s="213">
        <f>IF('Indicator Date hidden'!AW91="x","x",$AV$2-'Indicator Date hidden'!AW91)</f>
        <v>0</v>
      </c>
      <c r="AW90" s="213">
        <f>IF('Indicator Date hidden'!AX91="x","x",$AW$2-'Indicator Date hidden'!AX91)</f>
        <v>0</v>
      </c>
      <c r="AX90" s="213">
        <f>IF('Indicator Date hidden'!AY91="x","x",$AX$2-'Indicator Date hidden'!AY91)</f>
        <v>0</v>
      </c>
      <c r="AY90" s="213">
        <f>IF('Indicator Date hidden'!AZ91="x","x",$AY$2-'Indicator Date hidden'!AZ91)</f>
        <v>0</v>
      </c>
      <c r="AZ90" s="213">
        <f>IF('Indicator Date hidden'!BA91="x","x",$AZ$2-'Indicator Date hidden'!BA91)</f>
        <v>0</v>
      </c>
      <c r="BA90">
        <f t="shared" si="10"/>
        <v>8</v>
      </c>
      <c r="BB90" s="21">
        <f t="shared" si="11"/>
        <v>0.21052631578947367</v>
      </c>
      <c r="BC90">
        <f t="shared" si="12"/>
        <v>2</v>
      </c>
      <c r="BD90" s="21">
        <f t="shared" si="13"/>
        <v>1.0041465278073112</v>
      </c>
      <c r="BE90" s="283">
        <f t="shared" si="14"/>
        <v>0</v>
      </c>
    </row>
    <row r="91" spans="1:57" x14ac:dyDescent="0.35">
      <c r="A91" t="s">
        <v>8201</v>
      </c>
      <c r="B91" s="213">
        <f>IF('Indicator Date hidden'!C92="x","x",$B$2-'Indicator Date hidden'!C92)</f>
        <v>0</v>
      </c>
      <c r="C91" s="213">
        <f>IF('Indicator Date hidden'!D92="x","x",$C$2-'Indicator Date hidden'!D92)</f>
        <v>0</v>
      </c>
      <c r="D91" s="213">
        <f>IF('Indicator Date hidden'!E92="x","x",$D$2-'Indicator Date hidden'!E92)</f>
        <v>0</v>
      </c>
      <c r="E91" s="213">
        <f>IF('Indicator Date hidden'!F92="x","x",$E$2-'Indicator Date hidden'!F92)</f>
        <v>0</v>
      </c>
      <c r="F91" s="213">
        <f>IF('Indicator Date hidden'!G92="x","x",$F$2-'Indicator Date hidden'!G92)</f>
        <v>0</v>
      </c>
      <c r="G91" s="213">
        <f>IF('Indicator Date hidden'!H92="x","x",$G$2-'Indicator Date hidden'!H92)</f>
        <v>0</v>
      </c>
      <c r="H91" s="213">
        <f>IF('Indicator Date hidden'!I92="x","x",$H$2-'Indicator Date hidden'!I92)</f>
        <v>0</v>
      </c>
      <c r="I91" s="213">
        <f>IF('Indicator Date hidden'!J92="x","x",$I$2-'Indicator Date hidden'!J92)</f>
        <v>0</v>
      </c>
      <c r="J91" s="213">
        <f>IF('Indicator Date hidden'!K92="x","x",$J$2-'Indicator Date hidden'!K92)</f>
        <v>0</v>
      </c>
      <c r="K91" s="213">
        <f>IF('Indicator Date hidden'!L92="x","x",$K$2-'Indicator Date hidden'!L92)</f>
        <v>0</v>
      </c>
      <c r="L91" s="213">
        <f>IF('Indicator Date hidden'!M92="x","x",$L$2-'Indicator Date hidden'!M92)</f>
        <v>0</v>
      </c>
      <c r="M91" s="213">
        <f>IF('Indicator Date hidden'!N92="x","x",$M$2-'Indicator Date hidden'!N92)</f>
        <v>0</v>
      </c>
      <c r="N91" s="213">
        <f>IF('Indicator Date hidden'!O92="x","x",$N$2-'Indicator Date hidden'!O92)</f>
        <v>0</v>
      </c>
      <c r="O91" s="213">
        <f>IF('Indicator Date hidden'!P92="x","x",$O$2-'Indicator Date hidden'!P92)</f>
        <v>0</v>
      </c>
      <c r="P91" s="213">
        <f>IF('Indicator Date hidden'!Q92="x","x",$P$2-'Indicator Date hidden'!Q92)</f>
        <v>0</v>
      </c>
      <c r="Q91" s="213" t="str">
        <f>IF('Indicator Date hidden'!R92="x","x",$Q$2-'Indicator Date hidden'!R92)</f>
        <v>x</v>
      </c>
      <c r="R91" s="213">
        <f>IF('Indicator Date hidden'!S92="x","x",$R$2-'Indicator Date hidden'!S92)</f>
        <v>0</v>
      </c>
      <c r="S91" s="213">
        <f>IF('Indicator Date hidden'!T92="x","x",$S$2-'Indicator Date hidden'!T92)</f>
        <v>0</v>
      </c>
      <c r="T91" s="213">
        <f>IF('Indicator Date hidden'!U92="x","x",$T$2-'Indicator Date hidden'!U92)</f>
        <v>0</v>
      </c>
      <c r="U91" s="213" t="str">
        <f>IF('Indicator Date hidden'!V92="x","x",$U$2-'Indicator Date hidden'!V92)</f>
        <v>x</v>
      </c>
      <c r="V91" s="213">
        <f>IF('Indicator Date hidden'!W92="x","x",$V$2-'Indicator Date hidden'!W92)</f>
        <v>0</v>
      </c>
      <c r="W91" s="213">
        <f>IF('Indicator Date hidden'!X92="x","x",$W$2-'Indicator Date hidden'!X92)</f>
        <v>4</v>
      </c>
      <c r="X91" s="213">
        <f>IF('Indicator Date hidden'!Y92="x","x",$X$2-'Indicator Date hidden'!Y92)</f>
        <v>2</v>
      </c>
      <c r="Y91" s="213">
        <f>IF('Indicator Date hidden'!Z92="x","x",$Y$2-'Indicator Date hidden'!Z92)</f>
        <v>0</v>
      </c>
      <c r="Z91" s="213">
        <f>IF('Indicator Date hidden'!AA92="x","x",$Z$2-'Indicator Date hidden'!AA92)</f>
        <v>0</v>
      </c>
      <c r="AA91" s="213" t="str">
        <f>IF('Indicator Date hidden'!AB92="x","x",$AA$2-'Indicator Date hidden'!AB92)</f>
        <v>x</v>
      </c>
      <c r="AB91" s="213">
        <f>IF('Indicator Date hidden'!AC92="x","x",$AB$2-'Indicator Date hidden'!AC92)</f>
        <v>0</v>
      </c>
      <c r="AC91" s="213">
        <f>IF('Indicator Date hidden'!AD92="x","x",$AC$2-'Indicator Date hidden'!AD92)</f>
        <v>0</v>
      </c>
      <c r="AD91" s="213">
        <f>IF('Indicator Date hidden'!AE92="x","x",$AD$2-'Indicator Date hidden'!AE92)</f>
        <v>0</v>
      </c>
      <c r="AE91" s="213">
        <f>IF('Indicator Date hidden'!AF92="x","x",$AE$2-'Indicator Date hidden'!AF92)</f>
        <v>0</v>
      </c>
      <c r="AF91" s="213" t="str">
        <f>IF('Indicator Date hidden'!AG92="x","x",$AF$2-'Indicator Date hidden'!AG92)</f>
        <v>x</v>
      </c>
      <c r="AG91" s="213">
        <f>IF('Indicator Date hidden'!AH92="x","x",$AG$2-'Indicator Date hidden'!AH92)</f>
        <v>0</v>
      </c>
      <c r="AH91" s="213">
        <f>IF('Indicator Date hidden'!AI92="x","x",$AH$2-'Indicator Date hidden'!AI92)</f>
        <v>0</v>
      </c>
      <c r="AI91" s="213">
        <f>IF('Indicator Date hidden'!AJ92="x","x",$AI$2-'Indicator Date hidden'!AJ92)</f>
        <v>0</v>
      </c>
      <c r="AJ91" s="213" t="str">
        <f>IF('Indicator Date hidden'!AK92="x","x",$AJ$2-'Indicator Date hidden'!AK92)</f>
        <v>x</v>
      </c>
      <c r="AK91" s="213">
        <f>IF('Indicator Date hidden'!AL92="x","x",$AK$2-'Indicator Date hidden'!AL92)</f>
        <v>1</v>
      </c>
      <c r="AL91" s="213">
        <f>IF('Indicator Date hidden'!AM92="x","x",$AL$2-'Indicator Date hidden'!AM92)</f>
        <v>0</v>
      </c>
      <c r="AM91" s="213">
        <f>IF('Indicator Date hidden'!AN92="x","x",$AM$2-'Indicator Date hidden'!AN92)</f>
        <v>0</v>
      </c>
      <c r="AN91" s="213">
        <f>IF('Indicator Date hidden'!AO92="x","x",$AN$2-'Indicator Date hidden'!AO92)</f>
        <v>0</v>
      </c>
      <c r="AO91" s="213">
        <f>IF('Indicator Date hidden'!AP92="x","x",$AO$2-'Indicator Date hidden'!AP92)</f>
        <v>0</v>
      </c>
      <c r="AP91" s="213">
        <f>IF('Indicator Date hidden'!AQ92="x","x",$AP$2-'Indicator Date hidden'!AQ92)</f>
        <v>0</v>
      </c>
      <c r="AQ91" s="213">
        <f>IF('Indicator Date hidden'!AR92="x","x",$AQ$2-'Indicator Date hidden'!AR92)</f>
        <v>4</v>
      </c>
      <c r="AR91" s="213">
        <f>IF('Indicator Date hidden'!AS92="x","x",$AR$2-'Indicator Date hidden'!AS92)</f>
        <v>0</v>
      </c>
      <c r="AS91" s="213">
        <f>IF('Indicator Date hidden'!AT92="x","x",$AS$2-'Indicator Date hidden'!AT92)</f>
        <v>0</v>
      </c>
      <c r="AT91" s="213">
        <f>IF('Indicator Date hidden'!AU92="x","x",$AT$2-'Indicator Date hidden'!AU92)</f>
        <v>0</v>
      </c>
      <c r="AU91" s="213" t="str">
        <f>IF('Indicator Date hidden'!AV92="x","x",$AU$2-'Indicator Date hidden'!AV92)</f>
        <v>x</v>
      </c>
      <c r="AV91" s="213">
        <f>IF('Indicator Date hidden'!AW92="x","x",$AV$2-'Indicator Date hidden'!AW92)</f>
        <v>0</v>
      </c>
      <c r="AW91" s="213">
        <f>IF('Indicator Date hidden'!AX92="x","x",$AW$2-'Indicator Date hidden'!AX92)</f>
        <v>0</v>
      </c>
      <c r="AX91" s="213">
        <f>IF('Indicator Date hidden'!AY92="x","x",$AX$2-'Indicator Date hidden'!AY92)</f>
        <v>0</v>
      </c>
      <c r="AY91" s="213">
        <f>IF('Indicator Date hidden'!AZ92="x","x",$AY$2-'Indicator Date hidden'!AZ92)</f>
        <v>0</v>
      </c>
      <c r="AZ91" s="213">
        <f>IF('Indicator Date hidden'!BA92="x","x",$AZ$2-'Indicator Date hidden'!BA92)</f>
        <v>3</v>
      </c>
      <c r="BA91">
        <f t="shared" si="10"/>
        <v>14</v>
      </c>
      <c r="BB91" s="21">
        <f t="shared" si="11"/>
        <v>0.31111111111111112</v>
      </c>
      <c r="BC91">
        <f t="shared" si="12"/>
        <v>5</v>
      </c>
      <c r="BD91" s="21">
        <f t="shared" si="13"/>
        <v>0.9619938143072605</v>
      </c>
      <c r="BE91" s="283">
        <f t="shared" si="14"/>
        <v>0</v>
      </c>
    </row>
    <row r="92" spans="1:57" x14ac:dyDescent="0.35">
      <c r="A92" t="s">
        <v>8203</v>
      </c>
      <c r="B92" s="213">
        <f>IF('Indicator Date hidden'!C93="x","x",$B$2-'Indicator Date hidden'!C93)</f>
        <v>0</v>
      </c>
      <c r="C92" s="213">
        <f>IF('Indicator Date hidden'!D93="x","x",$C$2-'Indicator Date hidden'!D93)</f>
        <v>0</v>
      </c>
      <c r="D92" s="213">
        <f>IF('Indicator Date hidden'!E93="x","x",$D$2-'Indicator Date hidden'!E93)</f>
        <v>0</v>
      </c>
      <c r="E92" s="213">
        <f>IF('Indicator Date hidden'!F93="x","x",$E$2-'Indicator Date hidden'!F93)</f>
        <v>0</v>
      </c>
      <c r="F92" s="213">
        <f>IF('Indicator Date hidden'!G93="x","x",$F$2-'Indicator Date hidden'!G93)</f>
        <v>0</v>
      </c>
      <c r="G92" s="213">
        <f>IF('Indicator Date hidden'!H93="x","x",$G$2-'Indicator Date hidden'!H93)</f>
        <v>0</v>
      </c>
      <c r="H92" s="213">
        <f>IF('Indicator Date hidden'!I93="x","x",$H$2-'Indicator Date hidden'!I93)</f>
        <v>0</v>
      </c>
      <c r="I92" s="213">
        <f>IF('Indicator Date hidden'!J93="x","x",$I$2-'Indicator Date hidden'!J93)</f>
        <v>0</v>
      </c>
      <c r="J92" s="213">
        <f>IF('Indicator Date hidden'!K93="x","x",$J$2-'Indicator Date hidden'!K93)</f>
        <v>0</v>
      </c>
      <c r="K92" s="213">
        <f>IF('Indicator Date hidden'!L93="x","x",$K$2-'Indicator Date hidden'!L93)</f>
        <v>0</v>
      </c>
      <c r="L92" s="213">
        <f>IF('Indicator Date hidden'!M93="x","x",$L$2-'Indicator Date hidden'!M93)</f>
        <v>0</v>
      </c>
      <c r="M92" s="213">
        <f>IF('Indicator Date hidden'!N93="x","x",$M$2-'Indicator Date hidden'!N93)</f>
        <v>0</v>
      </c>
      <c r="N92" s="213">
        <f>IF('Indicator Date hidden'!O93="x","x",$N$2-'Indicator Date hidden'!O93)</f>
        <v>0</v>
      </c>
      <c r="O92" s="213">
        <f>IF('Indicator Date hidden'!P93="x","x",$O$2-'Indicator Date hidden'!P93)</f>
        <v>0</v>
      </c>
      <c r="P92" s="213">
        <f>IF('Indicator Date hidden'!Q93="x","x",$P$2-'Indicator Date hidden'!Q93)</f>
        <v>0</v>
      </c>
      <c r="Q92" s="213" t="str">
        <f>IF('Indicator Date hidden'!R93="x","x",$Q$2-'Indicator Date hidden'!R93)</f>
        <v>x</v>
      </c>
      <c r="R92" s="213">
        <f>IF('Indicator Date hidden'!S93="x","x",$R$2-'Indicator Date hidden'!S93)</f>
        <v>0</v>
      </c>
      <c r="S92" s="213">
        <f>IF('Indicator Date hidden'!T93="x","x",$S$2-'Indicator Date hidden'!T93)</f>
        <v>0</v>
      </c>
      <c r="T92" s="213">
        <f>IF('Indicator Date hidden'!U93="x","x",$T$2-'Indicator Date hidden'!U93)</f>
        <v>0</v>
      </c>
      <c r="U92" s="213" t="str">
        <f>IF('Indicator Date hidden'!V93="x","x",$U$2-'Indicator Date hidden'!V93)</f>
        <v>x</v>
      </c>
      <c r="V92" s="213">
        <f>IF('Indicator Date hidden'!W93="x","x",$V$2-'Indicator Date hidden'!W93)</f>
        <v>0</v>
      </c>
      <c r="W92" s="213">
        <f>IF('Indicator Date hidden'!X93="x","x",$W$2-'Indicator Date hidden'!X93)</f>
        <v>0</v>
      </c>
      <c r="X92" s="213">
        <f>IF('Indicator Date hidden'!Y93="x","x",$X$2-'Indicator Date hidden'!Y93)</f>
        <v>2</v>
      </c>
      <c r="Y92" s="213">
        <f>IF('Indicator Date hidden'!Z93="x","x",$Y$2-'Indicator Date hidden'!Z93)</f>
        <v>0</v>
      </c>
      <c r="Z92" s="213">
        <f>IF('Indicator Date hidden'!AA93="x","x",$Z$2-'Indicator Date hidden'!AA93)</f>
        <v>0</v>
      </c>
      <c r="AA92" s="213" t="str">
        <f>IF('Indicator Date hidden'!AB93="x","x",$AA$2-'Indicator Date hidden'!AB93)</f>
        <v>x</v>
      </c>
      <c r="AB92" s="213">
        <f>IF('Indicator Date hidden'!AC93="x","x",$AB$2-'Indicator Date hidden'!AC93)</f>
        <v>0</v>
      </c>
      <c r="AC92" s="213">
        <f>IF('Indicator Date hidden'!AD93="x","x",$AC$2-'Indicator Date hidden'!AD93)</f>
        <v>0</v>
      </c>
      <c r="AD92" s="213" t="str">
        <f>IF('Indicator Date hidden'!AE93="x","x",$AD$2-'Indicator Date hidden'!AE93)</f>
        <v>x</v>
      </c>
      <c r="AE92" s="213">
        <f>IF('Indicator Date hidden'!AF93="x","x",$AE$2-'Indicator Date hidden'!AF93)</f>
        <v>0</v>
      </c>
      <c r="AF92" s="213" t="str">
        <f>IF('Indicator Date hidden'!AG93="x","x",$AF$2-'Indicator Date hidden'!AG93)</f>
        <v>x</v>
      </c>
      <c r="AG92" s="213">
        <f>IF('Indicator Date hidden'!AH93="x","x",$AG$2-'Indicator Date hidden'!AH93)</f>
        <v>0</v>
      </c>
      <c r="AH92" s="213">
        <f>IF('Indicator Date hidden'!AI93="x","x",$AH$2-'Indicator Date hidden'!AI93)</f>
        <v>0</v>
      </c>
      <c r="AI92" s="213">
        <f>IF('Indicator Date hidden'!AJ93="x","x",$AI$2-'Indicator Date hidden'!AJ93)</f>
        <v>0</v>
      </c>
      <c r="AJ92" s="213" t="str">
        <f>IF('Indicator Date hidden'!AK93="x","x",$AJ$2-'Indicator Date hidden'!AK93)</f>
        <v>x</v>
      </c>
      <c r="AK92" s="213">
        <f>IF('Indicator Date hidden'!AL93="x","x",$AK$2-'Indicator Date hidden'!AL93)</f>
        <v>1</v>
      </c>
      <c r="AL92" s="213">
        <f>IF('Indicator Date hidden'!AM93="x","x",$AL$2-'Indicator Date hidden'!AM93)</f>
        <v>0</v>
      </c>
      <c r="AM92" s="213">
        <f>IF('Indicator Date hidden'!AN93="x","x",$AM$2-'Indicator Date hidden'!AN93)</f>
        <v>0</v>
      </c>
      <c r="AN92" s="213">
        <f>IF('Indicator Date hidden'!AO93="x","x",$AN$2-'Indicator Date hidden'!AO93)</f>
        <v>0</v>
      </c>
      <c r="AO92" s="213">
        <f>IF('Indicator Date hidden'!AP93="x","x",$AO$2-'Indicator Date hidden'!AP93)</f>
        <v>0</v>
      </c>
      <c r="AP92" s="213">
        <f>IF('Indicator Date hidden'!AQ93="x","x",$AP$2-'Indicator Date hidden'!AQ93)</f>
        <v>0</v>
      </c>
      <c r="AQ92" s="213" t="str">
        <f>IF('Indicator Date hidden'!AR93="x","x",$AQ$2-'Indicator Date hidden'!AR93)</f>
        <v>x</v>
      </c>
      <c r="AR92" s="213">
        <f>IF('Indicator Date hidden'!AS93="x","x",$AR$2-'Indicator Date hidden'!AS93)</f>
        <v>0</v>
      </c>
      <c r="AS92" s="213">
        <f>IF('Indicator Date hidden'!AT93="x","x",$AS$2-'Indicator Date hidden'!AT93)</f>
        <v>0</v>
      </c>
      <c r="AT92" s="213">
        <f>IF('Indicator Date hidden'!AU93="x","x",$AT$2-'Indicator Date hidden'!AU93)</f>
        <v>0</v>
      </c>
      <c r="AU92" s="213">
        <f>IF('Indicator Date hidden'!AV93="x","x",$AU$2-'Indicator Date hidden'!AV93)</f>
        <v>1</v>
      </c>
      <c r="AV92" s="213">
        <f>IF('Indicator Date hidden'!AW93="x","x",$AV$2-'Indicator Date hidden'!AW93)</f>
        <v>0</v>
      </c>
      <c r="AW92" s="213">
        <f>IF('Indicator Date hidden'!AX93="x","x",$AW$2-'Indicator Date hidden'!AX93)</f>
        <v>0</v>
      </c>
      <c r="AX92" s="213">
        <f>IF('Indicator Date hidden'!AY93="x","x",$AX$2-'Indicator Date hidden'!AY93)</f>
        <v>0</v>
      </c>
      <c r="AY92" s="213">
        <f>IF('Indicator Date hidden'!AZ93="x","x",$AY$2-'Indicator Date hidden'!AZ93)</f>
        <v>0</v>
      </c>
      <c r="AZ92" s="213">
        <f>IF('Indicator Date hidden'!BA93="x","x",$AZ$2-'Indicator Date hidden'!BA93)</f>
        <v>0</v>
      </c>
      <c r="BA92">
        <f t="shared" si="10"/>
        <v>4</v>
      </c>
      <c r="BB92" s="21">
        <f t="shared" si="11"/>
        <v>9.0909090909090912E-2</v>
      </c>
      <c r="BC92">
        <f t="shared" si="12"/>
        <v>3</v>
      </c>
      <c r="BD92" s="21">
        <f t="shared" si="13"/>
        <v>0.35790944881871867</v>
      </c>
      <c r="BE92" s="283">
        <f t="shared" si="14"/>
        <v>0</v>
      </c>
    </row>
    <row r="93" spans="1:57" x14ac:dyDescent="0.35">
      <c r="A93" t="s">
        <v>8193</v>
      </c>
      <c r="B93" s="213">
        <f>IF('Indicator Date hidden'!C94="x","x",$B$2-'Indicator Date hidden'!C94)</f>
        <v>0</v>
      </c>
      <c r="C93" s="213">
        <f>IF('Indicator Date hidden'!D94="x","x",$C$2-'Indicator Date hidden'!D94)</f>
        <v>0</v>
      </c>
      <c r="D93" s="213">
        <f>IF('Indicator Date hidden'!E94="x","x",$D$2-'Indicator Date hidden'!E94)</f>
        <v>0</v>
      </c>
      <c r="E93" s="213">
        <f>IF('Indicator Date hidden'!F94="x","x",$E$2-'Indicator Date hidden'!F94)</f>
        <v>0</v>
      </c>
      <c r="F93" s="213">
        <f>IF('Indicator Date hidden'!G94="x","x",$F$2-'Indicator Date hidden'!G94)</f>
        <v>0</v>
      </c>
      <c r="G93" s="213">
        <f>IF('Indicator Date hidden'!H94="x","x",$G$2-'Indicator Date hidden'!H94)</f>
        <v>0</v>
      </c>
      <c r="H93" s="213">
        <f>IF('Indicator Date hidden'!I94="x","x",$H$2-'Indicator Date hidden'!I94)</f>
        <v>0</v>
      </c>
      <c r="I93" s="213">
        <f>IF('Indicator Date hidden'!J94="x","x",$I$2-'Indicator Date hidden'!J94)</f>
        <v>0</v>
      </c>
      <c r="J93" s="213">
        <f>IF('Indicator Date hidden'!K94="x","x",$J$2-'Indicator Date hidden'!K94)</f>
        <v>0</v>
      </c>
      <c r="K93" s="213">
        <f>IF('Indicator Date hidden'!L94="x","x",$K$2-'Indicator Date hidden'!L94)</f>
        <v>0</v>
      </c>
      <c r="L93" s="213">
        <f>IF('Indicator Date hidden'!M94="x","x",$L$2-'Indicator Date hidden'!M94)</f>
        <v>0</v>
      </c>
      <c r="M93" s="213">
        <f>IF('Indicator Date hidden'!N94="x","x",$M$2-'Indicator Date hidden'!N94)</f>
        <v>0</v>
      </c>
      <c r="N93" s="213">
        <f>IF('Indicator Date hidden'!O94="x","x",$N$2-'Indicator Date hidden'!O94)</f>
        <v>0</v>
      </c>
      <c r="O93" s="213">
        <f>IF('Indicator Date hidden'!P94="x","x",$O$2-'Indicator Date hidden'!P94)</f>
        <v>0</v>
      </c>
      <c r="P93" s="213">
        <f>IF('Indicator Date hidden'!Q94="x","x",$P$2-'Indicator Date hidden'!Q94)</f>
        <v>0</v>
      </c>
      <c r="Q93" s="213">
        <f>IF('Indicator Date hidden'!R94="x","x",$Q$2-'Indicator Date hidden'!R94)</f>
        <v>2</v>
      </c>
      <c r="R93" s="213">
        <f>IF('Indicator Date hidden'!S94="x","x",$R$2-'Indicator Date hidden'!S94)</f>
        <v>0</v>
      </c>
      <c r="S93" s="213">
        <f>IF('Indicator Date hidden'!T94="x","x",$S$2-'Indicator Date hidden'!T94)</f>
        <v>0</v>
      </c>
      <c r="T93" s="213">
        <f>IF('Indicator Date hidden'!U94="x","x",$T$2-'Indicator Date hidden'!U94)</f>
        <v>0</v>
      </c>
      <c r="U93" s="213">
        <f>IF('Indicator Date hidden'!V94="x","x",$U$2-'Indicator Date hidden'!V94)</f>
        <v>0</v>
      </c>
      <c r="V93" s="213">
        <f>IF('Indicator Date hidden'!W94="x","x",$V$2-'Indicator Date hidden'!W94)</f>
        <v>0</v>
      </c>
      <c r="W93" s="213">
        <f>IF('Indicator Date hidden'!X94="x","x",$W$2-'Indicator Date hidden'!X94)</f>
        <v>0</v>
      </c>
      <c r="X93" s="213">
        <f>IF('Indicator Date hidden'!Y94="x","x",$X$2-'Indicator Date hidden'!Y94)</f>
        <v>1</v>
      </c>
      <c r="Y93" s="213">
        <f>IF('Indicator Date hidden'!Z94="x","x",$Y$2-'Indicator Date hidden'!Z94)</f>
        <v>0</v>
      </c>
      <c r="Z93" s="213">
        <f>IF('Indicator Date hidden'!AA94="x","x",$Z$2-'Indicator Date hidden'!AA94)</f>
        <v>0</v>
      </c>
      <c r="AA93" s="213">
        <f>IF('Indicator Date hidden'!AB94="x","x",$AA$2-'Indicator Date hidden'!AB94)</f>
        <v>0</v>
      </c>
      <c r="AB93" s="213">
        <f>IF('Indicator Date hidden'!AC94="x","x",$AB$2-'Indicator Date hidden'!AC94)</f>
        <v>0</v>
      </c>
      <c r="AC93" s="213">
        <f>IF('Indicator Date hidden'!AD94="x","x",$AC$2-'Indicator Date hidden'!AD94)</f>
        <v>0</v>
      </c>
      <c r="AD93" s="213">
        <f>IF('Indicator Date hidden'!AE94="x","x",$AD$2-'Indicator Date hidden'!AE94)</f>
        <v>0</v>
      </c>
      <c r="AE93" s="213">
        <f>IF('Indicator Date hidden'!AF94="x","x",$AE$2-'Indicator Date hidden'!AF94)</f>
        <v>0</v>
      </c>
      <c r="AF93" s="213">
        <f>IF('Indicator Date hidden'!AG94="x","x",$AF$2-'Indicator Date hidden'!AG94)</f>
        <v>1</v>
      </c>
      <c r="AG93" s="213">
        <f>IF('Indicator Date hidden'!AH94="x","x",$AG$2-'Indicator Date hidden'!AH94)</f>
        <v>0</v>
      </c>
      <c r="AH93" s="213">
        <f>IF('Indicator Date hidden'!AI94="x","x",$AH$2-'Indicator Date hidden'!AI94)</f>
        <v>0</v>
      </c>
      <c r="AI93" s="213">
        <f>IF('Indicator Date hidden'!AJ94="x","x",$AI$2-'Indicator Date hidden'!AJ94)</f>
        <v>0</v>
      </c>
      <c r="AJ93" s="213" t="str">
        <f>IF('Indicator Date hidden'!AK94="x","x",$AJ$2-'Indicator Date hidden'!AK94)</f>
        <v>x</v>
      </c>
      <c r="AK93" s="213">
        <f>IF('Indicator Date hidden'!AL94="x","x",$AK$2-'Indicator Date hidden'!AL94)</f>
        <v>1</v>
      </c>
      <c r="AL93" s="213">
        <f>IF('Indicator Date hidden'!AM94="x","x",$AL$2-'Indicator Date hidden'!AM94)</f>
        <v>0</v>
      </c>
      <c r="AM93" s="213">
        <f>IF('Indicator Date hidden'!AN94="x","x",$AM$2-'Indicator Date hidden'!AN94)</f>
        <v>0</v>
      </c>
      <c r="AN93" s="213">
        <f>IF('Indicator Date hidden'!AO94="x","x",$AN$2-'Indicator Date hidden'!AO94)</f>
        <v>0</v>
      </c>
      <c r="AO93" s="213" t="str">
        <f>IF('Indicator Date hidden'!AP94="x","x",$AO$2-'Indicator Date hidden'!AP94)</f>
        <v>x</v>
      </c>
      <c r="AP93" s="213" t="str">
        <f>IF('Indicator Date hidden'!AQ94="x","x",$AP$2-'Indicator Date hidden'!AQ94)</f>
        <v>x</v>
      </c>
      <c r="AQ93" s="213">
        <f>IF('Indicator Date hidden'!AR94="x","x",$AQ$2-'Indicator Date hidden'!AR94)</f>
        <v>0</v>
      </c>
      <c r="AR93" s="213">
        <f>IF('Indicator Date hidden'!AS94="x","x",$AR$2-'Indicator Date hidden'!AS94)</f>
        <v>0</v>
      </c>
      <c r="AS93" s="213">
        <f>IF('Indicator Date hidden'!AT94="x","x",$AS$2-'Indicator Date hidden'!AT94)</f>
        <v>0</v>
      </c>
      <c r="AT93" s="213">
        <f>IF('Indicator Date hidden'!AU94="x","x",$AT$2-'Indicator Date hidden'!AU94)</f>
        <v>0</v>
      </c>
      <c r="AU93" s="213">
        <f>IF('Indicator Date hidden'!AV94="x","x",$AU$2-'Indicator Date hidden'!AV94)</f>
        <v>5</v>
      </c>
      <c r="AV93" s="213">
        <f>IF('Indicator Date hidden'!AW94="x","x",$AV$2-'Indicator Date hidden'!AW94)</f>
        <v>0</v>
      </c>
      <c r="AW93" s="213">
        <f>IF('Indicator Date hidden'!AX94="x","x",$AW$2-'Indicator Date hidden'!AX94)</f>
        <v>0</v>
      </c>
      <c r="AX93" s="213">
        <f>IF('Indicator Date hidden'!AY94="x","x",$AX$2-'Indicator Date hidden'!AY94)</f>
        <v>0</v>
      </c>
      <c r="AY93" s="213">
        <f>IF('Indicator Date hidden'!AZ94="x","x",$AY$2-'Indicator Date hidden'!AZ94)</f>
        <v>0</v>
      </c>
      <c r="AZ93" s="213">
        <f>IF('Indicator Date hidden'!BA94="x","x",$AZ$2-'Indicator Date hidden'!BA94)</f>
        <v>0</v>
      </c>
      <c r="BA93">
        <f t="shared" si="10"/>
        <v>10</v>
      </c>
      <c r="BB93" s="21">
        <f t="shared" si="11"/>
        <v>0.20833333333333334</v>
      </c>
      <c r="BC93">
        <f t="shared" si="12"/>
        <v>5</v>
      </c>
      <c r="BD93" s="21">
        <f t="shared" si="13"/>
        <v>0.78947063839568399</v>
      </c>
      <c r="BE93" s="283">
        <f t="shared" si="14"/>
        <v>0</v>
      </c>
    </row>
    <row r="94" spans="1:57" x14ac:dyDescent="0.35">
      <c r="A94" t="s">
        <v>8205</v>
      </c>
      <c r="B94" s="213">
        <f>IF('Indicator Date hidden'!C95="x","x",$B$2-'Indicator Date hidden'!C95)</f>
        <v>0</v>
      </c>
      <c r="C94" s="213">
        <f>IF('Indicator Date hidden'!D95="x","x",$C$2-'Indicator Date hidden'!D95)</f>
        <v>0</v>
      </c>
      <c r="D94" s="213">
        <f>IF('Indicator Date hidden'!E95="x","x",$D$2-'Indicator Date hidden'!E95)</f>
        <v>0</v>
      </c>
      <c r="E94" s="213">
        <f>IF('Indicator Date hidden'!F95="x","x",$E$2-'Indicator Date hidden'!F95)</f>
        <v>0</v>
      </c>
      <c r="F94" s="213">
        <f>IF('Indicator Date hidden'!G95="x","x",$F$2-'Indicator Date hidden'!G95)</f>
        <v>0</v>
      </c>
      <c r="G94" s="213">
        <f>IF('Indicator Date hidden'!H95="x","x",$G$2-'Indicator Date hidden'!H95)</f>
        <v>0</v>
      </c>
      <c r="H94" s="213">
        <f>IF('Indicator Date hidden'!I95="x","x",$H$2-'Indicator Date hidden'!I95)</f>
        <v>0</v>
      </c>
      <c r="I94" s="213">
        <f>IF('Indicator Date hidden'!J95="x","x",$I$2-'Indicator Date hidden'!J95)</f>
        <v>0</v>
      </c>
      <c r="J94" s="213">
        <f>IF('Indicator Date hidden'!K95="x","x",$J$2-'Indicator Date hidden'!K95)</f>
        <v>0</v>
      </c>
      <c r="K94" s="213">
        <f>IF('Indicator Date hidden'!L95="x","x",$K$2-'Indicator Date hidden'!L95)</f>
        <v>0</v>
      </c>
      <c r="L94" s="213">
        <f>IF('Indicator Date hidden'!M95="x","x",$L$2-'Indicator Date hidden'!M95)</f>
        <v>0</v>
      </c>
      <c r="M94" s="213">
        <f>IF('Indicator Date hidden'!N95="x","x",$M$2-'Indicator Date hidden'!N95)</f>
        <v>0</v>
      </c>
      <c r="N94" s="213">
        <f>IF('Indicator Date hidden'!O95="x","x",$N$2-'Indicator Date hidden'!O95)</f>
        <v>0</v>
      </c>
      <c r="O94" s="213">
        <f>IF('Indicator Date hidden'!P95="x","x",$O$2-'Indicator Date hidden'!P95)</f>
        <v>0</v>
      </c>
      <c r="P94" s="213">
        <f>IF('Indicator Date hidden'!Q95="x","x",$P$2-'Indicator Date hidden'!Q95)</f>
        <v>0</v>
      </c>
      <c r="Q94" s="213">
        <f>IF('Indicator Date hidden'!R95="x","x",$Q$2-'Indicator Date hidden'!R95)</f>
        <v>2</v>
      </c>
      <c r="R94" s="213">
        <f>IF('Indicator Date hidden'!S95="x","x",$R$2-'Indicator Date hidden'!S95)</f>
        <v>0</v>
      </c>
      <c r="S94" s="213">
        <f>IF('Indicator Date hidden'!T95="x","x",$S$2-'Indicator Date hidden'!T95)</f>
        <v>0</v>
      </c>
      <c r="T94" s="213">
        <f>IF('Indicator Date hidden'!U95="x","x",$T$2-'Indicator Date hidden'!U95)</f>
        <v>0</v>
      </c>
      <c r="U94" s="213">
        <f>IF('Indicator Date hidden'!V95="x","x",$U$2-'Indicator Date hidden'!V95)</f>
        <v>0</v>
      </c>
      <c r="V94" s="213">
        <f>IF('Indicator Date hidden'!W95="x","x",$V$2-'Indicator Date hidden'!W95)</f>
        <v>0</v>
      </c>
      <c r="W94" s="213">
        <f>IF('Indicator Date hidden'!X95="x","x",$W$2-'Indicator Date hidden'!X95)</f>
        <v>3</v>
      </c>
      <c r="X94" s="213">
        <f>IF('Indicator Date hidden'!Y95="x","x",$X$2-'Indicator Date hidden'!Y95)</f>
        <v>2</v>
      </c>
      <c r="Y94" s="213">
        <f>IF('Indicator Date hidden'!Z95="x","x",$Y$2-'Indicator Date hidden'!Z95)</f>
        <v>0</v>
      </c>
      <c r="Z94" s="213">
        <f>IF('Indicator Date hidden'!AA95="x","x",$Z$2-'Indicator Date hidden'!AA95)</f>
        <v>0</v>
      </c>
      <c r="AA94" s="213">
        <f>IF('Indicator Date hidden'!AB95="x","x",$AA$2-'Indicator Date hidden'!AB95)</f>
        <v>0</v>
      </c>
      <c r="AB94" s="213">
        <f>IF('Indicator Date hidden'!AC95="x","x",$AB$2-'Indicator Date hidden'!AC95)</f>
        <v>0</v>
      </c>
      <c r="AC94" s="213">
        <f>IF('Indicator Date hidden'!AD95="x","x",$AC$2-'Indicator Date hidden'!AD95)</f>
        <v>0</v>
      </c>
      <c r="AD94" s="213">
        <f>IF('Indicator Date hidden'!AE95="x","x",$AD$2-'Indicator Date hidden'!AE95)</f>
        <v>0</v>
      </c>
      <c r="AE94" s="213">
        <f>IF('Indicator Date hidden'!AF95="x","x",$AE$2-'Indicator Date hidden'!AF95)</f>
        <v>1</v>
      </c>
      <c r="AF94" s="213">
        <f>IF('Indicator Date hidden'!AG95="x","x",$AF$2-'Indicator Date hidden'!AG95)</f>
        <v>1</v>
      </c>
      <c r="AG94" s="213">
        <f>IF('Indicator Date hidden'!AH95="x","x",$AG$2-'Indicator Date hidden'!AH95)</f>
        <v>0</v>
      </c>
      <c r="AH94" s="213">
        <f>IF('Indicator Date hidden'!AI95="x","x",$AH$2-'Indicator Date hidden'!AI95)</f>
        <v>0</v>
      </c>
      <c r="AI94" s="213">
        <f>IF('Indicator Date hidden'!AJ95="x","x",$AI$2-'Indicator Date hidden'!AJ95)</f>
        <v>0</v>
      </c>
      <c r="AJ94" s="213">
        <f>IF('Indicator Date hidden'!AK95="x","x",$AJ$2-'Indicator Date hidden'!AK95)</f>
        <v>1</v>
      </c>
      <c r="AK94" s="213">
        <f>IF('Indicator Date hidden'!AL95="x","x",$AK$2-'Indicator Date hidden'!AL95)</f>
        <v>1</v>
      </c>
      <c r="AL94" s="213">
        <f>IF('Indicator Date hidden'!AM95="x","x",$AL$2-'Indicator Date hidden'!AM95)</f>
        <v>0</v>
      </c>
      <c r="AM94" s="213">
        <f>IF('Indicator Date hidden'!AN95="x","x",$AM$2-'Indicator Date hidden'!AN95)</f>
        <v>0</v>
      </c>
      <c r="AN94" s="213">
        <f>IF('Indicator Date hidden'!AO95="x","x",$AN$2-'Indicator Date hidden'!AO95)</f>
        <v>0</v>
      </c>
      <c r="AO94" s="213">
        <f>IF('Indicator Date hidden'!AP95="x","x",$AO$2-'Indicator Date hidden'!AP95)</f>
        <v>2</v>
      </c>
      <c r="AP94" s="213">
        <f>IF('Indicator Date hidden'!AQ95="x","x",$AP$2-'Indicator Date hidden'!AQ95)</f>
        <v>1</v>
      </c>
      <c r="AQ94" s="213">
        <f>IF('Indicator Date hidden'!AR95="x","x",$AQ$2-'Indicator Date hidden'!AR95)</f>
        <v>0</v>
      </c>
      <c r="AR94" s="213">
        <f>IF('Indicator Date hidden'!AS95="x","x",$AR$2-'Indicator Date hidden'!AS95)</f>
        <v>0</v>
      </c>
      <c r="AS94" s="213">
        <f>IF('Indicator Date hidden'!AT95="x","x",$AS$2-'Indicator Date hidden'!AT95)</f>
        <v>0</v>
      </c>
      <c r="AT94" s="213">
        <f>IF('Indicator Date hidden'!AU95="x","x",$AT$2-'Indicator Date hidden'!AU95)</f>
        <v>0</v>
      </c>
      <c r="AU94" s="213" t="str">
        <f>IF('Indicator Date hidden'!AV95="x","x",$AU$2-'Indicator Date hidden'!AV95)</f>
        <v>x</v>
      </c>
      <c r="AV94" s="213">
        <f>IF('Indicator Date hidden'!AW95="x","x",$AV$2-'Indicator Date hidden'!AW95)</f>
        <v>0</v>
      </c>
      <c r="AW94" s="213">
        <f>IF('Indicator Date hidden'!AX95="x","x",$AW$2-'Indicator Date hidden'!AX95)</f>
        <v>0</v>
      </c>
      <c r="AX94" s="213">
        <f>IF('Indicator Date hidden'!AY95="x","x",$AX$2-'Indicator Date hidden'!AY95)</f>
        <v>0</v>
      </c>
      <c r="AY94" s="213">
        <f>IF('Indicator Date hidden'!AZ95="x","x",$AY$2-'Indicator Date hidden'!AZ95)</f>
        <v>0</v>
      </c>
      <c r="AZ94" s="213">
        <f>IF('Indicator Date hidden'!BA95="x","x",$AZ$2-'Indicator Date hidden'!BA95)</f>
        <v>0</v>
      </c>
      <c r="BA94">
        <f t="shared" si="10"/>
        <v>14</v>
      </c>
      <c r="BB94" s="21">
        <f t="shared" si="11"/>
        <v>0.28000000000000003</v>
      </c>
      <c r="BC94">
        <f t="shared" si="12"/>
        <v>9</v>
      </c>
      <c r="BD94" s="21">
        <f t="shared" si="13"/>
        <v>0.664529909033446</v>
      </c>
      <c r="BE94" s="283">
        <f t="shared" si="14"/>
        <v>0</v>
      </c>
    </row>
    <row r="95" spans="1:57" x14ac:dyDescent="0.35">
      <c r="A95" t="s">
        <v>8221</v>
      </c>
      <c r="B95" s="213">
        <f>IF('Indicator Date hidden'!C96="x","x",$B$2-'Indicator Date hidden'!C96)</f>
        <v>0</v>
      </c>
      <c r="C95" s="213">
        <f>IF('Indicator Date hidden'!D96="x","x",$C$2-'Indicator Date hidden'!D96)</f>
        <v>0</v>
      </c>
      <c r="D95" s="213">
        <f>IF('Indicator Date hidden'!E96="x","x",$D$2-'Indicator Date hidden'!E96)</f>
        <v>0</v>
      </c>
      <c r="E95" s="213">
        <f>IF('Indicator Date hidden'!F96="x","x",$E$2-'Indicator Date hidden'!F96)</f>
        <v>0</v>
      </c>
      <c r="F95" s="213">
        <f>IF('Indicator Date hidden'!G96="x","x",$F$2-'Indicator Date hidden'!G96)</f>
        <v>0</v>
      </c>
      <c r="G95" s="213">
        <f>IF('Indicator Date hidden'!H96="x","x",$G$2-'Indicator Date hidden'!H96)</f>
        <v>0</v>
      </c>
      <c r="H95" s="213">
        <f>IF('Indicator Date hidden'!I96="x","x",$H$2-'Indicator Date hidden'!I96)</f>
        <v>0</v>
      </c>
      <c r="I95" s="213">
        <f>IF('Indicator Date hidden'!J96="x","x",$I$2-'Indicator Date hidden'!J96)</f>
        <v>0</v>
      </c>
      <c r="J95" s="213">
        <f>IF('Indicator Date hidden'!K96="x","x",$J$2-'Indicator Date hidden'!K96)</f>
        <v>0</v>
      </c>
      <c r="K95" s="213">
        <f>IF('Indicator Date hidden'!L96="x","x",$K$2-'Indicator Date hidden'!L96)</f>
        <v>0</v>
      </c>
      <c r="L95" s="213">
        <f>IF('Indicator Date hidden'!M96="x","x",$L$2-'Indicator Date hidden'!M96)</f>
        <v>0</v>
      </c>
      <c r="M95" s="213">
        <f>IF('Indicator Date hidden'!N96="x","x",$M$2-'Indicator Date hidden'!N96)</f>
        <v>0</v>
      </c>
      <c r="N95" s="213">
        <f>IF('Indicator Date hidden'!O96="x","x",$N$2-'Indicator Date hidden'!O96)</f>
        <v>0</v>
      </c>
      <c r="O95" s="213">
        <f>IF('Indicator Date hidden'!P96="x","x",$O$2-'Indicator Date hidden'!P96)</f>
        <v>0</v>
      </c>
      <c r="P95" s="213">
        <f>IF('Indicator Date hidden'!Q96="x","x",$P$2-'Indicator Date hidden'!Q96)</f>
        <v>0</v>
      </c>
      <c r="Q95" s="213" t="str">
        <f>IF('Indicator Date hidden'!R96="x","x",$Q$2-'Indicator Date hidden'!R96)</f>
        <v>x</v>
      </c>
      <c r="R95" s="213">
        <f>IF('Indicator Date hidden'!S96="x","x",$R$2-'Indicator Date hidden'!S96)</f>
        <v>0</v>
      </c>
      <c r="S95" s="213">
        <f>IF('Indicator Date hidden'!T96="x","x",$S$2-'Indicator Date hidden'!T96)</f>
        <v>0</v>
      </c>
      <c r="T95" s="213">
        <f>IF('Indicator Date hidden'!U96="x","x",$T$2-'Indicator Date hidden'!U96)</f>
        <v>0</v>
      </c>
      <c r="U95" s="213" t="str">
        <f>IF('Indicator Date hidden'!V96="x","x",$U$2-'Indicator Date hidden'!V96)</f>
        <v>x</v>
      </c>
      <c r="V95" s="213">
        <f>IF('Indicator Date hidden'!W96="x","x",$V$2-'Indicator Date hidden'!W96)</f>
        <v>0</v>
      </c>
      <c r="W95" s="213" t="str">
        <f>IF('Indicator Date hidden'!X96="x","x",$W$2-'Indicator Date hidden'!X96)</f>
        <v>x</v>
      </c>
      <c r="X95" s="213">
        <f>IF('Indicator Date hidden'!Y96="x","x",$X$2-'Indicator Date hidden'!Y96)</f>
        <v>2</v>
      </c>
      <c r="Y95" s="213">
        <f>IF('Indicator Date hidden'!Z96="x","x",$Y$2-'Indicator Date hidden'!Z96)</f>
        <v>0</v>
      </c>
      <c r="Z95" s="213">
        <f>IF('Indicator Date hidden'!AA96="x","x",$Z$2-'Indicator Date hidden'!AA96)</f>
        <v>0</v>
      </c>
      <c r="AA95" s="213" t="str">
        <f>IF('Indicator Date hidden'!AB96="x","x",$AA$2-'Indicator Date hidden'!AB96)</f>
        <v>x</v>
      </c>
      <c r="AB95" s="213">
        <f>IF('Indicator Date hidden'!AC96="x","x",$AB$2-'Indicator Date hidden'!AC96)</f>
        <v>0</v>
      </c>
      <c r="AC95" s="213">
        <f>IF('Indicator Date hidden'!AD96="x","x",$AC$2-'Indicator Date hidden'!AD96)</f>
        <v>0</v>
      </c>
      <c r="AD95" s="213" t="str">
        <f>IF('Indicator Date hidden'!AE96="x","x",$AD$2-'Indicator Date hidden'!AE96)</f>
        <v>x</v>
      </c>
      <c r="AE95" s="213">
        <f>IF('Indicator Date hidden'!AF96="x","x",$AE$2-'Indicator Date hidden'!AF96)</f>
        <v>0</v>
      </c>
      <c r="AF95" s="213">
        <f>IF('Indicator Date hidden'!AG96="x","x",$AF$2-'Indicator Date hidden'!AG96)</f>
        <v>1</v>
      </c>
      <c r="AG95" s="213">
        <f>IF('Indicator Date hidden'!AH96="x","x",$AG$2-'Indicator Date hidden'!AH96)</f>
        <v>0</v>
      </c>
      <c r="AH95" s="213">
        <f>IF('Indicator Date hidden'!AI96="x","x",$AH$2-'Indicator Date hidden'!AI96)</f>
        <v>0</v>
      </c>
      <c r="AI95" s="213">
        <f>IF('Indicator Date hidden'!AJ96="x","x",$AI$2-'Indicator Date hidden'!AJ96)</f>
        <v>0</v>
      </c>
      <c r="AJ95" s="213" t="str">
        <f>IF('Indicator Date hidden'!AK96="x","x",$AJ$2-'Indicator Date hidden'!AK96)</f>
        <v>x</v>
      </c>
      <c r="AK95" s="213">
        <f>IF('Indicator Date hidden'!AL96="x","x",$AK$2-'Indicator Date hidden'!AL96)</f>
        <v>1</v>
      </c>
      <c r="AL95" s="213">
        <f>IF('Indicator Date hidden'!AM96="x","x",$AL$2-'Indicator Date hidden'!AM96)</f>
        <v>0</v>
      </c>
      <c r="AM95" s="213">
        <f>IF('Indicator Date hidden'!AN96="x","x",$AM$2-'Indicator Date hidden'!AN96)</f>
        <v>0</v>
      </c>
      <c r="AN95" s="213">
        <f>IF('Indicator Date hidden'!AO96="x","x",$AN$2-'Indicator Date hidden'!AO96)</f>
        <v>0</v>
      </c>
      <c r="AO95" s="213">
        <f>IF('Indicator Date hidden'!AP96="x","x",$AO$2-'Indicator Date hidden'!AP96)</f>
        <v>0</v>
      </c>
      <c r="AP95" s="213">
        <f>IF('Indicator Date hidden'!AQ96="x","x",$AP$2-'Indicator Date hidden'!AQ96)</f>
        <v>0</v>
      </c>
      <c r="AQ95" s="213" t="str">
        <f>IF('Indicator Date hidden'!AR96="x","x",$AQ$2-'Indicator Date hidden'!AR96)</f>
        <v>x</v>
      </c>
      <c r="AR95" s="213">
        <f>IF('Indicator Date hidden'!AS96="x","x",$AR$2-'Indicator Date hidden'!AS96)</f>
        <v>0</v>
      </c>
      <c r="AS95" s="213">
        <f>IF('Indicator Date hidden'!AT96="x","x",$AS$2-'Indicator Date hidden'!AT96)</f>
        <v>0</v>
      </c>
      <c r="AT95" s="213">
        <f>IF('Indicator Date hidden'!AU96="x","x",$AT$2-'Indicator Date hidden'!AU96)</f>
        <v>0</v>
      </c>
      <c r="AU95" s="213">
        <f>IF('Indicator Date hidden'!AV96="x","x",$AU$2-'Indicator Date hidden'!AV96)</f>
        <v>3</v>
      </c>
      <c r="AV95" s="213">
        <f>IF('Indicator Date hidden'!AW96="x","x",$AV$2-'Indicator Date hidden'!AW96)</f>
        <v>0</v>
      </c>
      <c r="AW95" s="213">
        <f>IF('Indicator Date hidden'!AX96="x","x",$AW$2-'Indicator Date hidden'!AX96)</f>
        <v>0</v>
      </c>
      <c r="AX95" s="213">
        <f>IF('Indicator Date hidden'!AY96="x","x",$AX$2-'Indicator Date hidden'!AY96)</f>
        <v>0</v>
      </c>
      <c r="AY95" s="213">
        <f>IF('Indicator Date hidden'!AZ96="x","x",$AY$2-'Indicator Date hidden'!AZ96)</f>
        <v>0</v>
      </c>
      <c r="AZ95" s="213">
        <f>IF('Indicator Date hidden'!BA96="x","x",$AZ$2-'Indicator Date hidden'!BA96)</f>
        <v>0</v>
      </c>
      <c r="BA95">
        <f t="shared" si="10"/>
        <v>7</v>
      </c>
      <c r="BB95" s="21">
        <f t="shared" si="11"/>
        <v>0.15909090909090909</v>
      </c>
      <c r="BC95">
        <f t="shared" si="12"/>
        <v>4</v>
      </c>
      <c r="BD95" s="21">
        <f t="shared" si="13"/>
        <v>0.56178214065037613</v>
      </c>
      <c r="BE95" s="283">
        <f t="shared" si="14"/>
        <v>0</v>
      </c>
    </row>
    <row r="96" spans="1:57" x14ac:dyDescent="0.35">
      <c r="A96" t="s">
        <v>8206</v>
      </c>
      <c r="B96" s="213">
        <f>IF('Indicator Date hidden'!C97="x","x",$B$2-'Indicator Date hidden'!C97)</f>
        <v>0</v>
      </c>
      <c r="C96" s="213">
        <f>IF('Indicator Date hidden'!D97="x","x",$C$2-'Indicator Date hidden'!D97)</f>
        <v>0</v>
      </c>
      <c r="D96" s="213">
        <f>IF('Indicator Date hidden'!E97="x","x",$D$2-'Indicator Date hidden'!E97)</f>
        <v>0</v>
      </c>
      <c r="E96" s="213">
        <f>IF('Indicator Date hidden'!F97="x","x",$E$2-'Indicator Date hidden'!F97)</f>
        <v>0</v>
      </c>
      <c r="F96" s="213">
        <f>IF('Indicator Date hidden'!G97="x","x",$F$2-'Indicator Date hidden'!G97)</f>
        <v>0</v>
      </c>
      <c r="G96" s="213">
        <f>IF('Indicator Date hidden'!H97="x","x",$G$2-'Indicator Date hidden'!H97)</f>
        <v>0</v>
      </c>
      <c r="H96" s="213">
        <f>IF('Indicator Date hidden'!I97="x","x",$H$2-'Indicator Date hidden'!I97)</f>
        <v>0</v>
      </c>
      <c r="I96" s="213">
        <f>IF('Indicator Date hidden'!J97="x","x",$I$2-'Indicator Date hidden'!J97)</f>
        <v>0</v>
      </c>
      <c r="J96" s="213">
        <f>IF('Indicator Date hidden'!K97="x","x",$J$2-'Indicator Date hidden'!K97)</f>
        <v>0</v>
      </c>
      <c r="K96" s="213">
        <f>IF('Indicator Date hidden'!L97="x","x",$K$2-'Indicator Date hidden'!L97)</f>
        <v>0</v>
      </c>
      <c r="L96" s="213">
        <f>IF('Indicator Date hidden'!M97="x","x",$L$2-'Indicator Date hidden'!M97)</f>
        <v>0</v>
      </c>
      <c r="M96" s="213">
        <f>IF('Indicator Date hidden'!N97="x","x",$M$2-'Indicator Date hidden'!N97)</f>
        <v>0</v>
      </c>
      <c r="N96" s="213">
        <f>IF('Indicator Date hidden'!O97="x","x",$N$2-'Indicator Date hidden'!O97)</f>
        <v>0</v>
      </c>
      <c r="O96" s="213">
        <f>IF('Indicator Date hidden'!P97="x","x",$O$2-'Indicator Date hidden'!P97)</f>
        <v>0</v>
      </c>
      <c r="P96" s="213">
        <f>IF('Indicator Date hidden'!Q97="x","x",$P$2-'Indicator Date hidden'!Q97)</f>
        <v>0</v>
      </c>
      <c r="Q96" s="213" t="str">
        <f>IF('Indicator Date hidden'!R97="x","x",$Q$2-'Indicator Date hidden'!R97)</f>
        <v>x</v>
      </c>
      <c r="R96" s="213">
        <f>IF('Indicator Date hidden'!S97="x","x",$R$2-'Indicator Date hidden'!S97)</f>
        <v>0</v>
      </c>
      <c r="S96" s="213">
        <f>IF('Indicator Date hidden'!T97="x","x",$S$2-'Indicator Date hidden'!T97)</f>
        <v>0</v>
      </c>
      <c r="T96" s="213">
        <f>IF('Indicator Date hidden'!U97="x","x",$T$2-'Indicator Date hidden'!U97)</f>
        <v>0</v>
      </c>
      <c r="U96" s="213">
        <f>IF('Indicator Date hidden'!V97="x","x",$U$2-'Indicator Date hidden'!V97)</f>
        <v>0</v>
      </c>
      <c r="V96" s="213">
        <f>IF('Indicator Date hidden'!W97="x","x",$V$2-'Indicator Date hidden'!W97)</f>
        <v>0</v>
      </c>
      <c r="W96" s="213">
        <f>IF('Indicator Date hidden'!X97="x","x",$W$2-'Indicator Date hidden'!X97)</f>
        <v>10</v>
      </c>
      <c r="X96" s="213">
        <f>IF('Indicator Date hidden'!Y97="x","x",$X$2-'Indicator Date hidden'!Y97)</f>
        <v>3</v>
      </c>
      <c r="Y96" s="213">
        <f>IF('Indicator Date hidden'!Z97="x","x",$Y$2-'Indicator Date hidden'!Z97)</f>
        <v>0</v>
      </c>
      <c r="Z96" s="213">
        <f>IF('Indicator Date hidden'!AA97="x","x",$Z$2-'Indicator Date hidden'!AA97)</f>
        <v>0</v>
      </c>
      <c r="AA96" s="213">
        <f>IF('Indicator Date hidden'!AB97="x","x",$AA$2-'Indicator Date hidden'!AB97)</f>
        <v>0</v>
      </c>
      <c r="AB96" s="213">
        <f>IF('Indicator Date hidden'!AC97="x","x",$AB$2-'Indicator Date hidden'!AC97)</f>
        <v>0</v>
      </c>
      <c r="AC96" s="213">
        <f>IF('Indicator Date hidden'!AD97="x","x",$AC$2-'Indicator Date hidden'!AD97)</f>
        <v>0</v>
      </c>
      <c r="AD96" s="213" t="str">
        <f>IF('Indicator Date hidden'!AE97="x","x",$AD$2-'Indicator Date hidden'!AE97)</f>
        <v>x</v>
      </c>
      <c r="AE96" s="213">
        <f>IF('Indicator Date hidden'!AF97="x","x",$AE$2-'Indicator Date hidden'!AF97)</f>
        <v>0</v>
      </c>
      <c r="AF96" s="213" t="str">
        <f>IF('Indicator Date hidden'!AG97="x","x",$AF$2-'Indicator Date hidden'!AG97)</f>
        <v>x</v>
      </c>
      <c r="AG96" s="213">
        <f>IF('Indicator Date hidden'!AH97="x","x",$AG$2-'Indicator Date hidden'!AH97)</f>
        <v>0</v>
      </c>
      <c r="AH96" s="213">
        <f>IF('Indicator Date hidden'!AI97="x","x",$AH$2-'Indicator Date hidden'!AI97)</f>
        <v>0</v>
      </c>
      <c r="AI96" s="213">
        <f>IF('Indicator Date hidden'!AJ97="x","x",$AI$2-'Indicator Date hidden'!AJ97)</f>
        <v>0</v>
      </c>
      <c r="AJ96" s="213">
        <f>IF('Indicator Date hidden'!AK97="x","x",$AJ$2-'Indicator Date hidden'!AK97)</f>
        <v>1</v>
      </c>
      <c r="AK96" s="213">
        <f>IF('Indicator Date hidden'!AL97="x","x",$AK$2-'Indicator Date hidden'!AL97)</f>
        <v>0</v>
      </c>
      <c r="AL96" s="213">
        <f>IF('Indicator Date hidden'!AM97="x","x",$AL$2-'Indicator Date hidden'!AM97)</f>
        <v>0</v>
      </c>
      <c r="AM96" s="213">
        <f>IF('Indicator Date hidden'!AN97="x","x",$AM$2-'Indicator Date hidden'!AN97)</f>
        <v>0</v>
      </c>
      <c r="AN96" s="213">
        <f>IF('Indicator Date hidden'!AO97="x","x",$AN$2-'Indicator Date hidden'!AO97)</f>
        <v>0</v>
      </c>
      <c r="AO96" s="213" t="str">
        <f>IF('Indicator Date hidden'!AP97="x","x",$AO$2-'Indicator Date hidden'!AP97)</f>
        <v>x</v>
      </c>
      <c r="AP96" s="213" t="str">
        <f>IF('Indicator Date hidden'!AQ97="x","x",$AP$2-'Indicator Date hidden'!AQ97)</f>
        <v>x</v>
      </c>
      <c r="AQ96" s="213">
        <f>IF('Indicator Date hidden'!AR97="x","x",$AQ$2-'Indicator Date hidden'!AR97)</f>
        <v>0</v>
      </c>
      <c r="AR96" s="213">
        <f>IF('Indicator Date hidden'!AS97="x","x",$AR$2-'Indicator Date hidden'!AS97)</f>
        <v>0</v>
      </c>
      <c r="AS96" s="213">
        <f>IF('Indicator Date hidden'!AT97="x","x",$AS$2-'Indicator Date hidden'!AT97)</f>
        <v>0</v>
      </c>
      <c r="AT96" s="213">
        <f>IF('Indicator Date hidden'!AU97="x","x",$AT$2-'Indicator Date hidden'!AU97)</f>
        <v>0</v>
      </c>
      <c r="AU96" s="213">
        <f>IF('Indicator Date hidden'!AV97="x","x",$AU$2-'Indicator Date hidden'!AV97)</f>
        <v>7</v>
      </c>
      <c r="AV96" s="213">
        <f>IF('Indicator Date hidden'!AW97="x","x",$AV$2-'Indicator Date hidden'!AW97)</f>
        <v>0</v>
      </c>
      <c r="AW96" s="213">
        <f>IF('Indicator Date hidden'!AX97="x","x",$AW$2-'Indicator Date hidden'!AX97)</f>
        <v>0</v>
      </c>
      <c r="AX96" s="213">
        <f>IF('Indicator Date hidden'!AY97="x","x",$AX$2-'Indicator Date hidden'!AY97)</f>
        <v>0</v>
      </c>
      <c r="AY96" s="213">
        <f>IF('Indicator Date hidden'!AZ97="x","x",$AY$2-'Indicator Date hidden'!AZ97)</f>
        <v>0</v>
      </c>
      <c r="AZ96" s="213">
        <f>IF('Indicator Date hidden'!BA97="x","x",$AZ$2-'Indicator Date hidden'!BA97)</f>
        <v>0</v>
      </c>
      <c r="BA96">
        <f t="shared" si="10"/>
        <v>21</v>
      </c>
      <c r="BB96" s="21">
        <f t="shared" si="11"/>
        <v>0.45652173913043476</v>
      </c>
      <c r="BC96">
        <f t="shared" si="12"/>
        <v>4</v>
      </c>
      <c r="BD96" s="21">
        <f t="shared" si="13"/>
        <v>1.8022512701706603</v>
      </c>
      <c r="BE96" s="283">
        <f t="shared" si="14"/>
        <v>0</v>
      </c>
    </row>
    <row r="97" spans="1:57" x14ac:dyDescent="0.35">
      <c r="A97" t="s">
        <v>8215</v>
      </c>
      <c r="B97" s="213">
        <f>IF('Indicator Date hidden'!C98="x","x",$B$2-'Indicator Date hidden'!C98)</f>
        <v>0</v>
      </c>
      <c r="C97" s="213">
        <f>IF('Indicator Date hidden'!D98="x","x",$C$2-'Indicator Date hidden'!D98)</f>
        <v>0</v>
      </c>
      <c r="D97" s="213">
        <f>IF('Indicator Date hidden'!E98="x","x",$D$2-'Indicator Date hidden'!E98)</f>
        <v>0</v>
      </c>
      <c r="E97" s="213">
        <f>IF('Indicator Date hidden'!F98="x","x",$E$2-'Indicator Date hidden'!F98)</f>
        <v>0</v>
      </c>
      <c r="F97" s="213">
        <f>IF('Indicator Date hidden'!G98="x","x",$F$2-'Indicator Date hidden'!G98)</f>
        <v>0</v>
      </c>
      <c r="G97" s="213">
        <f>IF('Indicator Date hidden'!H98="x","x",$G$2-'Indicator Date hidden'!H98)</f>
        <v>0</v>
      </c>
      <c r="H97" s="213">
        <f>IF('Indicator Date hidden'!I98="x","x",$H$2-'Indicator Date hidden'!I98)</f>
        <v>0</v>
      </c>
      <c r="I97" s="213">
        <f>IF('Indicator Date hidden'!J98="x","x",$I$2-'Indicator Date hidden'!J98)</f>
        <v>0</v>
      </c>
      <c r="J97" s="213">
        <f>IF('Indicator Date hidden'!K98="x","x",$J$2-'Indicator Date hidden'!K98)</f>
        <v>0</v>
      </c>
      <c r="K97" s="213">
        <f>IF('Indicator Date hidden'!L98="x","x",$K$2-'Indicator Date hidden'!L98)</f>
        <v>0</v>
      </c>
      <c r="L97" s="213">
        <f>IF('Indicator Date hidden'!M98="x","x",$L$2-'Indicator Date hidden'!M98)</f>
        <v>0</v>
      </c>
      <c r="M97" s="213">
        <f>IF('Indicator Date hidden'!N98="x","x",$M$2-'Indicator Date hidden'!N98)</f>
        <v>0</v>
      </c>
      <c r="N97" s="213">
        <f>IF('Indicator Date hidden'!O98="x","x",$N$2-'Indicator Date hidden'!O98)</f>
        <v>0</v>
      </c>
      <c r="O97" s="213">
        <f>IF('Indicator Date hidden'!P98="x","x",$O$2-'Indicator Date hidden'!P98)</f>
        <v>0</v>
      </c>
      <c r="P97" s="213">
        <f>IF('Indicator Date hidden'!Q98="x","x",$P$2-'Indicator Date hidden'!Q98)</f>
        <v>0</v>
      </c>
      <c r="Q97" s="213">
        <f>IF('Indicator Date hidden'!R98="x","x",$Q$2-'Indicator Date hidden'!R98)</f>
        <v>5</v>
      </c>
      <c r="R97" s="213">
        <f>IF('Indicator Date hidden'!S98="x","x",$R$2-'Indicator Date hidden'!S98)</f>
        <v>0</v>
      </c>
      <c r="S97" s="213">
        <f>IF('Indicator Date hidden'!T98="x","x",$S$2-'Indicator Date hidden'!T98)</f>
        <v>0</v>
      </c>
      <c r="T97" s="213">
        <f>IF('Indicator Date hidden'!U98="x","x",$T$2-'Indicator Date hidden'!U98)</f>
        <v>0</v>
      </c>
      <c r="U97" s="213">
        <f>IF('Indicator Date hidden'!V98="x","x",$U$2-'Indicator Date hidden'!V98)</f>
        <v>0</v>
      </c>
      <c r="V97" s="213">
        <f>IF('Indicator Date hidden'!W98="x","x",$V$2-'Indicator Date hidden'!W98)</f>
        <v>0</v>
      </c>
      <c r="W97" s="213">
        <f>IF('Indicator Date hidden'!X98="x","x",$W$2-'Indicator Date hidden'!X98)</f>
        <v>0</v>
      </c>
      <c r="X97" s="213" t="str">
        <f>IF('Indicator Date hidden'!Y98="x","x",$X$2-'Indicator Date hidden'!Y98)</f>
        <v>x</v>
      </c>
      <c r="Y97" s="213">
        <f>IF('Indicator Date hidden'!Z98="x","x",$Y$2-'Indicator Date hidden'!Z98)</f>
        <v>0</v>
      </c>
      <c r="Z97" s="213">
        <f>IF('Indicator Date hidden'!AA98="x","x",$Z$2-'Indicator Date hidden'!AA98)</f>
        <v>0</v>
      </c>
      <c r="AA97" s="213">
        <f>IF('Indicator Date hidden'!AB98="x","x",$AA$2-'Indicator Date hidden'!AB98)</f>
        <v>0</v>
      </c>
      <c r="AB97" s="213">
        <f>IF('Indicator Date hidden'!AC98="x","x",$AB$2-'Indicator Date hidden'!AC98)</f>
        <v>0</v>
      </c>
      <c r="AC97" s="213">
        <f>IF('Indicator Date hidden'!AD98="x","x",$AC$2-'Indicator Date hidden'!AD98)</f>
        <v>0</v>
      </c>
      <c r="AD97" s="213" t="str">
        <f>IF('Indicator Date hidden'!AE98="x","x",$AD$2-'Indicator Date hidden'!AE98)</f>
        <v>x</v>
      </c>
      <c r="AE97" s="213">
        <f>IF('Indicator Date hidden'!AF98="x","x",$AE$2-'Indicator Date hidden'!AF98)</f>
        <v>0</v>
      </c>
      <c r="AF97" s="213">
        <f>IF('Indicator Date hidden'!AG98="x","x",$AF$2-'Indicator Date hidden'!AG98)</f>
        <v>3</v>
      </c>
      <c r="AG97" s="213">
        <f>IF('Indicator Date hidden'!AH98="x","x",$AG$2-'Indicator Date hidden'!AH98)</f>
        <v>0</v>
      </c>
      <c r="AH97" s="213">
        <f>IF('Indicator Date hidden'!AI98="x","x",$AH$2-'Indicator Date hidden'!AI98)</f>
        <v>0</v>
      </c>
      <c r="AI97" s="213">
        <f>IF('Indicator Date hidden'!AJ98="x","x",$AI$2-'Indicator Date hidden'!AJ98)</f>
        <v>0</v>
      </c>
      <c r="AJ97" s="213" t="str">
        <f>IF('Indicator Date hidden'!AK98="x","x",$AJ$2-'Indicator Date hidden'!AK98)</f>
        <v>x</v>
      </c>
      <c r="AK97" s="213">
        <f>IF('Indicator Date hidden'!AL98="x","x",$AK$2-'Indicator Date hidden'!AL98)</f>
        <v>1</v>
      </c>
      <c r="AL97" s="213">
        <f>IF('Indicator Date hidden'!AM98="x","x",$AL$2-'Indicator Date hidden'!AM98)</f>
        <v>0</v>
      </c>
      <c r="AM97" s="213">
        <f>IF('Indicator Date hidden'!AN98="x","x",$AM$2-'Indicator Date hidden'!AN98)</f>
        <v>0</v>
      </c>
      <c r="AN97" s="213">
        <f>IF('Indicator Date hidden'!AO98="x","x",$AN$2-'Indicator Date hidden'!AO98)</f>
        <v>0</v>
      </c>
      <c r="AO97" s="213">
        <f>IF('Indicator Date hidden'!AP98="x","x",$AO$2-'Indicator Date hidden'!AP98)</f>
        <v>0</v>
      </c>
      <c r="AP97" s="213">
        <f>IF('Indicator Date hidden'!AQ98="x","x",$AP$2-'Indicator Date hidden'!AQ98)</f>
        <v>0</v>
      </c>
      <c r="AQ97" s="213">
        <f>IF('Indicator Date hidden'!AR98="x","x",$AQ$2-'Indicator Date hidden'!AR98)</f>
        <v>0</v>
      </c>
      <c r="AR97" s="213">
        <f>IF('Indicator Date hidden'!AS98="x","x",$AR$2-'Indicator Date hidden'!AS98)</f>
        <v>0</v>
      </c>
      <c r="AS97" s="213">
        <f>IF('Indicator Date hidden'!AT98="x","x",$AS$2-'Indicator Date hidden'!AT98)</f>
        <v>0</v>
      </c>
      <c r="AT97" s="213">
        <f>IF('Indicator Date hidden'!AU98="x","x",$AT$2-'Indicator Date hidden'!AU98)</f>
        <v>0</v>
      </c>
      <c r="AU97" s="213">
        <f>IF('Indicator Date hidden'!AV98="x","x",$AU$2-'Indicator Date hidden'!AV98)</f>
        <v>5</v>
      </c>
      <c r="AV97" s="213">
        <f>IF('Indicator Date hidden'!AW98="x","x",$AV$2-'Indicator Date hidden'!AW98)</f>
        <v>0</v>
      </c>
      <c r="AW97" s="213">
        <f>IF('Indicator Date hidden'!AX98="x","x",$AW$2-'Indicator Date hidden'!AX98)</f>
        <v>0</v>
      </c>
      <c r="AX97" s="213">
        <f>IF('Indicator Date hidden'!AY98="x","x",$AX$2-'Indicator Date hidden'!AY98)</f>
        <v>0</v>
      </c>
      <c r="AY97" s="213">
        <f>IF('Indicator Date hidden'!AZ98="x","x",$AY$2-'Indicator Date hidden'!AZ98)</f>
        <v>0</v>
      </c>
      <c r="AZ97" s="213">
        <f>IF('Indicator Date hidden'!BA98="x","x",$AZ$2-'Indicator Date hidden'!BA98)</f>
        <v>0</v>
      </c>
      <c r="BA97">
        <f t="shared" si="10"/>
        <v>14</v>
      </c>
      <c r="BB97" s="21">
        <f t="shared" si="11"/>
        <v>0.29166666666666669</v>
      </c>
      <c r="BC97">
        <f t="shared" si="12"/>
        <v>4</v>
      </c>
      <c r="BD97" s="21">
        <f t="shared" si="13"/>
        <v>1.0793194872490515</v>
      </c>
      <c r="BE97" s="283">
        <f t="shared" si="14"/>
        <v>0</v>
      </c>
    </row>
    <row r="98" spans="1:57" x14ac:dyDescent="0.35">
      <c r="A98" t="s">
        <v>8208</v>
      </c>
      <c r="B98" s="213">
        <f>IF('Indicator Date hidden'!C99="x","x",$B$2-'Indicator Date hidden'!C99)</f>
        <v>0</v>
      </c>
      <c r="C98" s="213">
        <f>IF('Indicator Date hidden'!D99="x","x",$C$2-'Indicator Date hidden'!D99)</f>
        <v>0</v>
      </c>
      <c r="D98" s="213">
        <f>IF('Indicator Date hidden'!E99="x","x",$D$2-'Indicator Date hidden'!E99)</f>
        <v>0</v>
      </c>
      <c r="E98" s="213">
        <f>IF('Indicator Date hidden'!F99="x","x",$E$2-'Indicator Date hidden'!F99)</f>
        <v>0</v>
      </c>
      <c r="F98" s="213">
        <f>IF('Indicator Date hidden'!G99="x","x",$F$2-'Indicator Date hidden'!G99)</f>
        <v>0</v>
      </c>
      <c r="G98" s="213">
        <f>IF('Indicator Date hidden'!H99="x","x",$G$2-'Indicator Date hidden'!H99)</f>
        <v>0</v>
      </c>
      <c r="H98" s="213">
        <f>IF('Indicator Date hidden'!I99="x","x",$H$2-'Indicator Date hidden'!I99)</f>
        <v>0</v>
      </c>
      <c r="I98" s="213">
        <f>IF('Indicator Date hidden'!J99="x","x",$I$2-'Indicator Date hidden'!J99)</f>
        <v>0</v>
      </c>
      <c r="J98" s="213">
        <f>IF('Indicator Date hidden'!K99="x","x",$J$2-'Indicator Date hidden'!K99)</f>
        <v>0</v>
      </c>
      <c r="K98" s="213">
        <f>IF('Indicator Date hidden'!L99="x","x",$K$2-'Indicator Date hidden'!L99)</f>
        <v>0</v>
      </c>
      <c r="L98" s="213">
        <f>IF('Indicator Date hidden'!M99="x","x",$L$2-'Indicator Date hidden'!M99)</f>
        <v>0</v>
      </c>
      <c r="M98" s="213">
        <f>IF('Indicator Date hidden'!N99="x","x",$M$2-'Indicator Date hidden'!N99)</f>
        <v>0</v>
      </c>
      <c r="N98" s="213">
        <f>IF('Indicator Date hidden'!O99="x","x",$N$2-'Indicator Date hidden'!O99)</f>
        <v>0</v>
      </c>
      <c r="O98" s="213">
        <f>IF('Indicator Date hidden'!P99="x","x",$O$2-'Indicator Date hidden'!P99)</f>
        <v>0</v>
      </c>
      <c r="P98" s="213">
        <f>IF('Indicator Date hidden'!Q99="x","x",$P$2-'Indicator Date hidden'!Q99)</f>
        <v>0</v>
      </c>
      <c r="Q98" s="213">
        <f>IF('Indicator Date hidden'!R99="x","x",$Q$2-'Indicator Date hidden'!R99)</f>
        <v>1</v>
      </c>
      <c r="R98" s="213">
        <f>IF('Indicator Date hidden'!S99="x","x",$R$2-'Indicator Date hidden'!S99)</f>
        <v>0</v>
      </c>
      <c r="S98" s="213">
        <f>IF('Indicator Date hidden'!T99="x","x",$S$2-'Indicator Date hidden'!T99)</f>
        <v>0</v>
      </c>
      <c r="T98" s="213">
        <f>IF('Indicator Date hidden'!U99="x","x",$T$2-'Indicator Date hidden'!U99)</f>
        <v>0</v>
      </c>
      <c r="U98" s="213">
        <f>IF('Indicator Date hidden'!V99="x","x",$U$2-'Indicator Date hidden'!V99)</f>
        <v>0</v>
      </c>
      <c r="V98" s="213">
        <f>IF('Indicator Date hidden'!W99="x","x",$V$2-'Indicator Date hidden'!W99)</f>
        <v>0</v>
      </c>
      <c r="W98" s="213">
        <f>IF('Indicator Date hidden'!X99="x","x",$W$2-'Indicator Date hidden'!X99)</f>
        <v>1</v>
      </c>
      <c r="X98" s="213">
        <f>IF('Indicator Date hidden'!Y99="x","x",$X$2-'Indicator Date hidden'!Y99)</f>
        <v>4</v>
      </c>
      <c r="Y98" s="213">
        <f>IF('Indicator Date hidden'!Z99="x","x",$Y$2-'Indicator Date hidden'!Z99)</f>
        <v>0</v>
      </c>
      <c r="Z98" s="213">
        <f>IF('Indicator Date hidden'!AA99="x","x",$Z$2-'Indicator Date hidden'!AA99)</f>
        <v>0</v>
      </c>
      <c r="AA98" s="213">
        <f>IF('Indicator Date hidden'!AB99="x","x",$AA$2-'Indicator Date hidden'!AB99)</f>
        <v>0</v>
      </c>
      <c r="AB98" s="213">
        <f>IF('Indicator Date hidden'!AC99="x","x",$AB$2-'Indicator Date hidden'!AC99)</f>
        <v>0</v>
      </c>
      <c r="AC98" s="213">
        <f>IF('Indicator Date hidden'!AD99="x","x",$AC$2-'Indicator Date hidden'!AD99)</f>
        <v>0</v>
      </c>
      <c r="AD98" s="213">
        <f>IF('Indicator Date hidden'!AE99="x","x",$AD$2-'Indicator Date hidden'!AE99)</f>
        <v>0</v>
      </c>
      <c r="AE98" s="213">
        <f>IF('Indicator Date hidden'!AF99="x","x",$AE$2-'Indicator Date hidden'!AF99)</f>
        <v>0</v>
      </c>
      <c r="AF98" s="213">
        <f>IF('Indicator Date hidden'!AG99="x","x",$AF$2-'Indicator Date hidden'!AG99)</f>
        <v>6</v>
      </c>
      <c r="AG98" s="213">
        <f>IF('Indicator Date hidden'!AH99="x","x",$AG$2-'Indicator Date hidden'!AH99)</f>
        <v>0</v>
      </c>
      <c r="AH98" s="213">
        <f>IF('Indicator Date hidden'!AI99="x","x",$AH$2-'Indicator Date hidden'!AI99)</f>
        <v>0</v>
      </c>
      <c r="AI98" s="213">
        <f>IF('Indicator Date hidden'!AJ99="x","x",$AI$2-'Indicator Date hidden'!AJ99)</f>
        <v>0</v>
      </c>
      <c r="AJ98" s="213" t="str">
        <f>IF('Indicator Date hidden'!AK99="x","x",$AJ$2-'Indicator Date hidden'!AK99)</f>
        <v>x</v>
      </c>
      <c r="AK98" s="213">
        <f>IF('Indicator Date hidden'!AL99="x","x",$AK$2-'Indicator Date hidden'!AL99)</f>
        <v>0</v>
      </c>
      <c r="AL98" s="213">
        <f>IF('Indicator Date hidden'!AM99="x","x",$AL$2-'Indicator Date hidden'!AM99)</f>
        <v>0</v>
      </c>
      <c r="AM98" s="213">
        <f>IF('Indicator Date hidden'!AN99="x","x",$AM$2-'Indicator Date hidden'!AN99)</f>
        <v>0</v>
      </c>
      <c r="AN98" s="213">
        <f>IF('Indicator Date hidden'!AO99="x","x",$AN$2-'Indicator Date hidden'!AO99)</f>
        <v>0</v>
      </c>
      <c r="AO98" s="213" t="str">
        <f>IF('Indicator Date hidden'!AP99="x","x",$AO$2-'Indicator Date hidden'!AP99)</f>
        <v>x</v>
      </c>
      <c r="AP98" s="213" t="str">
        <f>IF('Indicator Date hidden'!AQ99="x","x",$AP$2-'Indicator Date hidden'!AQ99)</f>
        <v>x</v>
      </c>
      <c r="AQ98" s="213" t="str">
        <f>IF('Indicator Date hidden'!AR99="x","x",$AQ$2-'Indicator Date hidden'!AR99)</f>
        <v>x</v>
      </c>
      <c r="AR98" s="213">
        <f>IF('Indicator Date hidden'!AS99="x","x",$AR$2-'Indicator Date hidden'!AS99)</f>
        <v>0</v>
      </c>
      <c r="AS98" s="213">
        <f>IF('Indicator Date hidden'!AT99="x","x",$AS$2-'Indicator Date hidden'!AT99)</f>
        <v>0</v>
      </c>
      <c r="AT98" s="213">
        <f>IF('Indicator Date hidden'!AU99="x","x",$AT$2-'Indicator Date hidden'!AU99)</f>
        <v>0</v>
      </c>
      <c r="AU98" s="213">
        <f>IF('Indicator Date hidden'!AV99="x","x",$AU$2-'Indicator Date hidden'!AV99)</f>
        <v>7</v>
      </c>
      <c r="AV98" s="213">
        <f>IF('Indicator Date hidden'!AW99="x","x",$AV$2-'Indicator Date hidden'!AW99)</f>
        <v>0</v>
      </c>
      <c r="AW98" s="213">
        <f>IF('Indicator Date hidden'!AX99="x","x",$AW$2-'Indicator Date hidden'!AX99)</f>
        <v>0</v>
      </c>
      <c r="AX98" s="213">
        <f>IF('Indicator Date hidden'!AY99="x","x",$AX$2-'Indicator Date hidden'!AY99)</f>
        <v>0</v>
      </c>
      <c r="AY98" s="213">
        <f>IF('Indicator Date hidden'!AZ99="x","x",$AY$2-'Indicator Date hidden'!AZ99)</f>
        <v>0</v>
      </c>
      <c r="AZ98" s="213">
        <f>IF('Indicator Date hidden'!BA99="x","x",$AZ$2-'Indicator Date hidden'!BA99)</f>
        <v>0</v>
      </c>
      <c r="BA98">
        <f t="shared" si="10"/>
        <v>19</v>
      </c>
      <c r="BB98" s="21">
        <f t="shared" si="11"/>
        <v>0.40425531914893614</v>
      </c>
      <c r="BC98">
        <f t="shared" si="12"/>
        <v>5</v>
      </c>
      <c r="BD98" s="21">
        <f t="shared" si="13"/>
        <v>1.4241021728239582</v>
      </c>
      <c r="BE98" s="283">
        <f t="shared" si="14"/>
        <v>0</v>
      </c>
    </row>
    <row r="99" spans="1:57" x14ac:dyDescent="0.35">
      <c r="A99" t="s">
        <v>8209</v>
      </c>
      <c r="B99" s="213">
        <f>IF('Indicator Date hidden'!C100="x","x",$B$2-'Indicator Date hidden'!C100)</f>
        <v>0</v>
      </c>
      <c r="C99" s="213">
        <f>IF('Indicator Date hidden'!D100="x","x",$C$2-'Indicator Date hidden'!D100)</f>
        <v>0</v>
      </c>
      <c r="D99" s="213">
        <f>IF('Indicator Date hidden'!E100="x","x",$D$2-'Indicator Date hidden'!E100)</f>
        <v>0</v>
      </c>
      <c r="E99" s="213">
        <f>IF('Indicator Date hidden'!F100="x","x",$E$2-'Indicator Date hidden'!F100)</f>
        <v>0</v>
      </c>
      <c r="F99" s="213">
        <f>IF('Indicator Date hidden'!G100="x","x",$F$2-'Indicator Date hidden'!G100)</f>
        <v>0</v>
      </c>
      <c r="G99" s="213">
        <f>IF('Indicator Date hidden'!H100="x","x",$G$2-'Indicator Date hidden'!H100)</f>
        <v>0</v>
      </c>
      <c r="H99" s="213">
        <f>IF('Indicator Date hidden'!I100="x","x",$H$2-'Indicator Date hidden'!I100)</f>
        <v>0</v>
      </c>
      <c r="I99" s="213">
        <f>IF('Indicator Date hidden'!J100="x","x",$I$2-'Indicator Date hidden'!J100)</f>
        <v>0</v>
      </c>
      <c r="J99" s="213">
        <f>IF('Indicator Date hidden'!K100="x","x",$J$2-'Indicator Date hidden'!K100)</f>
        <v>0</v>
      </c>
      <c r="K99" s="213">
        <f>IF('Indicator Date hidden'!L100="x","x",$K$2-'Indicator Date hidden'!L100)</f>
        <v>0</v>
      </c>
      <c r="L99" s="213">
        <f>IF('Indicator Date hidden'!M100="x","x",$L$2-'Indicator Date hidden'!M100)</f>
        <v>0</v>
      </c>
      <c r="M99" s="213">
        <f>IF('Indicator Date hidden'!N100="x","x",$M$2-'Indicator Date hidden'!N100)</f>
        <v>0</v>
      </c>
      <c r="N99" s="213">
        <f>IF('Indicator Date hidden'!O100="x","x",$N$2-'Indicator Date hidden'!O100)</f>
        <v>0</v>
      </c>
      <c r="O99" s="213">
        <f>IF('Indicator Date hidden'!P100="x","x",$O$2-'Indicator Date hidden'!P100)</f>
        <v>0</v>
      </c>
      <c r="P99" s="213">
        <f>IF('Indicator Date hidden'!Q100="x","x",$P$2-'Indicator Date hidden'!Q100)</f>
        <v>0</v>
      </c>
      <c r="Q99" s="213">
        <f>IF('Indicator Date hidden'!R100="x","x",$Q$2-'Indicator Date hidden'!R100)</f>
        <v>7</v>
      </c>
      <c r="R99" s="213">
        <f>IF('Indicator Date hidden'!S100="x","x",$R$2-'Indicator Date hidden'!S100)</f>
        <v>0</v>
      </c>
      <c r="S99" s="213">
        <f>IF('Indicator Date hidden'!T100="x","x",$S$2-'Indicator Date hidden'!T100)</f>
        <v>0</v>
      </c>
      <c r="T99" s="213">
        <f>IF('Indicator Date hidden'!U100="x","x",$T$2-'Indicator Date hidden'!U100)</f>
        <v>0</v>
      </c>
      <c r="U99" s="213">
        <f>IF('Indicator Date hidden'!V100="x","x",$U$2-'Indicator Date hidden'!V100)</f>
        <v>0</v>
      </c>
      <c r="V99" s="213">
        <f>IF('Indicator Date hidden'!W100="x","x",$V$2-'Indicator Date hidden'!W100)</f>
        <v>0</v>
      </c>
      <c r="W99" s="213">
        <f>IF('Indicator Date hidden'!X100="x","x",$W$2-'Indicator Date hidden'!X100)</f>
        <v>7</v>
      </c>
      <c r="X99" s="213">
        <f>IF('Indicator Date hidden'!Y100="x","x",$X$2-'Indicator Date hidden'!Y100)</f>
        <v>4</v>
      </c>
      <c r="Y99" s="213">
        <f>IF('Indicator Date hidden'!Z100="x","x",$Y$2-'Indicator Date hidden'!Z100)</f>
        <v>0</v>
      </c>
      <c r="Z99" s="213">
        <f>IF('Indicator Date hidden'!AA100="x","x",$Z$2-'Indicator Date hidden'!AA100)</f>
        <v>0</v>
      </c>
      <c r="AA99" s="213" t="str">
        <f>IF('Indicator Date hidden'!AB100="x","x",$AA$2-'Indicator Date hidden'!AB100)</f>
        <v>x</v>
      </c>
      <c r="AB99" s="213">
        <f>IF('Indicator Date hidden'!AC100="x","x",$AB$2-'Indicator Date hidden'!AC100)</f>
        <v>0</v>
      </c>
      <c r="AC99" s="213">
        <f>IF('Indicator Date hidden'!AD100="x","x",$AC$2-'Indicator Date hidden'!AD100)</f>
        <v>0</v>
      </c>
      <c r="AD99" s="213" t="str">
        <f>IF('Indicator Date hidden'!AE100="x","x",$AD$2-'Indicator Date hidden'!AE100)</f>
        <v>x</v>
      </c>
      <c r="AE99" s="213">
        <f>IF('Indicator Date hidden'!AF100="x","x",$AE$2-'Indicator Date hidden'!AF100)</f>
        <v>0</v>
      </c>
      <c r="AF99" s="213" t="str">
        <f>IF('Indicator Date hidden'!AG100="x","x",$AF$2-'Indicator Date hidden'!AG100)</f>
        <v>x</v>
      </c>
      <c r="AG99" s="213">
        <f>IF('Indicator Date hidden'!AH100="x","x",$AG$2-'Indicator Date hidden'!AH100)</f>
        <v>0</v>
      </c>
      <c r="AH99" s="213">
        <f>IF('Indicator Date hidden'!AI100="x","x",$AH$2-'Indicator Date hidden'!AI100)</f>
        <v>0</v>
      </c>
      <c r="AI99" s="213">
        <f>IF('Indicator Date hidden'!AJ100="x","x",$AI$2-'Indicator Date hidden'!AJ100)</f>
        <v>0</v>
      </c>
      <c r="AJ99" s="213">
        <f>IF('Indicator Date hidden'!AK100="x","x",$AJ$2-'Indicator Date hidden'!AK100)</f>
        <v>0</v>
      </c>
      <c r="AK99" s="213">
        <f>IF('Indicator Date hidden'!AL100="x","x",$AK$2-'Indicator Date hidden'!AL100)</f>
        <v>1</v>
      </c>
      <c r="AL99" s="213">
        <f>IF('Indicator Date hidden'!AM100="x","x",$AL$2-'Indicator Date hidden'!AM100)</f>
        <v>0</v>
      </c>
      <c r="AM99" s="213">
        <f>IF('Indicator Date hidden'!AN100="x","x",$AM$2-'Indicator Date hidden'!AN100)</f>
        <v>0</v>
      </c>
      <c r="AN99" s="213">
        <f>IF('Indicator Date hidden'!AO100="x","x",$AN$2-'Indicator Date hidden'!AO100)</f>
        <v>0</v>
      </c>
      <c r="AO99" s="213" t="str">
        <f>IF('Indicator Date hidden'!AP100="x","x",$AO$2-'Indicator Date hidden'!AP100)</f>
        <v>x</v>
      </c>
      <c r="AP99" s="213" t="str">
        <f>IF('Indicator Date hidden'!AQ100="x","x",$AP$2-'Indicator Date hidden'!AQ100)</f>
        <v>x</v>
      </c>
      <c r="AQ99" s="213" t="str">
        <f>IF('Indicator Date hidden'!AR100="x","x",$AQ$2-'Indicator Date hidden'!AR100)</f>
        <v>x</v>
      </c>
      <c r="AR99" s="213">
        <f>IF('Indicator Date hidden'!AS100="x","x",$AR$2-'Indicator Date hidden'!AS100)</f>
        <v>0</v>
      </c>
      <c r="AS99" s="213">
        <f>IF('Indicator Date hidden'!AT100="x","x",$AS$2-'Indicator Date hidden'!AT100)</f>
        <v>0</v>
      </c>
      <c r="AT99" s="213">
        <f>IF('Indicator Date hidden'!AU100="x","x",$AT$2-'Indicator Date hidden'!AU100)</f>
        <v>0</v>
      </c>
      <c r="AU99" s="213">
        <f>IF('Indicator Date hidden'!AV100="x","x",$AU$2-'Indicator Date hidden'!AV100)</f>
        <v>1</v>
      </c>
      <c r="AV99" s="213">
        <f>IF('Indicator Date hidden'!AW100="x","x",$AV$2-'Indicator Date hidden'!AW100)</f>
        <v>0</v>
      </c>
      <c r="AW99" s="213">
        <f>IF('Indicator Date hidden'!AX100="x","x",$AW$2-'Indicator Date hidden'!AX100)</f>
        <v>0</v>
      </c>
      <c r="AX99" s="213">
        <f>IF('Indicator Date hidden'!AY100="x","x",$AX$2-'Indicator Date hidden'!AY100)</f>
        <v>0</v>
      </c>
      <c r="AY99" s="213">
        <f>IF('Indicator Date hidden'!AZ100="x","x",$AY$2-'Indicator Date hidden'!AZ100)</f>
        <v>0</v>
      </c>
      <c r="AZ99" s="213"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3">
        <f t="shared" ref="BE99:BE130" si="19">MEDIAN(B99:AZ99)</f>
        <v>0</v>
      </c>
    </row>
    <row r="100" spans="1:57" x14ac:dyDescent="0.35">
      <c r="A100" t="s">
        <v>8213</v>
      </c>
      <c r="B100" s="213">
        <f>IF('Indicator Date hidden'!C101="x","x",$B$2-'Indicator Date hidden'!C101)</f>
        <v>0</v>
      </c>
      <c r="C100" s="213">
        <f>IF('Indicator Date hidden'!D101="x","x",$C$2-'Indicator Date hidden'!D101)</f>
        <v>0</v>
      </c>
      <c r="D100" s="213">
        <f>IF('Indicator Date hidden'!E101="x","x",$D$2-'Indicator Date hidden'!E101)</f>
        <v>0</v>
      </c>
      <c r="E100" s="213">
        <f>IF('Indicator Date hidden'!F101="x","x",$E$2-'Indicator Date hidden'!F101)</f>
        <v>0</v>
      </c>
      <c r="F100" s="213">
        <f>IF('Indicator Date hidden'!G101="x","x",$F$2-'Indicator Date hidden'!G101)</f>
        <v>0</v>
      </c>
      <c r="G100" s="213">
        <f>IF('Indicator Date hidden'!H101="x","x",$G$2-'Indicator Date hidden'!H101)</f>
        <v>0</v>
      </c>
      <c r="H100" s="213">
        <f>IF('Indicator Date hidden'!I101="x","x",$H$2-'Indicator Date hidden'!I101)</f>
        <v>0</v>
      </c>
      <c r="I100" s="213">
        <f>IF('Indicator Date hidden'!J101="x","x",$I$2-'Indicator Date hidden'!J101)</f>
        <v>0</v>
      </c>
      <c r="J100" s="213">
        <f>IF('Indicator Date hidden'!K101="x","x",$J$2-'Indicator Date hidden'!K101)</f>
        <v>0</v>
      </c>
      <c r="K100" s="213">
        <f>IF('Indicator Date hidden'!L101="x","x",$K$2-'Indicator Date hidden'!L101)</f>
        <v>0</v>
      </c>
      <c r="L100" s="213">
        <f>IF('Indicator Date hidden'!M101="x","x",$L$2-'Indicator Date hidden'!M101)</f>
        <v>0</v>
      </c>
      <c r="M100" s="213">
        <f>IF('Indicator Date hidden'!N101="x","x",$M$2-'Indicator Date hidden'!N101)</f>
        <v>0</v>
      </c>
      <c r="N100" s="213">
        <f>IF('Indicator Date hidden'!O101="x","x",$N$2-'Indicator Date hidden'!O101)</f>
        <v>0</v>
      </c>
      <c r="O100" s="213">
        <f>IF('Indicator Date hidden'!P101="x","x",$O$2-'Indicator Date hidden'!P101)</f>
        <v>0</v>
      </c>
      <c r="P100" s="213">
        <f>IF('Indicator Date hidden'!Q101="x","x",$P$2-'Indicator Date hidden'!Q101)</f>
        <v>0</v>
      </c>
      <c r="Q100" s="213" t="str">
        <f>IF('Indicator Date hidden'!R101="x","x",$Q$2-'Indicator Date hidden'!R101)</f>
        <v>x</v>
      </c>
      <c r="R100" s="213">
        <f>IF('Indicator Date hidden'!S101="x","x",$R$2-'Indicator Date hidden'!S101)</f>
        <v>0</v>
      </c>
      <c r="S100" s="213">
        <f>IF('Indicator Date hidden'!T101="x","x",$S$2-'Indicator Date hidden'!T101)</f>
        <v>0</v>
      </c>
      <c r="T100" s="213">
        <f>IF('Indicator Date hidden'!U101="x","x",$T$2-'Indicator Date hidden'!U101)</f>
        <v>0</v>
      </c>
      <c r="U100" s="213" t="str">
        <f>IF('Indicator Date hidden'!V101="x","x",$U$2-'Indicator Date hidden'!V101)</f>
        <v>x</v>
      </c>
      <c r="V100" s="213" t="str">
        <f>IF('Indicator Date hidden'!W101="x","x",$V$2-'Indicator Date hidden'!W101)</f>
        <v>x</v>
      </c>
      <c r="W100" s="213" t="str">
        <f>IF('Indicator Date hidden'!X101="x","x",$W$2-'Indicator Date hidden'!X101)</f>
        <v>x</v>
      </c>
      <c r="X100" s="213" t="str">
        <f>IF('Indicator Date hidden'!Y101="x","x",$X$2-'Indicator Date hidden'!Y101)</f>
        <v>x</v>
      </c>
      <c r="Y100" s="213" t="str">
        <f>IF('Indicator Date hidden'!Z101="x","x",$Y$2-'Indicator Date hidden'!Z101)</f>
        <v>x</v>
      </c>
      <c r="Z100" s="213" t="str">
        <f>IF('Indicator Date hidden'!AA101="x","x",$Z$2-'Indicator Date hidden'!AA101)</f>
        <v>x</v>
      </c>
      <c r="AA100" s="213" t="str">
        <f>IF('Indicator Date hidden'!AB101="x","x",$AA$2-'Indicator Date hidden'!AB101)</f>
        <v>x</v>
      </c>
      <c r="AB100" s="213" t="str">
        <f>IF('Indicator Date hidden'!AC101="x","x",$AB$2-'Indicator Date hidden'!AC101)</f>
        <v>x</v>
      </c>
      <c r="AC100" s="213">
        <f>IF('Indicator Date hidden'!AD101="x","x",$AC$2-'Indicator Date hidden'!AD101)</f>
        <v>0</v>
      </c>
      <c r="AD100" s="213" t="str">
        <f>IF('Indicator Date hidden'!AE101="x","x",$AD$2-'Indicator Date hidden'!AE101)</f>
        <v>x</v>
      </c>
      <c r="AE100" s="213" t="str">
        <f>IF('Indicator Date hidden'!AF101="x","x",$AE$2-'Indicator Date hidden'!AF101)</f>
        <v>x</v>
      </c>
      <c r="AF100" s="213" t="str">
        <f>IF('Indicator Date hidden'!AG101="x","x",$AF$2-'Indicator Date hidden'!AG101)</f>
        <v>x</v>
      </c>
      <c r="AG100" s="213">
        <f>IF('Indicator Date hidden'!AH101="x","x",$AG$2-'Indicator Date hidden'!AH101)</f>
        <v>0</v>
      </c>
      <c r="AH100" s="213">
        <f>IF('Indicator Date hidden'!AI101="x","x",$AH$2-'Indicator Date hidden'!AI101)</f>
        <v>0</v>
      </c>
      <c r="AI100" s="213">
        <f>IF('Indicator Date hidden'!AJ101="x","x",$AI$2-'Indicator Date hidden'!AJ101)</f>
        <v>0</v>
      </c>
      <c r="AJ100" s="213" t="str">
        <f>IF('Indicator Date hidden'!AK101="x","x",$AJ$2-'Indicator Date hidden'!AK101)</f>
        <v>x</v>
      </c>
      <c r="AK100" s="213">
        <f>IF('Indicator Date hidden'!AL101="x","x",$AK$2-'Indicator Date hidden'!AL101)</f>
        <v>1</v>
      </c>
      <c r="AL100" s="213">
        <f>IF('Indicator Date hidden'!AM101="x","x",$AL$2-'Indicator Date hidden'!AM101)</f>
        <v>0</v>
      </c>
      <c r="AM100" s="213">
        <f>IF('Indicator Date hidden'!AN101="x","x",$AM$2-'Indicator Date hidden'!AN101)</f>
        <v>0</v>
      </c>
      <c r="AN100" s="213">
        <f>IF('Indicator Date hidden'!AO101="x","x",$AN$2-'Indicator Date hidden'!AO101)</f>
        <v>0</v>
      </c>
      <c r="AO100" s="213" t="str">
        <f>IF('Indicator Date hidden'!AP101="x","x",$AO$2-'Indicator Date hidden'!AP101)</f>
        <v>x</v>
      </c>
      <c r="AP100" s="213" t="str">
        <f>IF('Indicator Date hidden'!AQ101="x","x",$AP$2-'Indicator Date hidden'!AQ101)</f>
        <v>x</v>
      </c>
      <c r="AQ100" s="213" t="str">
        <f>IF('Indicator Date hidden'!AR101="x","x",$AQ$2-'Indicator Date hidden'!AR101)</f>
        <v>x</v>
      </c>
      <c r="AR100" s="213">
        <f>IF('Indicator Date hidden'!AS101="x","x",$AR$2-'Indicator Date hidden'!AS101)</f>
        <v>0</v>
      </c>
      <c r="AS100" s="213" t="str">
        <f>IF('Indicator Date hidden'!AT101="x","x",$AS$2-'Indicator Date hidden'!AT101)</f>
        <v>x</v>
      </c>
      <c r="AT100" s="213">
        <f>IF('Indicator Date hidden'!AU101="x","x",$AT$2-'Indicator Date hidden'!AU101)</f>
        <v>0</v>
      </c>
      <c r="AU100" s="213" t="str">
        <f>IF('Indicator Date hidden'!AV101="x","x",$AU$2-'Indicator Date hidden'!AV101)</f>
        <v>x</v>
      </c>
      <c r="AV100" s="213">
        <f>IF('Indicator Date hidden'!AW101="x","x",$AV$2-'Indicator Date hidden'!AW101)</f>
        <v>0</v>
      </c>
      <c r="AW100" s="213">
        <f>IF('Indicator Date hidden'!AX101="x","x",$AW$2-'Indicator Date hidden'!AX101)</f>
        <v>0</v>
      </c>
      <c r="AX100" s="213">
        <f>IF('Indicator Date hidden'!AY101="x","x",$AX$2-'Indicator Date hidden'!AY101)</f>
        <v>0</v>
      </c>
      <c r="AY100" s="213" t="str">
        <f>IF('Indicator Date hidden'!AZ101="x","x",$AY$2-'Indicator Date hidden'!AZ101)</f>
        <v>x</v>
      </c>
      <c r="AZ100" s="213" t="str">
        <f>IF('Indicator Date hidden'!BA101="x","x",$AZ$2-'Indicator Date hidden'!BA101)</f>
        <v>x</v>
      </c>
      <c r="BA100">
        <f t="shared" si="15"/>
        <v>1</v>
      </c>
      <c r="BB100" s="21">
        <f t="shared" si="16"/>
        <v>3.2258064516129031E-2</v>
      </c>
      <c r="BC100">
        <f t="shared" si="17"/>
        <v>1</v>
      </c>
      <c r="BD100" s="21">
        <f t="shared" si="18"/>
        <v>0.17668469596940842</v>
      </c>
      <c r="BE100" s="283">
        <f t="shared" si="19"/>
        <v>0</v>
      </c>
    </row>
    <row r="101" spans="1:57" x14ac:dyDescent="0.35">
      <c r="A101" t="s">
        <v>8217</v>
      </c>
      <c r="B101" s="213">
        <f>IF('Indicator Date hidden'!C102="x","x",$B$2-'Indicator Date hidden'!C102)</f>
        <v>0</v>
      </c>
      <c r="C101" s="213">
        <f>IF('Indicator Date hidden'!D102="x","x",$C$2-'Indicator Date hidden'!D102)</f>
        <v>0</v>
      </c>
      <c r="D101" s="213">
        <f>IF('Indicator Date hidden'!E102="x","x",$D$2-'Indicator Date hidden'!E102)</f>
        <v>0</v>
      </c>
      <c r="E101" s="213">
        <f>IF('Indicator Date hidden'!F102="x","x",$E$2-'Indicator Date hidden'!F102)</f>
        <v>0</v>
      </c>
      <c r="F101" s="213">
        <f>IF('Indicator Date hidden'!G102="x","x",$F$2-'Indicator Date hidden'!G102)</f>
        <v>0</v>
      </c>
      <c r="G101" s="213">
        <f>IF('Indicator Date hidden'!H102="x","x",$G$2-'Indicator Date hidden'!H102)</f>
        <v>0</v>
      </c>
      <c r="H101" s="213">
        <f>IF('Indicator Date hidden'!I102="x","x",$H$2-'Indicator Date hidden'!I102)</f>
        <v>0</v>
      </c>
      <c r="I101" s="213">
        <f>IF('Indicator Date hidden'!J102="x","x",$I$2-'Indicator Date hidden'!J102)</f>
        <v>0</v>
      </c>
      <c r="J101" s="213">
        <f>IF('Indicator Date hidden'!K102="x","x",$J$2-'Indicator Date hidden'!K102)</f>
        <v>0</v>
      </c>
      <c r="K101" s="213">
        <f>IF('Indicator Date hidden'!L102="x","x",$K$2-'Indicator Date hidden'!L102)</f>
        <v>0</v>
      </c>
      <c r="L101" s="213">
        <f>IF('Indicator Date hidden'!M102="x","x",$L$2-'Indicator Date hidden'!M102)</f>
        <v>0</v>
      </c>
      <c r="M101" s="213">
        <f>IF('Indicator Date hidden'!N102="x","x",$M$2-'Indicator Date hidden'!N102)</f>
        <v>0</v>
      </c>
      <c r="N101" s="213">
        <f>IF('Indicator Date hidden'!O102="x","x",$N$2-'Indicator Date hidden'!O102)</f>
        <v>0</v>
      </c>
      <c r="O101" s="213">
        <f>IF('Indicator Date hidden'!P102="x","x",$O$2-'Indicator Date hidden'!P102)</f>
        <v>0</v>
      </c>
      <c r="P101" s="213">
        <f>IF('Indicator Date hidden'!Q102="x","x",$P$2-'Indicator Date hidden'!Q102)</f>
        <v>0</v>
      </c>
      <c r="Q101" s="213" t="str">
        <f>IF('Indicator Date hidden'!R102="x","x",$Q$2-'Indicator Date hidden'!R102)</f>
        <v>x</v>
      </c>
      <c r="R101" s="213">
        <f>IF('Indicator Date hidden'!S102="x","x",$R$2-'Indicator Date hidden'!S102)</f>
        <v>0</v>
      </c>
      <c r="S101" s="213">
        <f>IF('Indicator Date hidden'!T102="x","x",$S$2-'Indicator Date hidden'!T102)</f>
        <v>0</v>
      </c>
      <c r="T101" s="213">
        <f>IF('Indicator Date hidden'!U102="x","x",$T$2-'Indicator Date hidden'!U102)</f>
        <v>0</v>
      </c>
      <c r="U101" s="213" t="str">
        <f>IF('Indicator Date hidden'!V102="x","x",$U$2-'Indicator Date hidden'!V102)</f>
        <v>x</v>
      </c>
      <c r="V101" s="213">
        <f>IF('Indicator Date hidden'!W102="x","x",$V$2-'Indicator Date hidden'!W102)</f>
        <v>0</v>
      </c>
      <c r="W101" s="213" t="str">
        <f>IF('Indicator Date hidden'!X102="x","x",$W$2-'Indicator Date hidden'!X102)</f>
        <v>x</v>
      </c>
      <c r="X101" s="213">
        <f>IF('Indicator Date hidden'!Y102="x","x",$X$2-'Indicator Date hidden'!Y102)</f>
        <v>2</v>
      </c>
      <c r="Y101" s="213">
        <f>IF('Indicator Date hidden'!Z102="x","x",$Y$2-'Indicator Date hidden'!Z102)</f>
        <v>0</v>
      </c>
      <c r="Z101" s="213">
        <f>IF('Indicator Date hidden'!AA102="x","x",$Z$2-'Indicator Date hidden'!AA102)</f>
        <v>0</v>
      </c>
      <c r="AA101" s="213" t="str">
        <f>IF('Indicator Date hidden'!AB102="x","x",$AA$2-'Indicator Date hidden'!AB102)</f>
        <v>x</v>
      </c>
      <c r="AB101" s="213">
        <f>IF('Indicator Date hidden'!AC102="x","x",$AB$2-'Indicator Date hidden'!AC102)</f>
        <v>0</v>
      </c>
      <c r="AC101" s="213">
        <f>IF('Indicator Date hidden'!AD102="x","x",$AC$2-'Indicator Date hidden'!AD102)</f>
        <v>0</v>
      </c>
      <c r="AD101" s="213" t="str">
        <f>IF('Indicator Date hidden'!AE102="x","x",$AD$2-'Indicator Date hidden'!AE102)</f>
        <v>x</v>
      </c>
      <c r="AE101" s="213">
        <f>IF('Indicator Date hidden'!AF102="x","x",$AE$2-'Indicator Date hidden'!AF102)</f>
        <v>0</v>
      </c>
      <c r="AF101" s="213">
        <f>IF('Indicator Date hidden'!AG102="x","x",$AF$2-'Indicator Date hidden'!AG102)</f>
        <v>1</v>
      </c>
      <c r="AG101" s="213">
        <f>IF('Indicator Date hidden'!AH102="x","x",$AG$2-'Indicator Date hidden'!AH102)</f>
        <v>0</v>
      </c>
      <c r="AH101" s="213">
        <f>IF('Indicator Date hidden'!AI102="x","x",$AH$2-'Indicator Date hidden'!AI102)</f>
        <v>0</v>
      </c>
      <c r="AI101" s="213">
        <f>IF('Indicator Date hidden'!AJ102="x","x",$AI$2-'Indicator Date hidden'!AJ102)</f>
        <v>0</v>
      </c>
      <c r="AJ101" s="213" t="str">
        <f>IF('Indicator Date hidden'!AK102="x","x",$AJ$2-'Indicator Date hidden'!AK102)</f>
        <v>x</v>
      </c>
      <c r="AK101" s="213">
        <f>IF('Indicator Date hidden'!AL102="x","x",$AK$2-'Indicator Date hidden'!AL102)</f>
        <v>1</v>
      </c>
      <c r="AL101" s="213">
        <f>IF('Indicator Date hidden'!AM102="x","x",$AL$2-'Indicator Date hidden'!AM102)</f>
        <v>0</v>
      </c>
      <c r="AM101" s="213">
        <f>IF('Indicator Date hidden'!AN102="x","x",$AM$2-'Indicator Date hidden'!AN102)</f>
        <v>0</v>
      </c>
      <c r="AN101" s="213">
        <f>IF('Indicator Date hidden'!AO102="x","x",$AN$2-'Indicator Date hidden'!AO102)</f>
        <v>0</v>
      </c>
      <c r="AO101" s="213">
        <f>IF('Indicator Date hidden'!AP102="x","x",$AO$2-'Indicator Date hidden'!AP102)</f>
        <v>0</v>
      </c>
      <c r="AP101" s="213">
        <f>IF('Indicator Date hidden'!AQ102="x","x",$AP$2-'Indicator Date hidden'!AQ102)</f>
        <v>0</v>
      </c>
      <c r="AQ101" s="213" t="str">
        <f>IF('Indicator Date hidden'!AR102="x","x",$AQ$2-'Indicator Date hidden'!AR102)</f>
        <v>x</v>
      </c>
      <c r="AR101" s="213">
        <f>IF('Indicator Date hidden'!AS102="x","x",$AR$2-'Indicator Date hidden'!AS102)</f>
        <v>0</v>
      </c>
      <c r="AS101" s="213">
        <f>IF('Indicator Date hidden'!AT102="x","x",$AS$2-'Indicator Date hidden'!AT102)</f>
        <v>0</v>
      </c>
      <c r="AT101" s="213">
        <f>IF('Indicator Date hidden'!AU102="x","x",$AT$2-'Indicator Date hidden'!AU102)</f>
        <v>0</v>
      </c>
      <c r="AU101" s="213">
        <f>IF('Indicator Date hidden'!AV102="x","x",$AU$2-'Indicator Date hidden'!AV102)</f>
        <v>3</v>
      </c>
      <c r="AV101" s="213">
        <f>IF('Indicator Date hidden'!AW102="x","x",$AV$2-'Indicator Date hidden'!AW102)</f>
        <v>0</v>
      </c>
      <c r="AW101" s="213">
        <f>IF('Indicator Date hidden'!AX102="x","x",$AW$2-'Indicator Date hidden'!AX102)</f>
        <v>0</v>
      </c>
      <c r="AX101" s="213">
        <f>IF('Indicator Date hidden'!AY102="x","x",$AX$2-'Indicator Date hidden'!AY102)</f>
        <v>0</v>
      </c>
      <c r="AY101" s="213">
        <f>IF('Indicator Date hidden'!AZ102="x","x",$AY$2-'Indicator Date hidden'!AZ102)</f>
        <v>0</v>
      </c>
      <c r="AZ101" s="213">
        <f>IF('Indicator Date hidden'!BA102="x","x",$AZ$2-'Indicator Date hidden'!BA102)</f>
        <v>0</v>
      </c>
      <c r="BA101">
        <f t="shared" si="15"/>
        <v>7</v>
      </c>
      <c r="BB101" s="21">
        <f t="shared" si="16"/>
        <v>0.15909090909090909</v>
      </c>
      <c r="BC101">
        <f t="shared" si="17"/>
        <v>4</v>
      </c>
      <c r="BD101" s="21">
        <f t="shared" si="18"/>
        <v>0.56178214065037613</v>
      </c>
      <c r="BE101" s="283">
        <f t="shared" si="19"/>
        <v>0</v>
      </c>
    </row>
    <row r="102" spans="1:57" x14ac:dyDescent="0.35">
      <c r="A102" t="s">
        <v>8219</v>
      </c>
      <c r="B102" s="213">
        <f>IF('Indicator Date hidden'!C103="x","x",$B$2-'Indicator Date hidden'!C103)</f>
        <v>0</v>
      </c>
      <c r="C102" s="213">
        <f>IF('Indicator Date hidden'!D103="x","x",$C$2-'Indicator Date hidden'!D103)</f>
        <v>0</v>
      </c>
      <c r="D102" s="213">
        <f>IF('Indicator Date hidden'!E103="x","x",$D$2-'Indicator Date hidden'!E103)</f>
        <v>0</v>
      </c>
      <c r="E102" s="213">
        <f>IF('Indicator Date hidden'!F103="x","x",$E$2-'Indicator Date hidden'!F103)</f>
        <v>0</v>
      </c>
      <c r="F102" s="213">
        <f>IF('Indicator Date hidden'!G103="x","x",$F$2-'Indicator Date hidden'!G103)</f>
        <v>0</v>
      </c>
      <c r="G102" s="213">
        <f>IF('Indicator Date hidden'!H103="x","x",$G$2-'Indicator Date hidden'!H103)</f>
        <v>0</v>
      </c>
      <c r="H102" s="213">
        <f>IF('Indicator Date hidden'!I103="x","x",$H$2-'Indicator Date hidden'!I103)</f>
        <v>0</v>
      </c>
      <c r="I102" s="213">
        <f>IF('Indicator Date hidden'!J103="x","x",$I$2-'Indicator Date hidden'!J103)</f>
        <v>0</v>
      </c>
      <c r="J102" s="213">
        <f>IF('Indicator Date hidden'!K103="x","x",$J$2-'Indicator Date hidden'!K103)</f>
        <v>0</v>
      </c>
      <c r="K102" s="213">
        <f>IF('Indicator Date hidden'!L103="x","x",$K$2-'Indicator Date hidden'!L103)</f>
        <v>0</v>
      </c>
      <c r="L102" s="213">
        <f>IF('Indicator Date hidden'!M103="x","x",$L$2-'Indicator Date hidden'!M103)</f>
        <v>0</v>
      </c>
      <c r="M102" s="213">
        <f>IF('Indicator Date hidden'!N103="x","x",$M$2-'Indicator Date hidden'!N103)</f>
        <v>0</v>
      </c>
      <c r="N102" s="213">
        <f>IF('Indicator Date hidden'!O103="x","x",$N$2-'Indicator Date hidden'!O103)</f>
        <v>0</v>
      </c>
      <c r="O102" s="213">
        <f>IF('Indicator Date hidden'!P103="x","x",$O$2-'Indicator Date hidden'!P103)</f>
        <v>0</v>
      </c>
      <c r="P102" s="213">
        <f>IF('Indicator Date hidden'!Q103="x","x",$P$2-'Indicator Date hidden'!Q103)</f>
        <v>0</v>
      </c>
      <c r="Q102" s="213" t="str">
        <f>IF('Indicator Date hidden'!R103="x","x",$Q$2-'Indicator Date hidden'!R103)</f>
        <v>x</v>
      </c>
      <c r="R102" s="213">
        <f>IF('Indicator Date hidden'!S103="x","x",$R$2-'Indicator Date hidden'!S103)</f>
        <v>0</v>
      </c>
      <c r="S102" s="213">
        <f>IF('Indicator Date hidden'!T103="x","x",$S$2-'Indicator Date hidden'!T103)</f>
        <v>0</v>
      </c>
      <c r="T102" s="213">
        <f>IF('Indicator Date hidden'!U103="x","x",$T$2-'Indicator Date hidden'!U103)</f>
        <v>0</v>
      </c>
      <c r="U102" s="213" t="str">
        <f>IF('Indicator Date hidden'!V103="x","x",$U$2-'Indicator Date hidden'!V103)</f>
        <v>x</v>
      </c>
      <c r="V102" s="213">
        <f>IF('Indicator Date hidden'!W103="x","x",$V$2-'Indicator Date hidden'!W103)</f>
        <v>0</v>
      </c>
      <c r="W102" s="213" t="str">
        <f>IF('Indicator Date hidden'!X103="x","x",$W$2-'Indicator Date hidden'!X103)</f>
        <v>x</v>
      </c>
      <c r="X102" s="213">
        <f>IF('Indicator Date hidden'!Y103="x","x",$X$2-'Indicator Date hidden'!Y103)</f>
        <v>1</v>
      </c>
      <c r="Y102" s="213">
        <f>IF('Indicator Date hidden'!Z103="x","x",$Y$2-'Indicator Date hidden'!Z103)</f>
        <v>0</v>
      </c>
      <c r="Z102" s="213">
        <f>IF('Indicator Date hidden'!AA103="x","x",$Z$2-'Indicator Date hidden'!AA103)</f>
        <v>0</v>
      </c>
      <c r="AA102" s="213" t="str">
        <f>IF('Indicator Date hidden'!AB103="x","x",$AA$2-'Indicator Date hidden'!AB103)</f>
        <v>x</v>
      </c>
      <c r="AB102" s="213">
        <f>IF('Indicator Date hidden'!AC103="x","x",$AB$2-'Indicator Date hidden'!AC103)</f>
        <v>0</v>
      </c>
      <c r="AC102" s="213">
        <f>IF('Indicator Date hidden'!AD103="x","x",$AC$2-'Indicator Date hidden'!AD103)</f>
        <v>0</v>
      </c>
      <c r="AD102" s="213" t="str">
        <f>IF('Indicator Date hidden'!AE103="x","x",$AD$2-'Indicator Date hidden'!AE103)</f>
        <v>x</v>
      </c>
      <c r="AE102" s="213">
        <f>IF('Indicator Date hidden'!AF103="x","x",$AE$2-'Indicator Date hidden'!AF103)</f>
        <v>0</v>
      </c>
      <c r="AF102" s="213">
        <f>IF('Indicator Date hidden'!AG103="x","x",$AF$2-'Indicator Date hidden'!AG103)</f>
        <v>1</v>
      </c>
      <c r="AG102" s="213">
        <f>IF('Indicator Date hidden'!AH103="x","x",$AG$2-'Indicator Date hidden'!AH103)</f>
        <v>0</v>
      </c>
      <c r="AH102" s="213">
        <f>IF('Indicator Date hidden'!AI103="x","x",$AH$2-'Indicator Date hidden'!AI103)</f>
        <v>0</v>
      </c>
      <c r="AI102" s="213">
        <f>IF('Indicator Date hidden'!AJ103="x","x",$AI$2-'Indicator Date hidden'!AJ103)</f>
        <v>0</v>
      </c>
      <c r="AJ102" s="213" t="str">
        <f>IF('Indicator Date hidden'!AK103="x","x",$AJ$2-'Indicator Date hidden'!AK103)</f>
        <v>x</v>
      </c>
      <c r="AK102" s="213">
        <f>IF('Indicator Date hidden'!AL103="x","x",$AK$2-'Indicator Date hidden'!AL103)</f>
        <v>1</v>
      </c>
      <c r="AL102" s="213">
        <f>IF('Indicator Date hidden'!AM103="x","x",$AL$2-'Indicator Date hidden'!AM103)</f>
        <v>0</v>
      </c>
      <c r="AM102" s="213">
        <f>IF('Indicator Date hidden'!AN103="x","x",$AM$2-'Indicator Date hidden'!AN103)</f>
        <v>0</v>
      </c>
      <c r="AN102" s="213">
        <f>IF('Indicator Date hidden'!AO103="x","x",$AN$2-'Indicator Date hidden'!AO103)</f>
        <v>0</v>
      </c>
      <c r="AO102" s="213">
        <f>IF('Indicator Date hidden'!AP103="x","x",$AO$2-'Indicator Date hidden'!AP103)</f>
        <v>0</v>
      </c>
      <c r="AP102" s="213">
        <f>IF('Indicator Date hidden'!AQ103="x","x",$AP$2-'Indicator Date hidden'!AQ103)</f>
        <v>0</v>
      </c>
      <c r="AQ102" s="213" t="str">
        <f>IF('Indicator Date hidden'!AR103="x","x",$AQ$2-'Indicator Date hidden'!AR103)</f>
        <v>x</v>
      </c>
      <c r="AR102" s="213">
        <f>IF('Indicator Date hidden'!AS103="x","x",$AR$2-'Indicator Date hidden'!AS103)</f>
        <v>0</v>
      </c>
      <c r="AS102" s="213">
        <f>IF('Indicator Date hidden'!AT103="x","x",$AS$2-'Indicator Date hidden'!AT103)</f>
        <v>0</v>
      </c>
      <c r="AT102" s="213">
        <f>IF('Indicator Date hidden'!AU103="x","x",$AT$2-'Indicator Date hidden'!AU103)</f>
        <v>0</v>
      </c>
      <c r="AU102" s="213" t="str">
        <f>IF('Indicator Date hidden'!AV103="x","x",$AU$2-'Indicator Date hidden'!AV103)</f>
        <v>x</v>
      </c>
      <c r="AV102" s="213">
        <f>IF('Indicator Date hidden'!AW103="x","x",$AV$2-'Indicator Date hidden'!AW103)</f>
        <v>0</v>
      </c>
      <c r="AW102" s="213">
        <f>IF('Indicator Date hidden'!AX103="x","x",$AW$2-'Indicator Date hidden'!AX103)</f>
        <v>0</v>
      </c>
      <c r="AX102" s="213">
        <f>IF('Indicator Date hidden'!AY103="x","x",$AX$2-'Indicator Date hidden'!AY103)</f>
        <v>0</v>
      </c>
      <c r="AY102" s="213">
        <f>IF('Indicator Date hidden'!AZ103="x","x",$AY$2-'Indicator Date hidden'!AZ103)</f>
        <v>0</v>
      </c>
      <c r="AZ102" s="213">
        <f>IF('Indicator Date hidden'!BA103="x","x",$AZ$2-'Indicator Date hidden'!BA103)</f>
        <v>0</v>
      </c>
      <c r="BA102">
        <f t="shared" si="15"/>
        <v>3</v>
      </c>
      <c r="BB102" s="21">
        <f t="shared" si="16"/>
        <v>6.9767441860465115E-2</v>
      </c>
      <c r="BC102">
        <f t="shared" si="17"/>
        <v>3</v>
      </c>
      <c r="BD102" s="21">
        <f t="shared" si="18"/>
        <v>0.25475467790937961</v>
      </c>
      <c r="BE102" s="283">
        <f t="shared" si="19"/>
        <v>0</v>
      </c>
    </row>
    <row r="103" spans="1:57" x14ac:dyDescent="0.35">
      <c r="A103" t="s">
        <v>8224</v>
      </c>
      <c r="B103" s="213">
        <f>IF('Indicator Date hidden'!C104="x","x",$B$2-'Indicator Date hidden'!C104)</f>
        <v>0</v>
      </c>
      <c r="C103" s="213">
        <f>IF('Indicator Date hidden'!D104="x","x",$C$2-'Indicator Date hidden'!D104)</f>
        <v>0</v>
      </c>
      <c r="D103" s="213">
        <f>IF('Indicator Date hidden'!E104="x","x",$D$2-'Indicator Date hidden'!E104)</f>
        <v>0</v>
      </c>
      <c r="E103" s="213">
        <f>IF('Indicator Date hidden'!F104="x","x",$E$2-'Indicator Date hidden'!F104)</f>
        <v>0</v>
      </c>
      <c r="F103" s="213">
        <f>IF('Indicator Date hidden'!G104="x","x",$F$2-'Indicator Date hidden'!G104)</f>
        <v>0</v>
      </c>
      <c r="G103" s="213">
        <f>IF('Indicator Date hidden'!H104="x","x",$G$2-'Indicator Date hidden'!H104)</f>
        <v>0</v>
      </c>
      <c r="H103" s="213">
        <f>IF('Indicator Date hidden'!I104="x","x",$H$2-'Indicator Date hidden'!I104)</f>
        <v>0</v>
      </c>
      <c r="I103" s="213">
        <f>IF('Indicator Date hidden'!J104="x","x",$I$2-'Indicator Date hidden'!J104)</f>
        <v>0</v>
      </c>
      <c r="J103" s="213">
        <f>IF('Indicator Date hidden'!K104="x","x",$J$2-'Indicator Date hidden'!K104)</f>
        <v>0</v>
      </c>
      <c r="K103" s="213">
        <f>IF('Indicator Date hidden'!L104="x","x",$K$2-'Indicator Date hidden'!L104)</f>
        <v>0</v>
      </c>
      <c r="L103" s="213">
        <f>IF('Indicator Date hidden'!M104="x","x",$L$2-'Indicator Date hidden'!M104)</f>
        <v>0</v>
      </c>
      <c r="M103" s="213">
        <f>IF('Indicator Date hidden'!N104="x","x",$M$2-'Indicator Date hidden'!N104)</f>
        <v>0</v>
      </c>
      <c r="N103" s="213">
        <f>IF('Indicator Date hidden'!O104="x","x",$N$2-'Indicator Date hidden'!O104)</f>
        <v>0</v>
      </c>
      <c r="O103" s="213">
        <f>IF('Indicator Date hidden'!P104="x","x",$O$2-'Indicator Date hidden'!P104)</f>
        <v>0</v>
      </c>
      <c r="P103" s="213">
        <f>IF('Indicator Date hidden'!Q104="x","x",$P$2-'Indicator Date hidden'!Q104)</f>
        <v>0</v>
      </c>
      <c r="Q103" s="213">
        <f>IF('Indicator Date hidden'!R104="x","x",$Q$2-'Indicator Date hidden'!R104)</f>
        <v>5</v>
      </c>
      <c r="R103" s="213">
        <f>IF('Indicator Date hidden'!S104="x","x",$R$2-'Indicator Date hidden'!S104)</f>
        <v>0</v>
      </c>
      <c r="S103" s="213">
        <f>IF('Indicator Date hidden'!T104="x","x",$S$2-'Indicator Date hidden'!T104)</f>
        <v>0</v>
      </c>
      <c r="T103" s="213">
        <f>IF('Indicator Date hidden'!U104="x","x",$T$2-'Indicator Date hidden'!U104)</f>
        <v>0</v>
      </c>
      <c r="U103" s="213">
        <f>IF('Indicator Date hidden'!V104="x","x",$U$2-'Indicator Date hidden'!V104)</f>
        <v>0</v>
      </c>
      <c r="V103" s="213">
        <f>IF('Indicator Date hidden'!W104="x","x",$V$2-'Indicator Date hidden'!W104)</f>
        <v>0</v>
      </c>
      <c r="W103" s="213">
        <f>IF('Indicator Date hidden'!X104="x","x",$W$2-'Indicator Date hidden'!X104)</f>
        <v>10</v>
      </c>
      <c r="X103" s="213">
        <f>IF('Indicator Date hidden'!Y104="x","x",$X$2-'Indicator Date hidden'!Y104)</f>
        <v>4</v>
      </c>
      <c r="Y103" s="213">
        <f>IF('Indicator Date hidden'!Z104="x","x",$Y$2-'Indicator Date hidden'!Z104)</f>
        <v>0</v>
      </c>
      <c r="Z103" s="213">
        <f>IF('Indicator Date hidden'!AA104="x","x",$Z$2-'Indicator Date hidden'!AA104)</f>
        <v>0</v>
      </c>
      <c r="AA103" s="213">
        <f>IF('Indicator Date hidden'!AB104="x","x",$AA$2-'Indicator Date hidden'!AB104)</f>
        <v>0</v>
      </c>
      <c r="AB103" s="213">
        <f>IF('Indicator Date hidden'!AC104="x","x",$AB$2-'Indicator Date hidden'!AC104)</f>
        <v>0</v>
      </c>
      <c r="AC103" s="213">
        <f>IF('Indicator Date hidden'!AD104="x","x",$AC$2-'Indicator Date hidden'!AD104)</f>
        <v>0</v>
      </c>
      <c r="AD103" s="213">
        <f>IF('Indicator Date hidden'!AE104="x","x",$AD$2-'Indicator Date hidden'!AE104)</f>
        <v>0</v>
      </c>
      <c r="AE103" s="213" t="str">
        <f>IF('Indicator Date hidden'!AF104="x","x",$AE$2-'Indicator Date hidden'!AF104)</f>
        <v>x</v>
      </c>
      <c r="AF103" s="213">
        <f>IF('Indicator Date hidden'!AG104="x","x",$AF$2-'Indicator Date hidden'!AG104)</f>
        <v>3</v>
      </c>
      <c r="AG103" s="213">
        <f>IF('Indicator Date hidden'!AH104="x","x",$AG$2-'Indicator Date hidden'!AH104)</f>
        <v>0</v>
      </c>
      <c r="AH103" s="213">
        <f>IF('Indicator Date hidden'!AI104="x","x",$AH$2-'Indicator Date hidden'!AI104)</f>
        <v>0</v>
      </c>
      <c r="AI103" s="213">
        <f>IF('Indicator Date hidden'!AJ104="x","x",$AI$2-'Indicator Date hidden'!AJ104)</f>
        <v>0</v>
      </c>
      <c r="AJ103" s="213" t="str">
        <f>IF('Indicator Date hidden'!AK104="x","x",$AJ$2-'Indicator Date hidden'!AK104)</f>
        <v>x</v>
      </c>
      <c r="AK103" s="213">
        <f>IF('Indicator Date hidden'!AL104="x","x",$AK$2-'Indicator Date hidden'!AL104)</f>
        <v>1</v>
      </c>
      <c r="AL103" s="213">
        <f>IF('Indicator Date hidden'!AM104="x","x",$AL$2-'Indicator Date hidden'!AM104)</f>
        <v>0</v>
      </c>
      <c r="AM103" s="213">
        <f>IF('Indicator Date hidden'!AN104="x","x",$AM$2-'Indicator Date hidden'!AN104)</f>
        <v>0</v>
      </c>
      <c r="AN103" s="213">
        <f>IF('Indicator Date hidden'!AO104="x","x",$AN$2-'Indicator Date hidden'!AO104)</f>
        <v>0</v>
      </c>
      <c r="AO103" s="213">
        <f>IF('Indicator Date hidden'!AP104="x","x",$AO$2-'Indicator Date hidden'!AP104)</f>
        <v>0</v>
      </c>
      <c r="AP103" s="213">
        <f>IF('Indicator Date hidden'!AQ104="x","x",$AP$2-'Indicator Date hidden'!AQ104)</f>
        <v>0</v>
      </c>
      <c r="AQ103" s="213">
        <f>IF('Indicator Date hidden'!AR104="x","x",$AQ$2-'Indicator Date hidden'!AR104)</f>
        <v>0</v>
      </c>
      <c r="AR103" s="213">
        <f>IF('Indicator Date hidden'!AS104="x","x",$AR$2-'Indicator Date hidden'!AS104)</f>
        <v>0</v>
      </c>
      <c r="AS103" s="213">
        <f>IF('Indicator Date hidden'!AT104="x","x",$AS$2-'Indicator Date hidden'!AT104)</f>
        <v>0</v>
      </c>
      <c r="AT103" s="213">
        <f>IF('Indicator Date hidden'!AU104="x","x",$AT$2-'Indicator Date hidden'!AU104)</f>
        <v>0</v>
      </c>
      <c r="AU103" s="213">
        <f>IF('Indicator Date hidden'!AV104="x","x",$AU$2-'Indicator Date hidden'!AV104)</f>
        <v>5</v>
      </c>
      <c r="AV103" s="213">
        <f>IF('Indicator Date hidden'!AW104="x","x",$AV$2-'Indicator Date hidden'!AW104)</f>
        <v>0</v>
      </c>
      <c r="AW103" s="213">
        <f>IF('Indicator Date hidden'!AX104="x","x",$AW$2-'Indicator Date hidden'!AX104)</f>
        <v>0</v>
      </c>
      <c r="AX103" s="213">
        <f>IF('Indicator Date hidden'!AY104="x","x",$AX$2-'Indicator Date hidden'!AY104)</f>
        <v>0</v>
      </c>
      <c r="AY103" s="213">
        <f>IF('Indicator Date hidden'!AZ104="x","x",$AY$2-'Indicator Date hidden'!AZ104)</f>
        <v>0</v>
      </c>
      <c r="AZ103" s="213">
        <f>IF('Indicator Date hidden'!BA104="x","x",$AZ$2-'Indicator Date hidden'!BA104)</f>
        <v>0</v>
      </c>
      <c r="BA103">
        <f t="shared" si="15"/>
        <v>28</v>
      </c>
      <c r="BB103" s="21">
        <f t="shared" si="16"/>
        <v>0.5714285714285714</v>
      </c>
      <c r="BC103">
        <f t="shared" si="17"/>
        <v>6</v>
      </c>
      <c r="BD103" s="21">
        <f t="shared" si="18"/>
        <v>1.8070158058105026</v>
      </c>
      <c r="BE103" s="283">
        <f t="shared" si="19"/>
        <v>0</v>
      </c>
    </row>
    <row r="104" spans="1:57" x14ac:dyDescent="0.35">
      <c r="A104" t="s">
        <v>8244</v>
      </c>
      <c r="B104" s="213">
        <f>IF('Indicator Date hidden'!C105="x","x",$B$2-'Indicator Date hidden'!C105)</f>
        <v>0</v>
      </c>
      <c r="C104" s="213">
        <f>IF('Indicator Date hidden'!D105="x","x",$C$2-'Indicator Date hidden'!D105)</f>
        <v>0</v>
      </c>
      <c r="D104" s="213">
        <f>IF('Indicator Date hidden'!E105="x","x",$D$2-'Indicator Date hidden'!E105)</f>
        <v>0</v>
      </c>
      <c r="E104" s="213">
        <f>IF('Indicator Date hidden'!F105="x","x",$E$2-'Indicator Date hidden'!F105)</f>
        <v>0</v>
      </c>
      <c r="F104" s="213">
        <f>IF('Indicator Date hidden'!G105="x","x",$F$2-'Indicator Date hidden'!G105)</f>
        <v>0</v>
      </c>
      <c r="G104" s="213">
        <f>IF('Indicator Date hidden'!H105="x","x",$G$2-'Indicator Date hidden'!H105)</f>
        <v>0</v>
      </c>
      <c r="H104" s="213">
        <f>IF('Indicator Date hidden'!I105="x","x",$H$2-'Indicator Date hidden'!I105)</f>
        <v>0</v>
      </c>
      <c r="I104" s="213">
        <f>IF('Indicator Date hidden'!J105="x","x",$I$2-'Indicator Date hidden'!J105)</f>
        <v>0</v>
      </c>
      <c r="J104" s="213">
        <f>IF('Indicator Date hidden'!K105="x","x",$J$2-'Indicator Date hidden'!K105)</f>
        <v>0</v>
      </c>
      <c r="K104" s="213">
        <f>IF('Indicator Date hidden'!L105="x","x",$K$2-'Indicator Date hidden'!L105)</f>
        <v>0</v>
      </c>
      <c r="L104" s="213">
        <f>IF('Indicator Date hidden'!M105="x","x",$L$2-'Indicator Date hidden'!M105)</f>
        <v>0</v>
      </c>
      <c r="M104" s="213">
        <f>IF('Indicator Date hidden'!N105="x","x",$M$2-'Indicator Date hidden'!N105)</f>
        <v>0</v>
      </c>
      <c r="N104" s="213">
        <f>IF('Indicator Date hidden'!O105="x","x",$N$2-'Indicator Date hidden'!O105)</f>
        <v>0</v>
      </c>
      <c r="O104" s="213">
        <f>IF('Indicator Date hidden'!P105="x","x",$O$2-'Indicator Date hidden'!P105)</f>
        <v>0</v>
      </c>
      <c r="P104" s="213">
        <f>IF('Indicator Date hidden'!Q105="x","x",$P$2-'Indicator Date hidden'!Q105)</f>
        <v>0</v>
      </c>
      <c r="Q104" s="213">
        <f>IF('Indicator Date hidden'!R105="x","x",$Q$2-'Indicator Date hidden'!R105)</f>
        <v>4</v>
      </c>
      <c r="R104" s="213">
        <f>IF('Indicator Date hidden'!S105="x","x",$R$2-'Indicator Date hidden'!S105)</f>
        <v>0</v>
      </c>
      <c r="S104" s="213">
        <f>IF('Indicator Date hidden'!T105="x","x",$S$2-'Indicator Date hidden'!T105)</f>
        <v>0</v>
      </c>
      <c r="T104" s="213">
        <f>IF('Indicator Date hidden'!U105="x","x",$T$2-'Indicator Date hidden'!U105)</f>
        <v>0</v>
      </c>
      <c r="U104" s="213">
        <f>IF('Indicator Date hidden'!V105="x","x",$U$2-'Indicator Date hidden'!V105)</f>
        <v>0</v>
      </c>
      <c r="V104" s="213">
        <f>IF('Indicator Date hidden'!W105="x","x",$V$2-'Indicator Date hidden'!W105)</f>
        <v>0</v>
      </c>
      <c r="W104" s="213">
        <f>IF('Indicator Date hidden'!X105="x","x",$W$2-'Indicator Date hidden'!X105)</f>
        <v>0</v>
      </c>
      <c r="X104" s="213">
        <f>IF('Indicator Date hidden'!Y105="x","x",$X$2-'Indicator Date hidden'!Y105)</f>
        <v>4</v>
      </c>
      <c r="Y104" s="213">
        <f>IF('Indicator Date hidden'!Z105="x","x",$Y$2-'Indicator Date hidden'!Z105)</f>
        <v>0</v>
      </c>
      <c r="Z104" s="213">
        <f>IF('Indicator Date hidden'!AA105="x","x",$Z$2-'Indicator Date hidden'!AA105)</f>
        <v>0</v>
      </c>
      <c r="AA104" s="213">
        <f>IF('Indicator Date hidden'!AB105="x","x",$AA$2-'Indicator Date hidden'!AB105)</f>
        <v>0</v>
      </c>
      <c r="AB104" s="213">
        <f>IF('Indicator Date hidden'!AC105="x","x",$AB$2-'Indicator Date hidden'!AC105)</f>
        <v>0</v>
      </c>
      <c r="AC104" s="213">
        <f>IF('Indicator Date hidden'!AD105="x","x",$AC$2-'Indicator Date hidden'!AD105)</f>
        <v>0</v>
      </c>
      <c r="AD104" s="213">
        <f>IF('Indicator Date hidden'!AE105="x","x",$AD$2-'Indicator Date hidden'!AE105)</f>
        <v>0</v>
      </c>
      <c r="AE104" s="213">
        <f>IF('Indicator Date hidden'!AF105="x","x",$AE$2-'Indicator Date hidden'!AF105)</f>
        <v>0</v>
      </c>
      <c r="AF104" s="213">
        <f>IF('Indicator Date hidden'!AG105="x","x",$AF$2-'Indicator Date hidden'!AG105)</f>
        <v>3</v>
      </c>
      <c r="AG104" s="213">
        <f>IF('Indicator Date hidden'!AH105="x","x",$AG$2-'Indicator Date hidden'!AH105)</f>
        <v>0</v>
      </c>
      <c r="AH104" s="213">
        <f>IF('Indicator Date hidden'!AI105="x","x",$AH$2-'Indicator Date hidden'!AI105)</f>
        <v>0</v>
      </c>
      <c r="AI104" s="213">
        <f>IF('Indicator Date hidden'!AJ105="x","x",$AI$2-'Indicator Date hidden'!AJ105)</f>
        <v>0</v>
      </c>
      <c r="AJ104" s="213" t="str">
        <f>IF('Indicator Date hidden'!AK105="x","x",$AJ$2-'Indicator Date hidden'!AK105)</f>
        <v>x</v>
      </c>
      <c r="AK104" s="213">
        <f>IF('Indicator Date hidden'!AL105="x","x",$AK$2-'Indicator Date hidden'!AL105)</f>
        <v>1</v>
      </c>
      <c r="AL104" s="213">
        <f>IF('Indicator Date hidden'!AM105="x","x",$AL$2-'Indicator Date hidden'!AM105)</f>
        <v>0</v>
      </c>
      <c r="AM104" s="213">
        <f>IF('Indicator Date hidden'!AN105="x","x",$AM$2-'Indicator Date hidden'!AN105)</f>
        <v>0</v>
      </c>
      <c r="AN104" s="213">
        <f>IF('Indicator Date hidden'!AO105="x","x",$AN$2-'Indicator Date hidden'!AO105)</f>
        <v>0</v>
      </c>
      <c r="AO104" s="213">
        <f>IF('Indicator Date hidden'!AP105="x","x",$AO$2-'Indicator Date hidden'!AP105)</f>
        <v>1</v>
      </c>
      <c r="AP104" s="213">
        <f>IF('Indicator Date hidden'!AQ105="x","x",$AP$2-'Indicator Date hidden'!AQ105)</f>
        <v>1</v>
      </c>
      <c r="AQ104" s="213">
        <f>IF('Indicator Date hidden'!AR105="x","x",$AQ$2-'Indicator Date hidden'!AR105)</f>
        <v>0</v>
      </c>
      <c r="AR104" s="213">
        <f>IF('Indicator Date hidden'!AS105="x","x",$AR$2-'Indicator Date hidden'!AS105)</f>
        <v>0</v>
      </c>
      <c r="AS104" s="213">
        <f>IF('Indicator Date hidden'!AT105="x","x",$AS$2-'Indicator Date hidden'!AT105)</f>
        <v>0</v>
      </c>
      <c r="AT104" s="213">
        <f>IF('Indicator Date hidden'!AU105="x","x",$AT$2-'Indicator Date hidden'!AU105)</f>
        <v>0</v>
      </c>
      <c r="AU104" s="213">
        <f>IF('Indicator Date hidden'!AV105="x","x",$AU$2-'Indicator Date hidden'!AV105)</f>
        <v>4</v>
      </c>
      <c r="AV104" s="213">
        <f>IF('Indicator Date hidden'!AW105="x","x",$AV$2-'Indicator Date hidden'!AW105)</f>
        <v>0</v>
      </c>
      <c r="AW104" s="213">
        <f>IF('Indicator Date hidden'!AX105="x","x",$AW$2-'Indicator Date hidden'!AX105)</f>
        <v>0</v>
      </c>
      <c r="AX104" s="213">
        <f>IF('Indicator Date hidden'!AY105="x","x",$AX$2-'Indicator Date hidden'!AY105)</f>
        <v>0</v>
      </c>
      <c r="AY104" s="213">
        <f>IF('Indicator Date hidden'!AZ105="x","x",$AY$2-'Indicator Date hidden'!AZ105)</f>
        <v>0</v>
      </c>
      <c r="AZ104" s="213">
        <f>IF('Indicator Date hidden'!BA105="x","x",$AZ$2-'Indicator Date hidden'!BA105)</f>
        <v>0</v>
      </c>
      <c r="BA104">
        <f t="shared" si="15"/>
        <v>18</v>
      </c>
      <c r="BB104" s="21">
        <f t="shared" si="16"/>
        <v>0.36</v>
      </c>
      <c r="BC104">
        <f t="shared" si="17"/>
        <v>7</v>
      </c>
      <c r="BD104" s="21">
        <f t="shared" si="18"/>
        <v>1.034601372510205</v>
      </c>
      <c r="BE104" s="283">
        <f t="shared" si="19"/>
        <v>0</v>
      </c>
    </row>
    <row r="105" spans="1:57" x14ac:dyDescent="0.35">
      <c r="A105" t="s">
        <v>8245</v>
      </c>
      <c r="B105" s="213">
        <f>IF('Indicator Date hidden'!C106="x","x",$B$2-'Indicator Date hidden'!C106)</f>
        <v>0</v>
      </c>
      <c r="C105" s="213">
        <f>IF('Indicator Date hidden'!D106="x","x",$C$2-'Indicator Date hidden'!D106)</f>
        <v>0</v>
      </c>
      <c r="D105" s="213">
        <f>IF('Indicator Date hidden'!E106="x","x",$D$2-'Indicator Date hidden'!E106)</f>
        <v>0</v>
      </c>
      <c r="E105" s="213">
        <f>IF('Indicator Date hidden'!F106="x","x",$E$2-'Indicator Date hidden'!F106)</f>
        <v>0</v>
      </c>
      <c r="F105" s="213">
        <f>IF('Indicator Date hidden'!G106="x","x",$F$2-'Indicator Date hidden'!G106)</f>
        <v>0</v>
      </c>
      <c r="G105" s="213">
        <f>IF('Indicator Date hidden'!H106="x","x",$G$2-'Indicator Date hidden'!H106)</f>
        <v>0</v>
      </c>
      <c r="H105" s="213">
        <f>IF('Indicator Date hidden'!I106="x","x",$H$2-'Indicator Date hidden'!I106)</f>
        <v>0</v>
      </c>
      <c r="I105" s="213">
        <f>IF('Indicator Date hidden'!J106="x","x",$I$2-'Indicator Date hidden'!J106)</f>
        <v>0</v>
      </c>
      <c r="J105" s="213">
        <f>IF('Indicator Date hidden'!K106="x","x",$J$2-'Indicator Date hidden'!K106)</f>
        <v>0</v>
      </c>
      <c r="K105" s="213">
        <f>IF('Indicator Date hidden'!L106="x","x",$K$2-'Indicator Date hidden'!L106)</f>
        <v>0</v>
      </c>
      <c r="L105" s="213">
        <f>IF('Indicator Date hidden'!M106="x","x",$L$2-'Indicator Date hidden'!M106)</f>
        <v>0</v>
      </c>
      <c r="M105" s="213">
        <f>IF('Indicator Date hidden'!N106="x","x",$M$2-'Indicator Date hidden'!N106)</f>
        <v>0</v>
      </c>
      <c r="N105" s="213">
        <f>IF('Indicator Date hidden'!O106="x","x",$N$2-'Indicator Date hidden'!O106)</f>
        <v>0</v>
      </c>
      <c r="O105" s="213">
        <f>IF('Indicator Date hidden'!P106="x","x",$O$2-'Indicator Date hidden'!P106)</f>
        <v>0</v>
      </c>
      <c r="P105" s="213">
        <f>IF('Indicator Date hidden'!Q106="x","x",$P$2-'Indicator Date hidden'!Q106)</f>
        <v>0</v>
      </c>
      <c r="Q105" s="213" t="str">
        <f>IF('Indicator Date hidden'!R106="x","x",$Q$2-'Indicator Date hidden'!R106)</f>
        <v>x</v>
      </c>
      <c r="R105" s="213">
        <f>IF('Indicator Date hidden'!S106="x","x",$R$2-'Indicator Date hidden'!S106)</f>
        <v>0</v>
      </c>
      <c r="S105" s="213">
        <f>IF('Indicator Date hidden'!T106="x","x",$S$2-'Indicator Date hidden'!T106)</f>
        <v>0</v>
      </c>
      <c r="T105" s="213">
        <f>IF('Indicator Date hidden'!U106="x","x",$T$2-'Indicator Date hidden'!U106)</f>
        <v>0</v>
      </c>
      <c r="U105" s="213" t="str">
        <f>IF('Indicator Date hidden'!V106="x","x",$U$2-'Indicator Date hidden'!V106)</f>
        <v>x</v>
      </c>
      <c r="V105" s="213">
        <f>IF('Indicator Date hidden'!W106="x","x",$V$2-'Indicator Date hidden'!W106)</f>
        <v>0</v>
      </c>
      <c r="W105" s="213">
        <f>IF('Indicator Date hidden'!X106="x","x",$W$2-'Indicator Date hidden'!X106)</f>
        <v>8</v>
      </c>
      <c r="X105" s="213">
        <f>IF('Indicator Date hidden'!Y106="x","x",$X$2-'Indicator Date hidden'!Y106)</f>
        <v>4</v>
      </c>
      <c r="Y105" s="213">
        <f>IF('Indicator Date hidden'!Z106="x","x",$Y$2-'Indicator Date hidden'!Z106)</f>
        <v>0</v>
      </c>
      <c r="Z105" s="213">
        <f>IF('Indicator Date hidden'!AA106="x","x",$Z$2-'Indicator Date hidden'!AA106)</f>
        <v>0</v>
      </c>
      <c r="AA105" s="213">
        <f>IF('Indicator Date hidden'!AB106="x","x",$AA$2-'Indicator Date hidden'!AB106)</f>
        <v>0</v>
      </c>
      <c r="AB105" s="213">
        <f>IF('Indicator Date hidden'!AC106="x","x",$AB$2-'Indicator Date hidden'!AC106)</f>
        <v>0</v>
      </c>
      <c r="AC105" s="213">
        <f>IF('Indicator Date hidden'!AD106="x","x",$AC$2-'Indicator Date hidden'!AD106)</f>
        <v>0</v>
      </c>
      <c r="AD105" s="213">
        <f>IF('Indicator Date hidden'!AE106="x","x",$AD$2-'Indicator Date hidden'!AE106)</f>
        <v>0</v>
      </c>
      <c r="AE105" s="213">
        <f>IF('Indicator Date hidden'!AF106="x","x",$AE$2-'Indicator Date hidden'!AF106)</f>
        <v>0</v>
      </c>
      <c r="AF105" s="213">
        <f>IF('Indicator Date hidden'!AG106="x","x",$AF$2-'Indicator Date hidden'!AG106)</f>
        <v>4</v>
      </c>
      <c r="AG105" s="213">
        <f>IF('Indicator Date hidden'!AH106="x","x",$AG$2-'Indicator Date hidden'!AH106)</f>
        <v>0</v>
      </c>
      <c r="AH105" s="213">
        <f>IF('Indicator Date hidden'!AI106="x","x",$AH$2-'Indicator Date hidden'!AI106)</f>
        <v>0</v>
      </c>
      <c r="AI105" s="213">
        <f>IF('Indicator Date hidden'!AJ106="x","x",$AI$2-'Indicator Date hidden'!AJ106)</f>
        <v>0</v>
      </c>
      <c r="AJ105" s="213" t="str">
        <f>IF('Indicator Date hidden'!AK106="x","x",$AJ$2-'Indicator Date hidden'!AK106)</f>
        <v>x</v>
      </c>
      <c r="AK105" s="213">
        <f>IF('Indicator Date hidden'!AL106="x","x",$AK$2-'Indicator Date hidden'!AL106)</f>
        <v>1</v>
      </c>
      <c r="AL105" s="213">
        <f>IF('Indicator Date hidden'!AM106="x","x",$AL$2-'Indicator Date hidden'!AM106)</f>
        <v>0</v>
      </c>
      <c r="AM105" s="213">
        <f>IF('Indicator Date hidden'!AN106="x","x",$AM$2-'Indicator Date hidden'!AN106)</f>
        <v>0</v>
      </c>
      <c r="AN105" s="213">
        <f>IF('Indicator Date hidden'!AO106="x","x",$AN$2-'Indicator Date hidden'!AO106)</f>
        <v>0</v>
      </c>
      <c r="AO105" s="213">
        <f>IF('Indicator Date hidden'!AP106="x","x",$AO$2-'Indicator Date hidden'!AP106)</f>
        <v>0</v>
      </c>
      <c r="AP105" s="213">
        <f>IF('Indicator Date hidden'!AQ106="x","x",$AP$2-'Indicator Date hidden'!AQ106)</f>
        <v>0</v>
      </c>
      <c r="AQ105" s="213">
        <f>IF('Indicator Date hidden'!AR106="x","x",$AQ$2-'Indicator Date hidden'!AR106)</f>
        <v>4</v>
      </c>
      <c r="AR105" s="213">
        <f>IF('Indicator Date hidden'!AS106="x","x",$AR$2-'Indicator Date hidden'!AS106)</f>
        <v>0</v>
      </c>
      <c r="AS105" s="213">
        <f>IF('Indicator Date hidden'!AT106="x","x",$AS$2-'Indicator Date hidden'!AT106)</f>
        <v>0</v>
      </c>
      <c r="AT105" s="213">
        <f>IF('Indicator Date hidden'!AU106="x","x",$AT$2-'Indicator Date hidden'!AU106)</f>
        <v>0</v>
      </c>
      <c r="AU105" s="213">
        <f>IF('Indicator Date hidden'!AV106="x","x",$AU$2-'Indicator Date hidden'!AV106)</f>
        <v>4</v>
      </c>
      <c r="AV105" s="213">
        <f>IF('Indicator Date hidden'!AW106="x","x",$AV$2-'Indicator Date hidden'!AW106)</f>
        <v>0</v>
      </c>
      <c r="AW105" s="213">
        <f>IF('Indicator Date hidden'!AX106="x","x",$AW$2-'Indicator Date hidden'!AX106)</f>
        <v>0</v>
      </c>
      <c r="AX105" s="213">
        <f>IF('Indicator Date hidden'!AY106="x","x",$AX$2-'Indicator Date hidden'!AY106)</f>
        <v>0</v>
      </c>
      <c r="AY105" s="213">
        <f>IF('Indicator Date hidden'!AZ106="x","x",$AY$2-'Indicator Date hidden'!AZ106)</f>
        <v>0</v>
      </c>
      <c r="AZ105" s="213">
        <f>IF('Indicator Date hidden'!BA106="x","x",$AZ$2-'Indicator Date hidden'!BA106)</f>
        <v>0</v>
      </c>
      <c r="BA105">
        <f t="shared" si="15"/>
        <v>25</v>
      </c>
      <c r="BB105" s="21">
        <f t="shared" si="16"/>
        <v>0.52083333333333337</v>
      </c>
      <c r="BC105">
        <f t="shared" si="17"/>
        <v>6</v>
      </c>
      <c r="BD105" s="21">
        <f t="shared" si="18"/>
        <v>1.5544235712600631</v>
      </c>
      <c r="BE105" s="283">
        <f t="shared" si="19"/>
        <v>0</v>
      </c>
    </row>
    <row r="106" spans="1:57" x14ac:dyDescent="0.35">
      <c r="A106" t="s">
        <v>8226</v>
      </c>
      <c r="B106" s="213">
        <f>IF('Indicator Date hidden'!C107="x","x",$B$2-'Indicator Date hidden'!C107)</f>
        <v>0</v>
      </c>
      <c r="C106" s="213">
        <f>IF('Indicator Date hidden'!D107="x","x",$C$2-'Indicator Date hidden'!D107)</f>
        <v>0</v>
      </c>
      <c r="D106" s="213">
        <f>IF('Indicator Date hidden'!E107="x","x",$D$2-'Indicator Date hidden'!E107)</f>
        <v>0</v>
      </c>
      <c r="E106" s="213">
        <f>IF('Indicator Date hidden'!F107="x","x",$E$2-'Indicator Date hidden'!F107)</f>
        <v>0</v>
      </c>
      <c r="F106" s="213">
        <f>IF('Indicator Date hidden'!G107="x","x",$F$2-'Indicator Date hidden'!G107)</f>
        <v>0</v>
      </c>
      <c r="G106" s="213">
        <f>IF('Indicator Date hidden'!H107="x","x",$G$2-'Indicator Date hidden'!H107)</f>
        <v>0</v>
      </c>
      <c r="H106" s="213">
        <f>IF('Indicator Date hidden'!I107="x","x",$H$2-'Indicator Date hidden'!I107)</f>
        <v>0</v>
      </c>
      <c r="I106" s="213">
        <f>IF('Indicator Date hidden'!J107="x","x",$I$2-'Indicator Date hidden'!J107)</f>
        <v>0</v>
      </c>
      <c r="J106" s="213">
        <f>IF('Indicator Date hidden'!K107="x","x",$J$2-'Indicator Date hidden'!K107)</f>
        <v>0</v>
      </c>
      <c r="K106" s="213">
        <f>IF('Indicator Date hidden'!L107="x","x",$K$2-'Indicator Date hidden'!L107)</f>
        <v>0</v>
      </c>
      <c r="L106" s="213">
        <f>IF('Indicator Date hidden'!M107="x","x",$L$2-'Indicator Date hidden'!M107)</f>
        <v>0</v>
      </c>
      <c r="M106" s="213">
        <f>IF('Indicator Date hidden'!N107="x","x",$M$2-'Indicator Date hidden'!N107)</f>
        <v>0</v>
      </c>
      <c r="N106" s="213">
        <f>IF('Indicator Date hidden'!O107="x","x",$N$2-'Indicator Date hidden'!O107)</f>
        <v>0</v>
      </c>
      <c r="O106" s="213">
        <f>IF('Indicator Date hidden'!P107="x","x",$O$2-'Indicator Date hidden'!P107)</f>
        <v>0</v>
      </c>
      <c r="P106" s="213">
        <f>IF('Indicator Date hidden'!Q107="x","x",$P$2-'Indicator Date hidden'!Q107)</f>
        <v>0</v>
      </c>
      <c r="Q106" s="213">
        <f>IF('Indicator Date hidden'!R107="x","x",$Q$2-'Indicator Date hidden'!R107)</f>
        <v>5</v>
      </c>
      <c r="R106" s="213">
        <f>IF('Indicator Date hidden'!S107="x","x",$R$2-'Indicator Date hidden'!S107)</f>
        <v>0</v>
      </c>
      <c r="S106" s="213">
        <f>IF('Indicator Date hidden'!T107="x","x",$S$2-'Indicator Date hidden'!T107)</f>
        <v>0</v>
      </c>
      <c r="T106" s="213">
        <f>IF('Indicator Date hidden'!U107="x","x",$T$2-'Indicator Date hidden'!U107)</f>
        <v>0</v>
      </c>
      <c r="U106" s="213">
        <f>IF('Indicator Date hidden'!V107="x","x",$U$2-'Indicator Date hidden'!V107)</f>
        <v>0</v>
      </c>
      <c r="V106" s="213">
        <f>IF('Indicator Date hidden'!W107="x","x",$V$2-'Indicator Date hidden'!W107)</f>
        <v>0</v>
      </c>
      <c r="W106" s="213">
        <f>IF('Indicator Date hidden'!X107="x","x",$W$2-'Indicator Date hidden'!X107)</f>
        <v>5</v>
      </c>
      <c r="X106" s="213">
        <f>IF('Indicator Date hidden'!Y107="x","x",$X$2-'Indicator Date hidden'!Y107)</f>
        <v>4</v>
      </c>
      <c r="Y106" s="213">
        <f>IF('Indicator Date hidden'!Z107="x","x",$Y$2-'Indicator Date hidden'!Z107)</f>
        <v>0</v>
      </c>
      <c r="Z106" s="213">
        <f>IF('Indicator Date hidden'!AA107="x","x",$Z$2-'Indicator Date hidden'!AA107)</f>
        <v>0</v>
      </c>
      <c r="AA106" s="213">
        <f>IF('Indicator Date hidden'!AB107="x","x",$AA$2-'Indicator Date hidden'!AB107)</f>
        <v>1</v>
      </c>
      <c r="AB106" s="213">
        <f>IF('Indicator Date hidden'!AC107="x","x",$AB$2-'Indicator Date hidden'!AC107)</f>
        <v>0</v>
      </c>
      <c r="AC106" s="213">
        <f>IF('Indicator Date hidden'!AD107="x","x",$AC$2-'Indicator Date hidden'!AD107)</f>
        <v>0</v>
      </c>
      <c r="AD106" s="213" t="str">
        <f>IF('Indicator Date hidden'!AE107="x","x",$AD$2-'Indicator Date hidden'!AE107)</f>
        <v>x</v>
      </c>
      <c r="AE106" s="213">
        <f>IF('Indicator Date hidden'!AF107="x","x",$AE$2-'Indicator Date hidden'!AF107)</f>
        <v>0</v>
      </c>
      <c r="AF106" s="213">
        <f>IF('Indicator Date hidden'!AG107="x","x",$AF$2-'Indicator Date hidden'!AG107)</f>
        <v>4</v>
      </c>
      <c r="AG106" s="213">
        <f>IF('Indicator Date hidden'!AH107="x","x",$AG$2-'Indicator Date hidden'!AH107)</f>
        <v>0</v>
      </c>
      <c r="AH106" s="213">
        <f>IF('Indicator Date hidden'!AI107="x","x",$AH$2-'Indicator Date hidden'!AI107)</f>
        <v>0</v>
      </c>
      <c r="AI106" s="213">
        <f>IF('Indicator Date hidden'!AJ107="x","x",$AI$2-'Indicator Date hidden'!AJ107)</f>
        <v>0</v>
      </c>
      <c r="AJ106" s="213" t="str">
        <f>IF('Indicator Date hidden'!AK107="x","x",$AJ$2-'Indicator Date hidden'!AK107)</f>
        <v>x</v>
      </c>
      <c r="AK106" s="213" t="str">
        <f>IF('Indicator Date hidden'!AL107="x","x",$AK$2-'Indicator Date hidden'!AL107)</f>
        <v>x</v>
      </c>
      <c r="AL106" s="213">
        <f>IF('Indicator Date hidden'!AM107="x","x",$AL$2-'Indicator Date hidden'!AM107)</f>
        <v>0</v>
      </c>
      <c r="AM106" s="213">
        <f>IF('Indicator Date hidden'!AN107="x","x",$AM$2-'Indicator Date hidden'!AN107)</f>
        <v>0</v>
      </c>
      <c r="AN106" s="213">
        <f>IF('Indicator Date hidden'!AO107="x","x",$AN$2-'Indicator Date hidden'!AO107)</f>
        <v>0</v>
      </c>
      <c r="AO106" s="213">
        <f>IF('Indicator Date hidden'!AP107="x","x",$AO$2-'Indicator Date hidden'!AP107)</f>
        <v>1</v>
      </c>
      <c r="AP106" s="213">
        <f>IF('Indicator Date hidden'!AQ107="x","x",$AP$2-'Indicator Date hidden'!AQ107)</f>
        <v>1</v>
      </c>
      <c r="AQ106" s="213">
        <f>IF('Indicator Date hidden'!AR107="x","x",$AQ$2-'Indicator Date hidden'!AR107)</f>
        <v>4</v>
      </c>
      <c r="AR106" s="213">
        <f>IF('Indicator Date hidden'!AS107="x","x",$AR$2-'Indicator Date hidden'!AS107)</f>
        <v>0</v>
      </c>
      <c r="AS106" s="213" t="str">
        <f>IF('Indicator Date hidden'!AT107="x","x",$AS$2-'Indicator Date hidden'!AT107)</f>
        <v>x</v>
      </c>
      <c r="AT106" s="213">
        <f>IF('Indicator Date hidden'!AU107="x","x",$AT$2-'Indicator Date hidden'!AU107)</f>
        <v>0</v>
      </c>
      <c r="AU106" s="213">
        <f>IF('Indicator Date hidden'!AV107="x","x",$AU$2-'Indicator Date hidden'!AV107)</f>
        <v>8</v>
      </c>
      <c r="AV106" s="213">
        <f>IF('Indicator Date hidden'!AW107="x","x",$AV$2-'Indicator Date hidden'!AW107)</f>
        <v>0</v>
      </c>
      <c r="AW106" s="213">
        <f>IF('Indicator Date hidden'!AX107="x","x",$AW$2-'Indicator Date hidden'!AX107)</f>
        <v>0</v>
      </c>
      <c r="AX106" s="213">
        <f>IF('Indicator Date hidden'!AY107="x","x",$AX$2-'Indicator Date hidden'!AY107)</f>
        <v>0</v>
      </c>
      <c r="AY106" s="213">
        <f>IF('Indicator Date hidden'!AZ107="x","x",$AY$2-'Indicator Date hidden'!AZ107)</f>
        <v>0</v>
      </c>
      <c r="AZ106" s="213">
        <f>IF('Indicator Date hidden'!BA107="x","x",$AZ$2-'Indicator Date hidden'!BA107)</f>
        <v>0</v>
      </c>
      <c r="BA106">
        <f t="shared" si="15"/>
        <v>33</v>
      </c>
      <c r="BB106" s="21">
        <f t="shared" si="16"/>
        <v>0.7021276595744681</v>
      </c>
      <c r="BC106">
        <f t="shared" si="17"/>
        <v>9</v>
      </c>
      <c r="BD106" s="21">
        <f t="shared" si="18"/>
        <v>1.7371399044212934</v>
      </c>
      <c r="BE106" s="283">
        <f t="shared" si="19"/>
        <v>0</v>
      </c>
    </row>
    <row r="107" spans="1:57" x14ac:dyDescent="0.35">
      <c r="A107" t="s">
        <v>8232</v>
      </c>
      <c r="B107" s="213">
        <f>IF('Indicator Date hidden'!C108="x","x",$B$2-'Indicator Date hidden'!C108)</f>
        <v>0</v>
      </c>
      <c r="C107" s="213">
        <f>IF('Indicator Date hidden'!D108="x","x",$C$2-'Indicator Date hidden'!D108)</f>
        <v>0</v>
      </c>
      <c r="D107" s="213">
        <f>IF('Indicator Date hidden'!E108="x","x",$D$2-'Indicator Date hidden'!E108)</f>
        <v>0</v>
      </c>
      <c r="E107" s="213">
        <f>IF('Indicator Date hidden'!F108="x","x",$E$2-'Indicator Date hidden'!F108)</f>
        <v>0</v>
      </c>
      <c r="F107" s="213">
        <f>IF('Indicator Date hidden'!G108="x","x",$F$2-'Indicator Date hidden'!G108)</f>
        <v>0</v>
      </c>
      <c r="G107" s="213">
        <f>IF('Indicator Date hidden'!H108="x","x",$G$2-'Indicator Date hidden'!H108)</f>
        <v>0</v>
      </c>
      <c r="H107" s="213">
        <f>IF('Indicator Date hidden'!I108="x","x",$H$2-'Indicator Date hidden'!I108)</f>
        <v>0</v>
      </c>
      <c r="I107" s="213">
        <f>IF('Indicator Date hidden'!J108="x","x",$I$2-'Indicator Date hidden'!J108)</f>
        <v>0</v>
      </c>
      <c r="J107" s="213">
        <f>IF('Indicator Date hidden'!K108="x","x",$J$2-'Indicator Date hidden'!K108)</f>
        <v>0</v>
      </c>
      <c r="K107" s="213">
        <f>IF('Indicator Date hidden'!L108="x","x",$K$2-'Indicator Date hidden'!L108)</f>
        <v>0</v>
      </c>
      <c r="L107" s="213">
        <f>IF('Indicator Date hidden'!M108="x","x",$L$2-'Indicator Date hidden'!M108)</f>
        <v>0</v>
      </c>
      <c r="M107" s="213">
        <f>IF('Indicator Date hidden'!N108="x","x",$M$2-'Indicator Date hidden'!N108)</f>
        <v>0</v>
      </c>
      <c r="N107" s="213">
        <f>IF('Indicator Date hidden'!O108="x","x",$N$2-'Indicator Date hidden'!O108)</f>
        <v>0</v>
      </c>
      <c r="O107" s="213">
        <f>IF('Indicator Date hidden'!P108="x","x",$O$2-'Indicator Date hidden'!P108)</f>
        <v>0</v>
      </c>
      <c r="P107" s="213">
        <f>IF('Indicator Date hidden'!Q108="x","x",$P$2-'Indicator Date hidden'!Q108)</f>
        <v>0</v>
      </c>
      <c r="Q107" s="213">
        <f>IF('Indicator Date hidden'!R108="x","x",$Q$2-'Indicator Date hidden'!R108)</f>
        <v>1</v>
      </c>
      <c r="R107" s="213">
        <f>IF('Indicator Date hidden'!S108="x","x",$R$2-'Indicator Date hidden'!S108)</f>
        <v>0</v>
      </c>
      <c r="S107" s="213">
        <f>IF('Indicator Date hidden'!T108="x","x",$S$2-'Indicator Date hidden'!T108)</f>
        <v>0</v>
      </c>
      <c r="T107" s="213">
        <f>IF('Indicator Date hidden'!U108="x","x",$T$2-'Indicator Date hidden'!U108)</f>
        <v>0</v>
      </c>
      <c r="U107" s="213">
        <f>IF('Indicator Date hidden'!V108="x","x",$U$2-'Indicator Date hidden'!V108)</f>
        <v>0</v>
      </c>
      <c r="V107" s="213">
        <f>IF('Indicator Date hidden'!W108="x","x",$V$2-'Indicator Date hidden'!W108)</f>
        <v>0</v>
      </c>
      <c r="W107" s="213">
        <f>IF('Indicator Date hidden'!X108="x","x",$W$2-'Indicator Date hidden'!X108)</f>
        <v>8</v>
      </c>
      <c r="X107" s="213">
        <f>IF('Indicator Date hidden'!Y108="x","x",$X$2-'Indicator Date hidden'!Y108)</f>
        <v>4</v>
      </c>
      <c r="Y107" s="213">
        <f>IF('Indicator Date hidden'!Z108="x","x",$Y$2-'Indicator Date hidden'!Z108)</f>
        <v>0</v>
      </c>
      <c r="Z107" s="213">
        <f>IF('Indicator Date hidden'!AA108="x","x",$Z$2-'Indicator Date hidden'!AA108)</f>
        <v>0</v>
      </c>
      <c r="AA107" s="213">
        <f>IF('Indicator Date hidden'!AB108="x","x",$AA$2-'Indicator Date hidden'!AB108)</f>
        <v>0</v>
      </c>
      <c r="AB107" s="213">
        <f>IF('Indicator Date hidden'!AC108="x","x",$AB$2-'Indicator Date hidden'!AC108)</f>
        <v>0</v>
      </c>
      <c r="AC107" s="213">
        <f>IF('Indicator Date hidden'!AD108="x","x",$AC$2-'Indicator Date hidden'!AD108)</f>
        <v>0</v>
      </c>
      <c r="AD107" s="213">
        <f>IF('Indicator Date hidden'!AE108="x","x",$AD$2-'Indicator Date hidden'!AE108)</f>
        <v>0</v>
      </c>
      <c r="AE107" s="213">
        <f>IF('Indicator Date hidden'!AF108="x","x",$AE$2-'Indicator Date hidden'!AF108)</f>
        <v>0</v>
      </c>
      <c r="AF107" s="213">
        <f>IF('Indicator Date hidden'!AG108="x","x",$AF$2-'Indicator Date hidden'!AG108)</f>
        <v>3</v>
      </c>
      <c r="AG107" s="213">
        <f>IF('Indicator Date hidden'!AH108="x","x",$AG$2-'Indicator Date hidden'!AH108)</f>
        <v>0</v>
      </c>
      <c r="AH107" s="213">
        <f>IF('Indicator Date hidden'!AI108="x","x",$AH$2-'Indicator Date hidden'!AI108)</f>
        <v>0</v>
      </c>
      <c r="AI107" s="213">
        <f>IF('Indicator Date hidden'!AJ108="x","x",$AI$2-'Indicator Date hidden'!AJ108)</f>
        <v>0</v>
      </c>
      <c r="AJ107" s="213">
        <f>IF('Indicator Date hidden'!AK108="x","x",$AJ$2-'Indicator Date hidden'!AK108)</f>
        <v>0</v>
      </c>
      <c r="AK107" s="213">
        <f>IF('Indicator Date hidden'!AL108="x","x",$AK$2-'Indicator Date hidden'!AL108)</f>
        <v>1</v>
      </c>
      <c r="AL107" s="213">
        <f>IF('Indicator Date hidden'!AM108="x","x",$AL$2-'Indicator Date hidden'!AM108)</f>
        <v>0</v>
      </c>
      <c r="AM107" s="213">
        <f>IF('Indicator Date hidden'!AN108="x","x",$AM$2-'Indicator Date hidden'!AN108)</f>
        <v>0</v>
      </c>
      <c r="AN107" s="213">
        <f>IF('Indicator Date hidden'!AO108="x","x",$AN$2-'Indicator Date hidden'!AO108)</f>
        <v>0</v>
      </c>
      <c r="AO107" s="213">
        <f>IF('Indicator Date hidden'!AP108="x","x",$AO$2-'Indicator Date hidden'!AP108)</f>
        <v>0</v>
      </c>
      <c r="AP107" s="213">
        <f>IF('Indicator Date hidden'!AQ108="x","x",$AP$2-'Indicator Date hidden'!AQ108)</f>
        <v>0</v>
      </c>
      <c r="AQ107" s="213">
        <f>IF('Indicator Date hidden'!AR108="x","x",$AQ$2-'Indicator Date hidden'!AR108)</f>
        <v>0</v>
      </c>
      <c r="AR107" s="213">
        <f>IF('Indicator Date hidden'!AS108="x","x",$AR$2-'Indicator Date hidden'!AS108)</f>
        <v>0</v>
      </c>
      <c r="AS107" s="213">
        <f>IF('Indicator Date hidden'!AT108="x","x",$AS$2-'Indicator Date hidden'!AT108)</f>
        <v>0</v>
      </c>
      <c r="AT107" s="213">
        <f>IF('Indicator Date hidden'!AU108="x","x",$AT$2-'Indicator Date hidden'!AU108)</f>
        <v>0</v>
      </c>
      <c r="AU107" s="213">
        <f>IF('Indicator Date hidden'!AV108="x","x",$AU$2-'Indicator Date hidden'!AV108)</f>
        <v>3</v>
      </c>
      <c r="AV107" s="213">
        <f>IF('Indicator Date hidden'!AW108="x","x",$AV$2-'Indicator Date hidden'!AW108)</f>
        <v>0</v>
      </c>
      <c r="AW107" s="213">
        <f>IF('Indicator Date hidden'!AX108="x","x",$AW$2-'Indicator Date hidden'!AX108)</f>
        <v>0</v>
      </c>
      <c r="AX107" s="213">
        <f>IF('Indicator Date hidden'!AY108="x","x",$AX$2-'Indicator Date hidden'!AY108)</f>
        <v>0</v>
      </c>
      <c r="AY107" s="213">
        <f>IF('Indicator Date hidden'!AZ108="x","x",$AY$2-'Indicator Date hidden'!AZ108)</f>
        <v>0</v>
      </c>
      <c r="AZ107" s="213">
        <f>IF('Indicator Date hidden'!BA108="x","x",$AZ$2-'Indicator Date hidden'!BA108)</f>
        <v>0</v>
      </c>
      <c r="BA107">
        <f t="shared" si="15"/>
        <v>20</v>
      </c>
      <c r="BB107" s="21">
        <f t="shared" si="16"/>
        <v>0.39215686274509803</v>
      </c>
      <c r="BC107">
        <f t="shared" si="17"/>
        <v>6</v>
      </c>
      <c r="BD107" s="21">
        <f t="shared" si="18"/>
        <v>1.344246000078636</v>
      </c>
      <c r="BE107" s="283">
        <f t="shared" si="19"/>
        <v>0</v>
      </c>
    </row>
    <row r="108" spans="1:57" x14ac:dyDescent="0.35">
      <c r="A108" t="s">
        <v>8234</v>
      </c>
      <c r="B108" s="213">
        <f>IF('Indicator Date hidden'!C109="x","x",$B$2-'Indicator Date hidden'!C109)</f>
        <v>0</v>
      </c>
      <c r="C108" s="213">
        <f>IF('Indicator Date hidden'!D109="x","x",$C$2-'Indicator Date hidden'!D109)</f>
        <v>0</v>
      </c>
      <c r="D108" s="213">
        <f>IF('Indicator Date hidden'!E109="x","x",$D$2-'Indicator Date hidden'!E109)</f>
        <v>0</v>
      </c>
      <c r="E108" s="213">
        <f>IF('Indicator Date hidden'!F109="x","x",$E$2-'Indicator Date hidden'!F109)</f>
        <v>0</v>
      </c>
      <c r="F108" s="213">
        <f>IF('Indicator Date hidden'!G109="x","x",$F$2-'Indicator Date hidden'!G109)</f>
        <v>0</v>
      </c>
      <c r="G108" s="213">
        <f>IF('Indicator Date hidden'!H109="x","x",$G$2-'Indicator Date hidden'!H109)</f>
        <v>0</v>
      </c>
      <c r="H108" s="213">
        <f>IF('Indicator Date hidden'!I109="x","x",$H$2-'Indicator Date hidden'!I109)</f>
        <v>0</v>
      </c>
      <c r="I108" s="213">
        <f>IF('Indicator Date hidden'!J109="x","x",$I$2-'Indicator Date hidden'!J109)</f>
        <v>0</v>
      </c>
      <c r="J108" s="213">
        <f>IF('Indicator Date hidden'!K109="x","x",$J$2-'Indicator Date hidden'!K109)</f>
        <v>0</v>
      </c>
      <c r="K108" s="213">
        <f>IF('Indicator Date hidden'!L109="x","x",$K$2-'Indicator Date hidden'!L109)</f>
        <v>0</v>
      </c>
      <c r="L108" s="213">
        <f>IF('Indicator Date hidden'!M109="x","x",$L$2-'Indicator Date hidden'!M109)</f>
        <v>0</v>
      </c>
      <c r="M108" s="213">
        <f>IF('Indicator Date hidden'!N109="x","x",$M$2-'Indicator Date hidden'!N109)</f>
        <v>0</v>
      </c>
      <c r="N108" s="213">
        <f>IF('Indicator Date hidden'!O109="x","x",$N$2-'Indicator Date hidden'!O109)</f>
        <v>0</v>
      </c>
      <c r="O108" s="213">
        <f>IF('Indicator Date hidden'!P109="x","x",$O$2-'Indicator Date hidden'!P109)</f>
        <v>0</v>
      </c>
      <c r="P108" s="213">
        <f>IF('Indicator Date hidden'!Q109="x","x",$P$2-'Indicator Date hidden'!Q109)</f>
        <v>0</v>
      </c>
      <c r="Q108" s="213" t="str">
        <f>IF('Indicator Date hidden'!R109="x","x",$Q$2-'Indicator Date hidden'!R109)</f>
        <v>x</v>
      </c>
      <c r="R108" s="213">
        <f>IF('Indicator Date hidden'!S109="x","x",$R$2-'Indicator Date hidden'!S109)</f>
        <v>0</v>
      </c>
      <c r="S108" s="213">
        <f>IF('Indicator Date hidden'!T109="x","x",$S$2-'Indicator Date hidden'!T109)</f>
        <v>0</v>
      </c>
      <c r="T108" s="213">
        <f>IF('Indicator Date hidden'!U109="x","x",$T$2-'Indicator Date hidden'!U109)</f>
        <v>0</v>
      </c>
      <c r="U108" s="213" t="str">
        <f>IF('Indicator Date hidden'!V109="x","x",$U$2-'Indicator Date hidden'!V109)</f>
        <v>x</v>
      </c>
      <c r="V108" s="213">
        <f>IF('Indicator Date hidden'!W109="x","x",$V$2-'Indicator Date hidden'!W109)</f>
        <v>0</v>
      </c>
      <c r="W108" s="213" t="str">
        <f>IF('Indicator Date hidden'!X109="x","x",$W$2-'Indicator Date hidden'!X109)</f>
        <v>x</v>
      </c>
      <c r="X108" s="213">
        <f>IF('Indicator Date hidden'!Y109="x","x",$X$2-'Indicator Date hidden'!Y109)</f>
        <v>1</v>
      </c>
      <c r="Y108" s="213">
        <f>IF('Indicator Date hidden'!Z109="x","x",$Y$2-'Indicator Date hidden'!Z109)</f>
        <v>0</v>
      </c>
      <c r="Z108" s="213">
        <f>IF('Indicator Date hidden'!AA109="x","x",$Z$2-'Indicator Date hidden'!AA109)</f>
        <v>0</v>
      </c>
      <c r="AA108" s="213" t="str">
        <f>IF('Indicator Date hidden'!AB109="x","x",$AA$2-'Indicator Date hidden'!AB109)</f>
        <v>x</v>
      </c>
      <c r="AB108" s="213">
        <f>IF('Indicator Date hidden'!AC109="x","x",$AB$2-'Indicator Date hidden'!AC109)</f>
        <v>0</v>
      </c>
      <c r="AC108" s="213">
        <f>IF('Indicator Date hidden'!AD109="x","x",$AC$2-'Indicator Date hidden'!AD109)</f>
        <v>0</v>
      </c>
      <c r="AD108" s="213" t="str">
        <f>IF('Indicator Date hidden'!AE109="x","x",$AD$2-'Indicator Date hidden'!AE109)</f>
        <v>x</v>
      </c>
      <c r="AE108" s="213">
        <f>IF('Indicator Date hidden'!AF109="x","x",$AE$2-'Indicator Date hidden'!AF109)</f>
        <v>0</v>
      </c>
      <c r="AF108" s="213" t="str">
        <f>IF('Indicator Date hidden'!AG109="x","x",$AF$2-'Indicator Date hidden'!AG109)</f>
        <v>x</v>
      </c>
      <c r="AG108" s="213">
        <f>IF('Indicator Date hidden'!AH109="x","x",$AG$2-'Indicator Date hidden'!AH109)</f>
        <v>0</v>
      </c>
      <c r="AH108" s="213">
        <f>IF('Indicator Date hidden'!AI109="x","x",$AH$2-'Indicator Date hidden'!AI109)</f>
        <v>0</v>
      </c>
      <c r="AI108" s="213">
        <f>IF('Indicator Date hidden'!AJ109="x","x",$AI$2-'Indicator Date hidden'!AJ109)</f>
        <v>0</v>
      </c>
      <c r="AJ108" s="213" t="str">
        <f>IF('Indicator Date hidden'!AK109="x","x",$AJ$2-'Indicator Date hidden'!AK109)</f>
        <v>x</v>
      </c>
      <c r="AK108" s="213">
        <f>IF('Indicator Date hidden'!AL109="x","x",$AK$2-'Indicator Date hidden'!AL109)</f>
        <v>1</v>
      </c>
      <c r="AL108" s="213">
        <f>IF('Indicator Date hidden'!AM109="x","x",$AL$2-'Indicator Date hidden'!AM109)</f>
        <v>0</v>
      </c>
      <c r="AM108" s="213">
        <f>IF('Indicator Date hidden'!AN109="x","x",$AM$2-'Indicator Date hidden'!AN109)</f>
        <v>0</v>
      </c>
      <c r="AN108" s="213">
        <f>IF('Indicator Date hidden'!AO109="x","x",$AN$2-'Indicator Date hidden'!AO109)</f>
        <v>0</v>
      </c>
      <c r="AO108" s="213">
        <f>IF('Indicator Date hidden'!AP109="x","x",$AO$2-'Indicator Date hidden'!AP109)</f>
        <v>0</v>
      </c>
      <c r="AP108" s="213">
        <f>IF('Indicator Date hidden'!AQ109="x","x",$AP$2-'Indicator Date hidden'!AQ109)</f>
        <v>0</v>
      </c>
      <c r="AQ108" s="213" t="str">
        <f>IF('Indicator Date hidden'!AR109="x","x",$AQ$2-'Indicator Date hidden'!AR109)</f>
        <v>x</v>
      </c>
      <c r="AR108" s="213">
        <f>IF('Indicator Date hidden'!AS109="x","x",$AR$2-'Indicator Date hidden'!AS109)</f>
        <v>0</v>
      </c>
      <c r="AS108" s="213">
        <f>IF('Indicator Date hidden'!AT109="x","x",$AS$2-'Indicator Date hidden'!AT109)</f>
        <v>0</v>
      </c>
      <c r="AT108" s="213">
        <f>IF('Indicator Date hidden'!AU109="x","x",$AT$2-'Indicator Date hidden'!AU109)</f>
        <v>0</v>
      </c>
      <c r="AU108" s="213">
        <f>IF('Indicator Date hidden'!AV109="x","x",$AU$2-'Indicator Date hidden'!AV109)</f>
        <v>3</v>
      </c>
      <c r="AV108" s="213">
        <f>IF('Indicator Date hidden'!AW109="x","x",$AV$2-'Indicator Date hidden'!AW109)</f>
        <v>0</v>
      </c>
      <c r="AW108" s="213">
        <f>IF('Indicator Date hidden'!AX109="x","x",$AW$2-'Indicator Date hidden'!AX109)</f>
        <v>0</v>
      </c>
      <c r="AX108" s="213">
        <f>IF('Indicator Date hidden'!AY109="x","x",$AX$2-'Indicator Date hidden'!AY109)</f>
        <v>0</v>
      </c>
      <c r="AY108" s="213">
        <f>IF('Indicator Date hidden'!AZ109="x","x",$AY$2-'Indicator Date hidden'!AZ109)</f>
        <v>0</v>
      </c>
      <c r="AZ108" s="213">
        <f>IF('Indicator Date hidden'!BA109="x","x",$AZ$2-'Indicator Date hidden'!BA109)</f>
        <v>0</v>
      </c>
      <c r="BA108">
        <f t="shared" si="15"/>
        <v>5</v>
      </c>
      <c r="BB108" s="21">
        <f t="shared" si="16"/>
        <v>0.11627906976744186</v>
      </c>
      <c r="BC108">
        <f t="shared" si="17"/>
        <v>3</v>
      </c>
      <c r="BD108" s="21">
        <f t="shared" si="18"/>
        <v>0.49223280205852848</v>
      </c>
      <c r="BE108" s="283">
        <f t="shared" si="19"/>
        <v>0</v>
      </c>
    </row>
    <row r="109" spans="1:57" x14ac:dyDescent="0.35">
      <c r="A109" t="s">
        <v>8229</v>
      </c>
      <c r="B109" s="213">
        <f>IF('Indicator Date hidden'!C110="x","x",$B$2-'Indicator Date hidden'!C110)</f>
        <v>0</v>
      </c>
      <c r="C109" s="213">
        <f>IF('Indicator Date hidden'!D110="x","x",$C$2-'Indicator Date hidden'!D110)</f>
        <v>0</v>
      </c>
      <c r="D109" s="213">
        <f>IF('Indicator Date hidden'!E110="x","x",$D$2-'Indicator Date hidden'!E110)</f>
        <v>0</v>
      </c>
      <c r="E109" s="213">
        <f>IF('Indicator Date hidden'!F110="x","x",$E$2-'Indicator Date hidden'!F110)</f>
        <v>0</v>
      </c>
      <c r="F109" s="213">
        <f>IF('Indicator Date hidden'!G110="x","x",$F$2-'Indicator Date hidden'!G110)</f>
        <v>0</v>
      </c>
      <c r="G109" s="213">
        <f>IF('Indicator Date hidden'!H110="x","x",$G$2-'Indicator Date hidden'!H110)</f>
        <v>0</v>
      </c>
      <c r="H109" s="213">
        <f>IF('Indicator Date hidden'!I110="x","x",$H$2-'Indicator Date hidden'!I110)</f>
        <v>0</v>
      </c>
      <c r="I109" s="213">
        <f>IF('Indicator Date hidden'!J110="x","x",$I$2-'Indicator Date hidden'!J110)</f>
        <v>0</v>
      </c>
      <c r="J109" s="213">
        <f>IF('Indicator Date hidden'!K110="x","x",$J$2-'Indicator Date hidden'!K110)</f>
        <v>0</v>
      </c>
      <c r="K109" s="213">
        <f>IF('Indicator Date hidden'!L110="x","x",$K$2-'Indicator Date hidden'!L110)</f>
        <v>0</v>
      </c>
      <c r="L109" s="213">
        <f>IF('Indicator Date hidden'!M110="x","x",$L$2-'Indicator Date hidden'!M110)</f>
        <v>0</v>
      </c>
      <c r="M109" s="213">
        <f>IF('Indicator Date hidden'!N110="x","x",$M$2-'Indicator Date hidden'!N110)</f>
        <v>0</v>
      </c>
      <c r="N109" s="213">
        <f>IF('Indicator Date hidden'!O110="x","x",$N$2-'Indicator Date hidden'!O110)</f>
        <v>0</v>
      </c>
      <c r="O109" s="213">
        <f>IF('Indicator Date hidden'!P110="x","x",$O$2-'Indicator Date hidden'!P110)</f>
        <v>0</v>
      </c>
      <c r="P109" s="213" t="str">
        <f>IF('Indicator Date hidden'!Q110="x","x",$P$2-'Indicator Date hidden'!Q110)</f>
        <v>x</v>
      </c>
      <c r="Q109" s="213" t="str">
        <f>IF('Indicator Date hidden'!R110="x","x",$Q$2-'Indicator Date hidden'!R110)</f>
        <v>x</v>
      </c>
      <c r="R109" s="213">
        <f>IF('Indicator Date hidden'!S110="x","x",$R$2-'Indicator Date hidden'!S110)</f>
        <v>0</v>
      </c>
      <c r="S109" s="213">
        <f>IF('Indicator Date hidden'!T110="x","x",$S$2-'Indicator Date hidden'!T110)</f>
        <v>0</v>
      </c>
      <c r="T109" s="213">
        <f>IF('Indicator Date hidden'!U110="x","x",$T$2-'Indicator Date hidden'!U110)</f>
        <v>0</v>
      </c>
      <c r="U109" s="213">
        <f>IF('Indicator Date hidden'!V110="x","x",$U$2-'Indicator Date hidden'!V110)</f>
        <v>0</v>
      </c>
      <c r="V109" s="213">
        <f>IF('Indicator Date hidden'!W110="x","x",$V$2-'Indicator Date hidden'!W110)</f>
        <v>0</v>
      </c>
      <c r="W109" s="213">
        <f>IF('Indicator Date hidden'!X110="x","x",$W$2-'Indicator Date hidden'!X110)</f>
        <v>7</v>
      </c>
      <c r="X109" s="213">
        <f>IF('Indicator Date hidden'!Y110="x","x",$X$2-'Indicator Date hidden'!Y110)</f>
        <v>4</v>
      </c>
      <c r="Y109" s="213">
        <f>IF('Indicator Date hidden'!Z110="x","x",$Y$2-'Indicator Date hidden'!Z110)</f>
        <v>0</v>
      </c>
      <c r="Z109" s="213">
        <f>IF('Indicator Date hidden'!AA110="x","x",$Z$2-'Indicator Date hidden'!AA110)</f>
        <v>0</v>
      </c>
      <c r="AA109" s="213" t="str">
        <f>IF('Indicator Date hidden'!AB110="x","x",$AA$2-'Indicator Date hidden'!AB110)</f>
        <v>x</v>
      </c>
      <c r="AB109" s="213">
        <f>IF('Indicator Date hidden'!AC110="x","x",$AB$2-'Indicator Date hidden'!AC110)</f>
        <v>0</v>
      </c>
      <c r="AC109" s="213">
        <f>IF('Indicator Date hidden'!AD110="x","x",$AC$2-'Indicator Date hidden'!AD110)</f>
        <v>0</v>
      </c>
      <c r="AD109" s="213" t="str">
        <f>IF('Indicator Date hidden'!AE110="x","x",$AD$2-'Indicator Date hidden'!AE110)</f>
        <v>x</v>
      </c>
      <c r="AE109" s="213" t="str">
        <f>IF('Indicator Date hidden'!AF110="x","x",$AE$2-'Indicator Date hidden'!AF110)</f>
        <v>x</v>
      </c>
      <c r="AF109" s="213" t="str">
        <f>IF('Indicator Date hidden'!AG110="x","x",$AF$2-'Indicator Date hidden'!AG110)</f>
        <v>x</v>
      </c>
      <c r="AG109" s="213">
        <f>IF('Indicator Date hidden'!AH110="x","x",$AG$2-'Indicator Date hidden'!AH110)</f>
        <v>0</v>
      </c>
      <c r="AH109" s="213">
        <f>IF('Indicator Date hidden'!AI110="x","x",$AH$2-'Indicator Date hidden'!AI110)</f>
        <v>0</v>
      </c>
      <c r="AI109" s="213">
        <f>IF('Indicator Date hidden'!AJ110="x","x",$AI$2-'Indicator Date hidden'!AJ110)</f>
        <v>0</v>
      </c>
      <c r="AJ109" s="213" t="str">
        <f>IF('Indicator Date hidden'!AK110="x","x",$AJ$2-'Indicator Date hidden'!AK110)</f>
        <v>x</v>
      </c>
      <c r="AK109" s="213" t="str">
        <f>IF('Indicator Date hidden'!AL110="x","x",$AK$2-'Indicator Date hidden'!AL110)</f>
        <v>x</v>
      </c>
      <c r="AL109" s="213">
        <f>IF('Indicator Date hidden'!AM110="x","x",$AL$2-'Indicator Date hidden'!AM110)</f>
        <v>0</v>
      </c>
      <c r="AM109" s="213">
        <f>IF('Indicator Date hidden'!AN110="x","x",$AM$2-'Indicator Date hidden'!AN110)</f>
        <v>0</v>
      </c>
      <c r="AN109" s="213">
        <f>IF('Indicator Date hidden'!AO110="x","x",$AN$2-'Indicator Date hidden'!AO110)</f>
        <v>0</v>
      </c>
      <c r="AO109" s="213" t="str">
        <f>IF('Indicator Date hidden'!AP110="x","x",$AO$2-'Indicator Date hidden'!AP110)</f>
        <v>x</v>
      </c>
      <c r="AP109" s="213" t="str">
        <f>IF('Indicator Date hidden'!AQ110="x","x",$AP$2-'Indicator Date hidden'!AQ110)</f>
        <v>x</v>
      </c>
      <c r="AQ109" s="213">
        <f>IF('Indicator Date hidden'!AR110="x","x",$AQ$2-'Indicator Date hidden'!AR110)</f>
        <v>4</v>
      </c>
      <c r="AR109" s="213">
        <f>IF('Indicator Date hidden'!AS110="x","x",$AR$2-'Indicator Date hidden'!AS110)</f>
        <v>0</v>
      </c>
      <c r="AS109" s="213" t="str">
        <f>IF('Indicator Date hidden'!AT110="x","x",$AS$2-'Indicator Date hidden'!AT110)</f>
        <v>x</v>
      </c>
      <c r="AT109" s="213">
        <f>IF('Indicator Date hidden'!AU110="x","x",$AT$2-'Indicator Date hidden'!AU110)</f>
        <v>0</v>
      </c>
      <c r="AU109" s="213" t="str">
        <f>IF('Indicator Date hidden'!AV110="x","x",$AU$2-'Indicator Date hidden'!AV110)</f>
        <v>x</v>
      </c>
      <c r="AV109" s="213">
        <f>IF('Indicator Date hidden'!AW110="x","x",$AV$2-'Indicator Date hidden'!AW110)</f>
        <v>0</v>
      </c>
      <c r="AW109" s="213">
        <f>IF('Indicator Date hidden'!AX110="x","x",$AW$2-'Indicator Date hidden'!AX110)</f>
        <v>0</v>
      </c>
      <c r="AX109" s="213">
        <f>IF('Indicator Date hidden'!AY110="x","x",$AX$2-'Indicator Date hidden'!AY110)</f>
        <v>0</v>
      </c>
      <c r="AY109" s="213">
        <f>IF('Indicator Date hidden'!AZ110="x","x",$AY$2-'Indicator Date hidden'!AZ110)</f>
        <v>0</v>
      </c>
      <c r="AZ109" s="213">
        <f>IF('Indicator Date hidden'!BA110="x","x",$AZ$2-'Indicator Date hidden'!BA110)</f>
        <v>0</v>
      </c>
      <c r="BA109">
        <f t="shared" si="15"/>
        <v>15</v>
      </c>
      <c r="BB109" s="21">
        <f t="shared" si="16"/>
        <v>0.38461538461538464</v>
      </c>
      <c r="BC109">
        <f t="shared" si="17"/>
        <v>3</v>
      </c>
      <c r="BD109" s="21">
        <f t="shared" si="18"/>
        <v>1.3888823142513684</v>
      </c>
      <c r="BE109" s="283">
        <f t="shared" si="19"/>
        <v>0</v>
      </c>
    </row>
    <row r="110" spans="1:57" x14ac:dyDescent="0.35">
      <c r="A110" t="s">
        <v>8241</v>
      </c>
      <c r="B110" s="213">
        <f>IF('Indicator Date hidden'!C111="x","x",$B$2-'Indicator Date hidden'!C111)</f>
        <v>0</v>
      </c>
      <c r="C110" s="213">
        <f>IF('Indicator Date hidden'!D111="x","x",$C$2-'Indicator Date hidden'!D111)</f>
        <v>0</v>
      </c>
      <c r="D110" s="213">
        <f>IF('Indicator Date hidden'!E111="x","x",$D$2-'Indicator Date hidden'!E111)</f>
        <v>0</v>
      </c>
      <c r="E110" s="213">
        <f>IF('Indicator Date hidden'!F111="x","x",$E$2-'Indicator Date hidden'!F111)</f>
        <v>0</v>
      </c>
      <c r="F110" s="213">
        <f>IF('Indicator Date hidden'!G111="x","x",$F$2-'Indicator Date hidden'!G111)</f>
        <v>0</v>
      </c>
      <c r="G110" s="213">
        <f>IF('Indicator Date hidden'!H111="x","x",$G$2-'Indicator Date hidden'!H111)</f>
        <v>0</v>
      </c>
      <c r="H110" s="213">
        <f>IF('Indicator Date hidden'!I111="x","x",$H$2-'Indicator Date hidden'!I111)</f>
        <v>0</v>
      </c>
      <c r="I110" s="213">
        <f>IF('Indicator Date hidden'!J111="x","x",$I$2-'Indicator Date hidden'!J111)</f>
        <v>0</v>
      </c>
      <c r="J110" s="213">
        <f>IF('Indicator Date hidden'!K111="x","x",$J$2-'Indicator Date hidden'!K111)</f>
        <v>0</v>
      </c>
      <c r="K110" s="213">
        <f>IF('Indicator Date hidden'!L111="x","x",$K$2-'Indicator Date hidden'!L111)</f>
        <v>0</v>
      </c>
      <c r="L110" s="213">
        <f>IF('Indicator Date hidden'!M111="x","x",$L$2-'Indicator Date hidden'!M111)</f>
        <v>0</v>
      </c>
      <c r="M110" s="213">
        <f>IF('Indicator Date hidden'!N111="x","x",$M$2-'Indicator Date hidden'!N111)</f>
        <v>0</v>
      </c>
      <c r="N110" s="213">
        <f>IF('Indicator Date hidden'!O111="x","x",$N$2-'Indicator Date hidden'!O111)</f>
        <v>0</v>
      </c>
      <c r="O110" s="213">
        <f>IF('Indicator Date hidden'!P111="x","x",$O$2-'Indicator Date hidden'!P111)</f>
        <v>0</v>
      </c>
      <c r="P110" s="213">
        <f>IF('Indicator Date hidden'!Q111="x","x",$P$2-'Indicator Date hidden'!Q111)</f>
        <v>0</v>
      </c>
      <c r="Q110" s="213">
        <f>IF('Indicator Date hidden'!R111="x","x",$Q$2-'Indicator Date hidden'!R111)</f>
        <v>3</v>
      </c>
      <c r="R110" s="213">
        <f>IF('Indicator Date hidden'!S111="x","x",$R$2-'Indicator Date hidden'!S111)</f>
        <v>0</v>
      </c>
      <c r="S110" s="213">
        <f>IF('Indicator Date hidden'!T111="x","x",$S$2-'Indicator Date hidden'!T111)</f>
        <v>0</v>
      </c>
      <c r="T110" s="213">
        <f>IF('Indicator Date hidden'!U111="x","x",$T$2-'Indicator Date hidden'!U111)</f>
        <v>0</v>
      </c>
      <c r="U110" s="213">
        <f>IF('Indicator Date hidden'!V111="x","x",$U$2-'Indicator Date hidden'!V111)</f>
        <v>0</v>
      </c>
      <c r="V110" s="213">
        <f>IF('Indicator Date hidden'!W111="x","x",$V$2-'Indicator Date hidden'!W111)</f>
        <v>0</v>
      </c>
      <c r="W110" s="213">
        <f>IF('Indicator Date hidden'!X111="x","x",$W$2-'Indicator Date hidden'!X111)</f>
        <v>2</v>
      </c>
      <c r="X110" s="213">
        <f>IF('Indicator Date hidden'!Y111="x","x",$X$2-'Indicator Date hidden'!Y111)</f>
        <v>4</v>
      </c>
      <c r="Y110" s="213">
        <f>IF('Indicator Date hidden'!Z111="x","x",$Y$2-'Indicator Date hidden'!Z111)</f>
        <v>0</v>
      </c>
      <c r="Z110" s="213">
        <f>IF('Indicator Date hidden'!AA111="x","x",$Z$2-'Indicator Date hidden'!AA111)</f>
        <v>0</v>
      </c>
      <c r="AA110" s="213">
        <f>IF('Indicator Date hidden'!AB111="x","x",$AA$2-'Indicator Date hidden'!AB111)</f>
        <v>0</v>
      </c>
      <c r="AB110" s="213">
        <f>IF('Indicator Date hidden'!AC111="x","x",$AB$2-'Indicator Date hidden'!AC111)</f>
        <v>0</v>
      </c>
      <c r="AC110" s="213">
        <f>IF('Indicator Date hidden'!AD111="x","x",$AC$2-'Indicator Date hidden'!AD111)</f>
        <v>0</v>
      </c>
      <c r="AD110" s="213">
        <f>IF('Indicator Date hidden'!AE111="x","x",$AD$2-'Indicator Date hidden'!AE111)</f>
        <v>0</v>
      </c>
      <c r="AE110" s="213">
        <f>IF('Indicator Date hidden'!AF111="x","x",$AE$2-'Indicator Date hidden'!AF111)</f>
        <v>0</v>
      </c>
      <c r="AF110" s="213">
        <f>IF('Indicator Date hidden'!AG111="x","x",$AF$2-'Indicator Date hidden'!AG111)</f>
        <v>5</v>
      </c>
      <c r="AG110" s="213">
        <f>IF('Indicator Date hidden'!AH111="x","x",$AG$2-'Indicator Date hidden'!AH111)</f>
        <v>0</v>
      </c>
      <c r="AH110" s="213">
        <f>IF('Indicator Date hidden'!AI111="x","x",$AH$2-'Indicator Date hidden'!AI111)</f>
        <v>0</v>
      </c>
      <c r="AI110" s="213">
        <f>IF('Indicator Date hidden'!AJ111="x","x",$AI$2-'Indicator Date hidden'!AJ111)</f>
        <v>0</v>
      </c>
      <c r="AJ110" s="213" t="str">
        <f>IF('Indicator Date hidden'!AK111="x","x",$AJ$2-'Indicator Date hidden'!AK111)</f>
        <v>x</v>
      </c>
      <c r="AK110" s="213">
        <f>IF('Indicator Date hidden'!AL111="x","x",$AK$2-'Indicator Date hidden'!AL111)</f>
        <v>0</v>
      </c>
      <c r="AL110" s="213">
        <f>IF('Indicator Date hidden'!AM111="x","x",$AL$2-'Indicator Date hidden'!AM111)</f>
        <v>0</v>
      </c>
      <c r="AM110" s="213">
        <f>IF('Indicator Date hidden'!AN111="x","x",$AM$2-'Indicator Date hidden'!AN111)</f>
        <v>0</v>
      </c>
      <c r="AN110" s="213">
        <f>IF('Indicator Date hidden'!AO111="x","x",$AN$2-'Indicator Date hidden'!AO111)</f>
        <v>0</v>
      </c>
      <c r="AO110" s="213">
        <f>IF('Indicator Date hidden'!AP111="x","x",$AO$2-'Indicator Date hidden'!AP111)</f>
        <v>0</v>
      </c>
      <c r="AP110" s="213">
        <f>IF('Indicator Date hidden'!AQ111="x","x",$AP$2-'Indicator Date hidden'!AQ111)</f>
        <v>0</v>
      </c>
      <c r="AQ110" s="213">
        <f>IF('Indicator Date hidden'!AR111="x","x",$AQ$2-'Indicator Date hidden'!AR111)</f>
        <v>4</v>
      </c>
      <c r="AR110" s="213">
        <f>IF('Indicator Date hidden'!AS111="x","x",$AR$2-'Indicator Date hidden'!AS111)</f>
        <v>0</v>
      </c>
      <c r="AS110" s="213">
        <f>IF('Indicator Date hidden'!AT111="x","x",$AS$2-'Indicator Date hidden'!AT111)</f>
        <v>0</v>
      </c>
      <c r="AT110" s="213">
        <f>IF('Indicator Date hidden'!AU111="x","x",$AT$2-'Indicator Date hidden'!AU111)</f>
        <v>0</v>
      </c>
      <c r="AU110" s="213">
        <f>IF('Indicator Date hidden'!AV111="x","x",$AU$2-'Indicator Date hidden'!AV111)</f>
        <v>7</v>
      </c>
      <c r="AV110" s="213">
        <f>IF('Indicator Date hidden'!AW111="x","x",$AV$2-'Indicator Date hidden'!AW111)</f>
        <v>0</v>
      </c>
      <c r="AW110" s="213">
        <f>IF('Indicator Date hidden'!AX111="x","x",$AW$2-'Indicator Date hidden'!AX111)</f>
        <v>0</v>
      </c>
      <c r="AX110" s="213">
        <f>IF('Indicator Date hidden'!AY111="x","x",$AX$2-'Indicator Date hidden'!AY111)</f>
        <v>0</v>
      </c>
      <c r="AY110" s="213">
        <f>IF('Indicator Date hidden'!AZ111="x","x",$AY$2-'Indicator Date hidden'!AZ111)</f>
        <v>0</v>
      </c>
      <c r="AZ110" s="213">
        <f>IF('Indicator Date hidden'!BA111="x","x",$AZ$2-'Indicator Date hidden'!BA111)</f>
        <v>0</v>
      </c>
      <c r="BA110">
        <f t="shared" si="15"/>
        <v>25</v>
      </c>
      <c r="BB110" s="21">
        <f t="shared" si="16"/>
        <v>0.5</v>
      </c>
      <c r="BC110">
        <f t="shared" si="17"/>
        <v>6</v>
      </c>
      <c r="BD110" s="21">
        <f t="shared" si="18"/>
        <v>1.4594519519326423</v>
      </c>
      <c r="BE110" s="283">
        <f t="shared" si="19"/>
        <v>0</v>
      </c>
    </row>
    <row r="111" spans="1:57" x14ac:dyDescent="0.35">
      <c r="A111" t="s">
        <v>8243</v>
      </c>
      <c r="B111" s="213">
        <f>IF('Indicator Date hidden'!C112="x","x",$B$2-'Indicator Date hidden'!C112)</f>
        <v>0</v>
      </c>
      <c r="C111" s="213">
        <f>IF('Indicator Date hidden'!D112="x","x",$C$2-'Indicator Date hidden'!D112)</f>
        <v>0</v>
      </c>
      <c r="D111" s="213">
        <f>IF('Indicator Date hidden'!E112="x","x",$D$2-'Indicator Date hidden'!E112)</f>
        <v>0</v>
      </c>
      <c r="E111" s="213">
        <f>IF('Indicator Date hidden'!F112="x","x",$E$2-'Indicator Date hidden'!F112)</f>
        <v>0</v>
      </c>
      <c r="F111" s="213">
        <f>IF('Indicator Date hidden'!G112="x","x",$F$2-'Indicator Date hidden'!G112)</f>
        <v>0</v>
      </c>
      <c r="G111" s="213">
        <f>IF('Indicator Date hidden'!H112="x","x",$G$2-'Indicator Date hidden'!H112)</f>
        <v>0</v>
      </c>
      <c r="H111" s="213">
        <f>IF('Indicator Date hidden'!I112="x","x",$H$2-'Indicator Date hidden'!I112)</f>
        <v>0</v>
      </c>
      <c r="I111" s="213">
        <f>IF('Indicator Date hidden'!J112="x","x",$I$2-'Indicator Date hidden'!J112)</f>
        <v>0</v>
      </c>
      <c r="J111" s="213">
        <f>IF('Indicator Date hidden'!K112="x","x",$J$2-'Indicator Date hidden'!K112)</f>
        <v>0</v>
      </c>
      <c r="K111" s="213">
        <f>IF('Indicator Date hidden'!L112="x","x",$K$2-'Indicator Date hidden'!L112)</f>
        <v>0</v>
      </c>
      <c r="L111" s="213">
        <f>IF('Indicator Date hidden'!M112="x","x",$L$2-'Indicator Date hidden'!M112)</f>
        <v>0</v>
      </c>
      <c r="M111" s="213">
        <f>IF('Indicator Date hidden'!N112="x","x",$M$2-'Indicator Date hidden'!N112)</f>
        <v>0</v>
      </c>
      <c r="N111" s="213">
        <f>IF('Indicator Date hidden'!O112="x","x",$N$2-'Indicator Date hidden'!O112)</f>
        <v>0</v>
      </c>
      <c r="O111" s="213">
        <f>IF('Indicator Date hidden'!P112="x","x",$O$2-'Indicator Date hidden'!P112)</f>
        <v>0</v>
      </c>
      <c r="P111" s="213">
        <f>IF('Indicator Date hidden'!Q112="x","x",$P$2-'Indicator Date hidden'!Q112)</f>
        <v>0</v>
      </c>
      <c r="Q111" s="213" t="str">
        <f>IF('Indicator Date hidden'!R112="x","x",$Q$2-'Indicator Date hidden'!R112)</f>
        <v>x</v>
      </c>
      <c r="R111" s="213">
        <f>IF('Indicator Date hidden'!S112="x","x",$R$2-'Indicator Date hidden'!S112)</f>
        <v>0</v>
      </c>
      <c r="S111" s="213">
        <f>IF('Indicator Date hidden'!T112="x","x",$S$2-'Indicator Date hidden'!T112)</f>
        <v>0</v>
      </c>
      <c r="T111" s="213">
        <f>IF('Indicator Date hidden'!U112="x","x",$T$2-'Indicator Date hidden'!U112)</f>
        <v>0</v>
      </c>
      <c r="U111" s="213">
        <f>IF('Indicator Date hidden'!V112="x","x",$U$2-'Indicator Date hidden'!V112)</f>
        <v>0</v>
      </c>
      <c r="V111" s="213">
        <f>IF('Indicator Date hidden'!W112="x","x",$V$2-'Indicator Date hidden'!W112)</f>
        <v>0</v>
      </c>
      <c r="W111" s="213" t="str">
        <f>IF('Indicator Date hidden'!X112="x","x",$W$2-'Indicator Date hidden'!X112)</f>
        <v>x</v>
      </c>
      <c r="X111" s="213" t="str">
        <f>IF('Indicator Date hidden'!Y112="x","x",$X$2-'Indicator Date hidden'!Y112)</f>
        <v>x</v>
      </c>
      <c r="Y111" s="213">
        <f>IF('Indicator Date hidden'!Z112="x","x",$Y$2-'Indicator Date hidden'!Z112)</f>
        <v>0</v>
      </c>
      <c r="Z111" s="213">
        <f>IF('Indicator Date hidden'!AA112="x","x",$Z$2-'Indicator Date hidden'!AA112)</f>
        <v>0</v>
      </c>
      <c r="AA111" s="213">
        <f>IF('Indicator Date hidden'!AB112="x","x",$AA$2-'Indicator Date hidden'!AB112)</f>
        <v>0</v>
      </c>
      <c r="AB111" s="213">
        <f>IF('Indicator Date hidden'!AC112="x","x",$AB$2-'Indicator Date hidden'!AC112)</f>
        <v>0</v>
      </c>
      <c r="AC111" s="213">
        <f>IF('Indicator Date hidden'!AD112="x","x",$AC$2-'Indicator Date hidden'!AD112)</f>
        <v>0</v>
      </c>
      <c r="AD111" s="213" t="str">
        <f>IF('Indicator Date hidden'!AE112="x","x",$AD$2-'Indicator Date hidden'!AE112)</f>
        <v>x</v>
      </c>
      <c r="AE111" s="213">
        <f>IF('Indicator Date hidden'!AF112="x","x",$AE$2-'Indicator Date hidden'!AF112)</f>
        <v>0</v>
      </c>
      <c r="AF111" s="213">
        <f>IF('Indicator Date hidden'!AG112="x","x",$AF$2-'Indicator Date hidden'!AG112)</f>
        <v>1</v>
      </c>
      <c r="AG111" s="213">
        <f>IF('Indicator Date hidden'!AH112="x","x",$AG$2-'Indicator Date hidden'!AH112)</f>
        <v>0</v>
      </c>
      <c r="AH111" s="213">
        <f>IF('Indicator Date hidden'!AI112="x","x",$AH$2-'Indicator Date hidden'!AI112)</f>
        <v>0</v>
      </c>
      <c r="AI111" s="213">
        <f>IF('Indicator Date hidden'!AJ112="x","x",$AI$2-'Indicator Date hidden'!AJ112)</f>
        <v>0</v>
      </c>
      <c r="AJ111" s="213" t="str">
        <f>IF('Indicator Date hidden'!AK112="x","x",$AJ$2-'Indicator Date hidden'!AK112)</f>
        <v>x</v>
      </c>
      <c r="AK111" s="213">
        <f>IF('Indicator Date hidden'!AL112="x","x",$AK$2-'Indicator Date hidden'!AL112)</f>
        <v>1</v>
      </c>
      <c r="AL111" s="213">
        <f>IF('Indicator Date hidden'!AM112="x","x",$AL$2-'Indicator Date hidden'!AM112)</f>
        <v>0</v>
      </c>
      <c r="AM111" s="213">
        <f>IF('Indicator Date hidden'!AN112="x","x",$AM$2-'Indicator Date hidden'!AN112)</f>
        <v>0</v>
      </c>
      <c r="AN111" s="213">
        <f>IF('Indicator Date hidden'!AO112="x","x",$AN$2-'Indicator Date hidden'!AO112)</f>
        <v>0</v>
      </c>
      <c r="AO111" s="213">
        <f>IF('Indicator Date hidden'!AP112="x","x",$AO$2-'Indicator Date hidden'!AP112)</f>
        <v>0</v>
      </c>
      <c r="AP111" s="213">
        <f>IF('Indicator Date hidden'!AQ112="x","x",$AP$2-'Indicator Date hidden'!AQ112)</f>
        <v>0</v>
      </c>
      <c r="AQ111" s="213">
        <f>IF('Indicator Date hidden'!AR112="x","x",$AQ$2-'Indicator Date hidden'!AR112)</f>
        <v>0</v>
      </c>
      <c r="AR111" s="213">
        <f>IF('Indicator Date hidden'!AS112="x","x",$AR$2-'Indicator Date hidden'!AS112)</f>
        <v>0</v>
      </c>
      <c r="AS111" s="213">
        <f>IF('Indicator Date hidden'!AT112="x","x",$AS$2-'Indicator Date hidden'!AT112)</f>
        <v>0</v>
      </c>
      <c r="AT111" s="213">
        <f>IF('Indicator Date hidden'!AU112="x","x",$AT$2-'Indicator Date hidden'!AU112)</f>
        <v>0</v>
      </c>
      <c r="AU111" s="213">
        <f>IF('Indicator Date hidden'!AV112="x","x",$AU$2-'Indicator Date hidden'!AV112)</f>
        <v>3</v>
      </c>
      <c r="AV111" s="213">
        <f>IF('Indicator Date hidden'!AW112="x","x",$AV$2-'Indicator Date hidden'!AW112)</f>
        <v>0</v>
      </c>
      <c r="AW111" s="213">
        <f>IF('Indicator Date hidden'!AX112="x","x",$AW$2-'Indicator Date hidden'!AX112)</f>
        <v>0</v>
      </c>
      <c r="AX111" s="213">
        <f>IF('Indicator Date hidden'!AY112="x","x",$AX$2-'Indicator Date hidden'!AY112)</f>
        <v>0</v>
      </c>
      <c r="AY111" s="213">
        <f>IF('Indicator Date hidden'!AZ112="x","x",$AY$2-'Indicator Date hidden'!AZ112)</f>
        <v>0</v>
      </c>
      <c r="AZ111" s="213">
        <f>IF('Indicator Date hidden'!BA112="x","x",$AZ$2-'Indicator Date hidden'!BA112)</f>
        <v>0</v>
      </c>
      <c r="BA111">
        <f t="shared" si="15"/>
        <v>5</v>
      </c>
      <c r="BB111" s="21">
        <f t="shared" si="16"/>
        <v>0.10869565217391304</v>
      </c>
      <c r="BC111">
        <f t="shared" si="17"/>
        <v>3</v>
      </c>
      <c r="BD111" s="21">
        <f t="shared" si="18"/>
        <v>0.47677635216220238</v>
      </c>
      <c r="BE111" s="283">
        <f t="shared" si="19"/>
        <v>0</v>
      </c>
    </row>
    <row r="112" spans="1:57" x14ac:dyDescent="0.35">
      <c r="A112" t="s">
        <v>8227</v>
      </c>
      <c r="B112" s="213">
        <f>IF('Indicator Date hidden'!C113="x","x",$B$2-'Indicator Date hidden'!C113)</f>
        <v>0</v>
      </c>
      <c r="C112" s="213">
        <f>IF('Indicator Date hidden'!D113="x","x",$C$2-'Indicator Date hidden'!D113)</f>
        <v>0</v>
      </c>
      <c r="D112" s="213">
        <f>IF('Indicator Date hidden'!E113="x","x",$D$2-'Indicator Date hidden'!E113)</f>
        <v>0</v>
      </c>
      <c r="E112" s="213">
        <f>IF('Indicator Date hidden'!F113="x","x",$E$2-'Indicator Date hidden'!F113)</f>
        <v>0</v>
      </c>
      <c r="F112" s="213">
        <f>IF('Indicator Date hidden'!G113="x","x",$F$2-'Indicator Date hidden'!G113)</f>
        <v>0</v>
      </c>
      <c r="G112" s="213">
        <f>IF('Indicator Date hidden'!H113="x","x",$G$2-'Indicator Date hidden'!H113)</f>
        <v>0</v>
      </c>
      <c r="H112" s="213">
        <f>IF('Indicator Date hidden'!I113="x","x",$H$2-'Indicator Date hidden'!I113)</f>
        <v>0</v>
      </c>
      <c r="I112" s="213">
        <f>IF('Indicator Date hidden'!J113="x","x",$I$2-'Indicator Date hidden'!J113)</f>
        <v>0</v>
      </c>
      <c r="J112" s="213">
        <f>IF('Indicator Date hidden'!K113="x","x",$J$2-'Indicator Date hidden'!K113)</f>
        <v>0</v>
      </c>
      <c r="K112" s="213">
        <f>IF('Indicator Date hidden'!L113="x","x",$K$2-'Indicator Date hidden'!L113)</f>
        <v>0</v>
      </c>
      <c r="L112" s="213">
        <f>IF('Indicator Date hidden'!M113="x","x",$L$2-'Indicator Date hidden'!M113)</f>
        <v>0</v>
      </c>
      <c r="M112" s="213">
        <f>IF('Indicator Date hidden'!N113="x","x",$M$2-'Indicator Date hidden'!N113)</f>
        <v>0</v>
      </c>
      <c r="N112" s="213">
        <f>IF('Indicator Date hidden'!O113="x","x",$N$2-'Indicator Date hidden'!O113)</f>
        <v>0</v>
      </c>
      <c r="O112" s="213">
        <f>IF('Indicator Date hidden'!P113="x","x",$O$2-'Indicator Date hidden'!P113)</f>
        <v>0</v>
      </c>
      <c r="P112" s="213">
        <f>IF('Indicator Date hidden'!Q113="x","x",$P$2-'Indicator Date hidden'!Q113)</f>
        <v>0</v>
      </c>
      <c r="Q112" s="213">
        <f>IF('Indicator Date hidden'!R113="x","x",$Q$2-'Indicator Date hidden'!R113)</f>
        <v>2</v>
      </c>
      <c r="R112" s="213">
        <f>IF('Indicator Date hidden'!S113="x","x",$R$2-'Indicator Date hidden'!S113)</f>
        <v>0</v>
      </c>
      <c r="S112" s="213">
        <f>IF('Indicator Date hidden'!T113="x","x",$S$2-'Indicator Date hidden'!T113)</f>
        <v>0</v>
      </c>
      <c r="T112" s="213">
        <f>IF('Indicator Date hidden'!U113="x","x",$T$2-'Indicator Date hidden'!U113)</f>
        <v>0</v>
      </c>
      <c r="U112" s="213">
        <f>IF('Indicator Date hidden'!V113="x","x",$U$2-'Indicator Date hidden'!V113)</f>
        <v>0</v>
      </c>
      <c r="V112" s="213">
        <f>IF('Indicator Date hidden'!W113="x","x",$V$2-'Indicator Date hidden'!W113)</f>
        <v>0</v>
      </c>
      <c r="W112" s="213">
        <f>IF('Indicator Date hidden'!X113="x","x",$W$2-'Indicator Date hidden'!X113)</f>
        <v>2</v>
      </c>
      <c r="X112" s="213">
        <f>IF('Indicator Date hidden'!Y113="x","x",$X$2-'Indicator Date hidden'!Y113)</f>
        <v>3</v>
      </c>
      <c r="Y112" s="213">
        <f>IF('Indicator Date hidden'!Z113="x","x",$Y$2-'Indicator Date hidden'!Z113)</f>
        <v>0</v>
      </c>
      <c r="Z112" s="213">
        <f>IF('Indicator Date hidden'!AA113="x","x",$Z$2-'Indicator Date hidden'!AA113)</f>
        <v>0</v>
      </c>
      <c r="AA112" s="213">
        <f>IF('Indicator Date hidden'!AB113="x","x",$AA$2-'Indicator Date hidden'!AB113)</f>
        <v>0</v>
      </c>
      <c r="AB112" s="213">
        <f>IF('Indicator Date hidden'!AC113="x","x",$AB$2-'Indicator Date hidden'!AC113)</f>
        <v>0</v>
      </c>
      <c r="AC112" s="213">
        <f>IF('Indicator Date hidden'!AD113="x","x",$AC$2-'Indicator Date hidden'!AD113)</f>
        <v>0</v>
      </c>
      <c r="AD112" s="213">
        <f>IF('Indicator Date hidden'!AE113="x","x",$AD$2-'Indicator Date hidden'!AE113)</f>
        <v>0</v>
      </c>
      <c r="AE112" s="213">
        <f>IF('Indicator Date hidden'!AF113="x","x",$AE$2-'Indicator Date hidden'!AF113)</f>
        <v>0</v>
      </c>
      <c r="AF112" s="213">
        <f>IF('Indicator Date hidden'!AG113="x","x",$AF$2-'Indicator Date hidden'!AG113)</f>
        <v>1</v>
      </c>
      <c r="AG112" s="213">
        <f>IF('Indicator Date hidden'!AH113="x","x",$AG$2-'Indicator Date hidden'!AH113)</f>
        <v>0</v>
      </c>
      <c r="AH112" s="213">
        <f>IF('Indicator Date hidden'!AI113="x","x",$AH$2-'Indicator Date hidden'!AI113)</f>
        <v>0</v>
      </c>
      <c r="AI112" s="213">
        <f>IF('Indicator Date hidden'!AJ113="x","x",$AI$2-'Indicator Date hidden'!AJ113)</f>
        <v>0</v>
      </c>
      <c r="AJ112" s="213">
        <f>IF('Indicator Date hidden'!AK113="x","x",$AJ$2-'Indicator Date hidden'!AK113)</f>
        <v>1</v>
      </c>
      <c r="AK112" s="213">
        <f>IF('Indicator Date hidden'!AL113="x","x",$AK$2-'Indicator Date hidden'!AL113)</f>
        <v>1</v>
      </c>
      <c r="AL112" s="213">
        <f>IF('Indicator Date hidden'!AM113="x","x",$AL$2-'Indicator Date hidden'!AM113)</f>
        <v>0</v>
      </c>
      <c r="AM112" s="213">
        <f>IF('Indicator Date hidden'!AN113="x","x",$AM$2-'Indicator Date hidden'!AN113)</f>
        <v>0</v>
      </c>
      <c r="AN112" s="213">
        <f>IF('Indicator Date hidden'!AO113="x","x",$AN$2-'Indicator Date hidden'!AO113)</f>
        <v>0</v>
      </c>
      <c r="AO112" s="213">
        <f>IF('Indicator Date hidden'!AP113="x","x",$AO$2-'Indicator Date hidden'!AP113)</f>
        <v>0</v>
      </c>
      <c r="AP112" s="213">
        <f>IF('Indicator Date hidden'!AQ113="x","x",$AP$2-'Indicator Date hidden'!AQ113)</f>
        <v>0</v>
      </c>
      <c r="AQ112" s="213">
        <f>IF('Indicator Date hidden'!AR113="x","x",$AQ$2-'Indicator Date hidden'!AR113)</f>
        <v>0</v>
      </c>
      <c r="AR112" s="213">
        <f>IF('Indicator Date hidden'!AS113="x","x",$AR$2-'Indicator Date hidden'!AS113)</f>
        <v>0</v>
      </c>
      <c r="AS112" s="213">
        <f>IF('Indicator Date hidden'!AT113="x","x",$AS$2-'Indicator Date hidden'!AT113)</f>
        <v>0</v>
      </c>
      <c r="AT112" s="213">
        <f>IF('Indicator Date hidden'!AU113="x","x",$AT$2-'Indicator Date hidden'!AU113)</f>
        <v>0</v>
      </c>
      <c r="AU112" s="213">
        <f>IF('Indicator Date hidden'!AV113="x","x",$AU$2-'Indicator Date hidden'!AV113)</f>
        <v>1</v>
      </c>
      <c r="AV112" s="213">
        <f>IF('Indicator Date hidden'!AW113="x","x",$AV$2-'Indicator Date hidden'!AW113)</f>
        <v>0</v>
      </c>
      <c r="AW112" s="213">
        <f>IF('Indicator Date hidden'!AX113="x","x",$AW$2-'Indicator Date hidden'!AX113)</f>
        <v>0</v>
      </c>
      <c r="AX112" s="213">
        <f>IF('Indicator Date hidden'!AY113="x","x",$AX$2-'Indicator Date hidden'!AY113)</f>
        <v>0</v>
      </c>
      <c r="AY112" s="213">
        <f>IF('Indicator Date hidden'!AZ113="x","x",$AY$2-'Indicator Date hidden'!AZ113)</f>
        <v>0</v>
      </c>
      <c r="AZ112" s="213">
        <f>IF('Indicator Date hidden'!BA113="x","x",$AZ$2-'Indicator Date hidden'!BA113)</f>
        <v>0</v>
      </c>
      <c r="BA112">
        <f t="shared" si="15"/>
        <v>11</v>
      </c>
      <c r="BB112" s="21">
        <f t="shared" si="16"/>
        <v>0.21568627450980393</v>
      </c>
      <c r="BC112">
        <f t="shared" si="17"/>
        <v>7</v>
      </c>
      <c r="BD112" s="21">
        <f t="shared" si="18"/>
        <v>0.60435431401656636</v>
      </c>
      <c r="BE112" s="283">
        <f t="shared" si="19"/>
        <v>0</v>
      </c>
    </row>
    <row r="113" spans="1:57" x14ac:dyDescent="0.35">
      <c r="A113" t="s">
        <v>8145</v>
      </c>
      <c r="B113" s="213">
        <f>IF('Indicator Date hidden'!C114="x","x",$B$2-'Indicator Date hidden'!C114)</f>
        <v>0</v>
      </c>
      <c r="C113" s="213">
        <f>IF('Indicator Date hidden'!D114="x","x",$C$2-'Indicator Date hidden'!D114)</f>
        <v>0</v>
      </c>
      <c r="D113" s="213">
        <f>IF('Indicator Date hidden'!E114="x","x",$D$2-'Indicator Date hidden'!E114)</f>
        <v>0</v>
      </c>
      <c r="E113" s="213">
        <f>IF('Indicator Date hidden'!F114="x","x",$E$2-'Indicator Date hidden'!F114)</f>
        <v>0</v>
      </c>
      <c r="F113" s="213">
        <f>IF('Indicator Date hidden'!G114="x","x",$F$2-'Indicator Date hidden'!G114)</f>
        <v>0</v>
      </c>
      <c r="G113" s="213">
        <f>IF('Indicator Date hidden'!H114="x","x",$G$2-'Indicator Date hidden'!H114)</f>
        <v>0</v>
      </c>
      <c r="H113" s="213">
        <f>IF('Indicator Date hidden'!I114="x","x",$H$2-'Indicator Date hidden'!I114)</f>
        <v>0</v>
      </c>
      <c r="I113" s="213">
        <f>IF('Indicator Date hidden'!J114="x","x",$I$2-'Indicator Date hidden'!J114)</f>
        <v>0</v>
      </c>
      <c r="J113" s="213">
        <f>IF('Indicator Date hidden'!K114="x","x",$J$2-'Indicator Date hidden'!K114)</f>
        <v>0</v>
      </c>
      <c r="K113" s="213">
        <f>IF('Indicator Date hidden'!L114="x","x",$K$2-'Indicator Date hidden'!L114)</f>
        <v>0</v>
      </c>
      <c r="L113" s="213">
        <f>IF('Indicator Date hidden'!M114="x","x",$L$2-'Indicator Date hidden'!M114)</f>
        <v>0</v>
      </c>
      <c r="M113" s="213">
        <f>IF('Indicator Date hidden'!N114="x","x",$M$2-'Indicator Date hidden'!N114)</f>
        <v>0</v>
      </c>
      <c r="N113" s="213">
        <f>IF('Indicator Date hidden'!O114="x","x",$N$2-'Indicator Date hidden'!O114)</f>
        <v>0</v>
      </c>
      <c r="O113" s="213">
        <f>IF('Indicator Date hidden'!P114="x","x",$O$2-'Indicator Date hidden'!P114)</f>
        <v>0</v>
      </c>
      <c r="P113" s="213">
        <f>IF('Indicator Date hidden'!Q114="x","x",$P$2-'Indicator Date hidden'!Q114)</f>
        <v>0</v>
      </c>
      <c r="Q113" s="213" t="str">
        <f>IF('Indicator Date hidden'!R114="x","x",$Q$2-'Indicator Date hidden'!R114)</f>
        <v>x</v>
      </c>
      <c r="R113" s="213">
        <f>IF('Indicator Date hidden'!S114="x","x",$R$2-'Indicator Date hidden'!S114)</f>
        <v>0</v>
      </c>
      <c r="S113" s="213">
        <f>IF('Indicator Date hidden'!T114="x","x",$S$2-'Indicator Date hidden'!T114)</f>
        <v>0</v>
      </c>
      <c r="T113" s="213">
        <f>IF('Indicator Date hidden'!U114="x","x",$T$2-'Indicator Date hidden'!U114)</f>
        <v>0</v>
      </c>
      <c r="U113" s="213">
        <f>IF('Indicator Date hidden'!V114="x","x",$U$2-'Indicator Date hidden'!V114)</f>
        <v>0</v>
      </c>
      <c r="V113" s="213">
        <f>IF('Indicator Date hidden'!W114="x","x",$V$2-'Indicator Date hidden'!W114)</f>
        <v>0</v>
      </c>
      <c r="W113" s="213">
        <f>IF('Indicator Date hidden'!X114="x","x",$W$2-'Indicator Date hidden'!X114)</f>
        <v>9</v>
      </c>
      <c r="X113" s="213">
        <f>IF('Indicator Date hidden'!Y114="x","x",$X$2-'Indicator Date hidden'!Y114)</f>
        <v>4</v>
      </c>
      <c r="Y113" s="213">
        <f>IF('Indicator Date hidden'!Z114="x","x",$Y$2-'Indicator Date hidden'!Z114)</f>
        <v>0</v>
      </c>
      <c r="Z113" s="213">
        <f>IF('Indicator Date hidden'!AA114="x","x",$Z$2-'Indicator Date hidden'!AA114)</f>
        <v>0</v>
      </c>
      <c r="AA113" s="213" t="str">
        <f>IF('Indicator Date hidden'!AB114="x","x",$AA$2-'Indicator Date hidden'!AB114)</f>
        <v>x</v>
      </c>
      <c r="AB113" s="213">
        <f>IF('Indicator Date hidden'!AC114="x","x",$AB$2-'Indicator Date hidden'!AC114)</f>
        <v>0</v>
      </c>
      <c r="AC113" s="213">
        <f>IF('Indicator Date hidden'!AD114="x","x",$AC$2-'Indicator Date hidden'!AD114)</f>
        <v>0</v>
      </c>
      <c r="AD113" s="213" t="str">
        <f>IF('Indicator Date hidden'!AE114="x","x",$AD$2-'Indicator Date hidden'!AE114)</f>
        <v>x</v>
      </c>
      <c r="AE113" s="213" t="str">
        <f>IF('Indicator Date hidden'!AF114="x","x",$AE$2-'Indicator Date hidden'!AF114)</f>
        <v>x</v>
      </c>
      <c r="AF113" s="213" t="str">
        <f>IF('Indicator Date hidden'!AG114="x","x",$AF$2-'Indicator Date hidden'!AG114)</f>
        <v>x</v>
      </c>
      <c r="AG113" s="213">
        <f>IF('Indicator Date hidden'!AH114="x","x",$AG$2-'Indicator Date hidden'!AH114)</f>
        <v>0</v>
      </c>
      <c r="AH113" s="213">
        <f>IF('Indicator Date hidden'!AI114="x","x",$AH$2-'Indicator Date hidden'!AI114)</f>
        <v>0</v>
      </c>
      <c r="AI113" s="213">
        <f>IF('Indicator Date hidden'!AJ114="x","x",$AI$2-'Indicator Date hidden'!AJ114)</f>
        <v>0</v>
      </c>
      <c r="AJ113" s="213" t="str">
        <f>IF('Indicator Date hidden'!AK114="x","x",$AJ$2-'Indicator Date hidden'!AK114)</f>
        <v>x</v>
      </c>
      <c r="AK113" s="213">
        <f>IF('Indicator Date hidden'!AL114="x","x",$AK$2-'Indicator Date hidden'!AL114)</f>
        <v>1</v>
      </c>
      <c r="AL113" s="213">
        <f>IF('Indicator Date hidden'!AM114="x","x",$AL$2-'Indicator Date hidden'!AM114)</f>
        <v>0</v>
      </c>
      <c r="AM113" s="213">
        <f>IF('Indicator Date hidden'!AN114="x","x",$AM$2-'Indicator Date hidden'!AN114)</f>
        <v>0</v>
      </c>
      <c r="AN113" s="213">
        <f>IF('Indicator Date hidden'!AO114="x","x",$AN$2-'Indicator Date hidden'!AO114)</f>
        <v>0</v>
      </c>
      <c r="AO113" s="213" t="str">
        <f>IF('Indicator Date hidden'!AP114="x","x",$AO$2-'Indicator Date hidden'!AP114)</f>
        <v>x</v>
      </c>
      <c r="AP113" s="213" t="str">
        <f>IF('Indicator Date hidden'!AQ114="x","x",$AP$2-'Indicator Date hidden'!AQ114)</f>
        <v>x</v>
      </c>
      <c r="AQ113" s="213">
        <f>IF('Indicator Date hidden'!AR114="x","x",$AQ$2-'Indicator Date hidden'!AR114)</f>
        <v>4</v>
      </c>
      <c r="AR113" s="213">
        <f>IF('Indicator Date hidden'!AS114="x","x",$AR$2-'Indicator Date hidden'!AS114)</f>
        <v>0</v>
      </c>
      <c r="AS113" s="213" t="str">
        <f>IF('Indicator Date hidden'!AT114="x","x",$AS$2-'Indicator Date hidden'!AT114)</f>
        <v>x</v>
      </c>
      <c r="AT113" s="213">
        <f>IF('Indicator Date hidden'!AU114="x","x",$AT$2-'Indicator Date hidden'!AU114)</f>
        <v>0</v>
      </c>
      <c r="AU113" s="213" t="str">
        <f>IF('Indicator Date hidden'!AV114="x","x",$AU$2-'Indicator Date hidden'!AV114)</f>
        <v>x</v>
      </c>
      <c r="AV113" s="213">
        <f>IF('Indicator Date hidden'!AW114="x","x",$AV$2-'Indicator Date hidden'!AW114)</f>
        <v>0</v>
      </c>
      <c r="AW113" s="213">
        <f>IF('Indicator Date hidden'!AX114="x","x",$AW$2-'Indicator Date hidden'!AX114)</f>
        <v>0</v>
      </c>
      <c r="AX113" s="213">
        <f>IF('Indicator Date hidden'!AY114="x","x",$AX$2-'Indicator Date hidden'!AY114)</f>
        <v>0</v>
      </c>
      <c r="AY113" s="213">
        <f>IF('Indicator Date hidden'!AZ114="x","x",$AY$2-'Indicator Date hidden'!AZ114)</f>
        <v>0</v>
      </c>
      <c r="AZ113" s="213">
        <f>IF('Indicator Date hidden'!BA114="x","x",$AZ$2-'Indicator Date hidden'!BA114)</f>
        <v>0</v>
      </c>
      <c r="BA113">
        <f t="shared" si="15"/>
        <v>18</v>
      </c>
      <c r="BB113" s="21">
        <f t="shared" si="16"/>
        <v>0.43902439024390244</v>
      </c>
      <c r="BC113">
        <f t="shared" si="17"/>
        <v>4</v>
      </c>
      <c r="BD113" s="21">
        <f t="shared" si="18"/>
        <v>1.6086470680820633</v>
      </c>
      <c r="BE113" s="283">
        <f t="shared" si="19"/>
        <v>0</v>
      </c>
    </row>
    <row r="114" spans="1:57" x14ac:dyDescent="0.35">
      <c r="A114" t="s">
        <v>8223</v>
      </c>
      <c r="B114" s="213">
        <f>IF('Indicator Date hidden'!C115="x","x",$B$2-'Indicator Date hidden'!C115)</f>
        <v>0</v>
      </c>
      <c r="C114" s="213">
        <f>IF('Indicator Date hidden'!D115="x","x",$C$2-'Indicator Date hidden'!D115)</f>
        <v>0</v>
      </c>
      <c r="D114" s="213">
        <f>IF('Indicator Date hidden'!E115="x","x",$D$2-'Indicator Date hidden'!E115)</f>
        <v>0</v>
      </c>
      <c r="E114" s="213">
        <f>IF('Indicator Date hidden'!F115="x","x",$E$2-'Indicator Date hidden'!F115)</f>
        <v>0</v>
      </c>
      <c r="F114" s="213">
        <f>IF('Indicator Date hidden'!G115="x","x",$F$2-'Indicator Date hidden'!G115)</f>
        <v>0</v>
      </c>
      <c r="G114" s="213">
        <f>IF('Indicator Date hidden'!H115="x","x",$G$2-'Indicator Date hidden'!H115)</f>
        <v>0</v>
      </c>
      <c r="H114" s="213">
        <f>IF('Indicator Date hidden'!I115="x","x",$H$2-'Indicator Date hidden'!I115)</f>
        <v>0</v>
      </c>
      <c r="I114" s="213">
        <f>IF('Indicator Date hidden'!J115="x","x",$I$2-'Indicator Date hidden'!J115)</f>
        <v>0</v>
      </c>
      <c r="J114" s="213">
        <f>IF('Indicator Date hidden'!K115="x","x",$J$2-'Indicator Date hidden'!K115)</f>
        <v>0</v>
      </c>
      <c r="K114" s="213">
        <f>IF('Indicator Date hidden'!L115="x","x",$K$2-'Indicator Date hidden'!L115)</f>
        <v>0</v>
      </c>
      <c r="L114" s="213">
        <f>IF('Indicator Date hidden'!M115="x","x",$L$2-'Indicator Date hidden'!M115)</f>
        <v>0</v>
      </c>
      <c r="M114" s="213">
        <f>IF('Indicator Date hidden'!N115="x","x",$M$2-'Indicator Date hidden'!N115)</f>
        <v>0</v>
      </c>
      <c r="N114" s="213">
        <f>IF('Indicator Date hidden'!O115="x","x",$N$2-'Indicator Date hidden'!O115)</f>
        <v>0</v>
      </c>
      <c r="O114" s="213">
        <f>IF('Indicator Date hidden'!P115="x","x",$O$2-'Indicator Date hidden'!P115)</f>
        <v>0</v>
      </c>
      <c r="P114" s="213">
        <f>IF('Indicator Date hidden'!Q115="x","x",$P$2-'Indicator Date hidden'!Q115)</f>
        <v>0</v>
      </c>
      <c r="Q114" s="213">
        <f>IF('Indicator Date hidden'!R115="x","x",$Q$2-'Indicator Date hidden'!R115)</f>
        <v>2</v>
      </c>
      <c r="R114" s="213">
        <f>IF('Indicator Date hidden'!S115="x","x",$R$2-'Indicator Date hidden'!S115)</f>
        <v>0</v>
      </c>
      <c r="S114" s="213">
        <f>IF('Indicator Date hidden'!T115="x","x",$S$2-'Indicator Date hidden'!T115)</f>
        <v>0</v>
      </c>
      <c r="T114" s="213">
        <f>IF('Indicator Date hidden'!U115="x","x",$T$2-'Indicator Date hidden'!U115)</f>
        <v>0</v>
      </c>
      <c r="U114" s="213">
        <f>IF('Indicator Date hidden'!V115="x","x",$U$2-'Indicator Date hidden'!V115)</f>
        <v>0</v>
      </c>
      <c r="V114" s="213">
        <f>IF('Indicator Date hidden'!W115="x","x",$V$2-'Indicator Date hidden'!W115)</f>
        <v>0</v>
      </c>
      <c r="W114" s="213">
        <f>IF('Indicator Date hidden'!X115="x","x",$W$2-'Indicator Date hidden'!X115)</f>
        <v>2</v>
      </c>
      <c r="X114" s="213">
        <f>IF('Indicator Date hidden'!Y115="x","x",$X$2-'Indicator Date hidden'!Y115)</f>
        <v>1</v>
      </c>
      <c r="Y114" s="213">
        <f>IF('Indicator Date hidden'!Z115="x","x",$Y$2-'Indicator Date hidden'!Z115)</f>
        <v>0</v>
      </c>
      <c r="Z114" s="213">
        <f>IF('Indicator Date hidden'!AA115="x","x",$Z$2-'Indicator Date hidden'!AA115)</f>
        <v>0</v>
      </c>
      <c r="AA114" s="213">
        <f>IF('Indicator Date hidden'!AB115="x","x",$AA$2-'Indicator Date hidden'!AB115)</f>
        <v>0</v>
      </c>
      <c r="AB114" s="213">
        <f>IF('Indicator Date hidden'!AC115="x","x",$AB$2-'Indicator Date hidden'!AC115)</f>
        <v>0</v>
      </c>
      <c r="AC114" s="213">
        <f>IF('Indicator Date hidden'!AD115="x","x",$AC$2-'Indicator Date hidden'!AD115)</f>
        <v>0</v>
      </c>
      <c r="AD114" s="213" t="str">
        <f>IF('Indicator Date hidden'!AE115="x","x",$AD$2-'Indicator Date hidden'!AE115)</f>
        <v>x</v>
      </c>
      <c r="AE114" s="213">
        <f>IF('Indicator Date hidden'!AF115="x","x",$AE$2-'Indicator Date hidden'!AF115)</f>
        <v>0</v>
      </c>
      <c r="AF114" s="213">
        <f>IF('Indicator Date hidden'!AG115="x","x",$AF$2-'Indicator Date hidden'!AG115)</f>
        <v>0</v>
      </c>
      <c r="AG114" s="213">
        <f>IF('Indicator Date hidden'!AH115="x","x",$AG$2-'Indicator Date hidden'!AH115)</f>
        <v>0</v>
      </c>
      <c r="AH114" s="213">
        <f>IF('Indicator Date hidden'!AI115="x","x",$AH$2-'Indicator Date hidden'!AI115)</f>
        <v>0</v>
      </c>
      <c r="AI114" s="213">
        <f>IF('Indicator Date hidden'!AJ115="x","x",$AI$2-'Indicator Date hidden'!AJ115)</f>
        <v>0</v>
      </c>
      <c r="AJ114" s="213" t="str">
        <f>IF('Indicator Date hidden'!AK115="x","x",$AJ$2-'Indicator Date hidden'!AK115)</f>
        <v>x</v>
      </c>
      <c r="AK114" s="213">
        <f>IF('Indicator Date hidden'!AL115="x","x",$AK$2-'Indicator Date hidden'!AL115)</f>
        <v>1</v>
      </c>
      <c r="AL114" s="213">
        <f>IF('Indicator Date hidden'!AM115="x","x",$AL$2-'Indicator Date hidden'!AM115)</f>
        <v>0</v>
      </c>
      <c r="AM114" s="213">
        <f>IF('Indicator Date hidden'!AN115="x","x",$AM$2-'Indicator Date hidden'!AN115)</f>
        <v>0</v>
      </c>
      <c r="AN114" s="213">
        <f>IF('Indicator Date hidden'!AO115="x","x",$AN$2-'Indicator Date hidden'!AO115)</f>
        <v>0</v>
      </c>
      <c r="AO114" s="213">
        <f>IF('Indicator Date hidden'!AP115="x","x",$AO$2-'Indicator Date hidden'!AP115)</f>
        <v>1</v>
      </c>
      <c r="AP114" s="213">
        <f>IF('Indicator Date hidden'!AQ115="x","x",$AP$2-'Indicator Date hidden'!AQ115)</f>
        <v>1</v>
      </c>
      <c r="AQ114" s="213">
        <f>IF('Indicator Date hidden'!AR115="x","x",$AQ$2-'Indicator Date hidden'!AR115)</f>
        <v>6</v>
      </c>
      <c r="AR114" s="213">
        <f>IF('Indicator Date hidden'!AS115="x","x",$AR$2-'Indicator Date hidden'!AS115)</f>
        <v>0</v>
      </c>
      <c r="AS114" s="213">
        <f>IF('Indicator Date hidden'!AT115="x","x",$AS$2-'Indicator Date hidden'!AT115)</f>
        <v>0</v>
      </c>
      <c r="AT114" s="213">
        <f>IF('Indicator Date hidden'!AU115="x","x",$AT$2-'Indicator Date hidden'!AU115)</f>
        <v>0</v>
      </c>
      <c r="AU114" s="213">
        <f>IF('Indicator Date hidden'!AV115="x","x",$AU$2-'Indicator Date hidden'!AV115)</f>
        <v>1</v>
      </c>
      <c r="AV114" s="213">
        <f>IF('Indicator Date hidden'!AW115="x","x",$AV$2-'Indicator Date hidden'!AW115)</f>
        <v>0</v>
      </c>
      <c r="AW114" s="213">
        <f>IF('Indicator Date hidden'!AX115="x","x",$AW$2-'Indicator Date hidden'!AX115)</f>
        <v>0</v>
      </c>
      <c r="AX114" s="213">
        <f>IF('Indicator Date hidden'!AY115="x","x",$AX$2-'Indicator Date hidden'!AY115)</f>
        <v>0</v>
      </c>
      <c r="AY114" s="213">
        <f>IF('Indicator Date hidden'!AZ115="x","x",$AY$2-'Indicator Date hidden'!AZ115)</f>
        <v>0</v>
      </c>
      <c r="AZ114" s="213">
        <f>IF('Indicator Date hidden'!BA115="x","x",$AZ$2-'Indicator Date hidden'!BA115)</f>
        <v>0</v>
      </c>
      <c r="BA114">
        <f t="shared" si="15"/>
        <v>15</v>
      </c>
      <c r="BB114" s="21">
        <f t="shared" si="16"/>
        <v>0.30612244897959184</v>
      </c>
      <c r="BC114">
        <f t="shared" si="17"/>
        <v>8</v>
      </c>
      <c r="BD114" s="21">
        <f t="shared" si="18"/>
        <v>0.95199214609719185</v>
      </c>
      <c r="BE114" s="283">
        <f t="shared" si="19"/>
        <v>0</v>
      </c>
    </row>
    <row r="115" spans="1:57" x14ac:dyDescent="0.35">
      <c r="A115" t="s">
        <v>8239</v>
      </c>
      <c r="B115" s="213">
        <f>IF('Indicator Date hidden'!C116="x","x",$B$2-'Indicator Date hidden'!C116)</f>
        <v>0</v>
      </c>
      <c r="C115" s="213">
        <f>IF('Indicator Date hidden'!D116="x","x",$C$2-'Indicator Date hidden'!D116)</f>
        <v>0</v>
      </c>
      <c r="D115" s="213">
        <f>IF('Indicator Date hidden'!E116="x","x",$D$2-'Indicator Date hidden'!E116)</f>
        <v>0</v>
      </c>
      <c r="E115" s="213">
        <f>IF('Indicator Date hidden'!F116="x","x",$E$2-'Indicator Date hidden'!F116)</f>
        <v>0</v>
      </c>
      <c r="F115" s="213">
        <f>IF('Indicator Date hidden'!G116="x","x",$F$2-'Indicator Date hidden'!G116)</f>
        <v>0</v>
      </c>
      <c r="G115" s="213">
        <f>IF('Indicator Date hidden'!H116="x","x",$G$2-'Indicator Date hidden'!H116)</f>
        <v>0</v>
      </c>
      <c r="H115" s="213">
        <f>IF('Indicator Date hidden'!I116="x","x",$H$2-'Indicator Date hidden'!I116)</f>
        <v>0</v>
      </c>
      <c r="I115" s="213">
        <f>IF('Indicator Date hidden'!J116="x","x",$I$2-'Indicator Date hidden'!J116)</f>
        <v>0</v>
      </c>
      <c r="J115" s="213">
        <f>IF('Indicator Date hidden'!K116="x","x",$J$2-'Indicator Date hidden'!K116)</f>
        <v>0</v>
      </c>
      <c r="K115" s="213">
        <f>IF('Indicator Date hidden'!L116="x","x",$K$2-'Indicator Date hidden'!L116)</f>
        <v>0</v>
      </c>
      <c r="L115" s="213">
        <f>IF('Indicator Date hidden'!M116="x","x",$L$2-'Indicator Date hidden'!M116)</f>
        <v>0</v>
      </c>
      <c r="M115" s="213">
        <f>IF('Indicator Date hidden'!N116="x","x",$M$2-'Indicator Date hidden'!N116)</f>
        <v>0</v>
      </c>
      <c r="N115" s="213">
        <f>IF('Indicator Date hidden'!O116="x","x",$N$2-'Indicator Date hidden'!O116)</f>
        <v>0</v>
      </c>
      <c r="O115" s="213">
        <f>IF('Indicator Date hidden'!P116="x","x",$O$2-'Indicator Date hidden'!P116)</f>
        <v>0</v>
      </c>
      <c r="P115" s="213">
        <f>IF('Indicator Date hidden'!Q116="x","x",$P$2-'Indicator Date hidden'!Q116)</f>
        <v>0</v>
      </c>
      <c r="Q115" s="213">
        <f>IF('Indicator Date hidden'!R116="x","x",$Q$2-'Indicator Date hidden'!R116)</f>
        <v>4</v>
      </c>
      <c r="R115" s="213">
        <f>IF('Indicator Date hidden'!S116="x","x",$R$2-'Indicator Date hidden'!S116)</f>
        <v>0</v>
      </c>
      <c r="S115" s="213">
        <f>IF('Indicator Date hidden'!T116="x","x",$S$2-'Indicator Date hidden'!T116)</f>
        <v>0</v>
      </c>
      <c r="T115" s="213">
        <f>IF('Indicator Date hidden'!U116="x","x",$T$2-'Indicator Date hidden'!U116)</f>
        <v>0</v>
      </c>
      <c r="U115" s="213">
        <f>IF('Indicator Date hidden'!V116="x","x",$U$2-'Indicator Date hidden'!V116)</f>
        <v>0</v>
      </c>
      <c r="V115" s="213">
        <f>IF('Indicator Date hidden'!W116="x","x",$V$2-'Indicator Date hidden'!W116)</f>
        <v>0</v>
      </c>
      <c r="W115" s="213">
        <f>IF('Indicator Date hidden'!X116="x","x",$W$2-'Indicator Date hidden'!X116)</f>
        <v>1</v>
      </c>
      <c r="X115" s="213">
        <f>IF('Indicator Date hidden'!Y116="x","x",$X$2-'Indicator Date hidden'!Y116)</f>
        <v>3</v>
      </c>
      <c r="Y115" s="213">
        <f>IF('Indicator Date hidden'!Z116="x","x",$Y$2-'Indicator Date hidden'!Z116)</f>
        <v>0</v>
      </c>
      <c r="Z115" s="213">
        <f>IF('Indicator Date hidden'!AA116="x","x",$Z$2-'Indicator Date hidden'!AA116)</f>
        <v>0</v>
      </c>
      <c r="AA115" s="213">
        <f>IF('Indicator Date hidden'!AB116="x","x",$AA$2-'Indicator Date hidden'!AB116)</f>
        <v>1</v>
      </c>
      <c r="AB115" s="213">
        <f>IF('Indicator Date hidden'!AC116="x","x",$AB$2-'Indicator Date hidden'!AC116)</f>
        <v>0</v>
      </c>
      <c r="AC115" s="213">
        <f>IF('Indicator Date hidden'!AD116="x","x",$AC$2-'Indicator Date hidden'!AD116)</f>
        <v>0</v>
      </c>
      <c r="AD115" s="213" t="str">
        <f>IF('Indicator Date hidden'!AE116="x","x",$AD$2-'Indicator Date hidden'!AE116)</f>
        <v>x</v>
      </c>
      <c r="AE115" s="213">
        <f>IF('Indicator Date hidden'!AF116="x","x",$AE$2-'Indicator Date hidden'!AF116)</f>
        <v>0</v>
      </c>
      <c r="AF115" s="213">
        <f>IF('Indicator Date hidden'!AG116="x","x",$AF$2-'Indicator Date hidden'!AG116)</f>
        <v>1</v>
      </c>
      <c r="AG115" s="213">
        <f>IF('Indicator Date hidden'!AH116="x","x",$AG$2-'Indicator Date hidden'!AH116)</f>
        <v>0</v>
      </c>
      <c r="AH115" s="213">
        <f>IF('Indicator Date hidden'!AI116="x","x",$AH$2-'Indicator Date hidden'!AI116)</f>
        <v>0</v>
      </c>
      <c r="AI115" s="213">
        <f>IF('Indicator Date hidden'!AJ116="x","x",$AI$2-'Indicator Date hidden'!AJ116)</f>
        <v>0</v>
      </c>
      <c r="AJ115" s="213" t="str">
        <f>IF('Indicator Date hidden'!AK116="x","x",$AJ$2-'Indicator Date hidden'!AK116)</f>
        <v>x</v>
      </c>
      <c r="AK115" s="213">
        <f>IF('Indicator Date hidden'!AL116="x","x",$AK$2-'Indicator Date hidden'!AL116)</f>
        <v>1</v>
      </c>
      <c r="AL115" s="213">
        <f>IF('Indicator Date hidden'!AM116="x","x",$AL$2-'Indicator Date hidden'!AM116)</f>
        <v>0</v>
      </c>
      <c r="AM115" s="213">
        <f>IF('Indicator Date hidden'!AN116="x","x",$AM$2-'Indicator Date hidden'!AN116)</f>
        <v>0</v>
      </c>
      <c r="AN115" s="213">
        <f>IF('Indicator Date hidden'!AO116="x","x",$AN$2-'Indicator Date hidden'!AO116)</f>
        <v>0</v>
      </c>
      <c r="AO115" s="213" t="str">
        <f>IF('Indicator Date hidden'!AP116="x","x",$AO$2-'Indicator Date hidden'!AP116)</f>
        <v>x</v>
      </c>
      <c r="AP115" s="213">
        <f>IF('Indicator Date hidden'!AQ116="x","x",$AP$2-'Indicator Date hidden'!AQ116)</f>
        <v>2</v>
      </c>
      <c r="AQ115" s="213">
        <f>IF('Indicator Date hidden'!AR116="x","x",$AQ$2-'Indicator Date hidden'!AR116)</f>
        <v>0</v>
      </c>
      <c r="AR115" s="213">
        <f>IF('Indicator Date hidden'!AS116="x","x",$AR$2-'Indicator Date hidden'!AS116)</f>
        <v>0</v>
      </c>
      <c r="AS115" s="213">
        <f>IF('Indicator Date hidden'!AT116="x","x",$AS$2-'Indicator Date hidden'!AT116)</f>
        <v>0</v>
      </c>
      <c r="AT115" s="213">
        <f>IF('Indicator Date hidden'!AU116="x","x",$AT$2-'Indicator Date hidden'!AU116)</f>
        <v>0</v>
      </c>
      <c r="AU115" s="213">
        <f>IF('Indicator Date hidden'!AV116="x","x",$AU$2-'Indicator Date hidden'!AV116)</f>
        <v>4</v>
      </c>
      <c r="AV115" s="213">
        <f>IF('Indicator Date hidden'!AW116="x","x",$AV$2-'Indicator Date hidden'!AW116)</f>
        <v>0</v>
      </c>
      <c r="AW115" s="213">
        <f>IF('Indicator Date hidden'!AX116="x","x",$AW$2-'Indicator Date hidden'!AX116)</f>
        <v>0</v>
      </c>
      <c r="AX115" s="213">
        <f>IF('Indicator Date hidden'!AY116="x","x",$AX$2-'Indicator Date hidden'!AY116)</f>
        <v>0</v>
      </c>
      <c r="AY115" s="213">
        <f>IF('Indicator Date hidden'!AZ116="x","x",$AY$2-'Indicator Date hidden'!AZ116)</f>
        <v>0</v>
      </c>
      <c r="AZ115" s="213">
        <f>IF('Indicator Date hidden'!BA116="x","x",$AZ$2-'Indicator Date hidden'!BA116)</f>
        <v>0</v>
      </c>
      <c r="BA115">
        <f t="shared" si="15"/>
        <v>17</v>
      </c>
      <c r="BB115" s="21">
        <f t="shared" si="16"/>
        <v>0.35416666666666669</v>
      </c>
      <c r="BC115">
        <f t="shared" si="17"/>
        <v>8</v>
      </c>
      <c r="BD115" s="21">
        <f t="shared" si="18"/>
        <v>0.94625541243131372</v>
      </c>
      <c r="BE115" s="283">
        <f t="shared" si="19"/>
        <v>0</v>
      </c>
    </row>
    <row r="116" spans="1:57" x14ac:dyDescent="0.35">
      <c r="A116" t="s">
        <v>8237</v>
      </c>
      <c r="B116" s="213">
        <f>IF('Indicator Date hidden'!C117="x","x",$B$2-'Indicator Date hidden'!C117)</f>
        <v>0</v>
      </c>
      <c r="C116" s="213">
        <f>IF('Indicator Date hidden'!D117="x","x",$C$2-'Indicator Date hidden'!D117)</f>
        <v>0</v>
      </c>
      <c r="D116" s="213">
        <f>IF('Indicator Date hidden'!E117="x","x",$D$2-'Indicator Date hidden'!E117)</f>
        <v>0</v>
      </c>
      <c r="E116" s="213">
        <f>IF('Indicator Date hidden'!F117="x","x",$E$2-'Indicator Date hidden'!F117)</f>
        <v>0</v>
      </c>
      <c r="F116" s="213">
        <f>IF('Indicator Date hidden'!G117="x","x",$F$2-'Indicator Date hidden'!G117)</f>
        <v>0</v>
      </c>
      <c r="G116" s="213">
        <f>IF('Indicator Date hidden'!H117="x","x",$G$2-'Indicator Date hidden'!H117)</f>
        <v>0</v>
      </c>
      <c r="H116" s="213">
        <f>IF('Indicator Date hidden'!I117="x","x",$H$2-'Indicator Date hidden'!I117)</f>
        <v>0</v>
      </c>
      <c r="I116" s="213">
        <f>IF('Indicator Date hidden'!J117="x","x",$I$2-'Indicator Date hidden'!J117)</f>
        <v>0</v>
      </c>
      <c r="J116" s="213">
        <f>IF('Indicator Date hidden'!K117="x","x",$J$2-'Indicator Date hidden'!K117)</f>
        <v>0</v>
      </c>
      <c r="K116" s="213">
        <f>IF('Indicator Date hidden'!L117="x","x",$K$2-'Indicator Date hidden'!L117)</f>
        <v>0</v>
      </c>
      <c r="L116" s="213">
        <f>IF('Indicator Date hidden'!M117="x","x",$L$2-'Indicator Date hidden'!M117)</f>
        <v>0</v>
      </c>
      <c r="M116" s="213">
        <f>IF('Indicator Date hidden'!N117="x","x",$M$2-'Indicator Date hidden'!N117)</f>
        <v>0</v>
      </c>
      <c r="N116" s="213">
        <f>IF('Indicator Date hidden'!O117="x","x",$N$2-'Indicator Date hidden'!O117)</f>
        <v>0</v>
      </c>
      <c r="O116" s="213">
        <f>IF('Indicator Date hidden'!P117="x","x",$O$2-'Indicator Date hidden'!P117)</f>
        <v>0</v>
      </c>
      <c r="P116" s="213">
        <f>IF('Indicator Date hidden'!Q117="x","x",$P$2-'Indicator Date hidden'!Q117)</f>
        <v>0</v>
      </c>
      <c r="Q116" s="213">
        <f>IF('Indicator Date hidden'!R117="x","x",$Q$2-'Indicator Date hidden'!R117)</f>
        <v>1</v>
      </c>
      <c r="R116" s="213">
        <f>IF('Indicator Date hidden'!S117="x","x",$R$2-'Indicator Date hidden'!S117)</f>
        <v>0</v>
      </c>
      <c r="S116" s="213">
        <f>IF('Indicator Date hidden'!T117="x","x",$S$2-'Indicator Date hidden'!T117)</f>
        <v>0</v>
      </c>
      <c r="T116" s="213">
        <f>IF('Indicator Date hidden'!U117="x","x",$T$2-'Indicator Date hidden'!U117)</f>
        <v>0</v>
      </c>
      <c r="U116" s="213">
        <f>IF('Indicator Date hidden'!V117="x","x",$U$2-'Indicator Date hidden'!V117)</f>
        <v>0</v>
      </c>
      <c r="V116" s="213">
        <f>IF('Indicator Date hidden'!W117="x","x",$V$2-'Indicator Date hidden'!W117)</f>
        <v>0</v>
      </c>
      <c r="W116" s="213">
        <f>IF('Indicator Date hidden'!X117="x","x",$W$2-'Indicator Date hidden'!X117)</f>
        <v>1</v>
      </c>
      <c r="X116" s="213">
        <f>IF('Indicator Date hidden'!Y117="x","x",$X$2-'Indicator Date hidden'!Y117)</f>
        <v>1</v>
      </c>
      <c r="Y116" s="213">
        <f>IF('Indicator Date hidden'!Z117="x","x",$Y$2-'Indicator Date hidden'!Z117)</f>
        <v>0</v>
      </c>
      <c r="Z116" s="213">
        <f>IF('Indicator Date hidden'!AA117="x","x",$Z$2-'Indicator Date hidden'!AA117)</f>
        <v>0</v>
      </c>
      <c r="AA116" s="213" t="str">
        <f>IF('Indicator Date hidden'!AB117="x","x",$AA$2-'Indicator Date hidden'!AB117)</f>
        <v>x</v>
      </c>
      <c r="AB116" s="213">
        <f>IF('Indicator Date hidden'!AC117="x","x",$AB$2-'Indicator Date hidden'!AC117)</f>
        <v>0</v>
      </c>
      <c r="AC116" s="213">
        <f>IF('Indicator Date hidden'!AD117="x","x",$AC$2-'Indicator Date hidden'!AD117)</f>
        <v>0</v>
      </c>
      <c r="AD116" s="213" t="str">
        <f>IF('Indicator Date hidden'!AE117="x","x",$AD$2-'Indicator Date hidden'!AE117)</f>
        <v>x</v>
      </c>
      <c r="AE116" s="213">
        <f>IF('Indicator Date hidden'!AF117="x","x",$AE$2-'Indicator Date hidden'!AF117)</f>
        <v>0</v>
      </c>
      <c r="AF116" s="213">
        <f>IF('Indicator Date hidden'!AG117="x","x",$AF$2-'Indicator Date hidden'!AG117)</f>
        <v>0</v>
      </c>
      <c r="AG116" s="213">
        <f>IF('Indicator Date hidden'!AH117="x","x",$AG$2-'Indicator Date hidden'!AH117)</f>
        <v>0</v>
      </c>
      <c r="AH116" s="213">
        <f>IF('Indicator Date hidden'!AI117="x","x",$AH$2-'Indicator Date hidden'!AI117)</f>
        <v>0</v>
      </c>
      <c r="AI116" s="213">
        <f>IF('Indicator Date hidden'!AJ117="x","x",$AI$2-'Indicator Date hidden'!AJ117)</f>
        <v>0</v>
      </c>
      <c r="AJ116" s="213" t="str">
        <f>IF('Indicator Date hidden'!AK117="x","x",$AJ$2-'Indicator Date hidden'!AK117)</f>
        <v>x</v>
      </c>
      <c r="AK116" s="213">
        <f>IF('Indicator Date hidden'!AL117="x","x",$AK$2-'Indicator Date hidden'!AL117)</f>
        <v>1</v>
      </c>
      <c r="AL116" s="213">
        <f>IF('Indicator Date hidden'!AM117="x","x",$AL$2-'Indicator Date hidden'!AM117)</f>
        <v>0</v>
      </c>
      <c r="AM116" s="213">
        <f>IF('Indicator Date hidden'!AN117="x","x",$AM$2-'Indicator Date hidden'!AN117)</f>
        <v>0</v>
      </c>
      <c r="AN116" s="213">
        <f>IF('Indicator Date hidden'!AO117="x","x",$AN$2-'Indicator Date hidden'!AO117)</f>
        <v>0</v>
      </c>
      <c r="AO116" s="213" t="str">
        <f>IF('Indicator Date hidden'!AP117="x","x",$AO$2-'Indicator Date hidden'!AP117)</f>
        <v>x</v>
      </c>
      <c r="AP116" s="213" t="str">
        <f>IF('Indicator Date hidden'!AQ117="x","x",$AP$2-'Indicator Date hidden'!AQ117)</f>
        <v>x</v>
      </c>
      <c r="AQ116" s="213">
        <f>IF('Indicator Date hidden'!AR117="x","x",$AQ$2-'Indicator Date hidden'!AR117)</f>
        <v>8</v>
      </c>
      <c r="AR116" s="213">
        <f>IF('Indicator Date hidden'!AS117="x","x",$AR$2-'Indicator Date hidden'!AS117)</f>
        <v>0</v>
      </c>
      <c r="AS116" s="213">
        <f>IF('Indicator Date hidden'!AT117="x","x",$AS$2-'Indicator Date hidden'!AT117)</f>
        <v>0</v>
      </c>
      <c r="AT116" s="213">
        <f>IF('Indicator Date hidden'!AU117="x","x",$AT$2-'Indicator Date hidden'!AU117)</f>
        <v>0</v>
      </c>
      <c r="AU116" s="213">
        <f>IF('Indicator Date hidden'!AV117="x","x",$AU$2-'Indicator Date hidden'!AV117)</f>
        <v>3</v>
      </c>
      <c r="AV116" s="213">
        <f>IF('Indicator Date hidden'!AW117="x","x",$AV$2-'Indicator Date hidden'!AW117)</f>
        <v>0</v>
      </c>
      <c r="AW116" s="213">
        <f>IF('Indicator Date hidden'!AX117="x","x",$AW$2-'Indicator Date hidden'!AX117)</f>
        <v>0</v>
      </c>
      <c r="AX116" s="213">
        <f>IF('Indicator Date hidden'!AY117="x","x",$AX$2-'Indicator Date hidden'!AY117)</f>
        <v>0</v>
      </c>
      <c r="AY116" s="213">
        <f>IF('Indicator Date hidden'!AZ117="x","x",$AY$2-'Indicator Date hidden'!AZ117)</f>
        <v>0</v>
      </c>
      <c r="AZ116" s="213">
        <f>IF('Indicator Date hidden'!BA117="x","x",$AZ$2-'Indicator Date hidden'!BA117)</f>
        <v>0</v>
      </c>
      <c r="BA116">
        <f t="shared" si="15"/>
        <v>15</v>
      </c>
      <c r="BB116" s="21">
        <f t="shared" si="16"/>
        <v>0.32608695652173914</v>
      </c>
      <c r="BC116">
        <f t="shared" si="17"/>
        <v>6</v>
      </c>
      <c r="BD116" s="21">
        <f t="shared" si="18"/>
        <v>1.2520304869549503</v>
      </c>
      <c r="BE116" s="283">
        <f t="shared" si="19"/>
        <v>0</v>
      </c>
    </row>
    <row r="117" spans="1:57" x14ac:dyDescent="0.35">
      <c r="A117" t="s">
        <v>8222</v>
      </c>
      <c r="B117" s="213">
        <f>IF('Indicator Date hidden'!C118="x","x",$B$2-'Indicator Date hidden'!C118)</f>
        <v>0</v>
      </c>
      <c r="C117" s="213">
        <f>IF('Indicator Date hidden'!D118="x","x",$C$2-'Indicator Date hidden'!D118)</f>
        <v>0</v>
      </c>
      <c r="D117" s="213">
        <f>IF('Indicator Date hidden'!E118="x","x",$D$2-'Indicator Date hidden'!E118)</f>
        <v>0</v>
      </c>
      <c r="E117" s="213">
        <f>IF('Indicator Date hidden'!F118="x","x",$E$2-'Indicator Date hidden'!F118)</f>
        <v>0</v>
      </c>
      <c r="F117" s="213">
        <f>IF('Indicator Date hidden'!G118="x","x",$F$2-'Indicator Date hidden'!G118)</f>
        <v>0</v>
      </c>
      <c r="G117" s="213">
        <f>IF('Indicator Date hidden'!H118="x","x",$G$2-'Indicator Date hidden'!H118)</f>
        <v>0</v>
      </c>
      <c r="H117" s="213">
        <f>IF('Indicator Date hidden'!I118="x","x",$H$2-'Indicator Date hidden'!I118)</f>
        <v>0</v>
      </c>
      <c r="I117" s="213">
        <f>IF('Indicator Date hidden'!J118="x","x",$I$2-'Indicator Date hidden'!J118)</f>
        <v>0</v>
      </c>
      <c r="J117" s="213">
        <f>IF('Indicator Date hidden'!K118="x","x",$J$2-'Indicator Date hidden'!K118)</f>
        <v>0</v>
      </c>
      <c r="K117" s="213">
        <f>IF('Indicator Date hidden'!L118="x","x",$K$2-'Indicator Date hidden'!L118)</f>
        <v>0</v>
      </c>
      <c r="L117" s="213">
        <f>IF('Indicator Date hidden'!M118="x","x",$L$2-'Indicator Date hidden'!M118)</f>
        <v>0</v>
      </c>
      <c r="M117" s="213">
        <f>IF('Indicator Date hidden'!N118="x","x",$M$2-'Indicator Date hidden'!N118)</f>
        <v>0</v>
      </c>
      <c r="N117" s="213">
        <f>IF('Indicator Date hidden'!O118="x","x",$N$2-'Indicator Date hidden'!O118)</f>
        <v>0</v>
      </c>
      <c r="O117" s="213">
        <f>IF('Indicator Date hidden'!P118="x","x",$O$2-'Indicator Date hidden'!P118)</f>
        <v>0</v>
      </c>
      <c r="P117" s="213">
        <f>IF('Indicator Date hidden'!Q118="x","x",$P$2-'Indicator Date hidden'!Q118)</f>
        <v>0</v>
      </c>
      <c r="Q117" s="213">
        <f>IF('Indicator Date hidden'!R118="x","x",$Q$2-'Indicator Date hidden'!R118)</f>
        <v>3</v>
      </c>
      <c r="R117" s="213">
        <f>IF('Indicator Date hidden'!S118="x","x",$R$2-'Indicator Date hidden'!S118)</f>
        <v>0</v>
      </c>
      <c r="S117" s="213">
        <f>IF('Indicator Date hidden'!T118="x","x",$S$2-'Indicator Date hidden'!T118)</f>
        <v>0</v>
      </c>
      <c r="T117" s="213">
        <f>IF('Indicator Date hidden'!U118="x","x",$T$2-'Indicator Date hidden'!U118)</f>
        <v>0</v>
      </c>
      <c r="U117" s="213">
        <f>IF('Indicator Date hidden'!V118="x","x",$U$2-'Indicator Date hidden'!V118)</f>
        <v>0</v>
      </c>
      <c r="V117" s="213">
        <f>IF('Indicator Date hidden'!W118="x","x",$V$2-'Indicator Date hidden'!W118)</f>
        <v>0</v>
      </c>
      <c r="W117" s="213">
        <f>IF('Indicator Date hidden'!X118="x","x",$W$2-'Indicator Date hidden'!X118)</f>
        <v>3</v>
      </c>
      <c r="X117" s="213">
        <f>IF('Indicator Date hidden'!Y118="x","x",$X$2-'Indicator Date hidden'!Y118)</f>
        <v>4</v>
      </c>
      <c r="Y117" s="213">
        <f>IF('Indicator Date hidden'!Z118="x","x",$Y$2-'Indicator Date hidden'!Z118)</f>
        <v>0</v>
      </c>
      <c r="Z117" s="213">
        <f>IF('Indicator Date hidden'!AA118="x","x",$Z$2-'Indicator Date hidden'!AA118)</f>
        <v>0</v>
      </c>
      <c r="AA117" s="213">
        <f>IF('Indicator Date hidden'!AB118="x","x",$AA$2-'Indicator Date hidden'!AB118)</f>
        <v>0</v>
      </c>
      <c r="AB117" s="213">
        <f>IF('Indicator Date hidden'!AC118="x","x",$AB$2-'Indicator Date hidden'!AC118)</f>
        <v>0</v>
      </c>
      <c r="AC117" s="213">
        <f>IF('Indicator Date hidden'!AD118="x","x",$AC$2-'Indicator Date hidden'!AD118)</f>
        <v>0</v>
      </c>
      <c r="AD117" s="213" t="str">
        <f>IF('Indicator Date hidden'!AE118="x","x",$AD$2-'Indicator Date hidden'!AE118)</f>
        <v>x</v>
      </c>
      <c r="AE117" s="213">
        <f>IF('Indicator Date hidden'!AF118="x","x",$AE$2-'Indicator Date hidden'!AF118)</f>
        <v>0</v>
      </c>
      <c r="AF117" s="213">
        <f>IF('Indicator Date hidden'!AG118="x","x",$AF$2-'Indicator Date hidden'!AG118)</f>
        <v>6</v>
      </c>
      <c r="AG117" s="213">
        <f>IF('Indicator Date hidden'!AH118="x","x",$AG$2-'Indicator Date hidden'!AH118)</f>
        <v>0</v>
      </c>
      <c r="AH117" s="213">
        <f>IF('Indicator Date hidden'!AI118="x","x",$AH$2-'Indicator Date hidden'!AI118)</f>
        <v>0</v>
      </c>
      <c r="AI117" s="213">
        <f>IF('Indicator Date hidden'!AJ118="x","x",$AI$2-'Indicator Date hidden'!AJ118)</f>
        <v>0</v>
      </c>
      <c r="AJ117" s="213" t="str">
        <f>IF('Indicator Date hidden'!AK118="x","x",$AJ$2-'Indicator Date hidden'!AK118)</f>
        <v>x</v>
      </c>
      <c r="AK117" s="213">
        <f>IF('Indicator Date hidden'!AL118="x","x",$AK$2-'Indicator Date hidden'!AL118)</f>
        <v>1</v>
      </c>
      <c r="AL117" s="213">
        <f>IF('Indicator Date hidden'!AM118="x","x",$AL$2-'Indicator Date hidden'!AM118)</f>
        <v>0</v>
      </c>
      <c r="AM117" s="213">
        <f>IF('Indicator Date hidden'!AN118="x","x",$AM$2-'Indicator Date hidden'!AN118)</f>
        <v>0</v>
      </c>
      <c r="AN117" s="213">
        <f>IF('Indicator Date hidden'!AO118="x","x",$AN$2-'Indicator Date hidden'!AO118)</f>
        <v>0</v>
      </c>
      <c r="AO117" s="213">
        <f>IF('Indicator Date hidden'!AP118="x","x",$AO$2-'Indicator Date hidden'!AP118)</f>
        <v>0</v>
      </c>
      <c r="AP117" s="213">
        <f>IF('Indicator Date hidden'!AQ118="x","x",$AP$2-'Indicator Date hidden'!AQ118)</f>
        <v>0</v>
      </c>
      <c r="AQ117" s="213">
        <f>IF('Indicator Date hidden'!AR118="x","x",$AQ$2-'Indicator Date hidden'!AR118)</f>
        <v>4</v>
      </c>
      <c r="AR117" s="213">
        <f>IF('Indicator Date hidden'!AS118="x","x",$AR$2-'Indicator Date hidden'!AS118)</f>
        <v>0</v>
      </c>
      <c r="AS117" s="213">
        <f>IF('Indicator Date hidden'!AT118="x","x",$AS$2-'Indicator Date hidden'!AT118)</f>
        <v>0</v>
      </c>
      <c r="AT117" s="213">
        <f>IF('Indicator Date hidden'!AU118="x","x",$AT$2-'Indicator Date hidden'!AU118)</f>
        <v>0</v>
      </c>
      <c r="AU117" s="213">
        <f>IF('Indicator Date hidden'!AV118="x","x",$AU$2-'Indicator Date hidden'!AV118)</f>
        <v>3</v>
      </c>
      <c r="AV117" s="213">
        <f>IF('Indicator Date hidden'!AW118="x","x",$AV$2-'Indicator Date hidden'!AW118)</f>
        <v>0</v>
      </c>
      <c r="AW117" s="213">
        <f>IF('Indicator Date hidden'!AX118="x","x",$AW$2-'Indicator Date hidden'!AX118)</f>
        <v>0</v>
      </c>
      <c r="AX117" s="213">
        <f>IF('Indicator Date hidden'!AY118="x","x",$AX$2-'Indicator Date hidden'!AY118)</f>
        <v>0</v>
      </c>
      <c r="AY117" s="213">
        <f>IF('Indicator Date hidden'!AZ118="x","x",$AY$2-'Indicator Date hidden'!AZ118)</f>
        <v>0</v>
      </c>
      <c r="AZ117" s="213">
        <f>IF('Indicator Date hidden'!BA118="x","x",$AZ$2-'Indicator Date hidden'!BA118)</f>
        <v>0</v>
      </c>
      <c r="BA117">
        <f t="shared" si="15"/>
        <v>24</v>
      </c>
      <c r="BB117" s="21">
        <f t="shared" si="16"/>
        <v>0.48979591836734693</v>
      </c>
      <c r="BC117">
        <f t="shared" si="17"/>
        <v>7</v>
      </c>
      <c r="BD117" s="21">
        <f t="shared" si="18"/>
        <v>1.3112145636088988</v>
      </c>
      <c r="BE117" s="283">
        <f t="shared" si="19"/>
        <v>0</v>
      </c>
    </row>
    <row r="118" spans="1:57" x14ac:dyDescent="0.35">
      <c r="A118" t="s">
        <v>8240</v>
      </c>
      <c r="B118" s="213">
        <f>IF('Indicator Date hidden'!C119="x","x",$B$2-'Indicator Date hidden'!C119)</f>
        <v>0</v>
      </c>
      <c r="C118" s="213">
        <f>IF('Indicator Date hidden'!D119="x","x",$C$2-'Indicator Date hidden'!D119)</f>
        <v>0</v>
      </c>
      <c r="D118" s="213">
        <f>IF('Indicator Date hidden'!E119="x","x",$D$2-'Indicator Date hidden'!E119)</f>
        <v>0</v>
      </c>
      <c r="E118" s="213">
        <f>IF('Indicator Date hidden'!F119="x","x",$E$2-'Indicator Date hidden'!F119)</f>
        <v>0</v>
      </c>
      <c r="F118" s="213">
        <f>IF('Indicator Date hidden'!G119="x","x",$F$2-'Indicator Date hidden'!G119)</f>
        <v>0</v>
      </c>
      <c r="G118" s="213">
        <f>IF('Indicator Date hidden'!H119="x","x",$G$2-'Indicator Date hidden'!H119)</f>
        <v>0</v>
      </c>
      <c r="H118" s="213">
        <f>IF('Indicator Date hidden'!I119="x","x",$H$2-'Indicator Date hidden'!I119)</f>
        <v>0</v>
      </c>
      <c r="I118" s="213">
        <f>IF('Indicator Date hidden'!J119="x","x",$I$2-'Indicator Date hidden'!J119)</f>
        <v>0</v>
      </c>
      <c r="J118" s="213">
        <f>IF('Indicator Date hidden'!K119="x","x",$J$2-'Indicator Date hidden'!K119)</f>
        <v>0</v>
      </c>
      <c r="K118" s="213">
        <f>IF('Indicator Date hidden'!L119="x","x",$K$2-'Indicator Date hidden'!L119)</f>
        <v>0</v>
      </c>
      <c r="L118" s="213">
        <f>IF('Indicator Date hidden'!M119="x","x",$L$2-'Indicator Date hidden'!M119)</f>
        <v>0</v>
      </c>
      <c r="M118" s="213">
        <f>IF('Indicator Date hidden'!N119="x","x",$M$2-'Indicator Date hidden'!N119)</f>
        <v>0</v>
      </c>
      <c r="N118" s="213">
        <f>IF('Indicator Date hidden'!O119="x","x",$N$2-'Indicator Date hidden'!O119)</f>
        <v>0</v>
      </c>
      <c r="O118" s="213">
        <f>IF('Indicator Date hidden'!P119="x","x",$O$2-'Indicator Date hidden'!P119)</f>
        <v>0</v>
      </c>
      <c r="P118" s="213">
        <f>IF('Indicator Date hidden'!Q119="x","x",$P$2-'Indicator Date hidden'!Q119)</f>
        <v>0</v>
      </c>
      <c r="Q118" s="213">
        <f>IF('Indicator Date hidden'!R119="x","x",$Q$2-'Indicator Date hidden'!R119)</f>
        <v>3</v>
      </c>
      <c r="R118" s="213">
        <f>IF('Indicator Date hidden'!S119="x","x",$R$2-'Indicator Date hidden'!S119)</f>
        <v>0</v>
      </c>
      <c r="S118" s="213">
        <f>IF('Indicator Date hidden'!T119="x","x",$S$2-'Indicator Date hidden'!T119)</f>
        <v>0</v>
      </c>
      <c r="T118" s="213">
        <f>IF('Indicator Date hidden'!U119="x","x",$T$2-'Indicator Date hidden'!U119)</f>
        <v>0</v>
      </c>
      <c r="U118" s="213">
        <f>IF('Indicator Date hidden'!V119="x","x",$U$2-'Indicator Date hidden'!V119)</f>
        <v>0</v>
      </c>
      <c r="V118" s="213">
        <f>IF('Indicator Date hidden'!W119="x","x",$V$2-'Indicator Date hidden'!W119)</f>
        <v>0</v>
      </c>
      <c r="W118" s="213">
        <f>IF('Indicator Date hidden'!X119="x","x",$W$2-'Indicator Date hidden'!X119)</f>
        <v>3</v>
      </c>
      <c r="X118" s="213">
        <f>IF('Indicator Date hidden'!Y119="x","x",$X$2-'Indicator Date hidden'!Y119)</f>
        <v>2</v>
      </c>
      <c r="Y118" s="213">
        <f>IF('Indicator Date hidden'!Z119="x","x",$Y$2-'Indicator Date hidden'!Z119)</f>
        <v>0</v>
      </c>
      <c r="Z118" s="213">
        <f>IF('Indicator Date hidden'!AA119="x","x",$Z$2-'Indicator Date hidden'!AA119)</f>
        <v>0</v>
      </c>
      <c r="AA118" s="213">
        <f>IF('Indicator Date hidden'!AB119="x","x",$AA$2-'Indicator Date hidden'!AB119)</f>
        <v>0</v>
      </c>
      <c r="AB118" s="213">
        <f>IF('Indicator Date hidden'!AC119="x","x",$AB$2-'Indicator Date hidden'!AC119)</f>
        <v>0</v>
      </c>
      <c r="AC118" s="213">
        <f>IF('Indicator Date hidden'!AD119="x","x",$AC$2-'Indicator Date hidden'!AD119)</f>
        <v>0</v>
      </c>
      <c r="AD118" s="213">
        <f>IF('Indicator Date hidden'!AE119="x","x",$AD$2-'Indicator Date hidden'!AE119)</f>
        <v>0</v>
      </c>
      <c r="AE118" s="213">
        <f>IF('Indicator Date hidden'!AF119="x","x",$AE$2-'Indicator Date hidden'!AF119)</f>
        <v>0</v>
      </c>
      <c r="AF118" s="213">
        <f>IF('Indicator Date hidden'!AG119="x","x",$AF$2-'Indicator Date hidden'!AG119)</f>
        <v>4</v>
      </c>
      <c r="AG118" s="213">
        <f>IF('Indicator Date hidden'!AH119="x","x",$AG$2-'Indicator Date hidden'!AH119)</f>
        <v>0</v>
      </c>
      <c r="AH118" s="213">
        <f>IF('Indicator Date hidden'!AI119="x","x",$AH$2-'Indicator Date hidden'!AI119)</f>
        <v>0</v>
      </c>
      <c r="AI118" s="213">
        <f>IF('Indicator Date hidden'!AJ119="x","x",$AI$2-'Indicator Date hidden'!AJ119)</f>
        <v>0</v>
      </c>
      <c r="AJ118" s="213" t="str">
        <f>IF('Indicator Date hidden'!AK119="x","x",$AJ$2-'Indicator Date hidden'!AK119)</f>
        <v>x</v>
      </c>
      <c r="AK118" s="213">
        <f>IF('Indicator Date hidden'!AL119="x","x",$AK$2-'Indicator Date hidden'!AL119)</f>
        <v>1</v>
      </c>
      <c r="AL118" s="213">
        <f>IF('Indicator Date hidden'!AM119="x","x",$AL$2-'Indicator Date hidden'!AM119)</f>
        <v>0</v>
      </c>
      <c r="AM118" s="213">
        <f>IF('Indicator Date hidden'!AN119="x","x",$AM$2-'Indicator Date hidden'!AN119)</f>
        <v>0</v>
      </c>
      <c r="AN118" s="213">
        <f>IF('Indicator Date hidden'!AO119="x","x",$AN$2-'Indicator Date hidden'!AO119)</f>
        <v>0</v>
      </c>
      <c r="AO118" s="213">
        <f>IF('Indicator Date hidden'!AP119="x","x",$AO$2-'Indicator Date hidden'!AP119)</f>
        <v>2</v>
      </c>
      <c r="AP118" s="213">
        <f>IF('Indicator Date hidden'!AQ119="x","x",$AP$2-'Indicator Date hidden'!AQ119)</f>
        <v>2</v>
      </c>
      <c r="AQ118" s="213">
        <f>IF('Indicator Date hidden'!AR119="x","x",$AQ$2-'Indicator Date hidden'!AR119)</f>
        <v>0</v>
      </c>
      <c r="AR118" s="213">
        <f>IF('Indicator Date hidden'!AS119="x","x",$AR$2-'Indicator Date hidden'!AS119)</f>
        <v>0</v>
      </c>
      <c r="AS118" s="213">
        <f>IF('Indicator Date hidden'!AT119="x","x",$AS$2-'Indicator Date hidden'!AT119)</f>
        <v>0</v>
      </c>
      <c r="AT118" s="213">
        <f>IF('Indicator Date hidden'!AU119="x","x",$AT$2-'Indicator Date hidden'!AU119)</f>
        <v>0</v>
      </c>
      <c r="AU118" s="213">
        <f>IF('Indicator Date hidden'!AV119="x","x",$AU$2-'Indicator Date hidden'!AV119)</f>
        <v>5</v>
      </c>
      <c r="AV118" s="213">
        <f>IF('Indicator Date hidden'!AW119="x","x",$AV$2-'Indicator Date hidden'!AW119)</f>
        <v>0</v>
      </c>
      <c r="AW118" s="213">
        <f>IF('Indicator Date hidden'!AX119="x","x",$AW$2-'Indicator Date hidden'!AX119)</f>
        <v>0</v>
      </c>
      <c r="AX118" s="213">
        <f>IF('Indicator Date hidden'!AY119="x","x",$AX$2-'Indicator Date hidden'!AY119)</f>
        <v>0</v>
      </c>
      <c r="AY118" s="213">
        <f>IF('Indicator Date hidden'!AZ119="x","x",$AY$2-'Indicator Date hidden'!AZ119)</f>
        <v>0</v>
      </c>
      <c r="AZ118" s="213">
        <f>IF('Indicator Date hidden'!BA119="x","x",$AZ$2-'Indicator Date hidden'!BA119)</f>
        <v>0</v>
      </c>
      <c r="BA118">
        <f t="shared" si="15"/>
        <v>22</v>
      </c>
      <c r="BB118" s="21">
        <f t="shared" si="16"/>
        <v>0.44</v>
      </c>
      <c r="BC118">
        <f t="shared" si="17"/>
        <v>8</v>
      </c>
      <c r="BD118" s="21">
        <f t="shared" si="18"/>
        <v>1.1164228589562291</v>
      </c>
      <c r="BE118" s="283">
        <f t="shared" si="19"/>
        <v>0</v>
      </c>
    </row>
    <row r="119" spans="1:57" x14ac:dyDescent="0.35">
      <c r="A119" t="s">
        <v>8235</v>
      </c>
      <c r="B119" s="213">
        <f>IF('Indicator Date hidden'!C120="x","x",$B$2-'Indicator Date hidden'!C120)</f>
        <v>0</v>
      </c>
      <c r="C119" s="213">
        <f>IF('Indicator Date hidden'!D120="x","x",$C$2-'Indicator Date hidden'!D120)</f>
        <v>0</v>
      </c>
      <c r="D119" s="213">
        <f>IF('Indicator Date hidden'!E120="x","x",$D$2-'Indicator Date hidden'!E120)</f>
        <v>0</v>
      </c>
      <c r="E119" s="213">
        <f>IF('Indicator Date hidden'!F120="x","x",$E$2-'Indicator Date hidden'!F120)</f>
        <v>0</v>
      </c>
      <c r="F119" s="213">
        <f>IF('Indicator Date hidden'!G120="x","x",$F$2-'Indicator Date hidden'!G120)</f>
        <v>0</v>
      </c>
      <c r="G119" s="213">
        <f>IF('Indicator Date hidden'!H120="x","x",$G$2-'Indicator Date hidden'!H120)</f>
        <v>0</v>
      </c>
      <c r="H119" s="213">
        <f>IF('Indicator Date hidden'!I120="x","x",$H$2-'Indicator Date hidden'!I120)</f>
        <v>0</v>
      </c>
      <c r="I119" s="213">
        <f>IF('Indicator Date hidden'!J120="x","x",$I$2-'Indicator Date hidden'!J120)</f>
        <v>0</v>
      </c>
      <c r="J119" s="213">
        <f>IF('Indicator Date hidden'!K120="x","x",$J$2-'Indicator Date hidden'!K120)</f>
        <v>0</v>
      </c>
      <c r="K119" s="213">
        <f>IF('Indicator Date hidden'!L120="x","x",$K$2-'Indicator Date hidden'!L120)</f>
        <v>0</v>
      </c>
      <c r="L119" s="213">
        <f>IF('Indicator Date hidden'!M120="x","x",$L$2-'Indicator Date hidden'!M120)</f>
        <v>0</v>
      </c>
      <c r="M119" s="213">
        <f>IF('Indicator Date hidden'!N120="x","x",$M$2-'Indicator Date hidden'!N120)</f>
        <v>0</v>
      </c>
      <c r="N119" s="213">
        <f>IF('Indicator Date hidden'!O120="x","x",$N$2-'Indicator Date hidden'!O120)</f>
        <v>0</v>
      </c>
      <c r="O119" s="213">
        <f>IF('Indicator Date hidden'!P120="x","x",$O$2-'Indicator Date hidden'!P120)</f>
        <v>0</v>
      </c>
      <c r="P119" s="213">
        <f>IF('Indicator Date hidden'!Q120="x","x",$P$2-'Indicator Date hidden'!Q120)</f>
        <v>0</v>
      </c>
      <c r="Q119" s="213" t="str">
        <f>IF('Indicator Date hidden'!R120="x","x",$Q$2-'Indicator Date hidden'!R120)</f>
        <v>x</v>
      </c>
      <c r="R119" s="213">
        <f>IF('Indicator Date hidden'!S120="x","x",$R$2-'Indicator Date hidden'!S120)</f>
        <v>0</v>
      </c>
      <c r="S119" s="213">
        <f>IF('Indicator Date hidden'!T120="x","x",$S$2-'Indicator Date hidden'!T120)</f>
        <v>0</v>
      </c>
      <c r="T119" s="213">
        <f>IF('Indicator Date hidden'!U120="x","x",$T$2-'Indicator Date hidden'!U120)</f>
        <v>0</v>
      </c>
      <c r="U119" s="213">
        <f>IF('Indicator Date hidden'!V120="x","x",$U$2-'Indicator Date hidden'!V120)</f>
        <v>0</v>
      </c>
      <c r="V119" s="213">
        <f>IF('Indicator Date hidden'!W120="x","x",$V$2-'Indicator Date hidden'!W120)</f>
        <v>0</v>
      </c>
      <c r="W119" s="213">
        <f>IF('Indicator Date hidden'!X120="x","x",$W$2-'Indicator Date hidden'!X120)</f>
        <v>5</v>
      </c>
      <c r="X119" s="213">
        <f>IF('Indicator Date hidden'!Y120="x","x",$X$2-'Indicator Date hidden'!Y120)</f>
        <v>2</v>
      </c>
      <c r="Y119" s="213">
        <f>IF('Indicator Date hidden'!Z120="x","x",$Y$2-'Indicator Date hidden'!Z120)</f>
        <v>0</v>
      </c>
      <c r="Z119" s="213">
        <f>IF('Indicator Date hidden'!AA120="x","x",$Z$2-'Indicator Date hidden'!AA120)</f>
        <v>0</v>
      </c>
      <c r="AA119" s="213">
        <f>IF('Indicator Date hidden'!AB120="x","x",$AA$2-'Indicator Date hidden'!AB120)</f>
        <v>0</v>
      </c>
      <c r="AB119" s="213">
        <f>IF('Indicator Date hidden'!AC120="x","x",$AB$2-'Indicator Date hidden'!AC120)</f>
        <v>0</v>
      </c>
      <c r="AC119" s="213">
        <f>IF('Indicator Date hidden'!AD120="x","x",$AC$2-'Indicator Date hidden'!AD120)</f>
        <v>0</v>
      </c>
      <c r="AD119" s="213">
        <f>IF('Indicator Date hidden'!AE120="x","x",$AD$2-'Indicator Date hidden'!AE120)</f>
        <v>0</v>
      </c>
      <c r="AE119" s="213">
        <f>IF('Indicator Date hidden'!AF120="x","x",$AE$2-'Indicator Date hidden'!AF120)</f>
        <v>0</v>
      </c>
      <c r="AF119" s="213" t="str">
        <f>IF('Indicator Date hidden'!AG120="x","x",$AF$2-'Indicator Date hidden'!AG120)</f>
        <v>x</v>
      </c>
      <c r="AG119" s="213">
        <f>IF('Indicator Date hidden'!AH120="x","x",$AG$2-'Indicator Date hidden'!AH120)</f>
        <v>0</v>
      </c>
      <c r="AH119" s="213">
        <f>IF('Indicator Date hidden'!AI120="x","x",$AH$2-'Indicator Date hidden'!AI120)</f>
        <v>0</v>
      </c>
      <c r="AI119" s="213">
        <f>IF('Indicator Date hidden'!AJ120="x","x",$AI$2-'Indicator Date hidden'!AJ120)</f>
        <v>0</v>
      </c>
      <c r="AJ119" s="213">
        <f>IF('Indicator Date hidden'!AK120="x","x",$AJ$2-'Indicator Date hidden'!AK120)</f>
        <v>1</v>
      </c>
      <c r="AK119" s="213">
        <f>IF('Indicator Date hidden'!AL120="x","x",$AK$2-'Indicator Date hidden'!AL120)</f>
        <v>1</v>
      </c>
      <c r="AL119" s="213">
        <f>IF('Indicator Date hidden'!AM120="x","x",$AL$2-'Indicator Date hidden'!AM120)</f>
        <v>0</v>
      </c>
      <c r="AM119" s="213">
        <f>IF('Indicator Date hidden'!AN120="x","x",$AM$2-'Indicator Date hidden'!AN120)</f>
        <v>0</v>
      </c>
      <c r="AN119" s="213">
        <f>IF('Indicator Date hidden'!AO120="x","x",$AN$2-'Indicator Date hidden'!AO120)</f>
        <v>0</v>
      </c>
      <c r="AO119" s="213">
        <f>IF('Indicator Date hidden'!AP120="x","x",$AO$2-'Indicator Date hidden'!AP120)</f>
        <v>1</v>
      </c>
      <c r="AP119" s="213">
        <f>IF('Indicator Date hidden'!AQ120="x","x",$AP$2-'Indicator Date hidden'!AQ120)</f>
        <v>1</v>
      </c>
      <c r="AQ119" s="213">
        <f>IF('Indicator Date hidden'!AR120="x","x",$AQ$2-'Indicator Date hidden'!AR120)</f>
        <v>6</v>
      </c>
      <c r="AR119" s="213">
        <f>IF('Indicator Date hidden'!AS120="x","x",$AR$2-'Indicator Date hidden'!AS120)</f>
        <v>0</v>
      </c>
      <c r="AS119" s="213">
        <f>IF('Indicator Date hidden'!AT120="x","x",$AS$2-'Indicator Date hidden'!AT120)</f>
        <v>0</v>
      </c>
      <c r="AT119" s="213">
        <f>IF('Indicator Date hidden'!AU120="x","x",$AT$2-'Indicator Date hidden'!AU120)</f>
        <v>0</v>
      </c>
      <c r="AU119" s="213">
        <f>IF('Indicator Date hidden'!AV120="x","x",$AU$2-'Indicator Date hidden'!AV120)</f>
        <v>1</v>
      </c>
      <c r="AV119" s="213">
        <f>IF('Indicator Date hidden'!AW120="x","x",$AV$2-'Indicator Date hidden'!AW120)</f>
        <v>0</v>
      </c>
      <c r="AW119" s="213">
        <f>IF('Indicator Date hidden'!AX120="x","x",$AW$2-'Indicator Date hidden'!AX120)</f>
        <v>0</v>
      </c>
      <c r="AX119" s="213">
        <f>IF('Indicator Date hidden'!AY120="x","x",$AX$2-'Indicator Date hidden'!AY120)</f>
        <v>0</v>
      </c>
      <c r="AY119" s="213">
        <f>IF('Indicator Date hidden'!AZ120="x","x",$AY$2-'Indicator Date hidden'!AZ120)</f>
        <v>0</v>
      </c>
      <c r="AZ119" s="213">
        <f>IF('Indicator Date hidden'!BA120="x","x",$AZ$2-'Indicator Date hidden'!BA120)</f>
        <v>0</v>
      </c>
      <c r="BA119">
        <f t="shared" si="15"/>
        <v>18</v>
      </c>
      <c r="BB119" s="21">
        <f t="shared" si="16"/>
        <v>0.36734693877551022</v>
      </c>
      <c r="BC119">
        <f t="shared" si="17"/>
        <v>8</v>
      </c>
      <c r="BD119" s="21">
        <f t="shared" si="18"/>
        <v>1.1373775341300223</v>
      </c>
      <c r="BE119" s="283">
        <f t="shared" si="19"/>
        <v>0</v>
      </c>
    </row>
    <row r="120" spans="1:57" x14ac:dyDescent="0.35">
      <c r="A120" t="s">
        <v>8246</v>
      </c>
      <c r="B120" s="213">
        <f>IF('Indicator Date hidden'!C121="x","x",$B$2-'Indicator Date hidden'!C121)</f>
        <v>0</v>
      </c>
      <c r="C120" s="213">
        <f>IF('Indicator Date hidden'!D121="x","x",$C$2-'Indicator Date hidden'!D121)</f>
        <v>0</v>
      </c>
      <c r="D120" s="213">
        <f>IF('Indicator Date hidden'!E121="x","x",$D$2-'Indicator Date hidden'!E121)</f>
        <v>0</v>
      </c>
      <c r="E120" s="213">
        <f>IF('Indicator Date hidden'!F121="x","x",$E$2-'Indicator Date hidden'!F121)</f>
        <v>0</v>
      </c>
      <c r="F120" s="213">
        <f>IF('Indicator Date hidden'!G121="x","x",$F$2-'Indicator Date hidden'!G121)</f>
        <v>0</v>
      </c>
      <c r="G120" s="213">
        <f>IF('Indicator Date hidden'!H121="x","x",$G$2-'Indicator Date hidden'!H121)</f>
        <v>0</v>
      </c>
      <c r="H120" s="213">
        <f>IF('Indicator Date hidden'!I121="x","x",$H$2-'Indicator Date hidden'!I121)</f>
        <v>0</v>
      </c>
      <c r="I120" s="213">
        <f>IF('Indicator Date hidden'!J121="x","x",$I$2-'Indicator Date hidden'!J121)</f>
        <v>0</v>
      </c>
      <c r="J120" s="213">
        <f>IF('Indicator Date hidden'!K121="x","x",$J$2-'Indicator Date hidden'!K121)</f>
        <v>0</v>
      </c>
      <c r="K120" s="213">
        <f>IF('Indicator Date hidden'!L121="x","x",$K$2-'Indicator Date hidden'!L121)</f>
        <v>0</v>
      </c>
      <c r="L120" s="213">
        <f>IF('Indicator Date hidden'!M121="x","x",$L$2-'Indicator Date hidden'!M121)</f>
        <v>0</v>
      </c>
      <c r="M120" s="213">
        <f>IF('Indicator Date hidden'!N121="x","x",$M$2-'Indicator Date hidden'!N121)</f>
        <v>0</v>
      </c>
      <c r="N120" s="213">
        <f>IF('Indicator Date hidden'!O121="x","x",$N$2-'Indicator Date hidden'!O121)</f>
        <v>0</v>
      </c>
      <c r="O120" s="213">
        <f>IF('Indicator Date hidden'!P121="x","x",$O$2-'Indicator Date hidden'!P121)</f>
        <v>0</v>
      </c>
      <c r="P120" s="213">
        <f>IF('Indicator Date hidden'!Q121="x","x",$P$2-'Indicator Date hidden'!Q121)</f>
        <v>0</v>
      </c>
      <c r="Q120" s="213">
        <f>IF('Indicator Date hidden'!R121="x","x",$Q$2-'Indicator Date hidden'!R121)</f>
        <v>1</v>
      </c>
      <c r="R120" s="213">
        <f>IF('Indicator Date hidden'!S121="x","x",$R$2-'Indicator Date hidden'!S121)</f>
        <v>0</v>
      </c>
      <c r="S120" s="213">
        <f>IF('Indicator Date hidden'!T121="x","x",$S$2-'Indicator Date hidden'!T121)</f>
        <v>0</v>
      </c>
      <c r="T120" s="213">
        <f>IF('Indicator Date hidden'!U121="x","x",$T$2-'Indicator Date hidden'!U121)</f>
        <v>0</v>
      </c>
      <c r="U120" s="213">
        <f>IF('Indicator Date hidden'!V121="x","x",$U$2-'Indicator Date hidden'!V121)</f>
        <v>0</v>
      </c>
      <c r="V120" s="213">
        <f>IF('Indicator Date hidden'!W121="x","x",$V$2-'Indicator Date hidden'!W121)</f>
        <v>0</v>
      </c>
      <c r="W120" s="213">
        <f>IF('Indicator Date hidden'!X121="x","x",$W$2-'Indicator Date hidden'!X121)</f>
        <v>1</v>
      </c>
      <c r="X120" s="213">
        <f>IF('Indicator Date hidden'!Y121="x","x",$X$2-'Indicator Date hidden'!Y121)</f>
        <v>4</v>
      </c>
      <c r="Y120" s="213">
        <f>IF('Indicator Date hidden'!Z121="x","x",$Y$2-'Indicator Date hidden'!Z121)</f>
        <v>0</v>
      </c>
      <c r="Z120" s="213">
        <f>IF('Indicator Date hidden'!AA121="x","x",$Z$2-'Indicator Date hidden'!AA121)</f>
        <v>0</v>
      </c>
      <c r="AA120" s="213">
        <f>IF('Indicator Date hidden'!AB121="x","x",$AA$2-'Indicator Date hidden'!AB121)</f>
        <v>0</v>
      </c>
      <c r="AB120" s="213">
        <f>IF('Indicator Date hidden'!AC121="x","x",$AB$2-'Indicator Date hidden'!AC121)</f>
        <v>0</v>
      </c>
      <c r="AC120" s="213">
        <f>IF('Indicator Date hidden'!AD121="x","x",$AC$2-'Indicator Date hidden'!AD121)</f>
        <v>0</v>
      </c>
      <c r="AD120" s="213">
        <f>IF('Indicator Date hidden'!AE121="x","x",$AD$2-'Indicator Date hidden'!AE121)</f>
        <v>0</v>
      </c>
      <c r="AE120" s="213">
        <f>IF('Indicator Date hidden'!AF121="x","x",$AE$2-'Indicator Date hidden'!AF121)</f>
        <v>0</v>
      </c>
      <c r="AF120" s="213">
        <f>IF('Indicator Date hidden'!AG121="x","x",$AF$2-'Indicator Date hidden'!AG121)</f>
        <v>4</v>
      </c>
      <c r="AG120" s="213">
        <f>IF('Indicator Date hidden'!AH121="x","x",$AG$2-'Indicator Date hidden'!AH121)</f>
        <v>0</v>
      </c>
      <c r="AH120" s="213">
        <f>IF('Indicator Date hidden'!AI121="x","x",$AH$2-'Indicator Date hidden'!AI121)</f>
        <v>0</v>
      </c>
      <c r="AI120" s="213">
        <f>IF('Indicator Date hidden'!AJ121="x","x",$AI$2-'Indicator Date hidden'!AJ121)</f>
        <v>0</v>
      </c>
      <c r="AJ120" s="213" t="str">
        <f>IF('Indicator Date hidden'!AK121="x","x",$AJ$2-'Indicator Date hidden'!AK121)</f>
        <v>x</v>
      </c>
      <c r="AK120" s="213">
        <f>IF('Indicator Date hidden'!AL121="x","x",$AK$2-'Indicator Date hidden'!AL121)</f>
        <v>1</v>
      </c>
      <c r="AL120" s="213">
        <f>IF('Indicator Date hidden'!AM121="x","x",$AL$2-'Indicator Date hidden'!AM121)</f>
        <v>0</v>
      </c>
      <c r="AM120" s="213">
        <f>IF('Indicator Date hidden'!AN121="x","x",$AM$2-'Indicator Date hidden'!AN121)</f>
        <v>0</v>
      </c>
      <c r="AN120" s="213">
        <f>IF('Indicator Date hidden'!AO121="x","x",$AN$2-'Indicator Date hidden'!AO121)</f>
        <v>0</v>
      </c>
      <c r="AO120" s="213">
        <f>IF('Indicator Date hidden'!AP121="x","x",$AO$2-'Indicator Date hidden'!AP121)</f>
        <v>1</v>
      </c>
      <c r="AP120" s="213">
        <f>IF('Indicator Date hidden'!AQ121="x","x",$AP$2-'Indicator Date hidden'!AQ121)</f>
        <v>1</v>
      </c>
      <c r="AQ120" s="213">
        <f>IF('Indicator Date hidden'!AR121="x","x",$AQ$2-'Indicator Date hidden'!AR121)</f>
        <v>6</v>
      </c>
      <c r="AR120" s="213">
        <f>IF('Indicator Date hidden'!AS121="x","x",$AR$2-'Indicator Date hidden'!AS121)</f>
        <v>0</v>
      </c>
      <c r="AS120" s="213">
        <f>IF('Indicator Date hidden'!AT121="x","x",$AS$2-'Indicator Date hidden'!AT121)</f>
        <v>0</v>
      </c>
      <c r="AT120" s="213">
        <f>IF('Indicator Date hidden'!AU121="x","x",$AT$2-'Indicator Date hidden'!AU121)</f>
        <v>0</v>
      </c>
      <c r="AU120" s="213">
        <f>IF('Indicator Date hidden'!AV121="x","x",$AU$2-'Indicator Date hidden'!AV121)</f>
        <v>7</v>
      </c>
      <c r="AV120" s="213">
        <f>IF('Indicator Date hidden'!AW121="x","x",$AV$2-'Indicator Date hidden'!AW121)</f>
        <v>0</v>
      </c>
      <c r="AW120" s="213">
        <f>IF('Indicator Date hidden'!AX121="x","x",$AW$2-'Indicator Date hidden'!AX121)</f>
        <v>0</v>
      </c>
      <c r="AX120" s="213">
        <f>IF('Indicator Date hidden'!AY121="x","x",$AX$2-'Indicator Date hidden'!AY121)</f>
        <v>0</v>
      </c>
      <c r="AY120" s="213">
        <f>IF('Indicator Date hidden'!AZ121="x","x",$AY$2-'Indicator Date hidden'!AZ121)</f>
        <v>0</v>
      </c>
      <c r="AZ120" s="213">
        <f>IF('Indicator Date hidden'!BA121="x","x",$AZ$2-'Indicator Date hidden'!BA121)</f>
        <v>0</v>
      </c>
      <c r="BA120">
        <f t="shared" si="15"/>
        <v>26</v>
      </c>
      <c r="BB120" s="21">
        <f t="shared" si="16"/>
        <v>0.52</v>
      </c>
      <c r="BC120">
        <f t="shared" si="17"/>
        <v>9</v>
      </c>
      <c r="BD120" s="21">
        <f t="shared" si="18"/>
        <v>1.4729562111617576</v>
      </c>
      <c r="BE120" s="283">
        <f t="shared" si="19"/>
        <v>0</v>
      </c>
    </row>
    <row r="121" spans="1:57" x14ac:dyDescent="0.35">
      <c r="A121" t="s">
        <v>8257</v>
      </c>
      <c r="B121" s="213">
        <f>IF('Indicator Date hidden'!C122="x","x",$B$2-'Indicator Date hidden'!C122)</f>
        <v>0</v>
      </c>
      <c r="C121" s="213">
        <f>IF('Indicator Date hidden'!D122="x","x",$C$2-'Indicator Date hidden'!D122)</f>
        <v>0</v>
      </c>
      <c r="D121" s="213">
        <f>IF('Indicator Date hidden'!E122="x","x",$D$2-'Indicator Date hidden'!E122)</f>
        <v>0</v>
      </c>
      <c r="E121" s="213">
        <f>IF('Indicator Date hidden'!F122="x","x",$E$2-'Indicator Date hidden'!F122)</f>
        <v>0</v>
      </c>
      <c r="F121" s="213">
        <f>IF('Indicator Date hidden'!G122="x","x",$F$2-'Indicator Date hidden'!G122)</f>
        <v>0</v>
      </c>
      <c r="G121" s="213">
        <f>IF('Indicator Date hidden'!H122="x","x",$G$2-'Indicator Date hidden'!H122)</f>
        <v>0</v>
      </c>
      <c r="H121" s="213">
        <f>IF('Indicator Date hidden'!I122="x","x",$H$2-'Indicator Date hidden'!I122)</f>
        <v>0</v>
      </c>
      <c r="I121" s="213">
        <f>IF('Indicator Date hidden'!J122="x","x",$I$2-'Indicator Date hidden'!J122)</f>
        <v>0</v>
      </c>
      <c r="J121" s="213">
        <f>IF('Indicator Date hidden'!K122="x","x",$J$2-'Indicator Date hidden'!K122)</f>
        <v>0</v>
      </c>
      <c r="K121" s="213">
        <f>IF('Indicator Date hidden'!L122="x","x",$K$2-'Indicator Date hidden'!L122)</f>
        <v>0</v>
      </c>
      <c r="L121" s="213">
        <f>IF('Indicator Date hidden'!M122="x","x",$L$2-'Indicator Date hidden'!M122)</f>
        <v>0</v>
      </c>
      <c r="M121" s="213">
        <f>IF('Indicator Date hidden'!N122="x","x",$M$2-'Indicator Date hidden'!N122)</f>
        <v>0</v>
      </c>
      <c r="N121" s="213">
        <f>IF('Indicator Date hidden'!O122="x","x",$N$2-'Indicator Date hidden'!O122)</f>
        <v>0</v>
      </c>
      <c r="O121" s="213">
        <f>IF('Indicator Date hidden'!P122="x","x",$O$2-'Indicator Date hidden'!P122)</f>
        <v>0</v>
      </c>
      <c r="P121" s="213" t="str">
        <f>IF('Indicator Date hidden'!Q122="x","x",$P$2-'Indicator Date hidden'!Q122)</f>
        <v>x</v>
      </c>
      <c r="Q121" s="213" t="str">
        <f>IF('Indicator Date hidden'!R122="x","x",$Q$2-'Indicator Date hidden'!R122)</f>
        <v>x</v>
      </c>
      <c r="R121" s="213">
        <f>IF('Indicator Date hidden'!S122="x","x",$R$2-'Indicator Date hidden'!S122)</f>
        <v>0</v>
      </c>
      <c r="S121" s="213">
        <f>IF('Indicator Date hidden'!T122="x","x",$S$2-'Indicator Date hidden'!T122)</f>
        <v>0</v>
      </c>
      <c r="T121" s="213">
        <f>IF('Indicator Date hidden'!U122="x","x",$T$2-'Indicator Date hidden'!U122)</f>
        <v>0</v>
      </c>
      <c r="U121" s="213" t="str">
        <f>IF('Indicator Date hidden'!V122="x","x",$U$2-'Indicator Date hidden'!V122)</f>
        <v>x</v>
      </c>
      <c r="V121" s="213">
        <f>IF('Indicator Date hidden'!W122="x","x",$V$2-'Indicator Date hidden'!W122)</f>
        <v>0</v>
      </c>
      <c r="W121" s="213">
        <f>IF('Indicator Date hidden'!X122="x","x",$W$2-'Indicator Date hidden'!X122)</f>
        <v>7</v>
      </c>
      <c r="X121" s="213">
        <f>IF('Indicator Date hidden'!Y122="x","x",$X$2-'Indicator Date hidden'!Y122)</f>
        <v>4</v>
      </c>
      <c r="Y121" s="213">
        <f>IF('Indicator Date hidden'!Z122="x","x",$Y$2-'Indicator Date hidden'!Z122)</f>
        <v>0</v>
      </c>
      <c r="Z121" s="213">
        <f>IF('Indicator Date hidden'!AA122="x","x",$Z$2-'Indicator Date hidden'!AA122)</f>
        <v>0</v>
      </c>
      <c r="AA121" s="213" t="str">
        <f>IF('Indicator Date hidden'!AB122="x","x",$AA$2-'Indicator Date hidden'!AB122)</f>
        <v>x</v>
      </c>
      <c r="AB121" s="213">
        <f>IF('Indicator Date hidden'!AC122="x","x",$AB$2-'Indicator Date hidden'!AC122)</f>
        <v>0</v>
      </c>
      <c r="AC121" s="213">
        <f>IF('Indicator Date hidden'!AD122="x","x",$AC$2-'Indicator Date hidden'!AD122)</f>
        <v>0</v>
      </c>
      <c r="AD121" s="213" t="str">
        <f>IF('Indicator Date hidden'!AE122="x","x",$AD$2-'Indicator Date hidden'!AE122)</f>
        <v>x</v>
      </c>
      <c r="AE121" s="213" t="str">
        <f>IF('Indicator Date hidden'!AF122="x","x",$AE$2-'Indicator Date hidden'!AF122)</f>
        <v>x</v>
      </c>
      <c r="AF121" s="213" t="str">
        <f>IF('Indicator Date hidden'!AG122="x","x",$AF$2-'Indicator Date hidden'!AG122)</f>
        <v>x</v>
      </c>
      <c r="AG121" s="213">
        <f>IF('Indicator Date hidden'!AH122="x","x",$AG$2-'Indicator Date hidden'!AH122)</f>
        <v>0</v>
      </c>
      <c r="AH121" s="213">
        <f>IF('Indicator Date hidden'!AI122="x","x",$AH$2-'Indicator Date hidden'!AI122)</f>
        <v>0</v>
      </c>
      <c r="AI121" s="213">
        <f>IF('Indicator Date hidden'!AJ122="x","x",$AI$2-'Indicator Date hidden'!AJ122)</f>
        <v>0</v>
      </c>
      <c r="AJ121" s="213" t="str">
        <f>IF('Indicator Date hidden'!AK122="x","x",$AJ$2-'Indicator Date hidden'!AK122)</f>
        <v>x</v>
      </c>
      <c r="AK121" s="213">
        <f>IF('Indicator Date hidden'!AL122="x","x",$AK$2-'Indicator Date hidden'!AL122)</f>
        <v>1</v>
      </c>
      <c r="AL121" s="213">
        <f>IF('Indicator Date hidden'!AM122="x","x",$AL$2-'Indicator Date hidden'!AM122)</f>
        <v>0</v>
      </c>
      <c r="AM121" s="213">
        <f>IF('Indicator Date hidden'!AN122="x","x",$AM$2-'Indicator Date hidden'!AN122)</f>
        <v>0</v>
      </c>
      <c r="AN121" s="213">
        <f>IF('Indicator Date hidden'!AO122="x","x",$AN$2-'Indicator Date hidden'!AO122)</f>
        <v>0</v>
      </c>
      <c r="AO121" s="213" t="str">
        <f>IF('Indicator Date hidden'!AP122="x","x",$AO$2-'Indicator Date hidden'!AP122)</f>
        <v>x</v>
      </c>
      <c r="AP121" s="213" t="str">
        <f>IF('Indicator Date hidden'!AQ122="x","x",$AP$2-'Indicator Date hidden'!AQ122)</f>
        <v>x</v>
      </c>
      <c r="AQ121" s="213">
        <f>IF('Indicator Date hidden'!AR122="x","x",$AQ$2-'Indicator Date hidden'!AR122)</f>
        <v>4</v>
      </c>
      <c r="AR121" s="213">
        <f>IF('Indicator Date hidden'!AS122="x","x",$AR$2-'Indicator Date hidden'!AS122)</f>
        <v>1</v>
      </c>
      <c r="AS121" s="213" t="str">
        <f>IF('Indicator Date hidden'!AT122="x","x",$AS$2-'Indicator Date hidden'!AT122)</f>
        <v>x</v>
      </c>
      <c r="AT121" s="213" t="str">
        <f>IF('Indicator Date hidden'!AU122="x","x",$AT$2-'Indicator Date hidden'!AU122)</f>
        <v>x</v>
      </c>
      <c r="AU121" s="213" t="str">
        <f>IF('Indicator Date hidden'!AV122="x","x",$AU$2-'Indicator Date hidden'!AV122)</f>
        <v>x</v>
      </c>
      <c r="AV121" s="213">
        <f>IF('Indicator Date hidden'!AW122="x","x",$AV$2-'Indicator Date hidden'!AW122)</f>
        <v>3</v>
      </c>
      <c r="AW121" s="213">
        <f>IF('Indicator Date hidden'!AX122="x","x",$AW$2-'Indicator Date hidden'!AX122)</f>
        <v>3</v>
      </c>
      <c r="AX121" s="213">
        <f>IF('Indicator Date hidden'!AY122="x","x",$AX$2-'Indicator Date hidden'!AY122)</f>
        <v>0</v>
      </c>
      <c r="AY121" s="213">
        <f>IF('Indicator Date hidden'!AZ122="x","x",$AY$2-'Indicator Date hidden'!AZ122)</f>
        <v>0</v>
      </c>
      <c r="AZ121" s="213">
        <f>IF('Indicator Date hidden'!BA122="x","x",$AZ$2-'Indicator Date hidden'!BA122)</f>
        <v>0</v>
      </c>
      <c r="BA121">
        <f t="shared" si="15"/>
        <v>23</v>
      </c>
      <c r="BB121" s="21">
        <f t="shared" si="16"/>
        <v>0.60526315789473684</v>
      </c>
      <c r="BC121">
        <f t="shared" si="17"/>
        <v>7</v>
      </c>
      <c r="BD121" s="21">
        <f t="shared" si="18"/>
        <v>1.5137870545547005</v>
      </c>
      <c r="BE121" s="283">
        <f t="shared" si="19"/>
        <v>0</v>
      </c>
    </row>
    <row r="122" spans="1:57" x14ac:dyDescent="0.35">
      <c r="A122" t="s">
        <v>8255</v>
      </c>
      <c r="B122" s="213">
        <f>IF('Indicator Date hidden'!C123="x","x",$B$2-'Indicator Date hidden'!C123)</f>
        <v>0</v>
      </c>
      <c r="C122" s="213">
        <f>IF('Indicator Date hidden'!D123="x","x",$C$2-'Indicator Date hidden'!D123)</f>
        <v>0</v>
      </c>
      <c r="D122" s="213">
        <f>IF('Indicator Date hidden'!E123="x","x",$D$2-'Indicator Date hidden'!E123)</f>
        <v>0</v>
      </c>
      <c r="E122" s="213">
        <f>IF('Indicator Date hidden'!F123="x","x",$E$2-'Indicator Date hidden'!F123)</f>
        <v>0</v>
      </c>
      <c r="F122" s="213">
        <f>IF('Indicator Date hidden'!G123="x","x",$F$2-'Indicator Date hidden'!G123)</f>
        <v>0</v>
      </c>
      <c r="G122" s="213">
        <f>IF('Indicator Date hidden'!H123="x","x",$G$2-'Indicator Date hidden'!H123)</f>
        <v>0</v>
      </c>
      <c r="H122" s="213">
        <f>IF('Indicator Date hidden'!I123="x","x",$H$2-'Indicator Date hidden'!I123)</f>
        <v>0</v>
      </c>
      <c r="I122" s="213">
        <f>IF('Indicator Date hidden'!J123="x","x",$I$2-'Indicator Date hidden'!J123)</f>
        <v>0</v>
      </c>
      <c r="J122" s="213">
        <f>IF('Indicator Date hidden'!K123="x","x",$J$2-'Indicator Date hidden'!K123)</f>
        <v>0</v>
      </c>
      <c r="K122" s="213">
        <f>IF('Indicator Date hidden'!L123="x","x",$K$2-'Indicator Date hidden'!L123)</f>
        <v>0</v>
      </c>
      <c r="L122" s="213">
        <f>IF('Indicator Date hidden'!M123="x","x",$L$2-'Indicator Date hidden'!M123)</f>
        <v>0</v>
      </c>
      <c r="M122" s="213">
        <f>IF('Indicator Date hidden'!N123="x","x",$M$2-'Indicator Date hidden'!N123)</f>
        <v>0</v>
      </c>
      <c r="N122" s="213">
        <f>IF('Indicator Date hidden'!O123="x","x",$N$2-'Indicator Date hidden'!O123)</f>
        <v>0</v>
      </c>
      <c r="O122" s="213">
        <f>IF('Indicator Date hidden'!P123="x","x",$O$2-'Indicator Date hidden'!P123)</f>
        <v>0</v>
      </c>
      <c r="P122" s="213">
        <f>IF('Indicator Date hidden'!Q123="x","x",$P$2-'Indicator Date hidden'!Q123)</f>
        <v>0</v>
      </c>
      <c r="Q122" s="213">
        <f>IF('Indicator Date hidden'!R123="x","x",$Q$2-'Indicator Date hidden'!R123)</f>
        <v>3</v>
      </c>
      <c r="R122" s="213">
        <f>IF('Indicator Date hidden'!S123="x","x",$R$2-'Indicator Date hidden'!S123)</f>
        <v>0</v>
      </c>
      <c r="S122" s="213">
        <f>IF('Indicator Date hidden'!T123="x","x",$S$2-'Indicator Date hidden'!T123)</f>
        <v>0</v>
      </c>
      <c r="T122" s="213">
        <f>IF('Indicator Date hidden'!U123="x","x",$T$2-'Indicator Date hidden'!U123)</f>
        <v>0</v>
      </c>
      <c r="U122" s="213">
        <f>IF('Indicator Date hidden'!V123="x","x",$U$2-'Indicator Date hidden'!V123)</f>
        <v>0</v>
      </c>
      <c r="V122" s="213">
        <f>IF('Indicator Date hidden'!W123="x","x",$V$2-'Indicator Date hidden'!W123)</f>
        <v>0</v>
      </c>
      <c r="W122" s="213">
        <f>IF('Indicator Date hidden'!X123="x","x",$W$2-'Indicator Date hidden'!X123)</f>
        <v>3</v>
      </c>
      <c r="X122" s="213" t="str">
        <f>IF('Indicator Date hidden'!Y123="x","x",$X$2-'Indicator Date hidden'!Y123)</f>
        <v>x</v>
      </c>
      <c r="Y122" s="213">
        <f>IF('Indicator Date hidden'!Z123="x","x",$Y$2-'Indicator Date hidden'!Z123)</f>
        <v>0</v>
      </c>
      <c r="Z122" s="213">
        <f>IF('Indicator Date hidden'!AA123="x","x",$Z$2-'Indicator Date hidden'!AA123)</f>
        <v>0</v>
      </c>
      <c r="AA122" s="213">
        <f>IF('Indicator Date hidden'!AB123="x","x",$AA$2-'Indicator Date hidden'!AB123)</f>
        <v>0</v>
      </c>
      <c r="AB122" s="213">
        <f>IF('Indicator Date hidden'!AC123="x","x",$AB$2-'Indicator Date hidden'!AC123)</f>
        <v>0</v>
      </c>
      <c r="AC122" s="213">
        <f>IF('Indicator Date hidden'!AD123="x","x",$AC$2-'Indicator Date hidden'!AD123)</f>
        <v>0</v>
      </c>
      <c r="AD122" s="213">
        <f>IF('Indicator Date hidden'!AE123="x","x",$AD$2-'Indicator Date hidden'!AE123)</f>
        <v>0</v>
      </c>
      <c r="AE122" s="213">
        <f>IF('Indicator Date hidden'!AF123="x","x",$AE$2-'Indicator Date hidden'!AF123)</f>
        <v>0</v>
      </c>
      <c r="AF122" s="213">
        <f>IF('Indicator Date hidden'!AG123="x","x",$AF$2-'Indicator Date hidden'!AG123)</f>
        <v>3</v>
      </c>
      <c r="AG122" s="213">
        <f>IF('Indicator Date hidden'!AH123="x","x",$AG$2-'Indicator Date hidden'!AH123)</f>
        <v>0</v>
      </c>
      <c r="AH122" s="213">
        <f>IF('Indicator Date hidden'!AI123="x","x",$AH$2-'Indicator Date hidden'!AI123)</f>
        <v>0</v>
      </c>
      <c r="AI122" s="213">
        <f>IF('Indicator Date hidden'!AJ123="x","x",$AI$2-'Indicator Date hidden'!AJ123)</f>
        <v>0</v>
      </c>
      <c r="AJ122" s="213">
        <f>IF('Indicator Date hidden'!AK123="x","x",$AJ$2-'Indicator Date hidden'!AK123)</f>
        <v>1</v>
      </c>
      <c r="AK122" s="213">
        <f>IF('Indicator Date hidden'!AL123="x","x",$AK$2-'Indicator Date hidden'!AL123)</f>
        <v>1</v>
      </c>
      <c r="AL122" s="213">
        <f>IF('Indicator Date hidden'!AM123="x","x",$AL$2-'Indicator Date hidden'!AM123)</f>
        <v>0</v>
      </c>
      <c r="AM122" s="213">
        <f>IF('Indicator Date hidden'!AN123="x","x",$AM$2-'Indicator Date hidden'!AN123)</f>
        <v>0</v>
      </c>
      <c r="AN122" s="213">
        <f>IF('Indicator Date hidden'!AO123="x","x",$AN$2-'Indicator Date hidden'!AO123)</f>
        <v>0</v>
      </c>
      <c r="AO122" s="213">
        <f>IF('Indicator Date hidden'!AP123="x","x",$AO$2-'Indicator Date hidden'!AP123)</f>
        <v>0</v>
      </c>
      <c r="AP122" s="213">
        <f>IF('Indicator Date hidden'!AQ123="x","x",$AP$2-'Indicator Date hidden'!AQ123)</f>
        <v>0</v>
      </c>
      <c r="AQ122" s="213">
        <f>IF('Indicator Date hidden'!AR123="x","x",$AQ$2-'Indicator Date hidden'!AR123)</f>
        <v>0</v>
      </c>
      <c r="AR122" s="213">
        <f>IF('Indicator Date hidden'!AS123="x","x",$AR$2-'Indicator Date hidden'!AS123)</f>
        <v>0</v>
      </c>
      <c r="AS122" s="213">
        <f>IF('Indicator Date hidden'!AT123="x","x",$AS$2-'Indicator Date hidden'!AT123)</f>
        <v>0</v>
      </c>
      <c r="AT122" s="213">
        <f>IF('Indicator Date hidden'!AU123="x","x",$AT$2-'Indicator Date hidden'!AU123)</f>
        <v>0</v>
      </c>
      <c r="AU122" s="213">
        <f>IF('Indicator Date hidden'!AV123="x","x",$AU$2-'Indicator Date hidden'!AV123)</f>
        <v>3</v>
      </c>
      <c r="AV122" s="213">
        <f>IF('Indicator Date hidden'!AW123="x","x",$AV$2-'Indicator Date hidden'!AW123)</f>
        <v>0</v>
      </c>
      <c r="AW122" s="213">
        <f>IF('Indicator Date hidden'!AX123="x","x",$AW$2-'Indicator Date hidden'!AX123)</f>
        <v>0</v>
      </c>
      <c r="AX122" s="213">
        <f>IF('Indicator Date hidden'!AY123="x","x",$AX$2-'Indicator Date hidden'!AY123)</f>
        <v>0</v>
      </c>
      <c r="AY122" s="213">
        <f>IF('Indicator Date hidden'!AZ123="x","x",$AY$2-'Indicator Date hidden'!AZ123)</f>
        <v>0</v>
      </c>
      <c r="AZ122" s="213">
        <f>IF('Indicator Date hidden'!BA123="x","x",$AZ$2-'Indicator Date hidden'!BA123)</f>
        <v>0</v>
      </c>
      <c r="BA122">
        <f t="shared" si="15"/>
        <v>14</v>
      </c>
      <c r="BB122" s="21">
        <f t="shared" si="16"/>
        <v>0.28000000000000003</v>
      </c>
      <c r="BC122">
        <f t="shared" si="17"/>
        <v>6</v>
      </c>
      <c r="BD122" s="21">
        <f t="shared" si="18"/>
        <v>0.82559069762201176</v>
      </c>
      <c r="BE122" s="283">
        <f t="shared" si="19"/>
        <v>0</v>
      </c>
    </row>
    <row r="123" spans="1:57" x14ac:dyDescent="0.35">
      <c r="A123" t="s">
        <v>8251</v>
      </c>
      <c r="B123" s="213">
        <f>IF('Indicator Date hidden'!C124="x","x",$B$2-'Indicator Date hidden'!C124)</f>
        <v>0</v>
      </c>
      <c r="C123" s="213">
        <f>IF('Indicator Date hidden'!D124="x","x",$C$2-'Indicator Date hidden'!D124)</f>
        <v>0</v>
      </c>
      <c r="D123" s="213">
        <f>IF('Indicator Date hidden'!E124="x","x",$D$2-'Indicator Date hidden'!E124)</f>
        <v>0</v>
      </c>
      <c r="E123" s="213">
        <f>IF('Indicator Date hidden'!F124="x","x",$E$2-'Indicator Date hidden'!F124)</f>
        <v>0</v>
      </c>
      <c r="F123" s="213">
        <f>IF('Indicator Date hidden'!G124="x","x",$F$2-'Indicator Date hidden'!G124)</f>
        <v>0</v>
      </c>
      <c r="G123" s="213">
        <f>IF('Indicator Date hidden'!H124="x","x",$G$2-'Indicator Date hidden'!H124)</f>
        <v>0</v>
      </c>
      <c r="H123" s="213">
        <f>IF('Indicator Date hidden'!I124="x","x",$H$2-'Indicator Date hidden'!I124)</f>
        <v>0</v>
      </c>
      <c r="I123" s="213">
        <f>IF('Indicator Date hidden'!J124="x","x",$I$2-'Indicator Date hidden'!J124)</f>
        <v>0</v>
      </c>
      <c r="J123" s="213">
        <f>IF('Indicator Date hidden'!K124="x","x",$J$2-'Indicator Date hidden'!K124)</f>
        <v>0</v>
      </c>
      <c r="K123" s="213">
        <f>IF('Indicator Date hidden'!L124="x","x",$K$2-'Indicator Date hidden'!L124)</f>
        <v>0</v>
      </c>
      <c r="L123" s="213">
        <f>IF('Indicator Date hidden'!M124="x","x",$L$2-'Indicator Date hidden'!M124)</f>
        <v>0</v>
      </c>
      <c r="M123" s="213">
        <f>IF('Indicator Date hidden'!N124="x","x",$M$2-'Indicator Date hidden'!N124)</f>
        <v>0</v>
      </c>
      <c r="N123" s="213">
        <f>IF('Indicator Date hidden'!O124="x","x",$N$2-'Indicator Date hidden'!O124)</f>
        <v>0</v>
      </c>
      <c r="O123" s="213">
        <f>IF('Indicator Date hidden'!P124="x","x",$O$2-'Indicator Date hidden'!P124)</f>
        <v>0</v>
      </c>
      <c r="P123" s="213">
        <f>IF('Indicator Date hidden'!Q124="x","x",$P$2-'Indicator Date hidden'!Q124)</f>
        <v>0</v>
      </c>
      <c r="Q123" s="213" t="str">
        <f>IF('Indicator Date hidden'!R124="x","x",$Q$2-'Indicator Date hidden'!R124)</f>
        <v>x</v>
      </c>
      <c r="R123" s="213">
        <f>IF('Indicator Date hidden'!S124="x","x",$R$2-'Indicator Date hidden'!S124)</f>
        <v>0</v>
      </c>
      <c r="S123" s="213">
        <f>IF('Indicator Date hidden'!T124="x","x",$S$2-'Indicator Date hidden'!T124)</f>
        <v>0</v>
      </c>
      <c r="T123" s="213">
        <f>IF('Indicator Date hidden'!U124="x","x",$T$2-'Indicator Date hidden'!U124)</f>
        <v>0</v>
      </c>
      <c r="U123" s="213" t="str">
        <f>IF('Indicator Date hidden'!V124="x","x",$U$2-'Indicator Date hidden'!V124)</f>
        <v>x</v>
      </c>
      <c r="V123" s="213">
        <f>IF('Indicator Date hidden'!W124="x","x",$V$2-'Indicator Date hidden'!W124)</f>
        <v>0</v>
      </c>
      <c r="W123" s="213" t="str">
        <f>IF('Indicator Date hidden'!X124="x","x",$W$2-'Indicator Date hidden'!X124)</f>
        <v>x</v>
      </c>
      <c r="X123" s="213">
        <f>IF('Indicator Date hidden'!Y124="x","x",$X$2-'Indicator Date hidden'!Y124)</f>
        <v>4</v>
      </c>
      <c r="Y123" s="213">
        <f>IF('Indicator Date hidden'!Z124="x","x",$Y$2-'Indicator Date hidden'!Z124)</f>
        <v>0</v>
      </c>
      <c r="Z123" s="213">
        <f>IF('Indicator Date hidden'!AA124="x","x",$Z$2-'Indicator Date hidden'!AA124)</f>
        <v>0</v>
      </c>
      <c r="AA123" s="213" t="str">
        <f>IF('Indicator Date hidden'!AB124="x","x",$AA$2-'Indicator Date hidden'!AB124)</f>
        <v>x</v>
      </c>
      <c r="AB123" s="213">
        <f>IF('Indicator Date hidden'!AC124="x","x",$AB$2-'Indicator Date hidden'!AC124)</f>
        <v>0</v>
      </c>
      <c r="AC123" s="213">
        <f>IF('Indicator Date hidden'!AD124="x","x",$AC$2-'Indicator Date hidden'!AD124)</f>
        <v>0</v>
      </c>
      <c r="AD123" s="213" t="str">
        <f>IF('Indicator Date hidden'!AE124="x","x",$AD$2-'Indicator Date hidden'!AE124)</f>
        <v>x</v>
      </c>
      <c r="AE123" s="213">
        <f>IF('Indicator Date hidden'!AF124="x","x",$AE$2-'Indicator Date hidden'!AF124)</f>
        <v>0</v>
      </c>
      <c r="AF123" s="213">
        <f>IF('Indicator Date hidden'!AG124="x","x",$AF$2-'Indicator Date hidden'!AG124)</f>
        <v>1</v>
      </c>
      <c r="AG123" s="213">
        <f>IF('Indicator Date hidden'!AH124="x","x",$AG$2-'Indicator Date hidden'!AH124)</f>
        <v>0</v>
      </c>
      <c r="AH123" s="213">
        <f>IF('Indicator Date hidden'!AI124="x","x",$AH$2-'Indicator Date hidden'!AI124)</f>
        <v>0</v>
      </c>
      <c r="AI123" s="213">
        <f>IF('Indicator Date hidden'!AJ124="x","x",$AI$2-'Indicator Date hidden'!AJ124)</f>
        <v>0</v>
      </c>
      <c r="AJ123" s="213" t="str">
        <f>IF('Indicator Date hidden'!AK124="x","x",$AJ$2-'Indicator Date hidden'!AK124)</f>
        <v>x</v>
      </c>
      <c r="AK123" s="213">
        <f>IF('Indicator Date hidden'!AL124="x","x",$AK$2-'Indicator Date hidden'!AL124)</f>
        <v>1</v>
      </c>
      <c r="AL123" s="213">
        <f>IF('Indicator Date hidden'!AM124="x","x",$AL$2-'Indicator Date hidden'!AM124)</f>
        <v>0</v>
      </c>
      <c r="AM123" s="213">
        <f>IF('Indicator Date hidden'!AN124="x","x",$AM$2-'Indicator Date hidden'!AN124)</f>
        <v>0</v>
      </c>
      <c r="AN123" s="213">
        <f>IF('Indicator Date hidden'!AO124="x","x",$AN$2-'Indicator Date hidden'!AO124)</f>
        <v>0</v>
      </c>
      <c r="AO123" s="213">
        <f>IF('Indicator Date hidden'!AP124="x","x",$AO$2-'Indicator Date hidden'!AP124)</f>
        <v>0</v>
      </c>
      <c r="AP123" s="213">
        <f>IF('Indicator Date hidden'!AQ124="x","x",$AP$2-'Indicator Date hidden'!AQ124)</f>
        <v>0</v>
      </c>
      <c r="AQ123" s="213">
        <f>IF('Indicator Date hidden'!AR124="x","x",$AQ$2-'Indicator Date hidden'!AR124)</f>
        <v>0</v>
      </c>
      <c r="AR123" s="213">
        <f>IF('Indicator Date hidden'!AS124="x","x",$AR$2-'Indicator Date hidden'!AS124)</f>
        <v>0</v>
      </c>
      <c r="AS123" s="213">
        <f>IF('Indicator Date hidden'!AT124="x","x",$AS$2-'Indicator Date hidden'!AT124)</f>
        <v>0</v>
      </c>
      <c r="AT123" s="213">
        <f>IF('Indicator Date hidden'!AU124="x","x",$AT$2-'Indicator Date hidden'!AU124)</f>
        <v>0</v>
      </c>
      <c r="AU123" s="213" t="str">
        <f>IF('Indicator Date hidden'!AV124="x","x",$AU$2-'Indicator Date hidden'!AV124)</f>
        <v>x</v>
      </c>
      <c r="AV123" s="213">
        <f>IF('Indicator Date hidden'!AW124="x","x",$AV$2-'Indicator Date hidden'!AW124)</f>
        <v>0</v>
      </c>
      <c r="AW123" s="213">
        <f>IF('Indicator Date hidden'!AX124="x","x",$AW$2-'Indicator Date hidden'!AX124)</f>
        <v>0</v>
      </c>
      <c r="AX123" s="213">
        <f>IF('Indicator Date hidden'!AY124="x","x",$AX$2-'Indicator Date hidden'!AY124)</f>
        <v>0</v>
      </c>
      <c r="AY123" s="213">
        <f>IF('Indicator Date hidden'!AZ124="x","x",$AY$2-'Indicator Date hidden'!AZ124)</f>
        <v>0</v>
      </c>
      <c r="AZ123" s="213">
        <f>IF('Indicator Date hidden'!BA124="x","x",$AZ$2-'Indicator Date hidden'!BA124)</f>
        <v>0</v>
      </c>
      <c r="BA123">
        <f t="shared" si="15"/>
        <v>6</v>
      </c>
      <c r="BB123" s="21">
        <f t="shared" si="16"/>
        <v>0.13636363636363635</v>
      </c>
      <c r="BC123">
        <f t="shared" si="17"/>
        <v>3</v>
      </c>
      <c r="BD123" s="21">
        <f t="shared" si="18"/>
        <v>0.62489668567579637</v>
      </c>
      <c r="BE123" s="283">
        <f t="shared" si="19"/>
        <v>0</v>
      </c>
    </row>
    <row r="124" spans="1:57" x14ac:dyDescent="0.35">
      <c r="A124" t="s">
        <v>8259</v>
      </c>
      <c r="B124" s="213">
        <f>IF('Indicator Date hidden'!C125="x","x",$B$2-'Indicator Date hidden'!C125)</f>
        <v>0</v>
      </c>
      <c r="C124" s="213">
        <f>IF('Indicator Date hidden'!D125="x","x",$C$2-'Indicator Date hidden'!D125)</f>
        <v>0</v>
      </c>
      <c r="D124" s="213">
        <f>IF('Indicator Date hidden'!E125="x","x",$D$2-'Indicator Date hidden'!E125)</f>
        <v>0</v>
      </c>
      <c r="E124" s="213">
        <f>IF('Indicator Date hidden'!F125="x","x",$E$2-'Indicator Date hidden'!F125)</f>
        <v>0</v>
      </c>
      <c r="F124" s="213">
        <f>IF('Indicator Date hidden'!G125="x","x",$F$2-'Indicator Date hidden'!G125)</f>
        <v>0</v>
      </c>
      <c r="G124" s="213">
        <f>IF('Indicator Date hidden'!H125="x","x",$G$2-'Indicator Date hidden'!H125)</f>
        <v>0</v>
      </c>
      <c r="H124" s="213">
        <f>IF('Indicator Date hidden'!I125="x","x",$H$2-'Indicator Date hidden'!I125)</f>
        <v>0</v>
      </c>
      <c r="I124" s="213">
        <f>IF('Indicator Date hidden'!J125="x","x",$I$2-'Indicator Date hidden'!J125)</f>
        <v>0</v>
      </c>
      <c r="J124" s="213">
        <f>IF('Indicator Date hidden'!K125="x","x",$J$2-'Indicator Date hidden'!K125)</f>
        <v>0</v>
      </c>
      <c r="K124" s="213">
        <f>IF('Indicator Date hidden'!L125="x","x",$K$2-'Indicator Date hidden'!L125)</f>
        <v>0</v>
      </c>
      <c r="L124" s="213">
        <f>IF('Indicator Date hidden'!M125="x","x",$L$2-'Indicator Date hidden'!M125)</f>
        <v>0</v>
      </c>
      <c r="M124" s="213">
        <f>IF('Indicator Date hidden'!N125="x","x",$M$2-'Indicator Date hidden'!N125)</f>
        <v>0</v>
      </c>
      <c r="N124" s="213">
        <f>IF('Indicator Date hidden'!O125="x","x",$N$2-'Indicator Date hidden'!O125)</f>
        <v>0</v>
      </c>
      <c r="O124" s="213">
        <f>IF('Indicator Date hidden'!P125="x","x",$O$2-'Indicator Date hidden'!P125)</f>
        <v>0</v>
      </c>
      <c r="P124" s="213">
        <f>IF('Indicator Date hidden'!Q125="x","x",$P$2-'Indicator Date hidden'!Q125)</f>
        <v>0</v>
      </c>
      <c r="Q124" s="213" t="str">
        <f>IF('Indicator Date hidden'!R125="x","x",$Q$2-'Indicator Date hidden'!R125)</f>
        <v>x</v>
      </c>
      <c r="R124" s="213">
        <f>IF('Indicator Date hidden'!S125="x","x",$R$2-'Indicator Date hidden'!S125)</f>
        <v>0</v>
      </c>
      <c r="S124" s="213">
        <f>IF('Indicator Date hidden'!T125="x","x",$S$2-'Indicator Date hidden'!T125)</f>
        <v>0</v>
      </c>
      <c r="T124" s="213">
        <f>IF('Indicator Date hidden'!U125="x","x",$T$2-'Indicator Date hidden'!U125)</f>
        <v>0</v>
      </c>
      <c r="U124" s="213" t="str">
        <f>IF('Indicator Date hidden'!V125="x","x",$U$2-'Indicator Date hidden'!V125)</f>
        <v>x</v>
      </c>
      <c r="V124" s="213">
        <f>IF('Indicator Date hidden'!W125="x","x",$V$2-'Indicator Date hidden'!W125)</f>
        <v>0</v>
      </c>
      <c r="W124" s="213" t="str">
        <f>IF('Indicator Date hidden'!X125="x","x",$W$2-'Indicator Date hidden'!X125)</f>
        <v>x</v>
      </c>
      <c r="X124" s="213">
        <f>IF('Indicator Date hidden'!Y125="x","x",$X$2-'Indicator Date hidden'!Y125)</f>
        <v>4</v>
      </c>
      <c r="Y124" s="213">
        <f>IF('Indicator Date hidden'!Z125="x","x",$Y$2-'Indicator Date hidden'!Z125)</f>
        <v>0</v>
      </c>
      <c r="Z124" s="213">
        <f>IF('Indicator Date hidden'!AA125="x","x",$Z$2-'Indicator Date hidden'!AA125)</f>
        <v>0</v>
      </c>
      <c r="AA124" s="213" t="str">
        <f>IF('Indicator Date hidden'!AB125="x","x",$AA$2-'Indicator Date hidden'!AB125)</f>
        <v>x</v>
      </c>
      <c r="AB124" s="213">
        <f>IF('Indicator Date hidden'!AC125="x","x",$AB$2-'Indicator Date hidden'!AC125)</f>
        <v>0</v>
      </c>
      <c r="AC124" s="213">
        <f>IF('Indicator Date hidden'!AD125="x","x",$AC$2-'Indicator Date hidden'!AD125)</f>
        <v>0</v>
      </c>
      <c r="AD124" s="213" t="str">
        <f>IF('Indicator Date hidden'!AE125="x","x",$AD$2-'Indicator Date hidden'!AE125)</f>
        <v>x</v>
      </c>
      <c r="AE124" s="213">
        <f>IF('Indicator Date hidden'!AF125="x","x",$AE$2-'Indicator Date hidden'!AF125)</f>
        <v>0</v>
      </c>
      <c r="AF124" s="213" t="str">
        <f>IF('Indicator Date hidden'!AG125="x","x",$AF$2-'Indicator Date hidden'!AG125)</f>
        <v>x</v>
      </c>
      <c r="AG124" s="213">
        <f>IF('Indicator Date hidden'!AH125="x","x",$AG$2-'Indicator Date hidden'!AH125)</f>
        <v>0</v>
      </c>
      <c r="AH124" s="213">
        <f>IF('Indicator Date hidden'!AI125="x","x",$AH$2-'Indicator Date hidden'!AI125)</f>
        <v>0</v>
      </c>
      <c r="AI124" s="213">
        <f>IF('Indicator Date hidden'!AJ125="x","x",$AI$2-'Indicator Date hidden'!AJ125)</f>
        <v>0</v>
      </c>
      <c r="AJ124" s="213" t="str">
        <f>IF('Indicator Date hidden'!AK125="x","x",$AJ$2-'Indicator Date hidden'!AK125)</f>
        <v>x</v>
      </c>
      <c r="AK124" s="213">
        <f>IF('Indicator Date hidden'!AL125="x","x",$AK$2-'Indicator Date hidden'!AL125)</f>
        <v>1</v>
      </c>
      <c r="AL124" s="213">
        <f>IF('Indicator Date hidden'!AM125="x","x",$AL$2-'Indicator Date hidden'!AM125)</f>
        <v>0</v>
      </c>
      <c r="AM124" s="213">
        <f>IF('Indicator Date hidden'!AN125="x","x",$AM$2-'Indicator Date hidden'!AN125)</f>
        <v>0</v>
      </c>
      <c r="AN124" s="213">
        <f>IF('Indicator Date hidden'!AO125="x","x",$AN$2-'Indicator Date hidden'!AO125)</f>
        <v>0</v>
      </c>
      <c r="AO124" s="213">
        <f>IF('Indicator Date hidden'!AP125="x","x",$AO$2-'Indicator Date hidden'!AP125)</f>
        <v>2</v>
      </c>
      <c r="AP124" s="213" t="str">
        <f>IF('Indicator Date hidden'!AQ125="x","x",$AP$2-'Indicator Date hidden'!AQ125)</f>
        <v>x</v>
      </c>
      <c r="AQ124" s="213">
        <f>IF('Indicator Date hidden'!AR125="x","x",$AQ$2-'Indicator Date hidden'!AR125)</f>
        <v>0</v>
      </c>
      <c r="AR124" s="213">
        <f>IF('Indicator Date hidden'!AS125="x","x",$AR$2-'Indicator Date hidden'!AS125)</f>
        <v>0</v>
      </c>
      <c r="AS124" s="213">
        <f>IF('Indicator Date hidden'!AT125="x","x",$AS$2-'Indicator Date hidden'!AT125)</f>
        <v>0</v>
      </c>
      <c r="AT124" s="213">
        <f>IF('Indicator Date hidden'!AU125="x","x",$AT$2-'Indicator Date hidden'!AU125)</f>
        <v>0</v>
      </c>
      <c r="AU124" s="213" t="str">
        <f>IF('Indicator Date hidden'!AV125="x","x",$AU$2-'Indicator Date hidden'!AV125)</f>
        <v>x</v>
      </c>
      <c r="AV124" s="213">
        <f>IF('Indicator Date hidden'!AW125="x","x",$AV$2-'Indicator Date hidden'!AW125)</f>
        <v>0</v>
      </c>
      <c r="AW124" s="213">
        <f>IF('Indicator Date hidden'!AX125="x","x",$AW$2-'Indicator Date hidden'!AX125)</f>
        <v>0</v>
      </c>
      <c r="AX124" s="213">
        <f>IF('Indicator Date hidden'!AY125="x","x",$AX$2-'Indicator Date hidden'!AY125)</f>
        <v>0</v>
      </c>
      <c r="AY124" s="213" t="str">
        <f>IF('Indicator Date hidden'!AZ125="x","x",$AY$2-'Indicator Date hidden'!AZ125)</f>
        <v>x</v>
      </c>
      <c r="AZ124" s="213">
        <f>IF('Indicator Date hidden'!BA125="x","x",$AZ$2-'Indicator Date hidden'!BA125)</f>
        <v>0</v>
      </c>
      <c r="BA124">
        <f t="shared" si="15"/>
        <v>7</v>
      </c>
      <c r="BB124" s="21">
        <f t="shared" si="16"/>
        <v>0.17073170731707318</v>
      </c>
      <c r="BC124">
        <f t="shared" si="17"/>
        <v>3</v>
      </c>
      <c r="BD124" s="21">
        <f t="shared" si="18"/>
        <v>0.69501496823292719</v>
      </c>
      <c r="BE124" s="283">
        <f t="shared" si="19"/>
        <v>0</v>
      </c>
    </row>
    <row r="125" spans="1:57" x14ac:dyDescent="0.35">
      <c r="A125" t="s">
        <v>8249</v>
      </c>
      <c r="B125" s="213">
        <f>IF('Indicator Date hidden'!C126="x","x",$B$2-'Indicator Date hidden'!C126)</f>
        <v>0</v>
      </c>
      <c r="C125" s="213">
        <f>IF('Indicator Date hidden'!D126="x","x",$C$2-'Indicator Date hidden'!D126)</f>
        <v>0</v>
      </c>
      <c r="D125" s="213">
        <f>IF('Indicator Date hidden'!E126="x","x",$D$2-'Indicator Date hidden'!E126)</f>
        <v>0</v>
      </c>
      <c r="E125" s="213">
        <f>IF('Indicator Date hidden'!F126="x","x",$E$2-'Indicator Date hidden'!F126)</f>
        <v>0</v>
      </c>
      <c r="F125" s="213">
        <f>IF('Indicator Date hidden'!G126="x","x",$F$2-'Indicator Date hidden'!G126)</f>
        <v>0</v>
      </c>
      <c r="G125" s="213">
        <f>IF('Indicator Date hidden'!H126="x","x",$G$2-'Indicator Date hidden'!H126)</f>
        <v>0</v>
      </c>
      <c r="H125" s="213">
        <f>IF('Indicator Date hidden'!I126="x","x",$H$2-'Indicator Date hidden'!I126)</f>
        <v>0</v>
      </c>
      <c r="I125" s="213">
        <f>IF('Indicator Date hidden'!J126="x","x",$I$2-'Indicator Date hidden'!J126)</f>
        <v>0</v>
      </c>
      <c r="J125" s="213">
        <f>IF('Indicator Date hidden'!K126="x","x",$J$2-'Indicator Date hidden'!K126)</f>
        <v>0</v>
      </c>
      <c r="K125" s="213">
        <f>IF('Indicator Date hidden'!L126="x","x",$K$2-'Indicator Date hidden'!L126)</f>
        <v>0</v>
      </c>
      <c r="L125" s="213">
        <f>IF('Indicator Date hidden'!M126="x","x",$L$2-'Indicator Date hidden'!M126)</f>
        <v>0</v>
      </c>
      <c r="M125" s="213">
        <f>IF('Indicator Date hidden'!N126="x","x",$M$2-'Indicator Date hidden'!N126)</f>
        <v>0</v>
      </c>
      <c r="N125" s="213">
        <f>IF('Indicator Date hidden'!O126="x","x",$N$2-'Indicator Date hidden'!O126)</f>
        <v>0</v>
      </c>
      <c r="O125" s="213">
        <f>IF('Indicator Date hidden'!P126="x","x",$O$2-'Indicator Date hidden'!P126)</f>
        <v>0</v>
      </c>
      <c r="P125" s="213">
        <f>IF('Indicator Date hidden'!Q126="x","x",$P$2-'Indicator Date hidden'!Q126)</f>
        <v>0</v>
      </c>
      <c r="Q125" s="213">
        <f>IF('Indicator Date hidden'!R126="x","x",$Q$2-'Indicator Date hidden'!R126)</f>
        <v>2</v>
      </c>
      <c r="R125" s="213">
        <f>IF('Indicator Date hidden'!S126="x","x",$R$2-'Indicator Date hidden'!S126)</f>
        <v>0</v>
      </c>
      <c r="S125" s="213">
        <f>IF('Indicator Date hidden'!T126="x","x",$S$2-'Indicator Date hidden'!T126)</f>
        <v>0</v>
      </c>
      <c r="T125" s="213">
        <f>IF('Indicator Date hidden'!U126="x","x",$T$2-'Indicator Date hidden'!U126)</f>
        <v>0</v>
      </c>
      <c r="U125" s="213">
        <f>IF('Indicator Date hidden'!V126="x","x",$U$2-'Indicator Date hidden'!V126)</f>
        <v>0</v>
      </c>
      <c r="V125" s="213">
        <f>IF('Indicator Date hidden'!W126="x","x",$V$2-'Indicator Date hidden'!W126)</f>
        <v>0</v>
      </c>
      <c r="W125" s="213">
        <f>IF('Indicator Date hidden'!X126="x","x",$W$2-'Indicator Date hidden'!X126)</f>
        <v>8</v>
      </c>
      <c r="X125" s="213">
        <f>IF('Indicator Date hidden'!Y126="x","x",$X$2-'Indicator Date hidden'!Y126)</f>
        <v>0</v>
      </c>
      <c r="Y125" s="213">
        <f>IF('Indicator Date hidden'!Z126="x","x",$Y$2-'Indicator Date hidden'!Z126)</f>
        <v>0</v>
      </c>
      <c r="Z125" s="213">
        <f>IF('Indicator Date hidden'!AA126="x","x",$Z$2-'Indicator Date hidden'!AA126)</f>
        <v>0</v>
      </c>
      <c r="AA125" s="213">
        <f>IF('Indicator Date hidden'!AB126="x","x",$AA$2-'Indicator Date hidden'!AB126)</f>
        <v>0</v>
      </c>
      <c r="AB125" s="213">
        <f>IF('Indicator Date hidden'!AC126="x","x",$AB$2-'Indicator Date hidden'!AC126)</f>
        <v>0</v>
      </c>
      <c r="AC125" s="213">
        <f>IF('Indicator Date hidden'!AD126="x","x",$AC$2-'Indicator Date hidden'!AD126)</f>
        <v>0</v>
      </c>
      <c r="AD125" s="213">
        <f>IF('Indicator Date hidden'!AE126="x","x",$AD$2-'Indicator Date hidden'!AE126)</f>
        <v>0</v>
      </c>
      <c r="AE125" s="213">
        <f>IF('Indicator Date hidden'!AF126="x","x",$AE$2-'Indicator Date hidden'!AF126)</f>
        <v>0</v>
      </c>
      <c r="AF125" s="213">
        <f>IF('Indicator Date hidden'!AG126="x","x",$AF$2-'Indicator Date hidden'!AG126)</f>
        <v>4</v>
      </c>
      <c r="AG125" s="213">
        <f>IF('Indicator Date hidden'!AH126="x","x",$AG$2-'Indicator Date hidden'!AH126)</f>
        <v>0</v>
      </c>
      <c r="AH125" s="213">
        <f>IF('Indicator Date hidden'!AI126="x","x",$AH$2-'Indicator Date hidden'!AI126)</f>
        <v>0</v>
      </c>
      <c r="AI125" s="213">
        <f>IF('Indicator Date hidden'!AJ126="x","x",$AI$2-'Indicator Date hidden'!AJ126)</f>
        <v>0</v>
      </c>
      <c r="AJ125" s="213" t="str">
        <f>IF('Indicator Date hidden'!AK126="x","x",$AJ$2-'Indicator Date hidden'!AK126)</f>
        <v>x</v>
      </c>
      <c r="AK125" s="213">
        <f>IF('Indicator Date hidden'!AL126="x","x",$AK$2-'Indicator Date hidden'!AL126)</f>
        <v>1</v>
      </c>
      <c r="AL125" s="213">
        <f>IF('Indicator Date hidden'!AM126="x","x",$AL$2-'Indicator Date hidden'!AM126)</f>
        <v>0</v>
      </c>
      <c r="AM125" s="213">
        <f>IF('Indicator Date hidden'!AN126="x","x",$AM$2-'Indicator Date hidden'!AN126)</f>
        <v>0</v>
      </c>
      <c r="AN125" s="213">
        <f>IF('Indicator Date hidden'!AO126="x","x",$AN$2-'Indicator Date hidden'!AO126)</f>
        <v>0</v>
      </c>
      <c r="AO125" s="213">
        <f>IF('Indicator Date hidden'!AP126="x","x",$AO$2-'Indicator Date hidden'!AP126)</f>
        <v>0</v>
      </c>
      <c r="AP125" s="213">
        <f>IF('Indicator Date hidden'!AQ126="x","x",$AP$2-'Indicator Date hidden'!AQ126)</f>
        <v>0</v>
      </c>
      <c r="AQ125" s="213">
        <f>IF('Indicator Date hidden'!AR126="x","x",$AQ$2-'Indicator Date hidden'!AR126)</f>
        <v>6</v>
      </c>
      <c r="AR125" s="213">
        <f>IF('Indicator Date hidden'!AS126="x","x",$AR$2-'Indicator Date hidden'!AS126)</f>
        <v>0</v>
      </c>
      <c r="AS125" s="213">
        <f>IF('Indicator Date hidden'!AT126="x","x",$AS$2-'Indicator Date hidden'!AT126)</f>
        <v>0</v>
      </c>
      <c r="AT125" s="213">
        <f>IF('Indicator Date hidden'!AU126="x","x",$AT$2-'Indicator Date hidden'!AU126)</f>
        <v>0</v>
      </c>
      <c r="AU125" s="213" t="str">
        <f>IF('Indicator Date hidden'!AV126="x","x",$AU$2-'Indicator Date hidden'!AV126)</f>
        <v>x</v>
      </c>
      <c r="AV125" s="213">
        <f>IF('Indicator Date hidden'!AW126="x","x",$AV$2-'Indicator Date hidden'!AW126)</f>
        <v>0</v>
      </c>
      <c r="AW125" s="213">
        <f>IF('Indicator Date hidden'!AX126="x","x",$AW$2-'Indicator Date hidden'!AX126)</f>
        <v>0</v>
      </c>
      <c r="AX125" s="213">
        <f>IF('Indicator Date hidden'!AY126="x","x",$AX$2-'Indicator Date hidden'!AY126)</f>
        <v>0</v>
      </c>
      <c r="AY125" s="213">
        <f>IF('Indicator Date hidden'!AZ126="x","x",$AY$2-'Indicator Date hidden'!AZ126)</f>
        <v>0</v>
      </c>
      <c r="AZ125" s="213">
        <f>IF('Indicator Date hidden'!BA126="x","x",$AZ$2-'Indicator Date hidden'!BA126)</f>
        <v>0</v>
      </c>
      <c r="BA125">
        <f t="shared" si="15"/>
        <v>21</v>
      </c>
      <c r="BB125" s="21">
        <f t="shared" si="16"/>
        <v>0.42857142857142855</v>
      </c>
      <c r="BC125">
        <f t="shared" si="17"/>
        <v>5</v>
      </c>
      <c r="BD125" s="21">
        <f t="shared" si="18"/>
        <v>1.5118578920369088</v>
      </c>
      <c r="BE125" s="283">
        <f t="shared" si="19"/>
        <v>0</v>
      </c>
    </row>
    <row r="126" spans="1:57" x14ac:dyDescent="0.35">
      <c r="A126" t="s">
        <v>8247</v>
      </c>
      <c r="B126" s="213">
        <f>IF('Indicator Date hidden'!C127="x","x",$B$2-'Indicator Date hidden'!C127)</f>
        <v>0</v>
      </c>
      <c r="C126" s="213">
        <f>IF('Indicator Date hidden'!D127="x","x",$C$2-'Indicator Date hidden'!D127)</f>
        <v>0</v>
      </c>
      <c r="D126" s="213">
        <f>IF('Indicator Date hidden'!E127="x","x",$D$2-'Indicator Date hidden'!E127)</f>
        <v>0</v>
      </c>
      <c r="E126" s="213">
        <f>IF('Indicator Date hidden'!F127="x","x",$E$2-'Indicator Date hidden'!F127)</f>
        <v>0</v>
      </c>
      <c r="F126" s="213">
        <f>IF('Indicator Date hidden'!G127="x","x",$F$2-'Indicator Date hidden'!G127)</f>
        <v>0</v>
      </c>
      <c r="G126" s="213">
        <f>IF('Indicator Date hidden'!H127="x","x",$G$2-'Indicator Date hidden'!H127)</f>
        <v>0</v>
      </c>
      <c r="H126" s="213">
        <f>IF('Indicator Date hidden'!I127="x","x",$H$2-'Indicator Date hidden'!I127)</f>
        <v>0</v>
      </c>
      <c r="I126" s="213">
        <f>IF('Indicator Date hidden'!J127="x","x",$I$2-'Indicator Date hidden'!J127)</f>
        <v>0</v>
      </c>
      <c r="J126" s="213">
        <f>IF('Indicator Date hidden'!K127="x","x",$J$2-'Indicator Date hidden'!K127)</f>
        <v>0</v>
      </c>
      <c r="K126" s="213">
        <f>IF('Indicator Date hidden'!L127="x","x",$K$2-'Indicator Date hidden'!L127)</f>
        <v>0</v>
      </c>
      <c r="L126" s="213">
        <f>IF('Indicator Date hidden'!M127="x","x",$L$2-'Indicator Date hidden'!M127)</f>
        <v>0</v>
      </c>
      <c r="M126" s="213">
        <f>IF('Indicator Date hidden'!N127="x","x",$M$2-'Indicator Date hidden'!N127)</f>
        <v>0</v>
      </c>
      <c r="N126" s="213">
        <f>IF('Indicator Date hidden'!O127="x","x",$N$2-'Indicator Date hidden'!O127)</f>
        <v>0</v>
      </c>
      <c r="O126" s="213">
        <f>IF('Indicator Date hidden'!P127="x","x",$O$2-'Indicator Date hidden'!P127)</f>
        <v>0</v>
      </c>
      <c r="P126" s="213">
        <f>IF('Indicator Date hidden'!Q127="x","x",$P$2-'Indicator Date hidden'!Q127)</f>
        <v>0</v>
      </c>
      <c r="Q126" s="213">
        <f>IF('Indicator Date hidden'!R127="x","x",$Q$2-'Indicator Date hidden'!R127)</f>
        <v>2</v>
      </c>
      <c r="R126" s="213">
        <f>IF('Indicator Date hidden'!S127="x","x",$R$2-'Indicator Date hidden'!S127)</f>
        <v>0</v>
      </c>
      <c r="S126" s="213">
        <f>IF('Indicator Date hidden'!T127="x","x",$S$2-'Indicator Date hidden'!T127)</f>
        <v>0</v>
      </c>
      <c r="T126" s="213">
        <f>IF('Indicator Date hidden'!U127="x","x",$T$2-'Indicator Date hidden'!U127)</f>
        <v>0</v>
      </c>
      <c r="U126" s="213">
        <f>IF('Indicator Date hidden'!V127="x","x",$U$2-'Indicator Date hidden'!V127)</f>
        <v>0</v>
      </c>
      <c r="V126" s="213">
        <f>IF('Indicator Date hidden'!W127="x","x",$V$2-'Indicator Date hidden'!W127)</f>
        <v>0</v>
      </c>
      <c r="W126" s="213">
        <f>IF('Indicator Date hidden'!X127="x","x",$W$2-'Indicator Date hidden'!X127)</f>
        <v>2</v>
      </c>
      <c r="X126" s="213">
        <f>IF('Indicator Date hidden'!Y127="x","x",$X$2-'Indicator Date hidden'!Y127)</f>
        <v>4</v>
      </c>
      <c r="Y126" s="213">
        <f>IF('Indicator Date hidden'!Z127="x","x",$Y$2-'Indicator Date hidden'!Z127)</f>
        <v>0</v>
      </c>
      <c r="Z126" s="213">
        <f>IF('Indicator Date hidden'!AA127="x","x",$Z$2-'Indicator Date hidden'!AA127)</f>
        <v>0</v>
      </c>
      <c r="AA126" s="213">
        <f>IF('Indicator Date hidden'!AB127="x","x",$AA$2-'Indicator Date hidden'!AB127)</f>
        <v>0</v>
      </c>
      <c r="AB126" s="213">
        <f>IF('Indicator Date hidden'!AC127="x","x",$AB$2-'Indicator Date hidden'!AC127)</f>
        <v>0</v>
      </c>
      <c r="AC126" s="213">
        <f>IF('Indicator Date hidden'!AD127="x","x",$AC$2-'Indicator Date hidden'!AD127)</f>
        <v>0</v>
      </c>
      <c r="AD126" s="213">
        <f>IF('Indicator Date hidden'!AE127="x","x",$AD$2-'Indicator Date hidden'!AE127)</f>
        <v>0</v>
      </c>
      <c r="AE126" s="213">
        <f>IF('Indicator Date hidden'!AF127="x","x",$AE$2-'Indicator Date hidden'!AF127)</f>
        <v>0</v>
      </c>
      <c r="AF126" s="213">
        <f>IF('Indicator Date hidden'!AG127="x","x",$AF$2-'Indicator Date hidden'!AG127)</f>
        <v>2</v>
      </c>
      <c r="AG126" s="213">
        <f>IF('Indicator Date hidden'!AH127="x","x",$AG$2-'Indicator Date hidden'!AH127)</f>
        <v>0</v>
      </c>
      <c r="AH126" s="213">
        <f>IF('Indicator Date hidden'!AI127="x","x",$AH$2-'Indicator Date hidden'!AI127)</f>
        <v>0</v>
      </c>
      <c r="AI126" s="213">
        <f>IF('Indicator Date hidden'!AJ127="x","x",$AI$2-'Indicator Date hidden'!AJ127)</f>
        <v>0</v>
      </c>
      <c r="AJ126" s="213">
        <f>IF('Indicator Date hidden'!AK127="x","x",$AJ$2-'Indicator Date hidden'!AK127)</f>
        <v>1</v>
      </c>
      <c r="AK126" s="213">
        <f>IF('Indicator Date hidden'!AL127="x","x",$AK$2-'Indicator Date hidden'!AL127)</f>
        <v>0</v>
      </c>
      <c r="AL126" s="213">
        <f>IF('Indicator Date hidden'!AM127="x","x",$AL$2-'Indicator Date hidden'!AM127)</f>
        <v>0</v>
      </c>
      <c r="AM126" s="213">
        <f>IF('Indicator Date hidden'!AN127="x","x",$AM$2-'Indicator Date hidden'!AN127)</f>
        <v>0</v>
      </c>
      <c r="AN126" s="213">
        <f>IF('Indicator Date hidden'!AO127="x","x",$AN$2-'Indicator Date hidden'!AO127)</f>
        <v>0</v>
      </c>
      <c r="AO126" s="213">
        <f>IF('Indicator Date hidden'!AP127="x","x",$AO$2-'Indicator Date hidden'!AP127)</f>
        <v>0</v>
      </c>
      <c r="AP126" s="213">
        <f>IF('Indicator Date hidden'!AQ127="x","x",$AP$2-'Indicator Date hidden'!AQ127)</f>
        <v>0</v>
      </c>
      <c r="AQ126" s="213">
        <f>IF('Indicator Date hidden'!AR127="x","x",$AQ$2-'Indicator Date hidden'!AR127)</f>
        <v>0</v>
      </c>
      <c r="AR126" s="213">
        <f>IF('Indicator Date hidden'!AS127="x","x",$AR$2-'Indicator Date hidden'!AS127)</f>
        <v>0</v>
      </c>
      <c r="AS126" s="213">
        <f>IF('Indicator Date hidden'!AT127="x","x",$AS$2-'Indicator Date hidden'!AT127)</f>
        <v>0</v>
      </c>
      <c r="AT126" s="213">
        <f>IF('Indicator Date hidden'!AU127="x","x",$AT$2-'Indicator Date hidden'!AU127)</f>
        <v>0</v>
      </c>
      <c r="AU126" s="213">
        <f>IF('Indicator Date hidden'!AV127="x","x",$AU$2-'Indicator Date hidden'!AV127)</f>
        <v>2</v>
      </c>
      <c r="AV126" s="213">
        <f>IF('Indicator Date hidden'!AW127="x","x",$AV$2-'Indicator Date hidden'!AW127)</f>
        <v>0</v>
      </c>
      <c r="AW126" s="213">
        <f>IF('Indicator Date hidden'!AX127="x","x",$AW$2-'Indicator Date hidden'!AX127)</f>
        <v>0</v>
      </c>
      <c r="AX126" s="213">
        <f>IF('Indicator Date hidden'!AY127="x","x",$AX$2-'Indicator Date hidden'!AY127)</f>
        <v>0</v>
      </c>
      <c r="AY126" s="213">
        <f>IF('Indicator Date hidden'!AZ127="x","x",$AY$2-'Indicator Date hidden'!AZ127)</f>
        <v>0</v>
      </c>
      <c r="AZ126" s="213">
        <f>IF('Indicator Date hidden'!BA127="x","x",$AZ$2-'Indicator Date hidden'!BA127)</f>
        <v>0</v>
      </c>
      <c r="BA126">
        <f t="shared" si="15"/>
        <v>13</v>
      </c>
      <c r="BB126" s="21">
        <f t="shared" si="16"/>
        <v>0.25490196078431371</v>
      </c>
      <c r="BC126">
        <f t="shared" si="17"/>
        <v>6</v>
      </c>
      <c r="BD126" s="21">
        <f t="shared" si="18"/>
        <v>0.7629441748370086</v>
      </c>
      <c r="BE126" s="283">
        <f t="shared" si="19"/>
        <v>0</v>
      </c>
    </row>
    <row r="127" spans="1:57" x14ac:dyDescent="0.35">
      <c r="A127" t="s">
        <v>8248</v>
      </c>
      <c r="B127" s="213">
        <f>IF('Indicator Date hidden'!C128="x","x",$B$2-'Indicator Date hidden'!C128)</f>
        <v>0</v>
      </c>
      <c r="C127" s="213">
        <f>IF('Indicator Date hidden'!D128="x","x",$C$2-'Indicator Date hidden'!D128)</f>
        <v>0</v>
      </c>
      <c r="D127" s="213">
        <f>IF('Indicator Date hidden'!E128="x","x",$D$2-'Indicator Date hidden'!E128)</f>
        <v>0</v>
      </c>
      <c r="E127" s="213">
        <f>IF('Indicator Date hidden'!F128="x","x",$E$2-'Indicator Date hidden'!F128)</f>
        <v>0</v>
      </c>
      <c r="F127" s="213">
        <f>IF('Indicator Date hidden'!G128="x","x",$F$2-'Indicator Date hidden'!G128)</f>
        <v>0</v>
      </c>
      <c r="G127" s="213">
        <f>IF('Indicator Date hidden'!H128="x","x",$G$2-'Indicator Date hidden'!H128)</f>
        <v>0</v>
      </c>
      <c r="H127" s="213">
        <f>IF('Indicator Date hidden'!I128="x","x",$H$2-'Indicator Date hidden'!I128)</f>
        <v>0</v>
      </c>
      <c r="I127" s="213">
        <f>IF('Indicator Date hidden'!J128="x","x",$I$2-'Indicator Date hidden'!J128)</f>
        <v>0</v>
      </c>
      <c r="J127" s="213">
        <f>IF('Indicator Date hidden'!K128="x","x",$J$2-'Indicator Date hidden'!K128)</f>
        <v>0</v>
      </c>
      <c r="K127" s="213">
        <f>IF('Indicator Date hidden'!L128="x","x",$K$2-'Indicator Date hidden'!L128)</f>
        <v>0</v>
      </c>
      <c r="L127" s="213">
        <f>IF('Indicator Date hidden'!M128="x","x",$L$2-'Indicator Date hidden'!M128)</f>
        <v>0</v>
      </c>
      <c r="M127" s="213">
        <f>IF('Indicator Date hidden'!N128="x","x",$M$2-'Indicator Date hidden'!N128)</f>
        <v>0</v>
      </c>
      <c r="N127" s="213">
        <f>IF('Indicator Date hidden'!O128="x","x",$N$2-'Indicator Date hidden'!O128)</f>
        <v>0</v>
      </c>
      <c r="O127" s="213">
        <f>IF('Indicator Date hidden'!P128="x","x",$O$2-'Indicator Date hidden'!P128)</f>
        <v>0</v>
      </c>
      <c r="P127" s="213">
        <f>IF('Indicator Date hidden'!Q128="x","x",$P$2-'Indicator Date hidden'!Q128)</f>
        <v>0</v>
      </c>
      <c r="Q127" s="213">
        <f>IF('Indicator Date hidden'!R128="x","x",$Q$2-'Indicator Date hidden'!R128)</f>
        <v>1</v>
      </c>
      <c r="R127" s="213">
        <f>IF('Indicator Date hidden'!S128="x","x",$R$2-'Indicator Date hidden'!S128)</f>
        <v>0</v>
      </c>
      <c r="S127" s="213">
        <f>IF('Indicator Date hidden'!T128="x","x",$S$2-'Indicator Date hidden'!T128)</f>
        <v>0</v>
      </c>
      <c r="T127" s="213">
        <f>IF('Indicator Date hidden'!U128="x","x",$T$2-'Indicator Date hidden'!U128)</f>
        <v>0</v>
      </c>
      <c r="U127" s="213">
        <f>IF('Indicator Date hidden'!V128="x","x",$U$2-'Indicator Date hidden'!V128)</f>
        <v>0</v>
      </c>
      <c r="V127" s="213">
        <f>IF('Indicator Date hidden'!W128="x","x",$V$2-'Indicator Date hidden'!W128)</f>
        <v>0</v>
      </c>
      <c r="W127" s="213">
        <f>IF('Indicator Date hidden'!X128="x","x",$W$2-'Indicator Date hidden'!X128)</f>
        <v>0</v>
      </c>
      <c r="X127" s="213">
        <f>IF('Indicator Date hidden'!Y128="x","x",$X$2-'Indicator Date hidden'!Y128)</f>
        <v>4</v>
      </c>
      <c r="Y127" s="213">
        <f>IF('Indicator Date hidden'!Z128="x","x",$Y$2-'Indicator Date hidden'!Z128)</f>
        <v>0</v>
      </c>
      <c r="Z127" s="213">
        <f>IF('Indicator Date hidden'!AA128="x","x",$Z$2-'Indicator Date hidden'!AA128)</f>
        <v>0</v>
      </c>
      <c r="AA127" s="213">
        <f>IF('Indicator Date hidden'!AB128="x","x",$AA$2-'Indicator Date hidden'!AB128)</f>
        <v>0</v>
      </c>
      <c r="AB127" s="213">
        <f>IF('Indicator Date hidden'!AC128="x","x",$AB$2-'Indicator Date hidden'!AC128)</f>
        <v>0</v>
      </c>
      <c r="AC127" s="213">
        <f>IF('Indicator Date hidden'!AD128="x","x",$AC$2-'Indicator Date hidden'!AD128)</f>
        <v>0</v>
      </c>
      <c r="AD127" s="213">
        <f>IF('Indicator Date hidden'!AE128="x","x",$AD$2-'Indicator Date hidden'!AE128)</f>
        <v>0</v>
      </c>
      <c r="AE127" s="213" t="str">
        <f>IF('Indicator Date hidden'!AF128="x","x",$AE$2-'Indicator Date hidden'!AF128)</f>
        <v>x</v>
      </c>
      <c r="AF127" s="213">
        <f>IF('Indicator Date hidden'!AG128="x","x",$AF$2-'Indicator Date hidden'!AG128)</f>
        <v>3</v>
      </c>
      <c r="AG127" s="213">
        <f>IF('Indicator Date hidden'!AH128="x","x",$AG$2-'Indicator Date hidden'!AH128)</f>
        <v>0</v>
      </c>
      <c r="AH127" s="213">
        <f>IF('Indicator Date hidden'!AI128="x","x",$AH$2-'Indicator Date hidden'!AI128)</f>
        <v>0</v>
      </c>
      <c r="AI127" s="213">
        <f>IF('Indicator Date hidden'!AJ128="x","x",$AI$2-'Indicator Date hidden'!AJ128)</f>
        <v>0</v>
      </c>
      <c r="AJ127" s="213">
        <f>IF('Indicator Date hidden'!AK128="x","x",$AJ$2-'Indicator Date hidden'!AK128)</f>
        <v>0</v>
      </c>
      <c r="AK127" s="213">
        <f>IF('Indicator Date hidden'!AL128="x","x",$AK$2-'Indicator Date hidden'!AL128)</f>
        <v>1</v>
      </c>
      <c r="AL127" s="213">
        <f>IF('Indicator Date hidden'!AM128="x","x",$AL$2-'Indicator Date hidden'!AM128)</f>
        <v>0</v>
      </c>
      <c r="AM127" s="213">
        <f>IF('Indicator Date hidden'!AN128="x","x",$AM$2-'Indicator Date hidden'!AN128)</f>
        <v>0</v>
      </c>
      <c r="AN127" s="213">
        <f>IF('Indicator Date hidden'!AO128="x","x",$AN$2-'Indicator Date hidden'!AO128)</f>
        <v>0</v>
      </c>
      <c r="AO127" s="213">
        <f>IF('Indicator Date hidden'!AP128="x","x",$AO$2-'Indicator Date hidden'!AP128)</f>
        <v>1</v>
      </c>
      <c r="AP127" s="213">
        <f>IF('Indicator Date hidden'!AQ128="x","x",$AP$2-'Indicator Date hidden'!AQ128)</f>
        <v>1</v>
      </c>
      <c r="AQ127" s="213">
        <f>IF('Indicator Date hidden'!AR128="x","x",$AQ$2-'Indicator Date hidden'!AR128)</f>
        <v>0</v>
      </c>
      <c r="AR127" s="213">
        <f>IF('Indicator Date hidden'!AS128="x","x",$AR$2-'Indicator Date hidden'!AS128)</f>
        <v>0</v>
      </c>
      <c r="AS127" s="213">
        <f>IF('Indicator Date hidden'!AT128="x","x",$AS$2-'Indicator Date hidden'!AT128)</f>
        <v>0</v>
      </c>
      <c r="AT127" s="213">
        <f>IF('Indicator Date hidden'!AU128="x","x",$AT$2-'Indicator Date hidden'!AU128)</f>
        <v>0</v>
      </c>
      <c r="AU127" s="213">
        <f>IF('Indicator Date hidden'!AV128="x","x",$AU$2-'Indicator Date hidden'!AV128)</f>
        <v>6</v>
      </c>
      <c r="AV127" s="213">
        <f>IF('Indicator Date hidden'!AW128="x","x",$AV$2-'Indicator Date hidden'!AW128)</f>
        <v>0</v>
      </c>
      <c r="AW127" s="213">
        <f>IF('Indicator Date hidden'!AX128="x","x",$AW$2-'Indicator Date hidden'!AX128)</f>
        <v>0</v>
      </c>
      <c r="AX127" s="213">
        <f>IF('Indicator Date hidden'!AY128="x","x",$AX$2-'Indicator Date hidden'!AY128)</f>
        <v>0</v>
      </c>
      <c r="AY127" s="213">
        <f>IF('Indicator Date hidden'!AZ128="x","x",$AY$2-'Indicator Date hidden'!AZ128)</f>
        <v>0</v>
      </c>
      <c r="AZ127" s="213">
        <f>IF('Indicator Date hidden'!BA128="x","x",$AZ$2-'Indicator Date hidden'!BA128)</f>
        <v>0</v>
      </c>
      <c r="BA127">
        <f t="shared" si="15"/>
        <v>17</v>
      </c>
      <c r="BB127" s="21">
        <f t="shared" si="16"/>
        <v>0.34</v>
      </c>
      <c r="BC127">
        <f t="shared" si="17"/>
        <v>7</v>
      </c>
      <c r="BD127" s="21">
        <f t="shared" si="18"/>
        <v>1.0883014288330233</v>
      </c>
      <c r="BE127" s="283">
        <f t="shared" si="19"/>
        <v>0</v>
      </c>
    </row>
    <row r="128" spans="1:57" x14ac:dyDescent="0.35">
      <c r="A128" t="s">
        <v>8253</v>
      </c>
      <c r="B128" s="213">
        <f>IF('Indicator Date hidden'!C129="x","x",$B$2-'Indicator Date hidden'!C129)</f>
        <v>0</v>
      </c>
      <c r="C128" s="213">
        <f>IF('Indicator Date hidden'!D129="x","x",$C$2-'Indicator Date hidden'!D129)</f>
        <v>0</v>
      </c>
      <c r="D128" s="213">
        <f>IF('Indicator Date hidden'!E129="x","x",$D$2-'Indicator Date hidden'!E129)</f>
        <v>0</v>
      </c>
      <c r="E128" s="213">
        <f>IF('Indicator Date hidden'!F129="x","x",$E$2-'Indicator Date hidden'!F129)</f>
        <v>0</v>
      </c>
      <c r="F128" s="213">
        <f>IF('Indicator Date hidden'!G129="x","x",$F$2-'Indicator Date hidden'!G129)</f>
        <v>0</v>
      </c>
      <c r="G128" s="213">
        <f>IF('Indicator Date hidden'!H129="x","x",$G$2-'Indicator Date hidden'!H129)</f>
        <v>0</v>
      </c>
      <c r="H128" s="213">
        <f>IF('Indicator Date hidden'!I129="x","x",$H$2-'Indicator Date hidden'!I129)</f>
        <v>0</v>
      </c>
      <c r="I128" s="213">
        <f>IF('Indicator Date hidden'!J129="x","x",$I$2-'Indicator Date hidden'!J129)</f>
        <v>0</v>
      </c>
      <c r="J128" s="213">
        <f>IF('Indicator Date hidden'!K129="x","x",$J$2-'Indicator Date hidden'!K129)</f>
        <v>0</v>
      </c>
      <c r="K128" s="213">
        <f>IF('Indicator Date hidden'!L129="x","x",$K$2-'Indicator Date hidden'!L129)</f>
        <v>0</v>
      </c>
      <c r="L128" s="213">
        <f>IF('Indicator Date hidden'!M129="x","x",$L$2-'Indicator Date hidden'!M129)</f>
        <v>0</v>
      </c>
      <c r="M128" s="213">
        <f>IF('Indicator Date hidden'!N129="x","x",$M$2-'Indicator Date hidden'!N129)</f>
        <v>0</v>
      </c>
      <c r="N128" s="213">
        <f>IF('Indicator Date hidden'!O129="x","x",$N$2-'Indicator Date hidden'!O129)</f>
        <v>0</v>
      </c>
      <c r="O128" s="213">
        <f>IF('Indicator Date hidden'!P129="x","x",$O$2-'Indicator Date hidden'!P129)</f>
        <v>0</v>
      </c>
      <c r="P128" s="213">
        <f>IF('Indicator Date hidden'!Q129="x","x",$P$2-'Indicator Date hidden'!Q129)</f>
        <v>0</v>
      </c>
      <c r="Q128" s="213" t="str">
        <f>IF('Indicator Date hidden'!R129="x","x",$Q$2-'Indicator Date hidden'!R129)</f>
        <v>x</v>
      </c>
      <c r="R128" s="213">
        <f>IF('Indicator Date hidden'!S129="x","x",$R$2-'Indicator Date hidden'!S129)</f>
        <v>0</v>
      </c>
      <c r="S128" s="213">
        <f>IF('Indicator Date hidden'!T129="x","x",$S$2-'Indicator Date hidden'!T129)</f>
        <v>0</v>
      </c>
      <c r="T128" s="213">
        <f>IF('Indicator Date hidden'!U129="x","x",$T$2-'Indicator Date hidden'!U129)</f>
        <v>0</v>
      </c>
      <c r="U128" s="213" t="str">
        <f>IF('Indicator Date hidden'!V129="x","x",$U$2-'Indicator Date hidden'!V129)</f>
        <v>x</v>
      </c>
      <c r="V128" s="213">
        <f>IF('Indicator Date hidden'!W129="x","x",$V$2-'Indicator Date hidden'!W129)</f>
        <v>0</v>
      </c>
      <c r="W128" s="213" t="str">
        <f>IF('Indicator Date hidden'!X129="x","x",$W$2-'Indicator Date hidden'!X129)</f>
        <v>x</v>
      </c>
      <c r="X128" s="213">
        <f>IF('Indicator Date hidden'!Y129="x","x",$X$2-'Indicator Date hidden'!Y129)</f>
        <v>2</v>
      </c>
      <c r="Y128" s="213">
        <f>IF('Indicator Date hidden'!Z129="x","x",$Y$2-'Indicator Date hidden'!Z129)</f>
        <v>0</v>
      </c>
      <c r="Z128" s="213">
        <f>IF('Indicator Date hidden'!AA129="x","x",$Z$2-'Indicator Date hidden'!AA129)</f>
        <v>0</v>
      </c>
      <c r="AA128" s="213">
        <f>IF('Indicator Date hidden'!AB129="x","x",$AA$2-'Indicator Date hidden'!AB129)</f>
        <v>0</v>
      </c>
      <c r="AB128" s="213">
        <f>IF('Indicator Date hidden'!AC129="x","x",$AB$2-'Indicator Date hidden'!AC129)</f>
        <v>0</v>
      </c>
      <c r="AC128" s="213">
        <f>IF('Indicator Date hidden'!AD129="x","x",$AC$2-'Indicator Date hidden'!AD129)</f>
        <v>0</v>
      </c>
      <c r="AD128" s="213" t="str">
        <f>IF('Indicator Date hidden'!AE129="x","x",$AD$2-'Indicator Date hidden'!AE129)</f>
        <v>x</v>
      </c>
      <c r="AE128" s="213">
        <f>IF('Indicator Date hidden'!AF129="x","x",$AE$2-'Indicator Date hidden'!AF129)</f>
        <v>0</v>
      </c>
      <c r="AF128" s="213">
        <f>IF('Indicator Date hidden'!AG129="x","x",$AF$2-'Indicator Date hidden'!AG129)</f>
        <v>1</v>
      </c>
      <c r="AG128" s="213">
        <f>IF('Indicator Date hidden'!AH129="x","x",$AG$2-'Indicator Date hidden'!AH129)</f>
        <v>0</v>
      </c>
      <c r="AH128" s="213">
        <f>IF('Indicator Date hidden'!AI129="x","x",$AH$2-'Indicator Date hidden'!AI129)</f>
        <v>0</v>
      </c>
      <c r="AI128" s="213">
        <f>IF('Indicator Date hidden'!AJ129="x","x",$AI$2-'Indicator Date hidden'!AJ129)</f>
        <v>0</v>
      </c>
      <c r="AJ128" s="213" t="str">
        <f>IF('Indicator Date hidden'!AK129="x","x",$AJ$2-'Indicator Date hidden'!AK129)</f>
        <v>x</v>
      </c>
      <c r="AK128" s="213">
        <f>IF('Indicator Date hidden'!AL129="x","x",$AK$2-'Indicator Date hidden'!AL129)</f>
        <v>1</v>
      </c>
      <c r="AL128" s="213">
        <f>IF('Indicator Date hidden'!AM129="x","x",$AL$2-'Indicator Date hidden'!AM129)</f>
        <v>0</v>
      </c>
      <c r="AM128" s="213">
        <f>IF('Indicator Date hidden'!AN129="x","x",$AM$2-'Indicator Date hidden'!AN129)</f>
        <v>0</v>
      </c>
      <c r="AN128" s="213">
        <f>IF('Indicator Date hidden'!AO129="x","x",$AN$2-'Indicator Date hidden'!AO129)</f>
        <v>0</v>
      </c>
      <c r="AO128" s="213">
        <f>IF('Indicator Date hidden'!AP129="x","x",$AO$2-'Indicator Date hidden'!AP129)</f>
        <v>0</v>
      </c>
      <c r="AP128" s="213">
        <f>IF('Indicator Date hidden'!AQ129="x","x",$AP$2-'Indicator Date hidden'!AQ129)</f>
        <v>0</v>
      </c>
      <c r="AQ128" s="213">
        <f>IF('Indicator Date hidden'!AR129="x","x",$AQ$2-'Indicator Date hidden'!AR129)</f>
        <v>0</v>
      </c>
      <c r="AR128" s="213">
        <f>IF('Indicator Date hidden'!AS129="x","x",$AR$2-'Indicator Date hidden'!AS129)</f>
        <v>0</v>
      </c>
      <c r="AS128" s="213">
        <f>IF('Indicator Date hidden'!AT129="x","x",$AS$2-'Indicator Date hidden'!AT129)</f>
        <v>0</v>
      </c>
      <c r="AT128" s="213">
        <f>IF('Indicator Date hidden'!AU129="x","x",$AT$2-'Indicator Date hidden'!AU129)</f>
        <v>0</v>
      </c>
      <c r="AU128" s="213" t="str">
        <f>IF('Indicator Date hidden'!AV129="x","x",$AU$2-'Indicator Date hidden'!AV129)</f>
        <v>x</v>
      </c>
      <c r="AV128" s="213">
        <f>IF('Indicator Date hidden'!AW129="x","x",$AV$2-'Indicator Date hidden'!AW129)</f>
        <v>0</v>
      </c>
      <c r="AW128" s="213">
        <f>IF('Indicator Date hidden'!AX129="x","x",$AW$2-'Indicator Date hidden'!AX129)</f>
        <v>0</v>
      </c>
      <c r="AX128" s="213">
        <f>IF('Indicator Date hidden'!AY129="x","x",$AX$2-'Indicator Date hidden'!AY129)</f>
        <v>0</v>
      </c>
      <c r="AY128" s="213">
        <f>IF('Indicator Date hidden'!AZ129="x","x",$AY$2-'Indicator Date hidden'!AZ129)</f>
        <v>0</v>
      </c>
      <c r="AZ128" s="213">
        <f>IF('Indicator Date hidden'!BA129="x","x",$AZ$2-'Indicator Date hidden'!BA129)</f>
        <v>0</v>
      </c>
      <c r="BA128">
        <f t="shared" si="15"/>
        <v>4</v>
      </c>
      <c r="BB128" s="21">
        <f t="shared" si="16"/>
        <v>8.8888888888888892E-2</v>
      </c>
      <c r="BC128">
        <f t="shared" si="17"/>
        <v>3</v>
      </c>
      <c r="BD128" s="21">
        <f t="shared" si="18"/>
        <v>0.35416394334464951</v>
      </c>
      <c r="BE128" s="283">
        <f t="shared" si="19"/>
        <v>0</v>
      </c>
    </row>
    <row r="129" spans="1:57" x14ac:dyDescent="0.35">
      <c r="A129" t="s">
        <v>8261</v>
      </c>
      <c r="B129" s="213">
        <f>IF('Indicator Date hidden'!C130="x","x",$B$2-'Indicator Date hidden'!C130)</f>
        <v>0</v>
      </c>
      <c r="C129" s="213">
        <f>IF('Indicator Date hidden'!D130="x","x",$C$2-'Indicator Date hidden'!D130)</f>
        <v>0</v>
      </c>
      <c r="D129" s="213">
        <f>IF('Indicator Date hidden'!E130="x","x",$D$2-'Indicator Date hidden'!E130)</f>
        <v>0</v>
      </c>
      <c r="E129" s="213">
        <f>IF('Indicator Date hidden'!F130="x","x",$E$2-'Indicator Date hidden'!F130)</f>
        <v>0</v>
      </c>
      <c r="F129" s="213">
        <f>IF('Indicator Date hidden'!G130="x","x",$F$2-'Indicator Date hidden'!G130)</f>
        <v>0</v>
      </c>
      <c r="G129" s="213">
        <f>IF('Indicator Date hidden'!H130="x","x",$G$2-'Indicator Date hidden'!H130)</f>
        <v>0</v>
      </c>
      <c r="H129" s="213">
        <f>IF('Indicator Date hidden'!I130="x","x",$H$2-'Indicator Date hidden'!I130)</f>
        <v>0</v>
      </c>
      <c r="I129" s="213">
        <f>IF('Indicator Date hidden'!J130="x","x",$I$2-'Indicator Date hidden'!J130)</f>
        <v>0</v>
      </c>
      <c r="J129" s="213">
        <f>IF('Indicator Date hidden'!K130="x","x",$J$2-'Indicator Date hidden'!K130)</f>
        <v>0</v>
      </c>
      <c r="K129" s="213">
        <f>IF('Indicator Date hidden'!L130="x","x",$K$2-'Indicator Date hidden'!L130)</f>
        <v>0</v>
      </c>
      <c r="L129" s="213">
        <f>IF('Indicator Date hidden'!M130="x","x",$L$2-'Indicator Date hidden'!M130)</f>
        <v>0</v>
      </c>
      <c r="M129" s="213">
        <f>IF('Indicator Date hidden'!N130="x","x",$M$2-'Indicator Date hidden'!N130)</f>
        <v>0</v>
      </c>
      <c r="N129" s="213">
        <f>IF('Indicator Date hidden'!O130="x","x",$N$2-'Indicator Date hidden'!O130)</f>
        <v>0</v>
      </c>
      <c r="O129" s="213">
        <f>IF('Indicator Date hidden'!P130="x","x",$O$2-'Indicator Date hidden'!P130)</f>
        <v>0</v>
      </c>
      <c r="P129" s="213">
        <f>IF('Indicator Date hidden'!Q130="x","x",$P$2-'Indicator Date hidden'!Q130)</f>
        <v>0</v>
      </c>
      <c r="Q129" s="213" t="str">
        <f>IF('Indicator Date hidden'!R130="x","x",$Q$2-'Indicator Date hidden'!R130)</f>
        <v>x</v>
      </c>
      <c r="R129" s="213">
        <f>IF('Indicator Date hidden'!S130="x","x",$R$2-'Indicator Date hidden'!S130)</f>
        <v>0</v>
      </c>
      <c r="S129" s="213">
        <f>IF('Indicator Date hidden'!T130="x","x",$S$2-'Indicator Date hidden'!T130)</f>
        <v>0</v>
      </c>
      <c r="T129" s="213">
        <f>IF('Indicator Date hidden'!U130="x","x",$T$2-'Indicator Date hidden'!U130)</f>
        <v>0</v>
      </c>
      <c r="U129" s="213" t="str">
        <f>IF('Indicator Date hidden'!V130="x","x",$U$2-'Indicator Date hidden'!V130)</f>
        <v>x</v>
      </c>
      <c r="V129" s="213">
        <f>IF('Indicator Date hidden'!W130="x","x",$V$2-'Indicator Date hidden'!W130)</f>
        <v>0</v>
      </c>
      <c r="W129" s="213">
        <f>IF('Indicator Date hidden'!X130="x","x",$W$2-'Indicator Date hidden'!X130)</f>
        <v>5</v>
      </c>
      <c r="X129" s="213">
        <f>IF('Indicator Date hidden'!Y130="x","x",$X$2-'Indicator Date hidden'!Y130)</f>
        <v>2</v>
      </c>
      <c r="Y129" s="213">
        <f>IF('Indicator Date hidden'!Z130="x","x",$Y$2-'Indicator Date hidden'!Z130)</f>
        <v>0</v>
      </c>
      <c r="Z129" s="213">
        <f>IF('Indicator Date hidden'!AA130="x","x",$Z$2-'Indicator Date hidden'!AA130)</f>
        <v>0</v>
      </c>
      <c r="AA129" s="213">
        <f>IF('Indicator Date hidden'!AB130="x","x",$AA$2-'Indicator Date hidden'!AB130)</f>
        <v>0</v>
      </c>
      <c r="AB129" s="213">
        <f>IF('Indicator Date hidden'!AC130="x","x",$AB$2-'Indicator Date hidden'!AC130)</f>
        <v>0</v>
      </c>
      <c r="AC129" s="213">
        <f>IF('Indicator Date hidden'!AD130="x","x",$AC$2-'Indicator Date hidden'!AD130)</f>
        <v>0</v>
      </c>
      <c r="AD129" s="213" t="str">
        <f>IF('Indicator Date hidden'!AE130="x","x",$AD$2-'Indicator Date hidden'!AE130)</f>
        <v>x</v>
      </c>
      <c r="AE129" s="213">
        <f>IF('Indicator Date hidden'!AF130="x","x",$AE$2-'Indicator Date hidden'!AF130)</f>
        <v>0</v>
      </c>
      <c r="AF129" s="213" t="str">
        <f>IF('Indicator Date hidden'!AG130="x","x",$AF$2-'Indicator Date hidden'!AG130)</f>
        <v>x</v>
      </c>
      <c r="AG129" s="213">
        <f>IF('Indicator Date hidden'!AH130="x","x",$AG$2-'Indicator Date hidden'!AH130)</f>
        <v>0</v>
      </c>
      <c r="AH129" s="213">
        <f>IF('Indicator Date hidden'!AI130="x","x",$AH$2-'Indicator Date hidden'!AI130)</f>
        <v>0</v>
      </c>
      <c r="AI129" s="213">
        <f>IF('Indicator Date hidden'!AJ130="x","x",$AI$2-'Indicator Date hidden'!AJ130)</f>
        <v>0</v>
      </c>
      <c r="AJ129" s="213" t="str">
        <f>IF('Indicator Date hidden'!AK130="x","x",$AJ$2-'Indicator Date hidden'!AK130)</f>
        <v>x</v>
      </c>
      <c r="AK129" s="213">
        <f>IF('Indicator Date hidden'!AL130="x","x",$AK$2-'Indicator Date hidden'!AL130)</f>
        <v>1</v>
      </c>
      <c r="AL129" s="213">
        <f>IF('Indicator Date hidden'!AM130="x","x",$AL$2-'Indicator Date hidden'!AM130)</f>
        <v>0</v>
      </c>
      <c r="AM129" s="213">
        <f>IF('Indicator Date hidden'!AN130="x","x",$AM$2-'Indicator Date hidden'!AN130)</f>
        <v>0</v>
      </c>
      <c r="AN129" s="213">
        <f>IF('Indicator Date hidden'!AO130="x","x",$AN$2-'Indicator Date hidden'!AO130)</f>
        <v>0</v>
      </c>
      <c r="AO129" s="213">
        <f>IF('Indicator Date hidden'!AP130="x","x",$AO$2-'Indicator Date hidden'!AP130)</f>
        <v>0</v>
      </c>
      <c r="AP129" s="213">
        <f>IF('Indicator Date hidden'!AQ130="x","x",$AP$2-'Indicator Date hidden'!AQ130)</f>
        <v>0</v>
      </c>
      <c r="AQ129" s="213" t="str">
        <f>IF('Indicator Date hidden'!AR130="x","x",$AQ$2-'Indicator Date hidden'!AR130)</f>
        <v>x</v>
      </c>
      <c r="AR129" s="213">
        <f>IF('Indicator Date hidden'!AS130="x","x",$AR$2-'Indicator Date hidden'!AS130)</f>
        <v>0</v>
      </c>
      <c r="AS129" s="213">
        <f>IF('Indicator Date hidden'!AT130="x","x",$AS$2-'Indicator Date hidden'!AT130)</f>
        <v>0</v>
      </c>
      <c r="AT129" s="213">
        <f>IF('Indicator Date hidden'!AU130="x","x",$AT$2-'Indicator Date hidden'!AU130)</f>
        <v>0</v>
      </c>
      <c r="AU129" s="213">
        <f>IF('Indicator Date hidden'!AV130="x","x",$AU$2-'Indicator Date hidden'!AV130)</f>
        <v>0</v>
      </c>
      <c r="AV129" s="213">
        <f>IF('Indicator Date hidden'!AW130="x","x",$AV$2-'Indicator Date hidden'!AW130)</f>
        <v>0</v>
      </c>
      <c r="AW129" s="213">
        <f>IF('Indicator Date hidden'!AX130="x","x",$AW$2-'Indicator Date hidden'!AX130)</f>
        <v>0</v>
      </c>
      <c r="AX129" s="213">
        <f>IF('Indicator Date hidden'!AY130="x","x",$AX$2-'Indicator Date hidden'!AY130)</f>
        <v>0</v>
      </c>
      <c r="AY129" s="213">
        <f>IF('Indicator Date hidden'!AZ130="x","x",$AY$2-'Indicator Date hidden'!AZ130)</f>
        <v>0</v>
      </c>
      <c r="AZ129" s="213">
        <f>IF('Indicator Date hidden'!BA130="x","x",$AZ$2-'Indicator Date hidden'!BA130)</f>
        <v>0</v>
      </c>
      <c r="BA129">
        <f t="shared" si="15"/>
        <v>8</v>
      </c>
      <c r="BB129" s="21">
        <f t="shared" si="16"/>
        <v>0.17777777777777778</v>
      </c>
      <c r="BC129">
        <f t="shared" si="17"/>
        <v>3</v>
      </c>
      <c r="BD129" s="21">
        <f t="shared" si="18"/>
        <v>0.7969076034240492</v>
      </c>
      <c r="BE129" s="283">
        <f t="shared" si="19"/>
        <v>0</v>
      </c>
    </row>
    <row r="130" spans="1:57" x14ac:dyDescent="0.35">
      <c r="A130" t="s">
        <v>8262</v>
      </c>
      <c r="B130" s="213">
        <f>IF('Indicator Date hidden'!C131="x","x",$B$2-'Indicator Date hidden'!C131)</f>
        <v>0</v>
      </c>
      <c r="C130" s="213">
        <f>IF('Indicator Date hidden'!D131="x","x",$C$2-'Indicator Date hidden'!D131)</f>
        <v>0</v>
      </c>
      <c r="D130" s="213">
        <f>IF('Indicator Date hidden'!E131="x","x",$D$2-'Indicator Date hidden'!E131)</f>
        <v>0</v>
      </c>
      <c r="E130" s="213">
        <f>IF('Indicator Date hidden'!F131="x","x",$E$2-'Indicator Date hidden'!F131)</f>
        <v>0</v>
      </c>
      <c r="F130" s="213">
        <f>IF('Indicator Date hidden'!G131="x","x",$F$2-'Indicator Date hidden'!G131)</f>
        <v>0</v>
      </c>
      <c r="G130" s="213">
        <f>IF('Indicator Date hidden'!H131="x","x",$G$2-'Indicator Date hidden'!H131)</f>
        <v>0</v>
      </c>
      <c r="H130" s="213">
        <f>IF('Indicator Date hidden'!I131="x","x",$H$2-'Indicator Date hidden'!I131)</f>
        <v>0</v>
      </c>
      <c r="I130" s="213">
        <f>IF('Indicator Date hidden'!J131="x","x",$I$2-'Indicator Date hidden'!J131)</f>
        <v>0</v>
      </c>
      <c r="J130" s="213">
        <f>IF('Indicator Date hidden'!K131="x","x",$J$2-'Indicator Date hidden'!K131)</f>
        <v>0</v>
      </c>
      <c r="K130" s="213">
        <f>IF('Indicator Date hidden'!L131="x","x",$K$2-'Indicator Date hidden'!L131)</f>
        <v>0</v>
      </c>
      <c r="L130" s="213">
        <f>IF('Indicator Date hidden'!M131="x","x",$L$2-'Indicator Date hidden'!M131)</f>
        <v>0</v>
      </c>
      <c r="M130" s="213">
        <f>IF('Indicator Date hidden'!N131="x","x",$M$2-'Indicator Date hidden'!N131)</f>
        <v>0</v>
      </c>
      <c r="N130" s="213">
        <f>IF('Indicator Date hidden'!O131="x","x",$N$2-'Indicator Date hidden'!O131)</f>
        <v>0</v>
      </c>
      <c r="O130" s="213">
        <f>IF('Indicator Date hidden'!P131="x","x",$O$2-'Indicator Date hidden'!P131)</f>
        <v>0</v>
      </c>
      <c r="P130" s="213">
        <f>IF('Indicator Date hidden'!Q131="x","x",$P$2-'Indicator Date hidden'!Q131)</f>
        <v>0</v>
      </c>
      <c r="Q130" s="213">
        <f>IF('Indicator Date hidden'!R131="x","x",$Q$2-'Indicator Date hidden'!R131)</f>
        <v>1</v>
      </c>
      <c r="R130" s="213">
        <f>IF('Indicator Date hidden'!S131="x","x",$R$2-'Indicator Date hidden'!S131)</f>
        <v>0</v>
      </c>
      <c r="S130" s="213">
        <f>IF('Indicator Date hidden'!T131="x","x",$S$2-'Indicator Date hidden'!T131)</f>
        <v>0</v>
      </c>
      <c r="T130" s="213">
        <f>IF('Indicator Date hidden'!U131="x","x",$T$2-'Indicator Date hidden'!U131)</f>
        <v>0</v>
      </c>
      <c r="U130" s="213">
        <f>IF('Indicator Date hidden'!V131="x","x",$U$2-'Indicator Date hidden'!V131)</f>
        <v>0</v>
      </c>
      <c r="V130" s="213">
        <f>IF('Indicator Date hidden'!W131="x","x",$V$2-'Indicator Date hidden'!W131)</f>
        <v>0</v>
      </c>
      <c r="W130" s="213">
        <f>IF('Indicator Date hidden'!X131="x","x",$W$2-'Indicator Date hidden'!X131)</f>
        <v>2</v>
      </c>
      <c r="X130" s="213">
        <f>IF('Indicator Date hidden'!Y131="x","x",$X$2-'Indicator Date hidden'!Y131)</f>
        <v>4</v>
      </c>
      <c r="Y130" s="213">
        <f>IF('Indicator Date hidden'!Z131="x","x",$Y$2-'Indicator Date hidden'!Z131)</f>
        <v>0</v>
      </c>
      <c r="Z130" s="213">
        <f>IF('Indicator Date hidden'!AA131="x","x",$Z$2-'Indicator Date hidden'!AA131)</f>
        <v>0</v>
      </c>
      <c r="AA130" s="213">
        <f>IF('Indicator Date hidden'!AB131="x","x",$AA$2-'Indicator Date hidden'!AB131)</f>
        <v>0</v>
      </c>
      <c r="AB130" s="213">
        <f>IF('Indicator Date hidden'!AC131="x","x",$AB$2-'Indicator Date hidden'!AC131)</f>
        <v>0</v>
      </c>
      <c r="AC130" s="213">
        <f>IF('Indicator Date hidden'!AD131="x","x",$AC$2-'Indicator Date hidden'!AD131)</f>
        <v>0</v>
      </c>
      <c r="AD130" s="213">
        <f>IF('Indicator Date hidden'!AE131="x","x",$AD$2-'Indicator Date hidden'!AE131)</f>
        <v>0</v>
      </c>
      <c r="AE130" s="213">
        <f>IF('Indicator Date hidden'!AF131="x","x",$AE$2-'Indicator Date hidden'!AF131)</f>
        <v>0</v>
      </c>
      <c r="AF130" s="213">
        <f>IF('Indicator Date hidden'!AG131="x","x",$AF$2-'Indicator Date hidden'!AG131)</f>
        <v>3</v>
      </c>
      <c r="AG130" s="213">
        <f>IF('Indicator Date hidden'!AH131="x","x",$AG$2-'Indicator Date hidden'!AH131)</f>
        <v>0</v>
      </c>
      <c r="AH130" s="213">
        <f>IF('Indicator Date hidden'!AI131="x","x",$AH$2-'Indicator Date hidden'!AI131)</f>
        <v>0</v>
      </c>
      <c r="AI130" s="213">
        <f>IF('Indicator Date hidden'!AJ131="x","x",$AI$2-'Indicator Date hidden'!AJ131)</f>
        <v>0</v>
      </c>
      <c r="AJ130" s="213">
        <f>IF('Indicator Date hidden'!AK131="x","x",$AJ$2-'Indicator Date hidden'!AK131)</f>
        <v>1</v>
      </c>
      <c r="AK130" s="213">
        <f>IF('Indicator Date hidden'!AL131="x","x",$AK$2-'Indicator Date hidden'!AL131)</f>
        <v>1</v>
      </c>
      <c r="AL130" s="213">
        <f>IF('Indicator Date hidden'!AM131="x","x",$AL$2-'Indicator Date hidden'!AM131)</f>
        <v>0</v>
      </c>
      <c r="AM130" s="213">
        <f>IF('Indicator Date hidden'!AN131="x","x",$AM$2-'Indicator Date hidden'!AN131)</f>
        <v>0</v>
      </c>
      <c r="AN130" s="213">
        <f>IF('Indicator Date hidden'!AO131="x","x",$AN$2-'Indicator Date hidden'!AO131)</f>
        <v>0</v>
      </c>
      <c r="AO130" s="213">
        <f>IF('Indicator Date hidden'!AP131="x","x",$AO$2-'Indicator Date hidden'!AP131)</f>
        <v>0</v>
      </c>
      <c r="AP130" s="213">
        <f>IF('Indicator Date hidden'!AQ131="x","x",$AP$2-'Indicator Date hidden'!AQ131)</f>
        <v>0</v>
      </c>
      <c r="AQ130" s="213">
        <f>IF('Indicator Date hidden'!AR131="x","x",$AQ$2-'Indicator Date hidden'!AR131)</f>
        <v>0</v>
      </c>
      <c r="AR130" s="213">
        <f>IF('Indicator Date hidden'!AS131="x","x",$AR$2-'Indicator Date hidden'!AS131)</f>
        <v>0</v>
      </c>
      <c r="AS130" s="213">
        <f>IF('Indicator Date hidden'!AT131="x","x",$AS$2-'Indicator Date hidden'!AT131)</f>
        <v>0</v>
      </c>
      <c r="AT130" s="213">
        <f>IF('Indicator Date hidden'!AU131="x","x",$AT$2-'Indicator Date hidden'!AU131)</f>
        <v>0</v>
      </c>
      <c r="AU130" s="213">
        <f>IF('Indicator Date hidden'!AV131="x","x",$AU$2-'Indicator Date hidden'!AV131)</f>
        <v>2</v>
      </c>
      <c r="AV130" s="213">
        <f>IF('Indicator Date hidden'!AW131="x","x",$AV$2-'Indicator Date hidden'!AW131)</f>
        <v>0</v>
      </c>
      <c r="AW130" s="213">
        <f>IF('Indicator Date hidden'!AX131="x","x",$AW$2-'Indicator Date hidden'!AX131)</f>
        <v>0</v>
      </c>
      <c r="AX130" s="213">
        <f>IF('Indicator Date hidden'!AY131="x","x",$AX$2-'Indicator Date hidden'!AY131)</f>
        <v>0</v>
      </c>
      <c r="AY130" s="213">
        <f>IF('Indicator Date hidden'!AZ131="x","x",$AY$2-'Indicator Date hidden'!AZ131)</f>
        <v>0</v>
      </c>
      <c r="AZ130" s="213">
        <f>IF('Indicator Date hidden'!BA131="x","x",$AZ$2-'Indicator Date hidden'!BA131)</f>
        <v>0</v>
      </c>
      <c r="BA130">
        <f t="shared" si="15"/>
        <v>14</v>
      </c>
      <c r="BB130" s="21">
        <f t="shared" si="16"/>
        <v>0.27450980392156865</v>
      </c>
      <c r="BC130">
        <f t="shared" si="17"/>
        <v>7</v>
      </c>
      <c r="BD130" s="21">
        <f t="shared" si="18"/>
        <v>0.79405712671829753</v>
      </c>
      <c r="BE130" s="283">
        <f t="shared" si="19"/>
        <v>0</v>
      </c>
    </row>
    <row r="131" spans="1:57" x14ac:dyDescent="0.35">
      <c r="A131" t="s">
        <v>8267</v>
      </c>
      <c r="B131" s="213">
        <f>IF('Indicator Date hidden'!C132="x","x",$B$2-'Indicator Date hidden'!C132)</f>
        <v>0</v>
      </c>
      <c r="C131" s="213">
        <f>IF('Indicator Date hidden'!D132="x","x",$C$2-'Indicator Date hidden'!D132)</f>
        <v>0</v>
      </c>
      <c r="D131" s="213">
        <f>IF('Indicator Date hidden'!E132="x","x",$D$2-'Indicator Date hidden'!E132)</f>
        <v>0</v>
      </c>
      <c r="E131" s="213">
        <f>IF('Indicator Date hidden'!F132="x","x",$E$2-'Indicator Date hidden'!F132)</f>
        <v>0</v>
      </c>
      <c r="F131" s="213">
        <f>IF('Indicator Date hidden'!G132="x","x",$F$2-'Indicator Date hidden'!G132)</f>
        <v>0</v>
      </c>
      <c r="G131" s="213">
        <f>IF('Indicator Date hidden'!H132="x","x",$G$2-'Indicator Date hidden'!H132)</f>
        <v>0</v>
      </c>
      <c r="H131" s="213">
        <f>IF('Indicator Date hidden'!I132="x","x",$H$2-'Indicator Date hidden'!I132)</f>
        <v>0</v>
      </c>
      <c r="I131" s="213">
        <f>IF('Indicator Date hidden'!J132="x","x",$I$2-'Indicator Date hidden'!J132)</f>
        <v>0</v>
      </c>
      <c r="J131" s="213">
        <f>IF('Indicator Date hidden'!K132="x","x",$J$2-'Indicator Date hidden'!K132)</f>
        <v>0</v>
      </c>
      <c r="K131" s="213">
        <f>IF('Indicator Date hidden'!L132="x","x",$K$2-'Indicator Date hidden'!L132)</f>
        <v>0</v>
      </c>
      <c r="L131" s="213">
        <f>IF('Indicator Date hidden'!M132="x","x",$L$2-'Indicator Date hidden'!M132)</f>
        <v>0</v>
      </c>
      <c r="M131" s="213">
        <f>IF('Indicator Date hidden'!N132="x","x",$M$2-'Indicator Date hidden'!N132)</f>
        <v>0</v>
      </c>
      <c r="N131" s="213">
        <f>IF('Indicator Date hidden'!O132="x","x",$N$2-'Indicator Date hidden'!O132)</f>
        <v>0</v>
      </c>
      <c r="O131" s="213">
        <f>IF('Indicator Date hidden'!P132="x","x",$O$2-'Indicator Date hidden'!P132)</f>
        <v>0</v>
      </c>
      <c r="P131" s="213">
        <f>IF('Indicator Date hidden'!Q132="x","x",$P$2-'Indicator Date hidden'!Q132)</f>
        <v>0</v>
      </c>
      <c r="Q131" s="213" t="str">
        <f>IF('Indicator Date hidden'!R132="x","x",$Q$2-'Indicator Date hidden'!R132)</f>
        <v>x</v>
      </c>
      <c r="R131" s="213">
        <f>IF('Indicator Date hidden'!S132="x","x",$R$2-'Indicator Date hidden'!S132)</f>
        <v>0</v>
      </c>
      <c r="S131" s="213">
        <f>IF('Indicator Date hidden'!T132="x","x",$S$2-'Indicator Date hidden'!T132)</f>
        <v>0</v>
      </c>
      <c r="T131" s="213">
        <f>IF('Indicator Date hidden'!U132="x","x",$T$2-'Indicator Date hidden'!U132)</f>
        <v>0</v>
      </c>
      <c r="U131" s="213">
        <f>IF('Indicator Date hidden'!V132="x","x",$U$2-'Indicator Date hidden'!V132)</f>
        <v>0</v>
      </c>
      <c r="V131" s="213">
        <f>IF('Indicator Date hidden'!W132="x","x",$V$2-'Indicator Date hidden'!W132)</f>
        <v>0</v>
      </c>
      <c r="W131" s="213">
        <f>IF('Indicator Date hidden'!X132="x","x",$W$2-'Indicator Date hidden'!X132)</f>
        <v>4</v>
      </c>
      <c r="X131" s="213">
        <f>IF('Indicator Date hidden'!Y132="x","x",$X$2-'Indicator Date hidden'!Y132)</f>
        <v>4</v>
      </c>
      <c r="Y131" s="213">
        <f>IF('Indicator Date hidden'!Z132="x","x",$Y$2-'Indicator Date hidden'!Z132)</f>
        <v>0</v>
      </c>
      <c r="Z131" s="213">
        <f>IF('Indicator Date hidden'!AA132="x","x",$Z$2-'Indicator Date hidden'!AA132)</f>
        <v>0</v>
      </c>
      <c r="AA131" s="213">
        <f>IF('Indicator Date hidden'!AB132="x","x",$AA$2-'Indicator Date hidden'!AB132)</f>
        <v>4</v>
      </c>
      <c r="AB131" s="213">
        <f>IF('Indicator Date hidden'!AC132="x","x",$AB$2-'Indicator Date hidden'!AC132)</f>
        <v>0</v>
      </c>
      <c r="AC131" s="213">
        <f>IF('Indicator Date hidden'!AD132="x","x",$AC$2-'Indicator Date hidden'!AD132)</f>
        <v>0</v>
      </c>
      <c r="AD131" s="213" t="str">
        <f>IF('Indicator Date hidden'!AE132="x","x",$AD$2-'Indicator Date hidden'!AE132)</f>
        <v>x</v>
      </c>
      <c r="AE131" s="213" t="str">
        <f>IF('Indicator Date hidden'!AF132="x","x",$AE$2-'Indicator Date hidden'!AF132)</f>
        <v>x</v>
      </c>
      <c r="AF131" s="213" t="str">
        <f>IF('Indicator Date hidden'!AG132="x","x",$AF$2-'Indicator Date hidden'!AG132)</f>
        <v>x</v>
      </c>
      <c r="AG131" s="213">
        <f>IF('Indicator Date hidden'!AH132="x","x",$AG$2-'Indicator Date hidden'!AH132)</f>
        <v>0</v>
      </c>
      <c r="AH131" s="213">
        <f>IF('Indicator Date hidden'!AI132="x","x",$AH$2-'Indicator Date hidden'!AI132)</f>
        <v>0</v>
      </c>
      <c r="AI131" s="213">
        <f>IF('Indicator Date hidden'!AJ132="x","x",$AI$2-'Indicator Date hidden'!AJ132)</f>
        <v>0</v>
      </c>
      <c r="AJ131" s="213" t="str">
        <f>IF('Indicator Date hidden'!AK132="x","x",$AJ$2-'Indicator Date hidden'!AK132)</f>
        <v>x</v>
      </c>
      <c r="AK131" s="213">
        <f>IF('Indicator Date hidden'!AL132="x","x",$AK$2-'Indicator Date hidden'!AL132)</f>
        <v>1</v>
      </c>
      <c r="AL131" s="213">
        <f>IF('Indicator Date hidden'!AM132="x","x",$AL$2-'Indicator Date hidden'!AM132)</f>
        <v>0</v>
      </c>
      <c r="AM131" s="213">
        <f>IF('Indicator Date hidden'!AN132="x","x",$AM$2-'Indicator Date hidden'!AN132)</f>
        <v>0</v>
      </c>
      <c r="AN131" s="213">
        <f>IF('Indicator Date hidden'!AO132="x","x",$AN$2-'Indicator Date hidden'!AO132)</f>
        <v>0</v>
      </c>
      <c r="AO131" s="213" t="str">
        <f>IF('Indicator Date hidden'!AP132="x","x",$AO$2-'Indicator Date hidden'!AP132)</f>
        <v>x</v>
      </c>
      <c r="AP131" s="213" t="str">
        <f>IF('Indicator Date hidden'!AQ132="x","x",$AP$2-'Indicator Date hidden'!AQ132)</f>
        <v>x</v>
      </c>
      <c r="AQ131" s="213">
        <f>IF('Indicator Date hidden'!AR132="x","x",$AQ$2-'Indicator Date hidden'!AR132)</f>
        <v>4</v>
      </c>
      <c r="AR131" s="213">
        <f>IF('Indicator Date hidden'!AS132="x","x",$AR$2-'Indicator Date hidden'!AS132)</f>
        <v>0</v>
      </c>
      <c r="AS131" s="213" t="str">
        <f>IF('Indicator Date hidden'!AT132="x","x",$AS$2-'Indicator Date hidden'!AT132)</f>
        <v>x</v>
      </c>
      <c r="AT131" s="213">
        <f>IF('Indicator Date hidden'!AU132="x","x",$AT$2-'Indicator Date hidden'!AU132)</f>
        <v>0</v>
      </c>
      <c r="AU131" s="213">
        <f>IF('Indicator Date hidden'!AV132="x","x",$AU$2-'Indicator Date hidden'!AV132)</f>
        <v>1</v>
      </c>
      <c r="AV131" s="213" t="str">
        <f>IF('Indicator Date hidden'!AW132="x","x",$AV$2-'Indicator Date hidden'!AW132)</f>
        <v>x</v>
      </c>
      <c r="AW131" s="213">
        <f>IF('Indicator Date hidden'!AX132="x","x",$AW$2-'Indicator Date hidden'!AX132)</f>
        <v>0</v>
      </c>
      <c r="AX131" s="213">
        <f>IF('Indicator Date hidden'!AY132="x","x",$AX$2-'Indicator Date hidden'!AY132)</f>
        <v>0</v>
      </c>
      <c r="AY131" s="213">
        <f>IF('Indicator Date hidden'!AZ132="x","x",$AY$2-'Indicator Date hidden'!AZ132)</f>
        <v>0</v>
      </c>
      <c r="AZ131" s="213">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3">
        <f t="shared" ref="BE131:BE162" si="24">MEDIAN(B131:AZ131)</f>
        <v>0</v>
      </c>
    </row>
    <row r="132" spans="1:57" x14ac:dyDescent="0.35">
      <c r="A132" t="s">
        <v>8276</v>
      </c>
      <c r="B132" s="213">
        <f>IF('Indicator Date hidden'!C133="x","x",$B$2-'Indicator Date hidden'!C133)</f>
        <v>0</v>
      </c>
      <c r="C132" s="213">
        <f>IF('Indicator Date hidden'!D133="x","x",$C$2-'Indicator Date hidden'!D133)</f>
        <v>0</v>
      </c>
      <c r="D132" s="213">
        <f>IF('Indicator Date hidden'!E133="x","x",$D$2-'Indicator Date hidden'!E133)</f>
        <v>0</v>
      </c>
      <c r="E132" s="213">
        <f>IF('Indicator Date hidden'!F133="x","x",$E$2-'Indicator Date hidden'!F133)</f>
        <v>0</v>
      </c>
      <c r="F132" s="213">
        <f>IF('Indicator Date hidden'!G133="x","x",$F$2-'Indicator Date hidden'!G133)</f>
        <v>0</v>
      </c>
      <c r="G132" s="213">
        <f>IF('Indicator Date hidden'!H133="x","x",$G$2-'Indicator Date hidden'!H133)</f>
        <v>0</v>
      </c>
      <c r="H132" s="213">
        <f>IF('Indicator Date hidden'!I133="x","x",$H$2-'Indicator Date hidden'!I133)</f>
        <v>0</v>
      </c>
      <c r="I132" s="213">
        <f>IF('Indicator Date hidden'!J133="x","x",$I$2-'Indicator Date hidden'!J133)</f>
        <v>0</v>
      </c>
      <c r="J132" s="213">
        <f>IF('Indicator Date hidden'!K133="x","x",$J$2-'Indicator Date hidden'!K133)</f>
        <v>0</v>
      </c>
      <c r="K132" s="213">
        <f>IF('Indicator Date hidden'!L133="x","x",$K$2-'Indicator Date hidden'!L133)</f>
        <v>2</v>
      </c>
      <c r="L132" s="213">
        <f>IF('Indicator Date hidden'!M133="x","x",$L$2-'Indicator Date hidden'!M133)</f>
        <v>0</v>
      </c>
      <c r="M132" s="213">
        <f>IF('Indicator Date hidden'!N133="x","x",$M$2-'Indicator Date hidden'!N133)</f>
        <v>0</v>
      </c>
      <c r="N132" s="213">
        <f>IF('Indicator Date hidden'!O133="x","x",$N$2-'Indicator Date hidden'!O133)</f>
        <v>0</v>
      </c>
      <c r="O132" s="213">
        <f>IF('Indicator Date hidden'!P133="x","x",$O$2-'Indicator Date hidden'!P133)</f>
        <v>0</v>
      </c>
      <c r="P132" s="213">
        <f>IF('Indicator Date hidden'!Q133="x","x",$P$2-'Indicator Date hidden'!Q133)</f>
        <v>0</v>
      </c>
      <c r="Q132" s="213">
        <f>IF('Indicator Date hidden'!R133="x","x",$Q$2-'Indicator Date hidden'!R133)</f>
        <v>4</v>
      </c>
      <c r="R132" s="213">
        <f>IF('Indicator Date hidden'!S133="x","x",$R$2-'Indicator Date hidden'!S133)</f>
        <v>0</v>
      </c>
      <c r="S132" s="213">
        <f>IF('Indicator Date hidden'!T133="x","x",$S$2-'Indicator Date hidden'!T133)</f>
        <v>0</v>
      </c>
      <c r="T132" s="213">
        <f>IF('Indicator Date hidden'!U133="x","x",$T$2-'Indicator Date hidden'!U133)</f>
        <v>0</v>
      </c>
      <c r="U132" s="213">
        <f>IF('Indicator Date hidden'!V133="x","x",$U$2-'Indicator Date hidden'!V133)</f>
        <v>0</v>
      </c>
      <c r="V132" s="213">
        <f>IF('Indicator Date hidden'!W133="x","x",$V$2-'Indicator Date hidden'!W133)</f>
        <v>0</v>
      </c>
      <c r="W132" s="213">
        <f>IF('Indicator Date hidden'!X133="x","x",$W$2-'Indicator Date hidden'!X133)</f>
        <v>0</v>
      </c>
      <c r="X132" s="213">
        <f>IF('Indicator Date hidden'!Y133="x","x",$X$2-'Indicator Date hidden'!Y133)</f>
        <v>2</v>
      </c>
      <c r="Y132" s="213">
        <f>IF('Indicator Date hidden'!Z133="x","x",$Y$2-'Indicator Date hidden'!Z133)</f>
        <v>2</v>
      </c>
      <c r="Z132" s="213">
        <f>IF('Indicator Date hidden'!AA133="x","x",$Z$2-'Indicator Date hidden'!AA133)</f>
        <v>0</v>
      </c>
      <c r="AA132" s="213" t="str">
        <f>IF('Indicator Date hidden'!AB133="x","x",$AA$2-'Indicator Date hidden'!AB133)</f>
        <v>x</v>
      </c>
      <c r="AB132" s="213" t="str">
        <f>IF('Indicator Date hidden'!AC133="x","x",$AB$2-'Indicator Date hidden'!AC133)</f>
        <v>x</v>
      </c>
      <c r="AC132" s="213">
        <f>IF('Indicator Date hidden'!AD133="x","x",$AC$2-'Indicator Date hidden'!AD133)</f>
        <v>0</v>
      </c>
      <c r="AD132" s="213" t="str">
        <f>IF('Indicator Date hidden'!AE133="x","x",$AD$2-'Indicator Date hidden'!AE133)</f>
        <v>x</v>
      </c>
      <c r="AE132" s="213" t="str">
        <f>IF('Indicator Date hidden'!AF133="x","x",$AE$2-'Indicator Date hidden'!AF133)</f>
        <v>x</v>
      </c>
      <c r="AF132" s="213">
        <f>IF('Indicator Date hidden'!AG133="x","x",$AF$2-'Indicator Date hidden'!AG133)</f>
        <v>4</v>
      </c>
      <c r="AG132" s="213">
        <f>IF('Indicator Date hidden'!AH133="x","x",$AG$2-'Indicator Date hidden'!AH133)</f>
        <v>0</v>
      </c>
      <c r="AH132" s="213">
        <f>IF('Indicator Date hidden'!AI133="x","x",$AH$2-'Indicator Date hidden'!AI133)</f>
        <v>0</v>
      </c>
      <c r="AI132" s="213">
        <f>IF('Indicator Date hidden'!AJ133="x","x",$AI$2-'Indicator Date hidden'!AJ133)</f>
        <v>0</v>
      </c>
      <c r="AJ132" s="213">
        <f>IF('Indicator Date hidden'!AK133="x","x",$AJ$2-'Indicator Date hidden'!AK133)</f>
        <v>1</v>
      </c>
      <c r="AK132" s="213">
        <f>IF('Indicator Date hidden'!AL133="x","x",$AK$2-'Indicator Date hidden'!AL133)</f>
        <v>1</v>
      </c>
      <c r="AL132" s="213">
        <f>IF('Indicator Date hidden'!AM133="x","x",$AL$2-'Indicator Date hidden'!AM133)</f>
        <v>0</v>
      </c>
      <c r="AM132" s="213">
        <f>IF('Indicator Date hidden'!AN133="x","x",$AM$2-'Indicator Date hidden'!AN133)</f>
        <v>0</v>
      </c>
      <c r="AN132" s="213">
        <f>IF('Indicator Date hidden'!AO133="x","x",$AN$2-'Indicator Date hidden'!AO133)</f>
        <v>0</v>
      </c>
      <c r="AO132" s="213" t="str">
        <f>IF('Indicator Date hidden'!AP133="x","x",$AO$2-'Indicator Date hidden'!AP133)</f>
        <v>x</v>
      </c>
      <c r="AP132" s="213" t="str">
        <f>IF('Indicator Date hidden'!AQ133="x","x",$AP$2-'Indicator Date hidden'!AQ133)</f>
        <v>x</v>
      </c>
      <c r="AQ132" s="213">
        <f>IF('Indicator Date hidden'!AR133="x","x",$AQ$2-'Indicator Date hidden'!AR133)</f>
        <v>0</v>
      </c>
      <c r="AR132" s="213">
        <f>IF('Indicator Date hidden'!AS133="x","x",$AR$2-'Indicator Date hidden'!AS133)</f>
        <v>0</v>
      </c>
      <c r="AS132" s="213" t="str">
        <f>IF('Indicator Date hidden'!AT133="x","x",$AS$2-'Indicator Date hidden'!AT133)</f>
        <v>x</v>
      </c>
      <c r="AT132" s="213">
        <f>IF('Indicator Date hidden'!AU133="x","x",$AT$2-'Indicator Date hidden'!AU133)</f>
        <v>0</v>
      </c>
      <c r="AU132" s="213">
        <f>IF('Indicator Date hidden'!AV133="x","x",$AU$2-'Indicator Date hidden'!AV133)</f>
        <v>0</v>
      </c>
      <c r="AV132" s="213">
        <f>IF('Indicator Date hidden'!AW133="x","x",$AV$2-'Indicator Date hidden'!AW133)</f>
        <v>0</v>
      </c>
      <c r="AW132" s="213">
        <f>IF('Indicator Date hidden'!AX133="x","x",$AW$2-'Indicator Date hidden'!AX133)</f>
        <v>0</v>
      </c>
      <c r="AX132" s="213">
        <f>IF('Indicator Date hidden'!AY133="x","x",$AX$2-'Indicator Date hidden'!AY133)</f>
        <v>0</v>
      </c>
      <c r="AY132" s="213">
        <f>IF('Indicator Date hidden'!AZ133="x","x",$AY$2-'Indicator Date hidden'!AZ133)</f>
        <v>0</v>
      </c>
      <c r="AZ132" s="213">
        <f>IF('Indicator Date hidden'!BA133="x","x",$AZ$2-'Indicator Date hidden'!BA133)</f>
        <v>0</v>
      </c>
      <c r="BA132">
        <f t="shared" si="20"/>
        <v>16</v>
      </c>
      <c r="BB132" s="21">
        <f t="shared" si="21"/>
        <v>0.36363636363636365</v>
      </c>
      <c r="BC132">
        <f t="shared" si="22"/>
        <v>7</v>
      </c>
      <c r="BD132" s="21">
        <f t="shared" si="23"/>
        <v>0.95562709280130176</v>
      </c>
      <c r="BE132" s="283">
        <f t="shared" si="24"/>
        <v>0</v>
      </c>
    </row>
    <row r="133" spans="1:57" x14ac:dyDescent="0.35">
      <c r="A133" t="s">
        <v>8263</v>
      </c>
      <c r="B133" s="213">
        <f>IF('Indicator Date hidden'!C134="x","x",$B$2-'Indicator Date hidden'!C134)</f>
        <v>0</v>
      </c>
      <c r="C133" s="213">
        <f>IF('Indicator Date hidden'!D134="x","x",$C$2-'Indicator Date hidden'!D134)</f>
        <v>0</v>
      </c>
      <c r="D133" s="213">
        <f>IF('Indicator Date hidden'!E134="x","x",$D$2-'Indicator Date hidden'!E134)</f>
        <v>0</v>
      </c>
      <c r="E133" s="213">
        <f>IF('Indicator Date hidden'!F134="x","x",$E$2-'Indicator Date hidden'!F134)</f>
        <v>0</v>
      </c>
      <c r="F133" s="213">
        <f>IF('Indicator Date hidden'!G134="x","x",$F$2-'Indicator Date hidden'!G134)</f>
        <v>0</v>
      </c>
      <c r="G133" s="213">
        <f>IF('Indicator Date hidden'!H134="x","x",$G$2-'Indicator Date hidden'!H134)</f>
        <v>0</v>
      </c>
      <c r="H133" s="213">
        <f>IF('Indicator Date hidden'!I134="x","x",$H$2-'Indicator Date hidden'!I134)</f>
        <v>0</v>
      </c>
      <c r="I133" s="213">
        <f>IF('Indicator Date hidden'!J134="x","x",$I$2-'Indicator Date hidden'!J134)</f>
        <v>0</v>
      </c>
      <c r="J133" s="213">
        <f>IF('Indicator Date hidden'!K134="x","x",$J$2-'Indicator Date hidden'!K134)</f>
        <v>0</v>
      </c>
      <c r="K133" s="213">
        <f>IF('Indicator Date hidden'!L134="x","x",$K$2-'Indicator Date hidden'!L134)</f>
        <v>0</v>
      </c>
      <c r="L133" s="213">
        <f>IF('Indicator Date hidden'!M134="x","x",$L$2-'Indicator Date hidden'!M134)</f>
        <v>0</v>
      </c>
      <c r="M133" s="213">
        <f>IF('Indicator Date hidden'!N134="x","x",$M$2-'Indicator Date hidden'!N134)</f>
        <v>0</v>
      </c>
      <c r="N133" s="213">
        <f>IF('Indicator Date hidden'!O134="x","x",$N$2-'Indicator Date hidden'!O134)</f>
        <v>0</v>
      </c>
      <c r="O133" s="213">
        <f>IF('Indicator Date hidden'!P134="x","x",$O$2-'Indicator Date hidden'!P134)</f>
        <v>0</v>
      </c>
      <c r="P133" s="213">
        <f>IF('Indicator Date hidden'!Q134="x","x",$P$2-'Indicator Date hidden'!Q134)</f>
        <v>0</v>
      </c>
      <c r="Q133" s="213" t="str">
        <f>IF('Indicator Date hidden'!R134="x","x",$Q$2-'Indicator Date hidden'!R134)</f>
        <v>x</v>
      </c>
      <c r="R133" s="213">
        <f>IF('Indicator Date hidden'!S134="x","x",$R$2-'Indicator Date hidden'!S134)</f>
        <v>0</v>
      </c>
      <c r="S133" s="213">
        <f>IF('Indicator Date hidden'!T134="x","x",$S$2-'Indicator Date hidden'!T134)</f>
        <v>0</v>
      </c>
      <c r="T133" s="213">
        <f>IF('Indicator Date hidden'!U134="x","x",$T$2-'Indicator Date hidden'!U134)</f>
        <v>0</v>
      </c>
      <c r="U133" s="213">
        <f>IF('Indicator Date hidden'!V134="x","x",$U$2-'Indicator Date hidden'!V134)</f>
        <v>0</v>
      </c>
      <c r="V133" s="213">
        <f>IF('Indicator Date hidden'!W134="x","x",$V$2-'Indicator Date hidden'!W134)</f>
        <v>0</v>
      </c>
      <c r="W133" s="213">
        <f>IF('Indicator Date hidden'!X134="x","x",$W$2-'Indicator Date hidden'!X134)</f>
        <v>6</v>
      </c>
      <c r="X133" s="213">
        <f>IF('Indicator Date hidden'!Y134="x","x",$X$2-'Indicator Date hidden'!Y134)</f>
        <v>1</v>
      </c>
      <c r="Y133" s="213">
        <f>IF('Indicator Date hidden'!Z134="x","x",$Y$2-'Indicator Date hidden'!Z134)</f>
        <v>0</v>
      </c>
      <c r="Z133" s="213">
        <f>IF('Indicator Date hidden'!AA134="x","x",$Z$2-'Indicator Date hidden'!AA134)</f>
        <v>0</v>
      </c>
      <c r="AA133" s="213">
        <f>IF('Indicator Date hidden'!AB134="x","x",$AA$2-'Indicator Date hidden'!AB134)</f>
        <v>0</v>
      </c>
      <c r="AB133" s="213">
        <f>IF('Indicator Date hidden'!AC134="x","x",$AB$2-'Indicator Date hidden'!AC134)</f>
        <v>0</v>
      </c>
      <c r="AC133" s="213">
        <f>IF('Indicator Date hidden'!AD134="x","x",$AC$2-'Indicator Date hidden'!AD134)</f>
        <v>0</v>
      </c>
      <c r="AD133" s="213">
        <f>IF('Indicator Date hidden'!AE134="x","x",$AD$2-'Indicator Date hidden'!AE134)</f>
        <v>0</v>
      </c>
      <c r="AE133" s="213">
        <f>IF('Indicator Date hidden'!AF134="x","x",$AE$2-'Indicator Date hidden'!AF134)</f>
        <v>0</v>
      </c>
      <c r="AF133" s="213">
        <f>IF('Indicator Date hidden'!AG134="x","x",$AF$2-'Indicator Date hidden'!AG134)</f>
        <v>0</v>
      </c>
      <c r="AG133" s="213">
        <f>IF('Indicator Date hidden'!AH134="x","x",$AG$2-'Indicator Date hidden'!AH134)</f>
        <v>0</v>
      </c>
      <c r="AH133" s="213">
        <f>IF('Indicator Date hidden'!AI134="x","x",$AH$2-'Indicator Date hidden'!AI134)</f>
        <v>0</v>
      </c>
      <c r="AI133" s="213">
        <f>IF('Indicator Date hidden'!AJ134="x","x",$AI$2-'Indicator Date hidden'!AJ134)</f>
        <v>0</v>
      </c>
      <c r="AJ133" s="213" t="str">
        <f>IF('Indicator Date hidden'!AK134="x","x",$AJ$2-'Indicator Date hidden'!AK134)</f>
        <v>x</v>
      </c>
      <c r="AK133" s="213">
        <f>IF('Indicator Date hidden'!AL134="x","x",$AK$2-'Indicator Date hidden'!AL134)</f>
        <v>1</v>
      </c>
      <c r="AL133" s="213">
        <f>IF('Indicator Date hidden'!AM134="x","x",$AL$2-'Indicator Date hidden'!AM134)</f>
        <v>0</v>
      </c>
      <c r="AM133" s="213">
        <f>IF('Indicator Date hidden'!AN134="x","x",$AM$2-'Indicator Date hidden'!AN134)</f>
        <v>0</v>
      </c>
      <c r="AN133" s="213">
        <f>IF('Indicator Date hidden'!AO134="x","x",$AN$2-'Indicator Date hidden'!AO134)</f>
        <v>0</v>
      </c>
      <c r="AO133" s="213">
        <f>IF('Indicator Date hidden'!AP134="x","x",$AO$2-'Indicator Date hidden'!AP134)</f>
        <v>0</v>
      </c>
      <c r="AP133" s="213">
        <f>IF('Indicator Date hidden'!AQ134="x","x",$AP$2-'Indicator Date hidden'!AQ134)</f>
        <v>0</v>
      </c>
      <c r="AQ133" s="213">
        <f>IF('Indicator Date hidden'!AR134="x","x",$AQ$2-'Indicator Date hidden'!AR134)</f>
        <v>4</v>
      </c>
      <c r="AR133" s="213">
        <f>IF('Indicator Date hidden'!AS134="x","x",$AR$2-'Indicator Date hidden'!AS134)</f>
        <v>0</v>
      </c>
      <c r="AS133" s="213">
        <f>IF('Indicator Date hidden'!AT134="x","x",$AS$2-'Indicator Date hidden'!AT134)</f>
        <v>0</v>
      </c>
      <c r="AT133" s="213">
        <f>IF('Indicator Date hidden'!AU134="x","x",$AT$2-'Indicator Date hidden'!AU134)</f>
        <v>0</v>
      </c>
      <c r="AU133" s="213">
        <f>IF('Indicator Date hidden'!AV134="x","x",$AU$2-'Indicator Date hidden'!AV134)</f>
        <v>4</v>
      </c>
      <c r="AV133" s="213">
        <f>IF('Indicator Date hidden'!AW134="x","x",$AV$2-'Indicator Date hidden'!AW134)</f>
        <v>0</v>
      </c>
      <c r="AW133" s="213">
        <f>IF('Indicator Date hidden'!AX134="x","x",$AW$2-'Indicator Date hidden'!AX134)</f>
        <v>0</v>
      </c>
      <c r="AX133" s="213">
        <f>IF('Indicator Date hidden'!AY134="x","x",$AX$2-'Indicator Date hidden'!AY134)</f>
        <v>0</v>
      </c>
      <c r="AY133" s="213">
        <f>IF('Indicator Date hidden'!AZ134="x","x",$AY$2-'Indicator Date hidden'!AZ134)</f>
        <v>0</v>
      </c>
      <c r="AZ133" s="213">
        <f>IF('Indicator Date hidden'!BA134="x","x",$AZ$2-'Indicator Date hidden'!BA134)</f>
        <v>0</v>
      </c>
      <c r="BA133">
        <f t="shared" si="20"/>
        <v>16</v>
      </c>
      <c r="BB133" s="21">
        <f t="shared" si="21"/>
        <v>0.32653061224489793</v>
      </c>
      <c r="BC133">
        <f t="shared" si="22"/>
        <v>5</v>
      </c>
      <c r="BD133" s="21">
        <f t="shared" si="23"/>
        <v>1.1497604915104713</v>
      </c>
      <c r="BE133" s="283">
        <f t="shared" si="24"/>
        <v>0</v>
      </c>
    </row>
    <row r="134" spans="1:57" x14ac:dyDescent="0.35">
      <c r="A134" t="s">
        <v>8269</v>
      </c>
      <c r="B134" s="213">
        <f>IF('Indicator Date hidden'!C135="x","x",$B$2-'Indicator Date hidden'!C135)</f>
        <v>0</v>
      </c>
      <c r="C134" s="213">
        <f>IF('Indicator Date hidden'!D135="x","x",$C$2-'Indicator Date hidden'!D135)</f>
        <v>0</v>
      </c>
      <c r="D134" s="213">
        <f>IF('Indicator Date hidden'!E135="x","x",$D$2-'Indicator Date hidden'!E135)</f>
        <v>0</v>
      </c>
      <c r="E134" s="213">
        <f>IF('Indicator Date hidden'!F135="x","x",$E$2-'Indicator Date hidden'!F135)</f>
        <v>0</v>
      </c>
      <c r="F134" s="213">
        <f>IF('Indicator Date hidden'!G135="x","x",$F$2-'Indicator Date hidden'!G135)</f>
        <v>0</v>
      </c>
      <c r="G134" s="213">
        <f>IF('Indicator Date hidden'!H135="x","x",$G$2-'Indicator Date hidden'!H135)</f>
        <v>0</v>
      </c>
      <c r="H134" s="213">
        <f>IF('Indicator Date hidden'!I135="x","x",$H$2-'Indicator Date hidden'!I135)</f>
        <v>0</v>
      </c>
      <c r="I134" s="213">
        <f>IF('Indicator Date hidden'!J135="x","x",$I$2-'Indicator Date hidden'!J135)</f>
        <v>0</v>
      </c>
      <c r="J134" s="213">
        <f>IF('Indicator Date hidden'!K135="x","x",$J$2-'Indicator Date hidden'!K135)</f>
        <v>0</v>
      </c>
      <c r="K134" s="213">
        <f>IF('Indicator Date hidden'!L135="x","x",$K$2-'Indicator Date hidden'!L135)</f>
        <v>0</v>
      </c>
      <c r="L134" s="213">
        <f>IF('Indicator Date hidden'!M135="x","x",$L$2-'Indicator Date hidden'!M135)</f>
        <v>0</v>
      </c>
      <c r="M134" s="213">
        <f>IF('Indicator Date hidden'!N135="x","x",$M$2-'Indicator Date hidden'!N135)</f>
        <v>0</v>
      </c>
      <c r="N134" s="213">
        <f>IF('Indicator Date hidden'!O135="x","x",$N$2-'Indicator Date hidden'!O135)</f>
        <v>0</v>
      </c>
      <c r="O134" s="213">
        <f>IF('Indicator Date hidden'!P135="x","x",$O$2-'Indicator Date hidden'!P135)</f>
        <v>0</v>
      </c>
      <c r="P134" s="213">
        <f>IF('Indicator Date hidden'!Q135="x","x",$P$2-'Indicator Date hidden'!Q135)</f>
        <v>0</v>
      </c>
      <c r="Q134" s="213" t="str">
        <f>IF('Indicator Date hidden'!R135="x","x",$Q$2-'Indicator Date hidden'!R135)</f>
        <v>x</v>
      </c>
      <c r="R134" s="213">
        <f>IF('Indicator Date hidden'!S135="x","x",$R$2-'Indicator Date hidden'!S135)</f>
        <v>0</v>
      </c>
      <c r="S134" s="213">
        <f>IF('Indicator Date hidden'!T135="x","x",$S$2-'Indicator Date hidden'!T135)</f>
        <v>0</v>
      </c>
      <c r="T134" s="213">
        <f>IF('Indicator Date hidden'!U135="x","x",$T$2-'Indicator Date hidden'!U135)</f>
        <v>0</v>
      </c>
      <c r="U134" s="213">
        <f>IF('Indicator Date hidden'!V135="x","x",$U$2-'Indicator Date hidden'!V135)</f>
        <v>0</v>
      </c>
      <c r="V134" s="213">
        <f>IF('Indicator Date hidden'!W135="x","x",$V$2-'Indicator Date hidden'!W135)</f>
        <v>0</v>
      </c>
      <c r="W134" s="213">
        <f>IF('Indicator Date hidden'!X135="x","x",$W$2-'Indicator Date hidden'!X135)</f>
        <v>3</v>
      </c>
      <c r="X134" s="213">
        <f>IF('Indicator Date hidden'!Y135="x","x",$X$2-'Indicator Date hidden'!Y135)</f>
        <v>4</v>
      </c>
      <c r="Y134" s="213">
        <f>IF('Indicator Date hidden'!Z135="x","x",$Y$2-'Indicator Date hidden'!Z135)</f>
        <v>0</v>
      </c>
      <c r="Z134" s="213">
        <f>IF('Indicator Date hidden'!AA135="x","x",$Z$2-'Indicator Date hidden'!AA135)</f>
        <v>0</v>
      </c>
      <c r="AA134" s="213">
        <f>IF('Indicator Date hidden'!AB135="x","x",$AA$2-'Indicator Date hidden'!AB135)</f>
        <v>0</v>
      </c>
      <c r="AB134" s="213">
        <f>IF('Indicator Date hidden'!AC135="x","x",$AB$2-'Indicator Date hidden'!AC135)</f>
        <v>0</v>
      </c>
      <c r="AC134" s="213">
        <f>IF('Indicator Date hidden'!AD135="x","x",$AC$2-'Indicator Date hidden'!AD135)</f>
        <v>0</v>
      </c>
      <c r="AD134" s="213">
        <f>IF('Indicator Date hidden'!AE135="x","x",$AD$2-'Indicator Date hidden'!AE135)</f>
        <v>0</v>
      </c>
      <c r="AE134" s="213">
        <f>IF('Indicator Date hidden'!AF135="x","x",$AE$2-'Indicator Date hidden'!AF135)</f>
        <v>0</v>
      </c>
      <c r="AF134" s="213">
        <f>IF('Indicator Date hidden'!AG135="x","x",$AF$2-'Indicator Date hidden'!AG135)</f>
        <v>4</v>
      </c>
      <c r="AG134" s="213">
        <f>IF('Indicator Date hidden'!AH135="x","x",$AG$2-'Indicator Date hidden'!AH135)</f>
        <v>0</v>
      </c>
      <c r="AH134" s="213">
        <f>IF('Indicator Date hidden'!AI135="x","x",$AH$2-'Indicator Date hidden'!AI135)</f>
        <v>0</v>
      </c>
      <c r="AI134" s="213">
        <f>IF('Indicator Date hidden'!AJ135="x","x",$AI$2-'Indicator Date hidden'!AJ135)</f>
        <v>0</v>
      </c>
      <c r="AJ134" s="213">
        <f>IF('Indicator Date hidden'!AK135="x","x",$AJ$2-'Indicator Date hidden'!AK135)</f>
        <v>1</v>
      </c>
      <c r="AK134" s="213">
        <f>IF('Indicator Date hidden'!AL135="x","x",$AK$2-'Indicator Date hidden'!AL135)</f>
        <v>1</v>
      </c>
      <c r="AL134" s="213">
        <f>IF('Indicator Date hidden'!AM135="x","x",$AL$2-'Indicator Date hidden'!AM135)</f>
        <v>0</v>
      </c>
      <c r="AM134" s="213">
        <f>IF('Indicator Date hidden'!AN135="x","x",$AM$2-'Indicator Date hidden'!AN135)</f>
        <v>0</v>
      </c>
      <c r="AN134" s="213">
        <f>IF('Indicator Date hidden'!AO135="x","x",$AN$2-'Indicator Date hidden'!AO135)</f>
        <v>0</v>
      </c>
      <c r="AO134" s="213" t="str">
        <f>IF('Indicator Date hidden'!AP135="x","x",$AO$2-'Indicator Date hidden'!AP135)</f>
        <v>x</v>
      </c>
      <c r="AP134" s="213" t="str">
        <f>IF('Indicator Date hidden'!AQ135="x","x",$AP$2-'Indicator Date hidden'!AQ135)</f>
        <v>x</v>
      </c>
      <c r="AQ134" s="213">
        <f>IF('Indicator Date hidden'!AR135="x","x",$AQ$2-'Indicator Date hidden'!AR135)</f>
        <v>4</v>
      </c>
      <c r="AR134" s="213">
        <f>IF('Indicator Date hidden'!AS135="x","x",$AR$2-'Indicator Date hidden'!AS135)</f>
        <v>0</v>
      </c>
      <c r="AS134" s="213">
        <f>IF('Indicator Date hidden'!AT135="x","x",$AS$2-'Indicator Date hidden'!AT135)</f>
        <v>0</v>
      </c>
      <c r="AT134" s="213">
        <f>IF('Indicator Date hidden'!AU135="x","x",$AT$2-'Indicator Date hidden'!AU135)</f>
        <v>0</v>
      </c>
      <c r="AU134" s="213">
        <f>IF('Indicator Date hidden'!AV135="x","x",$AU$2-'Indicator Date hidden'!AV135)</f>
        <v>1</v>
      </c>
      <c r="AV134" s="213">
        <f>IF('Indicator Date hidden'!AW135="x","x",$AV$2-'Indicator Date hidden'!AW135)</f>
        <v>0</v>
      </c>
      <c r="AW134" s="213">
        <f>IF('Indicator Date hidden'!AX135="x","x",$AW$2-'Indicator Date hidden'!AX135)</f>
        <v>0</v>
      </c>
      <c r="AX134" s="213">
        <f>IF('Indicator Date hidden'!AY135="x","x",$AX$2-'Indicator Date hidden'!AY135)</f>
        <v>0</v>
      </c>
      <c r="AY134" s="213">
        <f>IF('Indicator Date hidden'!AZ135="x","x",$AY$2-'Indicator Date hidden'!AZ135)</f>
        <v>0</v>
      </c>
      <c r="AZ134" s="213">
        <f>IF('Indicator Date hidden'!BA135="x","x",$AZ$2-'Indicator Date hidden'!BA135)</f>
        <v>0</v>
      </c>
      <c r="BA134">
        <f t="shared" si="20"/>
        <v>18</v>
      </c>
      <c r="BB134" s="21">
        <f t="shared" si="21"/>
        <v>0.375</v>
      </c>
      <c r="BC134">
        <f t="shared" si="22"/>
        <v>7</v>
      </c>
      <c r="BD134" s="21">
        <f t="shared" si="23"/>
        <v>1.0532687216470449</v>
      </c>
      <c r="BE134" s="283">
        <f t="shared" si="24"/>
        <v>0</v>
      </c>
    </row>
    <row r="135" spans="1:57" x14ac:dyDescent="0.35">
      <c r="A135" t="s">
        <v>8275</v>
      </c>
      <c r="B135" s="213">
        <f>IF('Indicator Date hidden'!C136="x","x",$B$2-'Indicator Date hidden'!C136)</f>
        <v>0</v>
      </c>
      <c r="C135" s="213">
        <f>IF('Indicator Date hidden'!D136="x","x",$C$2-'Indicator Date hidden'!D136)</f>
        <v>0</v>
      </c>
      <c r="D135" s="213">
        <f>IF('Indicator Date hidden'!E136="x","x",$D$2-'Indicator Date hidden'!E136)</f>
        <v>0</v>
      </c>
      <c r="E135" s="213">
        <f>IF('Indicator Date hidden'!F136="x","x",$E$2-'Indicator Date hidden'!F136)</f>
        <v>0</v>
      </c>
      <c r="F135" s="213">
        <f>IF('Indicator Date hidden'!G136="x","x",$F$2-'Indicator Date hidden'!G136)</f>
        <v>0</v>
      </c>
      <c r="G135" s="213">
        <f>IF('Indicator Date hidden'!H136="x","x",$G$2-'Indicator Date hidden'!H136)</f>
        <v>0</v>
      </c>
      <c r="H135" s="213">
        <f>IF('Indicator Date hidden'!I136="x","x",$H$2-'Indicator Date hidden'!I136)</f>
        <v>0</v>
      </c>
      <c r="I135" s="213">
        <f>IF('Indicator Date hidden'!J136="x","x",$I$2-'Indicator Date hidden'!J136)</f>
        <v>0</v>
      </c>
      <c r="J135" s="213">
        <f>IF('Indicator Date hidden'!K136="x","x",$J$2-'Indicator Date hidden'!K136)</f>
        <v>0</v>
      </c>
      <c r="K135" s="213">
        <f>IF('Indicator Date hidden'!L136="x","x",$K$2-'Indicator Date hidden'!L136)</f>
        <v>0</v>
      </c>
      <c r="L135" s="213">
        <f>IF('Indicator Date hidden'!M136="x","x",$L$2-'Indicator Date hidden'!M136)</f>
        <v>0</v>
      </c>
      <c r="M135" s="213">
        <f>IF('Indicator Date hidden'!N136="x","x",$M$2-'Indicator Date hidden'!N136)</f>
        <v>0</v>
      </c>
      <c r="N135" s="213">
        <f>IF('Indicator Date hidden'!O136="x","x",$N$2-'Indicator Date hidden'!O136)</f>
        <v>0</v>
      </c>
      <c r="O135" s="213">
        <f>IF('Indicator Date hidden'!P136="x","x",$O$2-'Indicator Date hidden'!P136)</f>
        <v>0</v>
      </c>
      <c r="P135" s="213">
        <f>IF('Indicator Date hidden'!Q136="x","x",$P$2-'Indicator Date hidden'!Q136)</f>
        <v>0</v>
      </c>
      <c r="Q135" s="213" t="str">
        <f>IF('Indicator Date hidden'!R136="x","x",$Q$2-'Indicator Date hidden'!R136)</f>
        <v>x</v>
      </c>
      <c r="R135" s="213">
        <f>IF('Indicator Date hidden'!S136="x","x",$R$2-'Indicator Date hidden'!S136)</f>
        <v>0</v>
      </c>
      <c r="S135" s="213">
        <f>IF('Indicator Date hidden'!T136="x","x",$S$2-'Indicator Date hidden'!T136)</f>
        <v>0</v>
      </c>
      <c r="T135" s="213">
        <f>IF('Indicator Date hidden'!U136="x","x",$T$2-'Indicator Date hidden'!U136)</f>
        <v>0</v>
      </c>
      <c r="U135" s="213">
        <f>IF('Indicator Date hidden'!V136="x","x",$U$2-'Indicator Date hidden'!V136)</f>
        <v>0</v>
      </c>
      <c r="V135" s="213">
        <f>IF('Indicator Date hidden'!W136="x","x",$V$2-'Indicator Date hidden'!W136)</f>
        <v>0</v>
      </c>
      <c r="W135" s="213">
        <f>IF('Indicator Date hidden'!X136="x","x",$W$2-'Indicator Date hidden'!X136)</f>
        <v>2</v>
      </c>
      <c r="X135" s="213">
        <f>IF('Indicator Date hidden'!Y136="x","x",$X$2-'Indicator Date hidden'!Y136)</f>
        <v>2</v>
      </c>
      <c r="Y135" s="213">
        <f>IF('Indicator Date hidden'!Z136="x","x",$Y$2-'Indicator Date hidden'!Z136)</f>
        <v>0</v>
      </c>
      <c r="Z135" s="213">
        <f>IF('Indicator Date hidden'!AA136="x","x",$Z$2-'Indicator Date hidden'!AA136)</f>
        <v>0</v>
      </c>
      <c r="AA135" s="213">
        <f>IF('Indicator Date hidden'!AB136="x","x",$AA$2-'Indicator Date hidden'!AB136)</f>
        <v>0</v>
      </c>
      <c r="AB135" s="213">
        <f>IF('Indicator Date hidden'!AC136="x","x",$AB$2-'Indicator Date hidden'!AC136)</f>
        <v>0</v>
      </c>
      <c r="AC135" s="213">
        <f>IF('Indicator Date hidden'!AD136="x","x",$AC$2-'Indicator Date hidden'!AD136)</f>
        <v>0</v>
      </c>
      <c r="AD135" s="213">
        <f>IF('Indicator Date hidden'!AE136="x","x",$AD$2-'Indicator Date hidden'!AE136)</f>
        <v>0</v>
      </c>
      <c r="AE135" s="213">
        <f>IF('Indicator Date hidden'!AF136="x","x",$AE$2-'Indicator Date hidden'!AF136)</f>
        <v>0</v>
      </c>
      <c r="AF135" s="213">
        <f>IF('Indicator Date hidden'!AG136="x","x",$AF$2-'Indicator Date hidden'!AG136)</f>
        <v>0</v>
      </c>
      <c r="AG135" s="213">
        <f>IF('Indicator Date hidden'!AH136="x","x",$AG$2-'Indicator Date hidden'!AH136)</f>
        <v>0</v>
      </c>
      <c r="AH135" s="213">
        <f>IF('Indicator Date hidden'!AI136="x","x",$AH$2-'Indicator Date hidden'!AI136)</f>
        <v>0</v>
      </c>
      <c r="AI135" s="213">
        <f>IF('Indicator Date hidden'!AJ136="x","x",$AI$2-'Indicator Date hidden'!AJ136)</f>
        <v>0</v>
      </c>
      <c r="AJ135" s="213" t="str">
        <f>IF('Indicator Date hidden'!AK136="x","x",$AJ$2-'Indicator Date hidden'!AK136)</f>
        <v>x</v>
      </c>
      <c r="AK135" s="213">
        <f>IF('Indicator Date hidden'!AL136="x","x",$AK$2-'Indicator Date hidden'!AL136)</f>
        <v>1</v>
      </c>
      <c r="AL135" s="213">
        <f>IF('Indicator Date hidden'!AM136="x","x",$AL$2-'Indicator Date hidden'!AM136)</f>
        <v>0</v>
      </c>
      <c r="AM135" s="213">
        <f>IF('Indicator Date hidden'!AN136="x","x",$AM$2-'Indicator Date hidden'!AN136)</f>
        <v>0</v>
      </c>
      <c r="AN135" s="213">
        <f>IF('Indicator Date hidden'!AO136="x","x",$AN$2-'Indicator Date hidden'!AO136)</f>
        <v>0</v>
      </c>
      <c r="AO135" s="213">
        <f>IF('Indicator Date hidden'!AP136="x","x",$AO$2-'Indicator Date hidden'!AP136)</f>
        <v>1</v>
      </c>
      <c r="AP135" s="213">
        <f>IF('Indicator Date hidden'!AQ136="x","x",$AP$2-'Indicator Date hidden'!AQ136)</f>
        <v>1</v>
      </c>
      <c r="AQ135" s="213">
        <f>IF('Indicator Date hidden'!AR136="x","x",$AQ$2-'Indicator Date hidden'!AR136)</f>
        <v>6</v>
      </c>
      <c r="AR135" s="213">
        <f>IF('Indicator Date hidden'!AS136="x","x",$AR$2-'Indicator Date hidden'!AS136)</f>
        <v>0</v>
      </c>
      <c r="AS135" s="213">
        <f>IF('Indicator Date hidden'!AT136="x","x",$AS$2-'Indicator Date hidden'!AT136)</f>
        <v>0</v>
      </c>
      <c r="AT135" s="213">
        <f>IF('Indicator Date hidden'!AU136="x","x",$AT$2-'Indicator Date hidden'!AU136)</f>
        <v>0</v>
      </c>
      <c r="AU135" s="213">
        <f>IF('Indicator Date hidden'!AV136="x","x",$AU$2-'Indicator Date hidden'!AV136)</f>
        <v>0</v>
      </c>
      <c r="AV135" s="213">
        <f>IF('Indicator Date hidden'!AW136="x","x",$AV$2-'Indicator Date hidden'!AW136)</f>
        <v>0</v>
      </c>
      <c r="AW135" s="213">
        <f>IF('Indicator Date hidden'!AX136="x","x",$AW$2-'Indicator Date hidden'!AX136)</f>
        <v>0</v>
      </c>
      <c r="AX135" s="213">
        <f>IF('Indicator Date hidden'!AY136="x","x",$AX$2-'Indicator Date hidden'!AY136)</f>
        <v>0</v>
      </c>
      <c r="AY135" s="213">
        <f>IF('Indicator Date hidden'!AZ136="x","x",$AY$2-'Indicator Date hidden'!AZ136)</f>
        <v>0</v>
      </c>
      <c r="AZ135" s="213">
        <f>IF('Indicator Date hidden'!BA136="x","x",$AZ$2-'Indicator Date hidden'!BA136)</f>
        <v>0</v>
      </c>
      <c r="BA135">
        <f t="shared" si="20"/>
        <v>13</v>
      </c>
      <c r="BB135" s="21">
        <f t="shared" si="21"/>
        <v>0.26530612244897961</v>
      </c>
      <c r="BC135">
        <f t="shared" si="22"/>
        <v>6</v>
      </c>
      <c r="BD135" s="21">
        <f t="shared" si="23"/>
        <v>0.94275995611845698</v>
      </c>
      <c r="BE135" s="283">
        <f t="shared" si="24"/>
        <v>0</v>
      </c>
    </row>
    <row r="136" spans="1:57" x14ac:dyDescent="0.35">
      <c r="A136" t="s">
        <v>8264</v>
      </c>
      <c r="B136" s="213">
        <f>IF('Indicator Date hidden'!C137="x","x",$B$2-'Indicator Date hidden'!C137)</f>
        <v>0</v>
      </c>
      <c r="C136" s="213">
        <f>IF('Indicator Date hidden'!D137="x","x",$C$2-'Indicator Date hidden'!D137)</f>
        <v>0</v>
      </c>
      <c r="D136" s="213">
        <f>IF('Indicator Date hidden'!E137="x","x",$D$2-'Indicator Date hidden'!E137)</f>
        <v>0</v>
      </c>
      <c r="E136" s="213">
        <f>IF('Indicator Date hidden'!F137="x","x",$E$2-'Indicator Date hidden'!F137)</f>
        <v>0</v>
      </c>
      <c r="F136" s="213">
        <f>IF('Indicator Date hidden'!G137="x","x",$F$2-'Indicator Date hidden'!G137)</f>
        <v>0</v>
      </c>
      <c r="G136" s="213">
        <f>IF('Indicator Date hidden'!H137="x","x",$G$2-'Indicator Date hidden'!H137)</f>
        <v>0</v>
      </c>
      <c r="H136" s="213">
        <f>IF('Indicator Date hidden'!I137="x","x",$H$2-'Indicator Date hidden'!I137)</f>
        <v>0</v>
      </c>
      <c r="I136" s="213">
        <f>IF('Indicator Date hidden'!J137="x","x",$I$2-'Indicator Date hidden'!J137)</f>
        <v>0</v>
      </c>
      <c r="J136" s="213">
        <f>IF('Indicator Date hidden'!K137="x","x",$J$2-'Indicator Date hidden'!K137)</f>
        <v>0</v>
      </c>
      <c r="K136" s="213">
        <f>IF('Indicator Date hidden'!L137="x","x",$K$2-'Indicator Date hidden'!L137)</f>
        <v>0</v>
      </c>
      <c r="L136" s="213">
        <f>IF('Indicator Date hidden'!M137="x","x",$L$2-'Indicator Date hidden'!M137)</f>
        <v>0</v>
      </c>
      <c r="M136" s="213">
        <f>IF('Indicator Date hidden'!N137="x","x",$M$2-'Indicator Date hidden'!N137)</f>
        <v>0</v>
      </c>
      <c r="N136" s="213">
        <f>IF('Indicator Date hidden'!O137="x","x",$N$2-'Indicator Date hidden'!O137)</f>
        <v>0</v>
      </c>
      <c r="O136" s="213">
        <f>IF('Indicator Date hidden'!P137="x","x",$O$2-'Indicator Date hidden'!P137)</f>
        <v>0</v>
      </c>
      <c r="P136" s="213">
        <f>IF('Indicator Date hidden'!Q137="x","x",$P$2-'Indicator Date hidden'!Q137)</f>
        <v>0</v>
      </c>
      <c r="Q136" s="213">
        <f>IF('Indicator Date hidden'!R137="x","x",$Q$2-'Indicator Date hidden'!R137)</f>
        <v>2</v>
      </c>
      <c r="R136" s="213">
        <f>IF('Indicator Date hidden'!S137="x","x",$R$2-'Indicator Date hidden'!S137)</f>
        <v>0</v>
      </c>
      <c r="S136" s="213">
        <f>IF('Indicator Date hidden'!T137="x","x",$S$2-'Indicator Date hidden'!T137)</f>
        <v>0</v>
      </c>
      <c r="T136" s="213">
        <f>IF('Indicator Date hidden'!U137="x","x",$T$2-'Indicator Date hidden'!U137)</f>
        <v>0</v>
      </c>
      <c r="U136" s="213">
        <f>IF('Indicator Date hidden'!V137="x","x",$U$2-'Indicator Date hidden'!V137)</f>
        <v>0</v>
      </c>
      <c r="V136" s="213">
        <f>IF('Indicator Date hidden'!W137="x","x",$V$2-'Indicator Date hidden'!W137)</f>
        <v>0</v>
      </c>
      <c r="W136" s="213">
        <f>IF('Indicator Date hidden'!X137="x","x",$W$2-'Indicator Date hidden'!X137)</f>
        <v>2</v>
      </c>
      <c r="X136" s="213">
        <f>IF('Indicator Date hidden'!Y137="x","x",$X$2-'Indicator Date hidden'!Y137)</f>
        <v>2</v>
      </c>
      <c r="Y136" s="213">
        <f>IF('Indicator Date hidden'!Z137="x","x",$Y$2-'Indicator Date hidden'!Z137)</f>
        <v>0</v>
      </c>
      <c r="Z136" s="213">
        <f>IF('Indicator Date hidden'!AA137="x","x",$Z$2-'Indicator Date hidden'!AA137)</f>
        <v>0</v>
      </c>
      <c r="AA136" s="213">
        <f>IF('Indicator Date hidden'!AB137="x","x",$AA$2-'Indicator Date hidden'!AB137)</f>
        <v>0</v>
      </c>
      <c r="AB136" s="213">
        <f>IF('Indicator Date hidden'!AC137="x","x",$AB$2-'Indicator Date hidden'!AC137)</f>
        <v>0</v>
      </c>
      <c r="AC136" s="213">
        <f>IF('Indicator Date hidden'!AD137="x","x",$AC$2-'Indicator Date hidden'!AD137)</f>
        <v>0</v>
      </c>
      <c r="AD136" s="213">
        <f>IF('Indicator Date hidden'!AE137="x","x",$AD$2-'Indicator Date hidden'!AE137)</f>
        <v>0</v>
      </c>
      <c r="AE136" s="213">
        <f>IF('Indicator Date hidden'!AF137="x","x",$AE$2-'Indicator Date hidden'!AF137)</f>
        <v>0</v>
      </c>
      <c r="AF136" s="213">
        <f>IF('Indicator Date hidden'!AG137="x","x",$AF$2-'Indicator Date hidden'!AG137)</f>
        <v>0</v>
      </c>
      <c r="AG136" s="213">
        <f>IF('Indicator Date hidden'!AH137="x","x",$AG$2-'Indicator Date hidden'!AH137)</f>
        <v>0</v>
      </c>
      <c r="AH136" s="213">
        <f>IF('Indicator Date hidden'!AI137="x","x",$AH$2-'Indicator Date hidden'!AI137)</f>
        <v>0</v>
      </c>
      <c r="AI136" s="213">
        <f>IF('Indicator Date hidden'!AJ137="x","x",$AI$2-'Indicator Date hidden'!AJ137)</f>
        <v>0</v>
      </c>
      <c r="AJ136" s="213">
        <f>IF('Indicator Date hidden'!AK137="x","x",$AJ$2-'Indicator Date hidden'!AK137)</f>
        <v>1</v>
      </c>
      <c r="AK136" s="213">
        <f>IF('Indicator Date hidden'!AL137="x","x",$AK$2-'Indicator Date hidden'!AL137)</f>
        <v>1</v>
      </c>
      <c r="AL136" s="213">
        <f>IF('Indicator Date hidden'!AM137="x","x",$AL$2-'Indicator Date hidden'!AM137)</f>
        <v>0</v>
      </c>
      <c r="AM136" s="213">
        <f>IF('Indicator Date hidden'!AN137="x","x",$AM$2-'Indicator Date hidden'!AN137)</f>
        <v>0</v>
      </c>
      <c r="AN136" s="213">
        <f>IF('Indicator Date hidden'!AO137="x","x",$AN$2-'Indicator Date hidden'!AO137)</f>
        <v>0</v>
      </c>
      <c r="AO136" s="213">
        <f>IF('Indicator Date hidden'!AP137="x","x",$AO$2-'Indicator Date hidden'!AP137)</f>
        <v>0</v>
      </c>
      <c r="AP136" s="213">
        <f>IF('Indicator Date hidden'!AQ137="x","x",$AP$2-'Indicator Date hidden'!AQ137)</f>
        <v>0</v>
      </c>
      <c r="AQ136" s="213">
        <f>IF('Indicator Date hidden'!AR137="x","x",$AQ$2-'Indicator Date hidden'!AR137)</f>
        <v>0</v>
      </c>
      <c r="AR136" s="213">
        <f>IF('Indicator Date hidden'!AS137="x","x",$AR$2-'Indicator Date hidden'!AS137)</f>
        <v>0</v>
      </c>
      <c r="AS136" s="213">
        <f>IF('Indicator Date hidden'!AT137="x","x",$AS$2-'Indicator Date hidden'!AT137)</f>
        <v>0</v>
      </c>
      <c r="AT136" s="213">
        <f>IF('Indicator Date hidden'!AU137="x","x",$AT$2-'Indicator Date hidden'!AU137)</f>
        <v>0</v>
      </c>
      <c r="AU136" s="213">
        <f>IF('Indicator Date hidden'!AV137="x","x",$AU$2-'Indicator Date hidden'!AV137)</f>
        <v>2</v>
      </c>
      <c r="AV136" s="213">
        <f>IF('Indicator Date hidden'!AW137="x","x",$AV$2-'Indicator Date hidden'!AW137)</f>
        <v>0</v>
      </c>
      <c r="AW136" s="213">
        <f>IF('Indicator Date hidden'!AX137="x","x",$AW$2-'Indicator Date hidden'!AX137)</f>
        <v>0</v>
      </c>
      <c r="AX136" s="213">
        <f>IF('Indicator Date hidden'!AY137="x","x",$AX$2-'Indicator Date hidden'!AY137)</f>
        <v>0</v>
      </c>
      <c r="AY136" s="213">
        <f>IF('Indicator Date hidden'!AZ137="x","x",$AY$2-'Indicator Date hidden'!AZ137)</f>
        <v>0</v>
      </c>
      <c r="AZ136" s="213">
        <f>IF('Indicator Date hidden'!BA137="x","x",$AZ$2-'Indicator Date hidden'!BA137)</f>
        <v>0</v>
      </c>
      <c r="BA136">
        <f t="shared" si="20"/>
        <v>10</v>
      </c>
      <c r="BB136" s="21">
        <f t="shared" si="21"/>
        <v>0.19607843137254902</v>
      </c>
      <c r="BC136">
        <f t="shared" si="22"/>
        <v>6</v>
      </c>
      <c r="BD136" s="21">
        <f t="shared" si="23"/>
        <v>0.56079802533627809</v>
      </c>
      <c r="BE136" s="283">
        <f t="shared" si="24"/>
        <v>0</v>
      </c>
    </row>
    <row r="137" spans="1:57" x14ac:dyDescent="0.35">
      <c r="A137" t="s">
        <v>8265</v>
      </c>
      <c r="B137" s="213">
        <f>IF('Indicator Date hidden'!C138="x","x",$B$2-'Indicator Date hidden'!C138)</f>
        <v>0</v>
      </c>
      <c r="C137" s="213">
        <f>IF('Indicator Date hidden'!D138="x","x",$C$2-'Indicator Date hidden'!D138)</f>
        <v>0</v>
      </c>
      <c r="D137" s="213">
        <f>IF('Indicator Date hidden'!E138="x","x",$D$2-'Indicator Date hidden'!E138)</f>
        <v>0</v>
      </c>
      <c r="E137" s="213">
        <f>IF('Indicator Date hidden'!F138="x","x",$E$2-'Indicator Date hidden'!F138)</f>
        <v>0</v>
      </c>
      <c r="F137" s="213">
        <f>IF('Indicator Date hidden'!G138="x","x",$F$2-'Indicator Date hidden'!G138)</f>
        <v>0</v>
      </c>
      <c r="G137" s="213">
        <f>IF('Indicator Date hidden'!H138="x","x",$G$2-'Indicator Date hidden'!H138)</f>
        <v>0</v>
      </c>
      <c r="H137" s="213">
        <f>IF('Indicator Date hidden'!I138="x","x",$H$2-'Indicator Date hidden'!I138)</f>
        <v>0</v>
      </c>
      <c r="I137" s="213">
        <f>IF('Indicator Date hidden'!J138="x","x",$I$2-'Indicator Date hidden'!J138)</f>
        <v>0</v>
      </c>
      <c r="J137" s="213">
        <f>IF('Indicator Date hidden'!K138="x","x",$J$2-'Indicator Date hidden'!K138)</f>
        <v>0</v>
      </c>
      <c r="K137" s="213">
        <f>IF('Indicator Date hidden'!L138="x","x",$K$2-'Indicator Date hidden'!L138)</f>
        <v>0</v>
      </c>
      <c r="L137" s="213">
        <f>IF('Indicator Date hidden'!M138="x","x",$L$2-'Indicator Date hidden'!M138)</f>
        <v>0</v>
      </c>
      <c r="M137" s="213">
        <f>IF('Indicator Date hidden'!N138="x","x",$M$2-'Indicator Date hidden'!N138)</f>
        <v>0</v>
      </c>
      <c r="N137" s="213">
        <f>IF('Indicator Date hidden'!O138="x","x",$N$2-'Indicator Date hidden'!O138)</f>
        <v>0</v>
      </c>
      <c r="O137" s="213">
        <f>IF('Indicator Date hidden'!P138="x","x",$O$2-'Indicator Date hidden'!P138)</f>
        <v>0</v>
      </c>
      <c r="P137" s="213">
        <f>IF('Indicator Date hidden'!Q138="x","x",$P$2-'Indicator Date hidden'!Q138)</f>
        <v>0</v>
      </c>
      <c r="Q137" s="213">
        <f>IF('Indicator Date hidden'!R138="x","x",$Q$2-'Indicator Date hidden'!R138)</f>
        <v>1</v>
      </c>
      <c r="R137" s="213">
        <f>IF('Indicator Date hidden'!S138="x","x",$R$2-'Indicator Date hidden'!S138)</f>
        <v>0</v>
      </c>
      <c r="S137" s="213">
        <f>IF('Indicator Date hidden'!T138="x","x",$S$2-'Indicator Date hidden'!T138)</f>
        <v>0</v>
      </c>
      <c r="T137" s="213">
        <f>IF('Indicator Date hidden'!U138="x","x",$T$2-'Indicator Date hidden'!U138)</f>
        <v>0</v>
      </c>
      <c r="U137" s="213">
        <f>IF('Indicator Date hidden'!V138="x","x",$U$2-'Indicator Date hidden'!V138)</f>
        <v>0</v>
      </c>
      <c r="V137" s="213">
        <f>IF('Indicator Date hidden'!W138="x","x",$V$2-'Indicator Date hidden'!W138)</f>
        <v>0</v>
      </c>
      <c r="W137" s="213">
        <f>IF('Indicator Date hidden'!X138="x","x",$W$2-'Indicator Date hidden'!X138)</f>
        <v>3</v>
      </c>
      <c r="X137" s="213" t="str">
        <f>IF('Indicator Date hidden'!Y138="x","x",$X$2-'Indicator Date hidden'!Y138)</f>
        <v>x</v>
      </c>
      <c r="Y137" s="213">
        <f>IF('Indicator Date hidden'!Z138="x","x",$Y$2-'Indicator Date hidden'!Z138)</f>
        <v>0</v>
      </c>
      <c r="Z137" s="213">
        <f>IF('Indicator Date hidden'!AA138="x","x",$Z$2-'Indicator Date hidden'!AA138)</f>
        <v>0</v>
      </c>
      <c r="AA137" s="213">
        <f>IF('Indicator Date hidden'!AB138="x","x",$AA$2-'Indicator Date hidden'!AB138)</f>
        <v>0</v>
      </c>
      <c r="AB137" s="213">
        <f>IF('Indicator Date hidden'!AC138="x","x",$AB$2-'Indicator Date hidden'!AC138)</f>
        <v>0</v>
      </c>
      <c r="AC137" s="213">
        <f>IF('Indicator Date hidden'!AD138="x","x",$AC$2-'Indicator Date hidden'!AD138)</f>
        <v>0</v>
      </c>
      <c r="AD137" s="213">
        <f>IF('Indicator Date hidden'!AE138="x","x",$AD$2-'Indicator Date hidden'!AE138)</f>
        <v>0</v>
      </c>
      <c r="AE137" s="213">
        <f>IF('Indicator Date hidden'!AF138="x","x",$AE$2-'Indicator Date hidden'!AF138)</f>
        <v>0</v>
      </c>
      <c r="AF137" s="213">
        <f>IF('Indicator Date hidden'!AG138="x","x",$AF$2-'Indicator Date hidden'!AG138)</f>
        <v>1</v>
      </c>
      <c r="AG137" s="213">
        <f>IF('Indicator Date hidden'!AH138="x","x",$AG$2-'Indicator Date hidden'!AH138)</f>
        <v>0</v>
      </c>
      <c r="AH137" s="213">
        <f>IF('Indicator Date hidden'!AI138="x","x",$AH$2-'Indicator Date hidden'!AI138)</f>
        <v>0</v>
      </c>
      <c r="AI137" s="213">
        <f>IF('Indicator Date hidden'!AJ138="x","x",$AI$2-'Indicator Date hidden'!AJ138)</f>
        <v>0</v>
      </c>
      <c r="AJ137" s="213">
        <f>IF('Indicator Date hidden'!AK138="x","x",$AJ$2-'Indicator Date hidden'!AK138)</f>
        <v>1</v>
      </c>
      <c r="AK137" s="213">
        <f>IF('Indicator Date hidden'!AL138="x","x",$AK$2-'Indicator Date hidden'!AL138)</f>
        <v>1</v>
      </c>
      <c r="AL137" s="213">
        <f>IF('Indicator Date hidden'!AM138="x","x",$AL$2-'Indicator Date hidden'!AM138)</f>
        <v>0</v>
      </c>
      <c r="AM137" s="213">
        <f>IF('Indicator Date hidden'!AN138="x","x",$AM$2-'Indicator Date hidden'!AN138)</f>
        <v>0</v>
      </c>
      <c r="AN137" s="213">
        <f>IF('Indicator Date hidden'!AO138="x","x",$AN$2-'Indicator Date hidden'!AO138)</f>
        <v>0</v>
      </c>
      <c r="AO137" s="213">
        <f>IF('Indicator Date hidden'!AP138="x","x",$AO$2-'Indicator Date hidden'!AP138)</f>
        <v>0</v>
      </c>
      <c r="AP137" s="213">
        <f>IF('Indicator Date hidden'!AQ138="x","x",$AP$2-'Indicator Date hidden'!AQ138)</f>
        <v>0</v>
      </c>
      <c r="AQ137" s="213">
        <f>IF('Indicator Date hidden'!AR138="x","x",$AQ$2-'Indicator Date hidden'!AR138)</f>
        <v>0</v>
      </c>
      <c r="AR137" s="213">
        <f>IF('Indicator Date hidden'!AS138="x","x",$AR$2-'Indicator Date hidden'!AS138)</f>
        <v>0</v>
      </c>
      <c r="AS137" s="213">
        <f>IF('Indicator Date hidden'!AT138="x","x",$AS$2-'Indicator Date hidden'!AT138)</f>
        <v>0</v>
      </c>
      <c r="AT137" s="213">
        <f>IF('Indicator Date hidden'!AU138="x","x",$AT$2-'Indicator Date hidden'!AU138)</f>
        <v>0</v>
      </c>
      <c r="AU137" s="213">
        <f>IF('Indicator Date hidden'!AV138="x","x",$AU$2-'Indicator Date hidden'!AV138)</f>
        <v>6</v>
      </c>
      <c r="AV137" s="213">
        <f>IF('Indicator Date hidden'!AW138="x","x",$AV$2-'Indicator Date hidden'!AW138)</f>
        <v>0</v>
      </c>
      <c r="AW137" s="213">
        <f>IF('Indicator Date hidden'!AX138="x","x",$AW$2-'Indicator Date hidden'!AX138)</f>
        <v>0</v>
      </c>
      <c r="AX137" s="213">
        <f>IF('Indicator Date hidden'!AY138="x","x",$AX$2-'Indicator Date hidden'!AY138)</f>
        <v>0</v>
      </c>
      <c r="AY137" s="213">
        <f>IF('Indicator Date hidden'!AZ138="x","x",$AY$2-'Indicator Date hidden'!AZ138)</f>
        <v>0</v>
      </c>
      <c r="AZ137" s="213">
        <f>IF('Indicator Date hidden'!BA138="x","x",$AZ$2-'Indicator Date hidden'!BA138)</f>
        <v>0</v>
      </c>
      <c r="BA137">
        <f t="shared" si="20"/>
        <v>13</v>
      </c>
      <c r="BB137" s="21">
        <f t="shared" si="21"/>
        <v>0.26</v>
      </c>
      <c r="BC137">
        <f t="shared" si="22"/>
        <v>6</v>
      </c>
      <c r="BD137" s="21">
        <f t="shared" si="23"/>
        <v>0.95519631490076429</v>
      </c>
      <c r="BE137" s="283">
        <f t="shared" si="24"/>
        <v>0</v>
      </c>
    </row>
    <row r="138" spans="1:57" x14ac:dyDescent="0.35">
      <c r="A138" t="s">
        <v>8270</v>
      </c>
      <c r="B138" s="213">
        <f>IF('Indicator Date hidden'!C139="x","x",$B$2-'Indicator Date hidden'!C139)</f>
        <v>0</v>
      </c>
      <c r="C138" s="213">
        <f>IF('Indicator Date hidden'!D139="x","x",$C$2-'Indicator Date hidden'!D139)</f>
        <v>0</v>
      </c>
      <c r="D138" s="213">
        <f>IF('Indicator Date hidden'!E139="x","x",$D$2-'Indicator Date hidden'!E139)</f>
        <v>0</v>
      </c>
      <c r="E138" s="213">
        <f>IF('Indicator Date hidden'!F139="x","x",$E$2-'Indicator Date hidden'!F139)</f>
        <v>0</v>
      </c>
      <c r="F138" s="213">
        <f>IF('Indicator Date hidden'!G139="x","x",$F$2-'Indicator Date hidden'!G139)</f>
        <v>0</v>
      </c>
      <c r="G138" s="213">
        <f>IF('Indicator Date hidden'!H139="x","x",$G$2-'Indicator Date hidden'!H139)</f>
        <v>0</v>
      </c>
      <c r="H138" s="213">
        <f>IF('Indicator Date hidden'!I139="x","x",$H$2-'Indicator Date hidden'!I139)</f>
        <v>0</v>
      </c>
      <c r="I138" s="213">
        <f>IF('Indicator Date hidden'!J139="x","x",$I$2-'Indicator Date hidden'!J139)</f>
        <v>0</v>
      </c>
      <c r="J138" s="213">
        <f>IF('Indicator Date hidden'!K139="x","x",$J$2-'Indicator Date hidden'!K139)</f>
        <v>0</v>
      </c>
      <c r="K138" s="213">
        <f>IF('Indicator Date hidden'!L139="x","x",$K$2-'Indicator Date hidden'!L139)</f>
        <v>0</v>
      </c>
      <c r="L138" s="213">
        <f>IF('Indicator Date hidden'!M139="x","x",$L$2-'Indicator Date hidden'!M139)</f>
        <v>0</v>
      </c>
      <c r="M138" s="213">
        <f>IF('Indicator Date hidden'!N139="x","x",$M$2-'Indicator Date hidden'!N139)</f>
        <v>0</v>
      </c>
      <c r="N138" s="213">
        <f>IF('Indicator Date hidden'!O139="x","x",$N$2-'Indicator Date hidden'!O139)</f>
        <v>0</v>
      </c>
      <c r="O138" s="213">
        <f>IF('Indicator Date hidden'!P139="x","x",$O$2-'Indicator Date hidden'!P139)</f>
        <v>0</v>
      </c>
      <c r="P138" s="213">
        <f>IF('Indicator Date hidden'!Q139="x","x",$P$2-'Indicator Date hidden'!Q139)</f>
        <v>0</v>
      </c>
      <c r="Q138" s="213" t="str">
        <f>IF('Indicator Date hidden'!R139="x","x",$Q$2-'Indicator Date hidden'!R139)</f>
        <v>x</v>
      </c>
      <c r="R138" s="213">
        <f>IF('Indicator Date hidden'!S139="x","x",$R$2-'Indicator Date hidden'!S139)</f>
        <v>0</v>
      </c>
      <c r="S138" s="213">
        <f>IF('Indicator Date hidden'!T139="x","x",$S$2-'Indicator Date hidden'!T139)</f>
        <v>0</v>
      </c>
      <c r="T138" s="213">
        <f>IF('Indicator Date hidden'!U139="x","x",$T$2-'Indicator Date hidden'!U139)</f>
        <v>0</v>
      </c>
      <c r="U138" s="213" t="str">
        <f>IF('Indicator Date hidden'!V139="x","x",$U$2-'Indicator Date hidden'!V139)</f>
        <v>x</v>
      </c>
      <c r="V138" s="213">
        <f>IF('Indicator Date hidden'!W139="x","x",$V$2-'Indicator Date hidden'!W139)</f>
        <v>0</v>
      </c>
      <c r="W138" s="213" t="str">
        <f>IF('Indicator Date hidden'!X139="x","x",$W$2-'Indicator Date hidden'!X139)</f>
        <v>x</v>
      </c>
      <c r="X138" s="213">
        <f>IF('Indicator Date hidden'!Y139="x","x",$X$2-'Indicator Date hidden'!Y139)</f>
        <v>2</v>
      </c>
      <c r="Y138" s="213">
        <f>IF('Indicator Date hidden'!Z139="x","x",$Y$2-'Indicator Date hidden'!Z139)</f>
        <v>0</v>
      </c>
      <c r="Z138" s="213">
        <f>IF('Indicator Date hidden'!AA139="x","x",$Z$2-'Indicator Date hidden'!AA139)</f>
        <v>0</v>
      </c>
      <c r="AA138" s="213">
        <f>IF('Indicator Date hidden'!AB139="x","x",$AA$2-'Indicator Date hidden'!AB139)</f>
        <v>0</v>
      </c>
      <c r="AB138" s="213">
        <f>IF('Indicator Date hidden'!AC139="x","x",$AB$2-'Indicator Date hidden'!AC139)</f>
        <v>0</v>
      </c>
      <c r="AC138" s="213">
        <f>IF('Indicator Date hidden'!AD139="x","x",$AC$2-'Indicator Date hidden'!AD139)</f>
        <v>0</v>
      </c>
      <c r="AD138" s="213" t="str">
        <f>IF('Indicator Date hidden'!AE139="x","x",$AD$2-'Indicator Date hidden'!AE139)</f>
        <v>x</v>
      </c>
      <c r="AE138" s="213">
        <f>IF('Indicator Date hidden'!AF139="x","x",$AE$2-'Indicator Date hidden'!AF139)</f>
        <v>0</v>
      </c>
      <c r="AF138" s="213">
        <f>IF('Indicator Date hidden'!AG139="x","x",$AF$2-'Indicator Date hidden'!AG139)</f>
        <v>1</v>
      </c>
      <c r="AG138" s="213">
        <f>IF('Indicator Date hidden'!AH139="x","x",$AG$2-'Indicator Date hidden'!AH139)</f>
        <v>0</v>
      </c>
      <c r="AH138" s="213">
        <f>IF('Indicator Date hidden'!AI139="x","x",$AH$2-'Indicator Date hidden'!AI139)</f>
        <v>0</v>
      </c>
      <c r="AI138" s="213">
        <f>IF('Indicator Date hidden'!AJ139="x","x",$AI$2-'Indicator Date hidden'!AJ139)</f>
        <v>0</v>
      </c>
      <c r="AJ138" s="213" t="str">
        <f>IF('Indicator Date hidden'!AK139="x","x",$AJ$2-'Indicator Date hidden'!AK139)</f>
        <v>x</v>
      </c>
      <c r="AK138" s="213">
        <f>IF('Indicator Date hidden'!AL139="x","x",$AK$2-'Indicator Date hidden'!AL139)</f>
        <v>1</v>
      </c>
      <c r="AL138" s="213">
        <f>IF('Indicator Date hidden'!AM139="x","x",$AL$2-'Indicator Date hidden'!AM139)</f>
        <v>0</v>
      </c>
      <c r="AM138" s="213">
        <f>IF('Indicator Date hidden'!AN139="x","x",$AM$2-'Indicator Date hidden'!AN139)</f>
        <v>0</v>
      </c>
      <c r="AN138" s="213">
        <f>IF('Indicator Date hidden'!AO139="x","x",$AN$2-'Indicator Date hidden'!AO139)</f>
        <v>0</v>
      </c>
      <c r="AO138" s="213">
        <f>IF('Indicator Date hidden'!AP139="x","x",$AO$2-'Indicator Date hidden'!AP139)</f>
        <v>0</v>
      </c>
      <c r="AP138" s="213">
        <f>IF('Indicator Date hidden'!AQ139="x","x",$AP$2-'Indicator Date hidden'!AQ139)</f>
        <v>0</v>
      </c>
      <c r="AQ138" s="213">
        <f>IF('Indicator Date hidden'!AR139="x","x",$AQ$2-'Indicator Date hidden'!AR139)</f>
        <v>0</v>
      </c>
      <c r="AR138" s="213">
        <f>IF('Indicator Date hidden'!AS139="x","x",$AR$2-'Indicator Date hidden'!AS139)</f>
        <v>0</v>
      </c>
      <c r="AS138" s="213">
        <f>IF('Indicator Date hidden'!AT139="x","x",$AS$2-'Indicator Date hidden'!AT139)</f>
        <v>0</v>
      </c>
      <c r="AT138" s="213">
        <f>IF('Indicator Date hidden'!AU139="x","x",$AT$2-'Indicator Date hidden'!AU139)</f>
        <v>0</v>
      </c>
      <c r="AU138" s="213">
        <f>IF('Indicator Date hidden'!AV139="x","x",$AU$2-'Indicator Date hidden'!AV139)</f>
        <v>1</v>
      </c>
      <c r="AV138" s="213">
        <f>IF('Indicator Date hidden'!AW139="x","x",$AV$2-'Indicator Date hidden'!AW139)</f>
        <v>0</v>
      </c>
      <c r="AW138" s="213">
        <f>IF('Indicator Date hidden'!AX139="x","x",$AW$2-'Indicator Date hidden'!AX139)</f>
        <v>0</v>
      </c>
      <c r="AX138" s="213">
        <f>IF('Indicator Date hidden'!AY139="x","x",$AX$2-'Indicator Date hidden'!AY139)</f>
        <v>0</v>
      </c>
      <c r="AY138" s="213">
        <f>IF('Indicator Date hidden'!AZ139="x","x",$AY$2-'Indicator Date hidden'!AZ139)</f>
        <v>0</v>
      </c>
      <c r="AZ138" s="213">
        <f>IF('Indicator Date hidden'!BA139="x","x",$AZ$2-'Indicator Date hidden'!BA139)</f>
        <v>0</v>
      </c>
      <c r="BA138">
        <f t="shared" si="20"/>
        <v>5</v>
      </c>
      <c r="BB138" s="21">
        <f t="shared" si="21"/>
        <v>0.10869565217391304</v>
      </c>
      <c r="BC138">
        <f t="shared" si="22"/>
        <v>4</v>
      </c>
      <c r="BD138" s="21">
        <f t="shared" si="23"/>
        <v>0.37464538999161057</v>
      </c>
      <c r="BE138" s="283">
        <f t="shared" si="24"/>
        <v>0</v>
      </c>
    </row>
    <row r="139" spans="1:57" x14ac:dyDescent="0.35">
      <c r="A139" t="s">
        <v>8273</v>
      </c>
      <c r="B139" s="213">
        <f>IF('Indicator Date hidden'!C140="x","x",$B$2-'Indicator Date hidden'!C140)</f>
        <v>0</v>
      </c>
      <c r="C139" s="213">
        <f>IF('Indicator Date hidden'!D140="x","x",$C$2-'Indicator Date hidden'!D140)</f>
        <v>0</v>
      </c>
      <c r="D139" s="213">
        <f>IF('Indicator Date hidden'!E140="x","x",$D$2-'Indicator Date hidden'!E140)</f>
        <v>0</v>
      </c>
      <c r="E139" s="213">
        <f>IF('Indicator Date hidden'!F140="x","x",$E$2-'Indicator Date hidden'!F140)</f>
        <v>0</v>
      </c>
      <c r="F139" s="213">
        <f>IF('Indicator Date hidden'!G140="x","x",$F$2-'Indicator Date hidden'!G140)</f>
        <v>0</v>
      </c>
      <c r="G139" s="213">
        <f>IF('Indicator Date hidden'!H140="x","x",$G$2-'Indicator Date hidden'!H140)</f>
        <v>0</v>
      </c>
      <c r="H139" s="213">
        <f>IF('Indicator Date hidden'!I140="x","x",$H$2-'Indicator Date hidden'!I140)</f>
        <v>0</v>
      </c>
      <c r="I139" s="213">
        <f>IF('Indicator Date hidden'!J140="x","x",$I$2-'Indicator Date hidden'!J140)</f>
        <v>0</v>
      </c>
      <c r="J139" s="213">
        <f>IF('Indicator Date hidden'!K140="x","x",$J$2-'Indicator Date hidden'!K140)</f>
        <v>0</v>
      </c>
      <c r="K139" s="213">
        <f>IF('Indicator Date hidden'!L140="x","x",$K$2-'Indicator Date hidden'!L140)</f>
        <v>0</v>
      </c>
      <c r="L139" s="213">
        <f>IF('Indicator Date hidden'!M140="x","x",$L$2-'Indicator Date hidden'!M140)</f>
        <v>0</v>
      </c>
      <c r="M139" s="213">
        <f>IF('Indicator Date hidden'!N140="x","x",$M$2-'Indicator Date hidden'!N140)</f>
        <v>0</v>
      </c>
      <c r="N139" s="213">
        <f>IF('Indicator Date hidden'!O140="x","x",$N$2-'Indicator Date hidden'!O140)</f>
        <v>0</v>
      </c>
      <c r="O139" s="213">
        <f>IF('Indicator Date hidden'!P140="x","x",$O$2-'Indicator Date hidden'!P140)</f>
        <v>0</v>
      </c>
      <c r="P139" s="213">
        <f>IF('Indicator Date hidden'!Q140="x","x",$P$2-'Indicator Date hidden'!Q140)</f>
        <v>0</v>
      </c>
      <c r="Q139" s="213" t="str">
        <f>IF('Indicator Date hidden'!R140="x","x",$Q$2-'Indicator Date hidden'!R140)</f>
        <v>x</v>
      </c>
      <c r="R139" s="213">
        <f>IF('Indicator Date hidden'!S140="x","x",$R$2-'Indicator Date hidden'!S140)</f>
        <v>0</v>
      </c>
      <c r="S139" s="213">
        <f>IF('Indicator Date hidden'!T140="x","x",$S$2-'Indicator Date hidden'!T140)</f>
        <v>0</v>
      </c>
      <c r="T139" s="213">
        <f>IF('Indicator Date hidden'!U140="x","x",$T$2-'Indicator Date hidden'!U140)</f>
        <v>0</v>
      </c>
      <c r="U139" s="213" t="str">
        <f>IF('Indicator Date hidden'!V140="x","x",$U$2-'Indicator Date hidden'!V140)</f>
        <v>x</v>
      </c>
      <c r="V139" s="213">
        <f>IF('Indicator Date hidden'!W140="x","x",$V$2-'Indicator Date hidden'!W140)</f>
        <v>0</v>
      </c>
      <c r="W139" s="213" t="str">
        <f>IF('Indicator Date hidden'!X140="x","x",$W$2-'Indicator Date hidden'!X140)</f>
        <v>x</v>
      </c>
      <c r="X139" s="213">
        <f>IF('Indicator Date hidden'!Y140="x","x",$X$2-'Indicator Date hidden'!Y140)</f>
        <v>2</v>
      </c>
      <c r="Y139" s="213">
        <f>IF('Indicator Date hidden'!Z140="x","x",$Y$2-'Indicator Date hidden'!Z140)</f>
        <v>0</v>
      </c>
      <c r="Z139" s="213">
        <f>IF('Indicator Date hidden'!AA140="x","x",$Z$2-'Indicator Date hidden'!AA140)</f>
        <v>0</v>
      </c>
      <c r="AA139" s="213" t="str">
        <f>IF('Indicator Date hidden'!AB140="x","x",$AA$2-'Indicator Date hidden'!AB140)</f>
        <v>x</v>
      </c>
      <c r="AB139" s="213">
        <f>IF('Indicator Date hidden'!AC140="x","x",$AB$2-'Indicator Date hidden'!AC140)</f>
        <v>0</v>
      </c>
      <c r="AC139" s="213">
        <f>IF('Indicator Date hidden'!AD140="x","x",$AC$2-'Indicator Date hidden'!AD140)</f>
        <v>0</v>
      </c>
      <c r="AD139" s="213" t="str">
        <f>IF('Indicator Date hidden'!AE140="x","x",$AD$2-'Indicator Date hidden'!AE140)</f>
        <v>x</v>
      </c>
      <c r="AE139" s="213">
        <f>IF('Indicator Date hidden'!AF140="x","x",$AE$2-'Indicator Date hidden'!AF140)</f>
        <v>0</v>
      </c>
      <c r="AF139" s="213">
        <f>IF('Indicator Date hidden'!AG140="x","x",$AF$2-'Indicator Date hidden'!AG140)</f>
        <v>1</v>
      </c>
      <c r="AG139" s="213">
        <f>IF('Indicator Date hidden'!AH140="x","x",$AG$2-'Indicator Date hidden'!AH140)</f>
        <v>0</v>
      </c>
      <c r="AH139" s="213">
        <f>IF('Indicator Date hidden'!AI140="x","x",$AH$2-'Indicator Date hidden'!AI140)</f>
        <v>0</v>
      </c>
      <c r="AI139" s="213">
        <f>IF('Indicator Date hidden'!AJ140="x","x",$AI$2-'Indicator Date hidden'!AJ140)</f>
        <v>0</v>
      </c>
      <c r="AJ139" s="213" t="str">
        <f>IF('Indicator Date hidden'!AK140="x","x",$AJ$2-'Indicator Date hidden'!AK140)</f>
        <v>x</v>
      </c>
      <c r="AK139" s="213">
        <f>IF('Indicator Date hidden'!AL140="x","x",$AK$2-'Indicator Date hidden'!AL140)</f>
        <v>1</v>
      </c>
      <c r="AL139" s="213">
        <f>IF('Indicator Date hidden'!AM140="x","x",$AL$2-'Indicator Date hidden'!AM140)</f>
        <v>0</v>
      </c>
      <c r="AM139" s="213">
        <f>IF('Indicator Date hidden'!AN140="x","x",$AM$2-'Indicator Date hidden'!AN140)</f>
        <v>0</v>
      </c>
      <c r="AN139" s="213">
        <f>IF('Indicator Date hidden'!AO140="x","x",$AN$2-'Indicator Date hidden'!AO140)</f>
        <v>0</v>
      </c>
      <c r="AO139" s="213">
        <f>IF('Indicator Date hidden'!AP140="x","x",$AO$2-'Indicator Date hidden'!AP140)</f>
        <v>0</v>
      </c>
      <c r="AP139" s="213">
        <f>IF('Indicator Date hidden'!AQ140="x","x",$AP$2-'Indicator Date hidden'!AQ140)</f>
        <v>0</v>
      </c>
      <c r="AQ139" s="213">
        <f>IF('Indicator Date hidden'!AR140="x","x",$AQ$2-'Indicator Date hidden'!AR140)</f>
        <v>0</v>
      </c>
      <c r="AR139" s="213">
        <f>IF('Indicator Date hidden'!AS140="x","x",$AR$2-'Indicator Date hidden'!AS140)</f>
        <v>0</v>
      </c>
      <c r="AS139" s="213">
        <f>IF('Indicator Date hidden'!AT140="x","x",$AS$2-'Indicator Date hidden'!AT140)</f>
        <v>0</v>
      </c>
      <c r="AT139" s="213">
        <f>IF('Indicator Date hidden'!AU140="x","x",$AT$2-'Indicator Date hidden'!AU140)</f>
        <v>0</v>
      </c>
      <c r="AU139" s="213">
        <f>IF('Indicator Date hidden'!AV140="x","x",$AU$2-'Indicator Date hidden'!AV140)</f>
        <v>3</v>
      </c>
      <c r="AV139" s="213">
        <f>IF('Indicator Date hidden'!AW140="x","x",$AV$2-'Indicator Date hidden'!AW140)</f>
        <v>0</v>
      </c>
      <c r="AW139" s="213">
        <f>IF('Indicator Date hidden'!AX140="x","x",$AW$2-'Indicator Date hidden'!AX140)</f>
        <v>0</v>
      </c>
      <c r="AX139" s="213">
        <f>IF('Indicator Date hidden'!AY140="x","x",$AX$2-'Indicator Date hidden'!AY140)</f>
        <v>0</v>
      </c>
      <c r="AY139" s="213">
        <f>IF('Indicator Date hidden'!AZ140="x","x",$AY$2-'Indicator Date hidden'!AZ140)</f>
        <v>0</v>
      </c>
      <c r="AZ139" s="213">
        <f>IF('Indicator Date hidden'!BA140="x","x",$AZ$2-'Indicator Date hidden'!BA140)</f>
        <v>0</v>
      </c>
      <c r="BA139">
        <f t="shared" si="20"/>
        <v>7</v>
      </c>
      <c r="BB139" s="21">
        <f t="shared" si="21"/>
        <v>0.15555555555555556</v>
      </c>
      <c r="BC139">
        <f t="shared" si="22"/>
        <v>4</v>
      </c>
      <c r="BD139" s="21">
        <f t="shared" si="23"/>
        <v>0.55599982236430234</v>
      </c>
      <c r="BE139" s="283">
        <f t="shared" si="24"/>
        <v>0</v>
      </c>
    </row>
    <row r="140" spans="1:57" x14ac:dyDescent="0.35">
      <c r="A140" t="s">
        <v>8278</v>
      </c>
      <c r="B140" s="213">
        <f>IF('Indicator Date hidden'!C141="x","x",$B$2-'Indicator Date hidden'!C141)</f>
        <v>0</v>
      </c>
      <c r="C140" s="213">
        <f>IF('Indicator Date hidden'!D141="x","x",$C$2-'Indicator Date hidden'!D141)</f>
        <v>0</v>
      </c>
      <c r="D140" s="213">
        <f>IF('Indicator Date hidden'!E141="x","x",$D$2-'Indicator Date hidden'!E141)</f>
        <v>0</v>
      </c>
      <c r="E140" s="213">
        <f>IF('Indicator Date hidden'!F141="x","x",$E$2-'Indicator Date hidden'!F141)</f>
        <v>0</v>
      </c>
      <c r="F140" s="213">
        <f>IF('Indicator Date hidden'!G141="x","x",$F$2-'Indicator Date hidden'!G141)</f>
        <v>0</v>
      </c>
      <c r="G140" s="213">
        <f>IF('Indicator Date hidden'!H141="x","x",$G$2-'Indicator Date hidden'!H141)</f>
        <v>0</v>
      </c>
      <c r="H140" s="213">
        <f>IF('Indicator Date hidden'!I141="x","x",$H$2-'Indicator Date hidden'!I141)</f>
        <v>0</v>
      </c>
      <c r="I140" s="213">
        <f>IF('Indicator Date hidden'!J141="x","x",$I$2-'Indicator Date hidden'!J141)</f>
        <v>0</v>
      </c>
      <c r="J140" s="213">
        <f>IF('Indicator Date hidden'!K141="x","x",$J$2-'Indicator Date hidden'!K141)</f>
        <v>0</v>
      </c>
      <c r="K140" s="213">
        <f>IF('Indicator Date hidden'!L141="x","x",$K$2-'Indicator Date hidden'!L141)</f>
        <v>0</v>
      </c>
      <c r="L140" s="213">
        <f>IF('Indicator Date hidden'!M141="x","x",$L$2-'Indicator Date hidden'!M141)</f>
        <v>0</v>
      </c>
      <c r="M140" s="213">
        <f>IF('Indicator Date hidden'!N141="x","x",$M$2-'Indicator Date hidden'!N141)</f>
        <v>0</v>
      </c>
      <c r="N140" s="213">
        <f>IF('Indicator Date hidden'!O141="x","x",$N$2-'Indicator Date hidden'!O141)</f>
        <v>0</v>
      </c>
      <c r="O140" s="213">
        <f>IF('Indicator Date hidden'!P141="x","x",$O$2-'Indicator Date hidden'!P141)</f>
        <v>0</v>
      </c>
      <c r="P140" s="213">
        <f>IF('Indicator Date hidden'!Q141="x","x",$P$2-'Indicator Date hidden'!Q141)</f>
        <v>0</v>
      </c>
      <c r="Q140" s="213" t="str">
        <f>IF('Indicator Date hidden'!R141="x","x",$Q$2-'Indicator Date hidden'!R141)</f>
        <v>x</v>
      </c>
      <c r="R140" s="213">
        <f>IF('Indicator Date hidden'!S141="x","x",$R$2-'Indicator Date hidden'!S141)</f>
        <v>0</v>
      </c>
      <c r="S140" s="213">
        <f>IF('Indicator Date hidden'!T141="x","x",$S$2-'Indicator Date hidden'!T141)</f>
        <v>0</v>
      </c>
      <c r="T140" s="213">
        <f>IF('Indicator Date hidden'!U141="x","x",$T$2-'Indicator Date hidden'!U141)</f>
        <v>0</v>
      </c>
      <c r="U140" s="213" t="str">
        <f>IF('Indicator Date hidden'!V141="x","x",$U$2-'Indicator Date hidden'!V141)</f>
        <v>x</v>
      </c>
      <c r="V140" s="213">
        <f>IF('Indicator Date hidden'!W141="x","x",$V$2-'Indicator Date hidden'!W141)</f>
        <v>0</v>
      </c>
      <c r="W140" s="213" t="str">
        <f>IF('Indicator Date hidden'!X141="x","x",$W$2-'Indicator Date hidden'!X141)</f>
        <v>x</v>
      </c>
      <c r="X140" s="213">
        <f>IF('Indicator Date hidden'!Y141="x","x",$X$2-'Indicator Date hidden'!Y141)</f>
        <v>4</v>
      </c>
      <c r="Y140" s="213">
        <f>IF('Indicator Date hidden'!Z141="x","x",$Y$2-'Indicator Date hidden'!Z141)</f>
        <v>0</v>
      </c>
      <c r="Z140" s="213">
        <f>IF('Indicator Date hidden'!AA141="x","x",$Z$2-'Indicator Date hidden'!AA141)</f>
        <v>0</v>
      </c>
      <c r="AA140" s="213" t="str">
        <f>IF('Indicator Date hidden'!AB141="x","x",$AA$2-'Indicator Date hidden'!AB141)</f>
        <v>x</v>
      </c>
      <c r="AB140" s="213">
        <f>IF('Indicator Date hidden'!AC141="x","x",$AB$2-'Indicator Date hidden'!AC141)</f>
        <v>0</v>
      </c>
      <c r="AC140" s="213">
        <f>IF('Indicator Date hidden'!AD141="x","x",$AC$2-'Indicator Date hidden'!AD141)</f>
        <v>0</v>
      </c>
      <c r="AD140" s="213" t="str">
        <f>IF('Indicator Date hidden'!AE141="x","x",$AD$2-'Indicator Date hidden'!AE141)</f>
        <v>x</v>
      </c>
      <c r="AE140" s="213">
        <f>IF('Indicator Date hidden'!AF141="x","x",$AE$2-'Indicator Date hidden'!AF141)</f>
        <v>0</v>
      </c>
      <c r="AF140" s="213" t="str">
        <f>IF('Indicator Date hidden'!AG141="x","x",$AF$2-'Indicator Date hidden'!AG141)</f>
        <v>x</v>
      </c>
      <c r="AG140" s="213">
        <f>IF('Indicator Date hidden'!AH141="x","x",$AG$2-'Indicator Date hidden'!AH141)</f>
        <v>0</v>
      </c>
      <c r="AH140" s="213">
        <f>IF('Indicator Date hidden'!AI141="x","x",$AH$2-'Indicator Date hidden'!AI141)</f>
        <v>0</v>
      </c>
      <c r="AI140" s="213">
        <f>IF('Indicator Date hidden'!AJ141="x","x",$AI$2-'Indicator Date hidden'!AJ141)</f>
        <v>0</v>
      </c>
      <c r="AJ140" s="213" t="str">
        <f>IF('Indicator Date hidden'!AK141="x","x",$AJ$2-'Indicator Date hidden'!AK141)</f>
        <v>x</v>
      </c>
      <c r="AK140" s="213">
        <f>IF('Indicator Date hidden'!AL141="x","x",$AK$2-'Indicator Date hidden'!AL141)</f>
        <v>1</v>
      </c>
      <c r="AL140" s="213">
        <f>IF('Indicator Date hidden'!AM141="x","x",$AL$2-'Indicator Date hidden'!AM141)</f>
        <v>0</v>
      </c>
      <c r="AM140" s="213">
        <f>IF('Indicator Date hidden'!AN141="x","x",$AM$2-'Indicator Date hidden'!AN141)</f>
        <v>0</v>
      </c>
      <c r="AN140" s="213">
        <f>IF('Indicator Date hidden'!AO141="x","x",$AN$2-'Indicator Date hidden'!AO141)</f>
        <v>0</v>
      </c>
      <c r="AO140" s="213">
        <f>IF('Indicator Date hidden'!AP141="x","x",$AO$2-'Indicator Date hidden'!AP141)</f>
        <v>0</v>
      </c>
      <c r="AP140" s="213">
        <f>IF('Indicator Date hidden'!AQ141="x","x",$AP$2-'Indicator Date hidden'!AQ141)</f>
        <v>0</v>
      </c>
      <c r="AQ140" s="213">
        <f>IF('Indicator Date hidden'!AR141="x","x",$AQ$2-'Indicator Date hidden'!AR141)</f>
        <v>0</v>
      </c>
      <c r="AR140" s="213">
        <f>IF('Indicator Date hidden'!AS141="x","x",$AR$2-'Indicator Date hidden'!AS141)</f>
        <v>0</v>
      </c>
      <c r="AS140" s="213">
        <f>IF('Indicator Date hidden'!AT141="x","x",$AS$2-'Indicator Date hidden'!AT141)</f>
        <v>0</v>
      </c>
      <c r="AT140" s="213">
        <f>IF('Indicator Date hidden'!AU141="x","x",$AT$2-'Indicator Date hidden'!AU141)</f>
        <v>0</v>
      </c>
      <c r="AU140" s="213">
        <f>IF('Indicator Date hidden'!AV141="x","x",$AU$2-'Indicator Date hidden'!AV141)</f>
        <v>0</v>
      </c>
      <c r="AV140" s="213">
        <f>IF('Indicator Date hidden'!AW141="x","x",$AV$2-'Indicator Date hidden'!AW141)</f>
        <v>0</v>
      </c>
      <c r="AW140" s="213">
        <f>IF('Indicator Date hidden'!AX141="x","x",$AW$2-'Indicator Date hidden'!AX141)</f>
        <v>0</v>
      </c>
      <c r="AX140" s="213">
        <f>IF('Indicator Date hidden'!AY141="x","x",$AX$2-'Indicator Date hidden'!AY141)</f>
        <v>0</v>
      </c>
      <c r="AY140" s="213">
        <f>IF('Indicator Date hidden'!AZ141="x","x",$AY$2-'Indicator Date hidden'!AZ141)</f>
        <v>0</v>
      </c>
      <c r="AZ140" s="213">
        <f>IF('Indicator Date hidden'!BA141="x","x",$AZ$2-'Indicator Date hidden'!BA141)</f>
        <v>0</v>
      </c>
      <c r="BA140">
        <f t="shared" si="20"/>
        <v>5</v>
      </c>
      <c r="BB140" s="21">
        <f t="shared" si="21"/>
        <v>0.11363636363636363</v>
      </c>
      <c r="BC140">
        <f t="shared" si="22"/>
        <v>2</v>
      </c>
      <c r="BD140" s="21">
        <f t="shared" si="23"/>
        <v>0.61110589362494327</v>
      </c>
      <c r="BE140" s="283">
        <f t="shared" si="24"/>
        <v>0</v>
      </c>
    </row>
    <row r="141" spans="1:57" x14ac:dyDescent="0.35">
      <c r="A141" t="s">
        <v>8281</v>
      </c>
      <c r="B141" s="213">
        <f>IF('Indicator Date hidden'!C142="x","x",$B$2-'Indicator Date hidden'!C142)</f>
        <v>0</v>
      </c>
      <c r="C141" s="213">
        <f>IF('Indicator Date hidden'!D142="x","x",$C$2-'Indicator Date hidden'!D142)</f>
        <v>0</v>
      </c>
      <c r="D141" s="213">
        <f>IF('Indicator Date hidden'!E142="x","x",$D$2-'Indicator Date hidden'!E142)</f>
        <v>0</v>
      </c>
      <c r="E141" s="213">
        <f>IF('Indicator Date hidden'!F142="x","x",$E$2-'Indicator Date hidden'!F142)</f>
        <v>0</v>
      </c>
      <c r="F141" s="213">
        <f>IF('Indicator Date hidden'!G142="x","x",$F$2-'Indicator Date hidden'!G142)</f>
        <v>0</v>
      </c>
      <c r="G141" s="213">
        <f>IF('Indicator Date hidden'!H142="x","x",$G$2-'Indicator Date hidden'!H142)</f>
        <v>0</v>
      </c>
      <c r="H141" s="213">
        <f>IF('Indicator Date hidden'!I142="x","x",$H$2-'Indicator Date hidden'!I142)</f>
        <v>0</v>
      </c>
      <c r="I141" s="213">
        <f>IF('Indicator Date hidden'!J142="x","x",$I$2-'Indicator Date hidden'!J142)</f>
        <v>0</v>
      </c>
      <c r="J141" s="213">
        <f>IF('Indicator Date hidden'!K142="x","x",$J$2-'Indicator Date hidden'!K142)</f>
        <v>0</v>
      </c>
      <c r="K141" s="213">
        <f>IF('Indicator Date hidden'!L142="x","x",$K$2-'Indicator Date hidden'!L142)</f>
        <v>0</v>
      </c>
      <c r="L141" s="213">
        <f>IF('Indicator Date hidden'!M142="x","x",$L$2-'Indicator Date hidden'!M142)</f>
        <v>0</v>
      </c>
      <c r="M141" s="213">
        <f>IF('Indicator Date hidden'!N142="x","x",$M$2-'Indicator Date hidden'!N142)</f>
        <v>0</v>
      </c>
      <c r="N141" s="213">
        <f>IF('Indicator Date hidden'!O142="x","x",$N$2-'Indicator Date hidden'!O142)</f>
        <v>0</v>
      </c>
      <c r="O141" s="213">
        <f>IF('Indicator Date hidden'!P142="x","x",$O$2-'Indicator Date hidden'!P142)</f>
        <v>0</v>
      </c>
      <c r="P141" s="213">
        <f>IF('Indicator Date hidden'!Q142="x","x",$P$2-'Indicator Date hidden'!Q142)</f>
        <v>0</v>
      </c>
      <c r="Q141" s="213" t="str">
        <f>IF('Indicator Date hidden'!R142="x","x",$Q$2-'Indicator Date hidden'!R142)</f>
        <v>x</v>
      </c>
      <c r="R141" s="213">
        <f>IF('Indicator Date hidden'!S142="x","x",$R$2-'Indicator Date hidden'!S142)</f>
        <v>0</v>
      </c>
      <c r="S141" s="213">
        <f>IF('Indicator Date hidden'!T142="x","x",$S$2-'Indicator Date hidden'!T142)</f>
        <v>0</v>
      </c>
      <c r="T141" s="213">
        <f>IF('Indicator Date hidden'!U142="x","x",$T$2-'Indicator Date hidden'!U142)</f>
        <v>0</v>
      </c>
      <c r="U141" s="213" t="str">
        <f>IF('Indicator Date hidden'!V142="x","x",$U$2-'Indicator Date hidden'!V142)</f>
        <v>x</v>
      </c>
      <c r="V141" s="213">
        <f>IF('Indicator Date hidden'!W142="x","x",$V$2-'Indicator Date hidden'!W142)</f>
        <v>0</v>
      </c>
      <c r="W141" s="213" t="str">
        <f>IF('Indicator Date hidden'!X142="x","x",$W$2-'Indicator Date hidden'!X142)</f>
        <v>x</v>
      </c>
      <c r="X141" s="213">
        <f>IF('Indicator Date hidden'!Y142="x","x",$X$2-'Indicator Date hidden'!Y142)</f>
        <v>2</v>
      </c>
      <c r="Y141" s="213">
        <f>IF('Indicator Date hidden'!Z142="x","x",$Y$2-'Indicator Date hidden'!Z142)</f>
        <v>0</v>
      </c>
      <c r="Z141" s="213">
        <f>IF('Indicator Date hidden'!AA142="x","x",$Z$2-'Indicator Date hidden'!AA142)</f>
        <v>0</v>
      </c>
      <c r="AA141" s="213">
        <f>IF('Indicator Date hidden'!AB142="x","x",$AA$2-'Indicator Date hidden'!AB142)</f>
        <v>1</v>
      </c>
      <c r="AB141" s="213">
        <f>IF('Indicator Date hidden'!AC142="x","x",$AB$2-'Indicator Date hidden'!AC142)</f>
        <v>0</v>
      </c>
      <c r="AC141" s="213">
        <f>IF('Indicator Date hidden'!AD142="x","x",$AC$2-'Indicator Date hidden'!AD142)</f>
        <v>0</v>
      </c>
      <c r="AD141" s="213" t="str">
        <f>IF('Indicator Date hidden'!AE142="x","x",$AD$2-'Indicator Date hidden'!AE142)</f>
        <v>x</v>
      </c>
      <c r="AE141" s="213">
        <f>IF('Indicator Date hidden'!AF142="x","x",$AE$2-'Indicator Date hidden'!AF142)</f>
        <v>0</v>
      </c>
      <c r="AF141" s="213">
        <f>IF('Indicator Date hidden'!AG142="x","x",$AF$2-'Indicator Date hidden'!AG142)</f>
        <v>1</v>
      </c>
      <c r="AG141" s="213">
        <f>IF('Indicator Date hidden'!AH142="x","x",$AG$2-'Indicator Date hidden'!AH142)</f>
        <v>0</v>
      </c>
      <c r="AH141" s="213">
        <f>IF('Indicator Date hidden'!AI142="x","x",$AH$2-'Indicator Date hidden'!AI142)</f>
        <v>0</v>
      </c>
      <c r="AI141" s="213">
        <f>IF('Indicator Date hidden'!AJ142="x","x",$AI$2-'Indicator Date hidden'!AJ142)</f>
        <v>0</v>
      </c>
      <c r="AJ141" s="213" t="str">
        <f>IF('Indicator Date hidden'!AK142="x","x",$AJ$2-'Indicator Date hidden'!AK142)</f>
        <v>x</v>
      </c>
      <c r="AK141" s="213">
        <f>IF('Indicator Date hidden'!AL142="x","x",$AK$2-'Indicator Date hidden'!AL142)</f>
        <v>1</v>
      </c>
      <c r="AL141" s="213">
        <f>IF('Indicator Date hidden'!AM142="x","x",$AL$2-'Indicator Date hidden'!AM142)</f>
        <v>0</v>
      </c>
      <c r="AM141" s="213">
        <f>IF('Indicator Date hidden'!AN142="x","x",$AM$2-'Indicator Date hidden'!AN142)</f>
        <v>0</v>
      </c>
      <c r="AN141" s="213">
        <f>IF('Indicator Date hidden'!AO142="x","x",$AN$2-'Indicator Date hidden'!AO142)</f>
        <v>0</v>
      </c>
      <c r="AO141" s="213">
        <f>IF('Indicator Date hidden'!AP142="x","x",$AO$2-'Indicator Date hidden'!AP142)</f>
        <v>0</v>
      </c>
      <c r="AP141" s="213">
        <f>IF('Indicator Date hidden'!AQ142="x","x",$AP$2-'Indicator Date hidden'!AQ142)</f>
        <v>0</v>
      </c>
      <c r="AQ141" s="213">
        <f>IF('Indicator Date hidden'!AR142="x","x",$AQ$2-'Indicator Date hidden'!AR142)</f>
        <v>0</v>
      </c>
      <c r="AR141" s="213">
        <f>IF('Indicator Date hidden'!AS142="x","x",$AR$2-'Indicator Date hidden'!AS142)</f>
        <v>0</v>
      </c>
      <c r="AS141" s="213">
        <f>IF('Indicator Date hidden'!AT142="x","x",$AS$2-'Indicator Date hidden'!AT142)</f>
        <v>0</v>
      </c>
      <c r="AT141" s="213">
        <f>IF('Indicator Date hidden'!AU142="x","x",$AT$2-'Indicator Date hidden'!AU142)</f>
        <v>0</v>
      </c>
      <c r="AU141" s="213">
        <f>IF('Indicator Date hidden'!AV142="x","x",$AU$2-'Indicator Date hidden'!AV142)</f>
        <v>3</v>
      </c>
      <c r="AV141" s="213">
        <f>IF('Indicator Date hidden'!AW142="x","x",$AV$2-'Indicator Date hidden'!AW142)</f>
        <v>0</v>
      </c>
      <c r="AW141" s="213">
        <f>IF('Indicator Date hidden'!AX142="x","x",$AW$2-'Indicator Date hidden'!AX142)</f>
        <v>0</v>
      </c>
      <c r="AX141" s="213">
        <f>IF('Indicator Date hidden'!AY142="x","x",$AX$2-'Indicator Date hidden'!AY142)</f>
        <v>0</v>
      </c>
      <c r="AY141" s="213">
        <f>IF('Indicator Date hidden'!AZ142="x","x",$AY$2-'Indicator Date hidden'!AZ142)</f>
        <v>0</v>
      </c>
      <c r="AZ141" s="213">
        <f>IF('Indicator Date hidden'!BA142="x","x",$AZ$2-'Indicator Date hidden'!BA142)</f>
        <v>0</v>
      </c>
      <c r="BA141">
        <f t="shared" si="20"/>
        <v>8</v>
      </c>
      <c r="BB141" s="21">
        <f t="shared" si="21"/>
        <v>0.17391304347826086</v>
      </c>
      <c r="BC141">
        <f t="shared" si="22"/>
        <v>5</v>
      </c>
      <c r="BD141" s="21">
        <f t="shared" si="23"/>
        <v>0.56354266942677045</v>
      </c>
      <c r="BE141" s="283">
        <f t="shared" si="24"/>
        <v>0</v>
      </c>
    </row>
    <row r="142" spans="1:57" x14ac:dyDescent="0.35">
      <c r="A142" t="s">
        <v>8283</v>
      </c>
      <c r="B142" s="213">
        <f>IF('Indicator Date hidden'!C143="x","x",$B$2-'Indicator Date hidden'!C143)</f>
        <v>0</v>
      </c>
      <c r="C142" s="213">
        <f>IF('Indicator Date hidden'!D143="x","x",$C$2-'Indicator Date hidden'!D143)</f>
        <v>0</v>
      </c>
      <c r="D142" s="213">
        <f>IF('Indicator Date hidden'!E143="x","x",$D$2-'Indicator Date hidden'!E143)</f>
        <v>0</v>
      </c>
      <c r="E142" s="213">
        <f>IF('Indicator Date hidden'!F143="x","x",$E$2-'Indicator Date hidden'!F143)</f>
        <v>0</v>
      </c>
      <c r="F142" s="213">
        <f>IF('Indicator Date hidden'!G143="x","x",$F$2-'Indicator Date hidden'!G143)</f>
        <v>0</v>
      </c>
      <c r="G142" s="213">
        <f>IF('Indicator Date hidden'!H143="x","x",$G$2-'Indicator Date hidden'!H143)</f>
        <v>0</v>
      </c>
      <c r="H142" s="213">
        <f>IF('Indicator Date hidden'!I143="x","x",$H$2-'Indicator Date hidden'!I143)</f>
        <v>0</v>
      </c>
      <c r="I142" s="213">
        <f>IF('Indicator Date hidden'!J143="x","x",$I$2-'Indicator Date hidden'!J143)</f>
        <v>0</v>
      </c>
      <c r="J142" s="213">
        <f>IF('Indicator Date hidden'!K143="x","x",$J$2-'Indicator Date hidden'!K143)</f>
        <v>0</v>
      </c>
      <c r="K142" s="213">
        <f>IF('Indicator Date hidden'!L143="x","x",$K$2-'Indicator Date hidden'!L143)</f>
        <v>0</v>
      </c>
      <c r="L142" s="213">
        <f>IF('Indicator Date hidden'!M143="x","x",$L$2-'Indicator Date hidden'!M143)</f>
        <v>0</v>
      </c>
      <c r="M142" s="213">
        <f>IF('Indicator Date hidden'!N143="x","x",$M$2-'Indicator Date hidden'!N143)</f>
        <v>0</v>
      </c>
      <c r="N142" s="213">
        <f>IF('Indicator Date hidden'!O143="x","x",$N$2-'Indicator Date hidden'!O143)</f>
        <v>0</v>
      </c>
      <c r="O142" s="213">
        <f>IF('Indicator Date hidden'!P143="x","x",$O$2-'Indicator Date hidden'!P143)</f>
        <v>0</v>
      </c>
      <c r="P142" s="213">
        <f>IF('Indicator Date hidden'!Q143="x","x",$P$2-'Indicator Date hidden'!Q143)</f>
        <v>0</v>
      </c>
      <c r="Q142" s="213" t="str">
        <f>IF('Indicator Date hidden'!R143="x","x",$Q$2-'Indicator Date hidden'!R143)</f>
        <v>x</v>
      </c>
      <c r="R142" s="213">
        <f>IF('Indicator Date hidden'!S143="x","x",$R$2-'Indicator Date hidden'!S143)</f>
        <v>0</v>
      </c>
      <c r="S142" s="213">
        <f>IF('Indicator Date hidden'!T143="x","x",$S$2-'Indicator Date hidden'!T143)</f>
        <v>0</v>
      </c>
      <c r="T142" s="213">
        <f>IF('Indicator Date hidden'!U143="x","x",$T$2-'Indicator Date hidden'!U143)</f>
        <v>0</v>
      </c>
      <c r="U142" s="213" t="str">
        <f>IF('Indicator Date hidden'!V143="x","x",$U$2-'Indicator Date hidden'!V143)</f>
        <v>x</v>
      </c>
      <c r="V142" s="213">
        <f>IF('Indicator Date hidden'!W143="x","x",$V$2-'Indicator Date hidden'!W143)</f>
        <v>0</v>
      </c>
      <c r="W142" s="213" t="str">
        <f>IF('Indicator Date hidden'!X143="x","x",$W$2-'Indicator Date hidden'!X143)</f>
        <v>x</v>
      </c>
      <c r="X142" s="213">
        <f>IF('Indicator Date hidden'!Y143="x","x",$X$2-'Indicator Date hidden'!Y143)</f>
        <v>4</v>
      </c>
      <c r="Y142" s="213">
        <f>IF('Indicator Date hidden'!Z143="x","x",$Y$2-'Indicator Date hidden'!Z143)</f>
        <v>0</v>
      </c>
      <c r="Z142" s="213">
        <f>IF('Indicator Date hidden'!AA143="x","x",$Z$2-'Indicator Date hidden'!AA143)</f>
        <v>0</v>
      </c>
      <c r="AA142" s="213" t="str">
        <f>IF('Indicator Date hidden'!AB143="x","x",$AA$2-'Indicator Date hidden'!AB143)</f>
        <v>x</v>
      </c>
      <c r="AB142" s="213">
        <f>IF('Indicator Date hidden'!AC143="x","x",$AB$2-'Indicator Date hidden'!AC143)</f>
        <v>0</v>
      </c>
      <c r="AC142" s="213">
        <f>IF('Indicator Date hidden'!AD143="x","x",$AC$2-'Indicator Date hidden'!AD143)</f>
        <v>0</v>
      </c>
      <c r="AD142" s="213" t="str">
        <f>IF('Indicator Date hidden'!AE143="x","x",$AD$2-'Indicator Date hidden'!AE143)</f>
        <v>x</v>
      </c>
      <c r="AE142" s="213">
        <f>IF('Indicator Date hidden'!AF143="x","x",$AE$2-'Indicator Date hidden'!AF143)</f>
        <v>0</v>
      </c>
      <c r="AF142" s="213">
        <f>IF('Indicator Date hidden'!AG143="x","x",$AF$2-'Indicator Date hidden'!AG143)</f>
        <v>1</v>
      </c>
      <c r="AG142" s="213">
        <f>IF('Indicator Date hidden'!AH143="x","x",$AG$2-'Indicator Date hidden'!AH143)</f>
        <v>0</v>
      </c>
      <c r="AH142" s="213">
        <f>IF('Indicator Date hidden'!AI143="x","x",$AH$2-'Indicator Date hidden'!AI143)</f>
        <v>0</v>
      </c>
      <c r="AI142" s="213">
        <f>IF('Indicator Date hidden'!AJ143="x","x",$AI$2-'Indicator Date hidden'!AJ143)</f>
        <v>0</v>
      </c>
      <c r="AJ142" s="213">
        <f>IF('Indicator Date hidden'!AK143="x","x",$AJ$2-'Indicator Date hidden'!AK143)</f>
        <v>1</v>
      </c>
      <c r="AK142" s="213">
        <f>IF('Indicator Date hidden'!AL143="x","x",$AK$2-'Indicator Date hidden'!AL143)</f>
        <v>1</v>
      </c>
      <c r="AL142" s="213">
        <f>IF('Indicator Date hidden'!AM143="x","x",$AL$2-'Indicator Date hidden'!AM143)</f>
        <v>0</v>
      </c>
      <c r="AM142" s="213">
        <f>IF('Indicator Date hidden'!AN143="x","x",$AM$2-'Indicator Date hidden'!AN143)</f>
        <v>0</v>
      </c>
      <c r="AN142" s="213">
        <f>IF('Indicator Date hidden'!AO143="x","x",$AN$2-'Indicator Date hidden'!AO143)</f>
        <v>0</v>
      </c>
      <c r="AO142" s="213">
        <f>IF('Indicator Date hidden'!AP143="x","x",$AO$2-'Indicator Date hidden'!AP143)</f>
        <v>0</v>
      </c>
      <c r="AP142" s="213">
        <f>IF('Indicator Date hidden'!AQ143="x","x",$AP$2-'Indicator Date hidden'!AQ143)</f>
        <v>0</v>
      </c>
      <c r="AQ142" s="213" t="str">
        <f>IF('Indicator Date hidden'!AR143="x","x",$AQ$2-'Indicator Date hidden'!AR143)</f>
        <v>x</v>
      </c>
      <c r="AR142" s="213">
        <f>IF('Indicator Date hidden'!AS143="x","x",$AR$2-'Indicator Date hidden'!AS143)</f>
        <v>0</v>
      </c>
      <c r="AS142" s="213">
        <f>IF('Indicator Date hidden'!AT143="x","x",$AS$2-'Indicator Date hidden'!AT143)</f>
        <v>0</v>
      </c>
      <c r="AT142" s="213">
        <f>IF('Indicator Date hidden'!AU143="x","x",$AT$2-'Indicator Date hidden'!AU143)</f>
        <v>0</v>
      </c>
      <c r="AU142" s="213">
        <f>IF('Indicator Date hidden'!AV143="x","x",$AU$2-'Indicator Date hidden'!AV143)</f>
        <v>4</v>
      </c>
      <c r="AV142" s="213">
        <f>IF('Indicator Date hidden'!AW143="x","x",$AV$2-'Indicator Date hidden'!AW143)</f>
        <v>0</v>
      </c>
      <c r="AW142" s="213">
        <f>IF('Indicator Date hidden'!AX143="x","x",$AW$2-'Indicator Date hidden'!AX143)</f>
        <v>0</v>
      </c>
      <c r="AX142" s="213">
        <f>IF('Indicator Date hidden'!AY143="x","x",$AX$2-'Indicator Date hidden'!AY143)</f>
        <v>0</v>
      </c>
      <c r="AY142" s="213">
        <f>IF('Indicator Date hidden'!AZ143="x","x",$AY$2-'Indicator Date hidden'!AZ143)</f>
        <v>0</v>
      </c>
      <c r="AZ142" s="213">
        <f>IF('Indicator Date hidden'!BA143="x","x",$AZ$2-'Indicator Date hidden'!BA143)</f>
        <v>0</v>
      </c>
      <c r="BA142">
        <f t="shared" si="20"/>
        <v>11</v>
      </c>
      <c r="BB142" s="21">
        <f t="shared" si="21"/>
        <v>0.24444444444444444</v>
      </c>
      <c r="BC142">
        <f t="shared" si="22"/>
        <v>5</v>
      </c>
      <c r="BD142" s="21">
        <f t="shared" si="23"/>
        <v>0.84736337621944968</v>
      </c>
      <c r="BE142" s="283">
        <f t="shared" si="24"/>
        <v>0</v>
      </c>
    </row>
    <row r="143" spans="1:57" x14ac:dyDescent="0.35">
      <c r="A143" t="s">
        <v>8284</v>
      </c>
      <c r="B143" s="213">
        <f>IF('Indicator Date hidden'!C144="x","x",$B$2-'Indicator Date hidden'!C144)</f>
        <v>0</v>
      </c>
      <c r="C143" s="213">
        <f>IF('Indicator Date hidden'!D144="x","x",$C$2-'Indicator Date hidden'!D144)</f>
        <v>0</v>
      </c>
      <c r="D143" s="213">
        <f>IF('Indicator Date hidden'!E144="x","x",$D$2-'Indicator Date hidden'!E144)</f>
        <v>0</v>
      </c>
      <c r="E143" s="213">
        <f>IF('Indicator Date hidden'!F144="x","x",$E$2-'Indicator Date hidden'!F144)</f>
        <v>0</v>
      </c>
      <c r="F143" s="213">
        <f>IF('Indicator Date hidden'!G144="x","x",$F$2-'Indicator Date hidden'!G144)</f>
        <v>0</v>
      </c>
      <c r="G143" s="213">
        <f>IF('Indicator Date hidden'!H144="x","x",$G$2-'Indicator Date hidden'!H144)</f>
        <v>0</v>
      </c>
      <c r="H143" s="213">
        <f>IF('Indicator Date hidden'!I144="x","x",$H$2-'Indicator Date hidden'!I144)</f>
        <v>0</v>
      </c>
      <c r="I143" s="213">
        <f>IF('Indicator Date hidden'!J144="x","x",$I$2-'Indicator Date hidden'!J144)</f>
        <v>0</v>
      </c>
      <c r="J143" s="213">
        <f>IF('Indicator Date hidden'!K144="x","x",$J$2-'Indicator Date hidden'!K144)</f>
        <v>0</v>
      </c>
      <c r="K143" s="213">
        <f>IF('Indicator Date hidden'!L144="x","x",$K$2-'Indicator Date hidden'!L144)</f>
        <v>0</v>
      </c>
      <c r="L143" s="213">
        <f>IF('Indicator Date hidden'!M144="x","x",$L$2-'Indicator Date hidden'!M144)</f>
        <v>0</v>
      </c>
      <c r="M143" s="213">
        <f>IF('Indicator Date hidden'!N144="x","x",$M$2-'Indicator Date hidden'!N144)</f>
        <v>0</v>
      </c>
      <c r="N143" s="213">
        <f>IF('Indicator Date hidden'!O144="x","x",$N$2-'Indicator Date hidden'!O144)</f>
        <v>0</v>
      </c>
      <c r="O143" s="213">
        <f>IF('Indicator Date hidden'!P144="x","x",$O$2-'Indicator Date hidden'!P144)</f>
        <v>0</v>
      </c>
      <c r="P143" s="213">
        <f>IF('Indicator Date hidden'!Q144="x","x",$P$2-'Indicator Date hidden'!Q144)</f>
        <v>0</v>
      </c>
      <c r="Q143" s="213">
        <f>IF('Indicator Date hidden'!R144="x","x",$Q$2-'Indicator Date hidden'!R144)</f>
        <v>4</v>
      </c>
      <c r="R143" s="213">
        <f>IF('Indicator Date hidden'!S144="x","x",$R$2-'Indicator Date hidden'!S144)</f>
        <v>0</v>
      </c>
      <c r="S143" s="213">
        <f>IF('Indicator Date hidden'!T144="x","x",$S$2-'Indicator Date hidden'!T144)</f>
        <v>0</v>
      </c>
      <c r="T143" s="213">
        <f>IF('Indicator Date hidden'!U144="x","x",$T$2-'Indicator Date hidden'!U144)</f>
        <v>0</v>
      </c>
      <c r="U143" s="213">
        <f>IF('Indicator Date hidden'!V144="x","x",$U$2-'Indicator Date hidden'!V144)</f>
        <v>0</v>
      </c>
      <c r="V143" s="213">
        <f>IF('Indicator Date hidden'!W144="x","x",$V$2-'Indicator Date hidden'!W144)</f>
        <v>0</v>
      </c>
      <c r="W143" s="213">
        <f>IF('Indicator Date hidden'!X144="x","x",$W$2-'Indicator Date hidden'!X144)</f>
        <v>4</v>
      </c>
      <c r="X143" s="213">
        <f>IF('Indicator Date hidden'!Y144="x","x",$X$2-'Indicator Date hidden'!Y144)</f>
        <v>4</v>
      </c>
      <c r="Y143" s="213">
        <f>IF('Indicator Date hidden'!Z144="x","x",$Y$2-'Indicator Date hidden'!Z144)</f>
        <v>0</v>
      </c>
      <c r="Z143" s="213">
        <f>IF('Indicator Date hidden'!AA144="x","x",$Z$2-'Indicator Date hidden'!AA144)</f>
        <v>0</v>
      </c>
      <c r="AA143" s="213">
        <f>IF('Indicator Date hidden'!AB144="x","x",$AA$2-'Indicator Date hidden'!AB144)</f>
        <v>0</v>
      </c>
      <c r="AB143" s="213">
        <f>IF('Indicator Date hidden'!AC144="x","x",$AB$2-'Indicator Date hidden'!AC144)</f>
        <v>0</v>
      </c>
      <c r="AC143" s="213">
        <f>IF('Indicator Date hidden'!AD144="x","x",$AC$2-'Indicator Date hidden'!AD144)</f>
        <v>0</v>
      </c>
      <c r="AD143" s="213">
        <f>IF('Indicator Date hidden'!AE144="x","x",$AD$2-'Indicator Date hidden'!AE144)</f>
        <v>0</v>
      </c>
      <c r="AE143" s="213">
        <f>IF('Indicator Date hidden'!AF144="x","x",$AE$2-'Indicator Date hidden'!AF144)</f>
        <v>0</v>
      </c>
      <c r="AF143" s="213">
        <f>IF('Indicator Date hidden'!AG144="x","x",$AF$2-'Indicator Date hidden'!AG144)</f>
        <v>2</v>
      </c>
      <c r="AG143" s="213">
        <f>IF('Indicator Date hidden'!AH144="x","x",$AG$2-'Indicator Date hidden'!AH144)</f>
        <v>0</v>
      </c>
      <c r="AH143" s="213">
        <f>IF('Indicator Date hidden'!AI144="x","x",$AH$2-'Indicator Date hidden'!AI144)</f>
        <v>0</v>
      </c>
      <c r="AI143" s="213">
        <f>IF('Indicator Date hidden'!AJ144="x","x",$AI$2-'Indicator Date hidden'!AJ144)</f>
        <v>0</v>
      </c>
      <c r="AJ143" s="213" t="str">
        <f>IF('Indicator Date hidden'!AK144="x","x",$AJ$2-'Indicator Date hidden'!AK144)</f>
        <v>x</v>
      </c>
      <c r="AK143" s="213">
        <f>IF('Indicator Date hidden'!AL144="x","x",$AK$2-'Indicator Date hidden'!AL144)</f>
        <v>0</v>
      </c>
      <c r="AL143" s="213">
        <f>IF('Indicator Date hidden'!AM144="x","x",$AL$2-'Indicator Date hidden'!AM144)</f>
        <v>0</v>
      </c>
      <c r="AM143" s="213">
        <f>IF('Indicator Date hidden'!AN144="x","x",$AM$2-'Indicator Date hidden'!AN144)</f>
        <v>0</v>
      </c>
      <c r="AN143" s="213">
        <f>IF('Indicator Date hidden'!AO144="x","x",$AN$2-'Indicator Date hidden'!AO144)</f>
        <v>0</v>
      </c>
      <c r="AO143" s="213">
        <f>IF('Indicator Date hidden'!AP144="x","x",$AO$2-'Indicator Date hidden'!AP144)</f>
        <v>1</v>
      </c>
      <c r="AP143" s="213">
        <f>IF('Indicator Date hidden'!AQ144="x","x",$AP$2-'Indicator Date hidden'!AQ144)</f>
        <v>1</v>
      </c>
      <c r="AQ143" s="213">
        <f>IF('Indicator Date hidden'!AR144="x","x",$AQ$2-'Indicator Date hidden'!AR144)</f>
        <v>0</v>
      </c>
      <c r="AR143" s="213">
        <f>IF('Indicator Date hidden'!AS144="x","x",$AR$2-'Indicator Date hidden'!AS144)</f>
        <v>0</v>
      </c>
      <c r="AS143" s="213">
        <f>IF('Indicator Date hidden'!AT144="x","x",$AS$2-'Indicator Date hidden'!AT144)</f>
        <v>0</v>
      </c>
      <c r="AT143" s="213">
        <f>IF('Indicator Date hidden'!AU144="x","x",$AT$2-'Indicator Date hidden'!AU144)</f>
        <v>0</v>
      </c>
      <c r="AU143" s="213">
        <f>IF('Indicator Date hidden'!AV144="x","x",$AU$2-'Indicator Date hidden'!AV144)</f>
        <v>2</v>
      </c>
      <c r="AV143" s="213">
        <f>IF('Indicator Date hidden'!AW144="x","x",$AV$2-'Indicator Date hidden'!AW144)</f>
        <v>0</v>
      </c>
      <c r="AW143" s="213">
        <f>IF('Indicator Date hidden'!AX144="x","x",$AW$2-'Indicator Date hidden'!AX144)</f>
        <v>0</v>
      </c>
      <c r="AX143" s="213">
        <f>IF('Indicator Date hidden'!AY144="x","x",$AX$2-'Indicator Date hidden'!AY144)</f>
        <v>0</v>
      </c>
      <c r="AY143" s="213">
        <f>IF('Indicator Date hidden'!AZ144="x","x",$AY$2-'Indicator Date hidden'!AZ144)</f>
        <v>0</v>
      </c>
      <c r="AZ143" s="213">
        <f>IF('Indicator Date hidden'!BA144="x","x",$AZ$2-'Indicator Date hidden'!BA144)</f>
        <v>0</v>
      </c>
      <c r="BA143">
        <f t="shared" si="20"/>
        <v>18</v>
      </c>
      <c r="BB143" s="21">
        <f t="shared" si="21"/>
        <v>0.36</v>
      </c>
      <c r="BC143">
        <f t="shared" si="22"/>
        <v>7</v>
      </c>
      <c r="BD143" s="21">
        <f t="shared" si="23"/>
        <v>1.0150862032359615</v>
      </c>
      <c r="BE143" s="283">
        <f t="shared" si="24"/>
        <v>0</v>
      </c>
    </row>
    <row r="144" spans="1:57" x14ac:dyDescent="0.35">
      <c r="A144" t="s">
        <v>8199</v>
      </c>
      <c r="B144" s="213">
        <f>IF('Indicator Date hidden'!C145="x","x",$B$2-'Indicator Date hidden'!C145)</f>
        <v>0</v>
      </c>
      <c r="C144" s="213">
        <f>IF('Indicator Date hidden'!D145="x","x",$C$2-'Indicator Date hidden'!D145)</f>
        <v>0</v>
      </c>
      <c r="D144" s="213">
        <f>IF('Indicator Date hidden'!E145="x","x",$D$2-'Indicator Date hidden'!E145)</f>
        <v>0</v>
      </c>
      <c r="E144" s="213">
        <f>IF('Indicator Date hidden'!F145="x","x",$E$2-'Indicator Date hidden'!F145)</f>
        <v>0</v>
      </c>
      <c r="F144" s="213">
        <f>IF('Indicator Date hidden'!G145="x","x",$F$2-'Indicator Date hidden'!G145)</f>
        <v>0</v>
      </c>
      <c r="G144" s="213">
        <f>IF('Indicator Date hidden'!H145="x","x",$G$2-'Indicator Date hidden'!H145)</f>
        <v>0</v>
      </c>
      <c r="H144" s="213">
        <f>IF('Indicator Date hidden'!I145="x","x",$H$2-'Indicator Date hidden'!I145)</f>
        <v>0</v>
      </c>
      <c r="I144" s="213">
        <f>IF('Indicator Date hidden'!J145="x","x",$I$2-'Indicator Date hidden'!J145)</f>
        <v>0</v>
      </c>
      <c r="J144" s="213">
        <f>IF('Indicator Date hidden'!K145="x","x",$J$2-'Indicator Date hidden'!K145)</f>
        <v>0</v>
      </c>
      <c r="K144" s="213">
        <f>IF('Indicator Date hidden'!L145="x","x",$K$2-'Indicator Date hidden'!L145)</f>
        <v>0</v>
      </c>
      <c r="L144" s="213">
        <f>IF('Indicator Date hidden'!M145="x","x",$L$2-'Indicator Date hidden'!M145)</f>
        <v>0</v>
      </c>
      <c r="M144" s="213">
        <f>IF('Indicator Date hidden'!N145="x","x",$M$2-'Indicator Date hidden'!N145)</f>
        <v>0</v>
      </c>
      <c r="N144" s="213">
        <f>IF('Indicator Date hidden'!O145="x","x",$N$2-'Indicator Date hidden'!O145)</f>
        <v>0</v>
      </c>
      <c r="O144" s="213">
        <f>IF('Indicator Date hidden'!P145="x","x",$O$2-'Indicator Date hidden'!P145)</f>
        <v>0</v>
      </c>
      <c r="P144" s="213">
        <f>IF('Indicator Date hidden'!Q145="x","x",$P$2-'Indicator Date hidden'!Q145)</f>
        <v>0</v>
      </c>
      <c r="Q144" s="213" t="str">
        <f>IF('Indicator Date hidden'!R145="x","x",$Q$2-'Indicator Date hidden'!R145)</f>
        <v>x</v>
      </c>
      <c r="R144" s="213">
        <f>IF('Indicator Date hidden'!S145="x","x",$R$2-'Indicator Date hidden'!S145)</f>
        <v>0</v>
      </c>
      <c r="S144" s="213">
        <f>IF('Indicator Date hidden'!T145="x","x",$S$2-'Indicator Date hidden'!T145)</f>
        <v>0</v>
      </c>
      <c r="T144" s="213">
        <f>IF('Indicator Date hidden'!U145="x","x",$T$2-'Indicator Date hidden'!U145)</f>
        <v>0</v>
      </c>
      <c r="U144" s="213" t="str">
        <f>IF('Indicator Date hidden'!V145="x","x",$U$2-'Indicator Date hidden'!V145)</f>
        <v>x</v>
      </c>
      <c r="V144" s="213">
        <f>IF('Indicator Date hidden'!W145="x","x",$V$2-'Indicator Date hidden'!W145)</f>
        <v>0</v>
      </c>
      <c r="W144" s="213" t="str">
        <f>IF('Indicator Date hidden'!X145="x","x",$W$2-'Indicator Date hidden'!X145)</f>
        <v>x</v>
      </c>
      <c r="X144" s="213" t="str">
        <f>IF('Indicator Date hidden'!Y145="x","x",$X$2-'Indicator Date hidden'!Y145)</f>
        <v>x</v>
      </c>
      <c r="Y144" s="213">
        <f>IF('Indicator Date hidden'!Z145="x","x",$Y$2-'Indicator Date hidden'!Z145)</f>
        <v>0</v>
      </c>
      <c r="Z144" s="213">
        <f>IF('Indicator Date hidden'!AA145="x","x",$Z$2-'Indicator Date hidden'!AA145)</f>
        <v>0</v>
      </c>
      <c r="AA144" s="213" t="str">
        <f>IF('Indicator Date hidden'!AB145="x","x",$AA$2-'Indicator Date hidden'!AB145)</f>
        <v>x</v>
      </c>
      <c r="AB144" s="213">
        <f>IF('Indicator Date hidden'!AC145="x","x",$AB$2-'Indicator Date hidden'!AC145)</f>
        <v>0</v>
      </c>
      <c r="AC144" s="213">
        <f>IF('Indicator Date hidden'!AD145="x","x",$AC$2-'Indicator Date hidden'!AD145)</f>
        <v>0</v>
      </c>
      <c r="AD144" s="213" t="str">
        <f>IF('Indicator Date hidden'!AE145="x","x",$AD$2-'Indicator Date hidden'!AE145)</f>
        <v>x</v>
      </c>
      <c r="AE144" s="213" t="str">
        <f>IF('Indicator Date hidden'!AF145="x","x",$AE$2-'Indicator Date hidden'!AF145)</f>
        <v>x</v>
      </c>
      <c r="AF144" s="213" t="str">
        <f>IF('Indicator Date hidden'!AG145="x","x",$AF$2-'Indicator Date hidden'!AG145)</f>
        <v>x</v>
      </c>
      <c r="AG144" s="213">
        <f>IF('Indicator Date hidden'!AH145="x","x",$AG$2-'Indicator Date hidden'!AH145)</f>
        <v>0</v>
      </c>
      <c r="AH144" s="213">
        <f>IF('Indicator Date hidden'!AI145="x","x",$AH$2-'Indicator Date hidden'!AI145)</f>
        <v>0</v>
      </c>
      <c r="AI144" s="213">
        <f>IF('Indicator Date hidden'!AJ145="x","x",$AI$2-'Indicator Date hidden'!AJ145)</f>
        <v>0</v>
      </c>
      <c r="AJ144" s="213" t="str">
        <f>IF('Indicator Date hidden'!AK145="x","x",$AJ$2-'Indicator Date hidden'!AK145)</f>
        <v>x</v>
      </c>
      <c r="AK144" s="213">
        <f>IF('Indicator Date hidden'!AL145="x","x",$AK$2-'Indicator Date hidden'!AL145)</f>
        <v>1</v>
      </c>
      <c r="AL144" s="213">
        <f>IF('Indicator Date hidden'!AM145="x","x",$AL$2-'Indicator Date hidden'!AM145)</f>
        <v>0</v>
      </c>
      <c r="AM144" s="213">
        <f>IF('Indicator Date hidden'!AN145="x","x",$AM$2-'Indicator Date hidden'!AN145)</f>
        <v>0</v>
      </c>
      <c r="AN144" s="213">
        <f>IF('Indicator Date hidden'!AO145="x","x",$AN$2-'Indicator Date hidden'!AO145)</f>
        <v>0</v>
      </c>
      <c r="AO144" s="213">
        <f>IF('Indicator Date hidden'!AP145="x","x",$AO$2-'Indicator Date hidden'!AP145)</f>
        <v>0</v>
      </c>
      <c r="AP144" s="213" t="str">
        <f>IF('Indicator Date hidden'!AQ145="x","x",$AP$2-'Indicator Date hidden'!AQ145)</f>
        <v>x</v>
      </c>
      <c r="AQ144" s="213">
        <f>IF('Indicator Date hidden'!AR145="x","x",$AQ$2-'Indicator Date hidden'!AR145)</f>
        <v>0</v>
      </c>
      <c r="AR144" s="213">
        <f>IF('Indicator Date hidden'!AS145="x","x",$AR$2-'Indicator Date hidden'!AS145)</f>
        <v>0</v>
      </c>
      <c r="AS144" s="213" t="str">
        <f>IF('Indicator Date hidden'!AT145="x","x",$AS$2-'Indicator Date hidden'!AT145)</f>
        <v>x</v>
      </c>
      <c r="AT144" s="213">
        <f>IF('Indicator Date hidden'!AU145="x","x",$AT$2-'Indicator Date hidden'!AU145)</f>
        <v>0</v>
      </c>
      <c r="AU144" s="213" t="str">
        <f>IF('Indicator Date hidden'!AV145="x","x",$AU$2-'Indicator Date hidden'!AV145)</f>
        <v>x</v>
      </c>
      <c r="AV144" s="213">
        <f>IF('Indicator Date hidden'!AW145="x","x",$AV$2-'Indicator Date hidden'!AW145)</f>
        <v>0</v>
      </c>
      <c r="AW144" s="213">
        <f>IF('Indicator Date hidden'!AX145="x","x",$AW$2-'Indicator Date hidden'!AX145)</f>
        <v>0</v>
      </c>
      <c r="AX144" s="213">
        <f>IF('Indicator Date hidden'!AY145="x","x",$AX$2-'Indicator Date hidden'!AY145)</f>
        <v>0</v>
      </c>
      <c r="AY144" s="213">
        <f>IF('Indicator Date hidden'!AZ145="x","x",$AY$2-'Indicator Date hidden'!AZ145)</f>
        <v>8</v>
      </c>
      <c r="AZ144" s="213">
        <f>IF('Indicator Date hidden'!BA145="x","x",$AZ$2-'Indicator Date hidden'!BA145)</f>
        <v>0</v>
      </c>
      <c r="BA144">
        <f t="shared" si="20"/>
        <v>9</v>
      </c>
      <c r="BB144" s="21">
        <f t="shared" si="21"/>
        <v>0.23076923076923078</v>
      </c>
      <c r="BC144">
        <f t="shared" si="22"/>
        <v>2</v>
      </c>
      <c r="BD144" s="21">
        <f t="shared" si="23"/>
        <v>1.2702016488718806</v>
      </c>
      <c r="BE144" s="283">
        <f t="shared" si="24"/>
        <v>0</v>
      </c>
    </row>
    <row r="145" spans="1:57" x14ac:dyDescent="0.35">
      <c r="A145" t="s">
        <v>8211</v>
      </c>
      <c r="B145" s="213">
        <f>IF('Indicator Date hidden'!C146="x","x",$B$2-'Indicator Date hidden'!C146)</f>
        <v>0</v>
      </c>
      <c r="C145" s="213">
        <f>IF('Indicator Date hidden'!D146="x","x",$C$2-'Indicator Date hidden'!D146)</f>
        <v>0</v>
      </c>
      <c r="D145" s="213">
        <f>IF('Indicator Date hidden'!E146="x","x",$D$2-'Indicator Date hidden'!E146)</f>
        <v>0</v>
      </c>
      <c r="E145" s="213">
        <f>IF('Indicator Date hidden'!F146="x","x",$E$2-'Indicator Date hidden'!F146)</f>
        <v>0</v>
      </c>
      <c r="F145" s="213">
        <f>IF('Indicator Date hidden'!G146="x","x",$F$2-'Indicator Date hidden'!G146)</f>
        <v>0</v>
      </c>
      <c r="G145" s="213">
        <f>IF('Indicator Date hidden'!H146="x","x",$G$2-'Indicator Date hidden'!H146)</f>
        <v>0</v>
      </c>
      <c r="H145" s="213">
        <f>IF('Indicator Date hidden'!I146="x","x",$H$2-'Indicator Date hidden'!I146)</f>
        <v>0</v>
      </c>
      <c r="I145" s="213">
        <f>IF('Indicator Date hidden'!J146="x","x",$I$2-'Indicator Date hidden'!J146)</f>
        <v>0</v>
      </c>
      <c r="J145" s="213">
        <f>IF('Indicator Date hidden'!K146="x","x",$J$2-'Indicator Date hidden'!K146)</f>
        <v>0</v>
      </c>
      <c r="K145" s="213">
        <f>IF('Indicator Date hidden'!L146="x","x",$K$2-'Indicator Date hidden'!L146)</f>
        <v>0</v>
      </c>
      <c r="L145" s="213">
        <f>IF('Indicator Date hidden'!M146="x","x",$L$2-'Indicator Date hidden'!M146)</f>
        <v>0</v>
      </c>
      <c r="M145" s="213">
        <f>IF('Indicator Date hidden'!N146="x","x",$M$2-'Indicator Date hidden'!N146)</f>
        <v>0</v>
      </c>
      <c r="N145" s="213">
        <f>IF('Indicator Date hidden'!O146="x","x",$N$2-'Indicator Date hidden'!O146)</f>
        <v>0</v>
      </c>
      <c r="O145" s="213">
        <f>IF('Indicator Date hidden'!P146="x","x",$O$2-'Indicator Date hidden'!P146)</f>
        <v>0</v>
      </c>
      <c r="P145" s="213">
        <f>IF('Indicator Date hidden'!Q146="x","x",$P$2-'Indicator Date hidden'!Q146)</f>
        <v>0</v>
      </c>
      <c r="Q145" s="213">
        <f>IF('Indicator Date hidden'!R146="x","x",$Q$2-'Indicator Date hidden'!R146)</f>
        <v>2</v>
      </c>
      <c r="R145" s="213">
        <f>IF('Indicator Date hidden'!S146="x","x",$R$2-'Indicator Date hidden'!S146)</f>
        <v>0</v>
      </c>
      <c r="S145" s="213">
        <f>IF('Indicator Date hidden'!T146="x","x",$S$2-'Indicator Date hidden'!T146)</f>
        <v>0</v>
      </c>
      <c r="T145" s="213">
        <f>IF('Indicator Date hidden'!U146="x","x",$T$2-'Indicator Date hidden'!U146)</f>
        <v>0</v>
      </c>
      <c r="U145" s="213">
        <f>IF('Indicator Date hidden'!V146="x","x",$U$2-'Indicator Date hidden'!V146)</f>
        <v>0</v>
      </c>
      <c r="V145" s="213">
        <f>IF('Indicator Date hidden'!W146="x","x",$V$2-'Indicator Date hidden'!W146)</f>
        <v>0</v>
      </c>
      <c r="W145" s="213">
        <f>IF('Indicator Date hidden'!X146="x","x",$W$2-'Indicator Date hidden'!X146)</f>
        <v>2</v>
      </c>
      <c r="X145" s="213">
        <f>IF('Indicator Date hidden'!Y146="x","x",$X$2-'Indicator Date hidden'!Y146)</f>
        <v>2</v>
      </c>
      <c r="Y145" s="213">
        <f>IF('Indicator Date hidden'!Z146="x","x",$Y$2-'Indicator Date hidden'!Z146)</f>
        <v>0</v>
      </c>
      <c r="Z145" s="213">
        <f>IF('Indicator Date hidden'!AA146="x","x",$Z$2-'Indicator Date hidden'!AA146)</f>
        <v>0</v>
      </c>
      <c r="AA145" s="213" t="str">
        <f>IF('Indicator Date hidden'!AB146="x","x",$AA$2-'Indicator Date hidden'!AB146)</f>
        <v>x</v>
      </c>
      <c r="AB145" s="213">
        <f>IF('Indicator Date hidden'!AC146="x","x",$AB$2-'Indicator Date hidden'!AC146)</f>
        <v>0</v>
      </c>
      <c r="AC145" s="213">
        <f>IF('Indicator Date hidden'!AD146="x","x",$AC$2-'Indicator Date hidden'!AD146)</f>
        <v>0</v>
      </c>
      <c r="AD145" s="213" t="str">
        <f>IF('Indicator Date hidden'!AE146="x","x",$AD$2-'Indicator Date hidden'!AE146)</f>
        <v>x</v>
      </c>
      <c r="AE145" s="213" t="str">
        <f>IF('Indicator Date hidden'!AF146="x","x",$AE$2-'Indicator Date hidden'!AF146)</f>
        <v>x</v>
      </c>
      <c r="AF145" s="213" t="str">
        <f>IF('Indicator Date hidden'!AG146="x","x",$AF$2-'Indicator Date hidden'!AG146)</f>
        <v>x</v>
      </c>
      <c r="AG145" s="213">
        <f>IF('Indicator Date hidden'!AH146="x","x",$AG$2-'Indicator Date hidden'!AH146)</f>
        <v>0</v>
      </c>
      <c r="AH145" s="213">
        <f>IF('Indicator Date hidden'!AI146="x","x",$AH$2-'Indicator Date hidden'!AI146)</f>
        <v>0</v>
      </c>
      <c r="AI145" s="213">
        <f>IF('Indicator Date hidden'!AJ146="x","x",$AI$2-'Indicator Date hidden'!AJ146)</f>
        <v>0</v>
      </c>
      <c r="AJ145" s="213" t="str">
        <f>IF('Indicator Date hidden'!AK146="x","x",$AJ$2-'Indicator Date hidden'!AK146)</f>
        <v>x</v>
      </c>
      <c r="AK145" s="213">
        <f>IF('Indicator Date hidden'!AL146="x","x",$AK$2-'Indicator Date hidden'!AL146)</f>
        <v>1</v>
      </c>
      <c r="AL145" s="213">
        <f>IF('Indicator Date hidden'!AM146="x","x",$AL$2-'Indicator Date hidden'!AM146)</f>
        <v>0</v>
      </c>
      <c r="AM145" s="213">
        <f>IF('Indicator Date hidden'!AN146="x","x",$AM$2-'Indicator Date hidden'!AN146)</f>
        <v>0</v>
      </c>
      <c r="AN145" s="213">
        <f>IF('Indicator Date hidden'!AO146="x","x",$AN$2-'Indicator Date hidden'!AO146)</f>
        <v>0</v>
      </c>
      <c r="AO145" s="213">
        <f>IF('Indicator Date hidden'!AP146="x","x",$AO$2-'Indicator Date hidden'!AP146)</f>
        <v>0</v>
      </c>
      <c r="AP145" s="213">
        <f>IF('Indicator Date hidden'!AQ146="x","x",$AP$2-'Indicator Date hidden'!AQ146)</f>
        <v>0</v>
      </c>
      <c r="AQ145" s="213">
        <f>IF('Indicator Date hidden'!AR146="x","x",$AQ$2-'Indicator Date hidden'!AR146)</f>
        <v>6</v>
      </c>
      <c r="AR145" s="213">
        <f>IF('Indicator Date hidden'!AS146="x","x",$AR$2-'Indicator Date hidden'!AS146)</f>
        <v>0</v>
      </c>
      <c r="AS145" s="213">
        <f>IF('Indicator Date hidden'!AT146="x","x",$AS$2-'Indicator Date hidden'!AT146)</f>
        <v>2</v>
      </c>
      <c r="AT145" s="213">
        <f>IF('Indicator Date hidden'!AU146="x","x",$AT$2-'Indicator Date hidden'!AU146)</f>
        <v>0</v>
      </c>
      <c r="AU145" s="213" t="str">
        <f>IF('Indicator Date hidden'!AV146="x","x",$AU$2-'Indicator Date hidden'!AV146)</f>
        <v>x</v>
      </c>
      <c r="AV145" s="213">
        <f>IF('Indicator Date hidden'!AW146="x","x",$AV$2-'Indicator Date hidden'!AW146)</f>
        <v>0</v>
      </c>
      <c r="AW145" s="213">
        <f>IF('Indicator Date hidden'!AX146="x","x",$AW$2-'Indicator Date hidden'!AX146)</f>
        <v>0</v>
      </c>
      <c r="AX145" s="213">
        <f>IF('Indicator Date hidden'!AY146="x","x",$AX$2-'Indicator Date hidden'!AY146)</f>
        <v>0</v>
      </c>
      <c r="AY145" s="213">
        <f>IF('Indicator Date hidden'!AZ146="x","x",$AY$2-'Indicator Date hidden'!AZ146)</f>
        <v>0</v>
      </c>
      <c r="AZ145" s="213">
        <f>IF('Indicator Date hidden'!BA146="x","x",$AZ$2-'Indicator Date hidden'!BA146)</f>
        <v>0</v>
      </c>
      <c r="BA145">
        <f t="shared" si="20"/>
        <v>15</v>
      </c>
      <c r="BB145" s="21">
        <f t="shared" si="21"/>
        <v>0.33333333333333331</v>
      </c>
      <c r="BC145">
        <f t="shared" si="22"/>
        <v>6</v>
      </c>
      <c r="BD145" s="21">
        <f t="shared" si="23"/>
        <v>1.0327955589886444</v>
      </c>
      <c r="BE145" s="283">
        <f t="shared" si="24"/>
        <v>0</v>
      </c>
    </row>
    <row r="146" spans="1:57" x14ac:dyDescent="0.35">
      <c r="A146" t="s">
        <v>8339</v>
      </c>
      <c r="B146" s="213">
        <f>IF('Indicator Date hidden'!C147="x","x",$B$2-'Indicator Date hidden'!C147)</f>
        <v>0</v>
      </c>
      <c r="C146" s="213">
        <f>IF('Indicator Date hidden'!D147="x","x",$C$2-'Indicator Date hidden'!D147)</f>
        <v>0</v>
      </c>
      <c r="D146" s="213">
        <f>IF('Indicator Date hidden'!E147="x","x",$D$2-'Indicator Date hidden'!E147)</f>
        <v>0</v>
      </c>
      <c r="E146" s="213">
        <f>IF('Indicator Date hidden'!F147="x","x",$E$2-'Indicator Date hidden'!F147)</f>
        <v>0</v>
      </c>
      <c r="F146" s="213">
        <f>IF('Indicator Date hidden'!G147="x","x",$F$2-'Indicator Date hidden'!G147)</f>
        <v>0</v>
      </c>
      <c r="G146" s="213">
        <f>IF('Indicator Date hidden'!H147="x","x",$G$2-'Indicator Date hidden'!H147)</f>
        <v>0</v>
      </c>
      <c r="H146" s="213">
        <f>IF('Indicator Date hidden'!I147="x","x",$H$2-'Indicator Date hidden'!I147)</f>
        <v>0</v>
      </c>
      <c r="I146" s="213">
        <f>IF('Indicator Date hidden'!J147="x","x",$I$2-'Indicator Date hidden'!J147)</f>
        <v>0</v>
      </c>
      <c r="J146" s="213">
        <f>IF('Indicator Date hidden'!K147="x","x",$J$2-'Indicator Date hidden'!K147)</f>
        <v>0</v>
      </c>
      <c r="K146" s="213">
        <f>IF('Indicator Date hidden'!L147="x","x",$K$2-'Indicator Date hidden'!L147)</f>
        <v>0</v>
      </c>
      <c r="L146" s="213">
        <f>IF('Indicator Date hidden'!M147="x","x",$L$2-'Indicator Date hidden'!M147)</f>
        <v>0</v>
      </c>
      <c r="M146" s="213">
        <f>IF('Indicator Date hidden'!N147="x","x",$M$2-'Indicator Date hidden'!N147)</f>
        <v>0</v>
      </c>
      <c r="N146" s="213">
        <f>IF('Indicator Date hidden'!O147="x","x",$N$2-'Indicator Date hidden'!O147)</f>
        <v>0</v>
      </c>
      <c r="O146" s="213">
        <f>IF('Indicator Date hidden'!P147="x","x",$O$2-'Indicator Date hidden'!P147)</f>
        <v>0</v>
      </c>
      <c r="P146" s="213">
        <f>IF('Indicator Date hidden'!Q147="x","x",$P$2-'Indicator Date hidden'!Q147)</f>
        <v>0</v>
      </c>
      <c r="Q146" s="213" t="str">
        <f>IF('Indicator Date hidden'!R147="x","x",$Q$2-'Indicator Date hidden'!R147)</f>
        <v>x</v>
      </c>
      <c r="R146" s="213">
        <f>IF('Indicator Date hidden'!S147="x","x",$R$2-'Indicator Date hidden'!S147)</f>
        <v>0</v>
      </c>
      <c r="S146" s="213">
        <f>IF('Indicator Date hidden'!T147="x","x",$S$2-'Indicator Date hidden'!T147)</f>
        <v>0</v>
      </c>
      <c r="T146" s="213">
        <f>IF('Indicator Date hidden'!U147="x","x",$T$2-'Indicator Date hidden'!U147)</f>
        <v>0</v>
      </c>
      <c r="U146" s="213">
        <f>IF('Indicator Date hidden'!V147="x","x",$U$2-'Indicator Date hidden'!V147)</f>
        <v>0</v>
      </c>
      <c r="V146" s="213">
        <f>IF('Indicator Date hidden'!W147="x","x",$V$2-'Indicator Date hidden'!W147)</f>
        <v>0</v>
      </c>
      <c r="W146" s="213" t="str">
        <f>IF('Indicator Date hidden'!X147="x","x",$W$2-'Indicator Date hidden'!X147)</f>
        <v>x</v>
      </c>
      <c r="X146" s="213">
        <f>IF('Indicator Date hidden'!Y147="x","x",$X$2-'Indicator Date hidden'!Y147)</f>
        <v>2</v>
      </c>
      <c r="Y146" s="213">
        <f>IF('Indicator Date hidden'!Z147="x","x",$Y$2-'Indicator Date hidden'!Z147)</f>
        <v>0</v>
      </c>
      <c r="Z146" s="213">
        <f>IF('Indicator Date hidden'!AA147="x","x",$Z$2-'Indicator Date hidden'!AA147)</f>
        <v>0</v>
      </c>
      <c r="AA146" s="213" t="str">
        <f>IF('Indicator Date hidden'!AB147="x","x",$AA$2-'Indicator Date hidden'!AB147)</f>
        <v>x</v>
      </c>
      <c r="AB146" s="213">
        <f>IF('Indicator Date hidden'!AC147="x","x",$AB$2-'Indicator Date hidden'!AC147)</f>
        <v>0</v>
      </c>
      <c r="AC146" s="213">
        <f>IF('Indicator Date hidden'!AD147="x","x",$AC$2-'Indicator Date hidden'!AD147)</f>
        <v>0</v>
      </c>
      <c r="AD146" s="213" t="str">
        <f>IF('Indicator Date hidden'!AE147="x","x",$AD$2-'Indicator Date hidden'!AE147)</f>
        <v>x</v>
      </c>
      <c r="AE146" s="213" t="str">
        <f>IF('Indicator Date hidden'!AF147="x","x",$AE$2-'Indicator Date hidden'!AF147)</f>
        <v>x</v>
      </c>
      <c r="AF146" s="213" t="str">
        <f>IF('Indicator Date hidden'!AG147="x","x",$AF$2-'Indicator Date hidden'!AG147)</f>
        <v>x</v>
      </c>
      <c r="AG146" s="213">
        <f>IF('Indicator Date hidden'!AH147="x","x",$AG$2-'Indicator Date hidden'!AH147)</f>
        <v>0</v>
      </c>
      <c r="AH146" s="213">
        <f>IF('Indicator Date hidden'!AI147="x","x",$AH$2-'Indicator Date hidden'!AI147)</f>
        <v>0</v>
      </c>
      <c r="AI146" s="213">
        <f>IF('Indicator Date hidden'!AJ147="x","x",$AI$2-'Indicator Date hidden'!AJ147)</f>
        <v>0</v>
      </c>
      <c r="AJ146" s="213" t="str">
        <f>IF('Indicator Date hidden'!AK147="x","x",$AJ$2-'Indicator Date hidden'!AK147)</f>
        <v>x</v>
      </c>
      <c r="AK146" s="213">
        <f>IF('Indicator Date hidden'!AL147="x","x",$AK$2-'Indicator Date hidden'!AL147)</f>
        <v>1</v>
      </c>
      <c r="AL146" s="213">
        <f>IF('Indicator Date hidden'!AM147="x","x",$AL$2-'Indicator Date hidden'!AM147)</f>
        <v>0</v>
      </c>
      <c r="AM146" s="213">
        <f>IF('Indicator Date hidden'!AN147="x","x",$AM$2-'Indicator Date hidden'!AN147)</f>
        <v>0</v>
      </c>
      <c r="AN146" s="213">
        <f>IF('Indicator Date hidden'!AO147="x","x",$AN$2-'Indicator Date hidden'!AO147)</f>
        <v>0</v>
      </c>
      <c r="AO146" s="213">
        <f>IF('Indicator Date hidden'!AP147="x","x",$AO$2-'Indicator Date hidden'!AP147)</f>
        <v>0</v>
      </c>
      <c r="AP146" s="213">
        <f>IF('Indicator Date hidden'!AQ147="x","x",$AP$2-'Indicator Date hidden'!AQ147)</f>
        <v>0</v>
      </c>
      <c r="AQ146" s="213" t="str">
        <f>IF('Indicator Date hidden'!AR147="x","x",$AQ$2-'Indicator Date hidden'!AR147)</f>
        <v>x</v>
      </c>
      <c r="AR146" s="213">
        <f>IF('Indicator Date hidden'!AS147="x","x",$AR$2-'Indicator Date hidden'!AS147)</f>
        <v>0</v>
      </c>
      <c r="AS146" s="213">
        <f>IF('Indicator Date hidden'!AT147="x","x",$AS$2-'Indicator Date hidden'!AT147)</f>
        <v>0</v>
      </c>
      <c r="AT146" s="213">
        <f>IF('Indicator Date hidden'!AU147="x","x",$AT$2-'Indicator Date hidden'!AU147)</f>
        <v>0</v>
      </c>
      <c r="AU146" s="213" t="str">
        <f>IF('Indicator Date hidden'!AV147="x","x",$AU$2-'Indicator Date hidden'!AV147)</f>
        <v>x</v>
      </c>
      <c r="AV146" s="213">
        <f>IF('Indicator Date hidden'!AW147="x","x",$AV$2-'Indicator Date hidden'!AW147)</f>
        <v>0</v>
      </c>
      <c r="AW146" s="213">
        <f>IF('Indicator Date hidden'!AX147="x","x",$AW$2-'Indicator Date hidden'!AX147)</f>
        <v>0</v>
      </c>
      <c r="AX146" s="213">
        <f>IF('Indicator Date hidden'!AY147="x","x",$AX$2-'Indicator Date hidden'!AY147)</f>
        <v>0</v>
      </c>
      <c r="AY146" s="213">
        <f>IF('Indicator Date hidden'!AZ147="x","x",$AY$2-'Indicator Date hidden'!AZ147)</f>
        <v>8</v>
      </c>
      <c r="AZ146" s="213">
        <f>IF('Indicator Date hidden'!BA147="x","x",$AZ$2-'Indicator Date hidden'!BA147)</f>
        <v>0</v>
      </c>
      <c r="BA146">
        <f t="shared" si="20"/>
        <v>11</v>
      </c>
      <c r="BB146" s="21">
        <f t="shared" si="21"/>
        <v>0.26190476190476192</v>
      </c>
      <c r="BC146">
        <f t="shared" si="22"/>
        <v>3</v>
      </c>
      <c r="BD146" s="21">
        <f t="shared" si="23"/>
        <v>1.2546963929767045</v>
      </c>
      <c r="BE146" s="283">
        <f t="shared" si="24"/>
        <v>0</v>
      </c>
    </row>
    <row r="147" spans="1:57" x14ac:dyDescent="0.35">
      <c r="A147" t="s">
        <v>8346</v>
      </c>
      <c r="B147" s="213">
        <f>IF('Indicator Date hidden'!C148="x","x",$B$2-'Indicator Date hidden'!C148)</f>
        <v>0</v>
      </c>
      <c r="C147" s="213">
        <f>IF('Indicator Date hidden'!D148="x","x",$C$2-'Indicator Date hidden'!D148)</f>
        <v>0</v>
      </c>
      <c r="D147" s="213">
        <f>IF('Indicator Date hidden'!E148="x","x",$D$2-'Indicator Date hidden'!E148)</f>
        <v>0</v>
      </c>
      <c r="E147" s="213">
        <f>IF('Indicator Date hidden'!F148="x","x",$E$2-'Indicator Date hidden'!F148)</f>
        <v>0</v>
      </c>
      <c r="F147" s="213">
        <f>IF('Indicator Date hidden'!G148="x","x",$F$2-'Indicator Date hidden'!G148)</f>
        <v>0</v>
      </c>
      <c r="G147" s="213">
        <f>IF('Indicator Date hidden'!H148="x","x",$G$2-'Indicator Date hidden'!H148)</f>
        <v>0</v>
      </c>
      <c r="H147" s="213">
        <f>IF('Indicator Date hidden'!I148="x","x",$H$2-'Indicator Date hidden'!I148)</f>
        <v>0</v>
      </c>
      <c r="I147" s="213">
        <f>IF('Indicator Date hidden'!J148="x","x",$I$2-'Indicator Date hidden'!J148)</f>
        <v>0</v>
      </c>
      <c r="J147" s="213">
        <f>IF('Indicator Date hidden'!K148="x","x",$J$2-'Indicator Date hidden'!K148)</f>
        <v>0</v>
      </c>
      <c r="K147" s="213">
        <f>IF('Indicator Date hidden'!L148="x","x",$K$2-'Indicator Date hidden'!L148)</f>
        <v>0</v>
      </c>
      <c r="L147" s="213">
        <f>IF('Indicator Date hidden'!M148="x","x",$L$2-'Indicator Date hidden'!M148)</f>
        <v>0</v>
      </c>
      <c r="M147" s="213">
        <f>IF('Indicator Date hidden'!N148="x","x",$M$2-'Indicator Date hidden'!N148)</f>
        <v>0</v>
      </c>
      <c r="N147" s="213">
        <f>IF('Indicator Date hidden'!O148="x","x",$N$2-'Indicator Date hidden'!O148)</f>
        <v>0</v>
      </c>
      <c r="O147" s="213">
        <f>IF('Indicator Date hidden'!P148="x","x",$O$2-'Indicator Date hidden'!P148)</f>
        <v>0</v>
      </c>
      <c r="P147" s="213">
        <f>IF('Indicator Date hidden'!Q148="x","x",$P$2-'Indicator Date hidden'!Q148)</f>
        <v>0</v>
      </c>
      <c r="Q147" s="213" t="str">
        <f>IF('Indicator Date hidden'!R148="x","x",$Q$2-'Indicator Date hidden'!R148)</f>
        <v>x</v>
      </c>
      <c r="R147" s="213">
        <f>IF('Indicator Date hidden'!S148="x","x",$R$2-'Indicator Date hidden'!S148)</f>
        <v>0</v>
      </c>
      <c r="S147" s="213">
        <f>IF('Indicator Date hidden'!T148="x","x",$S$2-'Indicator Date hidden'!T148)</f>
        <v>0</v>
      </c>
      <c r="T147" s="213">
        <f>IF('Indicator Date hidden'!U148="x","x",$T$2-'Indicator Date hidden'!U148)</f>
        <v>0</v>
      </c>
      <c r="U147" s="213">
        <f>IF('Indicator Date hidden'!V148="x","x",$U$2-'Indicator Date hidden'!V148)</f>
        <v>0</v>
      </c>
      <c r="V147" s="213">
        <f>IF('Indicator Date hidden'!W148="x","x",$V$2-'Indicator Date hidden'!W148)</f>
        <v>0</v>
      </c>
      <c r="W147" s="213">
        <f>IF('Indicator Date hidden'!X148="x","x",$W$2-'Indicator Date hidden'!X148)</f>
        <v>0</v>
      </c>
      <c r="X147" s="213">
        <f>IF('Indicator Date hidden'!Y148="x","x",$X$2-'Indicator Date hidden'!Y148)</f>
        <v>4</v>
      </c>
      <c r="Y147" s="213">
        <f>IF('Indicator Date hidden'!Z148="x","x",$Y$2-'Indicator Date hidden'!Z148)</f>
        <v>0</v>
      </c>
      <c r="Z147" s="213">
        <f>IF('Indicator Date hidden'!AA148="x","x",$Z$2-'Indicator Date hidden'!AA148)</f>
        <v>0</v>
      </c>
      <c r="AA147" s="213" t="str">
        <f>IF('Indicator Date hidden'!AB148="x","x",$AA$2-'Indicator Date hidden'!AB148)</f>
        <v>x</v>
      </c>
      <c r="AB147" s="213">
        <f>IF('Indicator Date hidden'!AC148="x","x",$AB$2-'Indicator Date hidden'!AC148)</f>
        <v>0</v>
      </c>
      <c r="AC147" s="213">
        <f>IF('Indicator Date hidden'!AD148="x","x",$AC$2-'Indicator Date hidden'!AD148)</f>
        <v>0</v>
      </c>
      <c r="AD147" s="213" t="str">
        <f>IF('Indicator Date hidden'!AE148="x","x",$AD$2-'Indicator Date hidden'!AE148)</f>
        <v>x</v>
      </c>
      <c r="AE147" s="213">
        <f>IF('Indicator Date hidden'!AF148="x","x",$AE$2-'Indicator Date hidden'!AF148)</f>
        <v>0</v>
      </c>
      <c r="AF147" s="213">
        <f>IF('Indicator Date hidden'!AG148="x","x",$AF$2-'Indicator Date hidden'!AG148)</f>
        <v>5</v>
      </c>
      <c r="AG147" s="213">
        <f>IF('Indicator Date hidden'!AH148="x","x",$AG$2-'Indicator Date hidden'!AH148)</f>
        <v>0</v>
      </c>
      <c r="AH147" s="213">
        <f>IF('Indicator Date hidden'!AI148="x","x",$AH$2-'Indicator Date hidden'!AI148)</f>
        <v>0</v>
      </c>
      <c r="AI147" s="213">
        <f>IF('Indicator Date hidden'!AJ148="x","x",$AI$2-'Indicator Date hidden'!AJ148)</f>
        <v>0</v>
      </c>
      <c r="AJ147" s="213" t="str">
        <f>IF('Indicator Date hidden'!AK148="x","x",$AJ$2-'Indicator Date hidden'!AK148)</f>
        <v>x</v>
      </c>
      <c r="AK147" s="213" t="str">
        <f>IF('Indicator Date hidden'!AL148="x","x",$AK$2-'Indicator Date hidden'!AL148)</f>
        <v>x</v>
      </c>
      <c r="AL147" s="213">
        <f>IF('Indicator Date hidden'!AM148="x","x",$AL$2-'Indicator Date hidden'!AM148)</f>
        <v>0</v>
      </c>
      <c r="AM147" s="213">
        <f>IF('Indicator Date hidden'!AN148="x","x",$AM$2-'Indicator Date hidden'!AN148)</f>
        <v>0</v>
      </c>
      <c r="AN147" s="213">
        <f>IF('Indicator Date hidden'!AO148="x","x",$AN$2-'Indicator Date hidden'!AO148)</f>
        <v>0</v>
      </c>
      <c r="AO147" s="213" t="str">
        <f>IF('Indicator Date hidden'!AP148="x","x",$AO$2-'Indicator Date hidden'!AP148)</f>
        <v>x</v>
      </c>
      <c r="AP147" s="213" t="str">
        <f>IF('Indicator Date hidden'!AQ148="x","x",$AP$2-'Indicator Date hidden'!AQ148)</f>
        <v>x</v>
      </c>
      <c r="AQ147" s="213">
        <f>IF('Indicator Date hidden'!AR148="x","x",$AQ$2-'Indicator Date hidden'!AR148)</f>
        <v>4</v>
      </c>
      <c r="AR147" s="213">
        <f>IF('Indicator Date hidden'!AS148="x","x",$AR$2-'Indicator Date hidden'!AS148)</f>
        <v>0</v>
      </c>
      <c r="AS147" s="213">
        <f>IF('Indicator Date hidden'!AT148="x","x",$AS$2-'Indicator Date hidden'!AT148)</f>
        <v>0</v>
      </c>
      <c r="AT147" s="213">
        <f>IF('Indicator Date hidden'!AU148="x","x",$AT$2-'Indicator Date hidden'!AU148)</f>
        <v>0</v>
      </c>
      <c r="AU147" s="213">
        <f>IF('Indicator Date hidden'!AV148="x","x",$AU$2-'Indicator Date hidden'!AV148)</f>
        <v>3</v>
      </c>
      <c r="AV147" s="213">
        <f>IF('Indicator Date hidden'!AW148="x","x",$AV$2-'Indicator Date hidden'!AW148)</f>
        <v>0</v>
      </c>
      <c r="AW147" s="213">
        <f>IF('Indicator Date hidden'!AX148="x","x",$AW$2-'Indicator Date hidden'!AX148)</f>
        <v>0</v>
      </c>
      <c r="AX147" s="213">
        <f>IF('Indicator Date hidden'!AY148="x","x",$AX$2-'Indicator Date hidden'!AY148)</f>
        <v>0</v>
      </c>
      <c r="AY147" s="213">
        <f>IF('Indicator Date hidden'!AZ148="x","x",$AY$2-'Indicator Date hidden'!AZ148)</f>
        <v>0</v>
      </c>
      <c r="AZ147" s="213">
        <f>IF('Indicator Date hidden'!BA148="x","x",$AZ$2-'Indicator Date hidden'!BA148)</f>
        <v>0</v>
      </c>
      <c r="BA147">
        <f t="shared" si="20"/>
        <v>16</v>
      </c>
      <c r="BB147" s="21">
        <f t="shared" si="21"/>
        <v>0.36363636363636365</v>
      </c>
      <c r="BC147">
        <f t="shared" si="22"/>
        <v>4</v>
      </c>
      <c r="BD147" s="21">
        <f t="shared" si="23"/>
        <v>1.1695163936607824</v>
      </c>
      <c r="BE147" s="283">
        <f t="shared" si="24"/>
        <v>0</v>
      </c>
    </row>
    <row r="148" spans="1:57" x14ac:dyDescent="0.35">
      <c r="A148" t="s">
        <v>8301</v>
      </c>
      <c r="B148" s="213">
        <f>IF('Indicator Date hidden'!C149="x","x",$B$2-'Indicator Date hidden'!C149)</f>
        <v>0</v>
      </c>
      <c r="C148" s="213">
        <f>IF('Indicator Date hidden'!D149="x","x",$C$2-'Indicator Date hidden'!D149)</f>
        <v>0</v>
      </c>
      <c r="D148" s="213">
        <f>IF('Indicator Date hidden'!E149="x","x",$D$2-'Indicator Date hidden'!E149)</f>
        <v>0</v>
      </c>
      <c r="E148" s="213">
        <f>IF('Indicator Date hidden'!F149="x","x",$E$2-'Indicator Date hidden'!F149)</f>
        <v>0</v>
      </c>
      <c r="F148" s="213">
        <f>IF('Indicator Date hidden'!G149="x","x",$F$2-'Indicator Date hidden'!G149)</f>
        <v>0</v>
      </c>
      <c r="G148" s="213">
        <f>IF('Indicator Date hidden'!H149="x","x",$G$2-'Indicator Date hidden'!H149)</f>
        <v>0</v>
      </c>
      <c r="H148" s="213">
        <f>IF('Indicator Date hidden'!I149="x","x",$H$2-'Indicator Date hidden'!I149)</f>
        <v>0</v>
      </c>
      <c r="I148" s="213">
        <f>IF('Indicator Date hidden'!J149="x","x",$I$2-'Indicator Date hidden'!J149)</f>
        <v>0</v>
      </c>
      <c r="J148" s="213">
        <f>IF('Indicator Date hidden'!K149="x","x",$J$2-'Indicator Date hidden'!K149)</f>
        <v>0</v>
      </c>
      <c r="K148" s="213">
        <f>IF('Indicator Date hidden'!L149="x","x",$K$2-'Indicator Date hidden'!L149)</f>
        <v>0</v>
      </c>
      <c r="L148" s="213">
        <f>IF('Indicator Date hidden'!M149="x","x",$L$2-'Indicator Date hidden'!M149)</f>
        <v>0</v>
      </c>
      <c r="M148" s="213">
        <f>IF('Indicator Date hidden'!N149="x","x",$M$2-'Indicator Date hidden'!N149)</f>
        <v>0</v>
      </c>
      <c r="N148" s="213">
        <f>IF('Indicator Date hidden'!O149="x","x",$N$2-'Indicator Date hidden'!O149)</f>
        <v>0</v>
      </c>
      <c r="O148" s="213">
        <f>IF('Indicator Date hidden'!P149="x","x",$O$2-'Indicator Date hidden'!P149)</f>
        <v>0</v>
      </c>
      <c r="P148" s="213">
        <f>IF('Indicator Date hidden'!Q149="x","x",$P$2-'Indicator Date hidden'!Q149)</f>
        <v>0</v>
      </c>
      <c r="Q148" s="213">
        <f>IF('Indicator Date hidden'!R149="x","x",$Q$2-'Indicator Date hidden'!R149)</f>
        <v>5</v>
      </c>
      <c r="R148" s="213">
        <f>IF('Indicator Date hidden'!S149="x","x",$R$2-'Indicator Date hidden'!S149)</f>
        <v>0</v>
      </c>
      <c r="S148" s="213">
        <f>IF('Indicator Date hidden'!T149="x","x",$S$2-'Indicator Date hidden'!T149)</f>
        <v>0</v>
      </c>
      <c r="T148" s="213">
        <f>IF('Indicator Date hidden'!U149="x","x",$T$2-'Indicator Date hidden'!U149)</f>
        <v>0</v>
      </c>
      <c r="U148" s="213">
        <f>IF('Indicator Date hidden'!V149="x","x",$U$2-'Indicator Date hidden'!V149)</f>
        <v>0</v>
      </c>
      <c r="V148" s="213">
        <f>IF('Indicator Date hidden'!W149="x","x",$V$2-'Indicator Date hidden'!W149)</f>
        <v>0</v>
      </c>
      <c r="W148" s="213">
        <f>IF('Indicator Date hidden'!X149="x","x",$W$2-'Indicator Date hidden'!X149)</f>
        <v>6</v>
      </c>
      <c r="X148" s="213" t="str">
        <f>IF('Indicator Date hidden'!Y149="x","x",$X$2-'Indicator Date hidden'!Y149)</f>
        <v>x</v>
      </c>
      <c r="Y148" s="213">
        <f>IF('Indicator Date hidden'!Z149="x","x",$Y$2-'Indicator Date hidden'!Z149)</f>
        <v>0</v>
      </c>
      <c r="Z148" s="213">
        <f>IF('Indicator Date hidden'!AA149="x","x",$Z$2-'Indicator Date hidden'!AA149)</f>
        <v>0</v>
      </c>
      <c r="AA148" s="213">
        <f>IF('Indicator Date hidden'!AB149="x","x",$AA$2-'Indicator Date hidden'!AB149)</f>
        <v>0</v>
      </c>
      <c r="AB148" s="213">
        <f>IF('Indicator Date hidden'!AC149="x","x",$AB$2-'Indicator Date hidden'!AC149)</f>
        <v>0</v>
      </c>
      <c r="AC148" s="213">
        <f>IF('Indicator Date hidden'!AD149="x","x",$AC$2-'Indicator Date hidden'!AD149)</f>
        <v>0</v>
      </c>
      <c r="AD148" s="213">
        <f>IF('Indicator Date hidden'!AE149="x","x",$AD$2-'Indicator Date hidden'!AE149)</f>
        <v>0</v>
      </c>
      <c r="AE148" s="213" t="str">
        <f>IF('Indicator Date hidden'!AF149="x","x",$AE$2-'Indicator Date hidden'!AF149)</f>
        <v>x</v>
      </c>
      <c r="AF148" s="213">
        <f>IF('Indicator Date hidden'!AG149="x","x",$AF$2-'Indicator Date hidden'!AG149)</f>
        <v>3</v>
      </c>
      <c r="AG148" s="213">
        <f>IF('Indicator Date hidden'!AH149="x","x",$AG$2-'Indicator Date hidden'!AH149)</f>
        <v>0</v>
      </c>
      <c r="AH148" s="213">
        <f>IF('Indicator Date hidden'!AI149="x","x",$AH$2-'Indicator Date hidden'!AI149)</f>
        <v>0</v>
      </c>
      <c r="AI148" s="213">
        <f>IF('Indicator Date hidden'!AJ149="x","x",$AI$2-'Indicator Date hidden'!AJ149)</f>
        <v>0</v>
      </c>
      <c r="AJ148" s="213" t="str">
        <f>IF('Indicator Date hidden'!AK149="x","x",$AJ$2-'Indicator Date hidden'!AK149)</f>
        <v>x</v>
      </c>
      <c r="AK148" s="213">
        <f>IF('Indicator Date hidden'!AL149="x","x",$AK$2-'Indicator Date hidden'!AL149)</f>
        <v>1</v>
      </c>
      <c r="AL148" s="213">
        <f>IF('Indicator Date hidden'!AM149="x","x",$AL$2-'Indicator Date hidden'!AM149)</f>
        <v>0</v>
      </c>
      <c r="AM148" s="213">
        <f>IF('Indicator Date hidden'!AN149="x","x",$AM$2-'Indicator Date hidden'!AN149)</f>
        <v>0</v>
      </c>
      <c r="AN148" s="213">
        <f>IF('Indicator Date hidden'!AO149="x","x",$AN$2-'Indicator Date hidden'!AO149)</f>
        <v>0</v>
      </c>
      <c r="AO148" s="213" t="str">
        <f>IF('Indicator Date hidden'!AP149="x","x",$AO$2-'Indicator Date hidden'!AP149)</f>
        <v>x</v>
      </c>
      <c r="AP148" s="213" t="str">
        <f>IF('Indicator Date hidden'!AQ149="x","x",$AP$2-'Indicator Date hidden'!AQ149)</f>
        <v>x</v>
      </c>
      <c r="AQ148" s="213" t="str">
        <f>IF('Indicator Date hidden'!AR149="x","x",$AQ$2-'Indicator Date hidden'!AR149)</f>
        <v>x</v>
      </c>
      <c r="AR148" s="213">
        <f>IF('Indicator Date hidden'!AS149="x","x",$AR$2-'Indicator Date hidden'!AS149)</f>
        <v>0</v>
      </c>
      <c r="AS148" s="213">
        <f>IF('Indicator Date hidden'!AT149="x","x",$AS$2-'Indicator Date hidden'!AT149)</f>
        <v>0</v>
      </c>
      <c r="AT148" s="213">
        <f>IF('Indicator Date hidden'!AU149="x","x",$AT$2-'Indicator Date hidden'!AU149)</f>
        <v>0</v>
      </c>
      <c r="AU148" s="213">
        <f>IF('Indicator Date hidden'!AV149="x","x",$AU$2-'Indicator Date hidden'!AV149)</f>
        <v>6</v>
      </c>
      <c r="AV148" s="213">
        <f>IF('Indicator Date hidden'!AW149="x","x",$AV$2-'Indicator Date hidden'!AW149)</f>
        <v>0</v>
      </c>
      <c r="AW148" s="213">
        <f>IF('Indicator Date hidden'!AX149="x","x",$AW$2-'Indicator Date hidden'!AX149)</f>
        <v>0</v>
      </c>
      <c r="AX148" s="213">
        <f>IF('Indicator Date hidden'!AY149="x","x",$AX$2-'Indicator Date hidden'!AY149)</f>
        <v>0</v>
      </c>
      <c r="AY148" s="213">
        <f>IF('Indicator Date hidden'!AZ149="x","x",$AY$2-'Indicator Date hidden'!AZ149)</f>
        <v>0</v>
      </c>
      <c r="AZ148" s="213">
        <f>IF('Indicator Date hidden'!BA149="x","x",$AZ$2-'Indicator Date hidden'!BA149)</f>
        <v>0</v>
      </c>
      <c r="BA148">
        <f t="shared" si="20"/>
        <v>21</v>
      </c>
      <c r="BB148" s="21">
        <f t="shared" si="21"/>
        <v>0.46666666666666667</v>
      </c>
      <c r="BC148">
        <f t="shared" si="22"/>
        <v>5</v>
      </c>
      <c r="BD148" s="21">
        <f t="shared" si="23"/>
        <v>1.4696938456699069</v>
      </c>
      <c r="BE148" s="283">
        <f t="shared" si="24"/>
        <v>0</v>
      </c>
    </row>
    <row r="149" spans="1:57" x14ac:dyDescent="0.35">
      <c r="A149" t="s">
        <v>8286</v>
      </c>
      <c r="B149" s="213">
        <f>IF('Indicator Date hidden'!C150="x","x",$B$2-'Indicator Date hidden'!C150)</f>
        <v>0</v>
      </c>
      <c r="C149" s="213">
        <f>IF('Indicator Date hidden'!D150="x","x",$C$2-'Indicator Date hidden'!D150)</f>
        <v>0</v>
      </c>
      <c r="D149" s="213">
        <f>IF('Indicator Date hidden'!E150="x","x",$D$2-'Indicator Date hidden'!E150)</f>
        <v>0</v>
      </c>
      <c r="E149" s="213">
        <f>IF('Indicator Date hidden'!F150="x","x",$E$2-'Indicator Date hidden'!F150)</f>
        <v>0</v>
      </c>
      <c r="F149" s="213">
        <f>IF('Indicator Date hidden'!G150="x","x",$F$2-'Indicator Date hidden'!G150)</f>
        <v>0</v>
      </c>
      <c r="G149" s="213">
        <f>IF('Indicator Date hidden'!H150="x","x",$G$2-'Indicator Date hidden'!H150)</f>
        <v>0</v>
      </c>
      <c r="H149" s="213">
        <f>IF('Indicator Date hidden'!I150="x","x",$H$2-'Indicator Date hidden'!I150)</f>
        <v>0</v>
      </c>
      <c r="I149" s="213">
        <f>IF('Indicator Date hidden'!J150="x","x",$I$2-'Indicator Date hidden'!J150)</f>
        <v>0</v>
      </c>
      <c r="J149" s="213">
        <f>IF('Indicator Date hidden'!K150="x","x",$J$2-'Indicator Date hidden'!K150)</f>
        <v>0</v>
      </c>
      <c r="K149" s="213">
        <f>IF('Indicator Date hidden'!L150="x","x",$K$2-'Indicator Date hidden'!L150)</f>
        <v>0</v>
      </c>
      <c r="L149" s="213">
        <f>IF('Indicator Date hidden'!M150="x","x",$L$2-'Indicator Date hidden'!M150)</f>
        <v>0</v>
      </c>
      <c r="M149" s="213">
        <f>IF('Indicator Date hidden'!N150="x","x",$M$2-'Indicator Date hidden'!N150)</f>
        <v>0</v>
      </c>
      <c r="N149" s="213">
        <f>IF('Indicator Date hidden'!O150="x","x",$N$2-'Indicator Date hidden'!O150)</f>
        <v>0</v>
      </c>
      <c r="O149" s="213">
        <f>IF('Indicator Date hidden'!P150="x","x",$O$2-'Indicator Date hidden'!P150)</f>
        <v>0</v>
      </c>
      <c r="P149" s="213">
        <f>IF('Indicator Date hidden'!Q150="x","x",$P$2-'Indicator Date hidden'!Q150)</f>
        <v>0</v>
      </c>
      <c r="Q149" s="213" t="str">
        <f>IF('Indicator Date hidden'!R150="x","x",$Q$2-'Indicator Date hidden'!R150)</f>
        <v>x</v>
      </c>
      <c r="R149" s="213">
        <f>IF('Indicator Date hidden'!S150="x","x",$R$2-'Indicator Date hidden'!S150)</f>
        <v>0</v>
      </c>
      <c r="S149" s="213">
        <f>IF('Indicator Date hidden'!T150="x","x",$S$2-'Indicator Date hidden'!T150)</f>
        <v>0</v>
      </c>
      <c r="T149" s="213">
        <f>IF('Indicator Date hidden'!U150="x","x",$T$2-'Indicator Date hidden'!U150)</f>
        <v>0</v>
      </c>
      <c r="U149" s="213" t="str">
        <f>IF('Indicator Date hidden'!V150="x","x",$U$2-'Indicator Date hidden'!V150)</f>
        <v>x</v>
      </c>
      <c r="V149" s="213">
        <f>IF('Indicator Date hidden'!W150="x","x",$V$2-'Indicator Date hidden'!W150)</f>
        <v>0</v>
      </c>
      <c r="W149" s="213">
        <f>IF('Indicator Date hidden'!X150="x","x",$W$2-'Indicator Date hidden'!X150)</f>
        <v>9</v>
      </c>
      <c r="X149" s="213">
        <f>IF('Indicator Date hidden'!Y150="x","x",$X$2-'Indicator Date hidden'!Y150)</f>
        <v>2</v>
      </c>
      <c r="Y149" s="213">
        <f>IF('Indicator Date hidden'!Z150="x","x",$Y$2-'Indicator Date hidden'!Z150)</f>
        <v>0</v>
      </c>
      <c r="Z149" s="213">
        <f>IF('Indicator Date hidden'!AA150="x","x",$Z$2-'Indicator Date hidden'!AA150)</f>
        <v>0</v>
      </c>
      <c r="AA149" s="213" t="str">
        <f>IF('Indicator Date hidden'!AB150="x","x",$AA$2-'Indicator Date hidden'!AB150)</f>
        <v>x</v>
      </c>
      <c r="AB149" s="213">
        <f>IF('Indicator Date hidden'!AC150="x","x",$AB$2-'Indicator Date hidden'!AC150)</f>
        <v>0</v>
      </c>
      <c r="AC149" s="213">
        <f>IF('Indicator Date hidden'!AD150="x","x",$AC$2-'Indicator Date hidden'!AD150)</f>
        <v>0</v>
      </c>
      <c r="AD149" s="213">
        <f>IF('Indicator Date hidden'!AE150="x","x",$AD$2-'Indicator Date hidden'!AE150)</f>
        <v>0</v>
      </c>
      <c r="AE149" s="213">
        <f>IF('Indicator Date hidden'!AF150="x","x",$AE$2-'Indicator Date hidden'!AF150)</f>
        <v>0</v>
      </c>
      <c r="AF149" s="213" t="str">
        <f>IF('Indicator Date hidden'!AG150="x","x",$AF$2-'Indicator Date hidden'!AG150)</f>
        <v>x</v>
      </c>
      <c r="AG149" s="213">
        <f>IF('Indicator Date hidden'!AH150="x","x",$AG$2-'Indicator Date hidden'!AH150)</f>
        <v>0</v>
      </c>
      <c r="AH149" s="213">
        <f>IF('Indicator Date hidden'!AI150="x","x",$AH$2-'Indicator Date hidden'!AI150)</f>
        <v>0</v>
      </c>
      <c r="AI149" s="213">
        <f>IF('Indicator Date hidden'!AJ150="x","x",$AI$2-'Indicator Date hidden'!AJ150)</f>
        <v>0</v>
      </c>
      <c r="AJ149" s="213" t="str">
        <f>IF('Indicator Date hidden'!AK150="x","x",$AJ$2-'Indicator Date hidden'!AK150)</f>
        <v>x</v>
      </c>
      <c r="AK149" s="213">
        <f>IF('Indicator Date hidden'!AL150="x","x",$AK$2-'Indicator Date hidden'!AL150)</f>
        <v>1</v>
      </c>
      <c r="AL149" s="213">
        <f>IF('Indicator Date hidden'!AM150="x","x",$AL$2-'Indicator Date hidden'!AM150)</f>
        <v>0</v>
      </c>
      <c r="AM149" s="213">
        <f>IF('Indicator Date hidden'!AN150="x","x",$AM$2-'Indicator Date hidden'!AN150)</f>
        <v>0</v>
      </c>
      <c r="AN149" s="213">
        <f>IF('Indicator Date hidden'!AO150="x","x",$AN$2-'Indicator Date hidden'!AO150)</f>
        <v>0</v>
      </c>
      <c r="AO149" s="213">
        <f>IF('Indicator Date hidden'!AP150="x","x",$AO$2-'Indicator Date hidden'!AP150)</f>
        <v>1</v>
      </c>
      <c r="AP149" s="213">
        <f>IF('Indicator Date hidden'!AQ150="x","x",$AP$2-'Indicator Date hidden'!AQ150)</f>
        <v>0</v>
      </c>
      <c r="AQ149" s="213" t="str">
        <f>IF('Indicator Date hidden'!AR150="x","x",$AQ$2-'Indicator Date hidden'!AR150)</f>
        <v>x</v>
      </c>
      <c r="AR149" s="213">
        <f>IF('Indicator Date hidden'!AS150="x","x",$AR$2-'Indicator Date hidden'!AS150)</f>
        <v>0</v>
      </c>
      <c r="AS149" s="213">
        <f>IF('Indicator Date hidden'!AT150="x","x",$AS$2-'Indicator Date hidden'!AT150)</f>
        <v>0</v>
      </c>
      <c r="AT149" s="213">
        <f>IF('Indicator Date hidden'!AU150="x","x",$AT$2-'Indicator Date hidden'!AU150)</f>
        <v>0</v>
      </c>
      <c r="AU149" s="213">
        <f>IF('Indicator Date hidden'!AV150="x","x",$AU$2-'Indicator Date hidden'!AV150)</f>
        <v>1</v>
      </c>
      <c r="AV149" s="213">
        <f>IF('Indicator Date hidden'!AW150="x","x",$AV$2-'Indicator Date hidden'!AW150)</f>
        <v>0</v>
      </c>
      <c r="AW149" s="213">
        <f>IF('Indicator Date hidden'!AX150="x","x",$AW$2-'Indicator Date hidden'!AX150)</f>
        <v>0</v>
      </c>
      <c r="AX149" s="213">
        <f>IF('Indicator Date hidden'!AY150="x","x",$AX$2-'Indicator Date hidden'!AY150)</f>
        <v>0</v>
      </c>
      <c r="AY149" s="213">
        <f>IF('Indicator Date hidden'!AZ150="x","x",$AY$2-'Indicator Date hidden'!AZ150)</f>
        <v>0</v>
      </c>
      <c r="AZ149" s="213">
        <f>IF('Indicator Date hidden'!BA150="x","x",$AZ$2-'Indicator Date hidden'!BA150)</f>
        <v>0</v>
      </c>
      <c r="BA149">
        <f t="shared" si="20"/>
        <v>14</v>
      </c>
      <c r="BB149" s="21">
        <f t="shared" si="21"/>
        <v>0.31111111111111112</v>
      </c>
      <c r="BC149">
        <f t="shared" si="22"/>
        <v>5</v>
      </c>
      <c r="BD149" s="21">
        <f t="shared" si="23"/>
        <v>1.3633654800158193</v>
      </c>
      <c r="BE149" s="283">
        <f t="shared" si="24"/>
        <v>0</v>
      </c>
    </row>
    <row r="150" spans="1:57" x14ac:dyDescent="0.35">
      <c r="A150" t="s">
        <v>8288</v>
      </c>
      <c r="B150" s="213">
        <f>IF('Indicator Date hidden'!C151="x","x",$B$2-'Indicator Date hidden'!C151)</f>
        <v>0</v>
      </c>
      <c r="C150" s="213">
        <f>IF('Indicator Date hidden'!D151="x","x",$C$2-'Indicator Date hidden'!D151)</f>
        <v>0</v>
      </c>
      <c r="D150" s="213">
        <f>IF('Indicator Date hidden'!E151="x","x",$D$2-'Indicator Date hidden'!E151)</f>
        <v>0</v>
      </c>
      <c r="E150" s="213">
        <f>IF('Indicator Date hidden'!F151="x","x",$E$2-'Indicator Date hidden'!F151)</f>
        <v>0</v>
      </c>
      <c r="F150" s="213">
        <f>IF('Indicator Date hidden'!G151="x","x",$F$2-'Indicator Date hidden'!G151)</f>
        <v>0</v>
      </c>
      <c r="G150" s="213">
        <f>IF('Indicator Date hidden'!H151="x","x",$G$2-'Indicator Date hidden'!H151)</f>
        <v>0</v>
      </c>
      <c r="H150" s="213">
        <f>IF('Indicator Date hidden'!I151="x","x",$H$2-'Indicator Date hidden'!I151)</f>
        <v>0</v>
      </c>
      <c r="I150" s="213">
        <f>IF('Indicator Date hidden'!J151="x","x",$I$2-'Indicator Date hidden'!J151)</f>
        <v>0</v>
      </c>
      <c r="J150" s="213">
        <f>IF('Indicator Date hidden'!K151="x","x",$J$2-'Indicator Date hidden'!K151)</f>
        <v>0</v>
      </c>
      <c r="K150" s="213">
        <f>IF('Indicator Date hidden'!L151="x","x",$K$2-'Indicator Date hidden'!L151)</f>
        <v>0</v>
      </c>
      <c r="L150" s="213">
        <f>IF('Indicator Date hidden'!M151="x","x",$L$2-'Indicator Date hidden'!M151)</f>
        <v>0</v>
      </c>
      <c r="M150" s="213">
        <f>IF('Indicator Date hidden'!N151="x","x",$M$2-'Indicator Date hidden'!N151)</f>
        <v>0</v>
      </c>
      <c r="N150" s="213">
        <f>IF('Indicator Date hidden'!O151="x","x",$N$2-'Indicator Date hidden'!O151)</f>
        <v>0</v>
      </c>
      <c r="O150" s="213">
        <f>IF('Indicator Date hidden'!P151="x","x",$O$2-'Indicator Date hidden'!P151)</f>
        <v>0</v>
      </c>
      <c r="P150" s="213">
        <f>IF('Indicator Date hidden'!Q151="x","x",$P$2-'Indicator Date hidden'!Q151)</f>
        <v>0</v>
      </c>
      <c r="Q150" s="213">
        <f>IF('Indicator Date hidden'!R151="x","x",$Q$2-'Indicator Date hidden'!R151)</f>
        <v>0</v>
      </c>
      <c r="R150" s="213">
        <f>IF('Indicator Date hidden'!S151="x","x",$R$2-'Indicator Date hidden'!S151)</f>
        <v>0</v>
      </c>
      <c r="S150" s="213">
        <f>IF('Indicator Date hidden'!T151="x","x",$S$2-'Indicator Date hidden'!T151)</f>
        <v>0</v>
      </c>
      <c r="T150" s="213">
        <f>IF('Indicator Date hidden'!U151="x","x",$T$2-'Indicator Date hidden'!U151)</f>
        <v>0</v>
      </c>
      <c r="U150" s="213">
        <f>IF('Indicator Date hidden'!V151="x","x",$U$2-'Indicator Date hidden'!V151)</f>
        <v>0</v>
      </c>
      <c r="V150" s="213">
        <f>IF('Indicator Date hidden'!W151="x","x",$V$2-'Indicator Date hidden'!W151)</f>
        <v>0</v>
      </c>
      <c r="W150" s="213">
        <f>IF('Indicator Date hidden'!X151="x","x",$W$2-'Indicator Date hidden'!X151)</f>
        <v>0</v>
      </c>
      <c r="X150" s="213">
        <f>IF('Indicator Date hidden'!Y151="x","x",$X$2-'Indicator Date hidden'!Y151)</f>
        <v>4</v>
      </c>
      <c r="Y150" s="213">
        <f>IF('Indicator Date hidden'!Z151="x","x",$Y$2-'Indicator Date hidden'!Z151)</f>
        <v>0</v>
      </c>
      <c r="Z150" s="213">
        <f>IF('Indicator Date hidden'!AA151="x","x",$Z$2-'Indicator Date hidden'!AA151)</f>
        <v>0</v>
      </c>
      <c r="AA150" s="213">
        <f>IF('Indicator Date hidden'!AB151="x","x",$AA$2-'Indicator Date hidden'!AB151)</f>
        <v>0</v>
      </c>
      <c r="AB150" s="213">
        <f>IF('Indicator Date hidden'!AC151="x","x",$AB$2-'Indicator Date hidden'!AC151)</f>
        <v>0</v>
      </c>
      <c r="AC150" s="213">
        <f>IF('Indicator Date hidden'!AD151="x","x",$AC$2-'Indicator Date hidden'!AD151)</f>
        <v>0</v>
      </c>
      <c r="AD150" s="213">
        <f>IF('Indicator Date hidden'!AE151="x","x",$AD$2-'Indicator Date hidden'!AE151)</f>
        <v>0</v>
      </c>
      <c r="AE150" s="213">
        <f>IF('Indicator Date hidden'!AF151="x","x",$AE$2-'Indicator Date hidden'!AF151)</f>
        <v>0</v>
      </c>
      <c r="AF150" s="213">
        <f>IF('Indicator Date hidden'!AG151="x","x",$AF$2-'Indicator Date hidden'!AG151)</f>
        <v>2</v>
      </c>
      <c r="AG150" s="213">
        <f>IF('Indicator Date hidden'!AH151="x","x",$AG$2-'Indicator Date hidden'!AH151)</f>
        <v>0</v>
      </c>
      <c r="AH150" s="213">
        <f>IF('Indicator Date hidden'!AI151="x","x",$AH$2-'Indicator Date hidden'!AI151)</f>
        <v>0</v>
      </c>
      <c r="AI150" s="213">
        <f>IF('Indicator Date hidden'!AJ151="x","x",$AI$2-'Indicator Date hidden'!AJ151)</f>
        <v>0</v>
      </c>
      <c r="AJ150" s="213">
        <f>IF('Indicator Date hidden'!AK151="x","x",$AJ$2-'Indicator Date hidden'!AK151)</f>
        <v>1</v>
      </c>
      <c r="AK150" s="213">
        <f>IF('Indicator Date hidden'!AL151="x","x",$AK$2-'Indicator Date hidden'!AL151)</f>
        <v>1</v>
      </c>
      <c r="AL150" s="213">
        <f>IF('Indicator Date hidden'!AM151="x","x",$AL$2-'Indicator Date hidden'!AM151)</f>
        <v>0</v>
      </c>
      <c r="AM150" s="213">
        <f>IF('Indicator Date hidden'!AN151="x","x",$AM$2-'Indicator Date hidden'!AN151)</f>
        <v>0</v>
      </c>
      <c r="AN150" s="213">
        <f>IF('Indicator Date hidden'!AO151="x","x",$AN$2-'Indicator Date hidden'!AO151)</f>
        <v>0</v>
      </c>
      <c r="AO150" s="213">
        <f>IF('Indicator Date hidden'!AP151="x","x",$AO$2-'Indicator Date hidden'!AP151)</f>
        <v>0</v>
      </c>
      <c r="AP150" s="213">
        <f>IF('Indicator Date hidden'!AQ151="x","x",$AP$2-'Indicator Date hidden'!AQ151)</f>
        <v>0</v>
      </c>
      <c r="AQ150" s="213">
        <f>IF('Indicator Date hidden'!AR151="x","x",$AQ$2-'Indicator Date hidden'!AR151)</f>
        <v>0</v>
      </c>
      <c r="AR150" s="213">
        <f>IF('Indicator Date hidden'!AS151="x","x",$AR$2-'Indicator Date hidden'!AS151)</f>
        <v>0</v>
      </c>
      <c r="AS150" s="213">
        <f>IF('Indicator Date hidden'!AT151="x","x",$AS$2-'Indicator Date hidden'!AT151)</f>
        <v>0</v>
      </c>
      <c r="AT150" s="213">
        <f>IF('Indicator Date hidden'!AU151="x","x",$AT$2-'Indicator Date hidden'!AU151)</f>
        <v>0</v>
      </c>
      <c r="AU150" s="213">
        <f>IF('Indicator Date hidden'!AV151="x","x",$AU$2-'Indicator Date hidden'!AV151)</f>
        <v>1</v>
      </c>
      <c r="AV150" s="213">
        <f>IF('Indicator Date hidden'!AW151="x","x",$AV$2-'Indicator Date hidden'!AW151)</f>
        <v>0</v>
      </c>
      <c r="AW150" s="213">
        <f>IF('Indicator Date hidden'!AX151="x","x",$AW$2-'Indicator Date hidden'!AX151)</f>
        <v>0</v>
      </c>
      <c r="AX150" s="213">
        <f>IF('Indicator Date hidden'!AY151="x","x",$AX$2-'Indicator Date hidden'!AY151)</f>
        <v>0</v>
      </c>
      <c r="AY150" s="213">
        <f>IF('Indicator Date hidden'!AZ151="x","x",$AY$2-'Indicator Date hidden'!AZ151)</f>
        <v>0</v>
      </c>
      <c r="AZ150" s="213">
        <f>IF('Indicator Date hidden'!BA151="x","x",$AZ$2-'Indicator Date hidden'!BA151)</f>
        <v>0</v>
      </c>
      <c r="BA150">
        <f t="shared" si="20"/>
        <v>9</v>
      </c>
      <c r="BB150" s="21">
        <f t="shared" si="21"/>
        <v>0.17647058823529413</v>
      </c>
      <c r="BC150">
        <f t="shared" si="22"/>
        <v>5</v>
      </c>
      <c r="BD150" s="21">
        <f t="shared" si="23"/>
        <v>0.64794947615130605</v>
      </c>
      <c r="BE150" s="283">
        <f t="shared" si="24"/>
        <v>0</v>
      </c>
    </row>
    <row r="151" spans="1:57" x14ac:dyDescent="0.35">
      <c r="A151" t="s">
        <v>8298</v>
      </c>
      <c r="B151" s="213">
        <f>IF('Indicator Date hidden'!C152="x","x",$B$2-'Indicator Date hidden'!C152)</f>
        <v>0</v>
      </c>
      <c r="C151" s="213">
        <f>IF('Indicator Date hidden'!D152="x","x",$C$2-'Indicator Date hidden'!D152)</f>
        <v>0</v>
      </c>
      <c r="D151" s="213">
        <f>IF('Indicator Date hidden'!E152="x","x",$D$2-'Indicator Date hidden'!E152)</f>
        <v>0</v>
      </c>
      <c r="E151" s="213">
        <f>IF('Indicator Date hidden'!F152="x","x",$E$2-'Indicator Date hidden'!F152)</f>
        <v>0</v>
      </c>
      <c r="F151" s="213">
        <f>IF('Indicator Date hidden'!G152="x","x",$F$2-'Indicator Date hidden'!G152)</f>
        <v>0</v>
      </c>
      <c r="G151" s="213">
        <f>IF('Indicator Date hidden'!H152="x","x",$G$2-'Indicator Date hidden'!H152)</f>
        <v>0</v>
      </c>
      <c r="H151" s="213">
        <f>IF('Indicator Date hidden'!I152="x","x",$H$2-'Indicator Date hidden'!I152)</f>
        <v>0</v>
      </c>
      <c r="I151" s="213">
        <f>IF('Indicator Date hidden'!J152="x","x",$I$2-'Indicator Date hidden'!J152)</f>
        <v>0</v>
      </c>
      <c r="J151" s="213">
        <f>IF('Indicator Date hidden'!K152="x","x",$J$2-'Indicator Date hidden'!K152)</f>
        <v>0</v>
      </c>
      <c r="K151" s="213">
        <f>IF('Indicator Date hidden'!L152="x","x",$K$2-'Indicator Date hidden'!L152)</f>
        <v>0</v>
      </c>
      <c r="L151" s="213">
        <f>IF('Indicator Date hidden'!M152="x","x",$L$2-'Indicator Date hidden'!M152)</f>
        <v>0</v>
      </c>
      <c r="M151" s="213">
        <f>IF('Indicator Date hidden'!N152="x","x",$M$2-'Indicator Date hidden'!N152)</f>
        <v>0</v>
      </c>
      <c r="N151" s="213">
        <f>IF('Indicator Date hidden'!O152="x","x",$N$2-'Indicator Date hidden'!O152)</f>
        <v>0</v>
      </c>
      <c r="O151" s="213">
        <f>IF('Indicator Date hidden'!P152="x","x",$O$2-'Indicator Date hidden'!P152)</f>
        <v>0</v>
      </c>
      <c r="P151" s="213">
        <f>IF('Indicator Date hidden'!Q152="x","x",$P$2-'Indicator Date hidden'!Q152)</f>
        <v>0</v>
      </c>
      <c r="Q151" s="213">
        <f>IF('Indicator Date hidden'!R152="x","x",$Q$2-'Indicator Date hidden'!R152)</f>
        <v>0</v>
      </c>
      <c r="R151" s="213">
        <f>IF('Indicator Date hidden'!S152="x","x",$R$2-'Indicator Date hidden'!S152)</f>
        <v>0</v>
      </c>
      <c r="S151" s="213">
        <f>IF('Indicator Date hidden'!T152="x","x",$S$2-'Indicator Date hidden'!T152)</f>
        <v>0</v>
      </c>
      <c r="T151" s="213">
        <f>IF('Indicator Date hidden'!U152="x","x",$T$2-'Indicator Date hidden'!U152)</f>
        <v>0</v>
      </c>
      <c r="U151" s="213">
        <f>IF('Indicator Date hidden'!V152="x","x",$U$2-'Indicator Date hidden'!V152)</f>
        <v>0</v>
      </c>
      <c r="V151" s="213">
        <f>IF('Indicator Date hidden'!W152="x","x",$V$2-'Indicator Date hidden'!W152)</f>
        <v>0</v>
      </c>
      <c r="W151" s="213">
        <f>IF('Indicator Date hidden'!X152="x","x",$W$2-'Indicator Date hidden'!X152)</f>
        <v>0</v>
      </c>
      <c r="X151" s="213">
        <f>IF('Indicator Date hidden'!Y152="x","x",$X$2-'Indicator Date hidden'!Y152)</f>
        <v>4</v>
      </c>
      <c r="Y151" s="213">
        <f>IF('Indicator Date hidden'!Z152="x","x",$Y$2-'Indicator Date hidden'!Z152)</f>
        <v>0</v>
      </c>
      <c r="Z151" s="213">
        <f>IF('Indicator Date hidden'!AA152="x","x",$Z$2-'Indicator Date hidden'!AA152)</f>
        <v>0</v>
      </c>
      <c r="AA151" s="213">
        <f>IF('Indicator Date hidden'!AB152="x","x",$AA$2-'Indicator Date hidden'!AB152)</f>
        <v>1</v>
      </c>
      <c r="AB151" s="213">
        <f>IF('Indicator Date hidden'!AC152="x","x",$AB$2-'Indicator Date hidden'!AC152)</f>
        <v>0</v>
      </c>
      <c r="AC151" s="213">
        <f>IF('Indicator Date hidden'!AD152="x","x",$AC$2-'Indicator Date hidden'!AD152)</f>
        <v>0</v>
      </c>
      <c r="AD151" s="213" t="str">
        <f>IF('Indicator Date hidden'!AE152="x","x",$AD$2-'Indicator Date hidden'!AE152)</f>
        <v>x</v>
      </c>
      <c r="AE151" s="213">
        <f>IF('Indicator Date hidden'!AF152="x","x",$AE$2-'Indicator Date hidden'!AF152)</f>
        <v>0</v>
      </c>
      <c r="AF151" s="213">
        <f>IF('Indicator Date hidden'!AG152="x","x",$AF$2-'Indicator Date hidden'!AG152)</f>
        <v>3</v>
      </c>
      <c r="AG151" s="213">
        <f>IF('Indicator Date hidden'!AH152="x","x",$AG$2-'Indicator Date hidden'!AH152)</f>
        <v>0</v>
      </c>
      <c r="AH151" s="213">
        <f>IF('Indicator Date hidden'!AI152="x","x",$AH$2-'Indicator Date hidden'!AI152)</f>
        <v>0</v>
      </c>
      <c r="AI151" s="213">
        <f>IF('Indicator Date hidden'!AJ152="x","x",$AI$2-'Indicator Date hidden'!AJ152)</f>
        <v>0</v>
      </c>
      <c r="AJ151" s="213" t="str">
        <f>IF('Indicator Date hidden'!AK152="x","x",$AJ$2-'Indicator Date hidden'!AK152)</f>
        <v>x</v>
      </c>
      <c r="AK151" s="213">
        <f>IF('Indicator Date hidden'!AL152="x","x",$AK$2-'Indicator Date hidden'!AL152)</f>
        <v>1</v>
      </c>
      <c r="AL151" s="213">
        <f>IF('Indicator Date hidden'!AM152="x","x",$AL$2-'Indicator Date hidden'!AM152)</f>
        <v>0</v>
      </c>
      <c r="AM151" s="213">
        <f>IF('Indicator Date hidden'!AN152="x","x",$AM$2-'Indicator Date hidden'!AN152)</f>
        <v>0</v>
      </c>
      <c r="AN151" s="213">
        <f>IF('Indicator Date hidden'!AO152="x","x",$AN$2-'Indicator Date hidden'!AO152)</f>
        <v>0</v>
      </c>
      <c r="AO151" s="213" t="str">
        <f>IF('Indicator Date hidden'!AP152="x","x",$AO$2-'Indicator Date hidden'!AP152)</f>
        <v>x</v>
      </c>
      <c r="AP151" s="213">
        <f>IF('Indicator Date hidden'!AQ152="x","x",$AP$2-'Indicator Date hidden'!AQ152)</f>
        <v>2</v>
      </c>
      <c r="AQ151" s="213">
        <f>IF('Indicator Date hidden'!AR152="x","x",$AQ$2-'Indicator Date hidden'!AR152)</f>
        <v>0</v>
      </c>
      <c r="AR151" s="213">
        <f>IF('Indicator Date hidden'!AS152="x","x",$AR$2-'Indicator Date hidden'!AS152)</f>
        <v>0</v>
      </c>
      <c r="AS151" s="213">
        <f>IF('Indicator Date hidden'!AT152="x","x",$AS$2-'Indicator Date hidden'!AT152)</f>
        <v>0</v>
      </c>
      <c r="AT151" s="213">
        <f>IF('Indicator Date hidden'!AU152="x","x",$AT$2-'Indicator Date hidden'!AU152)</f>
        <v>0</v>
      </c>
      <c r="AU151" s="213">
        <f>IF('Indicator Date hidden'!AV152="x","x",$AU$2-'Indicator Date hidden'!AV152)</f>
        <v>3</v>
      </c>
      <c r="AV151" s="213">
        <f>IF('Indicator Date hidden'!AW152="x","x",$AV$2-'Indicator Date hidden'!AW152)</f>
        <v>0</v>
      </c>
      <c r="AW151" s="213">
        <f>IF('Indicator Date hidden'!AX152="x","x",$AW$2-'Indicator Date hidden'!AX152)</f>
        <v>0</v>
      </c>
      <c r="AX151" s="213">
        <f>IF('Indicator Date hidden'!AY152="x","x",$AX$2-'Indicator Date hidden'!AY152)</f>
        <v>0</v>
      </c>
      <c r="AY151" s="213">
        <f>IF('Indicator Date hidden'!AZ152="x","x",$AY$2-'Indicator Date hidden'!AZ152)</f>
        <v>0</v>
      </c>
      <c r="AZ151" s="213">
        <f>IF('Indicator Date hidden'!BA152="x","x",$AZ$2-'Indicator Date hidden'!BA152)</f>
        <v>0</v>
      </c>
      <c r="BA151">
        <f t="shared" si="20"/>
        <v>14</v>
      </c>
      <c r="BB151" s="21">
        <f t="shared" si="21"/>
        <v>0.29166666666666669</v>
      </c>
      <c r="BC151">
        <f t="shared" si="22"/>
        <v>6</v>
      </c>
      <c r="BD151" s="21">
        <f t="shared" si="23"/>
        <v>0.86502247883444561</v>
      </c>
      <c r="BE151" s="283">
        <f t="shared" si="24"/>
        <v>0</v>
      </c>
    </row>
    <row r="152" spans="1:57" x14ac:dyDescent="0.35">
      <c r="A152" t="s">
        <v>8311</v>
      </c>
      <c r="B152" s="213">
        <f>IF('Indicator Date hidden'!C153="x","x",$B$2-'Indicator Date hidden'!C153)</f>
        <v>0</v>
      </c>
      <c r="C152" s="213">
        <f>IF('Indicator Date hidden'!D153="x","x",$C$2-'Indicator Date hidden'!D153)</f>
        <v>0</v>
      </c>
      <c r="D152" s="213">
        <f>IF('Indicator Date hidden'!E153="x","x",$D$2-'Indicator Date hidden'!E153)</f>
        <v>0</v>
      </c>
      <c r="E152" s="213">
        <f>IF('Indicator Date hidden'!F153="x","x",$E$2-'Indicator Date hidden'!F153)</f>
        <v>0</v>
      </c>
      <c r="F152" s="213">
        <f>IF('Indicator Date hidden'!G153="x","x",$F$2-'Indicator Date hidden'!G153)</f>
        <v>0</v>
      </c>
      <c r="G152" s="213">
        <f>IF('Indicator Date hidden'!H153="x","x",$G$2-'Indicator Date hidden'!H153)</f>
        <v>0</v>
      </c>
      <c r="H152" s="213">
        <f>IF('Indicator Date hidden'!I153="x","x",$H$2-'Indicator Date hidden'!I153)</f>
        <v>0</v>
      </c>
      <c r="I152" s="213">
        <f>IF('Indicator Date hidden'!J153="x","x",$I$2-'Indicator Date hidden'!J153)</f>
        <v>0</v>
      </c>
      <c r="J152" s="213">
        <f>IF('Indicator Date hidden'!K153="x","x",$J$2-'Indicator Date hidden'!K153)</f>
        <v>0</v>
      </c>
      <c r="K152" s="213">
        <f>IF('Indicator Date hidden'!L153="x","x",$K$2-'Indicator Date hidden'!L153)</f>
        <v>0</v>
      </c>
      <c r="L152" s="213">
        <f>IF('Indicator Date hidden'!M153="x","x",$L$2-'Indicator Date hidden'!M153)</f>
        <v>0</v>
      </c>
      <c r="M152" s="213">
        <f>IF('Indicator Date hidden'!N153="x","x",$M$2-'Indicator Date hidden'!N153)</f>
        <v>0</v>
      </c>
      <c r="N152" s="213">
        <f>IF('Indicator Date hidden'!O153="x","x",$N$2-'Indicator Date hidden'!O153)</f>
        <v>0</v>
      </c>
      <c r="O152" s="213">
        <f>IF('Indicator Date hidden'!P153="x","x",$O$2-'Indicator Date hidden'!P153)</f>
        <v>0</v>
      </c>
      <c r="P152" s="213">
        <f>IF('Indicator Date hidden'!Q153="x","x",$P$2-'Indicator Date hidden'!Q153)</f>
        <v>0</v>
      </c>
      <c r="Q152" s="213" t="str">
        <f>IF('Indicator Date hidden'!R153="x","x",$Q$2-'Indicator Date hidden'!R153)</f>
        <v>x</v>
      </c>
      <c r="R152" s="213">
        <f>IF('Indicator Date hidden'!S153="x","x",$R$2-'Indicator Date hidden'!S153)</f>
        <v>0</v>
      </c>
      <c r="S152" s="213">
        <f>IF('Indicator Date hidden'!T153="x","x",$S$2-'Indicator Date hidden'!T153)</f>
        <v>0</v>
      </c>
      <c r="T152" s="213">
        <f>IF('Indicator Date hidden'!U153="x","x",$T$2-'Indicator Date hidden'!U153)</f>
        <v>0</v>
      </c>
      <c r="U152" s="213">
        <f>IF('Indicator Date hidden'!V153="x","x",$U$2-'Indicator Date hidden'!V153)</f>
        <v>0</v>
      </c>
      <c r="V152" s="213">
        <f>IF('Indicator Date hidden'!W153="x","x",$V$2-'Indicator Date hidden'!W153)</f>
        <v>0</v>
      </c>
      <c r="W152" s="213">
        <f>IF('Indicator Date hidden'!X153="x","x",$W$2-'Indicator Date hidden'!X153)</f>
        <v>2</v>
      </c>
      <c r="X152" s="213">
        <f>IF('Indicator Date hidden'!Y153="x","x",$X$2-'Indicator Date hidden'!Y153)</f>
        <v>2</v>
      </c>
      <c r="Y152" s="213">
        <f>IF('Indicator Date hidden'!Z153="x","x",$Y$2-'Indicator Date hidden'!Z153)</f>
        <v>0</v>
      </c>
      <c r="Z152" s="213">
        <f>IF('Indicator Date hidden'!AA153="x","x",$Z$2-'Indicator Date hidden'!AA153)</f>
        <v>0</v>
      </c>
      <c r="AA152" s="213" t="str">
        <f>IF('Indicator Date hidden'!AB153="x","x",$AA$2-'Indicator Date hidden'!AB153)</f>
        <v>x</v>
      </c>
      <c r="AB152" s="213">
        <f>IF('Indicator Date hidden'!AC153="x","x",$AB$2-'Indicator Date hidden'!AC153)</f>
        <v>0</v>
      </c>
      <c r="AC152" s="213">
        <f>IF('Indicator Date hidden'!AD153="x","x",$AC$2-'Indicator Date hidden'!AD153)</f>
        <v>0</v>
      </c>
      <c r="AD152" s="213" t="str">
        <f>IF('Indicator Date hidden'!AE153="x","x",$AD$2-'Indicator Date hidden'!AE153)</f>
        <v>x</v>
      </c>
      <c r="AE152" s="213" t="str">
        <f>IF('Indicator Date hidden'!AF153="x","x",$AE$2-'Indicator Date hidden'!AF153)</f>
        <v>x</v>
      </c>
      <c r="AF152" s="213">
        <f>IF('Indicator Date hidden'!AG153="x","x",$AF$2-'Indicator Date hidden'!AG153)</f>
        <v>7</v>
      </c>
      <c r="AG152" s="213">
        <f>IF('Indicator Date hidden'!AH153="x","x",$AG$2-'Indicator Date hidden'!AH153)</f>
        <v>0</v>
      </c>
      <c r="AH152" s="213">
        <f>IF('Indicator Date hidden'!AI153="x","x",$AH$2-'Indicator Date hidden'!AI153)</f>
        <v>0</v>
      </c>
      <c r="AI152" s="213">
        <f>IF('Indicator Date hidden'!AJ153="x","x",$AI$2-'Indicator Date hidden'!AJ153)</f>
        <v>0</v>
      </c>
      <c r="AJ152" s="213" t="str">
        <f>IF('Indicator Date hidden'!AK153="x","x",$AJ$2-'Indicator Date hidden'!AK153)</f>
        <v>x</v>
      </c>
      <c r="AK152" s="213" t="str">
        <f>IF('Indicator Date hidden'!AL153="x","x",$AK$2-'Indicator Date hidden'!AL153)</f>
        <v>x</v>
      </c>
      <c r="AL152" s="213">
        <f>IF('Indicator Date hidden'!AM153="x","x",$AL$2-'Indicator Date hidden'!AM153)</f>
        <v>0</v>
      </c>
      <c r="AM152" s="213">
        <f>IF('Indicator Date hidden'!AN153="x","x",$AM$2-'Indicator Date hidden'!AN153)</f>
        <v>0</v>
      </c>
      <c r="AN152" s="213">
        <f>IF('Indicator Date hidden'!AO153="x","x",$AN$2-'Indicator Date hidden'!AO153)</f>
        <v>0</v>
      </c>
      <c r="AO152" s="213">
        <f>IF('Indicator Date hidden'!AP153="x","x",$AO$2-'Indicator Date hidden'!AP153)</f>
        <v>1</v>
      </c>
      <c r="AP152" s="213">
        <f>IF('Indicator Date hidden'!AQ153="x","x",$AP$2-'Indicator Date hidden'!AQ153)</f>
        <v>1</v>
      </c>
      <c r="AQ152" s="213">
        <f>IF('Indicator Date hidden'!AR153="x","x",$AQ$2-'Indicator Date hidden'!AR153)</f>
        <v>0</v>
      </c>
      <c r="AR152" s="213">
        <f>IF('Indicator Date hidden'!AS153="x","x",$AR$2-'Indicator Date hidden'!AS153)</f>
        <v>0</v>
      </c>
      <c r="AS152" s="213">
        <f>IF('Indicator Date hidden'!AT153="x","x",$AS$2-'Indicator Date hidden'!AT153)</f>
        <v>0</v>
      </c>
      <c r="AT152" s="213">
        <f>IF('Indicator Date hidden'!AU153="x","x",$AT$2-'Indicator Date hidden'!AU153)</f>
        <v>0</v>
      </c>
      <c r="AU152" s="213">
        <f>IF('Indicator Date hidden'!AV153="x","x",$AU$2-'Indicator Date hidden'!AV153)</f>
        <v>4</v>
      </c>
      <c r="AV152" s="213">
        <f>IF('Indicator Date hidden'!AW153="x","x",$AV$2-'Indicator Date hidden'!AW153)</f>
        <v>0</v>
      </c>
      <c r="AW152" s="213">
        <f>IF('Indicator Date hidden'!AX153="x","x",$AW$2-'Indicator Date hidden'!AX153)</f>
        <v>0</v>
      </c>
      <c r="AX152" s="213">
        <f>IF('Indicator Date hidden'!AY153="x","x",$AX$2-'Indicator Date hidden'!AY153)</f>
        <v>0</v>
      </c>
      <c r="AY152" s="213">
        <f>IF('Indicator Date hidden'!AZ153="x","x",$AY$2-'Indicator Date hidden'!AZ153)</f>
        <v>0</v>
      </c>
      <c r="AZ152" s="213">
        <f>IF('Indicator Date hidden'!BA153="x","x",$AZ$2-'Indicator Date hidden'!BA153)</f>
        <v>0</v>
      </c>
      <c r="BA152">
        <f t="shared" si="20"/>
        <v>17</v>
      </c>
      <c r="BB152" s="21">
        <f t="shared" si="21"/>
        <v>0.37777777777777777</v>
      </c>
      <c r="BC152">
        <f t="shared" si="22"/>
        <v>6</v>
      </c>
      <c r="BD152" s="21">
        <f t="shared" si="23"/>
        <v>1.2344839477627689</v>
      </c>
      <c r="BE152" s="283">
        <f t="shared" si="24"/>
        <v>0</v>
      </c>
    </row>
    <row r="153" spans="1:57" x14ac:dyDescent="0.35">
      <c r="A153" t="s">
        <v>8294</v>
      </c>
      <c r="B153" s="213">
        <f>IF('Indicator Date hidden'!C154="x","x",$B$2-'Indicator Date hidden'!C154)</f>
        <v>0</v>
      </c>
      <c r="C153" s="213">
        <f>IF('Indicator Date hidden'!D154="x","x",$C$2-'Indicator Date hidden'!D154)</f>
        <v>0</v>
      </c>
      <c r="D153" s="213">
        <f>IF('Indicator Date hidden'!E154="x","x",$D$2-'Indicator Date hidden'!E154)</f>
        <v>0</v>
      </c>
      <c r="E153" s="213">
        <f>IF('Indicator Date hidden'!F154="x","x",$E$2-'Indicator Date hidden'!F154)</f>
        <v>0</v>
      </c>
      <c r="F153" s="213">
        <f>IF('Indicator Date hidden'!G154="x","x",$F$2-'Indicator Date hidden'!G154)</f>
        <v>0</v>
      </c>
      <c r="G153" s="213">
        <f>IF('Indicator Date hidden'!H154="x","x",$G$2-'Indicator Date hidden'!H154)</f>
        <v>0</v>
      </c>
      <c r="H153" s="213">
        <f>IF('Indicator Date hidden'!I154="x","x",$H$2-'Indicator Date hidden'!I154)</f>
        <v>0</v>
      </c>
      <c r="I153" s="213">
        <f>IF('Indicator Date hidden'!J154="x","x",$I$2-'Indicator Date hidden'!J154)</f>
        <v>0</v>
      </c>
      <c r="J153" s="213">
        <f>IF('Indicator Date hidden'!K154="x","x",$J$2-'Indicator Date hidden'!K154)</f>
        <v>0</v>
      </c>
      <c r="K153" s="213">
        <f>IF('Indicator Date hidden'!L154="x","x",$K$2-'Indicator Date hidden'!L154)</f>
        <v>0</v>
      </c>
      <c r="L153" s="213">
        <f>IF('Indicator Date hidden'!M154="x","x",$L$2-'Indicator Date hidden'!M154)</f>
        <v>0</v>
      </c>
      <c r="M153" s="213">
        <f>IF('Indicator Date hidden'!N154="x","x",$M$2-'Indicator Date hidden'!N154)</f>
        <v>0</v>
      </c>
      <c r="N153" s="213">
        <f>IF('Indicator Date hidden'!O154="x","x",$N$2-'Indicator Date hidden'!O154)</f>
        <v>0</v>
      </c>
      <c r="O153" s="213">
        <f>IF('Indicator Date hidden'!P154="x","x",$O$2-'Indicator Date hidden'!P154)</f>
        <v>0</v>
      </c>
      <c r="P153" s="213">
        <f>IF('Indicator Date hidden'!Q154="x","x",$P$2-'Indicator Date hidden'!Q154)</f>
        <v>0</v>
      </c>
      <c r="Q153" s="213">
        <f>IF('Indicator Date hidden'!R154="x","x",$Q$2-'Indicator Date hidden'!R154)</f>
        <v>1</v>
      </c>
      <c r="R153" s="213">
        <f>IF('Indicator Date hidden'!S154="x","x",$R$2-'Indicator Date hidden'!S154)</f>
        <v>0</v>
      </c>
      <c r="S153" s="213">
        <f>IF('Indicator Date hidden'!T154="x","x",$S$2-'Indicator Date hidden'!T154)</f>
        <v>0</v>
      </c>
      <c r="T153" s="213">
        <f>IF('Indicator Date hidden'!U154="x","x",$T$2-'Indicator Date hidden'!U154)</f>
        <v>0</v>
      </c>
      <c r="U153" s="213">
        <f>IF('Indicator Date hidden'!V154="x","x",$U$2-'Indicator Date hidden'!V154)</f>
        <v>0</v>
      </c>
      <c r="V153" s="213">
        <f>IF('Indicator Date hidden'!W154="x","x",$V$2-'Indicator Date hidden'!W154)</f>
        <v>0</v>
      </c>
      <c r="W153" s="213">
        <f>IF('Indicator Date hidden'!X154="x","x",$W$2-'Indicator Date hidden'!X154)</f>
        <v>1</v>
      </c>
      <c r="X153" s="213">
        <f>IF('Indicator Date hidden'!Y154="x","x",$X$2-'Indicator Date hidden'!Y154)</f>
        <v>4</v>
      </c>
      <c r="Y153" s="213">
        <f>IF('Indicator Date hidden'!Z154="x","x",$Y$2-'Indicator Date hidden'!Z154)</f>
        <v>0</v>
      </c>
      <c r="Z153" s="213">
        <f>IF('Indicator Date hidden'!AA154="x","x",$Z$2-'Indicator Date hidden'!AA154)</f>
        <v>0</v>
      </c>
      <c r="AA153" s="213">
        <f>IF('Indicator Date hidden'!AB154="x","x",$AA$2-'Indicator Date hidden'!AB154)</f>
        <v>0</v>
      </c>
      <c r="AB153" s="213">
        <f>IF('Indicator Date hidden'!AC154="x","x",$AB$2-'Indicator Date hidden'!AC154)</f>
        <v>0</v>
      </c>
      <c r="AC153" s="213">
        <f>IF('Indicator Date hidden'!AD154="x","x",$AC$2-'Indicator Date hidden'!AD154)</f>
        <v>0</v>
      </c>
      <c r="AD153" s="213">
        <f>IF('Indicator Date hidden'!AE154="x","x",$AD$2-'Indicator Date hidden'!AE154)</f>
        <v>0</v>
      </c>
      <c r="AE153" s="213">
        <f>IF('Indicator Date hidden'!AF154="x","x",$AE$2-'Indicator Date hidden'!AF154)</f>
        <v>0</v>
      </c>
      <c r="AF153" s="213">
        <f>IF('Indicator Date hidden'!AG154="x","x",$AF$2-'Indicator Date hidden'!AG154)</f>
        <v>2</v>
      </c>
      <c r="AG153" s="213">
        <f>IF('Indicator Date hidden'!AH154="x","x",$AG$2-'Indicator Date hidden'!AH154)</f>
        <v>0</v>
      </c>
      <c r="AH153" s="213">
        <f>IF('Indicator Date hidden'!AI154="x","x",$AH$2-'Indicator Date hidden'!AI154)</f>
        <v>0</v>
      </c>
      <c r="AI153" s="213">
        <f>IF('Indicator Date hidden'!AJ154="x","x",$AI$2-'Indicator Date hidden'!AJ154)</f>
        <v>0</v>
      </c>
      <c r="AJ153" s="213" t="str">
        <f>IF('Indicator Date hidden'!AK154="x","x",$AJ$2-'Indicator Date hidden'!AK154)</f>
        <v>x</v>
      </c>
      <c r="AK153" s="213">
        <f>IF('Indicator Date hidden'!AL154="x","x",$AK$2-'Indicator Date hidden'!AL154)</f>
        <v>1</v>
      </c>
      <c r="AL153" s="213">
        <f>IF('Indicator Date hidden'!AM154="x","x",$AL$2-'Indicator Date hidden'!AM154)</f>
        <v>0</v>
      </c>
      <c r="AM153" s="213">
        <f>IF('Indicator Date hidden'!AN154="x","x",$AM$2-'Indicator Date hidden'!AN154)</f>
        <v>0</v>
      </c>
      <c r="AN153" s="213">
        <f>IF('Indicator Date hidden'!AO154="x","x",$AN$2-'Indicator Date hidden'!AO154)</f>
        <v>0</v>
      </c>
      <c r="AO153" s="213">
        <f>IF('Indicator Date hidden'!AP154="x","x",$AO$2-'Indicator Date hidden'!AP154)</f>
        <v>0</v>
      </c>
      <c r="AP153" s="213">
        <f>IF('Indicator Date hidden'!AQ154="x","x",$AP$2-'Indicator Date hidden'!AQ154)</f>
        <v>0</v>
      </c>
      <c r="AQ153" s="213">
        <f>IF('Indicator Date hidden'!AR154="x","x",$AQ$2-'Indicator Date hidden'!AR154)</f>
        <v>6</v>
      </c>
      <c r="AR153" s="213">
        <f>IF('Indicator Date hidden'!AS154="x","x",$AR$2-'Indicator Date hidden'!AS154)</f>
        <v>0</v>
      </c>
      <c r="AS153" s="213">
        <f>IF('Indicator Date hidden'!AT154="x","x",$AS$2-'Indicator Date hidden'!AT154)</f>
        <v>0</v>
      </c>
      <c r="AT153" s="213">
        <f>IF('Indicator Date hidden'!AU154="x","x",$AT$2-'Indicator Date hidden'!AU154)</f>
        <v>0</v>
      </c>
      <c r="AU153" s="213">
        <f>IF('Indicator Date hidden'!AV154="x","x",$AU$2-'Indicator Date hidden'!AV154)</f>
        <v>1</v>
      </c>
      <c r="AV153" s="213">
        <f>IF('Indicator Date hidden'!AW154="x","x",$AV$2-'Indicator Date hidden'!AW154)</f>
        <v>0</v>
      </c>
      <c r="AW153" s="213">
        <f>IF('Indicator Date hidden'!AX154="x","x",$AW$2-'Indicator Date hidden'!AX154)</f>
        <v>0</v>
      </c>
      <c r="AX153" s="213">
        <f>IF('Indicator Date hidden'!AY154="x","x",$AX$2-'Indicator Date hidden'!AY154)</f>
        <v>0</v>
      </c>
      <c r="AY153" s="213">
        <f>IF('Indicator Date hidden'!AZ154="x","x",$AY$2-'Indicator Date hidden'!AZ154)</f>
        <v>0</v>
      </c>
      <c r="AZ153" s="213">
        <f>IF('Indicator Date hidden'!BA154="x","x",$AZ$2-'Indicator Date hidden'!BA154)</f>
        <v>0</v>
      </c>
      <c r="BA153">
        <f t="shared" si="20"/>
        <v>16</v>
      </c>
      <c r="BB153" s="21">
        <f t="shared" si="21"/>
        <v>0.32</v>
      </c>
      <c r="BC153">
        <f t="shared" si="22"/>
        <v>7</v>
      </c>
      <c r="BD153" s="21">
        <f t="shared" si="23"/>
        <v>1.0476640682967036</v>
      </c>
      <c r="BE153" s="283">
        <f t="shared" si="24"/>
        <v>0</v>
      </c>
    </row>
    <row r="154" spans="1:57" x14ac:dyDescent="0.35">
      <c r="A154" t="s">
        <v>8290</v>
      </c>
      <c r="B154" s="213">
        <f>IF('Indicator Date hidden'!C155="x","x",$B$2-'Indicator Date hidden'!C155)</f>
        <v>0</v>
      </c>
      <c r="C154" s="213">
        <f>IF('Indicator Date hidden'!D155="x","x",$C$2-'Indicator Date hidden'!D155)</f>
        <v>0</v>
      </c>
      <c r="D154" s="213">
        <f>IF('Indicator Date hidden'!E155="x","x",$D$2-'Indicator Date hidden'!E155)</f>
        <v>0</v>
      </c>
      <c r="E154" s="213">
        <f>IF('Indicator Date hidden'!F155="x","x",$E$2-'Indicator Date hidden'!F155)</f>
        <v>0</v>
      </c>
      <c r="F154" s="213">
        <f>IF('Indicator Date hidden'!G155="x","x",$F$2-'Indicator Date hidden'!G155)</f>
        <v>0</v>
      </c>
      <c r="G154" s="213">
        <f>IF('Indicator Date hidden'!H155="x","x",$G$2-'Indicator Date hidden'!H155)</f>
        <v>0</v>
      </c>
      <c r="H154" s="213">
        <f>IF('Indicator Date hidden'!I155="x","x",$H$2-'Indicator Date hidden'!I155)</f>
        <v>0</v>
      </c>
      <c r="I154" s="213">
        <f>IF('Indicator Date hidden'!J155="x","x",$I$2-'Indicator Date hidden'!J155)</f>
        <v>0</v>
      </c>
      <c r="J154" s="213">
        <f>IF('Indicator Date hidden'!K155="x","x",$J$2-'Indicator Date hidden'!K155)</f>
        <v>0</v>
      </c>
      <c r="K154" s="213">
        <f>IF('Indicator Date hidden'!L155="x","x",$K$2-'Indicator Date hidden'!L155)</f>
        <v>0</v>
      </c>
      <c r="L154" s="213">
        <f>IF('Indicator Date hidden'!M155="x","x",$L$2-'Indicator Date hidden'!M155)</f>
        <v>0</v>
      </c>
      <c r="M154" s="213">
        <f>IF('Indicator Date hidden'!N155="x","x",$M$2-'Indicator Date hidden'!N155)</f>
        <v>0</v>
      </c>
      <c r="N154" s="213">
        <f>IF('Indicator Date hidden'!O155="x","x",$N$2-'Indicator Date hidden'!O155)</f>
        <v>0</v>
      </c>
      <c r="O154" s="213">
        <f>IF('Indicator Date hidden'!P155="x","x",$O$2-'Indicator Date hidden'!P155)</f>
        <v>0</v>
      </c>
      <c r="P154" s="213">
        <f>IF('Indicator Date hidden'!Q155="x","x",$P$2-'Indicator Date hidden'!Q155)</f>
        <v>0</v>
      </c>
      <c r="Q154" s="213" t="str">
        <f>IF('Indicator Date hidden'!R155="x","x",$Q$2-'Indicator Date hidden'!R155)</f>
        <v>x</v>
      </c>
      <c r="R154" s="213">
        <f>IF('Indicator Date hidden'!S155="x","x",$R$2-'Indicator Date hidden'!S155)</f>
        <v>0</v>
      </c>
      <c r="S154" s="213">
        <f>IF('Indicator Date hidden'!T155="x","x",$S$2-'Indicator Date hidden'!T155)</f>
        <v>0</v>
      </c>
      <c r="T154" s="213">
        <f>IF('Indicator Date hidden'!U155="x","x",$T$2-'Indicator Date hidden'!U155)</f>
        <v>0</v>
      </c>
      <c r="U154" s="213" t="str">
        <f>IF('Indicator Date hidden'!V155="x","x",$U$2-'Indicator Date hidden'!V155)</f>
        <v>x</v>
      </c>
      <c r="V154" s="213">
        <f>IF('Indicator Date hidden'!W155="x","x",$V$2-'Indicator Date hidden'!W155)</f>
        <v>0</v>
      </c>
      <c r="W154" s="213" t="str">
        <f>IF('Indicator Date hidden'!X155="x","x",$W$2-'Indicator Date hidden'!X155)</f>
        <v>x</v>
      </c>
      <c r="X154" s="213">
        <f>IF('Indicator Date hidden'!Y155="x","x",$X$2-'Indicator Date hidden'!Y155)</f>
        <v>1</v>
      </c>
      <c r="Y154" s="213">
        <f>IF('Indicator Date hidden'!Z155="x","x",$Y$2-'Indicator Date hidden'!Z155)</f>
        <v>0</v>
      </c>
      <c r="Z154" s="213">
        <f>IF('Indicator Date hidden'!AA155="x","x",$Z$2-'Indicator Date hidden'!AA155)</f>
        <v>0</v>
      </c>
      <c r="AA154" s="213" t="str">
        <f>IF('Indicator Date hidden'!AB155="x","x",$AA$2-'Indicator Date hidden'!AB155)</f>
        <v>x</v>
      </c>
      <c r="AB154" s="213">
        <f>IF('Indicator Date hidden'!AC155="x","x",$AB$2-'Indicator Date hidden'!AC155)</f>
        <v>0</v>
      </c>
      <c r="AC154" s="213">
        <f>IF('Indicator Date hidden'!AD155="x","x",$AC$2-'Indicator Date hidden'!AD155)</f>
        <v>0</v>
      </c>
      <c r="AD154" s="213" t="str">
        <f>IF('Indicator Date hidden'!AE155="x","x",$AD$2-'Indicator Date hidden'!AE155)</f>
        <v>x</v>
      </c>
      <c r="AE154" s="213">
        <f>IF('Indicator Date hidden'!AF155="x","x",$AE$2-'Indicator Date hidden'!AF155)</f>
        <v>0</v>
      </c>
      <c r="AF154" s="213" t="str">
        <f>IF('Indicator Date hidden'!AG155="x","x",$AF$2-'Indicator Date hidden'!AG155)</f>
        <v>x</v>
      </c>
      <c r="AG154" s="213">
        <f>IF('Indicator Date hidden'!AH155="x","x",$AG$2-'Indicator Date hidden'!AH155)</f>
        <v>0</v>
      </c>
      <c r="AH154" s="213">
        <f>IF('Indicator Date hidden'!AI155="x","x",$AH$2-'Indicator Date hidden'!AI155)</f>
        <v>0</v>
      </c>
      <c r="AI154" s="213">
        <f>IF('Indicator Date hidden'!AJ155="x","x",$AI$2-'Indicator Date hidden'!AJ155)</f>
        <v>0</v>
      </c>
      <c r="AJ154" s="213" t="str">
        <f>IF('Indicator Date hidden'!AK155="x","x",$AJ$2-'Indicator Date hidden'!AK155)</f>
        <v>x</v>
      </c>
      <c r="AK154" s="213">
        <f>IF('Indicator Date hidden'!AL155="x","x",$AK$2-'Indicator Date hidden'!AL155)</f>
        <v>1</v>
      </c>
      <c r="AL154" s="213">
        <f>IF('Indicator Date hidden'!AM155="x","x",$AL$2-'Indicator Date hidden'!AM155)</f>
        <v>0</v>
      </c>
      <c r="AM154" s="213">
        <f>IF('Indicator Date hidden'!AN155="x","x",$AM$2-'Indicator Date hidden'!AN155)</f>
        <v>0</v>
      </c>
      <c r="AN154" s="213">
        <f>IF('Indicator Date hidden'!AO155="x","x",$AN$2-'Indicator Date hidden'!AO155)</f>
        <v>0</v>
      </c>
      <c r="AO154" s="213">
        <f>IF('Indicator Date hidden'!AP155="x","x",$AO$2-'Indicator Date hidden'!AP155)</f>
        <v>0</v>
      </c>
      <c r="AP154" s="213">
        <f>IF('Indicator Date hidden'!AQ155="x","x",$AP$2-'Indicator Date hidden'!AQ155)</f>
        <v>0</v>
      </c>
      <c r="AQ154" s="213">
        <f>IF('Indicator Date hidden'!AR155="x","x",$AQ$2-'Indicator Date hidden'!AR155)</f>
        <v>8</v>
      </c>
      <c r="AR154" s="213">
        <f>IF('Indicator Date hidden'!AS155="x","x",$AR$2-'Indicator Date hidden'!AS155)</f>
        <v>0</v>
      </c>
      <c r="AS154" s="213">
        <f>IF('Indicator Date hidden'!AT155="x","x",$AS$2-'Indicator Date hidden'!AT155)</f>
        <v>0</v>
      </c>
      <c r="AT154" s="213">
        <f>IF('Indicator Date hidden'!AU155="x","x",$AT$2-'Indicator Date hidden'!AU155)</f>
        <v>0</v>
      </c>
      <c r="AU154" s="213">
        <f>IF('Indicator Date hidden'!AV155="x","x",$AU$2-'Indicator Date hidden'!AV155)</f>
        <v>1</v>
      </c>
      <c r="AV154" s="213">
        <f>IF('Indicator Date hidden'!AW155="x","x",$AV$2-'Indicator Date hidden'!AW155)</f>
        <v>0</v>
      </c>
      <c r="AW154" s="213">
        <f>IF('Indicator Date hidden'!AX155="x","x",$AW$2-'Indicator Date hidden'!AX155)</f>
        <v>0</v>
      </c>
      <c r="AX154" s="213">
        <f>IF('Indicator Date hidden'!AY155="x","x",$AX$2-'Indicator Date hidden'!AY155)</f>
        <v>0</v>
      </c>
      <c r="AY154" s="213">
        <f>IF('Indicator Date hidden'!AZ155="x","x",$AY$2-'Indicator Date hidden'!AZ155)</f>
        <v>0</v>
      </c>
      <c r="AZ154" s="213">
        <f>IF('Indicator Date hidden'!BA155="x","x",$AZ$2-'Indicator Date hidden'!BA155)</f>
        <v>0</v>
      </c>
      <c r="BA154">
        <f t="shared" si="20"/>
        <v>11</v>
      </c>
      <c r="BB154" s="21">
        <f t="shared" si="21"/>
        <v>0.25</v>
      </c>
      <c r="BC154">
        <f t="shared" si="22"/>
        <v>4</v>
      </c>
      <c r="BD154" s="21">
        <f t="shared" si="23"/>
        <v>1.2083986398234949</v>
      </c>
      <c r="BE154" s="283">
        <f t="shared" si="24"/>
        <v>0</v>
      </c>
    </row>
    <row r="155" spans="1:57" x14ac:dyDescent="0.35">
      <c r="A155" t="s">
        <v>8304</v>
      </c>
      <c r="B155" s="213">
        <f>IF('Indicator Date hidden'!C156="x","x",$B$2-'Indicator Date hidden'!C156)</f>
        <v>0</v>
      </c>
      <c r="C155" s="213">
        <f>IF('Indicator Date hidden'!D156="x","x",$C$2-'Indicator Date hidden'!D156)</f>
        <v>0</v>
      </c>
      <c r="D155" s="213">
        <f>IF('Indicator Date hidden'!E156="x","x",$D$2-'Indicator Date hidden'!E156)</f>
        <v>0</v>
      </c>
      <c r="E155" s="213">
        <f>IF('Indicator Date hidden'!F156="x","x",$E$2-'Indicator Date hidden'!F156)</f>
        <v>0</v>
      </c>
      <c r="F155" s="213">
        <f>IF('Indicator Date hidden'!G156="x","x",$F$2-'Indicator Date hidden'!G156)</f>
        <v>0</v>
      </c>
      <c r="G155" s="213">
        <f>IF('Indicator Date hidden'!H156="x","x",$G$2-'Indicator Date hidden'!H156)</f>
        <v>0</v>
      </c>
      <c r="H155" s="213">
        <f>IF('Indicator Date hidden'!I156="x","x",$H$2-'Indicator Date hidden'!I156)</f>
        <v>0</v>
      </c>
      <c r="I155" s="213">
        <f>IF('Indicator Date hidden'!J156="x","x",$I$2-'Indicator Date hidden'!J156)</f>
        <v>0</v>
      </c>
      <c r="J155" s="213">
        <f>IF('Indicator Date hidden'!K156="x","x",$J$2-'Indicator Date hidden'!K156)</f>
        <v>0</v>
      </c>
      <c r="K155" s="213">
        <f>IF('Indicator Date hidden'!L156="x","x",$K$2-'Indicator Date hidden'!L156)</f>
        <v>0</v>
      </c>
      <c r="L155" s="213">
        <f>IF('Indicator Date hidden'!M156="x","x",$L$2-'Indicator Date hidden'!M156)</f>
        <v>0</v>
      </c>
      <c r="M155" s="213">
        <f>IF('Indicator Date hidden'!N156="x","x",$M$2-'Indicator Date hidden'!N156)</f>
        <v>0</v>
      </c>
      <c r="N155" s="213">
        <f>IF('Indicator Date hidden'!O156="x","x",$N$2-'Indicator Date hidden'!O156)</f>
        <v>0</v>
      </c>
      <c r="O155" s="213">
        <f>IF('Indicator Date hidden'!P156="x","x",$O$2-'Indicator Date hidden'!P156)</f>
        <v>0</v>
      </c>
      <c r="P155" s="213">
        <f>IF('Indicator Date hidden'!Q156="x","x",$P$2-'Indicator Date hidden'!Q156)</f>
        <v>0</v>
      </c>
      <c r="Q155" s="213" t="str">
        <f>IF('Indicator Date hidden'!R156="x","x",$Q$2-'Indicator Date hidden'!R156)</f>
        <v>x</v>
      </c>
      <c r="R155" s="213">
        <f>IF('Indicator Date hidden'!S156="x","x",$R$2-'Indicator Date hidden'!S156)</f>
        <v>0</v>
      </c>
      <c r="S155" s="213">
        <f>IF('Indicator Date hidden'!T156="x","x",$S$2-'Indicator Date hidden'!T156)</f>
        <v>0</v>
      </c>
      <c r="T155" s="213">
        <f>IF('Indicator Date hidden'!U156="x","x",$T$2-'Indicator Date hidden'!U156)</f>
        <v>0</v>
      </c>
      <c r="U155" s="213" t="str">
        <f>IF('Indicator Date hidden'!V156="x","x",$U$2-'Indicator Date hidden'!V156)</f>
        <v>x</v>
      </c>
      <c r="V155" s="213">
        <f>IF('Indicator Date hidden'!W156="x","x",$V$2-'Indicator Date hidden'!W156)</f>
        <v>0</v>
      </c>
      <c r="W155" s="213" t="str">
        <f>IF('Indicator Date hidden'!X156="x","x",$W$2-'Indicator Date hidden'!X156)</f>
        <v>x</v>
      </c>
      <c r="X155" s="213">
        <f>IF('Indicator Date hidden'!Y156="x","x",$X$2-'Indicator Date hidden'!Y156)</f>
        <v>2</v>
      </c>
      <c r="Y155" s="213">
        <f>IF('Indicator Date hidden'!Z156="x","x",$Y$2-'Indicator Date hidden'!Z156)</f>
        <v>0</v>
      </c>
      <c r="Z155" s="213">
        <f>IF('Indicator Date hidden'!AA156="x","x",$Z$2-'Indicator Date hidden'!AA156)</f>
        <v>0</v>
      </c>
      <c r="AA155" s="213">
        <f>IF('Indicator Date hidden'!AB156="x","x",$AA$2-'Indicator Date hidden'!AB156)</f>
        <v>0</v>
      </c>
      <c r="AB155" s="213">
        <f>IF('Indicator Date hidden'!AC156="x","x",$AB$2-'Indicator Date hidden'!AC156)</f>
        <v>0</v>
      </c>
      <c r="AC155" s="213">
        <f>IF('Indicator Date hidden'!AD156="x","x",$AC$2-'Indicator Date hidden'!AD156)</f>
        <v>0</v>
      </c>
      <c r="AD155" s="213" t="str">
        <f>IF('Indicator Date hidden'!AE156="x","x",$AD$2-'Indicator Date hidden'!AE156)</f>
        <v>x</v>
      </c>
      <c r="AE155" s="213">
        <f>IF('Indicator Date hidden'!AF156="x","x",$AE$2-'Indicator Date hidden'!AF156)</f>
        <v>0</v>
      </c>
      <c r="AF155" s="213">
        <f>IF('Indicator Date hidden'!AG156="x","x",$AF$2-'Indicator Date hidden'!AG156)</f>
        <v>1</v>
      </c>
      <c r="AG155" s="213">
        <f>IF('Indicator Date hidden'!AH156="x","x",$AG$2-'Indicator Date hidden'!AH156)</f>
        <v>0</v>
      </c>
      <c r="AH155" s="213">
        <f>IF('Indicator Date hidden'!AI156="x","x",$AH$2-'Indicator Date hidden'!AI156)</f>
        <v>0</v>
      </c>
      <c r="AI155" s="213">
        <f>IF('Indicator Date hidden'!AJ156="x","x",$AI$2-'Indicator Date hidden'!AJ156)</f>
        <v>0</v>
      </c>
      <c r="AJ155" s="213" t="str">
        <f>IF('Indicator Date hidden'!AK156="x","x",$AJ$2-'Indicator Date hidden'!AK156)</f>
        <v>x</v>
      </c>
      <c r="AK155" s="213">
        <f>IF('Indicator Date hidden'!AL156="x","x",$AK$2-'Indicator Date hidden'!AL156)</f>
        <v>1</v>
      </c>
      <c r="AL155" s="213">
        <f>IF('Indicator Date hidden'!AM156="x","x",$AL$2-'Indicator Date hidden'!AM156)</f>
        <v>0</v>
      </c>
      <c r="AM155" s="213">
        <f>IF('Indicator Date hidden'!AN156="x","x",$AM$2-'Indicator Date hidden'!AN156)</f>
        <v>0</v>
      </c>
      <c r="AN155" s="213">
        <f>IF('Indicator Date hidden'!AO156="x","x",$AN$2-'Indicator Date hidden'!AO156)</f>
        <v>0</v>
      </c>
      <c r="AO155" s="213">
        <f>IF('Indicator Date hidden'!AP156="x","x",$AO$2-'Indicator Date hidden'!AP156)</f>
        <v>0</v>
      </c>
      <c r="AP155" s="213">
        <f>IF('Indicator Date hidden'!AQ156="x","x",$AP$2-'Indicator Date hidden'!AQ156)</f>
        <v>0</v>
      </c>
      <c r="AQ155" s="213">
        <f>IF('Indicator Date hidden'!AR156="x","x",$AQ$2-'Indicator Date hidden'!AR156)</f>
        <v>0</v>
      </c>
      <c r="AR155" s="213">
        <f>IF('Indicator Date hidden'!AS156="x","x",$AR$2-'Indicator Date hidden'!AS156)</f>
        <v>0</v>
      </c>
      <c r="AS155" s="213">
        <f>IF('Indicator Date hidden'!AT156="x","x",$AS$2-'Indicator Date hidden'!AT156)</f>
        <v>0</v>
      </c>
      <c r="AT155" s="213">
        <f>IF('Indicator Date hidden'!AU156="x","x",$AT$2-'Indicator Date hidden'!AU156)</f>
        <v>0</v>
      </c>
      <c r="AU155" s="213" t="str">
        <f>IF('Indicator Date hidden'!AV156="x","x",$AU$2-'Indicator Date hidden'!AV156)</f>
        <v>x</v>
      </c>
      <c r="AV155" s="213">
        <f>IF('Indicator Date hidden'!AW156="x","x",$AV$2-'Indicator Date hidden'!AW156)</f>
        <v>0</v>
      </c>
      <c r="AW155" s="213">
        <f>IF('Indicator Date hidden'!AX156="x","x",$AW$2-'Indicator Date hidden'!AX156)</f>
        <v>0</v>
      </c>
      <c r="AX155" s="213">
        <f>IF('Indicator Date hidden'!AY156="x","x",$AX$2-'Indicator Date hidden'!AY156)</f>
        <v>0</v>
      </c>
      <c r="AY155" s="213">
        <f>IF('Indicator Date hidden'!AZ156="x","x",$AY$2-'Indicator Date hidden'!AZ156)</f>
        <v>0</v>
      </c>
      <c r="AZ155" s="213">
        <f>IF('Indicator Date hidden'!BA156="x","x",$AZ$2-'Indicator Date hidden'!BA156)</f>
        <v>0</v>
      </c>
      <c r="BA155">
        <f t="shared" si="20"/>
        <v>4</v>
      </c>
      <c r="BB155" s="21">
        <f t="shared" si="21"/>
        <v>8.8888888888888892E-2</v>
      </c>
      <c r="BC155">
        <f t="shared" si="22"/>
        <v>3</v>
      </c>
      <c r="BD155" s="21">
        <f t="shared" si="23"/>
        <v>0.35416394334464951</v>
      </c>
      <c r="BE155" s="283">
        <f t="shared" si="24"/>
        <v>0</v>
      </c>
    </row>
    <row r="156" spans="1:57" x14ac:dyDescent="0.35">
      <c r="A156" t="s">
        <v>8306</v>
      </c>
      <c r="B156" s="213">
        <f>IF('Indicator Date hidden'!C157="x","x",$B$2-'Indicator Date hidden'!C157)</f>
        <v>0</v>
      </c>
      <c r="C156" s="213">
        <f>IF('Indicator Date hidden'!D157="x","x",$C$2-'Indicator Date hidden'!D157)</f>
        <v>0</v>
      </c>
      <c r="D156" s="213">
        <f>IF('Indicator Date hidden'!E157="x","x",$D$2-'Indicator Date hidden'!E157)</f>
        <v>0</v>
      </c>
      <c r="E156" s="213">
        <f>IF('Indicator Date hidden'!F157="x","x",$E$2-'Indicator Date hidden'!F157)</f>
        <v>0</v>
      </c>
      <c r="F156" s="213">
        <f>IF('Indicator Date hidden'!G157="x","x",$F$2-'Indicator Date hidden'!G157)</f>
        <v>0</v>
      </c>
      <c r="G156" s="213">
        <f>IF('Indicator Date hidden'!H157="x","x",$G$2-'Indicator Date hidden'!H157)</f>
        <v>0</v>
      </c>
      <c r="H156" s="213">
        <f>IF('Indicator Date hidden'!I157="x","x",$H$2-'Indicator Date hidden'!I157)</f>
        <v>0</v>
      </c>
      <c r="I156" s="213">
        <f>IF('Indicator Date hidden'!J157="x","x",$I$2-'Indicator Date hidden'!J157)</f>
        <v>0</v>
      </c>
      <c r="J156" s="213">
        <f>IF('Indicator Date hidden'!K157="x","x",$J$2-'Indicator Date hidden'!K157)</f>
        <v>0</v>
      </c>
      <c r="K156" s="213">
        <f>IF('Indicator Date hidden'!L157="x","x",$K$2-'Indicator Date hidden'!L157)</f>
        <v>0</v>
      </c>
      <c r="L156" s="213">
        <f>IF('Indicator Date hidden'!M157="x","x",$L$2-'Indicator Date hidden'!M157)</f>
        <v>0</v>
      </c>
      <c r="M156" s="213">
        <f>IF('Indicator Date hidden'!N157="x","x",$M$2-'Indicator Date hidden'!N157)</f>
        <v>0</v>
      </c>
      <c r="N156" s="213">
        <f>IF('Indicator Date hidden'!O157="x","x",$N$2-'Indicator Date hidden'!O157)</f>
        <v>0</v>
      </c>
      <c r="O156" s="213">
        <f>IF('Indicator Date hidden'!P157="x","x",$O$2-'Indicator Date hidden'!P157)</f>
        <v>0</v>
      </c>
      <c r="P156" s="213">
        <f>IF('Indicator Date hidden'!Q157="x","x",$P$2-'Indicator Date hidden'!Q157)</f>
        <v>0</v>
      </c>
      <c r="Q156" s="213" t="str">
        <f>IF('Indicator Date hidden'!R157="x","x",$Q$2-'Indicator Date hidden'!R157)</f>
        <v>x</v>
      </c>
      <c r="R156" s="213">
        <f>IF('Indicator Date hidden'!S157="x","x",$R$2-'Indicator Date hidden'!S157)</f>
        <v>0</v>
      </c>
      <c r="S156" s="213">
        <f>IF('Indicator Date hidden'!T157="x","x",$S$2-'Indicator Date hidden'!T157)</f>
        <v>0</v>
      </c>
      <c r="T156" s="213">
        <f>IF('Indicator Date hidden'!U157="x","x",$T$2-'Indicator Date hidden'!U157)</f>
        <v>0</v>
      </c>
      <c r="U156" s="213" t="str">
        <f>IF('Indicator Date hidden'!V157="x","x",$U$2-'Indicator Date hidden'!V157)</f>
        <v>x</v>
      </c>
      <c r="V156" s="213">
        <f>IF('Indicator Date hidden'!W157="x","x",$V$2-'Indicator Date hidden'!W157)</f>
        <v>0</v>
      </c>
      <c r="W156" s="213" t="str">
        <f>IF('Indicator Date hidden'!X157="x","x",$W$2-'Indicator Date hidden'!X157)</f>
        <v>x</v>
      </c>
      <c r="X156" s="213">
        <f>IF('Indicator Date hidden'!Y157="x","x",$X$2-'Indicator Date hidden'!Y157)</f>
        <v>3</v>
      </c>
      <c r="Y156" s="213">
        <f>IF('Indicator Date hidden'!Z157="x","x",$Y$2-'Indicator Date hidden'!Z157)</f>
        <v>0</v>
      </c>
      <c r="Z156" s="213">
        <f>IF('Indicator Date hidden'!AA157="x","x",$Z$2-'Indicator Date hidden'!AA157)</f>
        <v>0</v>
      </c>
      <c r="AA156" s="213">
        <f>IF('Indicator Date hidden'!AB157="x","x",$AA$2-'Indicator Date hidden'!AB157)</f>
        <v>0</v>
      </c>
      <c r="AB156" s="213">
        <f>IF('Indicator Date hidden'!AC157="x","x",$AB$2-'Indicator Date hidden'!AC157)</f>
        <v>0</v>
      </c>
      <c r="AC156" s="213">
        <f>IF('Indicator Date hidden'!AD157="x","x",$AC$2-'Indicator Date hidden'!AD157)</f>
        <v>0</v>
      </c>
      <c r="AD156" s="213" t="str">
        <f>IF('Indicator Date hidden'!AE157="x","x",$AD$2-'Indicator Date hidden'!AE157)</f>
        <v>x</v>
      </c>
      <c r="AE156" s="213">
        <f>IF('Indicator Date hidden'!AF157="x","x",$AE$2-'Indicator Date hidden'!AF157)</f>
        <v>0</v>
      </c>
      <c r="AF156" s="213">
        <f>IF('Indicator Date hidden'!AG157="x","x",$AF$2-'Indicator Date hidden'!AG157)</f>
        <v>1</v>
      </c>
      <c r="AG156" s="213">
        <f>IF('Indicator Date hidden'!AH157="x","x",$AG$2-'Indicator Date hidden'!AH157)</f>
        <v>0</v>
      </c>
      <c r="AH156" s="213">
        <f>IF('Indicator Date hidden'!AI157="x","x",$AH$2-'Indicator Date hidden'!AI157)</f>
        <v>0</v>
      </c>
      <c r="AI156" s="213">
        <f>IF('Indicator Date hidden'!AJ157="x","x",$AI$2-'Indicator Date hidden'!AJ157)</f>
        <v>0</v>
      </c>
      <c r="AJ156" s="213" t="str">
        <f>IF('Indicator Date hidden'!AK157="x","x",$AJ$2-'Indicator Date hidden'!AK157)</f>
        <v>x</v>
      </c>
      <c r="AK156" s="213">
        <f>IF('Indicator Date hidden'!AL157="x","x",$AK$2-'Indicator Date hidden'!AL157)</f>
        <v>1</v>
      </c>
      <c r="AL156" s="213">
        <f>IF('Indicator Date hidden'!AM157="x","x",$AL$2-'Indicator Date hidden'!AM157)</f>
        <v>0</v>
      </c>
      <c r="AM156" s="213">
        <f>IF('Indicator Date hidden'!AN157="x","x",$AM$2-'Indicator Date hidden'!AN157)</f>
        <v>0</v>
      </c>
      <c r="AN156" s="213">
        <f>IF('Indicator Date hidden'!AO157="x","x",$AN$2-'Indicator Date hidden'!AO157)</f>
        <v>0</v>
      </c>
      <c r="AO156" s="213">
        <f>IF('Indicator Date hidden'!AP157="x","x",$AO$2-'Indicator Date hidden'!AP157)</f>
        <v>0</v>
      </c>
      <c r="AP156" s="213">
        <f>IF('Indicator Date hidden'!AQ157="x","x",$AP$2-'Indicator Date hidden'!AQ157)</f>
        <v>0</v>
      </c>
      <c r="AQ156" s="213">
        <f>IF('Indicator Date hidden'!AR157="x","x",$AQ$2-'Indicator Date hidden'!AR157)</f>
        <v>0</v>
      </c>
      <c r="AR156" s="213">
        <f>IF('Indicator Date hidden'!AS157="x","x",$AR$2-'Indicator Date hidden'!AS157)</f>
        <v>0</v>
      </c>
      <c r="AS156" s="213">
        <f>IF('Indicator Date hidden'!AT157="x","x",$AS$2-'Indicator Date hidden'!AT157)</f>
        <v>0</v>
      </c>
      <c r="AT156" s="213">
        <f>IF('Indicator Date hidden'!AU157="x","x",$AT$2-'Indicator Date hidden'!AU157)</f>
        <v>0</v>
      </c>
      <c r="AU156" s="213">
        <f>IF('Indicator Date hidden'!AV157="x","x",$AU$2-'Indicator Date hidden'!AV157)</f>
        <v>1</v>
      </c>
      <c r="AV156" s="213">
        <f>IF('Indicator Date hidden'!AW157="x","x",$AV$2-'Indicator Date hidden'!AW157)</f>
        <v>0</v>
      </c>
      <c r="AW156" s="213">
        <f>IF('Indicator Date hidden'!AX157="x","x",$AW$2-'Indicator Date hidden'!AX157)</f>
        <v>0</v>
      </c>
      <c r="AX156" s="213">
        <f>IF('Indicator Date hidden'!AY157="x","x",$AX$2-'Indicator Date hidden'!AY157)</f>
        <v>0</v>
      </c>
      <c r="AY156" s="213">
        <f>IF('Indicator Date hidden'!AZ157="x","x",$AY$2-'Indicator Date hidden'!AZ157)</f>
        <v>0</v>
      </c>
      <c r="AZ156" s="213">
        <f>IF('Indicator Date hidden'!BA157="x","x",$AZ$2-'Indicator Date hidden'!BA157)</f>
        <v>0</v>
      </c>
      <c r="BA156">
        <f t="shared" si="20"/>
        <v>6</v>
      </c>
      <c r="BB156" s="21">
        <f t="shared" si="21"/>
        <v>0.13043478260869565</v>
      </c>
      <c r="BC156">
        <f t="shared" si="22"/>
        <v>4</v>
      </c>
      <c r="BD156" s="21">
        <f t="shared" si="23"/>
        <v>0.49381811702611073</v>
      </c>
      <c r="BE156" s="283">
        <f t="shared" si="24"/>
        <v>0</v>
      </c>
    </row>
    <row r="157" spans="1:57" x14ac:dyDescent="0.35">
      <c r="A157" t="s">
        <v>8292</v>
      </c>
      <c r="B157" s="213">
        <f>IF('Indicator Date hidden'!C158="x","x",$B$2-'Indicator Date hidden'!C158)</f>
        <v>0</v>
      </c>
      <c r="C157" s="213">
        <f>IF('Indicator Date hidden'!D158="x","x",$C$2-'Indicator Date hidden'!D158)</f>
        <v>0</v>
      </c>
      <c r="D157" s="213">
        <f>IF('Indicator Date hidden'!E158="x","x",$D$2-'Indicator Date hidden'!E158)</f>
        <v>0</v>
      </c>
      <c r="E157" s="213">
        <f>IF('Indicator Date hidden'!F158="x","x",$E$2-'Indicator Date hidden'!F158)</f>
        <v>0</v>
      </c>
      <c r="F157" s="213">
        <f>IF('Indicator Date hidden'!G158="x","x",$F$2-'Indicator Date hidden'!G158)</f>
        <v>0</v>
      </c>
      <c r="G157" s="213">
        <f>IF('Indicator Date hidden'!H158="x","x",$G$2-'Indicator Date hidden'!H158)</f>
        <v>0</v>
      </c>
      <c r="H157" s="213">
        <f>IF('Indicator Date hidden'!I158="x","x",$H$2-'Indicator Date hidden'!I158)</f>
        <v>0</v>
      </c>
      <c r="I157" s="213">
        <f>IF('Indicator Date hidden'!J158="x","x",$I$2-'Indicator Date hidden'!J158)</f>
        <v>0</v>
      </c>
      <c r="J157" s="213">
        <f>IF('Indicator Date hidden'!K158="x","x",$J$2-'Indicator Date hidden'!K158)</f>
        <v>0</v>
      </c>
      <c r="K157" s="213">
        <f>IF('Indicator Date hidden'!L158="x","x",$K$2-'Indicator Date hidden'!L158)</f>
        <v>0</v>
      </c>
      <c r="L157" s="213">
        <f>IF('Indicator Date hidden'!M158="x","x",$L$2-'Indicator Date hidden'!M158)</f>
        <v>0</v>
      </c>
      <c r="M157" s="213">
        <f>IF('Indicator Date hidden'!N158="x","x",$M$2-'Indicator Date hidden'!N158)</f>
        <v>0</v>
      </c>
      <c r="N157" s="213">
        <f>IF('Indicator Date hidden'!O158="x","x",$N$2-'Indicator Date hidden'!O158)</f>
        <v>0</v>
      </c>
      <c r="O157" s="213">
        <f>IF('Indicator Date hidden'!P158="x","x",$O$2-'Indicator Date hidden'!P158)</f>
        <v>0</v>
      </c>
      <c r="P157" s="213">
        <f>IF('Indicator Date hidden'!Q158="x","x",$P$2-'Indicator Date hidden'!Q158)</f>
        <v>0</v>
      </c>
      <c r="Q157" s="213" t="str">
        <f>IF('Indicator Date hidden'!R158="x","x",$Q$2-'Indicator Date hidden'!R158)</f>
        <v>x</v>
      </c>
      <c r="R157" s="213">
        <f>IF('Indicator Date hidden'!S158="x","x",$R$2-'Indicator Date hidden'!S158)</f>
        <v>0</v>
      </c>
      <c r="S157" s="213">
        <f>IF('Indicator Date hidden'!T158="x","x",$S$2-'Indicator Date hidden'!T158)</f>
        <v>0</v>
      </c>
      <c r="T157" s="213">
        <f>IF('Indicator Date hidden'!U158="x","x",$T$2-'Indicator Date hidden'!U158)</f>
        <v>0</v>
      </c>
      <c r="U157" s="213">
        <f>IF('Indicator Date hidden'!V158="x","x",$U$2-'Indicator Date hidden'!V158)</f>
        <v>0</v>
      </c>
      <c r="V157" s="213">
        <f>IF('Indicator Date hidden'!W158="x","x",$V$2-'Indicator Date hidden'!W158)</f>
        <v>0</v>
      </c>
      <c r="W157" s="213">
        <f>IF('Indicator Date hidden'!X158="x","x",$W$2-'Indicator Date hidden'!X158)</f>
        <v>7</v>
      </c>
      <c r="X157" s="213">
        <f>IF('Indicator Date hidden'!Y158="x","x",$X$2-'Indicator Date hidden'!Y158)</f>
        <v>4</v>
      </c>
      <c r="Y157" s="213">
        <f>IF('Indicator Date hidden'!Z158="x","x",$Y$2-'Indicator Date hidden'!Z158)</f>
        <v>0</v>
      </c>
      <c r="Z157" s="213">
        <f>IF('Indicator Date hidden'!AA158="x","x",$Z$2-'Indicator Date hidden'!AA158)</f>
        <v>0</v>
      </c>
      <c r="AA157" s="213" t="str">
        <f>IF('Indicator Date hidden'!AB158="x","x",$AA$2-'Indicator Date hidden'!AB158)</f>
        <v>x</v>
      </c>
      <c r="AB157" s="213">
        <f>IF('Indicator Date hidden'!AC158="x","x",$AB$2-'Indicator Date hidden'!AC158)</f>
        <v>0</v>
      </c>
      <c r="AC157" s="213">
        <f>IF('Indicator Date hidden'!AD158="x","x",$AC$2-'Indicator Date hidden'!AD158)</f>
        <v>0</v>
      </c>
      <c r="AD157" s="213">
        <f>IF('Indicator Date hidden'!AE158="x","x",$AD$2-'Indicator Date hidden'!AE158)</f>
        <v>0</v>
      </c>
      <c r="AE157" s="213" t="str">
        <f>IF('Indicator Date hidden'!AF158="x","x",$AE$2-'Indicator Date hidden'!AF158)</f>
        <v>x</v>
      </c>
      <c r="AF157" s="213">
        <f>IF('Indicator Date hidden'!AG158="x","x",$AF$2-'Indicator Date hidden'!AG158)</f>
        <v>8</v>
      </c>
      <c r="AG157" s="213">
        <f>IF('Indicator Date hidden'!AH158="x","x",$AG$2-'Indicator Date hidden'!AH158)</f>
        <v>0</v>
      </c>
      <c r="AH157" s="213">
        <f>IF('Indicator Date hidden'!AI158="x","x",$AH$2-'Indicator Date hidden'!AI158)</f>
        <v>0</v>
      </c>
      <c r="AI157" s="213">
        <f>IF('Indicator Date hidden'!AJ158="x","x",$AI$2-'Indicator Date hidden'!AJ158)</f>
        <v>0</v>
      </c>
      <c r="AJ157" s="213" t="str">
        <f>IF('Indicator Date hidden'!AK158="x","x",$AJ$2-'Indicator Date hidden'!AK158)</f>
        <v>x</v>
      </c>
      <c r="AK157" s="213">
        <f>IF('Indicator Date hidden'!AL158="x","x",$AK$2-'Indicator Date hidden'!AL158)</f>
        <v>1</v>
      </c>
      <c r="AL157" s="213">
        <f>IF('Indicator Date hidden'!AM158="x","x",$AL$2-'Indicator Date hidden'!AM158)</f>
        <v>0</v>
      </c>
      <c r="AM157" s="213">
        <f>IF('Indicator Date hidden'!AN158="x","x",$AM$2-'Indicator Date hidden'!AN158)</f>
        <v>0</v>
      </c>
      <c r="AN157" s="213">
        <f>IF('Indicator Date hidden'!AO158="x","x",$AN$2-'Indicator Date hidden'!AO158)</f>
        <v>0</v>
      </c>
      <c r="AO157" s="213" t="str">
        <f>IF('Indicator Date hidden'!AP158="x","x",$AO$2-'Indicator Date hidden'!AP158)</f>
        <v>x</v>
      </c>
      <c r="AP157" s="213" t="str">
        <f>IF('Indicator Date hidden'!AQ158="x","x",$AP$2-'Indicator Date hidden'!AQ158)</f>
        <v>x</v>
      </c>
      <c r="AQ157" s="213">
        <f>IF('Indicator Date hidden'!AR158="x","x",$AQ$2-'Indicator Date hidden'!AR158)</f>
        <v>6</v>
      </c>
      <c r="AR157" s="213">
        <f>IF('Indicator Date hidden'!AS158="x","x",$AR$2-'Indicator Date hidden'!AS158)</f>
        <v>0</v>
      </c>
      <c r="AS157" s="213" t="str">
        <f>IF('Indicator Date hidden'!AT158="x","x",$AS$2-'Indicator Date hidden'!AT158)</f>
        <v>x</v>
      </c>
      <c r="AT157" s="213">
        <f>IF('Indicator Date hidden'!AU158="x","x",$AT$2-'Indicator Date hidden'!AU158)</f>
        <v>0</v>
      </c>
      <c r="AU157" s="213" t="str">
        <f>IF('Indicator Date hidden'!AV158="x","x",$AU$2-'Indicator Date hidden'!AV158)</f>
        <v>x</v>
      </c>
      <c r="AV157" s="213">
        <f>IF('Indicator Date hidden'!AW158="x","x",$AV$2-'Indicator Date hidden'!AW158)</f>
        <v>0</v>
      </c>
      <c r="AW157" s="213">
        <f>IF('Indicator Date hidden'!AX158="x","x",$AW$2-'Indicator Date hidden'!AX158)</f>
        <v>0</v>
      </c>
      <c r="AX157" s="213">
        <f>IF('Indicator Date hidden'!AY158="x","x",$AX$2-'Indicator Date hidden'!AY158)</f>
        <v>0</v>
      </c>
      <c r="AY157" s="213">
        <f>IF('Indicator Date hidden'!AZ158="x","x",$AY$2-'Indicator Date hidden'!AZ158)</f>
        <v>0</v>
      </c>
      <c r="AZ157" s="213">
        <f>IF('Indicator Date hidden'!BA158="x","x",$AZ$2-'Indicator Date hidden'!BA158)</f>
        <v>0</v>
      </c>
      <c r="BA157">
        <f t="shared" si="20"/>
        <v>26</v>
      </c>
      <c r="BB157" s="21">
        <f t="shared" si="21"/>
        <v>0.60465116279069764</v>
      </c>
      <c r="BC157">
        <f t="shared" si="22"/>
        <v>5</v>
      </c>
      <c r="BD157" s="21">
        <f t="shared" si="23"/>
        <v>1.8694550242289667</v>
      </c>
      <c r="BE157" s="283">
        <f t="shared" si="24"/>
        <v>0</v>
      </c>
    </row>
    <row r="158" spans="1:57" x14ac:dyDescent="0.35">
      <c r="A158" t="s">
        <v>8296</v>
      </c>
      <c r="B158" s="213">
        <f>IF('Indicator Date hidden'!C159="x","x",$B$2-'Indicator Date hidden'!C159)</f>
        <v>0</v>
      </c>
      <c r="C158" s="213">
        <f>IF('Indicator Date hidden'!D159="x","x",$C$2-'Indicator Date hidden'!D159)</f>
        <v>0</v>
      </c>
      <c r="D158" s="213">
        <f>IF('Indicator Date hidden'!E159="x","x",$D$2-'Indicator Date hidden'!E159)</f>
        <v>0</v>
      </c>
      <c r="E158" s="213">
        <f>IF('Indicator Date hidden'!F159="x","x",$E$2-'Indicator Date hidden'!F159)</f>
        <v>0</v>
      </c>
      <c r="F158" s="213">
        <f>IF('Indicator Date hidden'!G159="x","x",$F$2-'Indicator Date hidden'!G159)</f>
        <v>0</v>
      </c>
      <c r="G158" s="213">
        <f>IF('Indicator Date hidden'!H159="x","x",$G$2-'Indicator Date hidden'!H159)</f>
        <v>0</v>
      </c>
      <c r="H158" s="213">
        <f>IF('Indicator Date hidden'!I159="x","x",$H$2-'Indicator Date hidden'!I159)</f>
        <v>0</v>
      </c>
      <c r="I158" s="213">
        <f>IF('Indicator Date hidden'!J159="x","x",$I$2-'Indicator Date hidden'!J159)</f>
        <v>0</v>
      </c>
      <c r="J158" s="213">
        <f>IF('Indicator Date hidden'!K159="x","x",$J$2-'Indicator Date hidden'!K159)</f>
        <v>0</v>
      </c>
      <c r="K158" s="213">
        <f>IF('Indicator Date hidden'!L159="x","x",$K$2-'Indicator Date hidden'!L159)</f>
        <v>0</v>
      </c>
      <c r="L158" s="213">
        <f>IF('Indicator Date hidden'!M159="x","x",$L$2-'Indicator Date hidden'!M159)</f>
        <v>0</v>
      </c>
      <c r="M158" s="213">
        <f>IF('Indicator Date hidden'!N159="x","x",$M$2-'Indicator Date hidden'!N159)</f>
        <v>0</v>
      </c>
      <c r="N158" s="213">
        <f>IF('Indicator Date hidden'!O159="x","x",$N$2-'Indicator Date hidden'!O159)</f>
        <v>0</v>
      </c>
      <c r="O158" s="213">
        <f>IF('Indicator Date hidden'!P159="x","x",$O$2-'Indicator Date hidden'!P159)</f>
        <v>0</v>
      </c>
      <c r="P158" s="213" t="str">
        <f>IF('Indicator Date hidden'!Q159="x","x",$P$2-'Indicator Date hidden'!Q159)</f>
        <v>x</v>
      </c>
      <c r="Q158" s="213">
        <f>IF('Indicator Date hidden'!R159="x","x",$Q$2-'Indicator Date hidden'!R159)</f>
        <v>8</v>
      </c>
      <c r="R158" s="213">
        <f>IF('Indicator Date hidden'!S159="x","x",$R$2-'Indicator Date hidden'!S159)</f>
        <v>0</v>
      </c>
      <c r="S158" s="213">
        <f>IF('Indicator Date hidden'!T159="x","x",$S$2-'Indicator Date hidden'!T159)</f>
        <v>0</v>
      </c>
      <c r="T158" s="213">
        <f>IF('Indicator Date hidden'!U159="x","x",$T$2-'Indicator Date hidden'!U159)</f>
        <v>0</v>
      </c>
      <c r="U158" s="213">
        <f>IF('Indicator Date hidden'!V159="x","x",$U$2-'Indicator Date hidden'!V159)</f>
        <v>0</v>
      </c>
      <c r="V158" s="213">
        <f>IF('Indicator Date hidden'!W159="x","x",$V$2-'Indicator Date hidden'!W159)</f>
        <v>0</v>
      </c>
      <c r="W158" s="213">
        <f>IF('Indicator Date hidden'!X159="x","x",$W$2-'Indicator Date hidden'!X159)</f>
        <v>5</v>
      </c>
      <c r="X158" s="213">
        <f>IF('Indicator Date hidden'!Y159="x","x",$X$2-'Indicator Date hidden'!Y159)</f>
        <v>4</v>
      </c>
      <c r="Y158" s="213">
        <f>IF('Indicator Date hidden'!Z159="x","x",$Y$2-'Indicator Date hidden'!Z159)</f>
        <v>0</v>
      </c>
      <c r="Z158" s="213">
        <f>IF('Indicator Date hidden'!AA159="x","x",$Z$2-'Indicator Date hidden'!AA159)</f>
        <v>0</v>
      </c>
      <c r="AA158" s="213">
        <f>IF('Indicator Date hidden'!AB159="x","x",$AA$2-'Indicator Date hidden'!AB159)</f>
        <v>0</v>
      </c>
      <c r="AB158" s="213" t="str">
        <f>IF('Indicator Date hidden'!AC159="x","x",$AB$2-'Indicator Date hidden'!AC159)</f>
        <v>x</v>
      </c>
      <c r="AC158" s="213">
        <f>IF('Indicator Date hidden'!AD159="x","x",$AC$2-'Indicator Date hidden'!AD159)</f>
        <v>0</v>
      </c>
      <c r="AD158" s="213">
        <f>IF('Indicator Date hidden'!AE159="x","x",$AD$2-'Indicator Date hidden'!AE159)</f>
        <v>0</v>
      </c>
      <c r="AE158" s="213">
        <f>IF('Indicator Date hidden'!AF159="x","x",$AE$2-'Indicator Date hidden'!AF159)</f>
        <v>2</v>
      </c>
      <c r="AF158" s="213" t="str">
        <f>IF('Indicator Date hidden'!AG159="x","x",$AF$2-'Indicator Date hidden'!AG159)</f>
        <v>x</v>
      </c>
      <c r="AG158" s="213">
        <f>IF('Indicator Date hidden'!AH159="x","x",$AG$2-'Indicator Date hidden'!AH159)</f>
        <v>0</v>
      </c>
      <c r="AH158" s="213">
        <f>IF('Indicator Date hidden'!AI159="x","x",$AH$2-'Indicator Date hidden'!AI159)</f>
        <v>0</v>
      </c>
      <c r="AI158" s="213">
        <f>IF('Indicator Date hidden'!AJ159="x","x",$AI$2-'Indicator Date hidden'!AJ159)</f>
        <v>0</v>
      </c>
      <c r="AJ158" s="213">
        <f>IF('Indicator Date hidden'!AK159="x","x",$AJ$2-'Indicator Date hidden'!AK159)</f>
        <v>1</v>
      </c>
      <c r="AK158" s="213">
        <f>IF('Indicator Date hidden'!AL159="x","x",$AK$2-'Indicator Date hidden'!AL159)</f>
        <v>1</v>
      </c>
      <c r="AL158" s="213">
        <f>IF('Indicator Date hidden'!AM159="x","x",$AL$2-'Indicator Date hidden'!AM159)</f>
        <v>0</v>
      </c>
      <c r="AM158" s="213">
        <f>IF('Indicator Date hidden'!AN159="x","x",$AM$2-'Indicator Date hidden'!AN159)</f>
        <v>0</v>
      </c>
      <c r="AN158" s="213">
        <f>IF('Indicator Date hidden'!AO159="x","x",$AN$2-'Indicator Date hidden'!AO159)</f>
        <v>0</v>
      </c>
      <c r="AO158" s="213" t="str">
        <f>IF('Indicator Date hidden'!AP159="x","x",$AO$2-'Indicator Date hidden'!AP159)</f>
        <v>x</v>
      </c>
      <c r="AP158" s="213" t="str">
        <f>IF('Indicator Date hidden'!AQ159="x","x",$AP$2-'Indicator Date hidden'!AQ159)</f>
        <v>x</v>
      </c>
      <c r="AQ158" s="213" t="str">
        <f>IF('Indicator Date hidden'!AR159="x","x",$AQ$2-'Indicator Date hidden'!AR159)</f>
        <v>x</v>
      </c>
      <c r="AR158" s="213">
        <f>IF('Indicator Date hidden'!AS159="x","x",$AR$2-'Indicator Date hidden'!AS159)</f>
        <v>0</v>
      </c>
      <c r="AS158" s="213">
        <f>IF('Indicator Date hidden'!AT159="x","x",$AS$2-'Indicator Date hidden'!AT159)</f>
        <v>0</v>
      </c>
      <c r="AT158" s="213">
        <f>IF('Indicator Date hidden'!AU159="x","x",$AT$2-'Indicator Date hidden'!AU159)</f>
        <v>0</v>
      </c>
      <c r="AU158" s="213" t="str">
        <f>IF('Indicator Date hidden'!AV159="x","x",$AU$2-'Indicator Date hidden'!AV159)</f>
        <v>x</v>
      </c>
      <c r="AV158" s="213">
        <f>IF('Indicator Date hidden'!AW159="x","x",$AV$2-'Indicator Date hidden'!AW159)</f>
        <v>0</v>
      </c>
      <c r="AW158" s="213">
        <f>IF('Indicator Date hidden'!AX159="x","x",$AW$2-'Indicator Date hidden'!AX159)</f>
        <v>0</v>
      </c>
      <c r="AX158" s="213">
        <f>IF('Indicator Date hidden'!AY159="x","x",$AX$2-'Indicator Date hidden'!AY159)</f>
        <v>0</v>
      </c>
      <c r="AY158" s="213">
        <f>IF('Indicator Date hidden'!AZ159="x","x",$AY$2-'Indicator Date hidden'!AZ159)</f>
        <v>4</v>
      </c>
      <c r="AZ158" s="213">
        <f>IF('Indicator Date hidden'!BA159="x","x",$AZ$2-'Indicator Date hidden'!BA159)</f>
        <v>4</v>
      </c>
      <c r="BA158">
        <f t="shared" si="20"/>
        <v>29</v>
      </c>
      <c r="BB158" s="21">
        <f t="shared" si="21"/>
        <v>0.65909090909090906</v>
      </c>
      <c r="BC158">
        <f t="shared" si="22"/>
        <v>8</v>
      </c>
      <c r="BD158" s="21">
        <f t="shared" si="23"/>
        <v>1.6779747237529292</v>
      </c>
      <c r="BE158" s="283">
        <f t="shared" si="24"/>
        <v>0</v>
      </c>
    </row>
    <row r="159" spans="1:57" x14ac:dyDescent="0.35">
      <c r="A159" t="s">
        <v>8349</v>
      </c>
      <c r="B159" s="213">
        <f>IF('Indicator Date hidden'!C160="x","x",$B$2-'Indicator Date hidden'!C160)</f>
        <v>0</v>
      </c>
      <c r="C159" s="213">
        <f>IF('Indicator Date hidden'!D160="x","x",$C$2-'Indicator Date hidden'!D160)</f>
        <v>0</v>
      </c>
      <c r="D159" s="213">
        <f>IF('Indicator Date hidden'!E160="x","x",$D$2-'Indicator Date hidden'!E160)</f>
        <v>0</v>
      </c>
      <c r="E159" s="213">
        <f>IF('Indicator Date hidden'!F160="x","x",$E$2-'Indicator Date hidden'!F160)</f>
        <v>0</v>
      </c>
      <c r="F159" s="213">
        <f>IF('Indicator Date hidden'!G160="x","x",$F$2-'Indicator Date hidden'!G160)</f>
        <v>0</v>
      </c>
      <c r="G159" s="213">
        <f>IF('Indicator Date hidden'!H160="x","x",$G$2-'Indicator Date hidden'!H160)</f>
        <v>0</v>
      </c>
      <c r="H159" s="213">
        <f>IF('Indicator Date hidden'!I160="x","x",$H$2-'Indicator Date hidden'!I160)</f>
        <v>0</v>
      </c>
      <c r="I159" s="213">
        <f>IF('Indicator Date hidden'!J160="x","x",$I$2-'Indicator Date hidden'!J160)</f>
        <v>0</v>
      </c>
      <c r="J159" s="213">
        <f>IF('Indicator Date hidden'!K160="x","x",$J$2-'Indicator Date hidden'!K160)</f>
        <v>0</v>
      </c>
      <c r="K159" s="213">
        <f>IF('Indicator Date hidden'!L160="x","x",$K$2-'Indicator Date hidden'!L160)</f>
        <v>0</v>
      </c>
      <c r="L159" s="213">
        <f>IF('Indicator Date hidden'!M160="x","x",$L$2-'Indicator Date hidden'!M160)</f>
        <v>0</v>
      </c>
      <c r="M159" s="213">
        <f>IF('Indicator Date hidden'!N160="x","x",$M$2-'Indicator Date hidden'!N160)</f>
        <v>0</v>
      </c>
      <c r="N159" s="213">
        <f>IF('Indicator Date hidden'!O160="x","x",$N$2-'Indicator Date hidden'!O160)</f>
        <v>0</v>
      </c>
      <c r="O159" s="213">
        <f>IF('Indicator Date hidden'!P160="x","x",$O$2-'Indicator Date hidden'!P160)</f>
        <v>0</v>
      </c>
      <c r="P159" s="213">
        <f>IF('Indicator Date hidden'!Q160="x","x",$P$2-'Indicator Date hidden'!Q160)</f>
        <v>0</v>
      </c>
      <c r="Q159" s="213">
        <f>IF('Indicator Date hidden'!R160="x","x",$Q$2-'Indicator Date hidden'!R160)</f>
        <v>2</v>
      </c>
      <c r="R159" s="213">
        <f>IF('Indicator Date hidden'!S160="x","x",$R$2-'Indicator Date hidden'!S160)</f>
        <v>0</v>
      </c>
      <c r="S159" s="213">
        <f>IF('Indicator Date hidden'!T160="x","x",$S$2-'Indicator Date hidden'!T160)</f>
        <v>0</v>
      </c>
      <c r="T159" s="213">
        <f>IF('Indicator Date hidden'!U160="x","x",$T$2-'Indicator Date hidden'!U160)</f>
        <v>0</v>
      </c>
      <c r="U159" s="213">
        <f>IF('Indicator Date hidden'!V160="x","x",$U$2-'Indicator Date hidden'!V160)</f>
        <v>0</v>
      </c>
      <c r="V159" s="213">
        <f>IF('Indicator Date hidden'!W160="x","x",$V$2-'Indicator Date hidden'!W160)</f>
        <v>0</v>
      </c>
      <c r="W159" s="213">
        <f>IF('Indicator Date hidden'!X160="x","x",$W$2-'Indicator Date hidden'!X160)</f>
        <v>6</v>
      </c>
      <c r="X159" s="213">
        <f>IF('Indicator Date hidden'!Y160="x","x",$X$2-'Indicator Date hidden'!Y160)</f>
        <v>1</v>
      </c>
      <c r="Y159" s="213">
        <f>IF('Indicator Date hidden'!Z160="x","x",$Y$2-'Indicator Date hidden'!Z160)</f>
        <v>0</v>
      </c>
      <c r="Z159" s="213">
        <f>IF('Indicator Date hidden'!AA160="x","x",$Z$2-'Indicator Date hidden'!AA160)</f>
        <v>0</v>
      </c>
      <c r="AA159" s="213">
        <f>IF('Indicator Date hidden'!AB160="x","x",$AA$2-'Indicator Date hidden'!AB160)</f>
        <v>0</v>
      </c>
      <c r="AB159" s="213">
        <f>IF('Indicator Date hidden'!AC160="x","x",$AB$2-'Indicator Date hidden'!AC160)</f>
        <v>0</v>
      </c>
      <c r="AC159" s="213">
        <f>IF('Indicator Date hidden'!AD160="x","x",$AC$2-'Indicator Date hidden'!AD160)</f>
        <v>0</v>
      </c>
      <c r="AD159" s="213">
        <f>IF('Indicator Date hidden'!AE160="x","x",$AD$2-'Indicator Date hidden'!AE160)</f>
        <v>0</v>
      </c>
      <c r="AE159" s="213">
        <f>IF('Indicator Date hidden'!AF160="x","x",$AE$2-'Indicator Date hidden'!AF160)</f>
        <v>0</v>
      </c>
      <c r="AF159" s="213">
        <f>IF('Indicator Date hidden'!AG160="x","x",$AF$2-'Indicator Date hidden'!AG160)</f>
        <v>2</v>
      </c>
      <c r="AG159" s="213">
        <f>IF('Indicator Date hidden'!AH160="x","x",$AG$2-'Indicator Date hidden'!AH160)</f>
        <v>0</v>
      </c>
      <c r="AH159" s="213">
        <f>IF('Indicator Date hidden'!AI160="x","x",$AH$2-'Indicator Date hidden'!AI160)</f>
        <v>0</v>
      </c>
      <c r="AI159" s="213">
        <f>IF('Indicator Date hidden'!AJ160="x","x",$AI$2-'Indicator Date hidden'!AJ160)</f>
        <v>0</v>
      </c>
      <c r="AJ159" s="213" t="str">
        <f>IF('Indicator Date hidden'!AK160="x","x",$AJ$2-'Indicator Date hidden'!AK160)</f>
        <v>x</v>
      </c>
      <c r="AK159" s="213">
        <f>IF('Indicator Date hidden'!AL160="x","x",$AK$2-'Indicator Date hidden'!AL160)</f>
        <v>1</v>
      </c>
      <c r="AL159" s="213">
        <f>IF('Indicator Date hidden'!AM160="x","x",$AL$2-'Indicator Date hidden'!AM160)</f>
        <v>0</v>
      </c>
      <c r="AM159" s="213">
        <f>IF('Indicator Date hidden'!AN160="x","x",$AM$2-'Indicator Date hidden'!AN160)</f>
        <v>0</v>
      </c>
      <c r="AN159" s="213">
        <f>IF('Indicator Date hidden'!AO160="x","x",$AN$2-'Indicator Date hidden'!AO160)</f>
        <v>0</v>
      </c>
      <c r="AO159" s="213">
        <f>IF('Indicator Date hidden'!AP160="x","x",$AO$2-'Indicator Date hidden'!AP160)</f>
        <v>0</v>
      </c>
      <c r="AP159" s="213">
        <f>IF('Indicator Date hidden'!AQ160="x","x",$AP$2-'Indicator Date hidden'!AQ160)</f>
        <v>0</v>
      </c>
      <c r="AQ159" s="213">
        <f>IF('Indicator Date hidden'!AR160="x","x",$AQ$2-'Indicator Date hidden'!AR160)</f>
        <v>0</v>
      </c>
      <c r="AR159" s="213">
        <f>IF('Indicator Date hidden'!AS160="x","x",$AR$2-'Indicator Date hidden'!AS160)</f>
        <v>0</v>
      </c>
      <c r="AS159" s="213">
        <f>IF('Indicator Date hidden'!AT160="x","x",$AS$2-'Indicator Date hidden'!AT160)</f>
        <v>0</v>
      </c>
      <c r="AT159" s="213">
        <f>IF('Indicator Date hidden'!AU160="x","x",$AT$2-'Indicator Date hidden'!AU160)</f>
        <v>0</v>
      </c>
      <c r="AU159" s="213">
        <f>IF('Indicator Date hidden'!AV160="x","x",$AU$2-'Indicator Date hidden'!AV160)</f>
        <v>2</v>
      </c>
      <c r="AV159" s="213">
        <f>IF('Indicator Date hidden'!AW160="x","x",$AV$2-'Indicator Date hidden'!AW160)</f>
        <v>0</v>
      </c>
      <c r="AW159" s="213">
        <f>IF('Indicator Date hidden'!AX160="x","x",$AW$2-'Indicator Date hidden'!AX160)</f>
        <v>0</v>
      </c>
      <c r="AX159" s="213">
        <f>IF('Indicator Date hidden'!AY160="x","x",$AX$2-'Indicator Date hidden'!AY160)</f>
        <v>0</v>
      </c>
      <c r="AY159" s="213">
        <f>IF('Indicator Date hidden'!AZ160="x","x",$AY$2-'Indicator Date hidden'!AZ160)</f>
        <v>0</v>
      </c>
      <c r="AZ159" s="213">
        <f>IF('Indicator Date hidden'!BA160="x","x",$AZ$2-'Indicator Date hidden'!BA160)</f>
        <v>0</v>
      </c>
      <c r="BA159">
        <f t="shared" si="20"/>
        <v>14</v>
      </c>
      <c r="BB159" s="21">
        <f t="shared" si="21"/>
        <v>0.28000000000000003</v>
      </c>
      <c r="BC159">
        <f t="shared" si="22"/>
        <v>6</v>
      </c>
      <c r="BD159" s="21">
        <f t="shared" si="23"/>
        <v>0.96</v>
      </c>
      <c r="BE159" s="283">
        <f t="shared" si="24"/>
        <v>0</v>
      </c>
    </row>
    <row r="160" spans="1:57" x14ac:dyDescent="0.35">
      <c r="A160" t="s">
        <v>8299</v>
      </c>
      <c r="B160" s="213">
        <f>IF('Indicator Date hidden'!C161="x","x",$B$2-'Indicator Date hidden'!C161)</f>
        <v>0</v>
      </c>
      <c r="C160" s="213">
        <f>IF('Indicator Date hidden'!D161="x","x",$C$2-'Indicator Date hidden'!D161)</f>
        <v>0</v>
      </c>
      <c r="D160" s="213">
        <f>IF('Indicator Date hidden'!E161="x","x",$D$2-'Indicator Date hidden'!E161)</f>
        <v>0</v>
      </c>
      <c r="E160" s="213">
        <f>IF('Indicator Date hidden'!F161="x","x",$E$2-'Indicator Date hidden'!F161)</f>
        <v>0</v>
      </c>
      <c r="F160" s="213">
        <f>IF('Indicator Date hidden'!G161="x","x",$F$2-'Indicator Date hidden'!G161)</f>
        <v>0</v>
      </c>
      <c r="G160" s="213">
        <f>IF('Indicator Date hidden'!H161="x","x",$G$2-'Indicator Date hidden'!H161)</f>
        <v>0</v>
      </c>
      <c r="H160" s="213">
        <f>IF('Indicator Date hidden'!I161="x","x",$H$2-'Indicator Date hidden'!I161)</f>
        <v>0</v>
      </c>
      <c r="I160" s="213">
        <f>IF('Indicator Date hidden'!J161="x","x",$I$2-'Indicator Date hidden'!J161)</f>
        <v>0</v>
      </c>
      <c r="J160" s="213">
        <f>IF('Indicator Date hidden'!K161="x","x",$J$2-'Indicator Date hidden'!K161)</f>
        <v>0</v>
      </c>
      <c r="K160" s="213">
        <f>IF('Indicator Date hidden'!L161="x","x",$K$2-'Indicator Date hidden'!L161)</f>
        <v>0</v>
      </c>
      <c r="L160" s="213">
        <f>IF('Indicator Date hidden'!M161="x","x",$L$2-'Indicator Date hidden'!M161)</f>
        <v>0</v>
      </c>
      <c r="M160" s="213">
        <f>IF('Indicator Date hidden'!N161="x","x",$M$2-'Indicator Date hidden'!N161)</f>
        <v>0</v>
      </c>
      <c r="N160" s="213">
        <f>IF('Indicator Date hidden'!O161="x","x",$N$2-'Indicator Date hidden'!O161)</f>
        <v>0</v>
      </c>
      <c r="O160" s="213">
        <f>IF('Indicator Date hidden'!P161="x","x",$O$2-'Indicator Date hidden'!P161)</f>
        <v>0</v>
      </c>
      <c r="P160" s="213">
        <f>IF('Indicator Date hidden'!Q161="x","x",$P$2-'Indicator Date hidden'!Q161)</f>
        <v>0</v>
      </c>
      <c r="Q160" s="213">
        <f>IF('Indicator Date hidden'!R161="x","x",$Q$2-'Indicator Date hidden'!R161)</f>
        <v>4</v>
      </c>
      <c r="R160" s="213">
        <f>IF('Indicator Date hidden'!S161="x","x",$R$2-'Indicator Date hidden'!S161)</f>
        <v>0</v>
      </c>
      <c r="S160" s="213">
        <f>IF('Indicator Date hidden'!T161="x","x",$S$2-'Indicator Date hidden'!T161)</f>
        <v>0</v>
      </c>
      <c r="T160" s="213">
        <f>IF('Indicator Date hidden'!U161="x","x",$T$2-'Indicator Date hidden'!U161)</f>
        <v>0</v>
      </c>
      <c r="U160" s="213">
        <f>IF('Indicator Date hidden'!V161="x","x",$U$2-'Indicator Date hidden'!V161)</f>
        <v>0</v>
      </c>
      <c r="V160" s="213">
        <f>IF('Indicator Date hidden'!W161="x","x",$V$2-'Indicator Date hidden'!W161)</f>
        <v>0</v>
      </c>
      <c r="W160" s="213">
        <f>IF('Indicator Date hidden'!X161="x","x",$W$2-'Indicator Date hidden'!X161)</f>
        <v>4</v>
      </c>
      <c r="X160" s="213" t="str">
        <f>IF('Indicator Date hidden'!Y161="x","x",$X$2-'Indicator Date hidden'!Y161)</f>
        <v>x</v>
      </c>
      <c r="Y160" s="213">
        <f>IF('Indicator Date hidden'!Z161="x","x",$Y$2-'Indicator Date hidden'!Z161)</f>
        <v>0</v>
      </c>
      <c r="Z160" s="213">
        <f>IF('Indicator Date hidden'!AA161="x","x",$Z$2-'Indicator Date hidden'!AA161)</f>
        <v>0</v>
      </c>
      <c r="AA160" s="213">
        <f>IF('Indicator Date hidden'!AB161="x","x",$AA$2-'Indicator Date hidden'!AB161)</f>
        <v>0</v>
      </c>
      <c r="AB160" s="213">
        <f>IF('Indicator Date hidden'!AC161="x","x",$AB$2-'Indicator Date hidden'!AC161)</f>
        <v>0</v>
      </c>
      <c r="AC160" s="213">
        <f>IF('Indicator Date hidden'!AD161="x","x",$AC$2-'Indicator Date hidden'!AD161)</f>
        <v>0</v>
      </c>
      <c r="AD160" s="213">
        <f>IF('Indicator Date hidden'!AE161="x","x",$AD$2-'Indicator Date hidden'!AE161)</f>
        <v>0</v>
      </c>
      <c r="AE160" s="213" t="str">
        <f>IF('Indicator Date hidden'!AF161="x","x",$AE$2-'Indicator Date hidden'!AF161)</f>
        <v>x</v>
      </c>
      <c r="AF160" s="213" t="str">
        <f>IF('Indicator Date hidden'!AG161="x","x",$AF$2-'Indicator Date hidden'!AG161)</f>
        <v>x</v>
      </c>
      <c r="AG160" s="213">
        <f>IF('Indicator Date hidden'!AH161="x","x",$AG$2-'Indicator Date hidden'!AH161)</f>
        <v>0</v>
      </c>
      <c r="AH160" s="213">
        <f>IF('Indicator Date hidden'!AI161="x","x",$AH$2-'Indicator Date hidden'!AI161)</f>
        <v>0</v>
      </c>
      <c r="AI160" s="213">
        <f>IF('Indicator Date hidden'!AJ161="x","x",$AI$2-'Indicator Date hidden'!AJ161)</f>
        <v>0</v>
      </c>
      <c r="AJ160" s="213">
        <f>IF('Indicator Date hidden'!AK161="x","x",$AJ$2-'Indicator Date hidden'!AK161)</f>
        <v>1</v>
      </c>
      <c r="AK160" s="213">
        <f>IF('Indicator Date hidden'!AL161="x","x",$AK$2-'Indicator Date hidden'!AL161)</f>
        <v>0</v>
      </c>
      <c r="AL160" s="213">
        <f>IF('Indicator Date hidden'!AM161="x","x",$AL$2-'Indicator Date hidden'!AM161)</f>
        <v>0</v>
      </c>
      <c r="AM160" s="213">
        <f>IF('Indicator Date hidden'!AN161="x","x",$AM$2-'Indicator Date hidden'!AN161)</f>
        <v>0</v>
      </c>
      <c r="AN160" s="213">
        <f>IF('Indicator Date hidden'!AO161="x","x",$AN$2-'Indicator Date hidden'!AO161)</f>
        <v>0</v>
      </c>
      <c r="AO160" s="213" t="str">
        <f>IF('Indicator Date hidden'!AP161="x","x",$AO$2-'Indicator Date hidden'!AP161)</f>
        <v>x</v>
      </c>
      <c r="AP160" s="213" t="str">
        <f>IF('Indicator Date hidden'!AQ161="x","x",$AP$2-'Indicator Date hidden'!AQ161)</f>
        <v>x</v>
      </c>
      <c r="AQ160" s="213" t="str">
        <f>IF('Indicator Date hidden'!AR161="x","x",$AQ$2-'Indicator Date hidden'!AR161)</f>
        <v>x</v>
      </c>
      <c r="AR160" s="213">
        <f>IF('Indicator Date hidden'!AS161="x","x",$AR$2-'Indicator Date hidden'!AS161)</f>
        <v>0</v>
      </c>
      <c r="AS160" s="213">
        <f>IF('Indicator Date hidden'!AT161="x","x",$AS$2-'Indicator Date hidden'!AT161)</f>
        <v>0</v>
      </c>
      <c r="AT160" s="213">
        <f>IF('Indicator Date hidden'!AU161="x","x",$AT$2-'Indicator Date hidden'!AU161)</f>
        <v>0</v>
      </c>
      <c r="AU160" s="213">
        <f>IF('Indicator Date hidden'!AV161="x","x",$AU$2-'Indicator Date hidden'!AV161)</f>
        <v>6</v>
      </c>
      <c r="AV160" s="213">
        <f>IF('Indicator Date hidden'!AW161="x","x",$AV$2-'Indicator Date hidden'!AW161)</f>
        <v>0</v>
      </c>
      <c r="AW160" s="213">
        <f>IF('Indicator Date hidden'!AX161="x","x",$AW$2-'Indicator Date hidden'!AX161)</f>
        <v>0</v>
      </c>
      <c r="AX160" s="213">
        <f>IF('Indicator Date hidden'!AY161="x","x",$AX$2-'Indicator Date hidden'!AY161)</f>
        <v>0</v>
      </c>
      <c r="AY160" s="213">
        <f>IF('Indicator Date hidden'!AZ161="x","x",$AY$2-'Indicator Date hidden'!AZ161)</f>
        <v>0</v>
      </c>
      <c r="AZ160" s="213">
        <f>IF('Indicator Date hidden'!BA161="x","x",$AZ$2-'Indicator Date hidden'!BA161)</f>
        <v>0</v>
      </c>
      <c r="BA160">
        <f t="shared" si="20"/>
        <v>15</v>
      </c>
      <c r="BB160" s="21">
        <f t="shared" si="21"/>
        <v>0.33333333333333331</v>
      </c>
      <c r="BC160">
        <f t="shared" si="22"/>
        <v>4</v>
      </c>
      <c r="BD160" s="21">
        <f t="shared" si="23"/>
        <v>1.1925695879998879</v>
      </c>
      <c r="BE160" s="283">
        <f t="shared" si="24"/>
        <v>0</v>
      </c>
    </row>
    <row r="161" spans="1:57" x14ac:dyDescent="0.35">
      <c r="A161" t="s">
        <v>8134</v>
      </c>
      <c r="B161" s="213">
        <f>IF('Indicator Date hidden'!C162="x","x",$B$2-'Indicator Date hidden'!C162)</f>
        <v>0</v>
      </c>
      <c r="C161" s="213">
        <f>IF('Indicator Date hidden'!D162="x","x",$C$2-'Indicator Date hidden'!D162)</f>
        <v>0</v>
      </c>
      <c r="D161" s="213">
        <f>IF('Indicator Date hidden'!E162="x","x",$D$2-'Indicator Date hidden'!E162)</f>
        <v>0</v>
      </c>
      <c r="E161" s="213">
        <f>IF('Indicator Date hidden'!F162="x","x",$E$2-'Indicator Date hidden'!F162)</f>
        <v>0</v>
      </c>
      <c r="F161" s="213">
        <f>IF('Indicator Date hidden'!G162="x","x",$F$2-'Indicator Date hidden'!G162)</f>
        <v>0</v>
      </c>
      <c r="G161" s="213">
        <f>IF('Indicator Date hidden'!H162="x","x",$G$2-'Indicator Date hidden'!H162)</f>
        <v>0</v>
      </c>
      <c r="H161" s="213">
        <f>IF('Indicator Date hidden'!I162="x","x",$H$2-'Indicator Date hidden'!I162)</f>
        <v>0</v>
      </c>
      <c r="I161" s="213">
        <f>IF('Indicator Date hidden'!J162="x","x",$I$2-'Indicator Date hidden'!J162)</f>
        <v>0</v>
      </c>
      <c r="J161" s="213">
        <f>IF('Indicator Date hidden'!K162="x","x",$J$2-'Indicator Date hidden'!K162)</f>
        <v>0</v>
      </c>
      <c r="K161" s="213">
        <f>IF('Indicator Date hidden'!L162="x","x",$K$2-'Indicator Date hidden'!L162)</f>
        <v>0</v>
      </c>
      <c r="L161" s="213">
        <f>IF('Indicator Date hidden'!M162="x","x",$L$2-'Indicator Date hidden'!M162)</f>
        <v>0</v>
      </c>
      <c r="M161" s="213">
        <f>IF('Indicator Date hidden'!N162="x","x",$M$2-'Indicator Date hidden'!N162)</f>
        <v>0</v>
      </c>
      <c r="N161" s="213">
        <f>IF('Indicator Date hidden'!O162="x","x",$N$2-'Indicator Date hidden'!O162)</f>
        <v>0</v>
      </c>
      <c r="O161" s="213">
        <f>IF('Indicator Date hidden'!P162="x","x",$O$2-'Indicator Date hidden'!P162)</f>
        <v>0</v>
      </c>
      <c r="P161" s="213">
        <f>IF('Indicator Date hidden'!Q162="x","x",$P$2-'Indicator Date hidden'!Q162)</f>
        <v>0</v>
      </c>
      <c r="Q161" s="213" t="str">
        <f>IF('Indicator Date hidden'!R162="x","x",$Q$2-'Indicator Date hidden'!R162)</f>
        <v>x</v>
      </c>
      <c r="R161" s="213">
        <f>IF('Indicator Date hidden'!S162="x","x",$R$2-'Indicator Date hidden'!S162)</f>
        <v>0</v>
      </c>
      <c r="S161" s="213">
        <f>IF('Indicator Date hidden'!T162="x","x",$S$2-'Indicator Date hidden'!T162)</f>
        <v>0</v>
      </c>
      <c r="T161" s="213">
        <f>IF('Indicator Date hidden'!U162="x","x",$T$2-'Indicator Date hidden'!U162)</f>
        <v>0</v>
      </c>
      <c r="U161" s="213" t="str">
        <f>IF('Indicator Date hidden'!V162="x","x",$U$2-'Indicator Date hidden'!V162)</f>
        <v>x</v>
      </c>
      <c r="V161" s="213">
        <f>IF('Indicator Date hidden'!W162="x","x",$V$2-'Indicator Date hidden'!W162)</f>
        <v>0</v>
      </c>
      <c r="W161" s="213" t="str">
        <f>IF('Indicator Date hidden'!X162="x","x",$W$2-'Indicator Date hidden'!X162)</f>
        <v>x</v>
      </c>
      <c r="X161" s="213">
        <f>IF('Indicator Date hidden'!Y162="x","x",$X$2-'Indicator Date hidden'!Y162)</f>
        <v>1</v>
      </c>
      <c r="Y161" s="213">
        <f>IF('Indicator Date hidden'!Z162="x","x",$Y$2-'Indicator Date hidden'!Z162)</f>
        <v>0</v>
      </c>
      <c r="Z161" s="213">
        <f>IF('Indicator Date hidden'!AA162="x","x",$Z$2-'Indicator Date hidden'!AA162)</f>
        <v>0</v>
      </c>
      <c r="AA161" s="213">
        <f>IF('Indicator Date hidden'!AB162="x","x",$AA$2-'Indicator Date hidden'!AB162)</f>
        <v>1</v>
      </c>
      <c r="AB161" s="213">
        <f>IF('Indicator Date hidden'!AC162="x","x",$AB$2-'Indicator Date hidden'!AC162)</f>
        <v>0</v>
      </c>
      <c r="AC161" s="213">
        <f>IF('Indicator Date hidden'!AD162="x","x",$AC$2-'Indicator Date hidden'!AD162)</f>
        <v>0</v>
      </c>
      <c r="AD161" s="213" t="str">
        <f>IF('Indicator Date hidden'!AE162="x","x",$AD$2-'Indicator Date hidden'!AE162)</f>
        <v>x</v>
      </c>
      <c r="AE161" s="213">
        <f>IF('Indicator Date hidden'!AF162="x","x",$AE$2-'Indicator Date hidden'!AF162)</f>
        <v>0</v>
      </c>
      <c r="AF161" s="213">
        <f>IF('Indicator Date hidden'!AG162="x","x",$AF$2-'Indicator Date hidden'!AG162)</f>
        <v>1</v>
      </c>
      <c r="AG161" s="213">
        <f>IF('Indicator Date hidden'!AH162="x","x",$AG$2-'Indicator Date hidden'!AH162)</f>
        <v>0</v>
      </c>
      <c r="AH161" s="213">
        <f>IF('Indicator Date hidden'!AI162="x","x",$AH$2-'Indicator Date hidden'!AI162)</f>
        <v>0</v>
      </c>
      <c r="AI161" s="213">
        <f>IF('Indicator Date hidden'!AJ162="x","x",$AI$2-'Indicator Date hidden'!AJ162)</f>
        <v>0</v>
      </c>
      <c r="AJ161" s="213" t="str">
        <f>IF('Indicator Date hidden'!AK162="x","x",$AJ$2-'Indicator Date hidden'!AK162)</f>
        <v>x</v>
      </c>
      <c r="AK161" s="213">
        <f>IF('Indicator Date hidden'!AL162="x","x",$AK$2-'Indicator Date hidden'!AL162)</f>
        <v>1</v>
      </c>
      <c r="AL161" s="213">
        <f>IF('Indicator Date hidden'!AM162="x","x",$AL$2-'Indicator Date hidden'!AM162)</f>
        <v>0</v>
      </c>
      <c r="AM161" s="213">
        <f>IF('Indicator Date hidden'!AN162="x","x",$AM$2-'Indicator Date hidden'!AN162)</f>
        <v>0</v>
      </c>
      <c r="AN161" s="213">
        <f>IF('Indicator Date hidden'!AO162="x","x",$AN$2-'Indicator Date hidden'!AO162)</f>
        <v>0</v>
      </c>
      <c r="AO161" s="213">
        <f>IF('Indicator Date hidden'!AP162="x","x",$AO$2-'Indicator Date hidden'!AP162)</f>
        <v>0</v>
      </c>
      <c r="AP161" s="213">
        <f>IF('Indicator Date hidden'!AQ162="x","x",$AP$2-'Indicator Date hidden'!AQ162)</f>
        <v>0</v>
      </c>
      <c r="AQ161" s="213">
        <f>IF('Indicator Date hidden'!AR162="x","x",$AQ$2-'Indicator Date hidden'!AR162)</f>
        <v>0</v>
      </c>
      <c r="AR161" s="213">
        <f>IF('Indicator Date hidden'!AS162="x","x",$AR$2-'Indicator Date hidden'!AS162)</f>
        <v>0</v>
      </c>
      <c r="AS161" s="213">
        <f>IF('Indicator Date hidden'!AT162="x","x",$AS$2-'Indicator Date hidden'!AT162)</f>
        <v>0</v>
      </c>
      <c r="AT161" s="213">
        <f>IF('Indicator Date hidden'!AU162="x","x",$AT$2-'Indicator Date hidden'!AU162)</f>
        <v>0</v>
      </c>
      <c r="AU161" s="213">
        <f>IF('Indicator Date hidden'!AV162="x","x",$AU$2-'Indicator Date hidden'!AV162)</f>
        <v>1</v>
      </c>
      <c r="AV161" s="213">
        <f>IF('Indicator Date hidden'!AW162="x","x",$AV$2-'Indicator Date hidden'!AW162)</f>
        <v>0</v>
      </c>
      <c r="AW161" s="213">
        <f>IF('Indicator Date hidden'!AX162="x","x",$AW$2-'Indicator Date hidden'!AX162)</f>
        <v>0</v>
      </c>
      <c r="AX161" s="213">
        <f>IF('Indicator Date hidden'!AY162="x","x",$AX$2-'Indicator Date hidden'!AY162)</f>
        <v>0</v>
      </c>
      <c r="AY161" s="213">
        <f>IF('Indicator Date hidden'!AZ162="x","x",$AY$2-'Indicator Date hidden'!AZ162)</f>
        <v>0</v>
      </c>
      <c r="AZ161" s="213">
        <f>IF('Indicator Date hidden'!BA162="x","x",$AZ$2-'Indicator Date hidden'!BA162)</f>
        <v>0</v>
      </c>
      <c r="BA161">
        <f t="shared" si="20"/>
        <v>5</v>
      </c>
      <c r="BB161" s="21">
        <f t="shared" si="21"/>
        <v>0.10869565217391304</v>
      </c>
      <c r="BC161">
        <f t="shared" si="22"/>
        <v>5</v>
      </c>
      <c r="BD161" s="21">
        <f t="shared" si="23"/>
        <v>0.31125697963644244</v>
      </c>
      <c r="BE161" s="283">
        <f t="shared" si="24"/>
        <v>0</v>
      </c>
    </row>
    <row r="162" spans="1:57" x14ac:dyDescent="0.35">
      <c r="A162" t="s">
        <v>8214</v>
      </c>
      <c r="B162" s="213">
        <f>IF('Indicator Date hidden'!C163="x","x",$B$2-'Indicator Date hidden'!C163)</f>
        <v>0</v>
      </c>
      <c r="C162" s="213">
        <f>IF('Indicator Date hidden'!D163="x","x",$C$2-'Indicator Date hidden'!D163)</f>
        <v>0</v>
      </c>
      <c r="D162" s="213">
        <f>IF('Indicator Date hidden'!E163="x","x",$D$2-'Indicator Date hidden'!E163)</f>
        <v>0</v>
      </c>
      <c r="E162" s="213">
        <f>IF('Indicator Date hidden'!F163="x","x",$E$2-'Indicator Date hidden'!F163)</f>
        <v>0</v>
      </c>
      <c r="F162" s="213">
        <f>IF('Indicator Date hidden'!G163="x","x",$F$2-'Indicator Date hidden'!G163)</f>
        <v>0</v>
      </c>
      <c r="G162" s="213">
        <f>IF('Indicator Date hidden'!H163="x","x",$G$2-'Indicator Date hidden'!H163)</f>
        <v>0</v>
      </c>
      <c r="H162" s="213">
        <f>IF('Indicator Date hidden'!I163="x","x",$H$2-'Indicator Date hidden'!I163)</f>
        <v>0</v>
      </c>
      <c r="I162" s="213">
        <f>IF('Indicator Date hidden'!J163="x","x",$I$2-'Indicator Date hidden'!J163)</f>
        <v>0</v>
      </c>
      <c r="J162" s="213">
        <f>IF('Indicator Date hidden'!K163="x","x",$J$2-'Indicator Date hidden'!K163)</f>
        <v>0</v>
      </c>
      <c r="K162" s="213">
        <f>IF('Indicator Date hidden'!L163="x","x",$K$2-'Indicator Date hidden'!L163)</f>
        <v>0</v>
      </c>
      <c r="L162" s="213">
        <f>IF('Indicator Date hidden'!M163="x","x",$L$2-'Indicator Date hidden'!M163)</f>
        <v>0</v>
      </c>
      <c r="M162" s="213">
        <f>IF('Indicator Date hidden'!N163="x","x",$M$2-'Indicator Date hidden'!N163)</f>
        <v>0</v>
      </c>
      <c r="N162" s="213">
        <f>IF('Indicator Date hidden'!O163="x","x",$N$2-'Indicator Date hidden'!O163)</f>
        <v>0</v>
      </c>
      <c r="O162" s="213">
        <f>IF('Indicator Date hidden'!P163="x","x",$O$2-'Indicator Date hidden'!P163)</f>
        <v>0</v>
      </c>
      <c r="P162" s="213">
        <f>IF('Indicator Date hidden'!Q163="x","x",$P$2-'Indicator Date hidden'!Q163)</f>
        <v>0</v>
      </c>
      <c r="Q162" s="213" t="str">
        <f>IF('Indicator Date hidden'!R163="x","x",$Q$2-'Indicator Date hidden'!R163)</f>
        <v>x</v>
      </c>
      <c r="R162" s="213">
        <f>IF('Indicator Date hidden'!S163="x","x",$R$2-'Indicator Date hidden'!S163)</f>
        <v>0</v>
      </c>
      <c r="S162" s="213">
        <f>IF('Indicator Date hidden'!T163="x","x",$S$2-'Indicator Date hidden'!T163)</f>
        <v>0</v>
      </c>
      <c r="T162" s="213">
        <f>IF('Indicator Date hidden'!U163="x","x",$T$2-'Indicator Date hidden'!U163)</f>
        <v>0</v>
      </c>
      <c r="U162" s="213">
        <f>IF('Indicator Date hidden'!V163="x","x",$U$2-'Indicator Date hidden'!V163)</f>
        <v>0</v>
      </c>
      <c r="V162" s="213">
        <f>IF('Indicator Date hidden'!W163="x","x",$V$2-'Indicator Date hidden'!W163)</f>
        <v>0</v>
      </c>
      <c r="W162" s="213">
        <f>IF('Indicator Date hidden'!X163="x","x",$W$2-'Indicator Date hidden'!X163)</f>
        <v>2</v>
      </c>
      <c r="X162" s="213">
        <f>IF('Indicator Date hidden'!Y163="x","x",$X$2-'Indicator Date hidden'!Y163)</f>
        <v>4</v>
      </c>
      <c r="Y162" s="213">
        <f>IF('Indicator Date hidden'!Z163="x","x",$Y$2-'Indicator Date hidden'!Z163)</f>
        <v>0</v>
      </c>
      <c r="Z162" s="213">
        <f>IF('Indicator Date hidden'!AA163="x","x",$Z$2-'Indicator Date hidden'!AA163)</f>
        <v>0</v>
      </c>
      <c r="AA162" s="213">
        <f>IF('Indicator Date hidden'!AB163="x","x",$AA$2-'Indicator Date hidden'!AB163)</f>
        <v>0</v>
      </c>
      <c r="AB162" s="213">
        <f>IF('Indicator Date hidden'!AC163="x","x",$AB$2-'Indicator Date hidden'!AC163)</f>
        <v>0</v>
      </c>
      <c r="AC162" s="213">
        <f>IF('Indicator Date hidden'!AD163="x","x",$AC$2-'Indicator Date hidden'!AD163)</f>
        <v>0</v>
      </c>
      <c r="AD162" s="213">
        <f>IF('Indicator Date hidden'!AE163="x","x",$AD$2-'Indicator Date hidden'!AE163)</f>
        <v>0</v>
      </c>
      <c r="AE162" s="213">
        <f>IF('Indicator Date hidden'!AF163="x","x",$AE$2-'Indicator Date hidden'!AF163)</f>
        <v>0</v>
      </c>
      <c r="AF162" s="213">
        <f>IF('Indicator Date hidden'!AG163="x","x",$AF$2-'Indicator Date hidden'!AG163)</f>
        <v>1</v>
      </c>
      <c r="AG162" s="213">
        <f>IF('Indicator Date hidden'!AH163="x","x",$AG$2-'Indicator Date hidden'!AH163)</f>
        <v>0</v>
      </c>
      <c r="AH162" s="213">
        <f>IF('Indicator Date hidden'!AI163="x","x",$AH$2-'Indicator Date hidden'!AI163)</f>
        <v>0</v>
      </c>
      <c r="AI162" s="213">
        <f>IF('Indicator Date hidden'!AJ163="x","x",$AI$2-'Indicator Date hidden'!AJ163)</f>
        <v>0</v>
      </c>
      <c r="AJ162" s="213">
        <f>IF('Indicator Date hidden'!AK163="x","x",$AJ$2-'Indicator Date hidden'!AK163)</f>
        <v>1</v>
      </c>
      <c r="AK162" s="213">
        <f>IF('Indicator Date hidden'!AL163="x","x",$AK$2-'Indicator Date hidden'!AL163)</f>
        <v>1</v>
      </c>
      <c r="AL162" s="213">
        <f>IF('Indicator Date hidden'!AM163="x","x",$AL$2-'Indicator Date hidden'!AM163)</f>
        <v>0</v>
      </c>
      <c r="AM162" s="213">
        <f>IF('Indicator Date hidden'!AN163="x","x",$AM$2-'Indicator Date hidden'!AN163)</f>
        <v>0</v>
      </c>
      <c r="AN162" s="213">
        <f>IF('Indicator Date hidden'!AO163="x","x",$AN$2-'Indicator Date hidden'!AO163)</f>
        <v>0</v>
      </c>
      <c r="AO162" s="213">
        <f>IF('Indicator Date hidden'!AP163="x","x",$AO$2-'Indicator Date hidden'!AP163)</f>
        <v>0</v>
      </c>
      <c r="AP162" s="213">
        <f>IF('Indicator Date hidden'!AQ163="x","x",$AP$2-'Indicator Date hidden'!AQ163)</f>
        <v>0</v>
      </c>
      <c r="AQ162" s="213">
        <f>IF('Indicator Date hidden'!AR163="x","x",$AQ$2-'Indicator Date hidden'!AR163)</f>
        <v>0</v>
      </c>
      <c r="AR162" s="213">
        <f>IF('Indicator Date hidden'!AS163="x","x",$AR$2-'Indicator Date hidden'!AS163)</f>
        <v>0</v>
      </c>
      <c r="AS162" s="213">
        <f>IF('Indicator Date hidden'!AT163="x","x",$AS$2-'Indicator Date hidden'!AT163)</f>
        <v>0</v>
      </c>
      <c r="AT162" s="213">
        <f>IF('Indicator Date hidden'!AU163="x","x",$AT$2-'Indicator Date hidden'!AU163)</f>
        <v>0</v>
      </c>
      <c r="AU162" s="213">
        <f>IF('Indicator Date hidden'!AV163="x","x",$AU$2-'Indicator Date hidden'!AV163)</f>
        <v>4</v>
      </c>
      <c r="AV162" s="213">
        <f>IF('Indicator Date hidden'!AW163="x","x",$AV$2-'Indicator Date hidden'!AW163)</f>
        <v>0</v>
      </c>
      <c r="AW162" s="213">
        <f>IF('Indicator Date hidden'!AX163="x","x",$AW$2-'Indicator Date hidden'!AX163)</f>
        <v>0</v>
      </c>
      <c r="AX162" s="213">
        <f>IF('Indicator Date hidden'!AY163="x","x",$AX$2-'Indicator Date hidden'!AY163)</f>
        <v>0</v>
      </c>
      <c r="AY162" s="213">
        <f>IF('Indicator Date hidden'!AZ163="x","x",$AY$2-'Indicator Date hidden'!AZ163)</f>
        <v>0</v>
      </c>
      <c r="AZ162" s="213">
        <f>IF('Indicator Date hidden'!BA163="x","x",$AZ$2-'Indicator Date hidden'!BA163)</f>
        <v>0</v>
      </c>
      <c r="BA162">
        <f t="shared" si="20"/>
        <v>13</v>
      </c>
      <c r="BB162" s="21">
        <f t="shared" si="21"/>
        <v>0.26</v>
      </c>
      <c r="BC162">
        <f t="shared" si="22"/>
        <v>6</v>
      </c>
      <c r="BD162" s="21">
        <f t="shared" si="23"/>
        <v>0.84403791384036775</v>
      </c>
      <c r="BE162" s="283">
        <f t="shared" si="24"/>
        <v>0</v>
      </c>
    </row>
    <row r="163" spans="1:57" x14ac:dyDescent="0.35">
      <c r="A163" t="s">
        <v>8287</v>
      </c>
      <c r="B163" s="213">
        <f>IF('Indicator Date hidden'!C164="x","x",$B$2-'Indicator Date hidden'!C164)</f>
        <v>0</v>
      </c>
      <c r="C163" s="213">
        <f>IF('Indicator Date hidden'!D164="x","x",$C$2-'Indicator Date hidden'!D164)</f>
        <v>0</v>
      </c>
      <c r="D163" s="213">
        <f>IF('Indicator Date hidden'!E164="x","x",$D$2-'Indicator Date hidden'!E164)</f>
        <v>0</v>
      </c>
      <c r="E163" s="213">
        <f>IF('Indicator Date hidden'!F164="x","x",$E$2-'Indicator Date hidden'!F164)</f>
        <v>0</v>
      </c>
      <c r="F163" s="213">
        <f>IF('Indicator Date hidden'!G164="x","x",$F$2-'Indicator Date hidden'!G164)</f>
        <v>0</v>
      </c>
      <c r="G163" s="213">
        <f>IF('Indicator Date hidden'!H164="x","x",$G$2-'Indicator Date hidden'!H164)</f>
        <v>0</v>
      </c>
      <c r="H163" s="213">
        <f>IF('Indicator Date hidden'!I164="x","x",$H$2-'Indicator Date hidden'!I164)</f>
        <v>0</v>
      </c>
      <c r="I163" s="213">
        <f>IF('Indicator Date hidden'!J164="x","x",$I$2-'Indicator Date hidden'!J164)</f>
        <v>0</v>
      </c>
      <c r="J163" s="213">
        <f>IF('Indicator Date hidden'!K164="x","x",$J$2-'Indicator Date hidden'!K164)</f>
        <v>0</v>
      </c>
      <c r="K163" s="213">
        <f>IF('Indicator Date hidden'!L164="x","x",$K$2-'Indicator Date hidden'!L164)</f>
        <v>0</v>
      </c>
      <c r="L163" s="213">
        <f>IF('Indicator Date hidden'!M164="x","x",$L$2-'Indicator Date hidden'!M164)</f>
        <v>0</v>
      </c>
      <c r="M163" s="213">
        <f>IF('Indicator Date hidden'!N164="x","x",$M$2-'Indicator Date hidden'!N164)</f>
        <v>0</v>
      </c>
      <c r="N163" s="213">
        <f>IF('Indicator Date hidden'!O164="x","x",$N$2-'Indicator Date hidden'!O164)</f>
        <v>0</v>
      </c>
      <c r="O163" s="213">
        <f>IF('Indicator Date hidden'!P164="x","x",$O$2-'Indicator Date hidden'!P164)</f>
        <v>0</v>
      </c>
      <c r="P163" s="213">
        <f>IF('Indicator Date hidden'!Q164="x","x",$P$2-'Indicator Date hidden'!Q164)</f>
        <v>0</v>
      </c>
      <c r="Q163" s="213">
        <f>IF('Indicator Date hidden'!R164="x","x",$Q$2-'Indicator Date hidden'!R164)</f>
        <v>4</v>
      </c>
      <c r="R163" s="213">
        <f>IF('Indicator Date hidden'!S164="x","x",$R$2-'Indicator Date hidden'!S164)</f>
        <v>0</v>
      </c>
      <c r="S163" s="213">
        <f>IF('Indicator Date hidden'!T164="x","x",$S$2-'Indicator Date hidden'!T164)</f>
        <v>0</v>
      </c>
      <c r="T163" s="213">
        <f>IF('Indicator Date hidden'!U164="x","x",$T$2-'Indicator Date hidden'!U164)</f>
        <v>0</v>
      </c>
      <c r="U163" s="213">
        <f>IF('Indicator Date hidden'!V164="x","x",$U$2-'Indicator Date hidden'!V164)</f>
        <v>0</v>
      </c>
      <c r="V163" s="213">
        <f>IF('Indicator Date hidden'!W164="x","x",$V$2-'Indicator Date hidden'!W164)</f>
        <v>0</v>
      </c>
      <c r="W163" s="213">
        <f>IF('Indicator Date hidden'!X164="x","x",$W$2-'Indicator Date hidden'!X164)</f>
        <v>0</v>
      </c>
      <c r="X163" s="213">
        <f>IF('Indicator Date hidden'!Y164="x","x",$X$2-'Indicator Date hidden'!Y164)</f>
        <v>4</v>
      </c>
      <c r="Y163" s="213">
        <f>IF('Indicator Date hidden'!Z164="x","x",$Y$2-'Indicator Date hidden'!Z164)</f>
        <v>0</v>
      </c>
      <c r="Z163" s="213">
        <f>IF('Indicator Date hidden'!AA164="x","x",$Z$2-'Indicator Date hidden'!AA164)</f>
        <v>0</v>
      </c>
      <c r="AA163" s="213">
        <f>IF('Indicator Date hidden'!AB164="x","x",$AA$2-'Indicator Date hidden'!AB164)</f>
        <v>0</v>
      </c>
      <c r="AB163" s="213">
        <f>IF('Indicator Date hidden'!AC164="x","x",$AB$2-'Indicator Date hidden'!AC164)</f>
        <v>0</v>
      </c>
      <c r="AC163" s="213">
        <f>IF('Indicator Date hidden'!AD164="x","x",$AC$2-'Indicator Date hidden'!AD164)</f>
        <v>0</v>
      </c>
      <c r="AD163" s="213">
        <f>IF('Indicator Date hidden'!AE164="x","x",$AD$2-'Indicator Date hidden'!AE164)</f>
        <v>0</v>
      </c>
      <c r="AE163" s="213">
        <f>IF('Indicator Date hidden'!AF164="x","x",$AE$2-'Indicator Date hidden'!AF164)</f>
        <v>0</v>
      </c>
      <c r="AF163" s="213">
        <f>IF('Indicator Date hidden'!AG164="x","x",$AF$2-'Indicator Date hidden'!AG164)</f>
        <v>4</v>
      </c>
      <c r="AG163" s="213">
        <f>IF('Indicator Date hidden'!AH164="x","x",$AG$2-'Indicator Date hidden'!AH164)</f>
        <v>0</v>
      </c>
      <c r="AH163" s="213">
        <f>IF('Indicator Date hidden'!AI164="x","x",$AH$2-'Indicator Date hidden'!AI164)</f>
        <v>0</v>
      </c>
      <c r="AI163" s="213">
        <f>IF('Indicator Date hidden'!AJ164="x","x",$AI$2-'Indicator Date hidden'!AJ164)</f>
        <v>0</v>
      </c>
      <c r="AJ163" s="213">
        <f>IF('Indicator Date hidden'!AK164="x","x",$AJ$2-'Indicator Date hidden'!AK164)</f>
        <v>1</v>
      </c>
      <c r="AK163" s="213">
        <f>IF('Indicator Date hidden'!AL164="x","x",$AK$2-'Indicator Date hidden'!AL164)</f>
        <v>0</v>
      </c>
      <c r="AL163" s="213">
        <f>IF('Indicator Date hidden'!AM164="x","x",$AL$2-'Indicator Date hidden'!AM164)</f>
        <v>0</v>
      </c>
      <c r="AM163" s="213">
        <f>IF('Indicator Date hidden'!AN164="x","x",$AM$2-'Indicator Date hidden'!AN164)</f>
        <v>0</v>
      </c>
      <c r="AN163" s="213">
        <f>IF('Indicator Date hidden'!AO164="x","x",$AN$2-'Indicator Date hidden'!AO164)</f>
        <v>0</v>
      </c>
      <c r="AO163" s="213" t="str">
        <f>IF('Indicator Date hidden'!AP164="x","x",$AO$2-'Indicator Date hidden'!AP164)</f>
        <v>x</v>
      </c>
      <c r="AP163" s="213" t="str">
        <f>IF('Indicator Date hidden'!AQ164="x","x",$AP$2-'Indicator Date hidden'!AQ164)</f>
        <v>x</v>
      </c>
      <c r="AQ163" s="213">
        <f>IF('Indicator Date hidden'!AR164="x","x",$AQ$2-'Indicator Date hidden'!AR164)</f>
        <v>4</v>
      </c>
      <c r="AR163" s="213">
        <f>IF('Indicator Date hidden'!AS164="x","x",$AR$2-'Indicator Date hidden'!AS164)</f>
        <v>0</v>
      </c>
      <c r="AS163" s="213">
        <f>IF('Indicator Date hidden'!AT164="x","x",$AS$2-'Indicator Date hidden'!AT164)</f>
        <v>0</v>
      </c>
      <c r="AT163" s="213">
        <f>IF('Indicator Date hidden'!AU164="x","x",$AT$2-'Indicator Date hidden'!AU164)</f>
        <v>0</v>
      </c>
      <c r="AU163" s="213">
        <f>IF('Indicator Date hidden'!AV164="x","x",$AU$2-'Indicator Date hidden'!AV164)</f>
        <v>1</v>
      </c>
      <c r="AV163" s="213">
        <f>IF('Indicator Date hidden'!AW164="x","x",$AV$2-'Indicator Date hidden'!AW164)</f>
        <v>0</v>
      </c>
      <c r="AW163" s="213">
        <f>IF('Indicator Date hidden'!AX164="x","x",$AW$2-'Indicator Date hidden'!AX164)</f>
        <v>0</v>
      </c>
      <c r="AX163" s="213">
        <f>IF('Indicator Date hidden'!AY164="x","x",$AX$2-'Indicator Date hidden'!AY164)</f>
        <v>0</v>
      </c>
      <c r="AY163" s="213">
        <f>IF('Indicator Date hidden'!AZ164="x","x",$AY$2-'Indicator Date hidden'!AZ164)</f>
        <v>1</v>
      </c>
      <c r="AZ163" s="213">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3">
        <f t="shared" ref="BE163:BE193" si="29">MEDIAN(B163:AZ163)</f>
        <v>0</v>
      </c>
    </row>
    <row r="164" spans="1:57" x14ac:dyDescent="0.35">
      <c r="A164" t="s">
        <v>8303</v>
      </c>
      <c r="B164" s="213">
        <f>IF('Indicator Date hidden'!C165="x","x",$B$2-'Indicator Date hidden'!C165)</f>
        <v>0</v>
      </c>
      <c r="C164" s="213">
        <f>IF('Indicator Date hidden'!D165="x","x",$C$2-'Indicator Date hidden'!D165)</f>
        <v>0</v>
      </c>
      <c r="D164" s="213">
        <f>IF('Indicator Date hidden'!E165="x","x",$D$2-'Indicator Date hidden'!E165)</f>
        <v>0</v>
      </c>
      <c r="E164" s="213">
        <f>IF('Indicator Date hidden'!F165="x","x",$E$2-'Indicator Date hidden'!F165)</f>
        <v>0</v>
      </c>
      <c r="F164" s="213">
        <f>IF('Indicator Date hidden'!G165="x","x",$F$2-'Indicator Date hidden'!G165)</f>
        <v>0</v>
      </c>
      <c r="G164" s="213">
        <f>IF('Indicator Date hidden'!H165="x","x",$G$2-'Indicator Date hidden'!H165)</f>
        <v>0</v>
      </c>
      <c r="H164" s="213">
        <f>IF('Indicator Date hidden'!I165="x","x",$H$2-'Indicator Date hidden'!I165)</f>
        <v>0</v>
      </c>
      <c r="I164" s="213">
        <f>IF('Indicator Date hidden'!J165="x","x",$I$2-'Indicator Date hidden'!J165)</f>
        <v>0</v>
      </c>
      <c r="J164" s="213">
        <f>IF('Indicator Date hidden'!K165="x","x",$J$2-'Indicator Date hidden'!K165)</f>
        <v>0</v>
      </c>
      <c r="K164" s="213">
        <f>IF('Indicator Date hidden'!L165="x","x",$K$2-'Indicator Date hidden'!L165)</f>
        <v>0</v>
      </c>
      <c r="L164" s="213">
        <f>IF('Indicator Date hidden'!M165="x","x",$L$2-'Indicator Date hidden'!M165)</f>
        <v>0</v>
      </c>
      <c r="M164" s="213">
        <f>IF('Indicator Date hidden'!N165="x","x",$M$2-'Indicator Date hidden'!N165)</f>
        <v>0</v>
      </c>
      <c r="N164" s="213">
        <f>IF('Indicator Date hidden'!O165="x","x",$N$2-'Indicator Date hidden'!O165)</f>
        <v>0</v>
      </c>
      <c r="O164" s="213">
        <f>IF('Indicator Date hidden'!P165="x","x",$O$2-'Indicator Date hidden'!P165)</f>
        <v>0</v>
      </c>
      <c r="P164" s="213">
        <f>IF('Indicator Date hidden'!Q165="x","x",$P$2-'Indicator Date hidden'!Q165)</f>
        <v>0</v>
      </c>
      <c r="Q164" s="213">
        <f>IF('Indicator Date hidden'!R165="x","x",$Q$2-'Indicator Date hidden'!R165)</f>
        <v>4</v>
      </c>
      <c r="R164" s="213">
        <f>IF('Indicator Date hidden'!S165="x","x",$R$2-'Indicator Date hidden'!S165)</f>
        <v>0</v>
      </c>
      <c r="S164" s="213">
        <f>IF('Indicator Date hidden'!T165="x","x",$S$2-'Indicator Date hidden'!T165)</f>
        <v>0</v>
      </c>
      <c r="T164" s="213">
        <f>IF('Indicator Date hidden'!U165="x","x",$T$2-'Indicator Date hidden'!U165)</f>
        <v>0</v>
      </c>
      <c r="U164" s="213">
        <f>IF('Indicator Date hidden'!V165="x","x",$U$2-'Indicator Date hidden'!V165)</f>
        <v>0</v>
      </c>
      <c r="V164" s="213">
        <f>IF('Indicator Date hidden'!W165="x","x",$V$2-'Indicator Date hidden'!W165)</f>
        <v>0</v>
      </c>
      <c r="W164" s="213">
        <f>IF('Indicator Date hidden'!X165="x","x",$W$2-'Indicator Date hidden'!X165)</f>
        <v>4</v>
      </c>
      <c r="X164" s="213">
        <f>IF('Indicator Date hidden'!Y165="x","x",$X$2-'Indicator Date hidden'!Y165)</f>
        <v>2</v>
      </c>
      <c r="Y164" s="213">
        <f>IF('Indicator Date hidden'!Z165="x","x",$Y$2-'Indicator Date hidden'!Z165)</f>
        <v>0</v>
      </c>
      <c r="Z164" s="213">
        <f>IF('Indicator Date hidden'!AA165="x","x",$Z$2-'Indicator Date hidden'!AA165)</f>
        <v>0</v>
      </c>
      <c r="AA164" s="213">
        <f>IF('Indicator Date hidden'!AB165="x","x",$AA$2-'Indicator Date hidden'!AB165)</f>
        <v>0</v>
      </c>
      <c r="AB164" s="213">
        <f>IF('Indicator Date hidden'!AC165="x","x",$AB$2-'Indicator Date hidden'!AC165)</f>
        <v>0</v>
      </c>
      <c r="AC164" s="213">
        <f>IF('Indicator Date hidden'!AD165="x","x",$AC$2-'Indicator Date hidden'!AD165)</f>
        <v>0</v>
      </c>
      <c r="AD164" s="213">
        <f>IF('Indicator Date hidden'!AE165="x","x",$AD$2-'Indicator Date hidden'!AE165)</f>
        <v>0</v>
      </c>
      <c r="AE164" s="213">
        <f>IF('Indicator Date hidden'!AF165="x","x",$AE$2-'Indicator Date hidden'!AF165)</f>
        <v>0</v>
      </c>
      <c r="AF164" s="213" t="str">
        <f>IF('Indicator Date hidden'!AG165="x","x",$AF$2-'Indicator Date hidden'!AG165)</f>
        <v>x</v>
      </c>
      <c r="AG164" s="213">
        <f>IF('Indicator Date hidden'!AH165="x","x",$AG$2-'Indicator Date hidden'!AH165)</f>
        <v>0</v>
      </c>
      <c r="AH164" s="213">
        <f>IF('Indicator Date hidden'!AI165="x","x",$AH$2-'Indicator Date hidden'!AI165)</f>
        <v>0</v>
      </c>
      <c r="AI164" s="213">
        <f>IF('Indicator Date hidden'!AJ165="x","x",$AI$2-'Indicator Date hidden'!AJ165)</f>
        <v>0</v>
      </c>
      <c r="AJ164" s="213" t="str">
        <f>IF('Indicator Date hidden'!AK165="x","x",$AJ$2-'Indicator Date hidden'!AK165)</f>
        <v>x</v>
      </c>
      <c r="AK164" s="213">
        <f>IF('Indicator Date hidden'!AL165="x","x",$AK$2-'Indicator Date hidden'!AL165)</f>
        <v>1</v>
      </c>
      <c r="AL164" s="213">
        <f>IF('Indicator Date hidden'!AM165="x","x",$AL$2-'Indicator Date hidden'!AM165)</f>
        <v>0</v>
      </c>
      <c r="AM164" s="213">
        <f>IF('Indicator Date hidden'!AN165="x","x",$AM$2-'Indicator Date hidden'!AN165)</f>
        <v>0</v>
      </c>
      <c r="AN164" s="213">
        <f>IF('Indicator Date hidden'!AO165="x","x",$AN$2-'Indicator Date hidden'!AO165)</f>
        <v>0</v>
      </c>
      <c r="AO164" s="213">
        <f>IF('Indicator Date hidden'!AP165="x","x",$AO$2-'Indicator Date hidden'!AP165)</f>
        <v>1</v>
      </c>
      <c r="AP164" s="213">
        <f>IF('Indicator Date hidden'!AQ165="x","x",$AP$2-'Indicator Date hidden'!AQ165)</f>
        <v>1</v>
      </c>
      <c r="AQ164" s="213" t="str">
        <f>IF('Indicator Date hidden'!AR165="x","x",$AQ$2-'Indicator Date hidden'!AR165)</f>
        <v>x</v>
      </c>
      <c r="AR164" s="213">
        <f>IF('Indicator Date hidden'!AS165="x","x",$AR$2-'Indicator Date hidden'!AS165)</f>
        <v>0</v>
      </c>
      <c r="AS164" s="213">
        <f>IF('Indicator Date hidden'!AT165="x","x",$AS$2-'Indicator Date hidden'!AT165)</f>
        <v>0</v>
      </c>
      <c r="AT164" s="213">
        <f>IF('Indicator Date hidden'!AU165="x","x",$AT$2-'Indicator Date hidden'!AU165)</f>
        <v>0</v>
      </c>
      <c r="AU164" s="213">
        <f>IF('Indicator Date hidden'!AV165="x","x",$AU$2-'Indicator Date hidden'!AV165)</f>
        <v>4</v>
      </c>
      <c r="AV164" s="213">
        <f>IF('Indicator Date hidden'!AW165="x","x",$AV$2-'Indicator Date hidden'!AW165)</f>
        <v>0</v>
      </c>
      <c r="AW164" s="213">
        <f>IF('Indicator Date hidden'!AX165="x","x",$AW$2-'Indicator Date hidden'!AX165)</f>
        <v>0</v>
      </c>
      <c r="AX164" s="213">
        <f>IF('Indicator Date hidden'!AY165="x","x",$AX$2-'Indicator Date hidden'!AY165)</f>
        <v>0</v>
      </c>
      <c r="AY164" s="213">
        <f>IF('Indicator Date hidden'!AZ165="x","x",$AY$2-'Indicator Date hidden'!AZ165)</f>
        <v>0</v>
      </c>
      <c r="AZ164" s="213">
        <f>IF('Indicator Date hidden'!BA165="x","x",$AZ$2-'Indicator Date hidden'!BA165)</f>
        <v>0</v>
      </c>
      <c r="BA164">
        <f t="shared" si="25"/>
        <v>17</v>
      </c>
      <c r="BB164" s="21">
        <f t="shared" si="26"/>
        <v>0.35416666666666669</v>
      </c>
      <c r="BC164">
        <f t="shared" si="27"/>
        <v>7</v>
      </c>
      <c r="BD164" s="21">
        <f t="shared" si="28"/>
        <v>1.0101481602000548</v>
      </c>
      <c r="BE164" s="283">
        <f t="shared" si="29"/>
        <v>0</v>
      </c>
    </row>
    <row r="165" spans="1:57" x14ac:dyDescent="0.35">
      <c r="A165" t="s">
        <v>8309</v>
      </c>
      <c r="B165" s="213">
        <f>IF('Indicator Date hidden'!C166="x","x",$B$2-'Indicator Date hidden'!C166)</f>
        <v>0</v>
      </c>
      <c r="C165" s="213">
        <f>IF('Indicator Date hidden'!D166="x","x",$C$2-'Indicator Date hidden'!D166)</f>
        <v>0</v>
      </c>
      <c r="D165" s="213">
        <f>IF('Indicator Date hidden'!E166="x","x",$D$2-'Indicator Date hidden'!E166)</f>
        <v>0</v>
      </c>
      <c r="E165" s="213">
        <f>IF('Indicator Date hidden'!F166="x","x",$E$2-'Indicator Date hidden'!F166)</f>
        <v>0</v>
      </c>
      <c r="F165" s="213">
        <f>IF('Indicator Date hidden'!G166="x","x",$F$2-'Indicator Date hidden'!G166)</f>
        <v>0</v>
      </c>
      <c r="G165" s="213">
        <f>IF('Indicator Date hidden'!H166="x","x",$G$2-'Indicator Date hidden'!H166)</f>
        <v>0</v>
      </c>
      <c r="H165" s="213">
        <f>IF('Indicator Date hidden'!I166="x","x",$H$2-'Indicator Date hidden'!I166)</f>
        <v>0</v>
      </c>
      <c r="I165" s="213">
        <f>IF('Indicator Date hidden'!J166="x","x",$I$2-'Indicator Date hidden'!J166)</f>
        <v>0</v>
      </c>
      <c r="J165" s="213">
        <f>IF('Indicator Date hidden'!K166="x","x",$J$2-'Indicator Date hidden'!K166)</f>
        <v>0</v>
      </c>
      <c r="K165" s="213">
        <f>IF('Indicator Date hidden'!L166="x","x",$K$2-'Indicator Date hidden'!L166)</f>
        <v>0</v>
      </c>
      <c r="L165" s="213">
        <f>IF('Indicator Date hidden'!M166="x","x",$L$2-'Indicator Date hidden'!M166)</f>
        <v>0</v>
      </c>
      <c r="M165" s="213">
        <f>IF('Indicator Date hidden'!N166="x","x",$M$2-'Indicator Date hidden'!N166)</f>
        <v>0</v>
      </c>
      <c r="N165" s="213">
        <f>IF('Indicator Date hidden'!O166="x","x",$N$2-'Indicator Date hidden'!O166)</f>
        <v>0</v>
      </c>
      <c r="O165" s="213">
        <f>IF('Indicator Date hidden'!P166="x","x",$O$2-'Indicator Date hidden'!P166)</f>
        <v>0</v>
      </c>
      <c r="P165" s="213">
        <f>IF('Indicator Date hidden'!Q166="x","x",$P$2-'Indicator Date hidden'!Q166)</f>
        <v>0</v>
      </c>
      <c r="Q165" s="213">
        <f>IF('Indicator Date hidden'!R166="x","x",$Q$2-'Indicator Date hidden'!R166)</f>
        <v>4</v>
      </c>
      <c r="R165" s="213">
        <f>IF('Indicator Date hidden'!S166="x","x",$R$2-'Indicator Date hidden'!S166)</f>
        <v>0</v>
      </c>
      <c r="S165" s="213">
        <f>IF('Indicator Date hidden'!T166="x","x",$S$2-'Indicator Date hidden'!T166)</f>
        <v>0</v>
      </c>
      <c r="T165" s="213">
        <f>IF('Indicator Date hidden'!U166="x","x",$T$2-'Indicator Date hidden'!U166)</f>
        <v>0</v>
      </c>
      <c r="U165" s="213">
        <f>IF('Indicator Date hidden'!V166="x","x",$U$2-'Indicator Date hidden'!V166)</f>
        <v>0</v>
      </c>
      <c r="V165" s="213">
        <f>IF('Indicator Date hidden'!W166="x","x",$V$2-'Indicator Date hidden'!W166)</f>
        <v>0</v>
      </c>
      <c r="W165" s="213">
        <f>IF('Indicator Date hidden'!X166="x","x",$W$2-'Indicator Date hidden'!X166)</f>
        <v>4</v>
      </c>
      <c r="X165" s="213">
        <f>IF('Indicator Date hidden'!Y166="x","x",$X$2-'Indicator Date hidden'!Y166)</f>
        <v>5</v>
      </c>
      <c r="Y165" s="213">
        <f>IF('Indicator Date hidden'!Z166="x","x",$Y$2-'Indicator Date hidden'!Z166)</f>
        <v>0</v>
      </c>
      <c r="Z165" s="213">
        <f>IF('Indicator Date hidden'!AA166="x","x",$Z$2-'Indicator Date hidden'!AA166)</f>
        <v>0</v>
      </c>
      <c r="AA165" s="213">
        <f>IF('Indicator Date hidden'!AB166="x","x",$AA$2-'Indicator Date hidden'!AB166)</f>
        <v>0</v>
      </c>
      <c r="AB165" s="213">
        <f>IF('Indicator Date hidden'!AC166="x","x",$AB$2-'Indicator Date hidden'!AC166)</f>
        <v>0</v>
      </c>
      <c r="AC165" s="213">
        <f>IF('Indicator Date hidden'!AD166="x","x",$AC$2-'Indicator Date hidden'!AD166)</f>
        <v>0</v>
      </c>
      <c r="AD165" s="213">
        <f>IF('Indicator Date hidden'!AE166="x","x",$AD$2-'Indicator Date hidden'!AE166)</f>
        <v>0</v>
      </c>
      <c r="AE165" s="213">
        <f>IF('Indicator Date hidden'!AF166="x","x",$AE$2-'Indicator Date hidden'!AF166)</f>
        <v>0</v>
      </c>
      <c r="AF165" s="213">
        <f>IF('Indicator Date hidden'!AG166="x","x",$AF$2-'Indicator Date hidden'!AG166)</f>
        <v>4</v>
      </c>
      <c r="AG165" s="213">
        <f>IF('Indicator Date hidden'!AH166="x","x",$AG$2-'Indicator Date hidden'!AH166)</f>
        <v>0</v>
      </c>
      <c r="AH165" s="213">
        <f>IF('Indicator Date hidden'!AI166="x","x",$AH$2-'Indicator Date hidden'!AI166)</f>
        <v>0</v>
      </c>
      <c r="AI165" s="213">
        <f>IF('Indicator Date hidden'!AJ166="x","x",$AI$2-'Indicator Date hidden'!AJ166)</f>
        <v>0</v>
      </c>
      <c r="AJ165" s="213" t="str">
        <f>IF('Indicator Date hidden'!AK166="x","x",$AJ$2-'Indicator Date hidden'!AK166)</f>
        <v>x</v>
      </c>
      <c r="AK165" s="213">
        <f>IF('Indicator Date hidden'!AL166="x","x",$AK$2-'Indicator Date hidden'!AL166)</f>
        <v>1</v>
      </c>
      <c r="AL165" s="213">
        <f>IF('Indicator Date hidden'!AM166="x","x",$AL$2-'Indicator Date hidden'!AM166)</f>
        <v>0</v>
      </c>
      <c r="AM165" s="213">
        <f>IF('Indicator Date hidden'!AN166="x","x",$AM$2-'Indicator Date hidden'!AN166)</f>
        <v>0</v>
      </c>
      <c r="AN165" s="213">
        <f>IF('Indicator Date hidden'!AO166="x","x",$AN$2-'Indicator Date hidden'!AO166)</f>
        <v>0</v>
      </c>
      <c r="AO165" s="213" t="str">
        <f>IF('Indicator Date hidden'!AP166="x","x",$AO$2-'Indicator Date hidden'!AP166)</f>
        <v>x</v>
      </c>
      <c r="AP165" s="213" t="str">
        <f>IF('Indicator Date hidden'!AQ166="x","x",$AP$2-'Indicator Date hidden'!AQ166)</f>
        <v>x</v>
      </c>
      <c r="AQ165" s="213">
        <f>IF('Indicator Date hidden'!AR166="x","x",$AQ$2-'Indicator Date hidden'!AR166)</f>
        <v>0</v>
      </c>
      <c r="AR165" s="213">
        <f>IF('Indicator Date hidden'!AS166="x","x",$AR$2-'Indicator Date hidden'!AS166)</f>
        <v>0</v>
      </c>
      <c r="AS165" s="213">
        <f>IF('Indicator Date hidden'!AT166="x","x",$AS$2-'Indicator Date hidden'!AT166)</f>
        <v>0</v>
      </c>
      <c r="AT165" s="213">
        <f>IF('Indicator Date hidden'!AU166="x","x",$AT$2-'Indicator Date hidden'!AU166)</f>
        <v>0</v>
      </c>
      <c r="AU165" s="213">
        <f>IF('Indicator Date hidden'!AV166="x","x",$AU$2-'Indicator Date hidden'!AV166)</f>
        <v>4</v>
      </c>
      <c r="AV165" s="213">
        <f>IF('Indicator Date hidden'!AW166="x","x",$AV$2-'Indicator Date hidden'!AW166)</f>
        <v>0</v>
      </c>
      <c r="AW165" s="213">
        <f>IF('Indicator Date hidden'!AX166="x","x",$AW$2-'Indicator Date hidden'!AX166)</f>
        <v>0</v>
      </c>
      <c r="AX165" s="213">
        <f>IF('Indicator Date hidden'!AY166="x","x",$AX$2-'Indicator Date hidden'!AY166)</f>
        <v>0</v>
      </c>
      <c r="AY165" s="213">
        <f>IF('Indicator Date hidden'!AZ166="x","x",$AY$2-'Indicator Date hidden'!AZ166)</f>
        <v>0</v>
      </c>
      <c r="AZ165" s="213">
        <f>IF('Indicator Date hidden'!BA166="x","x",$AZ$2-'Indicator Date hidden'!BA166)</f>
        <v>0</v>
      </c>
      <c r="BA165">
        <f t="shared" si="25"/>
        <v>22</v>
      </c>
      <c r="BB165" s="21">
        <f t="shared" si="26"/>
        <v>0.45833333333333331</v>
      </c>
      <c r="BC165">
        <f t="shared" si="27"/>
        <v>6</v>
      </c>
      <c r="BD165" s="21">
        <f t="shared" si="28"/>
        <v>1.2903218806001686</v>
      </c>
      <c r="BE165" s="283">
        <f t="shared" si="29"/>
        <v>0</v>
      </c>
    </row>
    <row r="166" spans="1:57" x14ac:dyDescent="0.35">
      <c r="A166" t="s">
        <v>8308</v>
      </c>
      <c r="B166" s="213">
        <f>IF('Indicator Date hidden'!C167="x","x",$B$2-'Indicator Date hidden'!C167)</f>
        <v>0</v>
      </c>
      <c r="C166" s="213">
        <f>IF('Indicator Date hidden'!D167="x","x",$C$2-'Indicator Date hidden'!D167)</f>
        <v>0</v>
      </c>
      <c r="D166" s="213">
        <f>IF('Indicator Date hidden'!E167="x","x",$D$2-'Indicator Date hidden'!E167)</f>
        <v>0</v>
      </c>
      <c r="E166" s="213">
        <f>IF('Indicator Date hidden'!F167="x","x",$E$2-'Indicator Date hidden'!F167)</f>
        <v>0</v>
      </c>
      <c r="F166" s="213">
        <f>IF('Indicator Date hidden'!G167="x","x",$F$2-'Indicator Date hidden'!G167)</f>
        <v>0</v>
      </c>
      <c r="G166" s="213">
        <f>IF('Indicator Date hidden'!H167="x","x",$G$2-'Indicator Date hidden'!H167)</f>
        <v>0</v>
      </c>
      <c r="H166" s="213">
        <f>IF('Indicator Date hidden'!I167="x","x",$H$2-'Indicator Date hidden'!I167)</f>
        <v>0</v>
      </c>
      <c r="I166" s="213">
        <f>IF('Indicator Date hidden'!J167="x","x",$I$2-'Indicator Date hidden'!J167)</f>
        <v>0</v>
      </c>
      <c r="J166" s="213">
        <f>IF('Indicator Date hidden'!K167="x","x",$J$2-'Indicator Date hidden'!K167)</f>
        <v>0</v>
      </c>
      <c r="K166" s="213">
        <f>IF('Indicator Date hidden'!L167="x","x",$K$2-'Indicator Date hidden'!L167)</f>
        <v>0</v>
      </c>
      <c r="L166" s="213">
        <f>IF('Indicator Date hidden'!M167="x","x",$L$2-'Indicator Date hidden'!M167)</f>
        <v>0</v>
      </c>
      <c r="M166" s="213">
        <f>IF('Indicator Date hidden'!N167="x","x",$M$2-'Indicator Date hidden'!N167)</f>
        <v>0</v>
      </c>
      <c r="N166" s="213">
        <f>IF('Indicator Date hidden'!O167="x","x",$N$2-'Indicator Date hidden'!O167)</f>
        <v>0</v>
      </c>
      <c r="O166" s="213">
        <f>IF('Indicator Date hidden'!P167="x","x",$O$2-'Indicator Date hidden'!P167)</f>
        <v>0</v>
      </c>
      <c r="P166" s="213">
        <f>IF('Indicator Date hidden'!Q167="x","x",$P$2-'Indicator Date hidden'!Q167)</f>
        <v>0</v>
      </c>
      <c r="Q166" s="213" t="str">
        <f>IF('Indicator Date hidden'!R167="x","x",$Q$2-'Indicator Date hidden'!R167)</f>
        <v>x</v>
      </c>
      <c r="R166" s="213">
        <f>IF('Indicator Date hidden'!S167="x","x",$R$2-'Indicator Date hidden'!S167)</f>
        <v>0</v>
      </c>
      <c r="S166" s="213">
        <f>IF('Indicator Date hidden'!T167="x","x",$S$2-'Indicator Date hidden'!T167)</f>
        <v>0</v>
      </c>
      <c r="T166" s="213">
        <f>IF('Indicator Date hidden'!U167="x","x",$T$2-'Indicator Date hidden'!U167)</f>
        <v>0</v>
      </c>
      <c r="U166" s="213" t="str">
        <f>IF('Indicator Date hidden'!V167="x","x",$U$2-'Indicator Date hidden'!V167)</f>
        <v>x</v>
      </c>
      <c r="V166" s="213">
        <f>IF('Indicator Date hidden'!W167="x","x",$V$2-'Indicator Date hidden'!W167)</f>
        <v>0</v>
      </c>
      <c r="W166" s="213" t="str">
        <f>IF('Indicator Date hidden'!X167="x","x",$W$2-'Indicator Date hidden'!X167)</f>
        <v>x</v>
      </c>
      <c r="X166" s="213">
        <f>IF('Indicator Date hidden'!Y167="x","x",$X$2-'Indicator Date hidden'!Y167)</f>
        <v>3</v>
      </c>
      <c r="Y166" s="213">
        <f>IF('Indicator Date hidden'!Z167="x","x",$Y$2-'Indicator Date hidden'!Z167)</f>
        <v>0</v>
      </c>
      <c r="Z166" s="213">
        <f>IF('Indicator Date hidden'!AA167="x","x",$Z$2-'Indicator Date hidden'!AA167)</f>
        <v>0</v>
      </c>
      <c r="AA166" s="213">
        <f>IF('Indicator Date hidden'!AB167="x","x",$AA$2-'Indicator Date hidden'!AB167)</f>
        <v>0</v>
      </c>
      <c r="AB166" s="213">
        <f>IF('Indicator Date hidden'!AC167="x","x",$AB$2-'Indicator Date hidden'!AC167)</f>
        <v>0</v>
      </c>
      <c r="AC166" s="213">
        <f>IF('Indicator Date hidden'!AD167="x","x",$AC$2-'Indicator Date hidden'!AD167)</f>
        <v>0</v>
      </c>
      <c r="AD166" s="213" t="str">
        <f>IF('Indicator Date hidden'!AE167="x","x",$AD$2-'Indicator Date hidden'!AE167)</f>
        <v>x</v>
      </c>
      <c r="AE166" s="213">
        <f>IF('Indicator Date hidden'!AF167="x","x",$AE$2-'Indicator Date hidden'!AF167)</f>
        <v>0</v>
      </c>
      <c r="AF166" s="213">
        <f>IF('Indicator Date hidden'!AG167="x","x",$AF$2-'Indicator Date hidden'!AG167)</f>
        <v>1</v>
      </c>
      <c r="AG166" s="213">
        <f>IF('Indicator Date hidden'!AH167="x","x",$AG$2-'Indicator Date hidden'!AH167)</f>
        <v>0</v>
      </c>
      <c r="AH166" s="213">
        <f>IF('Indicator Date hidden'!AI167="x","x",$AH$2-'Indicator Date hidden'!AI167)</f>
        <v>0</v>
      </c>
      <c r="AI166" s="213">
        <f>IF('Indicator Date hidden'!AJ167="x","x",$AI$2-'Indicator Date hidden'!AJ167)</f>
        <v>0</v>
      </c>
      <c r="AJ166" s="213" t="str">
        <f>IF('Indicator Date hidden'!AK167="x","x",$AJ$2-'Indicator Date hidden'!AK167)</f>
        <v>x</v>
      </c>
      <c r="AK166" s="213">
        <f>IF('Indicator Date hidden'!AL167="x","x",$AK$2-'Indicator Date hidden'!AL167)</f>
        <v>1</v>
      </c>
      <c r="AL166" s="213">
        <f>IF('Indicator Date hidden'!AM167="x","x",$AL$2-'Indicator Date hidden'!AM167)</f>
        <v>0</v>
      </c>
      <c r="AM166" s="213">
        <f>IF('Indicator Date hidden'!AN167="x","x",$AM$2-'Indicator Date hidden'!AN167)</f>
        <v>0</v>
      </c>
      <c r="AN166" s="213">
        <f>IF('Indicator Date hidden'!AO167="x","x",$AN$2-'Indicator Date hidden'!AO167)</f>
        <v>0</v>
      </c>
      <c r="AO166" s="213">
        <f>IF('Indicator Date hidden'!AP167="x","x",$AO$2-'Indicator Date hidden'!AP167)</f>
        <v>0</v>
      </c>
      <c r="AP166" s="213">
        <f>IF('Indicator Date hidden'!AQ167="x","x",$AP$2-'Indicator Date hidden'!AQ167)</f>
        <v>0</v>
      </c>
      <c r="AQ166" s="213">
        <f>IF('Indicator Date hidden'!AR167="x","x",$AQ$2-'Indicator Date hidden'!AR167)</f>
        <v>0</v>
      </c>
      <c r="AR166" s="213">
        <f>IF('Indicator Date hidden'!AS167="x","x",$AR$2-'Indicator Date hidden'!AS167)</f>
        <v>0</v>
      </c>
      <c r="AS166" s="213">
        <f>IF('Indicator Date hidden'!AT167="x","x",$AS$2-'Indicator Date hidden'!AT167)</f>
        <v>0</v>
      </c>
      <c r="AT166" s="213">
        <f>IF('Indicator Date hidden'!AU167="x","x",$AT$2-'Indicator Date hidden'!AU167)</f>
        <v>0</v>
      </c>
      <c r="AU166" s="213" t="str">
        <f>IF('Indicator Date hidden'!AV167="x","x",$AU$2-'Indicator Date hidden'!AV167)</f>
        <v>x</v>
      </c>
      <c r="AV166" s="213">
        <f>IF('Indicator Date hidden'!AW167="x","x",$AV$2-'Indicator Date hidden'!AW167)</f>
        <v>0</v>
      </c>
      <c r="AW166" s="213">
        <f>IF('Indicator Date hidden'!AX167="x","x",$AW$2-'Indicator Date hidden'!AX167)</f>
        <v>0</v>
      </c>
      <c r="AX166" s="213">
        <f>IF('Indicator Date hidden'!AY167="x","x",$AX$2-'Indicator Date hidden'!AY167)</f>
        <v>0</v>
      </c>
      <c r="AY166" s="213">
        <f>IF('Indicator Date hidden'!AZ167="x","x",$AY$2-'Indicator Date hidden'!AZ167)</f>
        <v>0</v>
      </c>
      <c r="AZ166" s="213">
        <f>IF('Indicator Date hidden'!BA167="x","x",$AZ$2-'Indicator Date hidden'!BA167)</f>
        <v>0</v>
      </c>
      <c r="BA166">
        <f t="shared" si="25"/>
        <v>5</v>
      </c>
      <c r="BB166" s="21">
        <f t="shared" si="26"/>
        <v>0.1111111111111111</v>
      </c>
      <c r="BC166">
        <f t="shared" si="27"/>
        <v>3</v>
      </c>
      <c r="BD166" s="21">
        <f t="shared" si="28"/>
        <v>0.48176629752619554</v>
      </c>
      <c r="BE166" s="283">
        <f t="shared" si="29"/>
        <v>0</v>
      </c>
    </row>
    <row r="167" spans="1:57" x14ac:dyDescent="0.35">
      <c r="A167" t="s">
        <v>8101</v>
      </c>
      <c r="B167" s="213">
        <f>IF('Indicator Date hidden'!C168="x","x",$B$2-'Indicator Date hidden'!C168)</f>
        <v>0</v>
      </c>
      <c r="C167" s="213">
        <f>IF('Indicator Date hidden'!D168="x","x",$C$2-'Indicator Date hidden'!D168)</f>
        <v>0</v>
      </c>
      <c r="D167" s="213">
        <f>IF('Indicator Date hidden'!E168="x","x",$D$2-'Indicator Date hidden'!E168)</f>
        <v>0</v>
      </c>
      <c r="E167" s="213">
        <f>IF('Indicator Date hidden'!F168="x","x",$E$2-'Indicator Date hidden'!F168)</f>
        <v>0</v>
      </c>
      <c r="F167" s="213">
        <f>IF('Indicator Date hidden'!G168="x","x",$F$2-'Indicator Date hidden'!G168)</f>
        <v>0</v>
      </c>
      <c r="G167" s="213">
        <f>IF('Indicator Date hidden'!H168="x","x",$G$2-'Indicator Date hidden'!H168)</f>
        <v>0</v>
      </c>
      <c r="H167" s="213">
        <f>IF('Indicator Date hidden'!I168="x","x",$H$2-'Indicator Date hidden'!I168)</f>
        <v>0</v>
      </c>
      <c r="I167" s="213">
        <f>IF('Indicator Date hidden'!J168="x","x",$I$2-'Indicator Date hidden'!J168)</f>
        <v>0</v>
      </c>
      <c r="J167" s="213">
        <f>IF('Indicator Date hidden'!K168="x","x",$J$2-'Indicator Date hidden'!K168)</f>
        <v>0</v>
      </c>
      <c r="K167" s="213">
        <f>IF('Indicator Date hidden'!L168="x","x",$K$2-'Indicator Date hidden'!L168)</f>
        <v>0</v>
      </c>
      <c r="L167" s="213">
        <f>IF('Indicator Date hidden'!M168="x","x",$L$2-'Indicator Date hidden'!M168)</f>
        <v>0</v>
      </c>
      <c r="M167" s="213">
        <f>IF('Indicator Date hidden'!N168="x","x",$M$2-'Indicator Date hidden'!N168)</f>
        <v>0</v>
      </c>
      <c r="N167" s="213">
        <f>IF('Indicator Date hidden'!O168="x","x",$N$2-'Indicator Date hidden'!O168)</f>
        <v>0</v>
      </c>
      <c r="O167" s="213">
        <f>IF('Indicator Date hidden'!P168="x","x",$O$2-'Indicator Date hidden'!P168)</f>
        <v>0</v>
      </c>
      <c r="P167" s="213">
        <f>IF('Indicator Date hidden'!Q168="x","x",$P$2-'Indicator Date hidden'!Q168)</f>
        <v>0</v>
      </c>
      <c r="Q167" s="213" t="str">
        <f>IF('Indicator Date hidden'!R168="x","x",$Q$2-'Indicator Date hidden'!R168)</f>
        <v>x</v>
      </c>
      <c r="R167" s="213">
        <f>IF('Indicator Date hidden'!S168="x","x",$R$2-'Indicator Date hidden'!S168)</f>
        <v>0</v>
      </c>
      <c r="S167" s="213">
        <f>IF('Indicator Date hidden'!T168="x","x",$S$2-'Indicator Date hidden'!T168)</f>
        <v>0</v>
      </c>
      <c r="T167" s="213">
        <f>IF('Indicator Date hidden'!U168="x","x",$T$2-'Indicator Date hidden'!U168)</f>
        <v>0</v>
      </c>
      <c r="U167" s="213" t="str">
        <f>IF('Indicator Date hidden'!V168="x","x",$U$2-'Indicator Date hidden'!V168)</f>
        <v>x</v>
      </c>
      <c r="V167" s="213">
        <f>IF('Indicator Date hidden'!W168="x","x",$V$2-'Indicator Date hidden'!W168)</f>
        <v>0</v>
      </c>
      <c r="W167" s="213" t="str">
        <f>IF('Indicator Date hidden'!X168="x","x",$W$2-'Indicator Date hidden'!X168)</f>
        <v>x</v>
      </c>
      <c r="X167" s="213">
        <f>IF('Indicator Date hidden'!Y168="x","x",$X$2-'Indicator Date hidden'!Y168)</f>
        <v>2</v>
      </c>
      <c r="Y167" s="213">
        <f>IF('Indicator Date hidden'!Z168="x","x",$Y$2-'Indicator Date hidden'!Z168)</f>
        <v>0</v>
      </c>
      <c r="Z167" s="213">
        <f>IF('Indicator Date hidden'!AA168="x","x",$Z$2-'Indicator Date hidden'!AA168)</f>
        <v>0</v>
      </c>
      <c r="AA167" s="213">
        <f>IF('Indicator Date hidden'!AB168="x","x",$AA$2-'Indicator Date hidden'!AB168)</f>
        <v>1</v>
      </c>
      <c r="AB167" s="213">
        <f>IF('Indicator Date hidden'!AC168="x","x",$AB$2-'Indicator Date hidden'!AC168)</f>
        <v>0</v>
      </c>
      <c r="AC167" s="213">
        <f>IF('Indicator Date hidden'!AD168="x","x",$AC$2-'Indicator Date hidden'!AD168)</f>
        <v>0</v>
      </c>
      <c r="AD167" s="213" t="str">
        <f>IF('Indicator Date hidden'!AE168="x","x",$AD$2-'Indicator Date hidden'!AE168)</f>
        <v>x</v>
      </c>
      <c r="AE167" s="213">
        <f>IF('Indicator Date hidden'!AF168="x","x",$AE$2-'Indicator Date hidden'!AF168)</f>
        <v>0</v>
      </c>
      <c r="AF167" s="213">
        <f>IF('Indicator Date hidden'!AG168="x","x",$AF$2-'Indicator Date hidden'!AG168)</f>
        <v>1</v>
      </c>
      <c r="AG167" s="213">
        <f>IF('Indicator Date hidden'!AH168="x","x",$AG$2-'Indicator Date hidden'!AH168)</f>
        <v>0</v>
      </c>
      <c r="AH167" s="213">
        <f>IF('Indicator Date hidden'!AI168="x","x",$AH$2-'Indicator Date hidden'!AI168)</f>
        <v>0</v>
      </c>
      <c r="AI167" s="213">
        <f>IF('Indicator Date hidden'!AJ168="x","x",$AI$2-'Indicator Date hidden'!AJ168)</f>
        <v>0</v>
      </c>
      <c r="AJ167" s="213" t="str">
        <f>IF('Indicator Date hidden'!AK168="x","x",$AJ$2-'Indicator Date hidden'!AK168)</f>
        <v>x</v>
      </c>
      <c r="AK167" s="213">
        <f>IF('Indicator Date hidden'!AL168="x","x",$AK$2-'Indicator Date hidden'!AL168)</f>
        <v>1</v>
      </c>
      <c r="AL167" s="213">
        <f>IF('Indicator Date hidden'!AM168="x","x",$AL$2-'Indicator Date hidden'!AM168)</f>
        <v>0</v>
      </c>
      <c r="AM167" s="213">
        <f>IF('Indicator Date hidden'!AN168="x","x",$AM$2-'Indicator Date hidden'!AN168)</f>
        <v>0</v>
      </c>
      <c r="AN167" s="213">
        <f>IF('Indicator Date hidden'!AO168="x","x",$AN$2-'Indicator Date hidden'!AO168)</f>
        <v>0</v>
      </c>
      <c r="AO167" s="213">
        <f>IF('Indicator Date hidden'!AP168="x","x",$AO$2-'Indicator Date hidden'!AP168)</f>
        <v>0</v>
      </c>
      <c r="AP167" s="213">
        <f>IF('Indicator Date hidden'!AQ168="x","x",$AP$2-'Indicator Date hidden'!AQ168)</f>
        <v>0</v>
      </c>
      <c r="AQ167" s="213">
        <f>IF('Indicator Date hidden'!AR168="x","x",$AQ$2-'Indicator Date hidden'!AR168)</f>
        <v>0</v>
      </c>
      <c r="AR167" s="213">
        <f>IF('Indicator Date hidden'!AS168="x","x",$AR$2-'Indicator Date hidden'!AS168)</f>
        <v>0</v>
      </c>
      <c r="AS167" s="213">
        <f>IF('Indicator Date hidden'!AT168="x","x",$AS$2-'Indicator Date hidden'!AT168)</f>
        <v>0</v>
      </c>
      <c r="AT167" s="213">
        <f>IF('Indicator Date hidden'!AU168="x","x",$AT$2-'Indicator Date hidden'!AU168)</f>
        <v>0</v>
      </c>
      <c r="AU167" s="213" t="str">
        <f>IF('Indicator Date hidden'!AV168="x","x",$AU$2-'Indicator Date hidden'!AV168)</f>
        <v>x</v>
      </c>
      <c r="AV167" s="213">
        <f>IF('Indicator Date hidden'!AW168="x","x",$AV$2-'Indicator Date hidden'!AW168)</f>
        <v>0</v>
      </c>
      <c r="AW167" s="213">
        <f>IF('Indicator Date hidden'!AX168="x","x",$AW$2-'Indicator Date hidden'!AX168)</f>
        <v>0</v>
      </c>
      <c r="AX167" s="213">
        <f>IF('Indicator Date hidden'!AY168="x","x",$AX$2-'Indicator Date hidden'!AY168)</f>
        <v>0</v>
      </c>
      <c r="AY167" s="213">
        <f>IF('Indicator Date hidden'!AZ168="x","x",$AY$2-'Indicator Date hidden'!AZ168)</f>
        <v>0</v>
      </c>
      <c r="AZ167" s="213">
        <f>IF('Indicator Date hidden'!BA168="x","x",$AZ$2-'Indicator Date hidden'!BA168)</f>
        <v>0</v>
      </c>
      <c r="BA167">
        <f t="shared" si="25"/>
        <v>5</v>
      </c>
      <c r="BB167" s="21">
        <f t="shared" si="26"/>
        <v>0.1111111111111111</v>
      </c>
      <c r="BC167">
        <f t="shared" si="27"/>
        <v>4</v>
      </c>
      <c r="BD167" s="21">
        <f t="shared" si="28"/>
        <v>0.37843080813169783</v>
      </c>
      <c r="BE167" s="283">
        <f t="shared" si="29"/>
        <v>0</v>
      </c>
    </row>
    <row r="168" spans="1:57" x14ac:dyDescent="0.35">
      <c r="A168" t="s">
        <v>8312</v>
      </c>
      <c r="B168" s="213">
        <f>IF('Indicator Date hidden'!C169="x","x",$B$2-'Indicator Date hidden'!C169)</f>
        <v>0</v>
      </c>
      <c r="C168" s="213">
        <f>IF('Indicator Date hidden'!D169="x","x",$C$2-'Indicator Date hidden'!D169)</f>
        <v>0</v>
      </c>
      <c r="D168" s="213">
        <f>IF('Indicator Date hidden'!E169="x","x",$D$2-'Indicator Date hidden'!E169)</f>
        <v>0</v>
      </c>
      <c r="E168" s="213">
        <f>IF('Indicator Date hidden'!F169="x","x",$E$2-'Indicator Date hidden'!F169)</f>
        <v>0</v>
      </c>
      <c r="F168" s="213">
        <f>IF('Indicator Date hidden'!G169="x","x",$F$2-'Indicator Date hidden'!G169)</f>
        <v>0</v>
      </c>
      <c r="G168" s="213">
        <f>IF('Indicator Date hidden'!H169="x","x",$G$2-'Indicator Date hidden'!H169)</f>
        <v>0</v>
      </c>
      <c r="H168" s="213">
        <f>IF('Indicator Date hidden'!I169="x","x",$H$2-'Indicator Date hidden'!I169)</f>
        <v>0</v>
      </c>
      <c r="I168" s="213">
        <f>IF('Indicator Date hidden'!J169="x","x",$I$2-'Indicator Date hidden'!J169)</f>
        <v>0</v>
      </c>
      <c r="J168" s="213">
        <f>IF('Indicator Date hidden'!K169="x","x",$J$2-'Indicator Date hidden'!K169)</f>
        <v>0</v>
      </c>
      <c r="K168" s="213">
        <f>IF('Indicator Date hidden'!L169="x","x",$K$2-'Indicator Date hidden'!L169)</f>
        <v>0</v>
      </c>
      <c r="L168" s="213">
        <f>IF('Indicator Date hidden'!M169="x","x",$L$2-'Indicator Date hidden'!M169)</f>
        <v>0</v>
      </c>
      <c r="M168" s="213">
        <f>IF('Indicator Date hidden'!N169="x","x",$M$2-'Indicator Date hidden'!N169)</f>
        <v>0</v>
      </c>
      <c r="N168" s="213">
        <f>IF('Indicator Date hidden'!O169="x","x",$N$2-'Indicator Date hidden'!O169)</f>
        <v>0</v>
      </c>
      <c r="O168" s="213">
        <f>IF('Indicator Date hidden'!P169="x","x",$O$2-'Indicator Date hidden'!P169)</f>
        <v>0</v>
      </c>
      <c r="P168" s="213">
        <f>IF('Indicator Date hidden'!Q169="x","x",$P$2-'Indicator Date hidden'!Q169)</f>
        <v>0</v>
      </c>
      <c r="Q168" s="213">
        <f>IF('Indicator Date hidden'!R169="x","x",$Q$2-'Indicator Date hidden'!R169)</f>
        <v>5</v>
      </c>
      <c r="R168" s="213">
        <f>IF('Indicator Date hidden'!S169="x","x",$R$2-'Indicator Date hidden'!S169)</f>
        <v>0</v>
      </c>
      <c r="S168" s="213">
        <f>IF('Indicator Date hidden'!T169="x","x",$S$2-'Indicator Date hidden'!T169)</f>
        <v>0</v>
      </c>
      <c r="T168" s="213">
        <f>IF('Indicator Date hidden'!U169="x","x",$T$2-'Indicator Date hidden'!U169)</f>
        <v>0</v>
      </c>
      <c r="U168" s="213" t="str">
        <f>IF('Indicator Date hidden'!V169="x","x",$U$2-'Indicator Date hidden'!V169)</f>
        <v>x</v>
      </c>
      <c r="V168" s="213">
        <f>IF('Indicator Date hidden'!W169="x","x",$V$2-'Indicator Date hidden'!W169)</f>
        <v>0</v>
      </c>
      <c r="W168" s="213">
        <f>IF('Indicator Date hidden'!X169="x","x",$W$2-'Indicator Date hidden'!X169)</f>
        <v>5</v>
      </c>
      <c r="X168" s="213">
        <f>IF('Indicator Date hidden'!Y169="x","x",$X$2-'Indicator Date hidden'!Y169)</f>
        <v>4</v>
      </c>
      <c r="Y168" s="213">
        <f>IF('Indicator Date hidden'!Z169="x","x",$Y$2-'Indicator Date hidden'!Z169)</f>
        <v>0</v>
      </c>
      <c r="Z168" s="213">
        <f>IF('Indicator Date hidden'!AA169="x","x",$Z$2-'Indicator Date hidden'!AA169)</f>
        <v>0</v>
      </c>
      <c r="AA168" s="213">
        <f>IF('Indicator Date hidden'!AB169="x","x",$AA$2-'Indicator Date hidden'!AB169)</f>
        <v>0</v>
      </c>
      <c r="AB168" s="213">
        <f>IF('Indicator Date hidden'!AC169="x","x",$AB$2-'Indicator Date hidden'!AC169)</f>
        <v>0</v>
      </c>
      <c r="AC168" s="213">
        <f>IF('Indicator Date hidden'!AD169="x","x",$AC$2-'Indicator Date hidden'!AD169)</f>
        <v>0</v>
      </c>
      <c r="AD168" s="213" t="str">
        <f>IF('Indicator Date hidden'!AE169="x","x",$AD$2-'Indicator Date hidden'!AE169)</f>
        <v>x</v>
      </c>
      <c r="AE168" s="213">
        <f>IF('Indicator Date hidden'!AF169="x","x",$AE$2-'Indicator Date hidden'!AF169)</f>
        <v>0</v>
      </c>
      <c r="AF168" s="213">
        <f>IF('Indicator Date hidden'!AG169="x","x",$AF$2-'Indicator Date hidden'!AG169)</f>
        <v>9</v>
      </c>
      <c r="AG168" s="213">
        <f>IF('Indicator Date hidden'!AH169="x","x",$AG$2-'Indicator Date hidden'!AH169)</f>
        <v>0</v>
      </c>
      <c r="AH168" s="213">
        <f>IF('Indicator Date hidden'!AI169="x","x",$AH$2-'Indicator Date hidden'!AI169)</f>
        <v>0</v>
      </c>
      <c r="AI168" s="213">
        <f>IF('Indicator Date hidden'!AJ169="x","x",$AI$2-'Indicator Date hidden'!AJ169)</f>
        <v>0</v>
      </c>
      <c r="AJ168" s="213">
        <f>IF('Indicator Date hidden'!AK169="x","x",$AJ$2-'Indicator Date hidden'!AK169)</f>
        <v>1</v>
      </c>
      <c r="AK168" s="213">
        <f>IF('Indicator Date hidden'!AL169="x","x",$AK$2-'Indicator Date hidden'!AL169)</f>
        <v>1</v>
      </c>
      <c r="AL168" s="213">
        <f>IF('Indicator Date hidden'!AM169="x","x",$AL$2-'Indicator Date hidden'!AM169)</f>
        <v>0</v>
      </c>
      <c r="AM168" s="213">
        <f>IF('Indicator Date hidden'!AN169="x","x",$AM$2-'Indicator Date hidden'!AN169)</f>
        <v>0</v>
      </c>
      <c r="AN168" s="213">
        <f>IF('Indicator Date hidden'!AO169="x","x",$AN$2-'Indicator Date hidden'!AO169)</f>
        <v>0</v>
      </c>
      <c r="AO168" s="213" t="str">
        <f>IF('Indicator Date hidden'!AP169="x","x",$AO$2-'Indicator Date hidden'!AP169)</f>
        <v>x</v>
      </c>
      <c r="AP168" s="213" t="str">
        <f>IF('Indicator Date hidden'!AQ169="x","x",$AP$2-'Indicator Date hidden'!AQ169)</f>
        <v>x</v>
      </c>
      <c r="AQ168" s="213">
        <f>IF('Indicator Date hidden'!AR169="x","x",$AQ$2-'Indicator Date hidden'!AR169)</f>
        <v>6</v>
      </c>
      <c r="AR168" s="213">
        <f>IF('Indicator Date hidden'!AS169="x","x",$AR$2-'Indicator Date hidden'!AS169)</f>
        <v>0</v>
      </c>
      <c r="AS168" s="213">
        <f>IF('Indicator Date hidden'!AT169="x","x",$AS$2-'Indicator Date hidden'!AT169)</f>
        <v>0</v>
      </c>
      <c r="AT168" s="213">
        <f>IF('Indicator Date hidden'!AU169="x","x",$AT$2-'Indicator Date hidden'!AU169)</f>
        <v>0</v>
      </c>
      <c r="AU168" s="213">
        <f>IF('Indicator Date hidden'!AV169="x","x",$AU$2-'Indicator Date hidden'!AV169)</f>
        <v>1</v>
      </c>
      <c r="AV168" s="213">
        <f>IF('Indicator Date hidden'!AW169="x","x",$AV$2-'Indicator Date hidden'!AW169)</f>
        <v>0</v>
      </c>
      <c r="AW168" s="213">
        <f>IF('Indicator Date hidden'!AX169="x","x",$AW$2-'Indicator Date hidden'!AX169)</f>
        <v>0</v>
      </c>
      <c r="AX168" s="213">
        <f>IF('Indicator Date hidden'!AY169="x","x",$AX$2-'Indicator Date hidden'!AY169)</f>
        <v>0</v>
      </c>
      <c r="AY168" s="213">
        <f>IF('Indicator Date hidden'!AZ169="x","x",$AY$2-'Indicator Date hidden'!AZ169)</f>
        <v>0</v>
      </c>
      <c r="AZ168" s="213">
        <f>IF('Indicator Date hidden'!BA169="x","x",$AZ$2-'Indicator Date hidden'!BA169)</f>
        <v>0</v>
      </c>
      <c r="BA168">
        <f t="shared" si="25"/>
        <v>32</v>
      </c>
      <c r="BB168" s="21">
        <f t="shared" si="26"/>
        <v>0.68085106382978722</v>
      </c>
      <c r="BC168">
        <f t="shared" si="27"/>
        <v>8</v>
      </c>
      <c r="BD168" s="21">
        <f t="shared" si="28"/>
        <v>1.8691946494125444</v>
      </c>
      <c r="BE168" s="283">
        <f t="shared" si="29"/>
        <v>0</v>
      </c>
    </row>
    <row r="169" spans="1:57" x14ac:dyDescent="0.35">
      <c r="A169" t="s">
        <v>8318</v>
      </c>
      <c r="B169" s="213">
        <f>IF('Indicator Date hidden'!C170="x","x",$B$2-'Indicator Date hidden'!C170)</f>
        <v>0</v>
      </c>
      <c r="C169" s="213">
        <f>IF('Indicator Date hidden'!D170="x","x",$C$2-'Indicator Date hidden'!D170)</f>
        <v>0</v>
      </c>
      <c r="D169" s="213">
        <f>IF('Indicator Date hidden'!E170="x","x",$D$2-'Indicator Date hidden'!E170)</f>
        <v>0</v>
      </c>
      <c r="E169" s="213">
        <f>IF('Indicator Date hidden'!F170="x","x",$E$2-'Indicator Date hidden'!F170)</f>
        <v>0</v>
      </c>
      <c r="F169" s="213">
        <f>IF('Indicator Date hidden'!G170="x","x",$F$2-'Indicator Date hidden'!G170)</f>
        <v>0</v>
      </c>
      <c r="G169" s="213">
        <f>IF('Indicator Date hidden'!H170="x","x",$G$2-'Indicator Date hidden'!H170)</f>
        <v>0</v>
      </c>
      <c r="H169" s="213">
        <f>IF('Indicator Date hidden'!I170="x","x",$H$2-'Indicator Date hidden'!I170)</f>
        <v>0</v>
      </c>
      <c r="I169" s="213">
        <f>IF('Indicator Date hidden'!J170="x","x",$I$2-'Indicator Date hidden'!J170)</f>
        <v>0</v>
      </c>
      <c r="J169" s="213">
        <f>IF('Indicator Date hidden'!K170="x","x",$J$2-'Indicator Date hidden'!K170)</f>
        <v>0</v>
      </c>
      <c r="K169" s="213">
        <f>IF('Indicator Date hidden'!L170="x","x",$K$2-'Indicator Date hidden'!L170)</f>
        <v>0</v>
      </c>
      <c r="L169" s="213">
        <f>IF('Indicator Date hidden'!M170="x","x",$L$2-'Indicator Date hidden'!M170)</f>
        <v>0</v>
      </c>
      <c r="M169" s="213">
        <f>IF('Indicator Date hidden'!N170="x","x",$M$2-'Indicator Date hidden'!N170)</f>
        <v>0</v>
      </c>
      <c r="N169" s="213">
        <f>IF('Indicator Date hidden'!O170="x","x",$N$2-'Indicator Date hidden'!O170)</f>
        <v>0</v>
      </c>
      <c r="O169" s="213">
        <f>IF('Indicator Date hidden'!P170="x","x",$O$2-'Indicator Date hidden'!P170)</f>
        <v>0</v>
      </c>
      <c r="P169" s="213">
        <f>IF('Indicator Date hidden'!Q170="x","x",$P$2-'Indicator Date hidden'!Q170)</f>
        <v>0</v>
      </c>
      <c r="Q169" s="213">
        <f>IF('Indicator Date hidden'!R170="x","x",$Q$2-'Indicator Date hidden'!R170)</f>
        <v>2</v>
      </c>
      <c r="R169" s="213">
        <f>IF('Indicator Date hidden'!S170="x","x",$R$2-'Indicator Date hidden'!S170)</f>
        <v>0</v>
      </c>
      <c r="S169" s="213">
        <f>IF('Indicator Date hidden'!T170="x","x",$S$2-'Indicator Date hidden'!T170)</f>
        <v>0</v>
      </c>
      <c r="T169" s="213">
        <f>IF('Indicator Date hidden'!U170="x","x",$T$2-'Indicator Date hidden'!U170)</f>
        <v>0</v>
      </c>
      <c r="U169" s="213">
        <f>IF('Indicator Date hidden'!V170="x","x",$U$2-'Indicator Date hidden'!V170)</f>
        <v>0</v>
      </c>
      <c r="V169" s="213">
        <f>IF('Indicator Date hidden'!W170="x","x",$V$2-'Indicator Date hidden'!W170)</f>
        <v>0</v>
      </c>
      <c r="W169" s="213">
        <f>IF('Indicator Date hidden'!X170="x","x",$W$2-'Indicator Date hidden'!X170)</f>
        <v>2</v>
      </c>
      <c r="X169" s="213">
        <f>IF('Indicator Date hidden'!Y170="x","x",$X$2-'Indicator Date hidden'!Y170)</f>
        <v>1</v>
      </c>
      <c r="Y169" s="213">
        <f>IF('Indicator Date hidden'!Z170="x","x",$Y$2-'Indicator Date hidden'!Z170)</f>
        <v>0</v>
      </c>
      <c r="Z169" s="213">
        <f>IF('Indicator Date hidden'!AA170="x","x",$Z$2-'Indicator Date hidden'!AA170)</f>
        <v>0</v>
      </c>
      <c r="AA169" s="213">
        <f>IF('Indicator Date hidden'!AB170="x","x",$AA$2-'Indicator Date hidden'!AB170)</f>
        <v>0</v>
      </c>
      <c r="AB169" s="213">
        <f>IF('Indicator Date hidden'!AC170="x","x",$AB$2-'Indicator Date hidden'!AC170)</f>
        <v>0</v>
      </c>
      <c r="AC169" s="213">
        <f>IF('Indicator Date hidden'!AD170="x","x",$AC$2-'Indicator Date hidden'!AD170)</f>
        <v>0</v>
      </c>
      <c r="AD169" s="213">
        <f>IF('Indicator Date hidden'!AE170="x","x",$AD$2-'Indicator Date hidden'!AE170)</f>
        <v>0</v>
      </c>
      <c r="AE169" s="213">
        <f>IF('Indicator Date hidden'!AF170="x","x",$AE$2-'Indicator Date hidden'!AF170)</f>
        <v>0</v>
      </c>
      <c r="AF169" s="213">
        <f>IF('Indicator Date hidden'!AG170="x","x",$AF$2-'Indicator Date hidden'!AG170)</f>
        <v>4</v>
      </c>
      <c r="AG169" s="213">
        <f>IF('Indicator Date hidden'!AH170="x","x",$AG$2-'Indicator Date hidden'!AH170)</f>
        <v>0</v>
      </c>
      <c r="AH169" s="213">
        <f>IF('Indicator Date hidden'!AI170="x","x",$AH$2-'Indicator Date hidden'!AI170)</f>
        <v>0</v>
      </c>
      <c r="AI169" s="213">
        <f>IF('Indicator Date hidden'!AJ170="x","x",$AI$2-'Indicator Date hidden'!AJ170)</f>
        <v>0</v>
      </c>
      <c r="AJ169" s="213" t="str">
        <f>IF('Indicator Date hidden'!AK170="x","x",$AJ$2-'Indicator Date hidden'!AK170)</f>
        <v>x</v>
      </c>
      <c r="AK169" s="213">
        <f>IF('Indicator Date hidden'!AL170="x","x",$AK$2-'Indicator Date hidden'!AL170)</f>
        <v>1</v>
      </c>
      <c r="AL169" s="213">
        <f>IF('Indicator Date hidden'!AM170="x","x",$AL$2-'Indicator Date hidden'!AM170)</f>
        <v>0</v>
      </c>
      <c r="AM169" s="213">
        <f>IF('Indicator Date hidden'!AN170="x","x",$AM$2-'Indicator Date hidden'!AN170)</f>
        <v>0</v>
      </c>
      <c r="AN169" s="213">
        <f>IF('Indicator Date hidden'!AO170="x","x",$AN$2-'Indicator Date hidden'!AO170)</f>
        <v>0</v>
      </c>
      <c r="AO169" s="213" t="str">
        <f>IF('Indicator Date hidden'!AP170="x","x",$AO$2-'Indicator Date hidden'!AP170)</f>
        <v>x</v>
      </c>
      <c r="AP169" s="213" t="str">
        <f>IF('Indicator Date hidden'!AQ170="x","x",$AP$2-'Indicator Date hidden'!AQ170)</f>
        <v>x</v>
      </c>
      <c r="AQ169" s="213">
        <f>IF('Indicator Date hidden'!AR170="x","x",$AQ$2-'Indicator Date hidden'!AR170)</f>
        <v>6</v>
      </c>
      <c r="AR169" s="213">
        <f>IF('Indicator Date hidden'!AS170="x","x",$AR$2-'Indicator Date hidden'!AS170)</f>
        <v>0</v>
      </c>
      <c r="AS169" s="213">
        <f>IF('Indicator Date hidden'!AT170="x","x",$AS$2-'Indicator Date hidden'!AT170)</f>
        <v>0</v>
      </c>
      <c r="AT169" s="213">
        <f>IF('Indicator Date hidden'!AU170="x","x",$AT$2-'Indicator Date hidden'!AU170)</f>
        <v>0</v>
      </c>
      <c r="AU169" s="213">
        <f>IF('Indicator Date hidden'!AV170="x","x",$AU$2-'Indicator Date hidden'!AV170)</f>
        <v>1</v>
      </c>
      <c r="AV169" s="213">
        <f>IF('Indicator Date hidden'!AW170="x","x",$AV$2-'Indicator Date hidden'!AW170)</f>
        <v>0</v>
      </c>
      <c r="AW169" s="213">
        <f>IF('Indicator Date hidden'!AX170="x","x",$AW$2-'Indicator Date hidden'!AX170)</f>
        <v>0</v>
      </c>
      <c r="AX169" s="213">
        <f>IF('Indicator Date hidden'!AY170="x","x",$AX$2-'Indicator Date hidden'!AY170)</f>
        <v>0</v>
      </c>
      <c r="AY169" s="213">
        <f>IF('Indicator Date hidden'!AZ170="x","x",$AY$2-'Indicator Date hidden'!AZ170)</f>
        <v>0</v>
      </c>
      <c r="AZ169" s="213">
        <f>IF('Indicator Date hidden'!BA170="x","x",$AZ$2-'Indicator Date hidden'!BA170)</f>
        <v>0</v>
      </c>
      <c r="BA169">
        <f t="shared" si="25"/>
        <v>17</v>
      </c>
      <c r="BB169" s="21">
        <f t="shared" si="26"/>
        <v>0.35416666666666669</v>
      </c>
      <c r="BC169">
        <f t="shared" si="27"/>
        <v>7</v>
      </c>
      <c r="BD169" s="21">
        <f t="shared" si="28"/>
        <v>1.0895255720827401</v>
      </c>
      <c r="BE169" s="283">
        <f t="shared" si="29"/>
        <v>0</v>
      </c>
    </row>
    <row r="170" spans="1:57" x14ac:dyDescent="0.35">
      <c r="A170" t="s">
        <v>8329</v>
      </c>
      <c r="B170" s="213">
        <f>IF('Indicator Date hidden'!C171="x","x",$B$2-'Indicator Date hidden'!C171)</f>
        <v>0</v>
      </c>
      <c r="C170" s="213">
        <f>IF('Indicator Date hidden'!D171="x","x",$C$2-'Indicator Date hidden'!D171)</f>
        <v>0</v>
      </c>
      <c r="D170" s="213">
        <f>IF('Indicator Date hidden'!E171="x","x",$D$2-'Indicator Date hidden'!E171)</f>
        <v>0</v>
      </c>
      <c r="E170" s="213">
        <f>IF('Indicator Date hidden'!F171="x","x",$E$2-'Indicator Date hidden'!F171)</f>
        <v>0</v>
      </c>
      <c r="F170" s="213">
        <f>IF('Indicator Date hidden'!G171="x","x",$F$2-'Indicator Date hidden'!G171)</f>
        <v>0</v>
      </c>
      <c r="G170" s="213">
        <f>IF('Indicator Date hidden'!H171="x","x",$G$2-'Indicator Date hidden'!H171)</f>
        <v>0</v>
      </c>
      <c r="H170" s="213">
        <f>IF('Indicator Date hidden'!I171="x","x",$H$2-'Indicator Date hidden'!I171)</f>
        <v>0</v>
      </c>
      <c r="I170" s="213">
        <f>IF('Indicator Date hidden'!J171="x","x",$I$2-'Indicator Date hidden'!J171)</f>
        <v>0</v>
      </c>
      <c r="J170" s="213">
        <f>IF('Indicator Date hidden'!K171="x","x",$J$2-'Indicator Date hidden'!K171)</f>
        <v>0</v>
      </c>
      <c r="K170" s="213">
        <f>IF('Indicator Date hidden'!L171="x","x",$K$2-'Indicator Date hidden'!L171)</f>
        <v>0</v>
      </c>
      <c r="L170" s="213">
        <f>IF('Indicator Date hidden'!M171="x","x",$L$2-'Indicator Date hidden'!M171)</f>
        <v>0</v>
      </c>
      <c r="M170" s="213">
        <f>IF('Indicator Date hidden'!N171="x","x",$M$2-'Indicator Date hidden'!N171)</f>
        <v>0</v>
      </c>
      <c r="N170" s="213">
        <f>IF('Indicator Date hidden'!O171="x","x",$N$2-'Indicator Date hidden'!O171)</f>
        <v>0</v>
      </c>
      <c r="O170" s="213">
        <f>IF('Indicator Date hidden'!P171="x","x",$O$2-'Indicator Date hidden'!P171)</f>
        <v>0</v>
      </c>
      <c r="P170" s="213">
        <f>IF('Indicator Date hidden'!Q171="x","x",$P$2-'Indicator Date hidden'!Q171)</f>
        <v>0</v>
      </c>
      <c r="Q170" s="213">
        <f>IF('Indicator Date hidden'!R171="x","x",$Q$2-'Indicator Date hidden'!R171)</f>
        <v>4</v>
      </c>
      <c r="R170" s="213">
        <f>IF('Indicator Date hidden'!S171="x","x",$R$2-'Indicator Date hidden'!S171)</f>
        <v>0</v>
      </c>
      <c r="S170" s="213">
        <f>IF('Indicator Date hidden'!T171="x","x",$S$2-'Indicator Date hidden'!T171)</f>
        <v>0</v>
      </c>
      <c r="T170" s="213">
        <f>IF('Indicator Date hidden'!U171="x","x",$T$2-'Indicator Date hidden'!U171)</f>
        <v>0</v>
      </c>
      <c r="U170" s="213">
        <f>IF('Indicator Date hidden'!V171="x","x",$U$2-'Indicator Date hidden'!V171)</f>
        <v>0</v>
      </c>
      <c r="V170" s="213">
        <f>IF('Indicator Date hidden'!W171="x","x",$V$2-'Indicator Date hidden'!W171)</f>
        <v>0</v>
      </c>
      <c r="W170" s="213">
        <f>IF('Indicator Date hidden'!X171="x","x",$W$2-'Indicator Date hidden'!X171)</f>
        <v>3</v>
      </c>
      <c r="X170" s="213">
        <f>IF('Indicator Date hidden'!Y171="x","x",$X$2-'Indicator Date hidden'!Y171)</f>
        <v>2</v>
      </c>
      <c r="Y170" s="213">
        <f>IF('Indicator Date hidden'!Z171="x","x",$Y$2-'Indicator Date hidden'!Z171)</f>
        <v>0</v>
      </c>
      <c r="Z170" s="213">
        <f>IF('Indicator Date hidden'!AA171="x","x",$Z$2-'Indicator Date hidden'!AA171)</f>
        <v>0</v>
      </c>
      <c r="AA170" s="213">
        <f>IF('Indicator Date hidden'!AB171="x","x",$AA$2-'Indicator Date hidden'!AB171)</f>
        <v>0</v>
      </c>
      <c r="AB170" s="213">
        <f>IF('Indicator Date hidden'!AC171="x","x",$AB$2-'Indicator Date hidden'!AC171)</f>
        <v>0</v>
      </c>
      <c r="AC170" s="213">
        <f>IF('Indicator Date hidden'!AD171="x","x",$AC$2-'Indicator Date hidden'!AD171)</f>
        <v>0</v>
      </c>
      <c r="AD170" s="213">
        <f>IF('Indicator Date hidden'!AE171="x","x",$AD$2-'Indicator Date hidden'!AE171)</f>
        <v>0</v>
      </c>
      <c r="AE170" s="213">
        <f>IF('Indicator Date hidden'!AF171="x","x",$AE$2-'Indicator Date hidden'!AF171)</f>
        <v>0</v>
      </c>
      <c r="AF170" s="213">
        <f>IF('Indicator Date hidden'!AG171="x","x",$AF$2-'Indicator Date hidden'!AG171)</f>
        <v>1</v>
      </c>
      <c r="AG170" s="213">
        <f>IF('Indicator Date hidden'!AH171="x","x",$AG$2-'Indicator Date hidden'!AH171)</f>
        <v>0</v>
      </c>
      <c r="AH170" s="213">
        <f>IF('Indicator Date hidden'!AI171="x","x",$AH$2-'Indicator Date hidden'!AI171)</f>
        <v>0</v>
      </c>
      <c r="AI170" s="213">
        <f>IF('Indicator Date hidden'!AJ171="x","x",$AI$2-'Indicator Date hidden'!AJ171)</f>
        <v>0</v>
      </c>
      <c r="AJ170" s="213" t="str">
        <f>IF('Indicator Date hidden'!AK171="x","x",$AJ$2-'Indicator Date hidden'!AK171)</f>
        <v>x</v>
      </c>
      <c r="AK170" s="213">
        <f>IF('Indicator Date hidden'!AL171="x","x",$AK$2-'Indicator Date hidden'!AL171)</f>
        <v>0</v>
      </c>
      <c r="AL170" s="213">
        <f>IF('Indicator Date hidden'!AM171="x","x",$AL$2-'Indicator Date hidden'!AM171)</f>
        <v>0</v>
      </c>
      <c r="AM170" s="213">
        <f>IF('Indicator Date hidden'!AN171="x","x",$AM$2-'Indicator Date hidden'!AN171)</f>
        <v>0</v>
      </c>
      <c r="AN170" s="213">
        <f>IF('Indicator Date hidden'!AO171="x","x",$AN$2-'Indicator Date hidden'!AO171)</f>
        <v>0</v>
      </c>
      <c r="AO170" s="213">
        <f>IF('Indicator Date hidden'!AP171="x","x",$AO$2-'Indicator Date hidden'!AP171)</f>
        <v>1</v>
      </c>
      <c r="AP170" s="213">
        <f>IF('Indicator Date hidden'!AQ171="x","x",$AP$2-'Indicator Date hidden'!AQ171)</f>
        <v>0</v>
      </c>
      <c r="AQ170" s="213">
        <f>IF('Indicator Date hidden'!AR171="x","x",$AQ$2-'Indicator Date hidden'!AR171)</f>
        <v>0</v>
      </c>
      <c r="AR170" s="213">
        <f>IF('Indicator Date hidden'!AS171="x","x",$AR$2-'Indicator Date hidden'!AS171)</f>
        <v>0</v>
      </c>
      <c r="AS170" s="213">
        <f>IF('Indicator Date hidden'!AT171="x","x",$AS$2-'Indicator Date hidden'!AT171)</f>
        <v>0</v>
      </c>
      <c r="AT170" s="213">
        <f>IF('Indicator Date hidden'!AU171="x","x",$AT$2-'Indicator Date hidden'!AU171)</f>
        <v>0</v>
      </c>
      <c r="AU170" s="213">
        <f>IF('Indicator Date hidden'!AV171="x","x",$AU$2-'Indicator Date hidden'!AV171)</f>
        <v>2</v>
      </c>
      <c r="AV170" s="213">
        <f>IF('Indicator Date hidden'!AW171="x","x",$AV$2-'Indicator Date hidden'!AW171)</f>
        <v>0</v>
      </c>
      <c r="AW170" s="213">
        <f>IF('Indicator Date hidden'!AX171="x","x",$AW$2-'Indicator Date hidden'!AX171)</f>
        <v>0</v>
      </c>
      <c r="AX170" s="213">
        <f>IF('Indicator Date hidden'!AY171="x","x",$AX$2-'Indicator Date hidden'!AY171)</f>
        <v>0</v>
      </c>
      <c r="AY170" s="213">
        <f>IF('Indicator Date hidden'!AZ171="x","x",$AY$2-'Indicator Date hidden'!AZ171)</f>
        <v>0</v>
      </c>
      <c r="AZ170" s="213">
        <f>IF('Indicator Date hidden'!BA171="x","x",$AZ$2-'Indicator Date hidden'!BA171)</f>
        <v>0</v>
      </c>
      <c r="BA170">
        <f t="shared" si="25"/>
        <v>13</v>
      </c>
      <c r="BB170" s="21">
        <f t="shared" si="26"/>
        <v>0.26</v>
      </c>
      <c r="BC170">
        <f t="shared" si="27"/>
        <v>6</v>
      </c>
      <c r="BD170" s="21">
        <f t="shared" si="28"/>
        <v>0.79523581408284172</v>
      </c>
      <c r="BE170" s="283">
        <f t="shared" si="29"/>
        <v>0</v>
      </c>
    </row>
    <row r="171" spans="1:57" x14ac:dyDescent="0.35">
      <c r="A171" t="s">
        <v>8316</v>
      </c>
      <c r="B171" s="213">
        <f>IF('Indicator Date hidden'!C172="x","x",$B$2-'Indicator Date hidden'!C172)</f>
        <v>0</v>
      </c>
      <c r="C171" s="213">
        <f>IF('Indicator Date hidden'!D172="x","x",$C$2-'Indicator Date hidden'!D172)</f>
        <v>0</v>
      </c>
      <c r="D171" s="213">
        <f>IF('Indicator Date hidden'!E172="x","x",$D$2-'Indicator Date hidden'!E172)</f>
        <v>0</v>
      </c>
      <c r="E171" s="213">
        <f>IF('Indicator Date hidden'!F172="x","x",$E$2-'Indicator Date hidden'!F172)</f>
        <v>0</v>
      </c>
      <c r="F171" s="213">
        <f>IF('Indicator Date hidden'!G172="x","x",$F$2-'Indicator Date hidden'!G172)</f>
        <v>0</v>
      </c>
      <c r="G171" s="213">
        <f>IF('Indicator Date hidden'!H172="x","x",$G$2-'Indicator Date hidden'!H172)</f>
        <v>0</v>
      </c>
      <c r="H171" s="213">
        <f>IF('Indicator Date hidden'!I172="x","x",$H$2-'Indicator Date hidden'!I172)</f>
        <v>0</v>
      </c>
      <c r="I171" s="213">
        <f>IF('Indicator Date hidden'!J172="x","x",$I$2-'Indicator Date hidden'!J172)</f>
        <v>0</v>
      </c>
      <c r="J171" s="213">
        <f>IF('Indicator Date hidden'!K172="x","x",$J$2-'Indicator Date hidden'!K172)</f>
        <v>0</v>
      </c>
      <c r="K171" s="213">
        <f>IF('Indicator Date hidden'!L172="x","x",$K$2-'Indicator Date hidden'!L172)</f>
        <v>0</v>
      </c>
      <c r="L171" s="213">
        <f>IF('Indicator Date hidden'!M172="x","x",$L$2-'Indicator Date hidden'!M172)</f>
        <v>0</v>
      </c>
      <c r="M171" s="213">
        <f>IF('Indicator Date hidden'!N172="x","x",$M$2-'Indicator Date hidden'!N172)</f>
        <v>0</v>
      </c>
      <c r="N171" s="213">
        <f>IF('Indicator Date hidden'!O172="x","x",$N$2-'Indicator Date hidden'!O172)</f>
        <v>0</v>
      </c>
      <c r="O171" s="213">
        <f>IF('Indicator Date hidden'!P172="x","x",$O$2-'Indicator Date hidden'!P172)</f>
        <v>0</v>
      </c>
      <c r="P171" s="213">
        <f>IF('Indicator Date hidden'!Q172="x","x",$P$2-'Indicator Date hidden'!Q172)</f>
        <v>0</v>
      </c>
      <c r="Q171" s="213">
        <f>IF('Indicator Date hidden'!R172="x","x",$Q$2-'Indicator Date hidden'!R172)</f>
        <v>8</v>
      </c>
      <c r="R171" s="213">
        <f>IF('Indicator Date hidden'!S172="x","x",$R$2-'Indicator Date hidden'!S172)</f>
        <v>0</v>
      </c>
      <c r="S171" s="213">
        <f>IF('Indicator Date hidden'!T172="x","x",$S$2-'Indicator Date hidden'!T172)</f>
        <v>0</v>
      </c>
      <c r="T171" s="213">
        <f>IF('Indicator Date hidden'!U172="x","x",$T$2-'Indicator Date hidden'!U172)</f>
        <v>0</v>
      </c>
      <c r="U171" s="213">
        <f>IF('Indicator Date hidden'!V172="x","x",$U$2-'Indicator Date hidden'!V172)</f>
        <v>0</v>
      </c>
      <c r="V171" s="213">
        <f>IF('Indicator Date hidden'!W172="x","x",$V$2-'Indicator Date hidden'!W172)</f>
        <v>0</v>
      </c>
      <c r="W171" s="213">
        <f>IF('Indicator Date hidden'!X172="x","x",$W$2-'Indicator Date hidden'!X172)</f>
        <v>2</v>
      </c>
      <c r="X171" s="213">
        <f>IF('Indicator Date hidden'!Y172="x","x",$X$2-'Indicator Date hidden'!Y172)</f>
        <v>4</v>
      </c>
      <c r="Y171" s="213">
        <f>IF('Indicator Date hidden'!Z172="x","x",$Y$2-'Indicator Date hidden'!Z172)</f>
        <v>0</v>
      </c>
      <c r="Z171" s="213">
        <f>IF('Indicator Date hidden'!AA172="x","x",$Z$2-'Indicator Date hidden'!AA172)</f>
        <v>0</v>
      </c>
      <c r="AA171" s="213">
        <f>IF('Indicator Date hidden'!AB172="x","x",$AA$2-'Indicator Date hidden'!AB172)</f>
        <v>0</v>
      </c>
      <c r="AB171" s="213">
        <f>IF('Indicator Date hidden'!AC172="x","x",$AB$2-'Indicator Date hidden'!AC172)</f>
        <v>0</v>
      </c>
      <c r="AC171" s="213">
        <f>IF('Indicator Date hidden'!AD172="x","x",$AC$2-'Indicator Date hidden'!AD172)</f>
        <v>0</v>
      </c>
      <c r="AD171" s="213">
        <f>IF('Indicator Date hidden'!AE172="x","x",$AD$2-'Indicator Date hidden'!AE172)</f>
        <v>0</v>
      </c>
      <c r="AE171" s="213">
        <f>IF('Indicator Date hidden'!AF172="x","x",$AE$2-'Indicator Date hidden'!AF172)</f>
        <v>0</v>
      </c>
      <c r="AF171" s="213">
        <f>IF('Indicator Date hidden'!AG172="x","x",$AF$2-'Indicator Date hidden'!AG172)</f>
        <v>1</v>
      </c>
      <c r="AG171" s="213">
        <f>IF('Indicator Date hidden'!AH172="x","x",$AG$2-'Indicator Date hidden'!AH172)</f>
        <v>0</v>
      </c>
      <c r="AH171" s="213">
        <f>IF('Indicator Date hidden'!AI172="x","x",$AH$2-'Indicator Date hidden'!AI172)</f>
        <v>0</v>
      </c>
      <c r="AI171" s="213">
        <f>IF('Indicator Date hidden'!AJ172="x","x",$AI$2-'Indicator Date hidden'!AJ172)</f>
        <v>0</v>
      </c>
      <c r="AJ171" s="213">
        <f>IF('Indicator Date hidden'!AK172="x","x",$AJ$2-'Indicator Date hidden'!AK172)</f>
        <v>1</v>
      </c>
      <c r="AK171" s="213">
        <f>IF('Indicator Date hidden'!AL172="x","x",$AK$2-'Indicator Date hidden'!AL172)</f>
        <v>1</v>
      </c>
      <c r="AL171" s="213">
        <f>IF('Indicator Date hidden'!AM172="x","x",$AL$2-'Indicator Date hidden'!AM172)</f>
        <v>0</v>
      </c>
      <c r="AM171" s="213">
        <f>IF('Indicator Date hidden'!AN172="x","x",$AM$2-'Indicator Date hidden'!AN172)</f>
        <v>0</v>
      </c>
      <c r="AN171" s="213">
        <f>IF('Indicator Date hidden'!AO172="x","x",$AN$2-'Indicator Date hidden'!AO172)</f>
        <v>0</v>
      </c>
      <c r="AO171" s="213">
        <f>IF('Indicator Date hidden'!AP172="x","x",$AO$2-'Indicator Date hidden'!AP172)</f>
        <v>0</v>
      </c>
      <c r="AP171" s="213">
        <f>IF('Indicator Date hidden'!AQ172="x","x",$AP$2-'Indicator Date hidden'!AQ172)</f>
        <v>0</v>
      </c>
      <c r="AQ171" s="213">
        <f>IF('Indicator Date hidden'!AR172="x","x",$AQ$2-'Indicator Date hidden'!AR172)</f>
        <v>0</v>
      </c>
      <c r="AR171" s="213">
        <f>IF('Indicator Date hidden'!AS172="x","x",$AR$2-'Indicator Date hidden'!AS172)</f>
        <v>0</v>
      </c>
      <c r="AS171" s="213">
        <f>IF('Indicator Date hidden'!AT172="x","x",$AS$2-'Indicator Date hidden'!AT172)</f>
        <v>0</v>
      </c>
      <c r="AT171" s="213">
        <f>IF('Indicator Date hidden'!AU172="x","x",$AT$2-'Indicator Date hidden'!AU172)</f>
        <v>0</v>
      </c>
      <c r="AU171" s="213">
        <f>IF('Indicator Date hidden'!AV172="x","x",$AU$2-'Indicator Date hidden'!AV172)</f>
        <v>4</v>
      </c>
      <c r="AV171" s="213">
        <f>IF('Indicator Date hidden'!AW172="x","x",$AV$2-'Indicator Date hidden'!AW172)</f>
        <v>0</v>
      </c>
      <c r="AW171" s="213">
        <f>IF('Indicator Date hidden'!AX172="x","x",$AW$2-'Indicator Date hidden'!AX172)</f>
        <v>0</v>
      </c>
      <c r="AX171" s="213">
        <f>IF('Indicator Date hidden'!AY172="x","x",$AX$2-'Indicator Date hidden'!AY172)</f>
        <v>0</v>
      </c>
      <c r="AY171" s="213">
        <f>IF('Indicator Date hidden'!AZ172="x","x",$AY$2-'Indicator Date hidden'!AZ172)</f>
        <v>0</v>
      </c>
      <c r="AZ171" s="213">
        <f>IF('Indicator Date hidden'!BA172="x","x",$AZ$2-'Indicator Date hidden'!BA172)</f>
        <v>0</v>
      </c>
      <c r="BA171">
        <f t="shared" si="25"/>
        <v>21</v>
      </c>
      <c r="BB171" s="21">
        <f t="shared" si="26"/>
        <v>0.41176470588235292</v>
      </c>
      <c r="BC171">
        <f t="shared" si="27"/>
        <v>7</v>
      </c>
      <c r="BD171" s="21">
        <f t="shared" si="28"/>
        <v>1.3601682506685981</v>
      </c>
      <c r="BE171" s="283">
        <f t="shared" si="29"/>
        <v>0</v>
      </c>
    </row>
    <row r="172" spans="1:57" x14ac:dyDescent="0.35">
      <c r="A172" t="s">
        <v>8231</v>
      </c>
      <c r="B172" s="213">
        <f>IF('Indicator Date hidden'!C173="x","x",$B$2-'Indicator Date hidden'!C173)</f>
        <v>0</v>
      </c>
      <c r="C172" s="213">
        <f>IF('Indicator Date hidden'!D173="x","x",$C$2-'Indicator Date hidden'!D173)</f>
        <v>0</v>
      </c>
      <c r="D172" s="213">
        <f>IF('Indicator Date hidden'!E173="x","x",$D$2-'Indicator Date hidden'!E173)</f>
        <v>0</v>
      </c>
      <c r="E172" s="213">
        <f>IF('Indicator Date hidden'!F173="x","x",$E$2-'Indicator Date hidden'!F173)</f>
        <v>0</v>
      </c>
      <c r="F172" s="213">
        <f>IF('Indicator Date hidden'!G173="x","x",$F$2-'Indicator Date hidden'!G173)</f>
        <v>0</v>
      </c>
      <c r="G172" s="213">
        <f>IF('Indicator Date hidden'!H173="x","x",$G$2-'Indicator Date hidden'!H173)</f>
        <v>0</v>
      </c>
      <c r="H172" s="213">
        <f>IF('Indicator Date hidden'!I173="x","x",$H$2-'Indicator Date hidden'!I173)</f>
        <v>0</v>
      </c>
      <c r="I172" s="213">
        <f>IF('Indicator Date hidden'!J173="x","x",$I$2-'Indicator Date hidden'!J173)</f>
        <v>0</v>
      </c>
      <c r="J172" s="213">
        <f>IF('Indicator Date hidden'!K173="x","x",$J$2-'Indicator Date hidden'!K173)</f>
        <v>0</v>
      </c>
      <c r="K172" s="213">
        <f>IF('Indicator Date hidden'!L173="x","x",$K$2-'Indicator Date hidden'!L173)</f>
        <v>0</v>
      </c>
      <c r="L172" s="213">
        <f>IF('Indicator Date hidden'!M173="x","x",$L$2-'Indicator Date hidden'!M173)</f>
        <v>0</v>
      </c>
      <c r="M172" s="213">
        <f>IF('Indicator Date hidden'!N173="x","x",$M$2-'Indicator Date hidden'!N173)</f>
        <v>0</v>
      </c>
      <c r="N172" s="213">
        <f>IF('Indicator Date hidden'!O173="x","x",$N$2-'Indicator Date hidden'!O173)</f>
        <v>0</v>
      </c>
      <c r="O172" s="213">
        <f>IF('Indicator Date hidden'!P173="x","x",$O$2-'Indicator Date hidden'!P173)</f>
        <v>0</v>
      </c>
      <c r="P172" s="213">
        <f>IF('Indicator Date hidden'!Q173="x","x",$P$2-'Indicator Date hidden'!Q173)</f>
        <v>0</v>
      </c>
      <c r="Q172" s="213">
        <f>IF('Indicator Date hidden'!R173="x","x",$Q$2-'Indicator Date hidden'!R173)</f>
        <v>3</v>
      </c>
      <c r="R172" s="213">
        <f>IF('Indicator Date hidden'!S173="x","x",$R$2-'Indicator Date hidden'!S173)</f>
        <v>0</v>
      </c>
      <c r="S172" s="213">
        <f>IF('Indicator Date hidden'!T173="x","x",$S$2-'Indicator Date hidden'!T173)</f>
        <v>0</v>
      </c>
      <c r="T172" s="213">
        <f>IF('Indicator Date hidden'!U173="x","x",$T$2-'Indicator Date hidden'!U173)</f>
        <v>0</v>
      </c>
      <c r="U172" s="213">
        <f>IF('Indicator Date hidden'!V173="x","x",$U$2-'Indicator Date hidden'!V173)</f>
        <v>0</v>
      </c>
      <c r="V172" s="213">
        <f>IF('Indicator Date hidden'!W173="x","x",$V$2-'Indicator Date hidden'!W173)</f>
        <v>0</v>
      </c>
      <c r="W172" s="213">
        <f>IF('Indicator Date hidden'!X173="x","x",$W$2-'Indicator Date hidden'!X173)</f>
        <v>3</v>
      </c>
      <c r="X172" s="213">
        <f>IF('Indicator Date hidden'!Y173="x","x",$X$2-'Indicator Date hidden'!Y173)</f>
        <v>4</v>
      </c>
      <c r="Y172" s="213">
        <f>IF('Indicator Date hidden'!Z173="x","x",$Y$2-'Indicator Date hidden'!Z173)</f>
        <v>0</v>
      </c>
      <c r="Z172" s="213">
        <f>IF('Indicator Date hidden'!AA173="x","x",$Z$2-'Indicator Date hidden'!AA173)</f>
        <v>0</v>
      </c>
      <c r="AA172" s="213">
        <f>IF('Indicator Date hidden'!AB173="x","x",$AA$2-'Indicator Date hidden'!AB173)</f>
        <v>1</v>
      </c>
      <c r="AB172" s="213">
        <f>IF('Indicator Date hidden'!AC173="x","x",$AB$2-'Indicator Date hidden'!AC173)</f>
        <v>0</v>
      </c>
      <c r="AC172" s="213">
        <f>IF('Indicator Date hidden'!AD173="x","x",$AC$2-'Indicator Date hidden'!AD173)</f>
        <v>0</v>
      </c>
      <c r="AD172" s="213" t="str">
        <f>IF('Indicator Date hidden'!AE173="x","x",$AD$2-'Indicator Date hidden'!AE173)</f>
        <v>x</v>
      </c>
      <c r="AE172" s="213">
        <f>IF('Indicator Date hidden'!AF173="x","x",$AE$2-'Indicator Date hidden'!AF173)</f>
        <v>0</v>
      </c>
      <c r="AF172" s="213">
        <f>IF('Indicator Date hidden'!AG173="x","x",$AF$2-'Indicator Date hidden'!AG173)</f>
        <v>5</v>
      </c>
      <c r="AG172" s="213">
        <f>IF('Indicator Date hidden'!AH173="x","x",$AG$2-'Indicator Date hidden'!AH173)</f>
        <v>0</v>
      </c>
      <c r="AH172" s="213">
        <f>IF('Indicator Date hidden'!AI173="x","x",$AH$2-'Indicator Date hidden'!AI173)</f>
        <v>0</v>
      </c>
      <c r="AI172" s="213">
        <f>IF('Indicator Date hidden'!AJ173="x","x",$AI$2-'Indicator Date hidden'!AJ173)</f>
        <v>0</v>
      </c>
      <c r="AJ172" s="213">
        <f>IF('Indicator Date hidden'!AK173="x","x",$AJ$2-'Indicator Date hidden'!AK173)</f>
        <v>1</v>
      </c>
      <c r="AK172" s="213">
        <f>IF('Indicator Date hidden'!AL173="x","x",$AK$2-'Indicator Date hidden'!AL173)</f>
        <v>1</v>
      </c>
      <c r="AL172" s="213">
        <f>IF('Indicator Date hidden'!AM173="x","x",$AL$2-'Indicator Date hidden'!AM173)</f>
        <v>0</v>
      </c>
      <c r="AM172" s="213">
        <f>IF('Indicator Date hidden'!AN173="x","x",$AM$2-'Indicator Date hidden'!AN173)</f>
        <v>0</v>
      </c>
      <c r="AN172" s="213">
        <f>IF('Indicator Date hidden'!AO173="x","x",$AN$2-'Indicator Date hidden'!AO173)</f>
        <v>0</v>
      </c>
      <c r="AO172" s="213">
        <f>IF('Indicator Date hidden'!AP173="x","x",$AO$2-'Indicator Date hidden'!AP173)</f>
        <v>1</v>
      </c>
      <c r="AP172" s="213">
        <f>IF('Indicator Date hidden'!AQ173="x","x",$AP$2-'Indicator Date hidden'!AQ173)</f>
        <v>1</v>
      </c>
      <c r="AQ172" s="213">
        <f>IF('Indicator Date hidden'!AR173="x","x",$AQ$2-'Indicator Date hidden'!AR173)</f>
        <v>0</v>
      </c>
      <c r="AR172" s="213">
        <f>IF('Indicator Date hidden'!AS173="x","x",$AR$2-'Indicator Date hidden'!AS173)</f>
        <v>0</v>
      </c>
      <c r="AS172" s="213">
        <f>IF('Indicator Date hidden'!AT173="x","x",$AS$2-'Indicator Date hidden'!AT173)</f>
        <v>0</v>
      </c>
      <c r="AT172" s="213">
        <f>IF('Indicator Date hidden'!AU173="x","x",$AT$2-'Indicator Date hidden'!AU173)</f>
        <v>0</v>
      </c>
      <c r="AU172" s="213">
        <f>IF('Indicator Date hidden'!AV173="x","x",$AU$2-'Indicator Date hidden'!AV173)</f>
        <v>1</v>
      </c>
      <c r="AV172" s="213">
        <f>IF('Indicator Date hidden'!AW173="x","x",$AV$2-'Indicator Date hidden'!AW173)</f>
        <v>0</v>
      </c>
      <c r="AW172" s="213">
        <f>IF('Indicator Date hidden'!AX173="x","x",$AW$2-'Indicator Date hidden'!AX173)</f>
        <v>0</v>
      </c>
      <c r="AX172" s="213">
        <f>IF('Indicator Date hidden'!AY173="x","x",$AX$2-'Indicator Date hidden'!AY173)</f>
        <v>0</v>
      </c>
      <c r="AY172" s="213">
        <f>IF('Indicator Date hidden'!AZ173="x","x",$AY$2-'Indicator Date hidden'!AZ173)</f>
        <v>0</v>
      </c>
      <c r="AZ172" s="213">
        <f>IF('Indicator Date hidden'!BA173="x","x",$AZ$2-'Indicator Date hidden'!BA173)</f>
        <v>0</v>
      </c>
      <c r="BA172">
        <f t="shared" si="25"/>
        <v>21</v>
      </c>
      <c r="BB172" s="21">
        <f t="shared" si="26"/>
        <v>0.42</v>
      </c>
      <c r="BC172">
        <f t="shared" si="27"/>
        <v>10</v>
      </c>
      <c r="BD172" s="21">
        <f t="shared" si="28"/>
        <v>1.06</v>
      </c>
      <c r="BE172" s="283">
        <f t="shared" si="29"/>
        <v>0</v>
      </c>
    </row>
    <row r="173" spans="1:57" x14ac:dyDescent="0.35">
      <c r="A173" t="s">
        <v>8322</v>
      </c>
      <c r="B173" s="213">
        <f>IF('Indicator Date hidden'!C174="x","x",$B$2-'Indicator Date hidden'!C174)</f>
        <v>0</v>
      </c>
      <c r="C173" s="213">
        <f>IF('Indicator Date hidden'!D174="x","x",$C$2-'Indicator Date hidden'!D174)</f>
        <v>0</v>
      </c>
      <c r="D173" s="213">
        <f>IF('Indicator Date hidden'!E174="x","x",$D$2-'Indicator Date hidden'!E174)</f>
        <v>0</v>
      </c>
      <c r="E173" s="213">
        <f>IF('Indicator Date hidden'!F174="x","x",$E$2-'Indicator Date hidden'!F174)</f>
        <v>0</v>
      </c>
      <c r="F173" s="213">
        <f>IF('Indicator Date hidden'!G174="x","x",$F$2-'Indicator Date hidden'!G174)</f>
        <v>0</v>
      </c>
      <c r="G173" s="213">
        <f>IF('Indicator Date hidden'!H174="x","x",$G$2-'Indicator Date hidden'!H174)</f>
        <v>0</v>
      </c>
      <c r="H173" s="213">
        <f>IF('Indicator Date hidden'!I174="x","x",$H$2-'Indicator Date hidden'!I174)</f>
        <v>0</v>
      </c>
      <c r="I173" s="213">
        <f>IF('Indicator Date hidden'!J174="x","x",$I$2-'Indicator Date hidden'!J174)</f>
        <v>0</v>
      </c>
      <c r="J173" s="213">
        <f>IF('Indicator Date hidden'!K174="x","x",$J$2-'Indicator Date hidden'!K174)</f>
        <v>0</v>
      </c>
      <c r="K173" s="213">
        <f>IF('Indicator Date hidden'!L174="x","x",$K$2-'Indicator Date hidden'!L174)</f>
        <v>0</v>
      </c>
      <c r="L173" s="213">
        <f>IF('Indicator Date hidden'!M174="x","x",$L$2-'Indicator Date hidden'!M174)</f>
        <v>0</v>
      </c>
      <c r="M173" s="213">
        <f>IF('Indicator Date hidden'!N174="x","x",$M$2-'Indicator Date hidden'!N174)</f>
        <v>0</v>
      </c>
      <c r="N173" s="213">
        <f>IF('Indicator Date hidden'!O174="x","x",$N$2-'Indicator Date hidden'!O174)</f>
        <v>0</v>
      </c>
      <c r="O173" s="213">
        <f>IF('Indicator Date hidden'!P174="x","x",$O$2-'Indicator Date hidden'!P174)</f>
        <v>0</v>
      </c>
      <c r="P173" s="213">
        <f>IF('Indicator Date hidden'!Q174="x","x",$P$2-'Indicator Date hidden'!Q174)</f>
        <v>0</v>
      </c>
      <c r="Q173" s="213">
        <f>IF('Indicator Date hidden'!R174="x","x",$Q$2-'Indicator Date hidden'!R174)</f>
        <v>4</v>
      </c>
      <c r="R173" s="213">
        <f>IF('Indicator Date hidden'!S174="x","x",$R$2-'Indicator Date hidden'!S174)</f>
        <v>0</v>
      </c>
      <c r="S173" s="213">
        <f>IF('Indicator Date hidden'!T174="x","x",$S$2-'Indicator Date hidden'!T174)</f>
        <v>0</v>
      </c>
      <c r="T173" s="213">
        <f>IF('Indicator Date hidden'!U174="x","x",$T$2-'Indicator Date hidden'!U174)</f>
        <v>0</v>
      </c>
      <c r="U173" s="213">
        <f>IF('Indicator Date hidden'!V174="x","x",$U$2-'Indicator Date hidden'!V174)</f>
        <v>0</v>
      </c>
      <c r="V173" s="213">
        <f>IF('Indicator Date hidden'!W174="x","x",$V$2-'Indicator Date hidden'!W174)</f>
        <v>0</v>
      </c>
      <c r="W173" s="213">
        <f>IF('Indicator Date hidden'!X174="x","x",$W$2-'Indicator Date hidden'!X174)</f>
        <v>5</v>
      </c>
      <c r="X173" s="213">
        <f>IF('Indicator Date hidden'!Y174="x","x",$X$2-'Indicator Date hidden'!Y174)</f>
        <v>3</v>
      </c>
      <c r="Y173" s="213">
        <f>IF('Indicator Date hidden'!Z174="x","x",$Y$2-'Indicator Date hidden'!Z174)</f>
        <v>0</v>
      </c>
      <c r="Z173" s="213">
        <f>IF('Indicator Date hidden'!AA174="x","x",$Z$2-'Indicator Date hidden'!AA174)</f>
        <v>0</v>
      </c>
      <c r="AA173" s="213" t="str">
        <f>IF('Indicator Date hidden'!AB174="x","x",$AA$2-'Indicator Date hidden'!AB174)</f>
        <v>x</v>
      </c>
      <c r="AB173" s="213">
        <f>IF('Indicator Date hidden'!AC174="x","x",$AB$2-'Indicator Date hidden'!AC174)</f>
        <v>0</v>
      </c>
      <c r="AC173" s="213">
        <f>IF('Indicator Date hidden'!AD174="x","x",$AC$2-'Indicator Date hidden'!AD174)</f>
        <v>0</v>
      </c>
      <c r="AD173" s="213">
        <f>IF('Indicator Date hidden'!AE174="x","x",$AD$2-'Indicator Date hidden'!AE174)</f>
        <v>0</v>
      </c>
      <c r="AE173" s="213" t="str">
        <f>IF('Indicator Date hidden'!AF174="x","x",$AE$2-'Indicator Date hidden'!AF174)</f>
        <v>x</v>
      </c>
      <c r="AF173" s="213">
        <f>IF('Indicator Date hidden'!AG174="x","x",$AF$2-'Indicator Date hidden'!AG174)</f>
        <v>6</v>
      </c>
      <c r="AG173" s="213">
        <f>IF('Indicator Date hidden'!AH174="x","x",$AG$2-'Indicator Date hidden'!AH174)</f>
        <v>0</v>
      </c>
      <c r="AH173" s="213">
        <f>IF('Indicator Date hidden'!AI174="x","x",$AH$2-'Indicator Date hidden'!AI174)</f>
        <v>0</v>
      </c>
      <c r="AI173" s="213">
        <f>IF('Indicator Date hidden'!AJ174="x","x",$AI$2-'Indicator Date hidden'!AJ174)</f>
        <v>0</v>
      </c>
      <c r="AJ173" s="213">
        <f>IF('Indicator Date hidden'!AK174="x","x",$AJ$2-'Indicator Date hidden'!AK174)</f>
        <v>1</v>
      </c>
      <c r="AK173" s="213">
        <f>IF('Indicator Date hidden'!AL174="x","x",$AK$2-'Indicator Date hidden'!AL174)</f>
        <v>1</v>
      </c>
      <c r="AL173" s="213">
        <f>IF('Indicator Date hidden'!AM174="x","x",$AL$2-'Indicator Date hidden'!AM174)</f>
        <v>0</v>
      </c>
      <c r="AM173" s="213">
        <f>IF('Indicator Date hidden'!AN174="x","x",$AM$2-'Indicator Date hidden'!AN174)</f>
        <v>0</v>
      </c>
      <c r="AN173" s="213">
        <f>IF('Indicator Date hidden'!AO174="x","x",$AN$2-'Indicator Date hidden'!AO174)</f>
        <v>0</v>
      </c>
      <c r="AO173" s="213" t="str">
        <f>IF('Indicator Date hidden'!AP174="x","x",$AO$2-'Indicator Date hidden'!AP174)</f>
        <v>x</v>
      </c>
      <c r="AP173" s="213" t="str">
        <f>IF('Indicator Date hidden'!AQ174="x","x",$AP$2-'Indicator Date hidden'!AQ174)</f>
        <v>x</v>
      </c>
      <c r="AQ173" s="213">
        <f>IF('Indicator Date hidden'!AR174="x","x",$AQ$2-'Indicator Date hidden'!AR174)</f>
        <v>6</v>
      </c>
      <c r="AR173" s="213">
        <f>IF('Indicator Date hidden'!AS174="x","x",$AR$2-'Indicator Date hidden'!AS174)</f>
        <v>0</v>
      </c>
      <c r="AS173" s="213">
        <f>IF('Indicator Date hidden'!AT174="x","x",$AS$2-'Indicator Date hidden'!AT174)</f>
        <v>0</v>
      </c>
      <c r="AT173" s="213">
        <f>IF('Indicator Date hidden'!AU174="x","x",$AT$2-'Indicator Date hidden'!AU174)</f>
        <v>0</v>
      </c>
      <c r="AU173" s="213">
        <f>IF('Indicator Date hidden'!AV174="x","x",$AU$2-'Indicator Date hidden'!AV174)</f>
        <v>4</v>
      </c>
      <c r="AV173" s="213">
        <f>IF('Indicator Date hidden'!AW174="x","x",$AV$2-'Indicator Date hidden'!AW174)</f>
        <v>0</v>
      </c>
      <c r="AW173" s="213">
        <f>IF('Indicator Date hidden'!AX174="x","x",$AW$2-'Indicator Date hidden'!AX174)</f>
        <v>0</v>
      </c>
      <c r="AX173" s="213">
        <f>IF('Indicator Date hidden'!AY174="x","x",$AX$2-'Indicator Date hidden'!AY174)</f>
        <v>0</v>
      </c>
      <c r="AY173" s="213">
        <f>IF('Indicator Date hidden'!AZ174="x","x",$AY$2-'Indicator Date hidden'!AZ174)</f>
        <v>0</v>
      </c>
      <c r="AZ173" s="213">
        <f>IF('Indicator Date hidden'!BA174="x","x",$AZ$2-'Indicator Date hidden'!BA174)</f>
        <v>0</v>
      </c>
      <c r="BA173">
        <f t="shared" si="25"/>
        <v>30</v>
      </c>
      <c r="BB173" s="21">
        <f t="shared" si="26"/>
        <v>0.63829787234042556</v>
      </c>
      <c r="BC173">
        <f t="shared" si="27"/>
        <v>8</v>
      </c>
      <c r="BD173" s="21">
        <f t="shared" si="28"/>
        <v>1.6035271218227041</v>
      </c>
      <c r="BE173" s="283">
        <f t="shared" si="29"/>
        <v>0</v>
      </c>
    </row>
    <row r="174" spans="1:57" x14ac:dyDescent="0.35">
      <c r="A174" t="s">
        <v>8315</v>
      </c>
      <c r="B174" s="213">
        <f>IF('Indicator Date hidden'!C175="x","x",$B$2-'Indicator Date hidden'!C175)</f>
        <v>0</v>
      </c>
      <c r="C174" s="213">
        <f>IF('Indicator Date hidden'!D175="x","x",$C$2-'Indicator Date hidden'!D175)</f>
        <v>0</v>
      </c>
      <c r="D174" s="213">
        <f>IF('Indicator Date hidden'!E175="x","x",$D$2-'Indicator Date hidden'!E175)</f>
        <v>0</v>
      </c>
      <c r="E174" s="213">
        <f>IF('Indicator Date hidden'!F175="x","x",$E$2-'Indicator Date hidden'!F175)</f>
        <v>0</v>
      </c>
      <c r="F174" s="213">
        <f>IF('Indicator Date hidden'!G175="x","x",$F$2-'Indicator Date hidden'!G175)</f>
        <v>0</v>
      </c>
      <c r="G174" s="213">
        <f>IF('Indicator Date hidden'!H175="x","x",$G$2-'Indicator Date hidden'!H175)</f>
        <v>0</v>
      </c>
      <c r="H174" s="213">
        <f>IF('Indicator Date hidden'!I175="x","x",$H$2-'Indicator Date hidden'!I175)</f>
        <v>0</v>
      </c>
      <c r="I174" s="213">
        <f>IF('Indicator Date hidden'!J175="x","x",$I$2-'Indicator Date hidden'!J175)</f>
        <v>0</v>
      </c>
      <c r="J174" s="213">
        <f>IF('Indicator Date hidden'!K175="x","x",$J$2-'Indicator Date hidden'!K175)</f>
        <v>0</v>
      </c>
      <c r="K174" s="213">
        <f>IF('Indicator Date hidden'!L175="x","x",$K$2-'Indicator Date hidden'!L175)</f>
        <v>0</v>
      </c>
      <c r="L174" s="213">
        <f>IF('Indicator Date hidden'!M175="x","x",$L$2-'Indicator Date hidden'!M175)</f>
        <v>0</v>
      </c>
      <c r="M174" s="213">
        <f>IF('Indicator Date hidden'!N175="x","x",$M$2-'Indicator Date hidden'!N175)</f>
        <v>0</v>
      </c>
      <c r="N174" s="213">
        <f>IF('Indicator Date hidden'!O175="x","x",$N$2-'Indicator Date hidden'!O175)</f>
        <v>0</v>
      </c>
      <c r="O174" s="213">
        <f>IF('Indicator Date hidden'!P175="x","x",$O$2-'Indicator Date hidden'!P175)</f>
        <v>0</v>
      </c>
      <c r="P174" s="213">
        <f>IF('Indicator Date hidden'!Q175="x","x",$P$2-'Indicator Date hidden'!Q175)</f>
        <v>0</v>
      </c>
      <c r="Q174" s="213">
        <f>IF('Indicator Date hidden'!R175="x","x",$Q$2-'Indicator Date hidden'!R175)</f>
        <v>0</v>
      </c>
      <c r="R174" s="213">
        <f>IF('Indicator Date hidden'!S175="x","x",$R$2-'Indicator Date hidden'!S175)</f>
        <v>0</v>
      </c>
      <c r="S174" s="213">
        <f>IF('Indicator Date hidden'!T175="x","x",$S$2-'Indicator Date hidden'!T175)</f>
        <v>0</v>
      </c>
      <c r="T174" s="213">
        <f>IF('Indicator Date hidden'!U175="x","x",$T$2-'Indicator Date hidden'!U175)</f>
        <v>0</v>
      </c>
      <c r="U174" s="213">
        <f>IF('Indicator Date hidden'!V175="x","x",$U$2-'Indicator Date hidden'!V175)</f>
        <v>0</v>
      </c>
      <c r="V174" s="213">
        <f>IF('Indicator Date hidden'!W175="x","x",$V$2-'Indicator Date hidden'!W175)</f>
        <v>0</v>
      </c>
      <c r="W174" s="213">
        <f>IF('Indicator Date hidden'!X175="x","x",$W$2-'Indicator Date hidden'!X175)</f>
        <v>0</v>
      </c>
      <c r="X174" s="213">
        <f>IF('Indicator Date hidden'!Y175="x","x",$X$2-'Indicator Date hidden'!Y175)</f>
        <v>4</v>
      </c>
      <c r="Y174" s="213">
        <f>IF('Indicator Date hidden'!Z175="x","x",$Y$2-'Indicator Date hidden'!Z175)</f>
        <v>0</v>
      </c>
      <c r="Z174" s="213">
        <f>IF('Indicator Date hidden'!AA175="x","x",$Z$2-'Indicator Date hidden'!AA175)</f>
        <v>0</v>
      </c>
      <c r="AA174" s="213">
        <f>IF('Indicator Date hidden'!AB175="x","x",$AA$2-'Indicator Date hidden'!AB175)</f>
        <v>0</v>
      </c>
      <c r="AB174" s="213">
        <f>IF('Indicator Date hidden'!AC175="x","x",$AB$2-'Indicator Date hidden'!AC175)</f>
        <v>0</v>
      </c>
      <c r="AC174" s="213">
        <f>IF('Indicator Date hidden'!AD175="x","x",$AC$2-'Indicator Date hidden'!AD175)</f>
        <v>0</v>
      </c>
      <c r="AD174" s="213">
        <f>IF('Indicator Date hidden'!AE175="x","x",$AD$2-'Indicator Date hidden'!AE175)</f>
        <v>0</v>
      </c>
      <c r="AE174" s="213">
        <f>IF('Indicator Date hidden'!AF175="x","x",$AE$2-'Indicator Date hidden'!AF175)</f>
        <v>0</v>
      </c>
      <c r="AF174" s="213">
        <f>IF('Indicator Date hidden'!AG175="x","x",$AF$2-'Indicator Date hidden'!AG175)</f>
        <v>2</v>
      </c>
      <c r="AG174" s="213">
        <f>IF('Indicator Date hidden'!AH175="x","x",$AG$2-'Indicator Date hidden'!AH175)</f>
        <v>0</v>
      </c>
      <c r="AH174" s="213">
        <f>IF('Indicator Date hidden'!AI175="x","x",$AH$2-'Indicator Date hidden'!AI175)</f>
        <v>0</v>
      </c>
      <c r="AI174" s="213">
        <f>IF('Indicator Date hidden'!AJ175="x","x",$AI$2-'Indicator Date hidden'!AJ175)</f>
        <v>0</v>
      </c>
      <c r="AJ174" s="213">
        <f>IF('Indicator Date hidden'!AK175="x","x",$AJ$2-'Indicator Date hidden'!AK175)</f>
        <v>1</v>
      </c>
      <c r="AK174" s="213">
        <f>IF('Indicator Date hidden'!AL175="x","x",$AK$2-'Indicator Date hidden'!AL175)</f>
        <v>1</v>
      </c>
      <c r="AL174" s="213">
        <f>IF('Indicator Date hidden'!AM175="x","x",$AL$2-'Indicator Date hidden'!AM175)</f>
        <v>0</v>
      </c>
      <c r="AM174" s="213">
        <f>IF('Indicator Date hidden'!AN175="x","x",$AM$2-'Indicator Date hidden'!AN175)</f>
        <v>0</v>
      </c>
      <c r="AN174" s="213">
        <f>IF('Indicator Date hidden'!AO175="x","x",$AN$2-'Indicator Date hidden'!AO175)</f>
        <v>0</v>
      </c>
      <c r="AO174" s="213">
        <f>IF('Indicator Date hidden'!AP175="x","x",$AO$2-'Indicator Date hidden'!AP175)</f>
        <v>0</v>
      </c>
      <c r="AP174" s="213">
        <f>IF('Indicator Date hidden'!AQ175="x","x",$AP$2-'Indicator Date hidden'!AQ175)</f>
        <v>0</v>
      </c>
      <c r="AQ174" s="213">
        <f>IF('Indicator Date hidden'!AR175="x","x",$AQ$2-'Indicator Date hidden'!AR175)</f>
        <v>0</v>
      </c>
      <c r="AR174" s="213">
        <f>IF('Indicator Date hidden'!AS175="x","x",$AR$2-'Indicator Date hidden'!AS175)</f>
        <v>0</v>
      </c>
      <c r="AS174" s="213">
        <f>IF('Indicator Date hidden'!AT175="x","x",$AS$2-'Indicator Date hidden'!AT175)</f>
        <v>0</v>
      </c>
      <c r="AT174" s="213">
        <f>IF('Indicator Date hidden'!AU175="x","x",$AT$2-'Indicator Date hidden'!AU175)</f>
        <v>0</v>
      </c>
      <c r="AU174" s="213">
        <f>IF('Indicator Date hidden'!AV175="x","x",$AU$2-'Indicator Date hidden'!AV175)</f>
        <v>3</v>
      </c>
      <c r="AV174" s="213">
        <f>IF('Indicator Date hidden'!AW175="x","x",$AV$2-'Indicator Date hidden'!AW175)</f>
        <v>0</v>
      </c>
      <c r="AW174" s="213">
        <f>IF('Indicator Date hidden'!AX175="x","x",$AW$2-'Indicator Date hidden'!AX175)</f>
        <v>0</v>
      </c>
      <c r="AX174" s="213">
        <f>IF('Indicator Date hidden'!AY175="x","x",$AX$2-'Indicator Date hidden'!AY175)</f>
        <v>0</v>
      </c>
      <c r="AY174" s="213">
        <f>IF('Indicator Date hidden'!AZ175="x","x",$AY$2-'Indicator Date hidden'!AZ175)</f>
        <v>0</v>
      </c>
      <c r="AZ174" s="213">
        <f>IF('Indicator Date hidden'!BA175="x","x",$AZ$2-'Indicator Date hidden'!BA175)</f>
        <v>0</v>
      </c>
      <c r="BA174">
        <f t="shared" si="25"/>
        <v>11</v>
      </c>
      <c r="BB174" s="21">
        <f t="shared" si="26"/>
        <v>0.21568627450980393</v>
      </c>
      <c r="BC174">
        <f t="shared" si="27"/>
        <v>5</v>
      </c>
      <c r="BD174" s="21">
        <f t="shared" si="28"/>
        <v>0.74921463429579604</v>
      </c>
      <c r="BE174" s="283">
        <f t="shared" si="29"/>
        <v>0</v>
      </c>
    </row>
    <row r="175" spans="1:57" x14ac:dyDescent="0.35">
      <c r="A175" t="s">
        <v>8323</v>
      </c>
      <c r="B175" s="213">
        <f>IF('Indicator Date hidden'!C176="x","x",$B$2-'Indicator Date hidden'!C176)</f>
        <v>0</v>
      </c>
      <c r="C175" s="213">
        <f>IF('Indicator Date hidden'!D176="x","x",$C$2-'Indicator Date hidden'!D176)</f>
        <v>0</v>
      </c>
      <c r="D175" s="213">
        <f>IF('Indicator Date hidden'!E176="x","x",$D$2-'Indicator Date hidden'!E176)</f>
        <v>0</v>
      </c>
      <c r="E175" s="213">
        <f>IF('Indicator Date hidden'!F176="x","x",$E$2-'Indicator Date hidden'!F176)</f>
        <v>0</v>
      </c>
      <c r="F175" s="213">
        <f>IF('Indicator Date hidden'!G176="x","x",$F$2-'Indicator Date hidden'!G176)</f>
        <v>0</v>
      </c>
      <c r="G175" s="213">
        <f>IF('Indicator Date hidden'!H176="x","x",$G$2-'Indicator Date hidden'!H176)</f>
        <v>0</v>
      </c>
      <c r="H175" s="213">
        <f>IF('Indicator Date hidden'!I176="x","x",$H$2-'Indicator Date hidden'!I176)</f>
        <v>0</v>
      </c>
      <c r="I175" s="213">
        <f>IF('Indicator Date hidden'!J176="x","x",$I$2-'Indicator Date hidden'!J176)</f>
        <v>0</v>
      </c>
      <c r="J175" s="213">
        <f>IF('Indicator Date hidden'!K176="x","x",$J$2-'Indicator Date hidden'!K176)</f>
        <v>0</v>
      </c>
      <c r="K175" s="213">
        <f>IF('Indicator Date hidden'!L176="x","x",$K$2-'Indicator Date hidden'!L176)</f>
        <v>0</v>
      </c>
      <c r="L175" s="213">
        <f>IF('Indicator Date hidden'!M176="x","x",$L$2-'Indicator Date hidden'!M176)</f>
        <v>0</v>
      </c>
      <c r="M175" s="213">
        <f>IF('Indicator Date hidden'!N176="x","x",$M$2-'Indicator Date hidden'!N176)</f>
        <v>0</v>
      </c>
      <c r="N175" s="213">
        <f>IF('Indicator Date hidden'!O176="x","x",$N$2-'Indicator Date hidden'!O176)</f>
        <v>0</v>
      </c>
      <c r="O175" s="213">
        <f>IF('Indicator Date hidden'!P176="x","x",$O$2-'Indicator Date hidden'!P176)</f>
        <v>0</v>
      </c>
      <c r="P175" s="213">
        <f>IF('Indicator Date hidden'!Q176="x","x",$P$2-'Indicator Date hidden'!Q176)</f>
        <v>0</v>
      </c>
      <c r="Q175" s="213" t="str">
        <f>IF('Indicator Date hidden'!R176="x","x",$Q$2-'Indicator Date hidden'!R176)</f>
        <v>x</v>
      </c>
      <c r="R175" s="213">
        <f>IF('Indicator Date hidden'!S176="x","x",$R$2-'Indicator Date hidden'!S176)</f>
        <v>0</v>
      </c>
      <c r="S175" s="213">
        <f>IF('Indicator Date hidden'!T176="x","x",$S$2-'Indicator Date hidden'!T176)</f>
        <v>0</v>
      </c>
      <c r="T175" s="213">
        <f>IF('Indicator Date hidden'!U176="x","x",$T$2-'Indicator Date hidden'!U176)</f>
        <v>0</v>
      </c>
      <c r="U175" s="213">
        <f>IF('Indicator Date hidden'!V176="x","x",$U$2-'Indicator Date hidden'!V176)</f>
        <v>0</v>
      </c>
      <c r="V175" s="213">
        <f>IF('Indicator Date hidden'!W176="x","x",$V$2-'Indicator Date hidden'!W176)</f>
        <v>0</v>
      </c>
      <c r="W175" s="213">
        <f>IF('Indicator Date hidden'!X176="x","x",$W$2-'Indicator Date hidden'!X176)</f>
        <v>2</v>
      </c>
      <c r="X175" s="213">
        <f>IF('Indicator Date hidden'!Y176="x","x",$X$2-'Indicator Date hidden'!Y176)</f>
        <v>4</v>
      </c>
      <c r="Y175" s="213">
        <f>IF('Indicator Date hidden'!Z176="x","x",$Y$2-'Indicator Date hidden'!Z176)</f>
        <v>0</v>
      </c>
      <c r="Z175" s="213">
        <f>IF('Indicator Date hidden'!AA176="x","x",$Z$2-'Indicator Date hidden'!AA176)</f>
        <v>0</v>
      </c>
      <c r="AA175" s="213" t="str">
        <f>IF('Indicator Date hidden'!AB176="x","x",$AA$2-'Indicator Date hidden'!AB176)</f>
        <v>x</v>
      </c>
      <c r="AB175" s="213">
        <f>IF('Indicator Date hidden'!AC176="x","x",$AB$2-'Indicator Date hidden'!AC176)</f>
        <v>0</v>
      </c>
      <c r="AC175" s="213">
        <f>IF('Indicator Date hidden'!AD176="x","x",$AC$2-'Indicator Date hidden'!AD176)</f>
        <v>0</v>
      </c>
      <c r="AD175" s="213" t="str">
        <f>IF('Indicator Date hidden'!AE176="x","x",$AD$2-'Indicator Date hidden'!AE176)</f>
        <v>x</v>
      </c>
      <c r="AE175" s="213">
        <f>IF('Indicator Date hidden'!AF176="x","x",$AE$2-'Indicator Date hidden'!AF176)</f>
        <v>0</v>
      </c>
      <c r="AF175" s="213">
        <f>IF('Indicator Date hidden'!AG176="x","x",$AF$2-'Indicator Date hidden'!AG176)</f>
        <v>4</v>
      </c>
      <c r="AG175" s="213">
        <f>IF('Indicator Date hidden'!AH176="x","x",$AG$2-'Indicator Date hidden'!AH176)</f>
        <v>0</v>
      </c>
      <c r="AH175" s="213">
        <f>IF('Indicator Date hidden'!AI176="x","x",$AH$2-'Indicator Date hidden'!AI176)</f>
        <v>0</v>
      </c>
      <c r="AI175" s="213">
        <f>IF('Indicator Date hidden'!AJ176="x","x",$AI$2-'Indicator Date hidden'!AJ176)</f>
        <v>0</v>
      </c>
      <c r="AJ175" s="213" t="str">
        <f>IF('Indicator Date hidden'!AK176="x","x",$AJ$2-'Indicator Date hidden'!AK176)</f>
        <v>x</v>
      </c>
      <c r="AK175" s="213">
        <f>IF('Indicator Date hidden'!AL176="x","x",$AK$2-'Indicator Date hidden'!AL176)</f>
        <v>1</v>
      </c>
      <c r="AL175" s="213">
        <f>IF('Indicator Date hidden'!AM176="x","x",$AL$2-'Indicator Date hidden'!AM176)</f>
        <v>0</v>
      </c>
      <c r="AM175" s="213">
        <f>IF('Indicator Date hidden'!AN176="x","x",$AM$2-'Indicator Date hidden'!AN176)</f>
        <v>0</v>
      </c>
      <c r="AN175" s="213">
        <f>IF('Indicator Date hidden'!AO176="x","x",$AN$2-'Indicator Date hidden'!AO176)</f>
        <v>0</v>
      </c>
      <c r="AO175" s="213" t="str">
        <f>IF('Indicator Date hidden'!AP176="x","x",$AO$2-'Indicator Date hidden'!AP176)</f>
        <v>x</v>
      </c>
      <c r="AP175" s="213" t="str">
        <f>IF('Indicator Date hidden'!AQ176="x","x",$AP$2-'Indicator Date hidden'!AQ176)</f>
        <v>x</v>
      </c>
      <c r="AQ175" s="213">
        <f>IF('Indicator Date hidden'!AR176="x","x",$AQ$2-'Indicator Date hidden'!AR176)</f>
        <v>4</v>
      </c>
      <c r="AR175" s="213">
        <f>IF('Indicator Date hidden'!AS176="x","x",$AR$2-'Indicator Date hidden'!AS176)</f>
        <v>0</v>
      </c>
      <c r="AS175" s="213" t="str">
        <f>IF('Indicator Date hidden'!AT176="x","x",$AS$2-'Indicator Date hidden'!AT176)</f>
        <v>x</v>
      </c>
      <c r="AT175" s="213">
        <f>IF('Indicator Date hidden'!AU176="x","x",$AT$2-'Indicator Date hidden'!AU176)</f>
        <v>0</v>
      </c>
      <c r="AU175" s="213">
        <f>IF('Indicator Date hidden'!AV176="x","x",$AU$2-'Indicator Date hidden'!AV176)</f>
        <v>3</v>
      </c>
      <c r="AV175" s="213">
        <f>IF('Indicator Date hidden'!AW176="x","x",$AV$2-'Indicator Date hidden'!AW176)</f>
        <v>0</v>
      </c>
      <c r="AW175" s="213">
        <f>IF('Indicator Date hidden'!AX176="x","x",$AW$2-'Indicator Date hidden'!AX176)</f>
        <v>0</v>
      </c>
      <c r="AX175" s="213">
        <f>IF('Indicator Date hidden'!AY176="x","x",$AX$2-'Indicator Date hidden'!AY176)</f>
        <v>0</v>
      </c>
      <c r="AY175" s="213">
        <f>IF('Indicator Date hidden'!AZ176="x","x",$AY$2-'Indicator Date hidden'!AZ176)</f>
        <v>0</v>
      </c>
      <c r="AZ175" s="213">
        <f>IF('Indicator Date hidden'!BA176="x","x",$AZ$2-'Indicator Date hidden'!BA176)</f>
        <v>0</v>
      </c>
      <c r="BA175">
        <f t="shared" si="25"/>
        <v>18</v>
      </c>
      <c r="BB175" s="21">
        <f t="shared" si="26"/>
        <v>0.40909090909090912</v>
      </c>
      <c r="BC175">
        <f t="shared" si="27"/>
        <v>6</v>
      </c>
      <c r="BD175" s="21">
        <f t="shared" si="28"/>
        <v>1.1143318792846604</v>
      </c>
      <c r="BE175" s="283">
        <f t="shared" si="29"/>
        <v>0</v>
      </c>
    </row>
    <row r="176" spans="1:57" x14ac:dyDescent="0.35">
      <c r="A176" t="s">
        <v>8324</v>
      </c>
      <c r="B176" s="213">
        <f>IF('Indicator Date hidden'!C177="x","x",$B$2-'Indicator Date hidden'!C177)</f>
        <v>0</v>
      </c>
      <c r="C176" s="213">
        <f>IF('Indicator Date hidden'!D177="x","x",$C$2-'Indicator Date hidden'!D177)</f>
        <v>0</v>
      </c>
      <c r="D176" s="213">
        <f>IF('Indicator Date hidden'!E177="x","x",$D$2-'Indicator Date hidden'!E177)</f>
        <v>0</v>
      </c>
      <c r="E176" s="213">
        <f>IF('Indicator Date hidden'!F177="x","x",$E$2-'Indicator Date hidden'!F177)</f>
        <v>0</v>
      </c>
      <c r="F176" s="213">
        <f>IF('Indicator Date hidden'!G177="x","x",$F$2-'Indicator Date hidden'!G177)</f>
        <v>0</v>
      </c>
      <c r="G176" s="213">
        <f>IF('Indicator Date hidden'!H177="x","x",$G$2-'Indicator Date hidden'!H177)</f>
        <v>0</v>
      </c>
      <c r="H176" s="213">
        <f>IF('Indicator Date hidden'!I177="x","x",$H$2-'Indicator Date hidden'!I177)</f>
        <v>0</v>
      </c>
      <c r="I176" s="213">
        <f>IF('Indicator Date hidden'!J177="x","x",$I$2-'Indicator Date hidden'!J177)</f>
        <v>0</v>
      </c>
      <c r="J176" s="213">
        <f>IF('Indicator Date hidden'!K177="x","x",$J$2-'Indicator Date hidden'!K177)</f>
        <v>0</v>
      </c>
      <c r="K176" s="213">
        <f>IF('Indicator Date hidden'!L177="x","x",$K$2-'Indicator Date hidden'!L177)</f>
        <v>0</v>
      </c>
      <c r="L176" s="213">
        <f>IF('Indicator Date hidden'!M177="x","x",$L$2-'Indicator Date hidden'!M177)</f>
        <v>0</v>
      </c>
      <c r="M176" s="213">
        <f>IF('Indicator Date hidden'!N177="x","x",$M$2-'Indicator Date hidden'!N177)</f>
        <v>0</v>
      </c>
      <c r="N176" s="213">
        <f>IF('Indicator Date hidden'!O177="x","x",$N$2-'Indicator Date hidden'!O177)</f>
        <v>0</v>
      </c>
      <c r="O176" s="213">
        <f>IF('Indicator Date hidden'!P177="x","x",$O$2-'Indicator Date hidden'!P177)</f>
        <v>0</v>
      </c>
      <c r="P176" s="213">
        <f>IF('Indicator Date hidden'!Q177="x","x",$P$2-'Indicator Date hidden'!Q177)</f>
        <v>0</v>
      </c>
      <c r="Q176" s="213">
        <f>IF('Indicator Date hidden'!R177="x","x",$Q$2-'Indicator Date hidden'!R177)</f>
        <v>8</v>
      </c>
      <c r="R176" s="213">
        <f>IF('Indicator Date hidden'!S177="x","x",$R$2-'Indicator Date hidden'!S177)</f>
        <v>0</v>
      </c>
      <c r="S176" s="213">
        <f>IF('Indicator Date hidden'!T177="x","x",$S$2-'Indicator Date hidden'!T177)</f>
        <v>0</v>
      </c>
      <c r="T176" s="213">
        <f>IF('Indicator Date hidden'!U177="x","x",$T$2-'Indicator Date hidden'!U177)</f>
        <v>0</v>
      </c>
      <c r="U176" s="213" t="str">
        <f>IF('Indicator Date hidden'!V177="x","x",$U$2-'Indicator Date hidden'!V177)</f>
        <v>x</v>
      </c>
      <c r="V176" s="213">
        <f>IF('Indicator Date hidden'!W177="x","x",$V$2-'Indicator Date hidden'!W177)</f>
        <v>0</v>
      </c>
      <c r="W176" s="213" t="str">
        <f>IF('Indicator Date hidden'!X177="x","x",$W$2-'Indicator Date hidden'!X177)</f>
        <v>x</v>
      </c>
      <c r="X176" s="213">
        <f>IF('Indicator Date hidden'!Y177="x","x",$X$2-'Indicator Date hidden'!Y177)</f>
        <v>4</v>
      </c>
      <c r="Y176" s="213">
        <f>IF('Indicator Date hidden'!Z177="x","x",$Y$2-'Indicator Date hidden'!Z177)</f>
        <v>0</v>
      </c>
      <c r="Z176" s="213">
        <f>IF('Indicator Date hidden'!AA177="x","x",$Z$2-'Indicator Date hidden'!AA177)</f>
        <v>0</v>
      </c>
      <c r="AA176" s="213">
        <f>IF('Indicator Date hidden'!AB177="x","x",$AA$2-'Indicator Date hidden'!AB177)</f>
        <v>1</v>
      </c>
      <c r="AB176" s="213">
        <f>IF('Indicator Date hidden'!AC177="x","x",$AB$2-'Indicator Date hidden'!AC177)</f>
        <v>0</v>
      </c>
      <c r="AC176" s="213">
        <f>IF('Indicator Date hidden'!AD177="x","x",$AC$2-'Indicator Date hidden'!AD177)</f>
        <v>0</v>
      </c>
      <c r="AD176" s="213" t="str">
        <f>IF('Indicator Date hidden'!AE177="x","x",$AD$2-'Indicator Date hidden'!AE177)</f>
        <v>x</v>
      </c>
      <c r="AE176" s="213">
        <f>IF('Indicator Date hidden'!AF177="x","x",$AE$2-'Indicator Date hidden'!AF177)</f>
        <v>0</v>
      </c>
      <c r="AF176" s="213" t="str">
        <f>IF('Indicator Date hidden'!AG177="x","x",$AF$2-'Indicator Date hidden'!AG177)</f>
        <v>x</v>
      </c>
      <c r="AG176" s="213">
        <f>IF('Indicator Date hidden'!AH177="x","x",$AG$2-'Indicator Date hidden'!AH177)</f>
        <v>0</v>
      </c>
      <c r="AH176" s="213">
        <f>IF('Indicator Date hidden'!AI177="x","x",$AH$2-'Indicator Date hidden'!AI177)</f>
        <v>0</v>
      </c>
      <c r="AI176" s="213">
        <f>IF('Indicator Date hidden'!AJ177="x","x",$AI$2-'Indicator Date hidden'!AJ177)</f>
        <v>0</v>
      </c>
      <c r="AJ176" s="213" t="str">
        <f>IF('Indicator Date hidden'!AK177="x","x",$AJ$2-'Indicator Date hidden'!AK177)</f>
        <v>x</v>
      </c>
      <c r="AK176" s="213">
        <f>IF('Indicator Date hidden'!AL177="x","x",$AK$2-'Indicator Date hidden'!AL177)</f>
        <v>1</v>
      </c>
      <c r="AL176" s="213">
        <f>IF('Indicator Date hidden'!AM177="x","x",$AL$2-'Indicator Date hidden'!AM177)</f>
        <v>0</v>
      </c>
      <c r="AM176" s="213">
        <f>IF('Indicator Date hidden'!AN177="x","x",$AM$2-'Indicator Date hidden'!AN177)</f>
        <v>0</v>
      </c>
      <c r="AN176" s="213">
        <f>IF('Indicator Date hidden'!AO177="x","x",$AN$2-'Indicator Date hidden'!AO177)</f>
        <v>0</v>
      </c>
      <c r="AO176" s="213">
        <f>IF('Indicator Date hidden'!AP177="x","x",$AO$2-'Indicator Date hidden'!AP177)</f>
        <v>1</v>
      </c>
      <c r="AP176" s="213">
        <f>IF('Indicator Date hidden'!AQ177="x","x",$AP$2-'Indicator Date hidden'!AQ177)</f>
        <v>1</v>
      </c>
      <c r="AQ176" s="213">
        <f>IF('Indicator Date hidden'!AR177="x","x",$AQ$2-'Indicator Date hidden'!AR177)</f>
        <v>4</v>
      </c>
      <c r="AR176" s="213">
        <f>IF('Indicator Date hidden'!AS177="x","x",$AR$2-'Indicator Date hidden'!AS177)</f>
        <v>0</v>
      </c>
      <c r="AS176" s="213">
        <f>IF('Indicator Date hidden'!AT177="x","x",$AS$2-'Indicator Date hidden'!AT177)</f>
        <v>0</v>
      </c>
      <c r="AT176" s="213">
        <f>IF('Indicator Date hidden'!AU177="x","x",$AT$2-'Indicator Date hidden'!AU177)</f>
        <v>0</v>
      </c>
      <c r="AU176" s="213">
        <f>IF('Indicator Date hidden'!AV177="x","x",$AU$2-'Indicator Date hidden'!AV177)</f>
        <v>1</v>
      </c>
      <c r="AV176" s="213">
        <f>IF('Indicator Date hidden'!AW177="x","x",$AV$2-'Indicator Date hidden'!AW177)</f>
        <v>0</v>
      </c>
      <c r="AW176" s="213">
        <f>IF('Indicator Date hidden'!AX177="x","x",$AW$2-'Indicator Date hidden'!AX177)</f>
        <v>0</v>
      </c>
      <c r="AX176" s="213">
        <f>IF('Indicator Date hidden'!AY177="x","x",$AX$2-'Indicator Date hidden'!AY177)</f>
        <v>0</v>
      </c>
      <c r="AY176" s="213">
        <f>IF('Indicator Date hidden'!AZ177="x","x",$AY$2-'Indicator Date hidden'!AZ177)</f>
        <v>0</v>
      </c>
      <c r="AZ176" s="213">
        <f>IF('Indicator Date hidden'!BA177="x","x",$AZ$2-'Indicator Date hidden'!BA177)</f>
        <v>0</v>
      </c>
      <c r="BA176">
        <f t="shared" si="25"/>
        <v>21</v>
      </c>
      <c r="BB176" s="21">
        <f t="shared" si="26"/>
        <v>0.45652173913043476</v>
      </c>
      <c r="BC176">
        <f t="shared" si="27"/>
        <v>8</v>
      </c>
      <c r="BD176" s="21">
        <f t="shared" si="28"/>
        <v>1.4096950292933457</v>
      </c>
      <c r="BE176" s="283">
        <f t="shared" si="29"/>
        <v>0</v>
      </c>
    </row>
    <row r="177" spans="1:57" x14ac:dyDescent="0.35">
      <c r="A177" t="s">
        <v>8325</v>
      </c>
      <c r="B177" s="213">
        <f>IF('Indicator Date hidden'!C178="x","x",$B$2-'Indicator Date hidden'!C178)</f>
        <v>0</v>
      </c>
      <c r="C177" s="213">
        <f>IF('Indicator Date hidden'!D178="x","x",$C$2-'Indicator Date hidden'!D178)</f>
        <v>0</v>
      </c>
      <c r="D177" s="213">
        <f>IF('Indicator Date hidden'!E178="x","x",$D$2-'Indicator Date hidden'!E178)</f>
        <v>0</v>
      </c>
      <c r="E177" s="213">
        <f>IF('Indicator Date hidden'!F178="x","x",$E$2-'Indicator Date hidden'!F178)</f>
        <v>0</v>
      </c>
      <c r="F177" s="213">
        <f>IF('Indicator Date hidden'!G178="x","x",$F$2-'Indicator Date hidden'!G178)</f>
        <v>0</v>
      </c>
      <c r="G177" s="213">
        <f>IF('Indicator Date hidden'!H178="x","x",$G$2-'Indicator Date hidden'!H178)</f>
        <v>0</v>
      </c>
      <c r="H177" s="213">
        <f>IF('Indicator Date hidden'!I178="x","x",$H$2-'Indicator Date hidden'!I178)</f>
        <v>0</v>
      </c>
      <c r="I177" s="213">
        <f>IF('Indicator Date hidden'!J178="x","x",$I$2-'Indicator Date hidden'!J178)</f>
        <v>0</v>
      </c>
      <c r="J177" s="213">
        <f>IF('Indicator Date hidden'!K178="x","x",$J$2-'Indicator Date hidden'!K178)</f>
        <v>0</v>
      </c>
      <c r="K177" s="213">
        <f>IF('Indicator Date hidden'!L178="x","x",$K$2-'Indicator Date hidden'!L178)</f>
        <v>0</v>
      </c>
      <c r="L177" s="213">
        <f>IF('Indicator Date hidden'!M178="x","x",$L$2-'Indicator Date hidden'!M178)</f>
        <v>0</v>
      </c>
      <c r="M177" s="213">
        <f>IF('Indicator Date hidden'!N178="x","x",$M$2-'Indicator Date hidden'!N178)</f>
        <v>0</v>
      </c>
      <c r="N177" s="213">
        <f>IF('Indicator Date hidden'!O178="x","x",$N$2-'Indicator Date hidden'!O178)</f>
        <v>0</v>
      </c>
      <c r="O177" s="213">
        <f>IF('Indicator Date hidden'!P178="x","x",$O$2-'Indicator Date hidden'!P178)</f>
        <v>0</v>
      </c>
      <c r="P177" s="213">
        <f>IF('Indicator Date hidden'!Q178="x","x",$P$2-'Indicator Date hidden'!Q178)</f>
        <v>0</v>
      </c>
      <c r="Q177" s="213">
        <f>IF('Indicator Date hidden'!R178="x","x",$Q$2-'Indicator Date hidden'!R178)</f>
        <v>2</v>
      </c>
      <c r="R177" s="213">
        <f>IF('Indicator Date hidden'!S178="x","x",$R$2-'Indicator Date hidden'!S178)</f>
        <v>0</v>
      </c>
      <c r="S177" s="213">
        <f>IF('Indicator Date hidden'!T178="x","x",$S$2-'Indicator Date hidden'!T178)</f>
        <v>0</v>
      </c>
      <c r="T177" s="213">
        <f>IF('Indicator Date hidden'!U178="x","x",$T$2-'Indicator Date hidden'!U178)</f>
        <v>0</v>
      </c>
      <c r="U177" s="213">
        <f>IF('Indicator Date hidden'!V178="x","x",$U$2-'Indicator Date hidden'!V178)</f>
        <v>0</v>
      </c>
      <c r="V177" s="213">
        <f>IF('Indicator Date hidden'!W178="x","x",$V$2-'Indicator Date hidden'!W178)</f>
        <v>0</v>
      </c>
      <c r="W177" s="213">
        <f>IF('Indicator Date hidden'!X178="x","x",$W$2-'Indicator Date hidden'!X178)</f>
        <v>2</v>
      </c>
      <c r="X177" s="213">
        <f>IF('Indicator Date hidden'!Y178="x","x",$X$2-'Indicator Date hidden'!Y178)</f>
        <v>4</v>
      </c>
      <c r="Y177" s="213">
        <f>IF('Indicator Date hidden'!Z178="x","x",$Y$2-'Indicator Date hidden'!Z178)</f>
        <v>0</v>
      </c>
      <c r="Z177" s="213">
        <f>IF('Indicator Date hidden'!AA178="x","x",$Z$2-'Indicator Date hidden'!AA178)</f>
        <v>0</v>
      </c>
      <c r="AA177" s="213">
        <f>IF('Indicator Date hidden'!AB178="x","x",$AA$2-'Indicator Date hidden'!AB178)</f>
        <v>0</v>
      </c>
      <c r="AB177" s="213">
        <f>IF('Indicator Date hidden'!AC178="x","x",$AB$2-'Indicator Date hidden'!AC178)</f>
        <v>0</v>
      </c>
      <c r="AC177" s="213">
        <f>IF('Indicator Date hidden'!AD178="x","x",$AC$2-'Indicator Date hidden'!AD178)</f>
        <v>0</v>
      </c>
      <c r="AD177" s="213" t="str">
        <f>IF('Indicator Date hidden'!AE178="x","x",$AD$2-'Indicator Date hidden'!AE178)</f>
        <v>x</v>
      </c>
      <c r="AE177" s="213">
        <f>IF('Indicator Date hidden'!AF178="x","x",$AE$2-'Indicator Date hidden'!AF178)</f>
        <v>0</v>
      </c>
      <c r="AF177" s="213">
        <f>IF('Indicator Date hidden'!AG178="x","x",$AF$2-'Indicator Date hidden'!AG178)</f>
        <v>3</v>
      </c>
      <c r="AG177" s="213">
        <f>IF('Indicator Date hidden'!AH178="x","x",$AG$2-'Indicator Date hidden'!AH178)</f>
        <v>0</v>
      </c>
      <c r="AH177" s="213">
        <f>IF('Indicator Date hidden'!AI178="x","x",$AH$2-'Indicator Date hidden'!AI178)</f>
        <v>0</v>
      </c>
      <c r="AI177" s="213">
        <f>IF('Indicator Date hidden'!AJ178="x","x",$AI$2-'Indicator Date hidden'!AJ178)</f>
        <v>0</v>
      </c>
      <c r="AJ177" s="213" t="str">
        <f>IF('Indicator Date hidden'!AK178="x","x",$AJ$2-'Indicator Date hidden'!AK178)</f>
        <v>x</v>
      </c>
      <c r="AK177" s="213">
        <f>IF('Indicator Date hidden'!AL178="x","x",$AK$2-'Indicator Date hidden'!AL178)</f>
        <v>1</v>
      </c>
      <c r="AL177" s="213">
        <f>IF('Indicator Date hidden'!AM178="x","x",$AL$2-'Indicator Date hidden'!AM178)</f>
        <v>0</v>
      </c>
      <c r="AM177" s="213">
        <f>IF('Indicator Date hidden'!AN178="x","x",$AM$2-'Indicator Date hidden'!AN178)</f>
        <v>0</v>
      </c>
      <c r="AN177" s="213">
        <f>IF('Indicator Date hidden'!AO178="x","x",$AN$2-'Indicator Date hidden'!AO178)</f>
        <v>0</v>
      </c>
      <c r="AO177" s="213">
        <f>IF('Indicator Date hidden'!AP178="x","x",$AO$2-'Indicator Date hidden'!AP178)</f>
        <v>0</v>
      </c>
      <c r="AP177" s="213">
        <f>IF('Indicator Date hidden'!AQ178="x","x",$AP$2-'Indicator Date hidden'!AQ178)</f>
        <v>0</v>
      </c>
      <c r="AQ177" s="213">
        <f>IF('Indicator Date hidden'!AR178="x","x",$AQ$2-'Indicator Date hidden'!AR178)</f>
        <v>4</v>
      </c>
      <c r="AR177" s="213">
        <f>IF('Indicator Date hidden'!AS178="x","x",$AR$2-'Indicator Date hidden'!AS178)</f>
        <v>0</v>
      </c>
      <c r="AS177" s="213">
        <f>IF('Indicator Date hidden'!AT178="x","x",$AS$2-'Indicator Date hidden'!AT178)</f>
        <v>0</v>
      </c>
      <c r="AT177" s="213">
        <f>IF('Indicator Date hidden'!AU178="x","x",$AT$2-'Indicator Date hidden'!AU178)</f>
        <v>0</v>
      </c>
      <c r="AU177" s="213">
        <f>IF('Indicator Date hidden'!AV178="x","x",$AU$2-'Indicator Date hidden'!AV178)</f>
        <v>3</v>
      </c>
      <c r="AV177" s="213">
        <f>IF('Indicator Date hidden'!AW178="x","x",$AV$2-'Indicator Date hidden'!AW178)</f>
        <v>0</v>
      </c>
      <c r="AW177" s="213">
        <f>IF('Indicator Date hidden'!AX178="x","x",$AW$2-'Indicator Date hidden'!AX178)</f>
        <v>0</v>
      </c>
      <c r="AX177" s="213">
        <f>IF('Indicator Date hidden'!AY178="x","x",$AX$2-'Indicator Date hidden'!AY178)</f>
        <v>0</v>
      </c>
      <c r="AY177" s="213">
        <f>IF('Indicator Date hidden'!AZ178="x","x",$AY$2-'Indicator Date hidden'!AZ178)</f>
        <v>0</v>
      </c>
      <c r="AZ177" s="213">
        <f>IF('Indicator Date hidden'!BA178="x","x",$AZ$2-'Indicator Date hidden'!BA178)</f>
        <v>0</v>
      </c>
      <c r="BA177">
        <f t="shared" si="25"/>
        <v>19</v>
      </c>
      <c r="BB177" s="21">
        <f t="shared" si="26"/>
        <v>0.38775510204081631</v>
      </c>
      <c r="BC177">
        <f t="shared" si="27"/>
        <v>7</v>
      </c>
      <c r="BD177" s="21">
        <f t="shared" si="28"/>
        <v>1.0265123542823911</v>
      </c>
      <c r="BE177" s="283">
        <f t="shared" si="29"/>
        <v>0</v>
      </c>
    </row>
    <row r="178" spans="1:57" x14ac:dyDescent="0.35">
      <c r="A178" t="s">
        <v>8326</v>
      </c>
      <c r="B178" s="213">
        <f>IF('Indicator Date hidden'!C179="x","x",$B$2-'Indicator Date hidden'!C179)</f>
        <v>0</v>
      </c>
      <c r="C178" s="213">
        <f>IF('Indicator Date hidden'!D179="x","x",$C$2-'Indicator Date hidden'!D179)</f>
        <v>0</v>
      </c>
      <c r="D178" s="213">
        <f>IF('Indicator Date hidden'!E179="x","x",$D$2-'Indicator Date hidden'!E179)</f>
        <v>0</v>
      </c>
      <c r="E178" s="213">
        <f>IF('Indicator Date hidden'!F179="x","x",$E$2-'Indicator Date hidden'!F179)</f>
        <v>0</v>
      </c>
      <c r="F178" s="213">
        <f>IF('Indicator Date hidden'!G179="x","x",$F$2-'Indicator Date hidden'!G179)</f>
        <v>0</v>
      </c>
      <c r="G178" s="213">
        <f>IF('Indicator Date hidden'!H179="x","x",$G$2-'Indicator Date hidden'!H179)</f>
        <v>0</v>
      </c>
      <c r="H178" s="213">
        <f>IF('Indicator Date hidden'!I179="x","x",$H$2-'Indicator Date hidden'!I179)</f>
        <v>0</v>
      </c>
      <c r="I178" s="213">
        <f>IF('Indicator Date hidden'!J179="x","x",$I$2-'Indicator Date hidden'!J179)</f>
        <v>0</v>
      </c>
      <c r="J178" s="213">
        <f>IF('Indicator Date hidden'!K179="x","x",$J$2-'Indicator Date hidden'!K179)</f>
        <v>0</v>
      </c>
      <c r="K178" s="213">
        <f>IF('Indicator Date hidden'!L179="x","x",$K$2-'Indicator Date hidden'!L179)</f>
        <v>0</v>
      </c>
      <c r="L178" s="213">
        <f>IF('Indicator Date hidden'!M179="x","x",$L$2-'Indicator Date hidden'!M179)</f>
        <v>0</v>
      </c>
      <c r="M178" s="213">
        <f>IF('Indicator Date hidden'!N179="x","x",$M$2-'Indicator Date hidden'!N179)</f>
        <v>0</v>
      </c>
      <c r="N178" s="213">
        <f>IF('Indicator Date hidden'!O179="x","x",$N$2-'Indicator Date hidden'!O179)</f>
        <v>0</v>
      </c>
      <c r="O178" s="213">
        <f>IF('Indicator Date hidden'!P179="x","x",$O$2-'Indicator Date hidden'!P179)</f>
        <v>0</v>
      </c>
      <c r="P178" s="213">
        <f>IF('Indicator Date hidden'!Q179="x","x",$P$2-'Indicator Date hidden'!Q179)</f>
        <v>0</v>
      </c>
      <c r="Q178" s="213" t="str">
        <f>IF('Indicator Date hidden'!R179="x","x",$Q$2-'Indicator Date hidden'!R179)</f>
        <v>x</v>
      </c>
      <c r="R178" s="213">
        <f>IF('Indicator Date hidden'!S179="x","x",$R$2-'Indicator Date hidden'!S179)</f>
        <v>0</v>
      </c>
      <c r="S178" s="213">
        <f>IF('Indicator Date hidden'!T179="x","x",$S$2-'Indicator Date hidden'!T179)</f>
        <v>0</v>
      </c>
      <c r="T178" s="213">
        <f>IF('Indicator Date hidden'!U179="x","x",$T$2-'Indicator Date hidden'!U179)</f>
        <v>0</v>
      </c>
      <c r="U178" s="213">
        <f>IF('Indicator Date hidden'!V179="x","x",$U$2-'Indicator Date hidden'!V179)</f>
        <v>0</v>
      </c>
      <c r="V178" s="213">
        <f>IF('Indicator Date hidden'!W179="x","x",$V$2-'Indicator Date hidden'!W179)</f>
        <v>0</v>
      </c>
      <c r="W178" s="213">
        <f>IF('Indicator Date hidden'!X179="x","x",$W$2-'Indicator Date hidden'!X179)</f>
        <v>1</v>
      </c>
      <c r="X178" s="213">
        <f>IF('Indicator Date hidden'!Y179="x","x",$X$2-'Indicator Date hidden'!Y179)</f>
        <v>3</v>
      </c>
      <c r="Y178" s="213">
        <f>IF('Indicator Date hidden'!Z179="x","x",$Y$2-'Indicator Date hidden'!Z179)</f>
        <v>0</v>
      </c>
      <c r="Z178" s="213">
        <f>IF('Indicator Date hidden'!AA179="x","x",$Z$2-'Indicator Date hidden'!AA179)</f>
        <v>0</v>
      </c>
      <c r="AA178" s="213" t="str">
        <f>IF('Indicator Date hidden'!AB179="x","x",$AA$2-'Indicator Date hidden'!AB179)</f>
        <v>x</v>
      </c>
      <c r="AB178" s="213">
        <f>IF('Indicator Date hidden'!AC179="x","x",$AB$2-'Indicator Date hidden'!AC179)</f>
        <v>0</v>
      </c>
      <c r="AC178" s="213">
        <f>IF('Indicator Date hidden'!AD179="x","x",$AC$2-'Indicator Date hidden'!AD179)</f>
        <v>0</v>
      </c>
      <c r="AD178" s="213">
        <f>IF('Indicator Date hidden'!AE179="x","x",$AD$2-'Indicator Date hidden'!AE179)</f>
        <v>0</v>
      </c>
      <c r="AE178" s="213">
        <f>IF('Indicator Date hidden'!AF179="x","x",$AE$2-'Indicator Date hidden'!AF179)</f>
        <v>0</v>
      </c>
      <c r="AF178" s="213">
        <f>IF('Indicator Date hidden'!AG179="x","x",$AF$2-'Indicator Date hidden'!AG179)</f>
        <v>1</v>
      </c>
      <c r="AG178" s="213">
        <f>IF('Indicator Date hidden'!AH179="x","x",$AG$2-'Indicator Date hidden'!AH179)</f>
        <v>0</v>
      </c>
      <c r="AH178" s="213">
        <f>IF('Indicator Date hidden'!AI179="x","x",$AH$2-'Indicator Date hidden'!AI179)</f>
        <v>0</v>
      </c>
      <c r="AI178" s="213">
        <f>IF('Indicator Date hidden'!AJ179="x","x",$AI$2-'Indicator Date hidden'!AJ179)</f>
        <v>0</v>
      </c>
      <c r="AJ178" s="213">
        <f>IF('Indicator Date hidden'!AK179="x","x",$AJ$2-'Indicator Date hidden'!AK179)</f>
        <v>1</v>
      </c>
      <c r="AK178" s="213">
        <f>IF('Indicator Date hidden'!AL179="x","x",$AK$2-'Indicator Date hidden'!AL179)</f>
        <v>0</v>
      </c>
      <c r="AL178" s="213">
        <f>IF('Indicator Date hidden'!AM179="x","x",$AL$2-'Indicator Date hidden'!AM179)</f>
        <v>0</v>
      </c>
      <c r="AM178" s="213">
        <f>IF('Indicator Date hidden'!AN179="x","x",$AM$2-'Indicator Date hidden'!AN179)</f>
        <v>0</v>
      </c>
      <c r="AN178" s="213">
        <f>IF('Indicator Date hidden'!AO179="x","x",$AN$2-'Indicator Date hidden'!AO179)</f>
        <v>0</v>
      </c>
      <c r="AO178" s="213">
        <f>IF('Indicator Date hidden'!AP179="x","x",$AO$2-'Indicator Date hidden'!AP179)</f>
        <v>0</v>
      </c>
      <c r="AP178" s="213">
        <f>IF('Indicator Date hidden'!AQ179="x","x",$AP$2-'Indicator Date hidden'!AQ179)</f>
        <v>0</v>
      </c>
      <c r="AQ178" s="213">
        <f>IF('Indicator Date hidden'!AR179="x","x",$AQ$2-'Indicator Date hidden'!AR179)</f>
        <v>0</v>
      </c>
      <c r="AR178" s="213">
        <f>IF('Indicator Date hidden'!AS179="x","x",$AR$2-'Indicator Date hidden'!AS179)</f>
        <v>0</v>
      </c>
      <c r="AS178" s="213">
        <f>IF('Indicator Date hidden'!AT179="x","x",$AS$2-'Indicator Date hidden'!AT179)</f>
        <v>0</v>
      </c>
      <c r="AT178" s="213">
        <f>IF('Indicator Date hidden'!AU179="x","x",$AT$2-'Indicator Date hidden'!AU179)</f>
        <v>0</v>
      </c>
      <c r="AU178" s="213">
        <f>IF('Indicator Date hidden'!AV179="x","x",$AU$2-'Indicator Date hidden'!AV179)</f>
        <v>1</v>
      </c>
      <c r="AV178" s="213">
        <f>IF('Indicator Date hidden'!AW179="x","x",$AV$2-'Indicator Date hidden'!AW179)</f>
        <v>0</v>
      </c>
      <c r="AW178" s="213">
        <f>IF('Indicator Date hidden'!AX179="x","x",$AW$2-'Indicator Date hidden'!AX179)</f>
        <v>0</v>
      </c>
      <c r="AX178" s="213">
        <f>IF('Indicator Date hidden'!AY179="x","x",$AX$2-'Indicator Date hidden'!AY179)</f>
        <v>0</v>
      </c>
      <c r="AY178" s="213">
        <f>IF('Indicator Date hidden'!AZ179="x","x",$AY$2-'Indicator Date hidden'!AZ179)</f>
        <v>0</v>
      </c>
      <c r="AZ178" s="213">
        <f>IF('Indicator Date hidden'!BA179="x","x",$AZ$2-'Indicator Date hidden'!BA179)</f>
        <v>0</v>
      </c>
      <c r="BA178">
        <f t="shared" si="25"/>
        <v>7</v>
      </c>
      <c r="BB178" s="21">
        <f t="shared" si="26"/>
        <v>0.14285714285714285</v>
      </c>
      <c r="BC178">
        <f t="shared" si="27"/>
        <v>5</v>
      </c>
      <c r="BD178" s="21">
        <f t="shared" si="28"/>
        <v>0.49487165930539351</v>
      </c>
      <c r="BE178" s="283">
        <f t="shared" si="29"/>
        <v>0</v>
      </c>
    </row>
    <row r="179" spans="1:57" x14ac:dyDescent="0.35">
      <c r="A179" t="s">
        <v>8320</v>
      </c>
      <c r="B179" s="213">
        <f>IF('Indicator Date hidden'!C180="x","x",$B$2-'Indicator Date hidden'!C180)</f>
        <v>0</v>
      </c>
      <c r="C179" s="213">
        <f>IF('Indicator Date hidden'!D180="x","x",$C$2-'Indicator Date hidden'!D180)</f>
        <v>0</v>
      </c>
      <c r="D179" s="213">
        <f>IF('Indicator Date hidden'!E180="x","x",$D$2-'Indicator Date hidden'!E180)</f>
        <v>0</v>
      </c>
      <c r="E179" s="213">
        <f>IF('Indicator Date hidden'!F180="x","x",$E$2-'Indicator Date hidden'!F180)</f>
        <v>0</v>
      </c>
      <c r="F179" s="213">
        <f>IF('Indicator Date hidden'!G180="x","x",$F$2-'Indicator Date hidden'!G180)</f>
        <v>0</v>
      </c>
      <c r="G179" s="213">
        <f>IF('Indicator Date hidden'!H180="x","x",$G$2-'Indicator Date hidden'!H180)</f>
        <v>0</v>
      </c>
      <c r="H179" s="213">
        <f>IF('Indicator Date hidden'!I180="x","x",$H$2-'Indicator Date hidden'!I180)</f>
        <v>0</v>
      </c>
      <c r="I179" s="213">
        <f>IF('Indicator Date hidden'!J180="x","x",$I$2-'Indicator Date hidden'!J180)</f>
        <v>0</v>
      </c>
      <c r="J179" s="213">
        <f>IF('Indicator Date hidden'!K180="x","x",$J$2-'Indicator Date hidden'!K180)</f>
        <v>0</v>
      </c>
      <c r="K179" s="213">
        <f>IF('Indicator Date hidden'!L180="x","x",$K$2-'Indicator Date hidden'!L180)</f>
        <v>0</v>
      </c>
      <c r="L179" s="213">
        <f>IF('Indicator Date hidden'!M180="x","x",$L$2-'Indicator Date hidden'!M180)</f>
        <v>0</v>
      </c>
      <c r="M179" s="213">
        <f>IF('Indicator Date hidden'!N180="x","x",$M$2-'Indicator Date hidden'!N180)</f>
        <v>0</v>
      </c>
      <c r="N179" s="213">
        <f>IF('Indicator Date hidden'!O180="x","x",$N$2-'Indicator Date hidden'!O180)</f>
        <v>0</v>
      </c>
      <c r="O179" s="213">
        <f>IF('Indicator Date hidden'!P180="x","x",$O$2-'Indicator Date hidden'!P180)</f>
        <v>0</v>
      </c>
      <c r="P179" s="213">
        <f>IF('Indicator Date hidden'!Q180="x","x",$P$2-'Indicator Date hidden'!Q180)</f>
        <v>0</v>
      </c>
      <c r="Q179" s="213" t="str">
        <f>IF('Indicator Date hidden'!R180="x","x",$Q$2-'Indicator Date hidden'!R180)</f>
        <v>x</v>
      </c>
      <c r="R179" s="213">
        <f>IF('Indicator Date hidden'!S180="x","x",$R$2-'Indicator Date hidden'!S180)</f>
        <v>0</v>
      </c>
      <c r="S179" s="213">
        <f>IF('Indicator Date hidden'!T180="x","x",$S$2-'Indicator Date hidden'!T180)</f>
        <v>0</v>
      </c>
      <c r="T179" s="213">
        <f>IF('Indicator Date hidden'!U180="x","x",$T$2-'Indicator Date hidden'!U180)</f>
        <v>0</v>
      </c>
      <c r="U179" s="213">
        <f>IF('Indicator Date hidden'!V180="x","x",$U$2-'Indicator Date hidden'!V180)</f>
        <v>0</v>
      </c>
      <c r="V179" s="213">
        <f>IF('Indicator Date hidden'!W180="x","x",$V$2-'Indicator Date hidden'!W180)</f>
        <v>0</v>
      </c>
      <c r="W179" s="213" t="str">
        <f>IF('Indicator Date hidden'!X180="x","x",$W$2-'Indicator Date hidden'!X180)</f>
        <v>x</v>
      </c>
      <c r="X179" s="213">
        <f>IF('Indicator Date hidden'!Y180="x","x",$X$2-'Indicator Date hidden'!Y180)</f>
        <v>4</v>
      </c>
      <c r="Y179" s="213">
        <f>IF('Indicator Date hidden'!Z180="x","x",$Y$2-'Indicator Date hidden'!Z180)</f>
        <v>0</v>
      </c>
      <c r="Z179" s="213">
        <f>IF('Indicator Date hidden'!AA180="x","x",$Z$2-'Indicator Date hidden'!AA180)</f>
        <v>0</v>
      </c>
      <c r="AA179" s="213" t="str">
        <f>IF('Indicator Date hidden'!AB180="x","x",$AA$2-'Indicator Date hidden'!AB180)</f>
        <v>x</v>
      </c>
      <c r="AB179" s="213">
        <f>IF('Indicator Date hidden'!AC180="x","x",$AB$2-'Indicator Date hidden'!AC180)</f>
        <v>0</v>
      </c>
      <c r="AC179" s="213">
        <f>IF('Indicator Date hidden'!AD180="x","x",$AC$2-'Indicator Date hidden'!AD180)</f>
        <v>0</v>
      </c>
      <c r="AD179" s="213" t="str">
        <f>IF('Indicator Date hidden'!AE180="x","x",$AD$2-'Indicator Date hidden'!AE180)</f>
        <v>x</v>
      </c>
      <c r="AE179" s="213" t="str">
        <f>IF('Indicator Date hidden'!AF180="x","x",$AE$2-'Indicator Date hidden'!AF180)</f>
        <v>x</v>
      </c>
      <c r="AF179" s="213" t="str">
        <f>IF('Indicator Date hidden'!AG180="x","x",$AF$2-'Indicator Date hidden'!AG180)</f>
        <v>x</v>
      </c>
      <c r="AG179" s="213">
        <f>IF('Indicator Date hidden'!AH180="x","x",$AG$2-'Indicator Date hidden'!AH180)</f>
        <v>0</v>
      </c>
      <c r="AH179" s="213">
        <f>IF('Indicator Date hidden'!AI180="x","x",$AH$2-'Indicator Date hidden'!AI180)</f>
        <v>0</v>
      </c>
      <c r="AI179" s="213">
        <f>IF('Indicator Date hidden'!AJ180="x","x",$AI$2-'Indicator Date hidden'!AJ180)</f>
        <v>0</v>
      </c>
      <c r="AJ179" s="213" t="str">
        <f>IF('Indicator Date hidden'!AK180="x","x",$AJ$2-'Indicator Date hidden'!AK180)</f>
        <v>x</v>
      </c>
      <c r="AK179" s="213">
        <f>IF('Indicator Date hidden'!AL180="x","x",$AK$2-'Indicator Date hidden'!AL180)</f>
        <v>1</v>
      </c>
      <c r="AL179" s="213">
        <f>IF('Indicator Date hidden'!AM180="x","x",$AL$2-'Indicator Date hidden'!AM180)</f>
        <v>0</v>
      </c>
      <c r="AM179" s="213">
        <f>IF('Indicator Date hidden'!AN180="x","x",$AM$2-'Indicator Date hidden'!AN180)</f>
        <v>0</v>
      </c>
      <c r="AN179" s="213">
        <f>IF('Indicator Date hidden'!AO180="x","x",$AN$2-'Indicator Date hidden'!AO180)</f>
        <v>0</v>
      </c>
      <c r="AO179" s="213" t="str">
        <f>IF('Indicator Date hidden'!AP180="x","x",$AO$2-'Indicator Date hidden'!AP180)</f>
        <v>x</v>
      </c>
      <c r="AP179" s="213" t="str">
        <f>IF('Indicator Date hidden'!AQ180="x","x",$AP$2-'Indicator Date hidden'!AQ180)</f>
        <v>x</v>
      </c>
      <c r="AQ179" s="213" t="str">
        <f>IF('Indicator Date hidden'!AR180="x","x",$AQ$2-'Indicator Date hidden'!AR180)</f>
        <v>x</v>
      </c>
      <c r="AR179" s="213">
        <f>IF('Indicator Date hidden'!AS180="x","x",$AR$2-'Indicator Date hidden'!AS180)</f>
        <v>0</v>
      </c>
      <c r="AS179" s="213">
        <f>IF('Indicator Date hidden'!AT180="x","x",$AS$2-'Indicator Date hidden'!AT180)</f>
        <v>0</v>
      </c>
      <c r="AT179" s="213">
        <f>IF('Indicator Date hidden'!AU180="x","x",$AT$2-'Indicator Date hidden'!AU180)</f>
        <v>0</v>
      </c>
      <c r="AU179" s="213">
        <f>IF('Indicator Date hidden'!AV180="x","x",$AU$2-'Indicator Date hidden'!AV180)</f>
        <v>1</v>
      </c>
      <c r="AV179" s="213">
        <f>IF('Indicator Date hidden'!AW180="x","x",$AV$2-'Indicator Date hidden'!AW180)</f>
        <v>0</v>
      </c>
      <c r="AW179" s="213">
        <f>IF('Indicator Date hidden'!AX180="x","x",$AW$2-'Indicator Date hidden'!AX180)</f>
        <v>0</v>
      </c>
      <c r="AX179" s="213">
        <f>IF('Indicator Date hidden'!AY180="x","x",$AX$2-'Indicator Date hidden'!AY180)</f>
        <v>0</v>
      </c>
      <c r="AY179" s="213">
        <f>IF('Indicator Date hidden'!AZ180="x","x",$AY$2-'Indicator Date hidden'!AZ180)</f>
        <v>9</v>
      </c>
      <c r="AZ179" s="213">
        <f>IF('Indicator Date hidden'!BA180="x","x",$AZ$2-'Indicator Date hidden'!BA180)</f>
        <v>9</v>
      </c>
      <c r="BA179">
        <f t="shared" si="25"/>
        <v>24</v>
      </c>
      <c r="BB179" s="21">
        <f t="shared" si="26"/>
        <v>0.58536585365853655</v>
      </c>
      <c r="BC179">
        <f t="shared" si="27"/>
        <v>5</v>
      </c>
      <c r="BD179" s="21">
        <f t="shared" si="28"/>
        <v>2.011862500224515</v>
      </c>
      <c r="BE179" s="283">
        <f t="shared" si="29"/>
        <v>0</v>
      </c>
    </row>
    <row r="180" spans="1:57" x14ac:dyDescent="0.35">
      <c r="A180" t="s">
        <v>8328</v>
      </c>
      <c r="B180" s="213">
        <f>IF('Indicator Date hidden'!C181="x","x",$B$2-'Indicator Date hidden'!C181)</f>
        <v>0</v>
      </c>
      <c r="C180" s="213">
        <f>IF('Indicator Date hidden'!D181="x","x",$C$2-'Indicator Date hidden'!D181)</f>
        <v>0</v>
      </c>
      <c r="D180" s="213">
        <f>IF('Indicator Date hidden'!E181="x","x",$D$2-'Indicator Date hidden'!E181)</f>
        <v>0</v>
      </c>
      <c r="E180" s="213">
        <f>IF('Indicator Date hidden'!F181="x","x",$E$2-'Indicator Date hidden'!F181)</f>
        <v>0</v>
      </c>
      <c r="F180" s="213">
        <f>IF('Indicator Date hidden'!G181="x","x",$F$2-'Indicator Date hidden'!G181)</f>
        <v>0</v>
      </c>
      <c r="G180" s="213">
        <f>IF('Indicator Date hidden'!H181="x","x",$G$2-'Indicator Date hidden'!H181)</f>
        <v>0</v>
      </c>
      <c r="H180" s="213">
        <f>IF('Indicator Date hidden'!I181="x","x",$H$2-'Indicator Date hidden'!I181)</f>
        <v>0</v>
      </c>
      <c r="I180" s="213">
        <f>IF('Indicator Date hidden'!J181="x","x",$I$2-'Indicator Date hidden'!J181)</f>
        <v>0</v>
      </c>
      <c r="J180" s="213">
        <f>IF('Indicator Date hidden'!K181="x","x",$J$2-'Indicator Date hidden'!K181)</f>
        <v>0</v>
      </c>
      <c r="K180" s="213">
        <f>IF('Indicator Date hidden'!L181="x","x",$K$2-'Indicator Date hidden'!L181)</f>
        <v>0</v>
      </c>
      <c r="L180" s="213">
        <f>IF('Indicator Date hidden'!M181="x","x",$L$2-'Indicator Date hidden'!M181)</f>
        <v>0</v>
      </c>
      <c r="M180" s="213">
        <f>IF('Indicator Date hidden'!N181="x","x",$M$2-'Indicator Date hidden'!N181)</f>
        <v>0</v>
      </c>
      <c r="N180" s="213">
        <f>IF('Indicator Date hidden'!O181="x","x",$N$2-'Indicator Date hidden'!O181)</f>
        <v>0</v>
      </c>
      <c r="O180" s="213">
        <f>IF('Indicator Date hidden'!P181="x","x",$O$2-'Indicator Date hidden'!P181)</f>
        <v>0</v>
      </c>
      <c r="P180" s="213" t="str">
        <f>IF('Indicator Date hidden'!Q181="x","x",$P$2-'Indicator Date hidden'!Q181)</f>
        <v>x</v>
      </c>
      <c r="Q180" s="213" t="str">
        <f>IF('Indicator Date hidden'!R181="x","x",$Q$2-'Indicator Date hidden'!R181)</f>
        <v>x</v>
      </c>
      <c r="R180" s="213">
        <f>IF('Indicator Date hidden'!S181="x","x",$R$2-'Indicator Date hidden'!S181)</f>
        <v>0</v>
      </c>
      <c r="S180" s="213">
        <f>IF('Indicator Date hidden'!T181="x","x",$S$2-'Indicator Date hidden'!T181)</f>
        <v>0</v>
      </c>
      <c r="T180" s="213">
        <f>IF('Indicator Date hidden'!U181="x","x",$T$2-'Indicator Date hidden'!U181)</f>
        <v>0</v>
      </c>
      <c r="U180" s="213">
        <f>IF('Indicator Date hidden'!V181="x","x",$U$2-'Indicator Date hidden'!V181)</f>
        <v>0</v>
      </c>
      <c r="V180" s="213">
        <f>IF('Indicator Date hidden'!W181="x","x",$V$2-'Indicator Date hidden'!W181)</f>
        <v>0</v>
      </c>
      <c r="W180" s="213">
        <f>IF('Indicator Date hidden'!X181="x","x",$W$2-'Indicator Date hidden'!X181)</f>
        <v>7</v>
      </c>
      <c r="X180" s="213">
        <f>IF('Indicator Date hidden'!Y181="x","x",$X$2-'Indicator Date hidden'!Y181)</f>
        <v>4</v>
      </c>
      <c r="Y180" s="213">
        <f>IF('Indicator Date hidden'!Z181="x","x",$Y$2-'Indicator Date hidden'!Z181)</f>
        <v>0</v>
      </c>
      <c r="Z180" s="213">
        <f>IF('Indicator Date hidden'!AA181="x","x",$Z$2-'Indicator Date hidden'!AA181)</f>
        <v>0</v>
      </c>
      <c r="AA180" s="213" t="str">
        <f>IF('Indicator Date hidden'!AB181="x","x",$AA$2-'Indicator Date hidden'!AB181)</f>
        <v>x</v>
      </c>
      <c r="AB180" s="213">
        <f>IF('Indicator Date hidden'!AC181="x","x",$AB$2-'Indicator Date hidden'!AC181)</f>
        <v>0</v>
      </c>
      <c r="AC180" s="213">
        <f>IF('Indicator Date hidden'!AD181="x","x",$AC$2-'Indicator Date hidden'!AD181)</f>
        <v>0</v>
      </c>
      <c r="AD180" s="213" t="str">
        <f>IF('Indicator Date hidden'!AE181="x","x",$AD$2-'Indicator Date hidden'!AE181)</f>
        <v>x</v>
      </c>
      <c r="AE180" s="213" t="str">
        <f>IF('Indicator Date hidden'!AF181="x","x",$AE$2-'Indicator Date hidden'!AF181)</f>
        <v>x</v>
      </c>
      <c r="AF180" s="213" t="str">
        <f>IF('Indicator Date hidden'!AG181="x","x",$AF$2-'Indicator Date hidden'!AG181)</f>
        <v>x</v>
      </c>
      <c r="AG180" s="213">
        <f>IF('Indicator Date hidden'!AH181="x","x",$AG$2-'Indicator Date hidden'!AH181)</f>
        <v>0</v>
      </c>
      <c r="AH180" s="213">
        <f>IF('Indicator Date hidden'!AI181="x","x",$AH$2-'Indicator Date hidden'!AI181)</f>
        <v>0</v>
      </c>
      <c r="AI180" s="213">
        <f>IF('Indicator Date hidden'!AJ181="x","x",$AI$2-'Indicator Date hidden'!AJ181)</f>
        <v>0</v>
      </c>
      <c r="AJ180" s="213" t="str">
        <f>IF('Indicator Date hidden'!AK181="x","x",$AJ$2-'Indicator Date hidden'!AK181)</f>
        <v>x</v>
      </c>
      <c r="AK180" s="213" t="str">
        <f>IF('Indicator Date hidden'!AL181="x","x",$AK$2-'Indicator Date hidden'!AL181)</f>
        <v>x</v>
      </c>
      <c r="AL180" s="213">
        <f>IF('Indicator Date hidden'!AM181="x","x",$AL$2-'Indicator Date hidden'!AM181)</f>
        <v>0</v>
      </c>
      <c r="AM180" s="213">
        <f>IF('Indicator Date hidden'!AN181="x","x",$AM$2-'Indicator Date hidden'!AN181)</f>
        <v>0</v>
      </c>
      <c r="AN180" s="213">
        <f>IF('Indicator Date hidden'!AO181="x","x",$AN$2-'Indicator Date hidden'!AO181)</f>
        <v>0</v>
      </c>
      <c r="AO180" s="213" t="str">
        <f>IF('Indicator Date hidden'!AP181="x","x",$AO$2-'Indicator Date hidden'!AP181)</f>
        <v>x</v>
      </c>
      <c r="AP180" s="213" t="str">
        <f>IF('Indicator Date hidden'!AQ181="x","x",$AP$2-'Indicator Date hidden'!AQ181)</f>
        <v>x</v>
      </c>
      <c r="AQ180" s="213" t="str">
        <f>IF('Indicator Date hidden'!AR181="x","x",$AQ$2-'Indicator Date hidden'!AR181)</f>
        <v>x</v>
      </c>
      <c r="AR180" s="213">
        <f>IF('Indicator Date hidden'!AS181="x","x",$AR$2-'Indicator Date hidden'!AS181)</f>
        <v>0</v>
      </c>
      <c r="AS180" s="213" t="str">
        <f>IF('Indicator Date hidden'!AT181="x","x",$AS$2-'Indicator Date hidden'!AT181)</f>
        <v>x</v>
      </c>
      <c r="AT180" s="213">
        <f>IF('Indicator Date hidden'!AU181="x","x",$AT$2-'Indicator Date hidden'!AU181)</f>
        <v>0</v>
      </c>
      <c r="AU180" s="213" t="str">
        <f>IF('Indicator Date hidden'!AV181="x","x",$AU$2-'Indicator Date hidden'!AV181)</f>
        <v>x</v>
      </c>
      <c r="AV180" s="213">
        <f>IF('Indicator Date hidden'!AW181="x","x",$AV$2-'Indicator Date hidden'!AW181)</f>
        <v>1</v>
      </c>
      <c r="AW180" s="213">
        <f>IF('Indicator Date hidden'!AX181="x","x",$AW$2-'Indicator Date hidden'!AX181)</f>
        <v>0</v>
      </c>
      <c r="AX180" s="213">
        <f>IF('Indicator Date hidden'!AY181="x","x",$AX$2-'Indicator Date hidden'!AY181)</f>
        <v>0</v>
      </c>
      <c r="AY180" s="213">
        <f>IF('Indicator Date hidden'!AZ181="x","x",$AY$2-'Indicator Date hidden'!AZ181)</f>
        <v>2</v>
      </c>
      <c r="AZ180" s="213">
        <f>IF('Indicator Date hidden'!BA181="x","x",$AZ$2-'Indicator Date hidden'!BA181)</f>
        <v>0</v>
      </c>
      <c r="BA180">
        <f t="shared" si="25"/>
        <v>14</v>
      </c>
      <c r="BB180" s="21">
        <f t="shared" si="26"/>
        <v>0.36842105263157893</v>
      </c>
      <c r="BC180">
        <f t="shared" si="27"/>
        <v>4</v>
      </c>
      <c r="BD180" s="21">
        <f t="shared" si="28"/>
        <v>1.3062814364200901</v>
      </c>
      <c r="BE180" s="283">
        <f t="shared" si="29"/>
        <v>0</v>
      </c>
    </row>
    <row r="181" spans="1:57" x14ac:dyDescent="0.35">
      <c r="A181" t="s">
        <v>8330</v>
      </c>
      <c r="B181" s="213">
        <f>IF('Indicator Date hidden'!C182="x","x",$B$2-'Indicator Date hidden'!C182)</f>
        <v>0</v>
      </c>
      <c r="C181" s="213">
        <f>IF('Indicator Date hidden'!D182="x","x",$C$2-'Indicator Date hidden'!D182)</f>
        <v>0</v>
      </c>
      <c r="D181" s="213">
        <f>IF('Indicator Date hidden'!E182="x","x",$D$2-'Indicator Date hidden'!E182)</f>
        <v>0</v>
      </c>
      <c r="E181" s="213">
        <f>IF('Indicator Date hidden'!F182="x","x",$E$2-'Indicator Date hidden'!F182)</f>
        <v>0</v>
      </c>
      <c r="F181" s="213">
        <f>IF('Indicator Date hidden'!G182="x","x",$F$2-'Indicator Date hidden'!G182)</f>
        <v>0</v>
      </c>
      <c r="G181" s="213">
        <f>IF('Indicator Date hidden'!H182="x","x",$G$2-'Indicator Date hidden'!H182)</f>
        <v>0</v>
      </c>
      <c r="H181" s="213">
        <f>IF('Indicator Date hidden'!I182="x","x",$H$2-'Indicator Date hidden'!I182)</f>
        <v>0</v>
      </c>
      <c r="I181" s="213">
        <f>IF('Indicator Date hidden'!J182="x","x",$I$2-'Indicator Date hidden'!J182)</f>
        <v>0</v>
      </c>
      <c r="J181" s="213">
        <f>IF('Indicator Date hidden'!K182="x","x",$J$2-'Indicator Date hidden'!K182)</f>
        <v>0</v>
      </c>
      <c r="K181" s="213">
        <f>IF('Indicator Date hidden'!L182="x","x",$K$2-'Indicator Date hidden'!L182)</f>
        <v>0</v>
      </c>
      <c r="L181" s="213">
        <f>IF('Indicator Date hidden'!M182="x","x",$L$2-'Indicator Date hidden'!M182)</f>
        <v>0</v>
      </c>
      <c r="M181" s="213">
        <f>IF('Indicator Date hidden'!N182="x","x",$M$2-'Indicator Date hidden'!N182)</f>
        <v>0</v>
      </c>
      <c r="N181" s="213">
        <f>IF('Indicator Date hidden'!O182="x","x",$N$2-'Indicator Date hidden'!O182)</f>
        <v>0</v>
      </c>
      <c r="O181" s="213">
        <f>IF('Indicator Date hidden'!P182="x","x",$O$2-'Indicator Date hidden'!P182)</f>
        <v>0</v>
      </c>
      <c r="P181" s="213">
        <f>IF('Indicator Date hidden'!Q182="x","x",$P$2-'Indicator Date hidden'!Q182)</f>
        <v>0</v>
      </c>
      <c r="Q181" s="213">
        <f>IF('Indicator Date hidden'!R182="x","x",$Q$2-'Indicator Date hidden'!R182)</f>
        <v>3</v>
      </c>
      <c r="R181" s="213">
        <f>IF('Indicator Date hidden'!S182="x","x",$R$2-'Indicator Date hidden'!S182)</f>
        <v>0</v>
      </c>
      <c r="S181" s="213">
        <f>IF('Indicator Date hidden'!T182="x","x",$S$2-'Indicator Date hidden'!T182)</f>
        <v>0</v>
      </c>
      <c r="T181" s="213">
        <f>IF('Indicator Date hidden'!U182="x","x",$T$2-'Indicator Date hidden'!U182)</f>
        <v>0</v>
      </c>
      <c r="U181" s="213">
        <f>IF('Indicator Date hidden'!V182="x","x",$U$2-'Indicator Date hidden'!V182)</f>
        <v>0</v>
      </c>
      <c r="V181" s="213">
        <f>IF('Indicator Date hidden'!W182="x","x",$V$2-'Indicator Date hidden'!W182)</f>
        <v>0</v>
      </c>
      <c r="W181" s="213">
        <f>IF('Indicator Date hidden'!X182="x","x",$W$2-'Indicator Date hidden'!X182)</f>
        <v>3</v>
      </c>
      <c r="X181" s="213">
        <f>IF('Indicator Date hidden'!Y182="x","x",$X$2-'Indicator Date hidden'!Y182)</f>
        <v>4</v>
      </c>
      <c r="Y181" s="213">
        <f>IF('Indicator Date hidden'!Z182="x","x",$Y$2-'Indicator Date hidden'!Z182)</f>
        <v>0</v>
      </c>
      <c r="Z181" s="213">
        <f>IF('Indicator Date hidden'!AA182="x","x",$Z$2-'Indicator Date hidden'!AA182)</f>
        <v>0</v>
      </c>
      <c r="AA181" s="213">
        <f>IF('Indicator Date hidden'!AB182="x","x",$AA$2-'Indicator Date hidden'!AB182)</f>
        <v>0</v>
      </c>
      <c r="AB181" s="213">
        <f>IF('Indicator Date hidden'!AC182="x","x",$AB$2-'Indicator Date hidden'!AC182)</f>
        <v>0</v>
      </c>
      <c r="AC181" s="213">
        <f>IF('Indicator Date hidden'!AD182="x","x",$AC$2-'Indicator Date hidden'!AD182)</f>
        <v>0</v>
      </c>
      <c r="AD181" s="213">
        <f>IF('Indicator Date hidden'!AE182="x","x",$AD$2-'Indicator Date hidden'!AE182)</f>
        <v>0</v>
      </c>
      <c r="AE181" s="213">
        <f>IF('Indicator Date hidden'!AF182="x","x",$AE$2-'Indicator Date hidden'!AF182)</f>
        <v>0</v>
      </c>
      <c r="AF181" s="213">
        <f>IF('Indicator Date hidden'!AG182="x","x",$AF$2-'Indicator Date hidden'!AG182)</f>
        <v>1</v>
      </c>
      <c r="AG181" s="213">
        <f>IF('Indicator Date hidden'!AH182="x","x",$AG$2-'Indicator Date hidden'!AH182)</f>
        <v>0</v>
      </c>
      <c r="AH181" s="213">
        <f>IF('Indicator Date hidden'!AI182="x","x",$AH$2-'Indicator Date hidden'!AI182)</f>
        <v>0</v>
      </c>
      <c r="AI181" s="213">
        <f>IF('Indicator Date hidden'!AJ182="x","x",$AI$2-'Indicator Date hidden'!AJ182)</f>
        <v>0</v>
      </c>
      <c r="AJ181" s="213">
        <f>IF('Indicator Date hidden'!AK182="x","x",$AJ$2-'Indicator Date hidden'!AK182)</f>
        <v>1</v>
      </c>
      <c r="AK181" s="213">
        <f>IF('Indicator Date hidden'!AL182="x","x",$AK$2-'Indicator Date hidden'!AL182)</f>
        <v>0</v>
      </c>
      <c r="AL181" s="213">
        <f>IF('Indicator Date hidden'!AM182="x","x",$AL$2-'Indicator Date hidden'!AM182)</f>
        <v>0</v>
      </c>
      <c r="AM181" s="213">
        <f>IF('Indicator Date hidden'!AN182="x","x",$AM$2-'Indicator Date hidden'!AN182)</f>
        <v>0</v>
      </c>
      <c r="AN181" s="213">
        <f>IF('Indicator Date hidden'!AO182="x","x",$AN$2-'Indicator Date hidden'!AO182)</f>
        <v>0</v>
      </c>
      <c r="AO181" s="213">
        <f>IF('Indicator Date hidden'!AP182="x","x",$AO$2-'Indicator Date hidden'!AP182)</f>
        <v>1</v>
      </c>
      <c r="AP181" s="213">
        <f>IF('Indicator Date hidden'!AQ182="x","x",$AP$2-'Indicator Date hidden'!AQ182)</f>
        <v>0</v>
      </c>
      <c r="AQ181" s="213" t="str">
        <f>IF('Indicator Date hidden'!AR182="x","x",$AQ$2-'Indicator Date hidden'!AR182)</f>
        <v>x</v>
      </c>
      <c r="AR181" s="213">
        <f>IF('Indicator Date hidden'!AS182="x","x",$AR$2-'Indicator Date hidden'!AS182)</f>
        <v>0</v>
      </c>
      <c r="AS181" s="213">
        <f>IF('Indicator Date hidden'!AT182="x","x",$AS$2-'Indicator Date hidden'!AT182)</f>
        <v>0</v>
      </c>
      <c r="AT181" s="213">
        <f>IF('Indicator Date hidden'!AU182="x","x",$AT$2-'Indicator Date hidden'!AU182)</f>
        <v>0</v>
      </c>
      <c r="AU181" s="213">
        <f>IF('Indicator Date hidden'!AV182="x","x",$AU$2-'Indicator Date hidden'!AV182)</f>
        <v>2</v>
      </c>
      <c r="AV181" s="213">
        <f>IF('Indicator Date hidden'!AW182="x","x",$AV$2-'Indicator Date hidden'!AW182)</f>
        <v>0</v>
      </c>
      <c r="AW181" s="213">
        <f>IF('Indicator Date hidden'!AX182="x","x",$AW$2-'Indicator Date hidden'!AX182)</f>
        <v>0</v>
      </c>
      <c r="AX181" s="213">
        <f>IF('Indicator Date hidden'!AY182="x","x",$AX$2-'Indicator Date hidden'!AY182)</f>
        <v>0</v>
      </c>
      <c r="AY181" s="213">
        <f>IF('Indicator Date hidden'!AZ182="x","x",$AY$2-'Indicator Date hidden'!AZ182)</f>
        <v>0</v>
      </c>
      <c r="AZ181" s="213">
        <f>IF('Indicator Date hidden'!BA182="x","x",$AZ$2-'Indicator Date hidden'!BA182)</f>
        <v>0</v>
      </c>
      <c r="BA181">
        <f t="shared" si="25"/>
        <v>15</v>
      </c>
      <c r="BB181" s="21">
        <f t="shared" si="26"/>
        <v>0.3</v>
      </c>
      <c r="BC181">
        <f t="shared" si="27"/>
        <v>7</v>
      </c>
      <c r="BD181" s="21">
        <f t="shared" si="28"/>
        <v>0.8544003745317531</v>
      </c>
      <c r="BE181" s="283">
        <f t="shared" si="29"/>
        <v>0</v>
      </c>
    </row>
    <row r="182" spans="1:57" x14ac:dyDescent="0.35">
      <c r="A182" t="s">
        <v>8331</v>
      </c>
      <c r="B182" s="213">
        <f>IF('Indicator Date hidden'!C183="x","x",$B$2-'Indicator Date hidden'!C183)</f>
        <v>0</v>
      </c>
      <c r="C182" s="213">
        <f>IF('Indicator Date hidden'!D183="x","x",$C$2-'Indicator Date hidden'!D183)</f>
        <v>0</v>
      </c>
      <c r="D182" s="213">
        <f>IF('Indicator Date hidden'!E183="x","x",$D$2-'Indicator Date hidden'!E183)</f>
        <v>0</v>
      </c>
      <c r="E182" s="213">
        <f>IF('Indicator Date hidden'!F183="x","x",$E$2-'Indicator Date hidden'!F183)</f>
        <v>0</v>
      </c>
      <c r="F182" s="213">
        <f>IF('Indicator Date hidden'!G183="x","x",$F$2-'Indicator Date hidden'!G183)</f>
        <v>0</v>
      </c>
      <c r="G182" s="213">
        <f>IF('Indicator Date hidden'!H183="x","x",$G$2-'Indicator Date hidden'!H183)</f>
        <v>0</v>
      </c>
      <c r="H182" s="213">
        <f>IF('Indicator Date hidden'!I183="x","x",$H$2-'Indicator Date hidden'!I183)</f>
        <v>0</v>
      </c>
      <c r="I182" s="213">
        <f>IF('Indicator Date hidden'!J183="x","x",$I$2-'Indicator Date hidden'!J183)</f>
        <v>0</v>
      </c>
      <c r="J182" s="213">
        <f>IF('Indicator Date hidden'!K183="x","x",$J$2-'Indicator Date hidden'!K183)</f>
        <v>0</v>
      </c>
      <c r="K182" s="213">
        <f>IF('Indicator Date hidden'!L183="x","x",$K$2-'Indicator Date hidden'!L183)</f>
        <v>0</v>
      </c>
      <c r="L182" s="213">
        <f>IF('Indicator Date hidden'!M183="x","x",$L$2-'Indicator Date hidden'!M183)</f>
        <v>0</v>
      </c>
      <c r="M182" s="213">
        <f>IF('Indicator Date hidden'!N183="x","x",$M$2-'Indicator Date hidden'!N183)</f>
        <v>0</v>
      </c>
      <c r="N182" s="213">
        <f>IF('Indicator Date hidden'!O183="x","x",$N$2-'Indicator Date hidden'!O183)</f>
        <v>0</v>
      </c>
      <c r="O182" s="213">
        <f>IF('Indicator Date hidden'!P183="x","x",$O$2-'Indicator Date hidden'!P183)</f>
        <v>0</v>
      </c>
      <c r="P182" s="213">
        <f>IF('Indicator Date hidden'!Q183="x","x",$P$2-'Indicator Date hidden'!Q183)</f>
        <v>0</v>
      </c>
      <c r="Q182" s="213">
        <f>IF('Indicator Date hidden'!R183="x","x",$Q$2-'Indicator Date hidden'!R183)</f>
        <v>2</v>
      </c>
      <c r="R182" s="213">
        <f>IF('Indicator Date hidden'!S183="x","x",$R$2-'Indicator Date hidden'!S183)</f>
        <v>0</v>
      </c>
      <c r="S182" s="213">
        <f>IF('Indicator Date hidden'!T183="x","x",$S$2-'Indicator Date hidden'!T183)</f>
        <v>0</v>
      </c>
      <c r="T182" s="213">
        <f>IF('Indicator Date hidden'!U183="x","x",$T$2-'Indicator Date hidden'!U183)</f>
        <v>0</v>
      </c>
      <c r="U182" s="213">
        <f>IF('Indicator Date hidden'!V183="x","x",$U$2-'Indicator Date hidden'!V183)</f>
        <v>0</v>
      </c>
      <c r="V182" s="213">
        <f>IF('Indicator Date hidden'!W183="x","x",$V$2-'Indicator Date hidden'!W183)</f>
        <v>0</v>
      </c>
      <c r="W182" s="213" t="str">
        <f>IF('Indicator Date hidden'!X183="x","x",$W$2-'Indicator Date hidden'!X183)</f>
        <v>x</v>
      </c>
      <c r="X182" s="213">
        <f>IF('Indicator Date hidden'!Y183="x","x",$X$2-'Indicator Date hidden'!Y183)</f>
        <v>1</v>
      </c>
      <c r="Y182" s="213">
        <f>IF('Indicator Date hidden'!Z183="x","x",$Y$2-'Indicator Date hidden'!Z183)</f>
        <v>0</v>
      </c>
      <c r="Z182" s="213">
        <f>IF('Indicator Date hidden'!AA183="x","x",$Z$2-'Indicator Date hidden'!AA183)</f>
        <v>0</v>
      </c>
      <c r="AA182" s="213">
        <f>IF('Indicator Date hidden'!AB183="x","x",$AA$2-'Indicator Date hidden'!AB183)</f>
        <v>0</v>
      </c>
      <c r="AB182" s="213">
        <f>IF('Indicator Date hidden'!AC183="x","x",$AB$2-'Indicator Date hidden'!AC183)</f>
        <v>0</v>
      </c>
      <c r="AC182" s="213">
        <f>IF('Indicator Date hidden'!AD183="x","x",$AC$2-'Indicator Date hidden'!AD183)</f>
        <v>0</v>
      </c>
      <c r="AD182" s="213" t="str">
        <f>IF('Indicator Date hidden'!AE183="x","x",$AD$2-'Indicator Date hidden'!AE183)</f>
        <v>x</v>
      </c>
      <c r="AE182" s="213">
        <f>IF('Indicator Date hidden'!AF183="x","x",$AE$2-'Indicator Date hidden'!AF183)</f>
        <v>0</v>
      </c>
      <c r="AF182" s="213">
        <f>IF('Indicator Date hidden'!AG183="x","x",$AF$2-'Indicator Date hidden'!AG183)</f>
        <v>0</v>
      </c>
      <c r="AG182" s="213">
        <f>IF('Indicator Date hidden'!AH183="x","x",$AG$2-'Indicator Date hidden'!AH183)</f>
        <v>0</v>
      </c>
      <c r="AH182" s="213">
        <f>IF('Indicator Date hidden'!AI183="x","x",$AH$2-'Indicator Date hidden'!AI183)</f>
        <v>0</v>
      </c>
      <c r="AI182" s="213">
        <f>IF('Indicator Date hidden'!AJ183="x","x",$AI$2-'Indicator Date hidden'!AJ183)</f>
        <v>0</v>
      </c>
      <c r="AJ182" s="213">
        <f>IF('Indicator Date hidden'!AK183="x","x",$AJ$2-'Indicator Date hidden'!AK183)</f>
        <v>1</v>
      </c>
      <c r="AK182" s="213">
        <f>IF('Indicator Date hidden'!AL183="x","x",$AK$2-'Indicator Date hidden'!AL183)</f>
        <v>1</v>
      </c>
      <c r="AL182" s="213">
        <f>IF('Indicator Date hidden'!AM183="x","x",$AL$2-'Indicator Date hidden'!AM183)</f>
        <v>0</v>
      </c>
      <c r="AM182" s="213">
        <f>IF('Indicator Date hidden'!AN183="x","x",$AM$2-'Indicator Date hidden'!AN183)</f>
        <v>0</v>
      </c>
      <c r="AN182" s="213">
        <f>IF('Indicator Date hidden'!AO183="x","x",$AN$2-'Indicator Date hidden'!AO183)</f>
        <v>0</v>
      </c>
      <c r="AO182" s="213">
        <f>IF('Indicator Date hidden'!AP183="x","x",$AO$2-'Indicator Date hidden'!AP183)</f>
        <v>1</v>
      </c>
      <c r="AP182" s="213">
        <f>IF('Indicator Date hidden'!AQ183="x","x",$AP$2-'Indicator Date hidden'!AQ183)</f>
        <v>0</v>
      </c>
      <c r="AQ182" s="213" t="str">
        <f>IF('Indicator Date hidden'!AR183="x","x",$AQ$2-'Indicator Date hidden'!AR183)</f>
        <v>x</v>
      </c>
      <c r="AR182" s="213">
        <f>IF('Indicator Date hidden'!AS183="x","x",$AR$2-'Indicator Date hidden'!AS183)</f>
        <v>0</v>
      </c>
      <c r="AS182" s="213">
        <f>IF('Indicator Date hidden'!AT183="x","x",$AS$2-'Indicator Date hidden'!AT183)</f>
        <v>0</v>
      </c>
      <c r="AT182" s="213">
        <f>IF('Indicator Date hidden'!AU183="x","x",$AT$2-'Indicator Date hidden'!AU183)</f>
        <v>0</v>
      </c>
      <c r="AU182" s="213">
        <f>IF('Indicator Date hidden'!AV183="x","x",$AU$2-'Indicator Date hidden'!AV183)</f>
        <v>1</v>
      </c>
      <c r="AV182" s="213">
        <f>IF('Indicator Date hidden'!AW183="x","x",$AV$2-'Indicator Date hidden'!AW183)</f>
        <v>0</v>
      </c>
      <c r="AW182" s="213">
        <f>IF('Indicator Date hidden'!AX183="x","x",$AW$2-'Indicator Date hidden'!AX183)</f>
        <v>0</v>
      </c>
      <c r="AX182" s="213">
        <f>IF('Indicator Date hidden'!AY183="x","x",$AX$2-'Indicator Date hidden'!AY183)</f>
        <v>0</v>
      </c>
      <c r="AY182" s="213">
        <f>IF('Indicator Date hidden'!AZ183="x","x",$AY$2-'Indicator Date hidden'!AZ183)</f>
        <v>0</v>
      </c>
      <c r="AZ182" s="213">
        <f>IF('Indicator Date hidden'!BA183="x","x",$AZ$2-'Indicator Date hidden'!BA183)</f>
        <v>0</v>
      </c>
      <c r="BA182">
        <f t="shared" si="25"/>
        <v>7</v>
      </c>
      <c r="BB182" s="21">
        <f t="shared" si="26"/>
        <v>0.14583333333333334</v>
      </c>
      <c r="BC182">
        <f t="shared" si="27"/>
        <v>6</v>
      </c>
      <c r="BD182" s="21">
        <f t="shared" si="28"/>
        <v>0.40771637064126931</v>
      </c>
      <c r="BE182" s="283">
        <f t="shared" si="29"/>
        <v>0</v>
      </c>
    </row>
    <row r="183" spans="1:57" x14ac:dyDescent="0.35">
      <c r="A183" t="s">
        <v>8056</v>
      </c>
      <c r="B183" s="213">
        <f>IF('Indicator Date hidden'!C184="x","x",$B$2-'Indicator Date hidden'!C184)</f>
        <v>0</v>
      </c>
      <c r="C183" s="213">
        <f>IF('Indicator Date hidden'!D184="x","x",$C$2-'Indicator Date hidden'!D184)</f>
        <v>0</v>
      </c>
      <c r="D183" s="213">
        <f>IF('Indicator Date hidden'!E184="x","x",$D$2-'Indicator Date hidden'!E184)</f>
        <v>0</v>
      </c>
      <c r="E183" s="213">
        <f>IF('Indicator Date hidden'!F184="x","x",$E$2-'Indicator Date hidden'!F184)</f>
        <v>0</v>
      </c>
      <c r="F183" s="213">
        <f>IF('Indicator Date hidden'!G184="x","x",$F$2-'Indicator Date hidden'!G184)</f>
        <v>0</v>
      </c>
      <c r="G183" s="213">
        <f>IF('Indicator Date hidden'!H184="x","x",$G$2-'Indicator Date hidden'!H184)</f>
        <v>0</v>
      </c>
      <c r="H183" s="213">
        <f>IF('Indicator Date hidden'!I184="x","x",$H$2-'Indicator Date hidden'!I184)</f>
        <v>0</v>
      </c>
      <c r="I183" s="213">
        <f>IF('Indicator Date hidden'!J184="x","x",$I$2-'Indicator Date hidden'!J184)</f>
        <v>0</v>
      </c>
      <c r="J183" s="213">
        <f>IF('Indicator Date hidden'!K184="x","x",$J$2-'Indicator Date hidden'!K184)</f>
        <v>0</v>
      </c>
      <c r="K183" s="213">
        <f>IF('Indicator Date hidden'!L184="x","x",$K$2-'Indicator Date hidden'!L184)</f>
        <v>0</v>
      </c>
      <c r="L183" s="213">
        <f>IF('Indicator Date hidden'!M184="x","x",$L$2-'Indicator Date hidden'!M184)</f>
        <v>0</v>
      </c>
      <c r="M183" s="213">
        <f>IF('Indicator Date hidden'!N184="x","x",$M$2-'Indicator Date hidden'!N184)</f>
        <v>0</v>
      </c>
      <c r="N183" s="213">
        <f>IF('Indicator Date hidden'!O184="x","x",$N$2-'Indicator Date hidden'!O184)</f>
        <v>0</v>
      </c>
      <c r="O183" s="213">
        <f>IF('Indicator Date hidden'!P184="x","x",$O$2-'Indicator Date hidden'!P184)</f>
        <v>0</v>
      </c>
      <c r="P183" s="213">
        <f>IF('Indicator Date hidden'!Q184="x","x",$P$2-'Indicator Date hidden'!Q184)</f>
        <v>0</v>
      </c>
      <c r="Q183" s="213" t="str">
        <f>IF('Indicator Date hidden'!R184="x","x",$Q$2-'Indicator Date hidden'!R184)</f>
        <v>x</v>
      </c>
      <c r="R183" s="213">
        <f>IF('Indicator Date hidden'!S184="x","x",$R$2-'Indicator Date hidden'!S184)</f>
        <v>0</v>
      </c>
      <c r="S183" s="213">
        <f>IF('Indicator Date hidden'!T184="x","x",$S$2-'Indicator Date hidden'!T184)</f>
        <v>0</v>
      </c>
      <c r="T183" s="213">
        <f>IF('Indicator Date hidden'!U184="x","x",$T$2-'Indicator Date hidden'!U184)</f>
        <v>0</v>
      </c>
      <c r="U183" s="213" t="str">
        <f>IF('Indicator Date hidden'!V184="x","x",$U$2-'Indicator Date hidden'!V184)</f>
        <v>x</v>
      </c>
      <c r="V183" s="213">
        <f>IF('Indicator Date hidden'!W184="x","x",$V$2-'Indicator Date hidden'!W184)</f>
        <v>0</v>
      </c>
      <c r="W183" s="213" t="str">
        <f>IF('Indicator Date hidden'!X184="x","x",$W$2-'Indicator Date hidden'!X184)</f>
        <v>x</v>
      </c>
      <c r="X183" s="213">
        <f>IF('Indicator Date hidden'!Y184="x","x",$X$2-'Indicator Date hidden'!Y184)</f>
        <v>4</v>
      </c>
      <c r="Y183" s="213">
        <f>IF('Indicator Date hidden'!Z184="x","x",$Y$2-'Indicator Date hidden'!Z184)</f>
        <v>0</v>
      </c>
      <c r="Z183" s="213">
        <f>IF('Indicator Date hidden'!AA184="x","x",$Z$2-'Indicator Date hidden'!AA184)</f>
        <v>0</v>
      </c>
      <c r="AA183" s="213" t="str">
        <f>IF('Indicator Date hidden'!AB184="x","x",$AA$2-'Indicator Date hidden'!AB184)</f>
        <v>x</v>
      </c>
      <c r="AB183" s="213">
        <f>IF('Indicator Date hidden'!AC184="x","x",$AB$2-'Indicator Date hidden'!AC184)</f>
        <v>0</v>
      </c>
      <c r="AC183" s="213">
        <f>IF('Indicator Date hidden'!AD184="x","x",$AC$2-'Indicator Date hidden'!AD184)</f>
        <v>0</v>
      </c>
      <c r="AD183" s="213" t="str">
        <f>IF('Indicator Date hidden'!AE184="x","x",$AD$2-'Indicator Date hidden'!AE184)</f>
        <v>x</v>
      </c>
      <c r="AE183" s="213">
        <f>IF('Indicator Date hidden'!AF184="x","x",$AE$2-'Indicator Date hidden'!AF184)</f>
        <v>0</v>
      </c>
      <c r="AF183" s="213" t="str">
        <f>IF('Indicator Date hidden'!AG184="x","x",$AF$2-'Indicator Date hidden'!AG184)</f>
        <v>x</v>
      </c>
      <c r="AG183" s="213">
        <f>IF('Indicator Date hidden'!AH184="x","x",$AG$2-'Indicator Date hidden'!AH184)</f>
        <v>0</v>
      </c>
      <c r="AH183" s="213">
        <f>IF('Indicator Date hidden'!AI184="x","x",$AH$2-'Indicator Date hidden'!AI184)</f>
        <v>0</v>
      </c>
      <c r="AI183" s="213">
        <f>IF('Indicator Date hidden'!AJ184="x","x",$AI$2-'Indicator Date hidden'!AJ184)</f>
        <v>0</v>
      </c>
      <c r="AJ183" s="213" t="str">
        <f>IF('Indicator Date hidden'!AK184="x","x",$AJ$2-'Indicator Date hidden'!AK184)</f>
        <v>x</v>
      </c>
      <c r="AK183" s="213">
        <f>IF('Indicator Date hidden'!AL184="x","x",$AK$2-'Indicator Date hidden'!AL184)</f>
        <v>1</v>
      </c>
      <c r="AL183" s="213">
        <f>IF('Indicator Date hidden'!AM184="x","x",$AL$2-'Indicator Date hidden'!AM184)</f>
        <v>0</v>
      </c>
      <c r="AM183" s="213">
        <f>IF('Indicator Date hidden'!AN184="x","x",$AM$2-'Indicator Date hidden'!AN184)</f>
        <v>0</v>
      </c>
      <c r="AN183" s="213">
        <f>IF('Indicator Date hidden'!AO184="x","x",$AN$2-'Indicator Date hidden'!AO184)</f>
        <v>0</v>
      </c>
      <c r="AO183" s="213" t="str">
        <f>IF('Indicator Date hidden'!AP184="x","x",$AO$2-'Indicator Date hidden'!AP184)</f>
        <v>x</v>
      </c>
      <c r="AP183" s="213" t="str">
        <f>IF('Indicator Date hidden'!AQ184="x","x",$AP$2-'Indicator Date hidden'!AQ184)</f>
        <v>x</v>
      </c>
      <c r="AQ183" s="213">
        <f>IF('Indicator Date hidden'!AR184="x","x",$AQ$2-'Indicator Date hidden'!AR184)</f>
        <v>0</v>
      </c>
      <c r="AR183" s="213">
        <f>IF('Indicator Date hidden'!AS184="x","x",$AR$2-'Indicator Date hidden'!AS184)</f>
        <v>0</v>
      </c>
      <c r="AS183" s="213">
        <f>IF('Indicator Date hidden'!AT184="x","x",$AS$2-'Indicator Date hidden'!AT184)</f>
        <v>0</v>
      </c>
      <c r="AT183" s="213">
        <f>IF('Indicator Date hidden'!AU184="x","x",$AT$2-'Indicator Date hidden'!AU184)</f>
        <v>0</v>
      </c>
      <c r="AU183" s="213" t="str">
        <f>IF('Indicator Date hidden'!AV184="x","x",$AU$2-'Indicator Date hidden'!AV184)</f>
        <v>x</v>
      </c>
      <c r="AV183" s="213">
        <f>IF('Indicator Date hidden'!AW184="x","x",$AV$2-'Indicator Date hidden'!AW184)</f>
        <v>0</v>
      </c>
      <c r="AW183" s="213">
        <f>IF('Indicator Date hidden'!AX184="x","x",$AW$2-'Indicator Date hidden'!AX184)</f>
        <v>0</v>
      </c>
      <c r="AX183" s="213">
        <f>IF('Indicator Date hidden'!AY184="x","x",$AX$2-'Indicator Date hidden'!AY184)</f>
        <v>0</v>
      </c>
      <c r="AY183" s="213">
        <f>IF('Indicator Date hidden'!AZ184="x","x",$AY$2-'Indicator Date hidden'!AZ184)</f>
        <v>0</v>
      </c>
      <c r="AZ183" s="213">
        <f>IF('Indicator Date hidden'!BA184="x","x",$AZ$2-'Indicator Date hidden'!BA184)</f>
        <v>0</v>
      </c>
      <c r="BA183">
        <f t="shared" si="25"/>
        <v>5</v>
      </c>
      <c r="BB183" s="21">
        <f t="shared" si="26"/>
        <v>0.12195121951219512</v>
      </c>
      <c r="BC183">
        <f t="shared" si="27"/>
        <v>2</v>
      </c>
      <c r="BD183" s="21">
        <f t="shared" si="28"/>
        <v>0.63226738521052295</v>
      </c>
      <c r="BE183" s="283">
        <f t="shared" si="29"/>
        <v>0</v>
      </c>
    </row>
    <row r="184" spans="1:57" x14ac:dyDescent="0.35">
      <c r="A184" t="s">
        <v>8149</v>
      </c>
      <c r="B184" s="213">
        <f>IF('Indicator Date hidden'!C185="x","x",$B$2-'Indicator Date hidden'!C185)</f>
        <v>0</v>
      </c>
      <c r="C184" s="213">
        <f>IF('Indicator Date hidden'!D185="x","x",$C$2-'Indicator Date hidden'!D185)</f>
        <v>0</v>
      </c>
      <c r="D184" s="213">
        <f>IF('Indicator Date hidden'!E185="x","x",$D$2-'Indicator Date hidden'!E185)</f>
        <v>0</v>
      </c>
      <c r="E184" s="213">
        <f>IF('Indicator Date hidden'!F185="x","x",$E$2-'Indicator Date hidden'!F185)</f>
        <v>0</v>
      </c>
      <c r="F184" s="213">
        <f>IF('Indicator Date hidden'!G185="x","x",$F$2-'Indicator Date hidden'!G185)</f>
        <v>0</v>
      </c>
      <c r="G184" s="213">
        <f>IF('Indicator Date hidden'!H185="x","x",$G$2-'Indicator Date hidden'!H185)</f>
        <v>0</v>
      </c>
      <c r="H184" s="213">
        <f>IF('Indicator Date hidden'!I185="x","x",$H$2-'Indicator Date hidden'!I185)</f>
        <v>0</v>
      </c>
      <c r="I184" s="213">
        <f>IF('Indicator Date hidden'!J185="x","x",$I$2-'Indicator Date hidden'!J185)</f>
        <v>0</v>
      </c>
      <c r="J184" s="213">
        <f>IF('Indicator Date hidden'!K185="x","x",$J$2-'Indicator Date hidden'!K185)</f>
        <v>0</v>
      </c>
      <c r="K184" s="213">
        <f>IF('Indicator Date hidden'!L185="x","x",$K$2-'Indicator Date hidden'!L185)</f>
        <v>0</v>
      </c>
      <c r="L184" s="213">
        <f>IF('Indicator Date hidden'!M185="x","x",$L$2-'Indicator Date hidden'!M185)</f>
        <v>0</v>
      </c>
      <c r="M184" s="213">
        <f>IF('Indicator Date hidden'!N185="x","x",$M$2-'Indicator Date hidden'!N185)</f>
        <v>0</v>
      </c>
      <c r="N184" s="213">
        <f>IF('Indicator Date hidden'!O185="x","x",$N$2-'Indicator Date hidden'!O185)</f>
        <v>0</v>
      </c>
      <c r="O184" s="213">
        <f>IF('Indicator Date hidden'!P185="x","x",$O$2-'Indicator Date hidden'!P185)</f>
        <v>0</v>
      </c>
      <c r="P184" s="213">
        <f>IF('Indicator Date hidden'!Q185="x","x",$P$2-'Indicator Date hidden'!Q185)</f>
        <v>0</v>
      </c>
      <c r="Q184" s="213" t="str">
        <f>IF('Indicator Date hidden'!R185="x","x",$Q$2-'Indicator Date hidden'!R185)</f>
        <v>x</v>
      </c>
      <c r="R184" s="213">
        <f>IF('Indicator Date hidden'!S185="x","x",$R$2-'Indicator Date hidden'!S185)</f>
        <v>0</v>
      </c>
      <c r="S184" s="213">
        <f>IF('Indicator Date hidden'!T185="x","x",$S$2-'Indicator Date hidden'!T185)</f>
        <v>0</v>
      </c>
      <c r="T184" s="213">
        <f>IF('Indicator Date hidden'!U185="x","x",$T$2-'Indicator Date hidden'!U185)</f>
        <v>0</v>
      </c>
      <c r="U184" s="213" t="str">
        <f>IF('Indicator Date hidden'!V185="x","x",$U$2-'Indicator Date hidden'!V185)</f>
        <v>x</v>
      </c>
      <c r="V184" s="213">
        <f>IF('Indicator Date hidden'!W185="x","x",$V$2-'Indicator Date hidden'!W185)</f>
        <v>0</v>
      </c>
      <c r="W184" s="213" t="str">
        <f>IF('Indicator Date hidden'!X185="x","x",$W$2-'Indicator Date hidden'!X185)</f>
        <v>x</v>
      </c>
      <c r="X184" s="213">
        <f>IF('Indicator Date hidden'!Y185="x","x",$X$2-'Indicator Date hidden'!Y185)</f>
        <v>1</v>
      </c>
      <c r="Y184" s="213">
        <f>IF('Indicator Date hidden'!Z185="x","x",$Y$2-'Indicator Date hidden'!Z185)</f>
        <v>0</v>
      </c>
      <c r="Z184" s="213">
        <f>IF('Indicator Date hidden'!AA185="x","x",$Z$2-'Indicator Date hidden'!AA185)</f>
        <v>0</v>
      </c>
      <c r="AA184" s="213">
        <f>IF('Indicator Date hidden'!AB185="x","x",$AA$2-'Indicator Date hidden'!AB185)</f>
        <v>1</v>
      </c>
      <c r="AB184" s="213">
        <f>IF('Indicator Date hidden'!AC185="x","x",$AB$2-'Indicator Date hidden'!AC185)</f>
        <v>0</v>
      </c>
      <c r="AC184" s="213">
        <f>IF('Indicator Date hidden'!AD185="x","x",$AC$2-'Indicator Date hidden'!AD185)</f>
        <v>0</v>
      </c>
      <c r="AD184" s="213" t="str">
        <f>IF('Indicator Date hidden'!AE185="x","x",$AD$2-'Indicator Date hidden'!AE185)</f>
        <v>x</v>
      </c>
      <c r="AE184" s="213">
        <f>IF('Indicator Date hidden'!AF185="x","x",$AE$2-'Indicator Date hidden'!AF185)</f>
        <v>0</v>
      </c>
      <c r="AF184" s="213">
        <f>IF('Indicator Date hidden'!AG185="x","x",$AF$2-'Indicator Date hidden'!AG185)</f>
        <v>1</v>
      </c>
      <c r="AG184" s="213">
        <f>IF('Indicator Date hidden'!AH185="x","x",$AG$2-'Indicator Date hidden'!AH185)</f>
        <v>0</v>
      </c>
      <c r="AH184" s="213">
        <f>IF('Indicator Date hidden'!AI185="x","x",$AH$2-'Indicator Date hidden'!AI185)</f>
        <v>0</v>
      </c>
      <c r="AI184" s="213">
        <f>IF('Indicator Date hidden'!AJ185="x","x",$AI$2-'Indicator Date hidden'!AJ185)</f>
        <v>0</v>
      </c>
      <c r="AJ184" s="213" t="str">
        <f>IF('Indicator Date hidden'!AK185="x","x",$AJ$2-'Indicator Date hidden'!AK185)</f>
        <v>x</v>
      </c>
      <c r="AK184" s="213">
        <f>IF('Indicator Date hidden'!AL185="x","x",$AK$2-'Indicator Date hidden'!AL185)</f>
        <v>1</v>
      </c>
      <c r="AL184" s="213">
        <f>IF('Indicator Date hidden'!AM185="x","x",$AL$2-'Indicator Date hidden'!AM185)</f>
        <v>0</v>
      </c>
      <c r="AM184" s="213">
        <f>IF('Indicator Date hidden'!AN185="x","x",$AM$2-'Indicator Date hidden'!AN185)</f>
        <v>0</v>
      </c>
      <c r="AN184" s="213">
        <f>IF('Indicator Date hidden'!AO185="x","x",$AN$2-'Indicator Date hidden'!AO185)</f>
        <v>0</v>
      </c>
      <c r="AO184" s="213">
        <f>IF('Indicator Date hidden'!AP185="x","x",$AO$2-'Indicator Date hidden'!AP185)</f>
        <v>0</v>
      </c>
      <c r="AP184" s="213">
        <f>IF('Indicator Date hidden'!AQ185="x","x",$AP$2-'Indicator Date hidden'!AQ185)</f>
        <v>0</v>
      </c>
      <c r="AQ184" s="213">
        <f>IF('Indicator Date hidden'!AR185="x","x",$AQ$2-'Indicator Date hidden'!AR185)</f>
        <v>0</v>
      </c>
      <c r="AR184" s="213">
        <f>IF('Indicator Date hidden'!AS185="x","x",$AR$2-'Indicator Date hidden'!AS185)</f>
        <v>0</v>
      </c>
      <c r="AS184" s="213">
        <f>IF('Indicator Date hidden'!AT185="x","x",$AS$2-'Indicator Date hidden'!AT185)</f>
        <v>0</v>
      </c>
      <c r="AT184" s="213">
        <f>IF('Indicator Date hidden'!AU185="x","x",$AT$2-'Indicator Date hidden'!AU185)</f>
        <v>0</v>
      </c>
      <c r="AU184" s="213" t="str">
        <f>IF('Indicator Date hidden'!AV185="x","x",$AU$2-'Indicator Date hidden'!AV185)</f>
        <v>x</v>
      </c>
      <c r="AV184" s="213">
        <f>IF('Indicator Date hidden'!AW185="x","x",$AV$2-'Indicator Date hidden'!AW185)</f>
        <v>0</v>
      </c>
      <c r="AW184" s="213">
        <f>IF('Indicator Date hidden'!AX185="x","x",$AW$2-'Indicator Date hidden'!AX185)</f>
        <v>0</v>
      </c>
      <c r="AX184" s="213">
        <f>IF('Indicator Date hidden'!AY185="x","x",$AX$2-'Indicator Date hidden'!AY185)</f>
        <v>0</v>
      </c>
      <c r="AY184" s="213">
        <f>IF('Indicator Date hidden'!AZ185="x","x",$AY$2-'Indicator Date hidden'!AZ185)</f>
        <v>0</v>
      </c>
      <c r="AZ184" s="213">
        <f>IF('Indicator Date hidden'!BA185="x","x",$AZ$2-'Indicator Date hidden'!BA185)</f>
        <v>0</v>
      </c>
      <c r="BA184">
        <f t="shared" si="25"/>
        <v>4</v>
      </c>
      <c r="BB184" s="21">
        <f t="shared" si="26"/>
        <v>8.8888888888888892E-2</v>
      </c>
      <c r="BC184">
        <f t="shared" si="27"/>
        <v>4</v>
      </c>
      <c r="BD184" s="21">
        <f t="shared" si="28"/>
        <v>0.28458329944145994</v>
      </c>
      <c r="BE184" s="283">
        <f t="shared" si="29"/>
        <v>0</v>
      </c>
    </row>
    <row r="185" spans="1:57" x14ac:dyDescent="0.35">
      <c r="A185" t="s">
        <v>8335</v>
      </c>
      <c r="B185" s="213">
        <f>IF('Indicator Date hidden'!C186="x","x",$B$2-'Indicator Date hidden'!C186)</f>
        <v>0</v>
      </c>
      <c r="C185" s="213">
        <f>IF('Indicator Date hidden'!D186="x","x",$C$2-'Indicator Date hidden'!D186)</f>
        <v>0</v>
      </c>
      <c r="D185" s="213">
        <f>IF('Indicator Date hidden'!E186="x","x",$D$2-'Indicator Date hidden'!E186)</f>
        <v>0</v>
      </c>
      <c r="E185" s="213">
        <f>IF('Indicator Date hidden'!F186="x","x",$E$2-'Indicator Date hidden'!F186)</f>
        <v>0</v>
      </c>
      <c r="F185" s="213">
        <f>IF('Indicator Date hidden'!G186="x","x",$F$2-'Indicator Date hidden'!G186)</f>
        <v>0</v>
      </c>
      <c r="G185" s="213">
        <f>IF('Indicator Date hidden'!H186="x","x",$G$2-'Indicator Date hidden'!H186)</f>
        <v>0</v>
      </c>
      <c r="H185" s="213">
        <f>IF('Indicator Date hidden'!I186="x","x",$H$2-'Indicator Date hidden'!I186)</f>
        <v>0</v>
      </c>
      <c r="I185" s="213">
        <f>IF('Indicator Date hidden'!J186="x","x",$I$2-'Indicator Date hidden'!J186)</f>
        <v>0</v>
      </c>
      <c r="J185" s="213">
        <f>IF('Indicator Date hidden'!K186="x","x",$J$2-'Indicator Date hidden'!K186)</f>
        <v>0</v>
      </c>
      <c r="K185" s="213">
        <f>IF('Indicator Date hidden'!L186="x","x",$K$2-'Indicator Date hidden'!L186)</f>
        <v>0</v>
      </c>
      <c r="L185" s="213">
        <f>IF('Indicator Date hidden'!M186="x","x",$L$2-'Indicator Date hidden'!M186)</f>
        <v>0</v>
      </c>
      <c r="M185" s="213">
        <f>IF('Indicator Date hidden'!N186="x","x",$M$2-'Indicator Date hidden'!N186)</f>
        <v>0</v>
      </c>
      <c r="N185" s="213">
        <f>IF('Indicator Date hidden'!O186="x","x",$N$2-'Indicator Date hidden'!O186)</f>
        <v>0</v>
      </c>
      <c r="O185" s="213">
        <f>IF('Indicator Date hidden'!P186="x","x",$O$2-'Indicator Date hidden'!P186)</f>
        <v>0</v>
      </c>
      <c r="P185" s="213">
        <f>IF('Indicator Date hidden'!Q186="x","x",$P$2-'Indicator Date hidden'!Q186)</f>
        <v>0</v>
      </c>
      <c r="Q185" s="213" t="str">
        <f>IF('Indicator Date hidden'!R186="x","x",$Q$2-'Indicator Date hidden'!R186)</f>
        <v>x</v>
      </c>
      <c r="R185" s="213">
        <f>IF('Indicator Date hidden'!S186="x","x",$R$2-'Indicator Date hidden'!S186)</f>
        <v>0</v>
      </c>
      <c r="S185" s="213">
        <f>IF('Indicator Date hidden'!T186="x","x",$S$2-'Indicator Date hidden'!T186)</f>
        <v>0</v>
      </c>
      <c r="T185" s="213">
        <f>IF('Indicator Date hidden'!U186="x","x",$T$2-'Indicator Date hidden'!U186)</f>
        <v>0</v>
      </c>
      <c r="U185" s="213" t="str">
        <f>IF('Indicator Date hidden'!V186="x","x",$U$2-'Indicator Date hidden'!V186)</f>
        <v>x</v>
      </c>
      <c r="V185" s="213">
        <f>IF('Indicator Date hidden'!W186="x","x",$V$2-'Indicator Date hidden'!W186)</f>
        <v>0</v>
      </c>
      <c r="W185" s="213">
        <f>IF('Indicator Date hidden'!X186="x","x",$W$2-'Indicator Date hidden'!X186)</f>
        <v>2</v>
      </c>
      <c r="X185" s="213">
        <f>IF('Indicator Date hidden'!Y186="x","x",$X$2-'Indicator Date hidden'!Y186)</f>
        <v>3</v>
      </c>
      <c r="Y185" s="213">
        <f>IF('Indicator Date hidden'!Z186="x","x",$Y$2-'Indicator Date hidden'!Z186)</f>
        <v>0</v>
      </c>
      <c r="Z185" s="213">
        <f>IF('Indicator Date hidden'!AA186="x","x",$Z$2-'Indicator Date hidden'!AA186)</f>
        <v>0</v>
      </c>
      <c r="AA185" s="213" t="str">
        <f>IF('Indicator Date hidden'!AB186="x","x",$AA$2-'Indicator Date hidden'!AB186)</f>
        <v>x</v>
      </c>
      <c r="AB185" s="213">
        <f>IF('Indicator Date hidden'!AC186="x","x",$AB$2-'Indicator Date hidden'!AC186)</f>
        <v>0</v>
      </c>
      <c r="AC185" s="213">
        <f>IF('Indicator Date hidden'!AD186="x","x",$AC$2-'Indicator Date hidden'!AD186)</f>
        <v>0</v>
      </c>
      <c r="AD185" s="213" t="str">
        <f>IF('Indicator Date hidden'!AE186="x","x",$AD$2-'Indicator Date hidden'!AE186)</f>
        <v>x</v>
      </c>
      <c r="AE185" s="213">
        <f>IF('Indicator Date hidden'!AF186="x","x",$AE$2-'Indicator Date hidden'!AF186)</f>
        <v>0</v>
      </c>
      <c r="AF185" s="213">
        <f>IF('Indicator Date hidden'!AG186="x","x",$AF$2-'Indicator Date hidden'!AG186)</f>
        <v>0</v>
      </c>
      <c r="AG185" s="213">
        <f>IF('Indicator Date hidden'!AH186="x","x",$AG$2-'Indicator Date hidden'!AH186)</f>
        <v>0</v>
      </c>
      <c r="AH185" s="213">
        <f>IF('Indicator Date hidden'!AI186="x","x",$AH$2-'Indicator Date hidden'!AI186)</f>
        <v>0</v>
      </c>
      <c r="AI185" s="213">
        <f>IF('Indicator Date hidden'!AJ186="x","x",$AI$2-'Indicator Date hidden'!AJ186)</f>
        <v>0</v>
      </c>
      <c r="AJ185" s="213" t="str">
        <f>IF('Indicator Date hidden'!AK186="x","x",$AJ$2-'Indicator Date hidden'!AK186)</f>
        <v>x</v>
      </c>
      <c r="AK185" s="213">
        <f>IF('Indicator Date hidden'!AL186="x","x",$AK$2-'Indicator Date hidden'!AL186)</f>
        <v>1</v>
      </c>
      <c r="AL185" s="213">
        <f>IF('Indicator Date hidden'!AM186="x","x",$AL$2-'Indicator Date hidden'!AM186)</f>
        <v>0</v>
      </c>
      <c r="AM185" s="213">
        <f>IF('Indicator Date hidden'!AN186="x","x",$AM$2-'Indicator Date hidden'!AN186)</f>
        <v>0</v>
      </c>
      <c r="AN185" s="213">
        <f>IF('Indicator Date hidden'!AO186="x","x",$AN$2-'Indicator Date hidden'!AO186)</f>
        <v>0</v>
      </c>
      <c r="AO185" s="213">
        <f>IF('Indicator Date hidden'!AP186="x","x",$AO$2-'Indicator Date hidden'!AP186)</f>
        <v>0</v>
      </c>
      <c r="AP185" s="213">
        <f>IF('Indicator Date hidden'!AQ186="x","x",$AP$2-'Indicator Date hidden'!AQ186)</f>
        <v>0</v>
      </c>
      <c r="AQ185" s="213">
        <f>IF('Indicator Date hidden'!AR186="x","x",$AQ$2-'Indicator Date hidden'!AR186)</f>
        <v>4</v>
      </c>
      <c r="AR185" s="213">
        <f>IF('Indicator Date hidden'!AS186="x","x",$AR$2-'Indicator Date hidden'!AS186)</f>
        <v>0</v>
      </c>
      <c r="AS185" s="213">
        <f>IF('Indicator Date hidden'!AT186="x","x",$AS$2-'Indicator Date hidden'!AT186)</f>
        <v>0</v>
      </c>
      <c r="AT185" s="213">
        <f>IF('Indicator Date hidden'!AU186="x","x",$AT$2-'Indicator Date hidden'!AU186)</f>
        <v>0</v>
      </c>
      <c r="AU185" s="213" t="str">
        <f>IF('Indicator Date hidden'!AV186="x","x",$AU$2-'Indicator Date hidden'!AV186)</f>
        <v>x</v>
      </c>
      <c r="AV185" s="213">
        <f>IF('Indicator Date hidden'!AW186="x","x",$AV$2-'Indicator Date hidden'!AW186)</f>
        <v>0</v>
      </c>
      <c r="AW185" s="213">
        <f>IF('Indicator Date hidden'!AX186="x","x",$AW$2-'Indicator Date hidden'!AX186)</f>
        <v>0</v>
      </c>
      <c r="AX185" s="213">
        <f>IF('Indicator Date hidden'!AY186="x","x",$AX$2-'Indicator Date hidden'!AY186)</f>
        <v>1</v>
      </c>
      <c r="AY185" s="213">
        <f>IF('Indicator Date hidden'!AZ186="x","x",$AY$2-'Indicator Date hidden'!AZ186)</f>
        <v>0</v>
      </c>
      <c r="AZ185" s="213">
        <f>IF('Indicator Date hidden'!BA186="x","x",$AZ$2-'Indicator Date hidden'!BA186)</f>
        <v>0</v>
      </c>
      <c r="BA185">
        <f t="shared" si="25"/>
        <v>11</v>
      </c>
      <c r="BB185" s="21">
        <f t="shared" si="26"/>
        <v>0.24444444444444444</v>
      </c>
      <c r="BC185">
        <f t="shared" si="27"/>
        <v>5</v>
      </c>
      <c r="BD185" s="21">
        <f t="shared" si="28"/>
        <v>0.79318081322554435</v>
      </c>
      <c r="BE185" s="283">
        <f t="shared" si="29"/>
        <v>0</v>
      </c>
    </row>
    <row r="186" spans="1:57" x14ac:dyDescent="0.35">
      <c r="A186" t="s">
        <v>8333</v>
      </c>
      <c r="B186" s="213">
        <f>IF('Indicator Date hidden'!C187="x","x",$B$2-'Indicator Date hidden'!C187)</f>
        <v>0</v>
      </c>
      <c r="C186" s="213">
        <f>IF('Indicator Date hidden'!D187="x","x",$C$2-'Indicator Date hidden'!D187)</f>
        <v>0</v>
      </c>
      <c r="D186" s="213">
        <f>IF('Indicator Date hidden'!E187="x","x",$D$2-'Indicator Date hidden'!E187)</f>
        <v>0</v>
      </c>
      <c r="E186" s="213">
        <f>IF('Indicator Date hidden'!F187="x","x",$E$2-'Indicator Date hidden'!F187)</f>
        <v>0</v>
      </c>
      <c r="F186" s="213">
        <f>IF('Indicator Date hidden'!G187="x","x",$F$2-'Indicator Date hidden'!G187)</f>
        <v>0</v>
      </c>
      <c r="G186" s="213">
        <f>IF('Indicator Date hidden'!H187="x","x",$G$2-'Indicator Date hidden'!H187)</f>
        <v>0</v>
      </c>
      <c r="H186" s="213">
        <f>IF('Indicator Date hidden'!I187="x","x",$H$2-'Indicator Date hidden'!I187)</f>
        <v>0</v>
      </c>
      <c r="I186" s="213">
        <f>IF('Indicator Date hidden'!J187="x","x",$I$2-'Indicator Date hidden'!J187)</f>
        <v>0</v>
      </c>
      <c r="J186" s="213">
        <f>IF('Indicator Date hidden'!K187="x","x",$J$2-'Indicator Date hidden'!K187)</f>
        <v>0</v>
      </c>
      <c r="K186" s="213">
        <f>IF('Indicator Date hidden'!L187="x","x",$K$2-'Indicator Date hidden'!L187)</f>
        <v>0</v>
      </c>
      <c r="L186" s="213">
        <f>IF('Indicator Date hidden'!M187="x","x",$L$2-'Indicator Date hidden'!M187)</f>
        <v>0</v>
      </c>
      <c r="M186" s="213">
        <f>IF('Indicator Date hidden'!N187="x","x",$M$2-'Indicator Date hidden'!N187)</f>
        <v>0</v>
      </c>
      <c r="N186" s="213">
        <f>IF('Indicator Date hidden'!O187="x","x",$N$2-'Indicator Date hidden'!O187)</f>
        <v>0</v>
      </c>
      <c r="O186" s="213">
        <f>IF('Indicator Date hidden'!P187="x","x",$O$2-'Indicator Date hidden'!P187)</f>
        <v>0</v>
      </c>
      <c r="P186" s="213">
        <f>IF('Indicator Date hidden'!Q187="x","x",$P$2-'Indicator Date hidden'!Q187)</f>
        <v>0</v>
      </c>
      <c r="Q186" s="213" t="str">
        <f>IF('Indicator Date hidden'!R187="x","x",$Q$2-'Indicator Date hidden'!R187)</f>
        <v>x</v>
      </c>
      <c r="R186" s="213">
        <f>IF('Indicator Date hidden'!S187="x","x",$R$2-'Indicator Date hidden'!S187)</f>
        <v>0</v>
      </c>
      <c r="S186" s="213">
        <f>IF('Indicator Date hidden'!T187="x","x",$S$2-'Indicator Date hidden'!T187)</f>
        <v>0</v>
      </c>
      <c r="T186" s="213">
        <f>IF('Indicator Date hidden'!U187="x","x",$T$2-'Indicator Date hidden'!U187)</f>
        <v>0</v>
      </c>
      <c r="U186" s="213">
        <f>IF('Indicator Date hidden'!V187="x","x",$U$2-'Indicator Date hidden'!V187)</f>
        <v>0</v>
      </c>
      <c r="V186" s="213">
        <f>IF('Indicator Date hidden'!W187="x","x",$V$2-'Indicator Date hidden'!W187)</f>
        <v>0</v>
      </c>
      <c r="W186" s="213">
        <f>IF('Indicator Date hidden'!X187="x","x",$W$2-'Indicator Date hidden'!X187)</f>
        <v>3</v>
      </c>
      <c r="X186" s="213">
        <f>IF('Indicator Date hidden'!Y187="x","x",$X$2-'Indicator Date hidden'!Y187)</f>
        <v>4</v>
      </c>
      <c r="Y186" s="213">
        <f>IF('Indicator Date hidden'!Z187="x","x",$Y$2-'Indicator Date hidden'!Z187)</f>
        <v>0</v>
      </c>
      <c r="Z186" s="213">
        <f>IF('Indicator Date hidden'!AA187="x","x",$Z$2-'Indicator Date hidden'!AA187)</f>
        <v>0</v>
      </c>
      <c r="AA186" s="213">
        <f>IF('Indicator Date hidden'!AB187="x","x",$AA$2-'Indicator Date hidden'!AB187)</f>
        <v>0</v>
      </c>
      <c r="AB186" s="213">
        <f>IF('Indicator Date hidden'!AC187="x","x",$AB$2-'Indicator Date hidden'!AC187)</f>
        <v>0</v>
      </c>
      <c r="AC186" s="213">
        <f>IF('Indicator Date hidden'!AD187="x","x",$AC$2-'Indicator Date hidden'!AD187)</f>
        <v>0</v>
      </c>
      <c r="AD186" s="213" t="str">
        <f>IF('Indicator Date hidden'!AE187="x","x",$AD$2-'Indicator Date hidden'!AE187)</f>
        <v>x</v>
      </c>
      <c r="AE186" s="213">
        <f>IF('Indicator Date hidden'!AF187="x","x",$AE$2-'Indicator Date hidden'!AF187)</f>
        <v>0</v>
      </c>
      <c r="AF186" s="213">
        <f>IF('Indicator Date hidden'!AG187="x","x",$AF$2-'Indicator Date hidden'!AG187)</f>
        <v>0</v>
      </c>
      <c r="AG186" s="213">
        <f>IF('Indicator Date hidden'!AH187="x","x",$AG$2-'Indicator Date hidden'!AH187)</f>
        <v>0</v>
      </c>
      <c r="AH186" s="213">
        <f>IF('Indicator Date hidden'!AI187="x","x",$AH$2-'Indicator Date hidden'!AI187)</f>
        <v>0</v>
      </c>
      <c r="AI186" s="213">
        <f>IF('Indicator Date hidden'!AJ187="x","x",$AI$2-'Indicator Date hidden'!AJ187)</f>
        <v>0</v>
      </c>
      <c r="AJ186" s="213" t="str">
        <f>IF('Indicator Date hidden'!AK187="x","x",$AJ$2-'Indicator Date hidden'!AK187)</f>
        <v>x</v>
      </c>
      <c r="AK186" s="213">
        <f>IF('Indicator Date hidden'!AL187="x","x",$AK$2-'Indicator Date hidden'!AL187)</f>
        <v>1</v>
      </c>
      <c r="AL186" s="213">
        <f>IF('Indicator Date hidden'!AM187="x","x",$AL$2-'Indicator Date hidden'!AM187)</f>
        <v>0</v>
      </c>
      <c r="AM186" s="213">
        <f>IF('Indicator Date hidden'!AN187="x","x",$AM$2-'Indicator Date hidden'!AN187)</f>
        <v>0</v>
      </c>
      <c r="AN186" s="213">
        <f>IF('Indicator Date hidden'!AO187="x","x",$AN$2-'Indicator Date hidden'!AO187)</f>
        <v>0</v>
      </c>
      <c r="AO186" s="213">
        <f>IF('Indicator Date hidden'!AP187="x","x",$AO$2-'Indicator Date hidden'!AP187)</f>
        <v>0</v>
      </c>
      <c r="AP186" s="213">
        <f>IF('Indicator Date hidden'!AQ187="x","x",$AP$2-'Indicator Date hidden'!AQ187)</f>
        <v>0</v>
      </c>
      <c r="AQ186" s="213">
        <f>IF('Indicator Date hidden'!AR187="x","x",$AQ$2-'Indicator Date hidden'!AR187)</f>
        <v>4</v>
      </c>
      <c r="AR186" s="213">
        <f>IF('Indicator Date hidden'!AS187="x","x",$AR$2-'Indicator Date hidden'!AS187)</f>
        <v>0</v>
      </c>
      <c r="AS186" s="213">
        <f>IF('Indicator Date hidden'!AT187="x","x",$AS$2-'Indicator Date hidden'!AT187)</f>
        <v>0</v>
      </c>
      <c r="AT186" s="213">
        <f>IF('Indicator Date hidden'!AU187="x","x",$AT$2-'Indicator Date hidden'!AU187)</f>
        <v>0</v>
      </c>
      <c r="AU186" s="213">
        <f>IF('Indicator Date hidden'!AV187="x","x",$AU$2-'Indicator Date hidden'!AV187)</f>
        <v>1</v>
      </c>
      <c r="AV186" s="213">
        <f>IF('Indicator Date hidden'!AW187="x","x",$AV$2-'Indicator Date hidden'!AW187)</f>
        <v>0</v>
      </c>
      <c r="AW186" s="213">
        <f>IF('Indicator Date hidden'!AX187="x","x",$AW$2-'Indicator Date hidden'!AX187)</f>
        <v>0</v>
      </c>
      <c r="AX186" s="213">
        <f>IF('Indicator Date hidden'!AY187="x","x",$AX$2-'Indicator Date hidden'!AY187)</f>
        <v>0</v>
      </c>
      <c r="AY186" s="213">
        <f>IF('Indicator Date hidden'!AZ187="x","x",$AY$2-'Indicator Date hidden'!AZ187)</f>
        <v>0</v>
      </c>
      <c r="AZ186" s="213">
        <f>IF('Indicator Date hidden'!BA187="x","x",$AZ$2-'Indicator Date hidden'!BA187)</f>
        <v>0</v>
      </c>
      <c r="BA186">
        <f t="shared" si="25"/>
        <v>13</v>
      </c>
      <c r="BB186" s="21">
        <f t="shared" si="26"/>
        <v>0.27083333333333331</v>
      </c>
      <c r="BC186">
        <f t="shared" si="27"/>
        <v>5</v>
      </c>
      <c r="BD186" s="21">
        <f t="shared" si="28"/>
        <v>0.90690828581995475</v>
      </c>
      <c r="BE186" s="283">
        <f t="shared" si="29"/>
        <v>0</v>
      </c>
    </row>
    <row r="187" spans="1:57" x14ac:dyDescent="0.35">
      <c r="A187" t="s">
        <v>8337</v>
      </c>
      <c r="B187" s="213">
        <f>IF('Indicator Date hidden'!C188="x","x",$B$2-'Indicator Date hidden'!C188)</f>
        <v>0</v>
      </c>
      <c r="C187" s="213">
        <f>IF('Indicator Date hidden'!D188="x","x",$C$2-'Indicator Date hidden'!D188)</f>
        <v>0</v>
      </c>
      <c r="D187" s="213">
        <f>IF('Indicator Date hidden'!E188="x","x",$D$2-'Indicator Date hidden'!E188)</f>
        <v>0</v>
      </c>
      <c r="E187" s="213">
        <f>IF('Indicator Date hidden'!F188="x","x",$E$2-'Indicator Date hidden'!F188)</f>
        <v>0</v>
      </c>
      <c r="F187" s="213">
        <f>IF('Indicator Date hidden'!G188="x","x",$F$2-'Indicator Date hidden'!G188)</f>
        <v>0</v>
      </c>
      <c r="G187" s="213">
        <f>IF('Indicator Date hidden'!H188="x","x",$G$2-'Indicator Date hidden'!H188)</f>
        <v>0</v>
      </c>
      <c r="H187" s="213">
        <f>IF('Indicator Date hidden'!I188="x","x",$H$2-'Indicator Date hidden'!I188)</f>
        <v>0</v>
      </c>
      <c r="I187" s="213">
        <f>IF('Indicator Date hidden'!J188="x","x",$I$2-'Indicator Date hidden'!J188)</f>
        <v>0</v>
      </c>
      <c r="J187" s="213">
        <f>IF('Indicator Date hidden'!K188="x","x",$J$2-'Indicator Date hidden'!K188)</f>
        <v>0</v>
      </c>
      <c r="K187" s="213">
        <f>IF('Indicator Date hidden'!L188="x","x",$K$2-'Indicator Date hidden'!L188)</f>
        <v>0</v>
      </c>
      <c r="L187" s="213">
        <f>IF('Indicator Date hidden'!M188="x","x",$L$2-'Indicator Date hidden'!M188)</f>
        <v>0</v>
      </c>
      <c r="M187" s="213">
        <f>IF('Indicator Date hidden'!N188="x","x",$M$2-'Indicator Date hidden'!N188)</f>
        <v>0</v>
      </c>
      <c r="N187" s="213">
        <f>IF('Indicator Date hidden'!O188="x","x",$N$2-'Indicator Date hidden'!O188)</f>
        <v>0</v>
      </c>
      <c r="O187" s="213">
        <f>IF('Indicator Date hidden'!P188="x","x",$O$2-'Indicator Date hidden'!P188)</f>
        <v>0</v>
      </c>
      <c r="P187" s="213">
        <f>IF('Indicator Date hidden'!Q188="x","x",$P$2-'Indicator Date hidden'!Q188)</f>
        <v>0</v>
      </c>
      <c r="Q187" s="213">
        <f>IF('Indicator Date hidden'!R188="x","x",$Q$2-'Indicator Date hidden'!R188)</f>
        <v>8</v>
      </c>
      <c r="R187" s="213">
        <f>IF('Indicator Date hidden'!S188="x","x",$R$2-'Indicator Date hidden'!S188)</f>
        <v>0</v>
      </c>
      <c r="S187" s="213">
        <f>IF('Indicator Date hidden'!T188="x","x",$S$2-'Indicator Date hidden'!T188)</f>
        <v>0</v>
      </c>
      <c r="T187" s="213">
        <f>IF('Indicator Date hidden'!U188="x","x",$T$2-'Indicator Date hidden'!U188)</f>
        <v>0</v>
      </c>
      <c r="U187" s="213">
        <f>IF('Indicator Date hidden'!V188="x","x",$U$2-'Indicator Date hidden'!V188)</f>
        <v>0</v>
      </c>
      <c r="V187" s="213">
        <f>IF('Indicator Date hidden'!W188="x","x",$V$2-'Indicator Date hidden'!W188)</f>
        <v>0</v>
      </c>
      <c r="W187" s="213">
        <f>IF('Indicator Date hidden'!X188="x","x",$W$2-'Indicator Date hidden'!X188)</f>
        <v>8</v>
      </c>
      <c r="X187" s="213">
        <f>IF('Indicator Date hidden'!Y188="x","x",$X$2-'Indicator Date hidden'!Y188)</f>
        <v>1</v>
      </c>
      <c r="Y187" s="213">
        <f>IF('Indicator Date hidden'!Z188="x","x",$Y$2-'Indicator Date hidden'!Z188)</f>
        <v>0</v>
      </c>
      <c r="Z187" s="213">
        <f>IF('Indicator Date hidden'!AA188="x","x",$Z$2-'Indicator Date hidden'!AA188)</f>
        <v>0</v>
      </c>
      <c r="AA187" s="213">
        <f>IF('Indicator Date hidden'!AB188="x","x",$AA$2-'Indicator Date hidden'!AB188)</f>
        <v>0</v>
      </c>
      <c r="AB187" s="213">
        <f>IF('Indicator Date hidden'!AC188="x","x",$AB$2-'Indicator Date hidden'!AC188)</f>
        <v>0</v>
      </c>
      <c r="AC187" s="213">
        <f>IF('Indicator Date hidden'!AD188="x","x",$AC$2-'Indicator Date hidden'!AD188)</f>
        <v>0</v>
      </c>
      <c r="AD187" s="213" t="str">
        <f>IF('Indicator Date hidden'!AE188="x","x",$AD$2-'Indicator Date hidden'!AE188)</f>
        <v>x</v>
      </c>
      <c r="AE187" s="213" t="str">
        <f>IF('Indicator Date hidden'!AF188="x","x",$AE$2-'Indicator Date hidden'!AF188)</f>
        <v>x</v>
      </c>
      <c r="AF187" s="213">
        <f>IF('Indicator Date hidden'!AG188="x","x",$AF$2-'Indicator Date hidden'!AG188)</f>
        <v>10</v>
      </c>
      <c r="AG187" s="213">
        <f>IF('Indicator Date hidden'!AH188="x","x",$AG$2-'Indicator Date hidden'!AH188)</f>
        <v>0</v>
      </c>
      <c r="AH187" s="213">
        <f>IF('Indicator Date hidden'!AI188="x","x",$AH$2-'Indicator Date hidden'!AI188)</f>
        <v>0</v>
      </c>
      <c r="AI187" s="213">
        <f>IF('Indicator Date hidden'!AJ188="x","x",$AI$2-'Indicator Date hidden'!AJ188)</f>
        <v>0</v>
      </c>
      <c r="AJ187" s="213" t="str">
        <f>IF('Indicator Date hidden'!AK188="x","x",$AJ$2-'Indicator Date hidden'!AK188)</f>
        <v>x</v>
      </c>
      <c r="AK187" s="213">
        <f>IF('Indicator Date hidden'!AL188="x","x",$AK$2-'Indicator Date hidden'!AL188)</f>
        <v>1</v>
      </c>
      <c r="AL187" s="213">
        <f>IF('Indicator Date hidden'!AM188="x","x",$AL$2-'Indicator Date hidden'!AM188)</f>
        <v>0</v>
      </c>
      <c r="AM187" s="213">
        <f>IF('Indicator Date hidden'!AN188="x","x",$AM$2-'Indicator Date hidden'!AN188)</f>
        <v>0</v>
      </c>
      <c r="AN187" s="213">
        <f>IF('Indicator Date hidden'!AO188="x","x",$AN$2-'Indicator Date hidden'!AO188)</f>
        <v>0</v>
      </c>
      <c r="AO187" s="213" t="str">
        <f>IF('Indicator Date hidden'!AP188="x","x",$AO$2-'Indicator Date hidden'!AP188)</f>
        <v>x</v>
      </c>
      <c r="AP187" s="213" t="str">
        <f>IF('Indicator Date hidden'!AQ188="x","x",$AP$2-'Indicator Date hidden'!AQ188)</f>
        <v>x</v>
      </c>
      <c r="AQ187" s="213">
        <f>IF('Indicator Date hidden'!AR188="x","x",$AQ$2-'Indicator Date hidden'!AR188)</f>
        <v>8</v>
      </c>
      <c r="AR187" s="213">
        <f>IF('Indicator Date hidden'!AS188="x","x",$AR$2-'Indicator Date hidden'!AS188)</f>
        <v>0</v>
      </c>
      <c r="AS187" s="213">
        <f>IF('Indicator Date hidden'!AT188="x","x",$AS$2-'Indicator Date hidden'!AT188)</f>
        <v>0</v>
      </c>
      <c r="AT187" s="213">
        <f>IF('Indicator Date hidden'!AU188="x","x",$AT$2-'Indicator Date hidden'!AU188)</f>
        <v>0</v>
      </c>
      <c r="AU187" s="213">
        <f>IF('Indicator Date hidden'!AV188="x","x",$AU$2-'Indicator Date hidden'!AV188)</f>
        <v>1</v>
      </c>
      <c r="AV187" s="213">
        <f>IF('Indicator Date hidden'!AW188="x","x",$AV$2-'Indicator Date hidden'!AW188)</f>
        <v>0</v>
      </c>
      <c r="AW187" s="213">
        <f>IF('Indicator Date hidden'!AX188="x","x",$AW$2-'Indicator Date hidden'!AX188)</f>
        <v>0</v>
      </c>
      <c r="AX187" s="213">
        <f>IF('Indicator Date hidden'!AY188="x","x",$AX$2-'Indicator Date hidden'!AY188)</f>
        <v>0</v>
      </c>
      <c r="AY187" s="213">
        <f>IF('Indicator Date hidden'!AZ188="x","x",$AY$2-'Indicator Date hidden'!AZ188)</f>
        <v>0</v>
      </c>
      <c r="AZ187" s="213">
        <f>IF('Indicator Date hidden'!BA188="x","x",$AZ$2-'Indicator Date hidden'!BA188)</f>
        <v>3</v>
      </c>
      <c r="BA187">
        <f t="shared" si="25"/>
        <v>40</v>
      </c>
      <c r="BB187" s="21">
        <f t="shared" si="26"/>
        <v>0.86956521739130432</v>
      </c>
      <c r="BC187">
        <f t="shared" si="27"/>
        <v>8</v>
      </c>
      <c r="BD187" s="21">
        <f t="shared" si="28"/>
        <v>2.4192048249119229</v>
      </c>
      <c r="BE187" s="283">
        <f t="shared" si="29"/>
        <v>0</v>
      </c>
    </row>
    <row r="188" spans="1:57" x14ac:dyDescent="0.35">
      <c r="A188" t="s">
        <v>8344</v>
      </c>
      <c r="B188" s="213">
        <f>IF('Indicator Date hidden'!C189="x","x",$B$2-'Indicator Date hidden'!C189)</f>
        <v>0</v>
      </c>
      <c r="C188" s="213">
        <f>IF('Indicator Date hidden'!D189="x","x",$C$2-'Indicator Date hidden'!D189)</f>
        <v>0</v>
      </c>
      <c r="D188" s="213">
        <f>IF('Indicator Date hidden'!E189="x","x",$D$2-'Indicator Date hidden'!E189)</f>
        <v>0</v>
      </c>
      <c r="E188" s="213">
        <f>IF('Indicator Date hidden'!F189="x","x",$E$2-'Indicator Date hidden'!F189)</f>
        <v>0</v>
      </c>
      <c r="F188" s="213">
        <f>IF('Indicator Date hidden'!G189="x","x",$F$2-'Indicator Date hidden'!G189)</f>
        <v>0</v>
      </c>
      <c r="G188" s="213">
        <f>IF('Indicator Date hidden'!H189="x","x",$G$2-'Indicator Date hidden'!H189)</f>
        <v>0</v>
      </c>
      <c r="H188" s="213">
        <f>IF('Indicator Date hidden'!I189="x","x",$H$2-'Indicator Date hidden'!I189)</f>
        <v>0</v>
      </c>
      <c r="I188" s="213">
        <f>IF('Indicator Date hidden'!J189="x","x",$I$2-'Indicator Date hidden'!J189)</f>
        <v>0</v>
      </c>
      <c r="J188" s="213">
        <f>IF('Indicator Date hidden'!K189="x","x",$J$2-'Indicator Date hidden'!K189)</f>
        <v>0</v>
      </c>
      <c r="K188" s="213">
        <f>IF('Indicator Date hidden'!L189="x","x",$K$2-'Indicator Date hidden'!L189)</f>
        <v>0</v>
      </c>
      <c r="L188" s="213">
        <f>IF('Indicator Date hidden'!M189="x","x",$L$2-'Indicator Date hidden'!M189)</f>
        <v>0</v>
      </c>
      <c r="M188" s="213">
        <f>IF('Indicator Date hidden'!N189="x","x",$M$2-'Indicator Date hidden'!N189)</f>
        <v>0</v>
      </c>
      <c r="N188" s="213">
        <f>IF('Indicator Date hidden'!O189="x","x",$N$2-'Indicator Date hidden'!O189)</f>
        <v>0</v>
      </c>
      <c r="O188" s="213">
        <f>IF('Indicator Date hidden'!P189="x","x",$O$2-'Indicator Date hidden'!P189)</f>
        <v>0</v>
      </c>
      <c r="P188" s="213">
        <f>IF('Indicator Date hidden'!Q189="x","x",$P$2-'Indicator Date hidden'!Q189)</f>
        <v>0</v>
      </c>
      <c r="Q188" s="213">
        <f>IF('Indicator Date hidden'!R189="x","x",$Q$2-'Indicator Date hidden'!R189)</f>
        <v>7</v>
      </c>
      <c r="R188" s="213">
        <f>IF('Indicator Date hidden'!S189="x","x",$R$2-'Indicator Date hidden'!S189)</f>
        <v>0</v>
      </c>
      <c r="S188" s="213">
        <f>IF('Indicator Date hidden'!T189="x","x",$S$2-'Indicator Date hidden'!T189)</f>
        <v>0</v>
      </c>
      <c r="T188" s="213">
        <f>IF('Indicator Date hidden'!U189="x","x",$T$2-'Indicator Date hidden'!U189)</f>
        <v>0</v>
      </c>
      <c r="U188" s="213">
        <f>IF('Indicator Date hidden'!V189="x","x",$U$2-'Indicator Date hidden'!V189)</f>
        <v>0</v>
      </c>
      <c r="V188" s="213">
        <f>IF('Indicator Date hidden'!W189="x","x",$V$2-'Indicator Date hidden'!W189)</f>
        <v>0</v>
      </c>
      <c r="W188" s="213">
        <f>IF('Indicator Date hidden'!X189="x","x",$W$2-'Indicator Date hidden'!X189)</f>
        <v>1</v>
      </c>
      <c r="X188" s="213">
        <f>IF('Indicator Date hidden'!Y189="x","x",$X$2-'Indicator Date hidden'!Y189)</f>
        <v>4</v>
      </c>
      <c r="Y188" s="213">
        <f>IF('Indicator Date hidden'!Z189="x","x",$Y$2-'Indicator Date hidden'!Z189)</f>
        <v>0</v>
      </c>
      <c r="Z188" s="213">
        <f>IF('Indicator Date hidden'!AA189="x","x",$Z$2-'Indicator Date hidden'!AA189)</f>
        <v>0</v>
      </c>
      <c r="AA188" s="213" t="str">
        <f>IF('Indicator Date hidden'!AB189="x","x",$AA$2-'Indicator Date hidden'!AB189)</f>
        <v>x</v>
      </c>
      <c r="AB188" s="213">
        <f>IF('Indicator Date hidden'!AC189="x","x",$AB$2-'Indicator Date hidden'!AC189)</f>
        <v>0</v>
      </c>
      <c r="AC188" s="213">
        <f>IF('Indicator Date hidden'!AD189="x","x",$AC$2-'Indicator Date hidden'!AD189)</f>
        <v>0</v>
      </c>
      <c r="AD188" s="213">
        <f>IF('Indicator Date hidden'!AE189="x","x",$AD$2-'Indicator Date hidden'!AE189)</f>
        <v>0</v>
      </c>
      <c r="AE188" s="213" t="str">
        <f>IF('Indicator Date hidden'!AF189="x","x",$AE$2-'Indicator Date hidden'!AF189)</f>
        <v>x</v>
      </c>
      <c r="AF188" s="213">
        <f>IF('Indicator Date hidden'!AG189="x","x",$AF$2-'Indicator Date hidden'!AG189)</f>
        <v>3</v>
      </c>
      <c r="AG188" s="213">
        <f>IF('Indicator Date hidden'!AH189="x","x",$AG$2-'Indicator Date hidden'!AH189)</f>
        <v>0</v>
      </c>
      <c r="AH188" s="213">
        <f>IF('Indicator Date hidden'!AI189="x","x",$AH$2-'Indicator Date hidden'!AI189)</f>
        <v>0</v>
      </c>
      <c r="AI188" s="213">
        <f>IF('Indicator Date hidden'!AJ189="x","x",$AI$2-'Indicator Date hidden'!AJ189)</f>
        <v>0</v>
      </c>
      <c r="AJ188" s="213" t="str">
        <f>IF('Indicator Date hidden'!AK189="x","x",$AJ$2-'Indicator Date hidden'!AK189)</f>
        <v>x</v>
      </c>
      <c r="AK188" s="213">
        <f>IF('Indicator Date hidden'!AL189="x","x",$AK$2-'Indicator Date hidden'!AL189)</f>
        <v>1</v>
      </c>
      <c r="AL188" s="213">
        <f>IF('Indicator Date hidden'!AM189="x","x",$AL$2-'Indicator Date hidden'!AM189)</f>
        <v>0</v>
      </c>
      <c r="AM188" s="213">
        <f>IF('Indicator Date hidden'!AN189="x","x",$AM$2-'Indicator Date hidden'!AN189)</f>
        <v>0</v>
      </c>
      <c r="AN188" s="213">
        <f>IF('Indicator Date hidden'!AO189="x","x",$AN$2-'Indicator Date hidden'!AO189)</f>
        <v>0</v>
      </c>
      <c r="AO188" s="213" t="str">
        <f>IF('Indicator Date hidden'!AP189="x","x",$AO$2-'Indicator Date hidden'!AP189)</f>
        <v>x</v>
      </c>
      <c r="AP188" s="213" t="str">
        <f>IF('Indicator Date hidden'!AQ189="x","x",$AP$2-'Indicator Date hidden'!AQ189)</f>
        <v>x</v>
      </c>
      <c r="AQ188" s="213">
        <f>IF('Indicator Date hidden'!AR189="x","x",$AQ$2-'Indicator Date hidden'!AR189)</f>
        <v>4</v>
      </c>
      <c r="AR188" s="213">
        <f>IF('Indicator Date hidden'!AS189="x","x",$AR$2-'Indicator Date hidden'!AS189)</f>
        <v>0</v>
      </c>
      <c r="AS188" s="213" t="str">
        <f>IF('Indicator Date hidden'!AT189="x","x",$AS$2-'Indicator Date hidden'!AT189)</f>
        <v>x</v>
      </c>
      <c r="AT188" s="213">
        <f>IF('Indicator Date hidden'!AU189="x","x",$AT$2-'Indicator Date hidden'!AU189)</f>
        <v>0</v>
      </c>
      <c r="AU188" s="213">
        <f>IF('Indicator Date hidden'!AV189="x","x",$AU$2-'Indicator Date hidden'!AV189)</f>
        <v>1</v>
      </c>
      <c r="AV188" s="213">
        <f>IF('Indicator Date hidden'!AW189="x","x",$AV$2-'Indicator Date hidden'!AW189)</f>
        <v>0</v>
      </c>
      <c r="AW188" s="213">
        <f>IF('Indicator Date hidden'!AX189="x","x",$AW$2-'Indicator Date hidden'!AX189)</f>
        <v>0</v>
      </c>
      <c r="AX188" s="213">
        <f>IF('Indicator Date hidden'!AY189="x","x",$AX$2-'Indicator Date hidden'!AY189)</f>
        <v>0</v>
      </c>
      <c r="AY188" s="213">
        <f>IF('Indicator Date hidden'!AZ189="x","x",$AY$2-'Indicator Date hidden'!AZ189)</f>
        <v>0</v>
      </c>
      <c r="AZ188" s="213">
        <f>IF('Indicator Date hidden'!BA189="x","x",$AZ$2-'Indicator Date hidden'!BA189)</f>
        <v>0</v>
      </c>
      <c r="BA188">
        <f t="shared" si="25"/>
        <v>21</v>
      </c>
      <c r="BB188" s="21">
        <f t="shared" si="26"/>
        <v>0.46666666666666667</v>
      </c>
      <c r="BC188">
        <f t="shared" si="27"/>
        <v>7</v>
      </c>
      <c r="BD188" s="21">
        <f t="shared" si="28"/>
        <v>1.3597385369580759</v>
      </c>
      <c r="BE188" s="283">
        <f t="shared" si="29"/>
        <v>0</v>
      </c>
    </row>
    <row r="189" spans="1:57" x14ac:dyDescent="0.35">
      <c r="A189" t="s">
        <v>8340</v>
      </c>
      <c r="B189" s="213">
        <f>IF('Indicator Date hidden'!C190="x","x",$B$2-'Indicator Date hidden'!C190)</f>
        <v>0</v>
      </c>
      <c r="C189" s="213">
        <f>IF('Indicator Date hidden'!D190="x","x",$C$2-'Indicator Date hidden'!D190)</f>
        <v>0</v>
      </c>
      <c r="D189" s="213">
        <f>IF('Indicator Date hidden'!E190="x","x",$D$2-'Indicator Date hidden'!E190)</f>
        <v>0</v>
      </c>
      <c r="E189" s="213">
        <f>IF('Indicator Date hidden'!F190="x","x",$E$2-'Indicator Date hidden'!F190)</f>
        <v>0</v>
      </c>
      <c r="F189" s="213">
        <f>IF('Indicator Date hidden'!G190="x","x",$F$2-'Indicator Date hidden'!G190)</f>
        <v>0</v>
      </c>
      <c r="G189" s="213">
        <f>IF('Indicator Date hidden'!H190="x","x",$G$2-'Indicator Date hidden'!H190)</f>
        <v>0</v>
      </c>
      <c r="H189" s="213">
        <f>IF('Indicator Date hidden'!I190="x","x",$H$2-'Indicator Date hidden'!I190)</f>
        <v>0</v>
      </c>
      <c r="I189" s="213">
        <f>IF('Indicator Date hidden'!J190="x","x",$I$2-'Indicator Date hidden'!J190)</f>
        <v>0</v>
      </c>
      <c r="J189" s="213">
        <f>IF('Indicator Date hidden'!K190="x","x",$J$2-'Indicator Date hidden'!K190)</f>
        <v>0</v>
      </c>
      <c r="K189" s="213">
        <f>IF('Indicator Date hidden'!L190="x","x",$K$2-'Indicator Date hidden'!L190)</f>
        <v>0</v>
      </c>
      <c r="L189" s="213">
        <f>IF('Indicator Date hidden'!M190="x","x",$L$2-'Indicator Date hidden'!M190)</f>
        <v>0</v>
      </c>
      <c r="M189" s="213">
        <f>IF('Indicator Date hidden'!N190="x","x",$M$2-'Indicator Date hidden'!N190)</f>
        <v>0</v>
      </c>
      <c r="N189" s="213">
        <f>IF('Indicator Date hidden'!O190="x","x",$N$2-'Indicator Date hidden'!O190)</f>
        <v>0</v>
      </c>
      <c r="O189" s="213">
        <f>IF('Indicator Date hidden'!P190="x","x",$O$2-'Indicator Date hidden'!P190)</f>
        <v>0</v>
      </c>
      <c r="P189" s="213">
        <f>IF('Indicator Date hidden'!Q190="x","x",$P$2-'Indicator Date hidden'!Q190)</f>
        <v>0</v>
      </c>
      <c r="Q189" s="213" t="str">
        <f>IF('Indicator Date hidden'!R190="x","x",$Q$2-'Indicator Date hidden'!R190)</f>
        <v>x</v>
      </c>
      <c r="R189" s="213">
        <f>IF('Indicator Date hidden'!S190="x","x",$R$2-'Indicator Date hidden'!S190)</f>
        <v>0</v>
      </c>
      <c r="S189" s="213">
        <f>IF('Indicator Date hidden'!T190="x","x",$S$2-'Indicator Date hidden'!T190)</f>
        <v>0</v>
      </c>
      <c r="T189" s="213">
        <f>IF('Indicator Date hidden'!U190="x","x",$T$2-'Indicator Date hidden'!U190)</f>
        <v>0</v>
      </c>
      <c r="U189" s="213" t="str">
        <f>IF('Indicator Date hidden'!V190="x","x",$U$2-'Indicator Date hidden'!V190)</f>
        <v>x</v>
      </c>
      <c r="V189" s="213">
        <f>IF('Indicator Date hidden'!W190="x","x",$V$2-'Indicator Date hidden'!W190)</f>
        <v>0</v>
      </c>
      <c r="W189" s="213">
        <f>IF('Indicator Date hidden'!X190="x","x",$W$2-'Indicator Date hidden'!X190)</f>
        <v>5</v>
      </c>
      <c r="X189" s="213" t="str">
        <f>IF('Indicator Date hidden'!Y190="x","x",$X$2-'Indicator Date hidden'!Y190)</f>
        <v>x</v>
      </c>
      <c r="Y189" s="213">
        <f>IF('Indicator Date hidden'!Z190="x","x",$Y$2-'Indicator Date hidden'!Z190)</f>
        <v>0</v>
      </c>
      <c r="Z189" s="213">
        <f>IF('Indicator Date hidden'!AA190="x","x",$Z$2-'Indicator Date hidden'!AA190)</f>
        <v>0</v>
      </c>
      <c r="AA189" s="213">
        <f>IF('Indicator Date hidden'!AB190="x","x",$AA$2-'Indicator Date hidden'!AB190)</f>
        <v>0</v>
      </c>
      <c r="AB189" s="213">
        <f>IF('Indicator Date hidden'!AC190="x","x",$AB$2-'Indicator Date hidden'!AC190)</f>
        <v>0</v>
      </c>
      <c r="AC189" s="213">
        <f>IF('Indicator Date hidden'!AD190="x","x",$AC$2-'Indicator Date hidden'!AD190)</f>
        <v>0</v>
      </c>
      <c r="AD189" s="213">
        <f>IF('Indicator Date hidden'!AE190="x","x",$AD$2-'Indicator Date hidden'!AE190)</f>
        <v>0</v>
      </c>
      <c r="AE189" s="213">
        <f>IF('Indicator Date hidden'!AF190="x","x",$AE$2-'Indicator Date hidden'!AF190)</f>
        <v>0</v>
      </c>
      <c r="AF189" s="213">
        <f>IF('Indicator Date hidden'!AG190="x","x",$AF$2-'Indicator Date hidden'!AG190)</f>
        <v>7</v>
      </c>
      <c r="AG189" s="213">
        <f>IF('Indicator Date hidden'!AH190="x","x",$AG$2-'Indicator Date hidden'!AH190)</f>
        <v>0</v>
      </c>
      <c r="AH189" s="213">
        <f>IF('Indicator Date hidden'!AI190="x","x",$AH$2-'Indicator Date hidden'!AI190)</f>
        <v>0</v>
      </c>
      <c r="AI189" s="213">
        <f>IF('Indicator Date hidden'!AJ190="x","x",$AI$2-'Indicator Date hidden'!AJ190)</f>
        <v>0</v>
      </c>
      <c r="AJ189" s="213" t="str">
        <f>IF('Indicator Date hidden'!AK190="x","x",$AJ$2-'Indicator Date hidden'!AK190)</f>
        <v>x</v>
      </c>
      <c r="AK189" s="213">
        <f>IF('Indicator Date hidden'!AL190="x","x",$AK$2-'Indicator Date hidden'!AL190)</f>
        <v>1</v>
      </c>
      <c r="AL189" s="213">
        <f>IF('Indicator Date hidden'!AM190="x","x",$AL$2-'Indicator Date hidden'!AM190)</f>
        <v>0</v>
      </c>
      <c r="AM189" s="213">
        <f>IF('Indicator Date hidden'!AN190="x","x",$AM$2-'Indicator Date hidden'!AN190)</f>
        <v>0</v>
      </c>
      <c r="AN189" s="213">
        <f>IF('Indicator Date hidden'!AO190="x","x",$AN$2-'Indicator Date hidden'!AO190)</f>
        <v>0</v>
      </c>
      <c r="AO189" s="213">
        <f>IF('Indicator Date hidden'!AP190="x","x",$AO$2-'Indicator Date hidden'!AP190)</f>
        <v>0</v>
      </c>
      <c r="AP189" s="213">
        <f>IF('Indicator Date hidden'!AQ190="x","x",$AP$2-'Indicator Date hidden'!AQ190)</f>
        <v>0</v>
      </c>
      <c r="AQ189" s="213">
        <f>IF('Indicator Date hidden'!AR190="x","x",$AQ$2-'Indicator Date hidden'!AR190)</f>
        <v>0</v>
      </c>
      <c r="AR189" s="213">
        <f>IF('Indicator Date hidden'!AS190="x","x",$AR$2-'Indicator Date hidden'!AS190)</f>
        <v>0</v>
      </c>
      <c r="AS189" s="213">
        <f>IF('Indicator Date hidden'!AT190="x","x",$AS$2-'Indicator Date hidden'!AT190)</f>
        <v>0</v>
      </c>
      <c r="AT189" s="213">
        <f>IF('Indicator Date hidden'!AU190="x","x",$AT$2-'Indicator Date hidden'!AU190)</f>
        <v>0</v>
      </c>
      <c r="AU189" s="213">
        <f>IF('Indicator Date hidden'!AV190="x","x",$AU$2-'Indicator Date hidden'!AV190)</f>
        <v>3</v>
      </c>
      <c r="AV189" s="213">
        <f>IF('Indicator Date hidden'!AW190="x","x",$AV$2-'Indicator Date hidden'!AW190)</f>
        <v>0</v>
      </c>
      <c r="AW189" s="213">
        <f>IF('Indicator Date hidden'!AX190="x","x",$AW$2-'Indicator Date hidden'!AX190)</f>
        <v>0</v>
      </c>
      <c r="AX189" s="213">
        <f>IF('Indicator Date hidden'!AY190="x","x",$AX$2-'Indicator Date hidden'!AY190)</f>
        <v>0</v>
      </c>
      <c r="AY189" s="213">
        <f>IF('Indicator Date hidden'!AZ190="x","x",$AY$2-'Indicator Date hidden'!AZ190)</f>
        <v>0</v>
      </c>
      <c r="AZ189" s="213">
        <f>IF('Indicator Date hidden'!BA190="x","x",$AZ$2-'Indicator Date hidden'!BA190)</f>
        <v>0</v>
      </c>
      <c r="BA189">
        <f t="shared" si="25"/>
        <v>16</v>
      </c>
      <c r="BB189" s="21">
        <f t="shared" si="26"/>
        <v>0.34042553191489361</v>
      </c>
      <c r="BC189">
        <f t="shared" si="27"/>
        <v>4</v>
      </c>
      <c r="BD189" s="21">
        <f t="shared" si="28"/>
        <v>1.2928048962521967</v>
      </c>
      <c r="BE189" s="283">
        <f t="shared" si="29"/>
        <v>0</v>
      </c>
    </row>
    <row r="190" spans="1:57" x14ac:dyDescent="0.35">
      <c r="A190" t="s">
        <v>8342</v>
      </c>
      <c r="B190" s="213">
        <f>IF('Indicator Date hidden'!C191="x","x",$B$2-'Indicator Date hidden'!C191)</f>
        <v>0</v>
      </c>
      <c r="C190" s="213">
        <f>IF('Indicator Date hidden'!D191="x","x",$C$2-'Indicator Date hidden'!D191)</f>
        <v>0</v>
      </c>
      <c r="D190" s="213">
        <f>IF('Indicator Date hidden'!E191="x","x",$D$2-'Indicator Date hidden'!E191)</f>
        <v>0</v>
      </c>
      <c r="E190" s="213">
        <f>IF('Indicator Date hidden'!F191="x","x",$E$2-'Indicator Date hidden'!F191)</f>
        <v>0</v>
      </c>
      <c r="F190" s="213">
        <f>IF('Indicator Date hidden'!G191="x","x",$F$2-'Indicator Date hidden'!G191)</f>
        <v>0</v>
      </c>
      <c r="G190" s="213">
        <f>IF('Indicator Date hidden'!H191="x","x",$G$2-'Indicator Date hidden'!H191)</f>
        <v>0</v>
      </c>
      <c r="H190" s="213">
        <f>IF('Indicator Date hidden'!I191="x","x",$H$2-'Indicator Date hidden'!I191)</f>
        <v>0</v>
      </c>
      <c r="I190" s="213">
        <f>IF('Indicator Date hidden'!J191="x","x",$I$2-'Indicator Date hidden'!J191)</f>
        <v>0</v>
      </c>
      <c r="J190" s="213">
        <f>IF('Indicator Date hidden'!K191="x","x",$J$2-'Indicator Date hidden'!K191)</f>
        <v>0</v>
      </c>
      <c r="K190" s="213">
        <f>IF('Indicator Date hidden'!L191="x","x",$K$2-'Indicator Date hidden'!L191)</f>
        <v>0</v>
      </c>
      <c r="L190" s="213">
        <f>IF('Indicator Date hidden'!M191="x","x",$L$2-'Indicator Date hidden'!M191)</f>
        <v>0</v>
      </c>
      <c r="M190" s="213">
        <f>IF('Indicator Date hidden'!N191="x","x",$M$2-'Indicator Date hidden'!N191)</f>
        <v>0</v>
      </c>
      <c r="N190" s="213">
        <f>IF('Indicator Date hidden'!O191="x","x",$N$2-'Indicator Date hidden'!O191)</f>
        <v>0</v>
      </c>
      <c r="O190" s="213">
        <f>IF('Indicator Date hidden'!P191="x","x",$O$2-'Indicator Date hidden'!P191)</f>
        <v>0</v>
      </c>
      <c r="P190" s="213">
        <f>IF('Indicator Date hidden'!Q191="x","x",$P$2-'Indicator Date hidden'!Q191)</f>
        <v>0</v>
      </c>
      <c r="Q190" s="213">
        <f>IF('Indicator Date hidden'!R191="x","x",$Q$2-'Indicator Date hidden'!R191)</f>
        <v>3</v>
      </c>
      <c r="R190" s="213">
        <f>IF('Indicator Date hidden'!S191="x","x",$R$2-'Indicator Date hidden'!S191)</f>
        <v>0</v>
      </c>
      <c r="S190" s="213">
        <f>IF('Indicator Date hidden'!T191="x","x",$S$2-'Indicator Date hidden'!T191)</f>
        <v>0</v>
      </c>
      <c r="T190" s="213">
        <f>IF('Indicator Date hidden'!U191="x","x",$T$2-'Indicator Date hidden'!U191)</f>
        <v>0</v>
      </c>
      <c r="U190" s="213">
        <f>IF('Indicator Date hidden'!V191="x","x",$U$2-'Indicator Date hidden'!V191)</f>
        <v>0</v>
      </c>
      <c r="V190" s="213">
        <f>IF('Indicator Date hidden'!W191="x","x",$V$2-'Indicator Date hidden'!W191)</f>
        <v>0</v>
      </c>
      <c r="W190" s="213">
        <f>IF('Indicator Date hidden'!X191="x","x",$W$2-'Indicator Date hidden'!X191)</f>
        <v>1</v>
      </c>
      <c r="X190" s="213">
        <f>IF('Indicator Date hidden'!Y191="x","x",$X$2-'Indicator Date hidden'!Y191)</f>
        <v>1</v>
      </c>
      <c r="Y190" s="213">
        <f>IF('Indicator Date hidden'!Z191="x","x",$Y$2-'Indicator Date hidden'!Z191)</f>
        <v>0</v>
      </c>
      <c r="Z190" s="213">
        <f>IF('Indicator Date hidden'!AA191="x","x",$Z$2-'Indicator Date hidden'!AA191)</f>
        <v>0</v>
      </c>
      <c r="AA190" s="213">
        <f>IF('Indicator Date hidden'!AB191="x","x",$AA$2-'Indicator Date hidden'!AB191)</f>
        <v>0</v>
      </c>
      <c r="AB190" s="213">
        <f>IF('Indicator Date hidden'!AC191="x","x",$AB$2-'Indicator Date hidden'!AC191)</f>
        <v>0</v>
      </c>
      <c r="AC190" s="213">
        <f>IF('Indicator Date hidden'!AD191="x","x",$AC$2-'Indicator Date hidden'!AD191)</f>
        <v>0</v>
      </c>
      <c r="AD190" s="213">
        <f>IF('Indicator Date hidden'!AE191="x","x",$AD$2-'Indicator Date hidden'!AE191)</f>
        <v>0</v>
      </c>
      <c r="AE190" s="213">
        <f>IF('Indicator Date hidden'!AF191="x","x",$AE$2-'Indicator Date hidden'!AF191)</f>
        <v>0</v>
      </c>
      <c r="AF190" s="213">
        <f>IF('Indicator Date hidden'!AG191="x","x",$AF$2-'Indicator Date hidden'!AG191)</f>
        <v>1</v>
      </c>
      <c r="AG190" s="213">
        <f>IF('Indicator Date hidden'!AH191="x","x",$AG$2-'Indicator Date hidden'!AH191)</f>
        <v>0</v>
      </c>
      <c r="AH190" s="213">
        <f>IF('Indicator Date hidden'!AI191="x","x",$AH$2-'Indicator Date hidden'!AI191)</f>
        <v>0</v>
      </c>
      <c r="AI190" s="213">
        <f>IF('Indicator Date hidden'!AJ191="x","x",$AI$2-'Indicator Date hidden'!AJ191)</f>
        <v>0</v>
      </c>
      <c r="AJ190" s="213" t="str">
        <f>IF('Indicator Date hidden'!AK191="x","x",$AJ$2-'Indicator Date hidden'!AK191)</f>
        <v>x</v>
      </c>
      <c r="AK190" s="213">
        <f>IF('Indicator Date hidden'!AL191="x","x",$AK$2-'Indicator Date hidden'!AL191)</f>
        <v>1</v>
      </c>
      <c r="AL190" s="213">
        <f>IF('Indicator Date hidden'!AM191="x","x",$AL$2-'Indicator Date hidden'!AM191)</f>
        <v>0</v>
      </c>
      <c r="AM190" s="213">
        <f>IF('Indicator Date hidden'!AN191="x","x",$AM$2-'Indicator Date hidden'!AN191)</f>
        <v>0</v>
      </c>
      <c r="AN190" s="213">
        <f>IF('Indicator Date hidden'!AO191="x","x",$AN$2-'Indicator Date hidden'!AO191)</f>
        <v>0</v>
      </c>
      <c r="AO190" s="213" t="str">
        <f>IF('Indicator Date hidden'!AP191="x","x",$AO$2-'Indicator Date hidden'!AP191)</f>
        <v>x</v>
      </c>
      <c r="AP190" s="213" t="str">
        <f>IF('Indicator Date hidden'!AQ191="x","x",$AP$2-'Indicator Date hidden'!AQ191)</f>
        <v>x</v>
      </c>
      <c r="AQ190" s="213">
        <f>IF('Indicator Date hidden'!AR191="x","x",$AQ$2-'Indicator Date hidden'!AR191)</f>
        <v>0</v>
      </c>
      <c r="AR190" s="213">
        <f>IF('Indicator Date hidden'!AS191="x","x",$AR$2-'Indicator Date hidden'!AS191)</f>
        <v>0</v>
      </c>
      <c r="AS190" s="213">
        <f>IF('Indicator Date hidden'!AT191="x","x",$AS$2-'Indicator Date hidden'!AT191)</f>
        <v>0</v>
      </c>
      <c r="AT190" s="213">
        <f>IF('Indicator Date hidden'!AU191="x","x",$AT$2-'Indicator Date hidden'!AU191)</f>
        <v>0</v>
      </c>
      <c r="AU190" s="213">
        <f>IF('Indicator Date hidden'!AV191="x","x",$AU$2-'Indicator Date hidden'!AV191)</f>
        <v>5</v>
      </c>
      <c r="AV190" s="213">
        <f>IF('Indicator Date hidden'!AW191="x","x",$AV$2-'Indicator Date hidden'!AW191)</f>
        <v>0</v>
      </c>
      <c r="AW190" s="213">
        <f>IF('Indicator Date hidden'!AX191="x","x",$AW$2-'Indicator Date hidden'!AX191)</f>
        <v>0</v>
      </c>
      <c r="AX190" s="213">
        <f>IF('Indicator Date hidden'!AY191="x","x",$AX$2-'Indicator Date hidden'!AY191)</f>
        <v>0</v>
      </c>
      <c r="AY190" s="213">
        <f>IF('Indicator Date hidden'!AZ191="x","x",$AY$2-'Indicator Date hidden'!AZ191)</f>
        <v>0</v>
      </c>
      <c r="AZ190" s="213">
        <f>IF('Indicator Date hidden'!BA191="x","x",$AZ$2-'Indicator Date hidden'!BA191)</f>
        <v>0</v>
      </c>
      <c r="BA190">
        <f t="shared" si="25"/>
        <v>12</v>
      </c>
      <c r="BB190" s="21">
        <f t="shared" si="26"/>
        <v>0.25</v>
      </c>
      <c r="BC190">
        <f t="shared" si="27"/>
        <v>6</v>
      </c>
      <c r="BD190" s="21">
        <f t="shared" si="28"/>
        <v>0.8539125638299665</v>
      </c>
      <c r="BE190" s="283">
        <f t="shared" si="29"/>
        <v>0</v>
      </c>
    </row>
    <row r="191" spans="1:57" x14ac:dyDescent="0.35">
      <c r="A191" t="s">
        <v>8347</v>
      </c>
      <c r="B191" s="213">
        <f>IF('Indicator Date hidden'!C192="x","x",$B$2-'Indicator Date hidden'!C192)</f>
        <v>0</v>
      </c>
      <c r="C191" s="213">
        <f>IF('Indicator Date hidden'!D192="x","x",$C$2-'Indicator Date hidden'!D192)</f>
        <v>0</v>
      </c>
      <c r="D191" s="213">
        <f>IF('Indicator Date hidden'!E192="x","x",$D$2-'Indicator Date hidden'!E192)</f>
        <v>0</v>
      </c>
      <c r="E191" s="213">
        <f>IF('Indicator Date hidden'!F192="x","x",$E$2-'Indicator Date hidden'!F192)</f>
        <v>0</v>
      </c>
      <c r="F191" s="213">
        <f>IF('Indicator Date hidden'!G192="x","x",$F$2-'Indicator Date hidden'!G192)</f>
        <v>0</v>
      </c>
      <c r="G191" s="213">
        <f>IF('Indicator Date hidden'!H192="x","x",$G$2-'Indicator Date hidden'!H192)</f>
        <v>0</v>
      </c>
      <c r="H191" s="213">
        <f>IF('Indicator Date hidden'!I192="x","x",$H$2-'Indicator Date hidden'!I192)</f>
        <v>0</v>
      </c>
      <c r="I191" s="213">
        <f>IF('Indicator Date hidden'!J192="x","x",$I$2-'Indicator Date hidden'!J192)</f>
        <v>0</v>
      </c>
      <c r="J191" s="213">
        <f>IF('Indicator Date hidden'!K192="x","x",$J$2-'Indicator Date hidden'!K192)</f>
        <v>0</v>
      </c>
      <c r="K191" s="213">
        <f>IF('Indicator Date hidden'!L192="x","x",$K$2-'Indicator Date hidden'!L192)</f>
        <v>0</v>
      </c>
      <c r="L191" s="213">
        <f>IF('Indicator Date hidden'!M192="x","x",$L$2-'Indicator Date hidden'!M192)</f>
        <v>0</v>
      </c>
      <c r="M191" s="213">
        <f>IF('Indicator Date hidden'!N192="x","x",$M$2-'Indicator Date hidden'!N192)</f>
        <v>0</v>
      </c>
      <c r="N191" s="213">
        <f>IF('Indicator Date hidden'!O192="x","x",$N$2-'Indicator Date hidden'!O192)</f>
        <v>0</v>
      </c>
      <c r="O191" s="213">
        <f>IF('Indicator Date hidden'!P192="x","x",$O$2-'Indicator Date hidden'!P192)</f>
        <v>0</v>
      </c>
      <c r="P191" s="213">
        <f>IF('Indicator Date hidden'!Q192="x","x",$P$2-'Indicator Date hidden'!Q192)</f>
        <v>0</v>
      </c>
      <c r="Q191" s="213">
        <f>IF('Indicator Date hidden'!R192="x","x",$Q$2-'Indicator Date hidden'!R192)</f>
        <v>1</v>
      </c>
      <c r="R191" s="213">
        <f>IF('Indicator Date hidden'!S192="x","x",$R$2-'Indicator Date hidden'!S192)</f>
        <v>0</v>
      </c>
      <c r="S191" s="213">
        <f>IF('Indicator Date hidden'!T192="x","x",$S$2-'Indicator Date hidden'!T192)</f>
        <v>0</v>
      </c>
      <c r="T191" s="213">
        <f>IF('Indicator Date hidden'!U192="x","x",$T$2-'Indicator Date hidden'!U192)</f>
        <v>0</v>
      </c>
      <c r="U191" s="213" t="str">
        <f>IF('Indicator Date hidden'!V192="x","x",$U$2-'Indicator Date hidden'!V192)</f>
        <v>x</v>
      </c>
      <c r="V191" s="213">
        <f>IF('Indicator Date hidden'!W192="x","x",$V$2-'Indicator Date hidden'!W192)</f>
        <v>0</v>
      </c>
      <c r="W191" s="213">
        <f>IF('Indicator Date hidden'!X192="x","x",$W$2-'Indicator Date hidden'!X192)</f>
        <v>1</v>
      </c>
      <c r="X191" s="213">
        <f>IF('Indicator Date hidden'!Y192="x","x",$X$2-'Indicator Date hidden'!Y192)</f>
        <v>4</v>
      </c>
      <c r="Y191" s="213">
        <f>IF('Indicator Date hidden'!Z192="x","x",$Y$2-'Indicator Date hidden'!Z192)</f>
        <v>0</v>
      </c>
      <c r="Z191" s="213">
        <f>IF('Indicator Date hidden'!AA192="x","x",$Z$2-'Indicator Date hidden'!AA192)</f>
        <v>0</v>
      </c>
      <c r="AA191" s="213">
        <f>IF('Indicator Date hidden'!AB192="x","x",$AA$2-'Indicator Date hidden'!AB192)</f>
        <v>0</v>
      </c>
      <c r="AB191" s="213">
        <f>IF('Indicator Date hidden'!AC192="x","x",$AB$2-'Indicator Date hidden'!AC192)</f>
        <v>0</v>
      </c>
      <c r="AC191" s="213">
        <f>IF('Indicator Date hidden'!AD192="x","x",$AC$2-'Indicator Date hidden'!AD192)</f>
        <v>0</v>
      </c>
      <c r="AD191" s="213">
        <f>IF('Indicator Date hidden'!AE192="x","x",$AD$2-'Indicator Date hidden'!AE192)</f>
        <v>0</v>
      </c>
      <c r="AE191" s="213">
        <f>IF('Indicator Date hidden'!AF192="x","x",$AE$2-'Indicator Date hidden'!AF192)</f>
        <v>0</v>
      </c>
      <c r="AF191" s="213">
        <f>IF('Indicator Date hidden'!AG192="x","x",$AF$2-'Indicator Date hidden'!AG192)</f>
        <v>8</v>
      </c>
      <c r="AG191" s="213">
        <f>IF('Indicator Date hidden'!AH192="x","x",$AG$2-'Indicator Date hidden'!AH192)</f>
        <v>0</v>
      </c>
      <c r="AH191" s="213">
        <f>IF('Indicator Date hidden'!AI192="x","x",$AH$2-'Indicator Date hidden'!AI192)</f>
        <v>0</v>
      </c>
      <c r="AI191" s="213">
        <f>IF('Indicator Date hidden'!AJ192="x","x",$AI$2-'Indicator Date hidden'!AJ192)</f>
        <v>0</v>
      </c>
      <c r="AJ191" s="213">
        <f>IF('Indicator Date hidden'!AK192="x","x",$AJ$2-'Indicator Date hidden'!AK192)</f>
        <v>0</v>
      </c>
      <c r="AK191" s="213">
        <f>IF('Indicator Date hidden'!AL192="x","x",$AK$2-'Indicator Date hidden'!AL192)</f>
        <v>0</v>
      </c>
      <c r="AL191" s="213">
        <f>IF('Indicator Date hidden'!AM192="x","x",$AL$2-'Indicator Date hidden'!AM192)</f>
        <v>0</v>
      </c>
      <c r="AM191" s="213">
        <f>IF('Indicator Date hidden'!AN192="x","x",$AM$2-'Indicator Date hidden'!AN192)</f>
        <v>0</v>
      </c>
      <c r="AN191" s="213">
        <f>IF('Indicator Date hidden'!AO192="x","x",$AN$2-'Indicator Date hidden'!AO192)</f>
        <v>0</v>
      </c>
      <c r="AO191" s="213">
        <f>IF('Indicator Date hidden'!AP192="x","x",$AO$2-'Indicator Date hidden'!AP192)</f>
        <v>1</v>
      </c>
      <c r="AP191" s="213">
        <f>IF('Indicator Date hidden'!AQ192="x","x",$AP$2-'Indicator Date hidden'!AQ192)</f>
        <v>1</v>
      </c>
      <c r="AQ191" s="213">
        <f>IF('Indicator Date hidden'!AR192="x","x",$AQ$2-'Indicator Date hidden'!AR192)</f>
        <v>0</v>
      </c>
      <c r="AR191" s="213">
        <f>IF('Indicator Date hidden'!AS192="x","x",$AR$2-'Indicator Date hidden'!AS192)</f>
        <v>0</v>
      </c>
      <c r="AS191" s="213">
        <f>IF('Indicator Date hidden'!AT192="x","x",$AS$2-'Indicator Date hidden'!AT192)</f>
        <v>0</v>
      </c>
      <c r="AT191" s="213">
        <f>IF('Indicator Date hidden'!AU192="x","x",$AT$2-'Indicator Date hidden'!AU192)</f>
        <v>0</v>
      </c>
      <c r="AU191" s="213">
        <f>IF('Indicator Date hidden'!AV192="x","x",$AU$2-'Indicator Date hidden'!AV192)</f>
        <v>1</v>
      </c>
      <c r="AV191" s="213">
        <f>IF('Indicator Date hidden'!AW192="x","x",$AV$2-'Indicator Date hidden'!AW192)</f>
        <v>0</v>
      </c>
      <c r="AW191" s="213">
        <f>IF('Indicator Date hidden'!AX192="x","x",$AW$2-'Indicator Date hidden'!AX192)</f>
        <v>0</v>
      </c>
      <c r="AX191" s="213">
        <f>IF('Indicator Date hidden'!AY192="x","x",$AX$2-'Indicator Date hidden'!AY192)</f>
        <v>0</v>
      </c>
      <c r="AY191" s="213">
        <f>IF('Indicator Date hidden'!AZ192="x","x",$AY$2-'Indicator Date hidden'!AZ192)</f>
        <v>3</v>
      </c>
      <c r="AZ191" s="213">
        <f>IF('Indicator Date hidden'!BA192="x","x",$AZ$2-'Indicator Date hidden'!BA192)</f>
        <v>3</v>
      </c>
      <c r="BA191">
        <f t="shared" si="25"/>
        <v>23</v>
      </c>
      <c r="BB191" s="21">
        <f t="shared" si="26"/>
        <v>0.46</v>
      </c>
      <c r="BC191">
        <f t="shared" si="27"/>
        <v>9</v>
      </c>
      <c r="BD191" s="21">
        <f t="shared" si="28"/>
        <v>1.3595587519485872</v>
      </c>
      <c r="BE191" s="283">
        <f t="shared" si="29"/>
        <v>0</v>
      </c>
    </row>
    <row r="192" spans="1:57" x14ac:dyDescent="0.35">
      <c r="A192" t="s">
        <v>8350</v>
      </c>
      <c r="B192" s="213">
        <f>IF('Indicator Date hidden'!C193="x","x",$B$2-'Indicator Date hidden'!C193)</f>
        <v>0</v>
      </c>
      <c r="C192" s="213">
        <f>IF('Indicator Date hidden'!D193="x","x",$C$2-'Indicator Date hidden'!D193)</f>
        <v>0</v>
      </c>
      <c r="D192" s="213">
        <f>IF('Indicator Date hidden'!E193="x","x",$D$2-'Indicator Date hidden'!E193)</f>
        <v>0</v>
      </c>
      <c r="E192" s="213">
        <f>IF('Indicator Date hidden'!F193="x","x",$E$2-'Indicator Date hidden'!F193)</f>
        <v>0</v>
      </c>
      <c r="F192" s="213">
        <f>IF('Indicator Date hidden'!G193="x","x",$F$2-'Indicator Date hidden'!G193)</f>
        <v>0</v>
      </c>
      <c r="G192" s="213">
        <f>IF('Indicator Date hidden'!H193="x","x",$G$2-'Indicator Date hidden'!H193)</f>
        <v>0</v>
      </c>
      <c r="H192" s="213">
        <f>IF('Indicator Date hidden'!I193="x","x",$H$2-'Indicator Date hidden'!I193)</f>
        <v>0</v>
      </c>
      <c r="I192" s="213">
        <f>IF('Indicator Date hidden'!J193="x","x",$I$2-'Indicator Date hidden'!J193)</f>
        <v>0</v>
      </c>
      <c r="J192" s="213">
        <f>IF('Indicator Date hidden'!K193="x","x",$J$2-'Indicator Date hidden'!K193)</f>
        <v>0</v>
      </c>
      <c r="K192" s="213">
        <f>IF('Indicator Date hidden'!L193="x","x",$K$2-'Indicator Date hidden'!L193)</f>
        <v>0</v>
      </c>
      <c r="L192" s="213">
        <f>IF('Indicator Date hidden'!M193="x","x",$L$2-'Indicator Date hidden'!M193)</f>
        <v>0</v>
      </c>
      <c r="M192" s="213">
        <f>IF('Indicator Date hidden'!N193="x","x",$M$2-'Indicator Date hidden'!N193)</f>
        <v>0</v>
      </c>
      <c r="N192" s="213">
        <f>IF('Indicator Date hidden'!O193="x","x",$N$2-'Indicator Date hidden'!O193)</f>
        <v>0</v>
      </c>
      <c r="O192" s="213">
        <f>IF('Indicator Date hidden'!P193="x","x",$O$2-'Indicator Date hidden'!P193)</f>
        <v>0</v>
      </c>
      <c r="P192" s="213">
        <f>IF('Indicator Date hidden'!Q193="x","x",$P$2-'Indicator Date hidden'!Q193)</f>
        <v>0</v>
      </c>
      <c r="Q192" s="213">
        <f>IF('Indicator Date hidden'!R193="x","x",$Q$2-'Indicator Date hidden'!R193)</f>
        <v>0</v>
      </c>
      <c r="R192" s="213">
        <f>IF('Indicator Date hidden'!S193="x","x",$R$2-'Indicator Date hidden'!S193)</f>
        <v>0</v>
      </c>
      <c r="S192" s="213">
        <f>IF('Indicator Date hidden'!T193="x","x",$S$2-'Indicator Date hidden'!T193)</f>
        <v>0</v>
      </c>
      <c r="T192" s="213">
        <f>IF('Indicator Date hidden'!U193="x","x",$T$2-'Indicator Date hidden'!U193)</f>
        <v>0</v>
      </c>
      <c r="U192" s="213">
        <f>IF('Indicator Date hidden'!V193="x","x",$U$2-'Indicator Date hidden'!V193)</f>
        <v>0</v>
      </c>
      <c r="V192" s="213">
        <f>IF('Indicator Date hidden'!W193="x","x",$V$2-'Indicator Date hidden'!W193)</f>
        <v>0</v>
      </c>
      <c r="W192" s="213">
        <f>IF('Indicator Date hidden'!X193="x","x",$W$2-'Indicator Date hidden'!X193)</f>
        <v>1</v>
      </c>
      <c r="X192" s="213">
        <f>IF('Indicator Date hidden'!Y193="x","x",$X$2-'Indicator Date hidden'!Y193)</f>
        <v>2</v>
      </c>
      <c r="Y192" s="213">
        <f>IF('Indicator Date hidden'!Z193="x","x",$Y$2-'Indicator Date hidden'!Z193)</f>
        <v>0</v>
      </c>
      <c r="Z192" s="213">
        <f>IF('Indicator Date hidden'!AA193="x","x",$Z$2-'Indicator Date hidden'!AA193)</f>
        <v>0</v>
      </c>
      <c r="AA192" s="213">
        <f>IF('Indicator Date hidden'!AB193="x","x",$AA$2-'Indicator Date hidden'!AB193)</f>
        <v>0</v>
      </c>
      <c r="AB192" s="213">
        <f>IF('Indicator Date hidden'!AC193="x","x",$AB$2-'Indicator Date hidden'!AC193)</f>
        <v>0</v>
      </c>
      <c r="AC192" s="213">
        <f>IF('Indicator Date hidden'!AD193="x","x",$AC$2-'Indicator Date hidden'!AD193)</f>
        <v>0</v>
      </c>
      <c r="AD192" s="213">
        <f>IF('Indicator Date hidden'!AE193="x","x",$AD$2-'Indicator Date hidden'!AE193)</f>
        <v>0</v>
      </c>
      <c r="AE192" s="213">
        <f>IF('Indicator Date hidden'!AF193="x","x",$AE$2-'Indicator Date hidden'!AF193)</f>
        <v>0</v>
      </c>
      <c r="AF192" s="213">
        <f>IF('Indicator Date hidden'!AG193="x","x",$AF$2-'Indicator Date hidden'!AG193)</f>
        <v>3</v>
      </c>
      <c r="AG192" s="213">
        <f>IF('Indicator Date hidden'!AH193="x","x",$AG$2-'Indicator Date hidden'!AH193)</f>
        <v>0</v>
      </c>
      <c r="AH192" s="213">
        <f>IF('Indicator Date hidden'!AI193="x","x",$AH$2-'Indicator Date hidden'!AI193)</f>
        <v>0</v>
      </c>
      <c r="AI192" s="213">
        <f>IF('Indicator Date hidden'!AJ193="x","x",$AI$2-'Indicator Date hidden'!AJ193)</f>
        <v>0</v>
      </c>
      <c r="AJ192" s="213" t="str">
        <f>IF('Indicator Date hidden'!AK193="x","x",$AJ$2-'Indicator Date hidden'!AK193)</f>
        <v>x</v>
      </c>
      <c r="AK192" s="213">
        <f>IF('Indicator Date hidden'!AL193="x","x",$AK$2-'Indicator Date hidden'!AL193)</f>
        <v>1</v>
      </c>
      <c r="AL192" s="213">
        <f>IF('Indicator Date hidden'!AM193="x","x",$AL$2-'Indicator Date hidden'!AM193)</f>
        <v>0</v>
      </c>
      <c r="AM192" s="213">
        <f>IF('Indicator Date hidden'!AN193="x","x",$AM$2-'Indicator Date hidden'!AN193)</f>
        <v>0</v>
      </c>
      <c r="AN192" s="213">
        <f>IF('Indicator Date hidden'!AO193="x","x",$AN$2-'Indicator Date hidden'!AO193)</f>
        <v>0</v>
      </c>
      <c r="AO192" s="213">
        <f>IF('Indicator Date hidden'!AP193="x","x",$AO$2-'Indicator Date hidden'!AP193)</f>
        <v>1</v>
      </c>
      <c r="AP192" s="213">
        <f>IF('Indicator Date hidden'!AQ193="x","x",$AP$2-'Indicator Date hidden'!AQ193)</f>
        <v>1</v>
      </c>
      <c r="AQ192" s="213">
        <f>IF('Indicator Date hidden'!AR193="x","x",$AQ$2-'Indicator Date hidden'!AR193)</f>
        <v>6</v>
      </c>
      <c r="AR192" s="213">
        <f>IF('Indicator Date hidden'!AS193="x","x",$AR$2-'Indicator Date hidden'!AS193)</f>
        <v>0</v>
      </c>
      <c r="AS192" s="213">
        <f>IF('Indicator Date hidden'!AT193="x","x",$AS$2-'Indicator Date hidden'!AT193)</f>
        <v>0</v>
      </c>
      <c r="AT192" s="213">
        <f>IF('Indicator Date hidden'!AU193="x","x",$AT$2-'Indicator Date hidden'!AU193)</f>
        <v>0</v>
      </c>
      <c r="AU192" s="213">
        <f>IF('Indicator Date hidden'!AV193="x","x",$AU$2-'Indicator Date hidden'!AV193)</f>
        <v>7</v>
      </c>
      <c r="AV192" s="213">
        <f>IF('Indicator Date hidden'!AW193="x","x",$AV$2-'Indicator Date hidden'!AW193)</f>
        <v>0</v>
      </c>
      <c r="AW192" s="213">
        <f>IF('Indicator Date hidden'!AX193="x","x",$AW$2-'Indicator Date hidden'!AX193)</f>
        <v>0</v>
      </c>
      <c r="AX192" s="213">
        <f>IF('Indicator Date hidden'!AY193="x","x",$AX$2-'Indicator Date hidden'!AY193)</f>
        <v>0</v>
      </c>
      <c r="AY192" s="213">
        <f>IF('Indicator Date hidden'!AZ193="x","x",$AY$2-'Indicator Date hidden'!AZ193)</f>
        <v>0</v>
      </c>
      <c r="AZ192" s="213">
        <f>IF('Indicator Date hidden'!BA193="x","x",$AZ$2-'Indicator Date hidden'!BA193)</f>
        <v>0</v>
      </c>
      <c r="BA192">
        <f t="shared" si="25"/>
        <v>22</v>
      </c>
      <c r="BB192" s="21">
        <f t="shared" si="26"/>
        <v>0.44</v>
      </c>
      <c r="BC192">
        <f t="shared" si="27"/>
        <v>8</v>
      </c>
      <c r="BD192" s="21">
        <f t="shared" si="28"/>
        <v>1.3588230201170424</v>
      </c>
      <c r="BE192" s="283">
        <f t="shared" si="29"/>
        <v>0</v>
      </c>
    </row>
    <row r="193" spans="1:57" x14ac:dyDescent="0.35">
      <c r="A193" t="s">
        <v>8351</v>
      </c>
      <c r="B193" s="213">
        <f>IF('Indicator Date hidden'!C194="x","x",$B$2-'Indicator Date hidden'!C194)</f>
        <v>0</v>
      </c>
      <c r="C193" s="213">
        <f>IF('Indicator Date hidden'!D194="x","x",$C$2-'Indicator Date hidden'!D194)</f>
        <v>0</v>
      </c>
      <c r="D193" s="213">
        <f>IF('Indicator Date hidden'!E194="x","x",$D$2-'Indicator Date hidden'!E194)</f>
        <v>0</v>
      </c>
      <c r="E193" s="213">
        <f>IF('Indicator Date hidden'!F194="x","x",$E$2-'Indicator Date hidden'!F194)</f>
        <v>0</v>
      </c>
      <c r="F193" s="213">
        <f>IF('Indicator Date hidden'!G194="x","x",$F$2-'Indicator Date hidden'!G194)</f>
        <v>0</v>
      </c>
      <c r="G193" s="213">
        <f>IF('Indicator Date hidden'!H194="x","x",$G$2-'Indicator Date hidden'!H194)</f>
        <v>0</v>
      </c>
      <c r="H193" s="213">
        <f>IF('Indicator Date hidden'!I194="x","x",$H$2-'Indicator Date hidden'!I194)</f>
        <v>0</v>
      </c>
      <c r="I193" s="213">
        <f>IF('Indicator Date hidden'!J194="x","x",$I$2-'Indicator Date hidden'!J194)</f>
        <v>0</v>
      </c>
      <c r="J193" s="213">
        <f>IF('Indicator Date hidden'!K194="x","x",$J$2-'Indicator Date hidden'!K194)</f>
        <v>0</v>
      </c>
      <c r="K193" s="213">
        <f>IF('Indicator Date hidden'!L194="x","x",$K$2-'Indicator Date hidden'!L194)</f>
        <v>0</v>
      </c>
      <c r="L193" s="213">
        <f>IF('Indicator Date hidden'!M194="x","x",$L$2-'Indicator Date hidden'!M194)</f>
        <v>0</v>
      </c>
      <c r="M193" s="213">
        <f>IF('Indicator Date hidden'!N194="x","x",$M$2-'Indicator Date hidden'!N194)</f>
        <v>0</v>
      </c>
      <c r="N193" s="213">
        <f>IF('Indicator Date hidden'!O194="x","x",$N$2-'Indicator Date hidden'!O194)</f>
        <v>0</v>
      </c>
      <c r="O193" s="213">
        <f>IF('Indicator Date hidden'!P194="x","x",$O$2-'Indicator Date hidden'!P194)</f>
        <v>0</v>
      </c>
      <c r="P193" s="213">
        <f>IF('Indicator Date hidden'!Q194="x","x",$P$2-'Indicator Date hidden'!Q194)</f>
        <v>0</v>
      </c>
      <c r="Q193" s="213">
        <f>IF('Indicator Date hidden'!R194="x","x",$Q$2-'Indicator Date hidden'!R194)</f>
        <v>0</v>
      </c>
      <c r="R193" s="213">
        <f>IF('Indicator Date hidden'!S194="x","x",$R$2-'Indicator Date hidden'!S194)</f>
        <v>0</v>
      </c>
      <c r="S193" s="213">
        <f>IF('Indicator Date hidden'!T194="x","x",$S$2-'Indicator Date hidden'!T194)</f>
        <v>0</v>
      </c>
      <c r="T193" s="213">
        <f>IF('Indicator Date hidden'!U194="x","x",$T$2-'Indicator Date hidden'!U194)</f>
        <v>0</v>
      </c>
      <c r="U193" s="213">
        <f>IF('Indicator Date hidden'!V194="x","x",$U$2-'Indicator Date hidden'!V194)</f>
        <v>0</v>
      </c>
      <c r="V193" s="213">
        <f>IF('Indicator Date hidden'!W194="x","x",$V$2-'Indicator Date hidden'!W194)</f>
        <v>0</v>
      </c>
      <c r="W193" s="213">
        <f>IF('Indicator Date hidden'!X194="x","x",$W$2-'Indicator Date hidden'!X194)</f>
        <v>0</v>
      </c>
      <c r="X193" s="213">
        <f>IF('Indicator Date hidden'!Y194="x","x",$X$2-'Indicator Date hidden'!Y194)</f>
        <v>3</v>
      </c>
      <c r="Y193" s="213">
        <f>IF('Indicator Date hidden'!Z194="x","x",$Y$2-'Indicator Date hidden'!Z194)</f>
        <v>0</v>
      </c>
      <c r="Z193" s="213">
        <f>IF('Indicator Date hidden'!AA194="x","x",$Z$2-'Indicator Date hidden'!AA194)</f>
        <v>0</v>
      </c>
      <c r="AA193" s="213">
        <f>IF('Indicator Date hidden'!AB194="x","x",$AA$2-'Indicator Date hidden'!AB194)</f>
        <v>0</v>
      </c>
      <c r="AB193" s="213">
        <f>IF('Indicator Date hidden'!AC194="x","x",$AB$2-'Indicator Date hidden'!AC194)</f>
        <v>0</v>
      </c>
      <c r="AC193" s="213">
        <f>IF('Indicator Date hidden'!AD194="x","x",$AC$2-'Indicator Date hidden'!AD194)</f>
        <v>0</v>
      </c>
      <c r="AD193" s="213">
        <f>IF('Indicator Date hidden'!AE194="x","x",$AD$2-'Indicator Date hidden'!AE194)</f>
        <v>0</v>
      </c>
      <c r="AE193" s="213">
        <f>IF('Indicator Date hidden'!AF194="x","x",$AE$2-'Indicator Date hidden'!AF194)</f>
        <v>0</v>
      </c>
      <c r="AF193" s="213" t="str">
        <f>IF('Indicator Date hidden'!AG194="x","x",$AF$2-'Indicator Date hidden'!AG194)</f>
        <v>x</v>
      </c>
      <c r="AG193" s="213">
        <f>IF('Indicator Date hidden'!AH194="x","x",$AG$2-'Indicator Date hidden'!AH194)</f>
        <v>0</v>
      </c>
      <c r="AH193" s="213">
        <f>IF('Indicator Date hidden'!AI194="x","x",$AH$2-'Indicator Date hidden'!AI194)</f>
        <v>0</v>
      </c>
      <c r="AI193" s="213">
        <f>IF('Indicator Date hidden'!AJ194="x","x",$AI$2-'Indicator Date hidden'!AJ194)</f>
        <v>0</v>
      </c>
      <c r="AJ193" s="213">
        <f>IF('Indicator Date hidden'!AK194="x","x",$AJ$2-'Indicator Date hidden'!AK194)</f>
        <v>1</v>
      </c>
      <c r="AK193" s="213">
        <f>IF('Indicator Date hidden'!AL194="x","x",$AK$2-'Indicator Date hidden'!AL194)</f>
        <v>1</v>
      </c>
      <c r="AL193" s="213">
        <f>IF('Indicator Date hidden'!AM194="x","x",$AL$2-'Indicator Date hidden'!AM194)</f>
        <v>0</v>
      </c>
      <c r="AM193" s="213">
        <f>IF('Indicator Date hidden'!AN194="x","x",$AM$2-'Indicator Date hidden'!AN194)</f>
        <v>0</v>
      </c>
      <c r="AN193" s="213">
        <f>IF('Indicator Date hidden'!AO194="x","x",$AN$2-'Indicator Date hidden'!AO194)</f>
        <v>0</v>
      </c>
      <c r="AO193" s="213" t="str">
        <f>IF('Indicator Date hidden'!AP194="x","x",$AO$2-'Indicator Date hidden'!AP194)</f>
        <v>x</v>
      </c>
      <c r="AP193" s="213" t="str">
        <f>IF('Indicator Date hidden'!AQ194="x","x",$AP$2-'Indicator Date hidden'!AQ194)</f>
        <v>x</v>
      </c>
      <c r="AQ193" s="213">
        <f>IF('Indicator Date hidden'!AR194="x","x",$AQ$2-'Indicator Date hidden'!AR194)</f>
        <v>0</v>
      </c>
      <c r="AR193" s="213">
        <f>IF('Indicator Date hidden'!AS194="x","x",$AR$2-'Indicator Date hidden'!AS194)</f>
        <v>0</v>
      </c>
      <c r="AS193" s="213">
        <f>IF('Indicator Date hidden'!AT194="x","x",$AS$2-'Indicator Date hidden'!AT194)</f>
        <v>0</v>
      </c>
      <c r="AT193" s="213">
        <f>IF('Indicator Date hidden'!AU194="x","x",$AT$2-'Indicator Date hidden'!AU194)</f>
        <v>0</v>
      </c>
      <c r="AU193" s="213">
        <f>IF('Indicator Date hidden'!AV194="x","x",$AU$2-'Indicator Date hidden'!AV194)</f>
        <v>3</v>
      </c>
      <c r="AV193" s="213">
        <f>IF('Indicator Date hidden'!AW194="x","x",$AV$2-'Indicator Date hidden'!AW194)</f>
        <v>0</v>
      </c>
      <c r="AW193" s="213">
        <f>IF('Indicator Date hidden'!AX194="x","x",$AW$2-'Indicator Date hidden'!AX194)</f>
        <v>0</v>
      </c>
      <c r="AX193" s="213">
        <f>IF('Indicator Date hidden'!AY194="x","x",$AX$2-'Indicator Date hidden'!AY194)</f>
        <v>0</v>
      </c>
      <c r="AY193" s="213">
        <f>IF('Indicator Date hidden'!AZ194="x","x",$AY$2-'Indicator Date hidden'!AZ194)</f>
        <v>0</v>
      </c>
      <c r="AZ193" s="213">
        <f>IF('Indicator Date hidden'!BA194="x","x",$AZ$2-'Indicator Date hidden'!BA194)</f>
        <v>0</v>
      </c>
      <c r="BA193">
        <f t="shared" si="25"/>
        <v>8</v>
      </c>
      <c r="BB193" s="21">
        <f t="shared" si="26"/>
        <v>0.16666666666666666</v>
      </c>
      <c r="BC193">
        <f t="shared" si="27"/>
        <v>4</v>
      </c>
      <c r="BD193" s="21">
        <f t="shared" si="28"/>
        <v>0.62360956446232352</v>
      </c>
      <c r="BE193" s="283">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style="216" bestFit="1" customWidth="1"/>
  </cols>
  <sheetData>
    <row r="1" spans="1:54" ht="284.89999999999998" customHeight="1" x14ac:dyDescent="0.35">
      <c r="A1" t="s">
        <v>7887</v>
      </c>
      <c r="B1" s="211" t="s">
        <v>9069</v>
      </c>
      <c r="C1" s="211" t="s">
        <v>9070</v>
      </c>
      <c r="D1" s="211" t="s">
        <v>9071</v>
      </c>
      <c r="E1" s="211" t="s">
        <v>9072</v>
      </c>
      <c r="F1" s="211" t="s">
        <v>9073</v>
      </c>
      <c r="G1" s="211" t="s">
        <v>9074</v>
      </c>
      <c r="H1" s="211" t="s">
        <v>9075</v>
      </c>
      <c r="I1" s="211" t="s">
        <v>9076</v>
      </c>
      <c r="J1" s="211" t="s">
        <v>9077</v>
      </c>
      <c r="K1" s="211" t="s">
        <v>9078</v>
      </c>
      <c r="L1" s="211" t="s">
        <v>9079</v>
      </c>
      <c r="M1" s="211" t="s">
        <v>9080</v>
      </c>
      <c r="N1" s="211" t="s">
        <v>9081</v>
      </c>
      <c r="O1" s="211" t="s">
        <v>9082</v>
      </c>
      <c r="P1" s="211" t="s">
        <v>9083</v>
      </c>
      <c r="Q1" s="211" t="s">
        <v>9084</v>
      </c>
      <c r="R1" s="211" t="s">
        <v>9085</v>
      </c>
      <c r="S1" s="211" t="s">
        <v>9086</v>
      </c>
      <c r="T1" s="211" t="s">
        <v>9086</v>
      </c>
      <c r="U1" s="211" t="s">
        <v>9087</v>
      </c>
      <c r="V1" s="211" t="s">
        <v>9088</v>
      </c>
      <c r="W1" s="211" t="s">
        <v>9089</v>
      </c>
      <c r="X1" s="211" t="s">
        <v>9090</v>
      </c>
      <c r="Y1" s="211" t="s">
        <v>9091</v>
      </c>
      <c r="Z1" s="211" t="s">
        <v>9092</v>
      </c>
      <c r="AA1" s="211" t="s">
        <v>9093</v>
      </c>
      <c r="AB1" s="211" t="s">
        <v>9094</v>
      </c>
      <c r="AC1" s="211" t="s">
        <v>9095</v>
      </c>
      <c r="AD1" s="211" t="s">
        <v>9096</v>
      </c>
      <c r="AE1" s="211" t="s">
        <v>8033</v>
      </c>
      <c r="AF1" s="211" t="s">
        <v>7948</v>
      </c>
      <c r="AG1" s="211" t="s">
        <v>9097</v>
      </c>
      <c r="AH1" s="211" t="s">
        <v>9097</v>
      </c>
      <c r="AI1" s="211" t="s">
        <v>9097</v>
      </c>
      <c r="AJ1" s="211" t="s">
        <v>9098</v>
      </c>
      <c r="AK1" s="211" t="s">
        <v>9099</v>
      </c>
      <c r="AL1" s="211" t="s">
        <v>9100</v>
      </c>
      <c r="AM1" s="211" t="s">
        <v>9101</v>
      </c>
      <c r="AN1" s="211" t="s">
        <v>9102</v>
      </c>
      <c r="AO1" s="211" t="s">
        <v>9103</v>
      </c>
      <c r="AP1" s="211" t="s">
        <v>9104</v>
      </c>
      <c r="AQ1" s="211" t="s">
        <v>9105</v>
      </c>
      <c r="AR1" s="211" t="s">
        <v>9106</v>
      </c>
      <c r="AS1" s="211" t="s">
        <v>9107</v>
      </c>
      <c r="AT1" s="211" t="s">
        <v>9108</v>
      </c>
      <c r="AU1" s="211" t="s">
        <v>9109</v>
      </c>
      <c r="AV1" s="211" t="s">
        <v>9110</v>
      </c>
      <c r="AW1" s="211" t="s">
        <v>9111</v>
      </c>
      <c r="AX1" s="211" t="s">
        <v>9112</v>
      </c>
      <c r="AY1" s="211" t="s">
        <v>9113</v>
      </c>
      <c r="AZ1" s="211" t="s">
        <v>9114</v>
      </c>
      <c r="BA1" s="211" t="s">
        <v>9139</v>
      </c>
      <c r="BB1" s="211" t="s">
        <v>9140</v>
      </c>
    </row>
    <row r="2" spans="1:54" x14ac:dyDescent="0.35">
      <c r="A2" t="s">
        <v>8051</v>
      </c>
      <c r="B2" s="213" t="e">
        <f>IF('Crisis Indicator Data'!#REF!="No Data",1,IF(#REF!&lt;&gt;"",1,0))</f>
        <v>#REF!</v>
      </c>
      <c r="C2" s="213" t="e">
        <f>IF('Crisis Indicator Data'!#REF!="No Data",1,IF(#REF!&lt;&gt;"",1,0))</f>
        <v>#REF!</v>
      </c>
      <c r="D2" s="213" t="e">
        <f>IF('Crisis Indicator Data'!#REF!="No Data",1,IF(#REF!&lt;&gt;"",1,0))</f>
        <v>#REF!</v>
      </c>
      <c r="E2" s="213" t="e">
        <f>IF('Crisis Indicator Data'!#REF!="No Data",1,IF(#REF!&lt;&gt;"",1,0))</f>
        <v>#REF!</v>
      </c>
      <c r="F2" s="213" t="e">
        <f>IF('Crisis Indicator Data'!#REF!="No Data",1,IF(#REF!&lt;&gt;"",1,0))</f>
        <v>#REF!</v>
      </c>
      <c r="G2" s="213" t="e">
        <f>IF('Crisis Indicator Data'!#REF!="No Data",1,IF(#REF!&lt;&gt;"",1,0))</f>
        <v>#REF!</v>
      </c>
      <c r="H2" s="213" t="e">
        <f>IF('Crisis Indicator Data'!#REF!="No Data",1,IF(#REF!&lt;&gt;"",1,0))</f>
        <v>#REF!</v>
      </c>
      <c r="I2" s="213" t="e">
        <f>IF('Crisis Indicator Data'!#REF!="No Data",1,IF(#REF!&lt;&gt;"",1,0))</f>
        <v>#REF!</v>
      </c>
      <c r="J2" s="213" t="e">
        <f>IF('Crisis Indicator Data'!#REF!="No Data",1,IF(#REF!&lt;&gt;"",1,0))</f>
        <v>#REF!</v>
      </c>
      <c r="K2" s="213" t="e">
        <f>IF('Crisis Indicator Data'!#REF!="No Data",1,IF(#REF!&lt;&gt;"",1,0))</f>
        <v>#REF!</v>
      </c>
      <c r="L2" s="213" t="e">
        <f>IF('Crisis Indicator Data'!#REF!="No Data",1,IF(#REF!&lt;&gt;"",1,0))</f>
        <v>#REF!</v>
      </c>
      <c r="M2" s="213" t="e">
        <f>IF('Crisis Indicator Data'!#REF!="No Data",1,IF(#REF!&lt;&gt;"",1,0))</f>
        <v>#REF!</v>
      </c>
      <c r="N2" s="213" t="e">
        <f>IF('Crisis Indicator Data'!#REF!="No Data",1,IF(#REF!&lt;&gt;"",1,0))</f>
        <v>#REF!</v>
      </c>
      <c r="O2" s="213" t="e">
        <f>IF('Crisis Indicator Data'!#REF!="No Data",1,IF(#REF!&lt;&gt;"",1,0))</f>
        <v>#REF!</v>
      </c>
      <c r="P2" s="213" t="e">
        <f>IF('Crisis Indicator Data'!#REF!="No Data",1,IF(#REF!&lt;&gt;"",1,0))</f>
        <v>#REF!</v>
      </c>
      <c r="Q2" s="213" t="e">
        <f>IF('Crisis Indicator Data'!#REF!="No Data",1,IF(#REF!&lt;&gt;"",1,0))</f>
        <v>#REF!</v>
      </c>
      <c r="R2" s="213" t="e">
        <f>IF('Crisis Indicator Data'!#REF!="No Data",1,IF(#REF!&lt;&gt;"",1,0))</f>
        <v>#REF!</v>
      </c>
      <c r="S2" s="213" t="e">
        <f>IF('Crisis Indicator Data'!#REF!="No Data",1,IF(#REF!&lt;&gt;"",1,0))</f>
        <v>#REF!</v>
      </c>
      <c r="T2" s="213" t="e">
        <f>IF('Crisis Indicator Data'!#REF!="No Data",1,IF(#REF!&lt;&gt;"",1,0))</f>
        <v>#REF!</v>
      </c>
      <c r="U2" s="213" t="e">
        <f>IF('Crisis Indicator Data'!#REF!="No Data",1,IF(#REF!&lt;&gt;"",1,0))</f>
        <v>#REF!</v>
      </c>
      <c r="V2" s="213" t="e">
        <f>IF('Crisis Indicator Data'!#REF!="No Data",1,IF(#REF!&lt;&gt;"",1,0))</f>
        <v>#REF!</v>
      </c>
      <c r="W2" s="213" t="e">
        <f>IF('Crisis Indicator Data'!#REF!="No Data",1,IF(#REF!&lt;&gt;"",1,0))</f>
        <v>#REF!</v>
      </c>
      <c r="X2" s="213" t="e">
        <f>IF('Crisis Indicator Data'!#REF!="No Data",1,IF(#REF!&lt;&gt;"",1,0))</f>
        <v>#REF!</v>
      </c>
      <c r="Y2" s="213" t="e">
        <f>IF('Crisis Indicator Data'!#REF!="No Data",1,IF(#REF!&lt;&gt;"",1,0))</f>
        <v>#REF!</v>
      </c>
      <c r="Z2" s="213" t="e">
        <f>IF('Crisis Indicator Data'!#REF!="No Data",1,IF(#REF!&lt;&gt;"",1,0))</f>
        <v>#REF!</v>
      </c>
      <c r="AA2" s="213" t="e">
        <f>IF('Crisis Indicator Data'!#REF!="No Data",1,IF(#REF!&lt;&gt;"",1,0))</f>
        <v>#REF!</v>
      </c>
      <c r="AB2" s="213" t="e">
        <f>IF('Crisis Indicator Data'!#REF!="No Data",1,IF(#REF!&lt;&gt;"",1,0))</f>
        <v>#REF!</v>
      </c>
      <c r="AC2" s="213" t="e">
        <f>IF('Crisis Indicator Data'!#REF!="No Data",1,IF(#REF!&lt;&gt;"",1,0))</f>
        <v>#REF!</v>
      </c>
      <c r="AD2" s="213" t="e">
        <f>IF('Crisis Indicator Data'!#REF!="No Data",1,IF(#REF!&lt;&gt;"",1,0))</f>
        <v>#REF!</v>
      </c>
      <c r="AE2" s="213" t="e">
        <f>IF('Crisis Indicator Data'!#REF!="No Data",1,IF(#REF!&lt;&gt;"",1,0))</f>
        <v>#REF!</v>
      </c>
      <c r="AF2" s="213" t="e">
        <f>IF('Crisis Indicator Data'!#REF!="No Data",1,IF(#REF!&lt;&gt;"",1,0))</f>
        <v>#REF!</v>
      </c>
      <c r="AG2" s="213" t="e">
        <f>IF('Crisis Indicator Data'!#REF!="No Data",1,IF(#REF!&lt;&gt;"",1,0))</f>
        <v>#REF!</v>
      </c>
      <c r="AH2" s="213" t="e">
        <f>IF('Crisis Indicator Data'!#REF!="No Data",1,IF(#REF!&lt;&gt;"",1,0))</f>
        <v>#REF!</v>
      </c>
      <c r="AI2" s="213" t="e">
        <f>IF('Crisis Indicator Data'!#REF!="No Data",1,IF(#REF!&lt;&gt;"",1,0))</f>
        <v>#REF!</v>
      </c>
      <c r="AJ2" s="213" t="e">
        <f>IF('Crisis Indicator Data'!#REF!="No Data",1,IF(#REF!&lt;&gt;"",1,0))</f>
        <v>#REF!</v>
      </c>
      <c r="AK2" s="213" t="e">
        <f>IF('Crisis Indicator Data'!#REF!="No Data",1,IF(#REF!&lt;&gt;"",1,0))</f>
        <v>#REF!</v>
      </c>
      <c r="AL2" s="213" t="e">
        <f>IF('Crisis Indicator Data'!#REF!="No Data",1,IF(#REF!&lt;&gt;"",1,0))</f>
        <v>#REF!</v>
      </c>
      <c r="AM2" s="213" t="e">
        <f>IF('Crisis Indicator Data'!#REF!="No Data",1,IF(#REF!&lt;&gt;"",1,0))</f>
        <v>#REF!</v>
      </c>
      <c r="AN2" s="213" t="e">
        <f>IF('Crisis Indicator Data'!#REF!="No Data",1,IF(#REF!&lt;&gt;"",1,0))</f>
        <v>#REF!</v>
      </c>
      <c r="AO2" s="213" t="e">
        <f>IF('Crisis Indicator Data'!#REF!="No Data",1,IF(#REF!&lt;&gt;"",1,0))</f>
        <v>#REF!</v>
      </c>
      <c r="AP2" s="213" t="e">
        <f>IF('Crisis Indicator Data'!#REF!="No Data",1,IF(#REF!&lt;&gt;"",1,0))</f>
        <v>#REF!</v>
      </c>
      <c r="AQ2" s="213" t="e">
        <f>IF('Crisis Indicator Data'!#REF!="No Data",1,IF(#REF!&lt;&gt;"",1,0))</f>
        <v>#REF!</v>
      </c>
      <c r="AR2" s="213" t="e">
        <f>IF('Crisis Indicator Data'!#REF!="No Data",1,IF(#REF!&lt;&gt;"",1,0))</f>
        <v>#REF!</v>
      </c>
      <c r="AS2" s="213" t="e">
        <f>IF('Crisis Indicator Data'!#REF!="No Data",1,IF(#REF!&lt;&gt;"",1,0))</f>
        <v>#REF!</v>
      </c>
      <c r="AT2" s="213" t="e">
        <f>IF('Crisis Indicator Data'!#REF!="No Data",1,IF(#REF!&lt;&gt;"",1,0))</f>
        <v>#REF!</v>
      </c>
      <c r="AU2" s="213" t="e">
        <f>IF('Crisis Indicator Data'!#REF!="No Data",1,IF(#REF!&lt;&gt;"",1,0))</f>
        <v>#REF!</v>
      </c>
      <c r="AV2" s="213" t="e">
        <f>IF('Crisis Indicator Data'!#REF!="No Data",1,IF(#REF!&lt;&gt;"",1,0))</f>
        <v>#REF!</v>
      </c>
      <c r="AW2" s="213" t="e">
        <f>IF('Crisis Indicator Data'!#REF!="No Data",1,IF(#REF!&lt;&gt;"",1,0))</f>
        <v>#REF!</v>
      </c>
      <c r="AX2" s="213" t="e">
        <f>IF('Crisis Indicator Data'!#REF!="No Data",1,IF(#REF!&lt;&gt;"",1,0))</f>
        <v>#REF!</v>
      </c>
      <c r="AY2" s="213" t="e">
        <f>IF('Crisis Indicator Data'!#REF!="No Data",1,IF(#REF!&lt;&gt;"",1,0))</f>
        <v>#REF!</v>
      </c>
      <c r="AZ2" s="213" t="e">
        <f>IF('Crisis Indicator Data'!#REF!="No Data",1,IF(#REF!&lt;&gt;"",1,0))</f>
        <v>#REF!</v>
      </c>
      <c r="BA2" t="e">
        <f t="shared" ref="BA2:BA33" si="0">SUM(B2:AZ2)</f>
        <v>#REF!</v>
      </c>
      <c r="BB2" s="22" t="e">
        <f t="shared" ref="BB2:BB33" si="1">BA2/51</f>
        <v>#REF!</v>
      </c>
    </row>
    <row r="3" spans="1:54" x14ac:dyDescent="0.35">
      <c r="A3" t="s">
        <v>8054</v>
      </c>
      <c r="B3" s="213" t="e">
        <f>IF('Crisis Indicator Data'!#REF!="No Data",1,IF(#REF!&lt;&gt;"",1,0))</f>
        <v>#REF!</v>
      </c>
      <c r="C3" s="213" t="e">
        <f>IF('Crisis Indicator Data'!#REF!="No Data",1,IF(#REF!&lt;&gt;"",1,0))</f>
        <v>#REF!</v>
      </c>
      <c r="D3" s="213" t="e">
        <f>IF('Crisis Indicator Data'!#REF!="No Data",1,IF(#REF!&lt;&gt;"",1,0))</f>
        <v>#REF!</v>
      </c>
      <c r="E3" s="213" t="e">
        <f>IF('Crisis Indicator Data'!#REF!="No Data",1,IF(#REF!&lt;&gt;"",1,0))</f>
        <v>#REF!</v>
      </c>
      <c r="F3" s="213" t="e">
        <f>IF('Crisis Indicator Data'!#REF!="No Data",1,IF(#REF!&lt;&gt;"",1,0))</f>
        <v>#REF!</v>
      </c>
      <c r="G3" s="213" t="e">
        <f>IF('Crisis Indicator Data'!#REF!="No Data",1,IF(#REF!&lt;&gt;"",1,0))</f>
        <v>#REF!</v>
      </c>
      <c r="H3" s="213" t="e">
        <f>IF('Crisis Indicator Data'!#REF!="No Data",1,IF(#REF!&lt;&gt;"",1,0))</f>
        <v>#REF!</v>
      </c>
      <c r="I3" s="213" t="e">
        <f>IF('Crisis Indicator Data'!#REF!="No Data",1,IF(#REF!&lt;&gt;"",1,0))</f>
        <v>#REF!</v>
      </c>
      <c r="J3" s="213" t="e">
        <f>IF('Crisis Indicator Data'!#REF!="No Data",1,IF(#REF!&lt;&gt;"",1,0))</f>
        <v>#REF!</v>
      </c>
      <c r="K3" s="213" t="e">
        <f>IF('Crisis Indicator Data'!#REF!="No Data",1,IF(#REF!&lt;&gt;"",1,0))</f>
        <v>#REF!</v>
      </c>
      <c r="L3" s="213" t="e">
        <f>IF('Crisis Indicator Data'!#REF!="No Data",1,IF(#REF!&lt;&gt;"",1,0))</f>
        <v>#REF!</v>
      </c>
      <c r="M3" s="213" t="e">
        <f>IF('Crisis Indicator Data'!#REF!="No Data",1,IF(#REF!&lt;&gt;"",1,0))</f>
        <v>#REF!</v>
      </c>
      <c r="N3" s="213" t="e">
        <f>IF('Crisis Indicator Data'!#REF!="No Data",1,IF(#REF!&lt;&gt;"",1,0))</f>
        <v>#REF!</v>
      </c>
      <c r="O3" s="213" t="e">
        <f>IF('Crisis Indicator Data'!#REF!="No Data",1,IF(#REF!&lt;&gt;"",1,0))</f>
        <v>#REF!</v>
      </c>
      <c r="P3" s="213" t="e">
        <f>IF('Crisis Indicator Data'!#REF!="No Data",1,IF(#REF!&lt;&gt;"",1,0))</f>
        <v>#REF!</v>
      </c>
      <c r="Q3" s="213" t="e">
        <f>IF('Crisis Indicator Data'!#REF!="No Data",1,IF(#REF!&lt;&gt;"",1,0))</f>
        <v>#REF!</v>
      </c>
      <c r="R3" s="213" t="e">
        <f>IF('Crisis Indicator Data'!#REF!="No Data",1,IF(#REF!&lt;&gt;"",1,0))</f>
        <v>#REF!</v>
      </c>
      <c r="S3" s="213" t="e">
        <f>IF('Crisis Indicator Data'!#REF!="No Data",1,IF(#REF!&lt;&gt;"",1,0))</f>
        <v>#REF!</v>
      </c>
      <c r="T3" s="213" t="e">
        <f>IF('Crisis Indicator Data'!#REF!="No Data",1,IF(#REF!&lt;&gt;"",1,0))</f>
        <v>#REF!</v>
      </c>
      <c r="U3" s="213" t="e">
        <f>IF('Crisis Indicator Data'!#REF!="No Data",1,IF(#REF!&lt;&gt;"",1,0))</f>
        <v>#REF!</v>
      </c>
      <c r="V3" s="213" t="e">
        <f>IF('Crisis Indicator Data'!#REF!="No Data",1,IF(#REF!&lt;&gt;"",1,0))</f>
        <v>#REF!</v>
      </c>
      <c r="W3" s="213" t="e">
        <f>IF('Crisis Indicator Data'!#REF!="No Data",1,IF(#REF!&lt;&gt;"",1,0))</f>
        <v>#REF!</v>
      </c>
      <c r="X3" s="213" t="e">
        <f>IF('Crisis Indicator Data'!#REF!="No Data",1,IF(#REF!&lt;&gt;"",1,0))</f>
        <v>#REF!</v>
      </c>
      <c r="Y3" s="213" t="e">
        <f>IF('Crisis Indicator Data'!#REF!="No Data",1,IF(#REF!&lt;&gt;"",1,0))</f>
        <v>#REF!</v>
      </c>
      <c r="Z3" s="213" t="e">
        <f>IF('Crisis Indicator Data'!#REF!="No Data",1,IF(#REF!&lt;&gt;"",1,0))</f>
        <v>#REF!</v>
      </c>
      <c r="AA3" s="213" t="e">
        <f>IF('Crisis Indicator Data'!#REF!="No Data",1,IF(#REF!&lt;&gt;"",1,0))</f>
        <v>#REF!</v>
      </c>
      <c r="AB3" s="213" t="e">
        <f>IF('Crisis Indicator Data'!#REF!="No Data",1,IF(#REF!&lt;&gt;"",1,0))</f>
        <v>#REF!</v>
      </c>
      <c r="AC3" s="213" t="e">
        <f>IF('Crisis Indicator Data'!#REF!="No Data",1,IF(#REF!&lt;&gt;"",1,0))</f>
        <v>#REF!</v>
      </c>
      <c r="AD3" s="213" t="e">
        <f>IF('Crisis Indicator Data'!#REF!="No Data",1,IF(#REF!&lt;&gt;"",1,0))</f>
        <v>#REF!</v>
      </c>
      <c r="AE3" s="213" t="e">
        <f>IF('Crisis Indicator Data'!#REF!="No Data",1,IF(#REF!&lt;&gt;"",1,0))</f>
        <v>#REF!</v>
      </c>
      <c r="AF3" s="213" t="e">
        <f>IF('Crisis Indicator Data'!#REF!="No Data",1,IF(#REF!&lt;&gt;"",1,0))</f>
        <v>#REF!</v>
      </c>
      <c r="AG3" s="213" t="e">
        <f>IF('Crisis Indicator Data'!#REF!="No Data",1,IF(#REF!&lt;&gt;"",1,0))</f>
        <v>#REF!</v>
      </c>
      <c r="AH3" s="213" t="e">
        <f>IF('Crisis Indicator Data'!#REF!="No Data",1,IF(#REF!&lt;&gt;"",1,0))</f>
        <v>#REF!</v>
      </c>
      <c r="AI3" s="213" t="e">
        <f>IF('Crisis Indicator Data'!#REF!="No Data",1,IF(#REF!&lt;&gt;"",1,0))</f>
        <v>#REF!</v>
      </c>
      <c r="AJ3" s="213" t="e">
        <f>IF('Crisis Indicator Data'!#REF!="No Data",1,IF(#REF!&lt;&gt;"",1,0))</f>
        <v>#REF!</v>
      </c>
      <c r="AK3" s="213" t="e">
        <f>IF('Crisis Indicator Data'!#REF!="No Data",1,IF(#REF!&lt;&gt;"",1,0))</f>
        <v>#REF!</v>
      </c>
      <c r="AL3" s="213" t="e">
        <f>IF('Crisis Indicator Data'!#REF!="No Data",1,IF(#REF!&lt;&gt;"",1,0))</f>
        <v>#REF!</v>
      </c>
      <c r="AM3" s="213" t="e">
        <f>IF('Crisis Indicator Data'!#REF!="No Data",1,IF(#REF!&lt;&gt;"",1,0))</f>
        <v>#REF!</v>
      </c>
      <c r="AN3" s="213" t="e">
        <f>IF('Crisis Indicator Data'!#REF!="No Data",1,IF(#REF!&lt;&gt;"",1,0))</f>
        <v>#REF!</v>
      </c>
      <c r="AO3" s="213" t="e">
        <f>IF('Crisis Indicator Data'!#REF!="No Data",1,IF(#REF!&lt;&gt;"",1,0))</f>
        <v>#REF!</v>
      </c>
      <c r="AP3" s="213" t="e">
        <f>IF('Crisis Indicator Data'!#REF!="No Data",1,IF(#REF!&lt;&gt;"",1,0))</f>
        <v>#REF!</v>
      </c>
      <c r="AQ3" s="213" t="e">
        <f>IF('Crisis Indicator Data'!#REF!="No Data",1,IF(#REF!&lt;&gt;"",1,0))</f>
        <v>#REF!</v>
      </c>
      <c r="AR3" s="213" t="e">
        <f>IF('Crisis Indicator Data'!#REF!="No Data",1,IF(#REF!&lt;&gt;"",1,0))</f>
        <v>#REF!</v>
      </c>
      <c r="AS3" s="213" t="e">
        <f>IF('Crisis Indicator Data'!#REF!="No Data",1,IF(#REF!&lt;&gt;"",1,0))</f>
        <v>#REF!</v>
      </c>
      <c r="AT3" s="213" t="e">
        <f>IF('Crisis Indicator Data'!#REF!="No Data",1,IF(#REF!&lt;&gt;"",1,0))</f>
        <v>#REF!</v>
      </c>
      <c r="AU3" s="213" t="e">
        <f>IF('Crisis Indicator Data'!#REF!="No Data",1,IF(#REF!&lt;&gt;"",1,0))</f>
        <v>#REF!</v>
      </c>
      <c r="AV3" s="213" t="e">
        <f>IF('Crisis Indicator Data'!#REF!="No Data",1,IF(#REF!&lt;&gt;"",1,0))</f>
        <v>#REF!</v>
      </c>
      <c r="AW3" s="213" t="e">
        <f>IF('Crisis Indicator Data'!#REF!="No Data",1,IF(#REF!&lt;&gt;"",1,0))</f>
        <v>#REF!</v>
      </c>
      <c r="AX3" s="213" t="e">
        <f>IF('Crisis Indicator Data'!#REF!="No Data",1,IF(#REF!&lt;&gt;"",1,0))</f>
        <v>#REF!</v>
      </c>
      <c r="AY3" s="213" t="e">
        <f>IF('Crisis Indicator Data'!#REF!="No Data",1,IF(#REF!&lt;&gt;"",1,0))</f>
        <v>#REF!</v>
      </c>
      <c r="AZ3" s="213" t="e">
        <f>IF('Crisis Indicator Data'!#REF!="No Data",1,IF(#REF!&lt;&gt;"",1,0))</f>
        <v>#REF!</v>
      </c>
      <c r="BA3" t="e">
        <f t="shared" si="0"/>
        <v>#REF!</v>
      </c>
      <c r="BB3" s="22" t="e">
        <f t="shared" si="1"/>
        <v>#REF!</v>
      </c>
    </row>
    <row r="4" spans="1:54" x14ac:dyDescent="0.35">
      <c r="A4" t="s">
        <v>8130</v>
      </c>
      <c r="B4" s="213" t="e">
        <f>IF('Crisis Indicator Data'!#REF!="No Data",1,IF(#REF!&lt;&gt;"",1,0))</f>
        <v>#REF!</v>
      </c>
      <c r="C4" s="213" t="e">
        <f>IF('Crisis Indicator Data'!#REF!="No Data",1,IF(#REF!&lt;&gt;"",1,0))</f>
        <v>#REF!</v>
      </c>
      <c r="D4" s="213" t="e">
        <f>IF('Crisis Indicator Data'!#REF!="No Data",1,IF(#REF!&lt;&gt;"",1,0))</f>
        <v>#REF!</v>
      </c>
      <c r="E4" s="213" t="e">
        <f>IF('Crisis Indicator Data'!#REF!="No Data",1,IF(#REF!&lt;&gt;"",1,0))</f>
        <v>#REF!</v>
      </c>
      <c r="F4" s="213" t="e">
        <f>IF('Crisis Indicator Data'!#REF!="No Data",1,IF(#REF!&lt;&gt;"",1,0))</f>
        <v>#REF!</v>
      </c>
      <c r="G4" s="213" t="e">
        <f>IF('Crisis Indicator Data'!#REF!="No Data",1,IF(#REF!&lt;&gt;"",1,0))</f>
        <v>#REF!</v>
      </c>
      <c r="H4" s="213" t="e">
        <f>IF('Crisis Indicator Data'!#REF!="No Data",1,IF(#REF!&lt;&gt;"",1,0))</f>
        <v>#REF!</v>
      </c>
      <c r="I4" s="213" t="e">
        <f>IF('Crisis Indicator Data'!#REF!="No Data",1,IF(#REF!&lt;&gt;"",1,0))</f>
        <v>#REF!</v>
      </c>
      <c r="J4" s="213" t="e">
        <f>IF('Crisis Indicator Data'!#REF!="No Data",1,IF(#REF!&lt;&gt;"",1,0))</f>
        <v>#REF!</v>
      </c>
      <c r="K4" s="213" t="e">
        <f>IF('Crisis Indicator Data'!#REF!="No Data",1,IF(#REF!&lt;&gt;"",1,0))</f>
        <v>#REF!</v>
      </c>
      <c r="L4" s="213" t="e">
        <f>IF('Crisis Indicator Data'!#REF!="No Data",1,IF(#REF!&lt;&gt;"",1,0))</f>
        <v>#REF!</v>
      </c>
      <c r="M4" s="213" t="e">
        <f>IF('Crisis Indicator Data'!#REF!="No Data",1,IF(#REF!&lt;&gt;"",1,0))</f>
        <v>#REF!</v>
      </c>
      <c r="N4" s="213" t="e">
        <f>IF('Crisis Indicator Data'!#REF!="No Data",1,IF(#REF!&lt;&gt;"",1,0))</f>
        <v>#REF!</v>
      </c>
      <c r="O4" s="213" t="e">
        <f>IF('Crisis Indicator Data'!#REF!="No Data",1,IF(#REF!&lt;&gt;"",1,0))</f>
        <v>#REF!</v>
      </c>
      <c r="P4" s="213" t="e">
        <f>IF('Crisis Indicator Data'!#REF!="No Data",1,IF(#REF!&lt;&gt;"",1,0))</f>
        <v>#REF!</v>
      </c>
      <c r="Q4" s="213" t="e">
        <f>IF('Crisis Indicator Data'!#REF!="No Data",1,IF(#REF!&lt;&gt;"",1,0))</f>
        <v>#REF!</v>
      </c>
      <c r="R4" s="213" t="e">
        <f>IF('Crisis Indicator Data'!#REF!="No Data",1,IF(#REF!&lt;&gt;"",1,0))</f>
        <v>#REF!</v>
      </c>
      <c r="S4" s="213" t="e">
        <f>IF('Crisis Indicator Data'!#REF!="No Data",1,IF(#REF!&lt;&gt;"",1,0))</f>
        <v>#REF!</v>
      </c>
      <c r="T4" s="213" t="e">
        <f>IF('Crisis Indicator Data'!#REF!="No Data",1,IF(#REF!&lt;&gt;"",1,0))</f>
        <v>#REF!</v>
      </c>
      <c r="U4" s="213" t="e">
        <f>IF('Crisis Indicator Data'!#REF!="No Data",1,IF(#REF!&lt;&gt;"",1,0))</f>
        <v>#REF!</v>
      </c>
      <c r="V4" s="213" t="e">
        <f>IF('Crisis Indicator Data'!#REF!="No Data",1,IF(#REF!&lt;&gt;"",1,0))</f>
        <v>#REF!</v>
      </c>
      <c r="W4" s="213" t="e">
        <f>IF('Crisis Indicator Data'!#REF!="No Data",1,IF(#REF!&lt;&gt;"",1,0))</f>
        <v>#REF!</v>
      </c>
      <c r="X4" s="213" t="e">
        <f>IF('Crisis Indicator Data'!#REF!="No Data",1,IF(#REF!&lt;&gt;"",1,0))</f>
        <v>#REF!</v>
      </c>
      <c r="Y4" s="213" t="e">
        <f>IF('Crisis Indicator Data'!#REF!="No Data",1,IF(#REF!&lt;&gt;"",1,0))</f>
        <v>#REF!</v>
      </c>
      <c r="Z4" s="213" t="e">
        <f>IF('Crisis Indicator Data'!#REF!="No Data",1,IF(#REF!&lt;&gt;"",1,0))</f>
        <v>#REF!</v>
      </c>
      <c r="AA4" s="213" t="e">
        <f>IF('Crisis Indicator Data'!#REF!="No Data",1,IF(#REF!&lt;&gt;"",1,0))</f>
        <v>#REF!</v>
      </c>
      <c r="AB4" s="213" t="e">
        <f>IF('Crisis Indicator Data'!#REF!="No Data",1,IF(#REF!&lt;&gt;"",1,0))</f>
        <v>#REF!</v>
      </c>
      <c r="AC4" s="213" t="e">
        <f>IF('Crisis Indicator Data'!#REF!="No Data",1,IF(#REF!&lt;&gt;"",1,0))</f>
        <v>#REF!</v>
      </c>
      <c r="AD4" s="213" t="e">
        <f>IF('Crisis Indicator Data'!#REF!="No Data",1,IF(#REF!&lt;&gt;"",1,0))</f>
        <v>#REF!</v>
      </c>
      <c r="AE4" s="213" t="e">
        <f>IF('Crisis Indicator Data'!#REF!="No Data",1,IF(#REF!&lt;&gt;"",1,0))</f>
        <v>#REF!</v>
      </c>
      <c r="AF4" s="213" t="e">
        <f>IF('Crisis Indicator Data'!#REF!="No Data",1,IF(#REF!&lt;&gt;"",1,0))</f>
        <v>#REF!</v>
      </c>
      <c r="AG4" s="213" t="e">
        <f>IF('Crisis Indicator Data'!#REF!="No Data",1,IF(#REF!&lt;&gt;"",1,0))</f>
        <v>#REF!</v>
      </c>
      <c r="AH4" s="213" t="e">
        <f>IF('Crisis Indicator Data'!#REF!="No Data",1,IF(#REF!&lt;&gt;"",1,0))</f>
        <v>#REF!</v>
      </c>
      <c r="AI4" s="213" t="e">
        <f>IF('Crisis Indicator Data'!#REF!="No Data",1,IF(#REF!&lt;&gt;"",1,0))</f>
        <v>#REF!</v>
      </c>
      <c r="AJ4" s="213" t="e">
        <f>IF('Crisis Indicator Data'!#REF!="No Data",1,IF(#REF!&lt;&gt;"",1,0))</f>
        <v>#REF!</v>
      </c>
      <c r="AK4" s="213" t="e">
        <f>IF('Crisis Indicator Data'!#REF!="No Data",1,IF(#REF!&lt;&gt;"",1,0))</f>
        <v>#REF!</v>
      </c>
      <c r="AL4" s="213" t="e">
        <f>IF('Crisis Indicator Data'!#REF!="No Data",1,IF(#REF!&lt;&gt;"",1,0))</f>
        <v>#REF!</v>
      </c>
      <c r="AM4" s="213" t="e">
        <f>IF('Crisis Indicator Data'!#REF!="No Data",1,IF(#REF!&lt;&gt;"",1,0))</f>
        <v>#REF!</v>
      </c>
      <c r="AN4" s="213" t="e">
        <f>IF('Crisis Indicator Data'!#REF!="No Data",1,IF(#REF!&lt;&gt;"",1,0))</f>
        <v>#REF!</v>
      </c>
      <c r="AO4" s="213" t="e">
        <f>IF('Crisis Indicator Data'!#REF!="No Data",1,IF(#REF!&lt;&gt;"",1,0))</f>
        <v>#REF!</v>
      </c>
      <c r="AP4" s="213" t="e">
        <f>IF('Crisis Indicator Data'!#REF!="No Data",1,IF(#REF!&lt;&gt;"",1,0))</f>
        <v>#REF!</v>
      </c>
      <c r="AQ4" s="213" t="e">
        <f>IF('Crisis Indicator Data'!#REF!="No Data",1,IF(#REF!&lt;&gt;"",1,0))</f>
        <v>#REF!</v>
      </c>
      <c r="AR4" s="213" t="e">
        <f>IF('Crisis Indicator Data'!#REF!="No Data",1,IF(#REF!&lt;&gt;"",1,0))</f>
        <v>#REF!</v>
      </c>
      <c r="AS4" s="213" t="e">
        <f>IF('Crisis Indicator Data'!#REF!="No Data",1,IF(#REF!&lt;&gt;"",1,0))</f>
        <v>#REF!</v>
      </c>
      <c r="AT4" s="213" t="e">
        <f>IF('Crisis Indicator Data'!#REF!="No Data",1,IF(#REF!&lt;&gt;"",1,0))</f>
        <v>#REF!</v>
      </c>
      <c r="AU4" s="213" t="e">
        <f>IF('Crisis Indicator Data'!#REF!="No Data",1,IF(#REF!&lt;&gt;"",1,0))</f>
        <v>#REF!</v>
      </c>
      <c r="AV4" s="213" t="e">
        <f>IF('Crisis Indicator Data'!#REF!="No Data",1,IF(#REF!&lt;&gt;"",1,0))</f>
        <v>#REF!</v>
      </c>
      <c r="AW4" s="213" t="e">
        <f>IF('Crisis Indicator Data'!#REF!="No Data",1,IF(#REF!&lt;&gt;"",1,0))</f>
        <v>#REF!</v>
      </c>
      <c r="AX4" s="213" t="e">
        <f>IF('Crisis Indicator Data'!#REF!="No Data",1,IF(#REF!&lt;&gt;"",1,0))</f>
        <v>#REF!</v>
      </c>
      <c r="AY4" s="213" t="e">
        <f>IF('Crisis Indicator Data'!#REF!="No Data",1,IF(#REF!&lt;&gt;"",1,0))</f>
        <v>#REF!</v>
      </c>
      <c r="AZ4" s="213" t="e">
        <f>IF('Crisis Indicator Data'!#REF!="No Data",1,IF(#REF!&lt;&gt;"",1,0))</f>
        <v>#REF!</v>
      </c>
      <c r="BA4" t="e">
        <f t="shared" si="0"/>
        <v>#REF!</v>
      </c>
      <c r="BB4" s="22" t="e">
        <f t="shared" si="1"/>
        <v>#REF!</v>
      </c>
    </row>
    <row r="5" spans="1:54" x14ac:dyDescent="0.35">
      <c r="A5" t="s">
        <v>8052</v>
      </c>
      <c r="B5" s="213" t="e">
        <f>IF('Crisis Indicator Data'!#REF!="No Data",1,IF(#REF!&lt;&gt;"",1,0))</f>
        <v>#REF!</v>
      </c>
      <c r="C5" s="213" t="e">
        <f>IF('Crisis Indicator Data'!#REF!="No Data",1,IF(#REF!&lt;&gt;"",1,0))</f>
        <v>#REF!</v>
      </c>
      <c r="D5" s="213" t="e">
        <f>IF('Crisis Indicator Data'!#REF!="No Data",1,IF(#REF!&lt;&gt;"",1,0))</f>
        <v>#REF!</v>
      </c>
      <c r="E5" s="213" t="e">
        <f>IF('Crisis Indicator Data'!#REF!="No Data",1,IF(#REF!&lt;&gt;"",1,0))</f>
        <v>#REF!</v>
      </c>
      <c r="F5" s="213" t="e">
        <f>IF('Crisis Indicator Data'!#REF!="No Data",1,IF(#REF!&lt;&gt;"",1,0))</f>
        <v>#REF!</v>
      </c>
      <c r="G5" s="213" t="e">
        <f>IF('Crisis Indicator Data'!#REF!="No Data",1,IF(#REF!&lt;&gt;"",1,0))</f>
        <v>#REF!</v>
      </c>
      <c r="H5" s="213" t="e">
        <f>IF('Crisis Indicator Data'!#REF!="No Data",1,IF(#REF!&lt;&gt;"",1,0))</f>
        <v>#REF!</v>
      </c>
      <c r="I5" s="213" t="e">
        <f>IF('Crisis Indicator Data'!#REF!="No Data",1,IF(#REF!&lt;&gt;"",1,0))</f>
        <v>#REF!</v>
      </c>
      <c r="J5" s="213" t="e">
        <f>IF('Crisis Indicator Data'!#REF!="No Data",1,IF(#REF!&lt;&gt;"",1,0))</f>
        <v>#REF!</v>
      </c>
      <c r="K5" s="213" t="e">
        <f>IF('Crisis Indicator Data'!#REF!="No Data",1,IF(#REF!&lt;&gt;"",1,0))</f>
        <v>#REF!</v>
      </c>
      <c r="L5" s="213" t="e">
        <f>IF('Crisis Indicator Data'!#REF!="No Data",1,IF(#REF!&lt;&gt;"",1,0))</f>
        <v>#REF!</v>
      </c>
      <c r="M5" s="213" t="e">
        <f>IF('Crisis Indicator Data'!#REF!="No Data",1,IF(#REF!&lt;&gt;"",1,0))</f>
        <v>#REF!</v>
      </c>
      <c r="N5" s="213" t="e">
        <f>IF('Crisis Indicator Data'!#REF!="No Data",1,IF(#REF!&lt;&gt;"",1,0))</f>
        <v>#REF!</v>
      </c>
      <c r="O5" s="213" t="e">
        <f>IF('Crisis Indicator Data'!#REF!="No Data",1,IF(#REF!&lt;&gt;"",1,0))</f>
        <v>#REF!</v>
      </c>
      <c r="P5" s="213" t="e">
        <f>IF('Crisis Indicator Data'!#REF!="No Data",1,IF(#REF!&lt;&gt;"",1,0))</f>
        <v>#REF!</v>
      </c>
      <c r="Q5" s="213" t="e">
        <f>IF('Crisis Indicator Data'!#REF!="No Data",1,IF(#REF!&lt;&gt;"",1,0))</f>
        <v>#REF!</v>
      </c>
      <c r="R5" s="213" t="e">
        <f>IF('Crisis Indicator Data'!#REF!="No Data",1,IF(#REF!&lt;&gt;"",1,0))</f>
        <v>#REF!</v>
      </c>
      <c r="S5" s="213" t="e">
        <f>IF('Crisis Indicator Data'!#REF!="No Data",1,IF(#REF!&lt;&gt;"",1,0))</f>
        <v>#REF!</v>
      </c>
      <c r="T5" s="213" t="e">
        <f>IF('Crisis Indicator Data'!#REF!="No Data",1,IF(#REF!&lt;&gt;"",1,0))</f>
        <v>#REF!</v>
      </c>
      <c r="U5" s="213" t="e">
        <f>IF('Crisis Indicator Data'!#REF!="No Data",1,IF(#REF!&lt;&gt;"",1,0))</f>
        <v>#REF!</v>
      </c>
      <c r="V5" s="213" t="e">
        <f>IF('Crisis Indicator Data'!#REF!="No Data",1,IF(#REF!&lt;&gt;"",1,0))</f>
        <v>#REF!</v>
      </c>
      <c r="W5" s="213" t="e">
        <f>IF('Crisis Indicator Data'!#REF!="No Data",1,IF(#REF!&lt;&gt;"",1,0))</f>
        <v>#REF!</v>
      </c>
      <c r="X5" s="213" t="e">
        <f>IF('Crisis Indicator Data'!#REF!="No Data",1,IF(#REF!&lt;&gt;"",1,0))</f>
        <v>#REF!</v>
      </c>
      <c r="Y5" s="213" t="e">
        <f>IF('Crisis Indicator Data'!#REF!="No Data",1,IF(#REF!&lt;&gt;"",1,0))</f>
        <v>#REF!</v>
      </c>
      <c r="Z5" s="213" t="e">
        <f>IF('Crisis Indicator Data'!#REF!="No Data",1,IF(#REF!&lt;&gt;"",1,0))</f>
        <v>#REF!</v>
      </c>
      <c r="AA5" s="213" t="e">
        <f>IF('Crisis Indicator Data'!#REF!="No Data",1,IF(#REF!&lt;&gt;"",1,0))</f>
        <v>#REF!</v>
      </c>
      <c r="AB5" s="213" t="e">
        <f>IF('Crisis Indicator Data'!#REF!="No Data",1,IF(#REF!&lt;&gt;"",1,0))</f>
        <v>#REF!</v>
      </c>
      <c r="AC5" s="213" t="e">
        <f>IF('Crisis Indicator Data'!#REF!="No Data",1,IF(#REF!&lt;&gt;"",1,0))</f>
        <v>#REF!</v>
      </c>
      <c r="AD5" s="213" t="e">
        <f>IF('Crisis Indicator Data'!#REF!="No Data",1,IF(#REF!&lt;&gt;"",1,0))</f>
        <v>#REF!</v>
      </c>
      <c r="AE5" s="213" t="e">
        <f>IF('Crisis Indicator Data'!#REF!="No Data",1,IF(#REF!&lt;&gt;"",1,0))</f>
        <v>#REF!</v>
      </c>
      <c r="AF5" s="213" t="e">
        <f>IF('Crisis Indicator Data'!#REF!="No Data",1,IF(#REF!&lt;&gt;"",1,0))</f>
        <v>#REF!</v>
      </c>
      <c r="AG5" s="213" t="e">
        <f>IF('Crisis Indicator Data'!#REF!="No Data",1,IF(#REF!&lt;&gt;"",1,0))</f>
        <v>#REF!</v>
      </c>
      <c r="AH5" s="213" t="e">
        <f>IF('Crisis Indicator Data'!#REF!="No Data",1,IF(#REF!&lt;&gt;"",1,0))</f>
        <v>#REF!</v>
      </c>
      <c r="AI5" s="213" t="e">
        <f>IF('Crisis Indicator Data'!#REF!="No Data",1,IF(#REF!&lt;&gt;"",1,0))</f>
        <v>#REF!</v>
      </c>
      <c r="AJ5" s="213" t="e">
        <f>IF('Crisis Indicator Data'!#REF!="No Data",1,IF(#REF!&lt;&gt;"",1,0))</f>
        <v>#REF!</v>
      </c>
      <c r="AK5" s="213" t="e">
        <f>IF('Crisis Indicator Data'!#REF!="No Data",1,IF(#REF!&lt;&gt;"",1,0))</f>
        <v>#REF!</v>
      </c>
      <c r="AL5" s="213" t="e">
        <f>IF('Crisis Indicator Data'!#REF!="No Data",1,IF(#REF!&lt;&gt;"",1,0))</f>
        <v>#REF!</v>
      </c>
      <c r="AM5" s="213" t="e">
        <f>IF('Crisis Indicator Data'!#REF!="No Data",1,IF(#REF!&lt;&gt;"",1,0))</f>
        <v>#REF!</v>
      </c>
      <c r="AN5" s="213" t="e">
        <f>IF('Crisis Indicator Data'!#REF!="No Data",1,IF(#REF!&lt;&gt;"",1,0))</f>
        <v>#REF!</v>
      </c>
      <c r="AO5" s="213" t="e">
        <f>IF('Crisis Indicator Data'!#REF!="No Data",1,IF(#REF!&lt;&gt;"",1,0))</f>
        <v>#REF!</v>
      </c>
      <c r="AP5" s="213" t="e">
        <f>IF('Crisis Indicator Data'!#REF!="No Data",1,IF(#REF!&lt;&gt;"",1,0))</f>
        <v>#REF!</v>
      </c>
      <c r="AQ5" s="213" t="e">
        <f>IF('Crisis Indicator Data'!#REF!="No Data",1,IF(#REF!&lt;&gt;"",1,0))</f>
        <v>#REF!</v>
      </c>
      <c r="AR5" s="213" t="e">
        <f>IF('Crisis Indicator Data'!#REF!="No Data",1,IF(#REF!&lt;&gt;"",1,0))</f>
        <v>#REF!</v>
      </c>
      <c r="AS5" s="213" t="e">
        <f>IF('Crisis Indicator Data'!#REF!="No Data",1,IF(#REF!&lt;&gt;"",1,0))</f>
        <v>#REF!</v>
      </c>
      <c r="AT5" s="213" t="e">
        <f>IF('Crisis Indicator Data'!#REF!="No Data",1,IF(#REF!&lt;&gt;"",1,0))</f>
        <v>#REF!</v>
      </c>
      <c r="AU5" s="213" t="e">
        <f>IF('Crisis Indicator Data'!#REF!="No Data",1,IF(#REF!&lt;&gt;"",1,0))</f>
        <v>#REF!</v>
      </c>
      <c r="AV5" s="213" t="e">
        <f>IF('Crisis Indicator Data'!#REF!="No Data",1,IF(#REF!&lt;&gt;"",1,0))</f>
        <v>#REF!</v>
      </c>
      <c r="AW5" s="213" t="e">
        <f>IF('Crisis Indicator Data'!#REF!="No Data",1,IF(#REF!&lt;&gt;"",1,0))</f>
        <v>#REF!</v>
      </c>
      <c r="AX5" s="213" t="e">
        <f>IF('Crisis Indicator Data'!#REF!="No Data",1,IF(#REF!&lt;&gt;"",1,0))</f>
        <v>#REF!</v>
      </c>
      <c r="AY5" s="213" t="e">
        <f>IF('Crisis Indicator Data'!#REF!="No Data",1,IF(#REF!&lt;&gt;"",1,0))</f>
        <v>#REF!</v>
      </c>
      <c r="AZ5" s="213" t="e">
        <f>IF('Crisis Indicator Data'!#REF!="No Data",1,IF(#REF!&lt;&gt;"",1,0))</f>
        <v>#REF!</v>
      </c>
      <c r="BA5" t="e">
        <f t="shared" si="0"/>
        <v>#REF!</v>
      </c>
      <c r="BB5" s="22" t="e">
        <f t="shared" si="1"/>
        <v>#REF!</v>
      </c>
    </row>
    <row r="6" spans="1:54" x14ac:dyDescent="0.35">
      <c r="A6" t="s">
        <v>8061</v>
      </c>
      <c r="B6" s="213" t="e">
        <f>IF('Crisis Indicator Data'!#REF!="No Data",1,IF(#REF!&lt;&gt;"",1,0))</f>
        <v>#REF!</v>
      </c>
      <c r="C6" s="213" t="e">
        <f>IF('Crisis Indicator Data'!#REF!="No Data",1,IF(#REF!&lt;&gt;"",1,0))</f>
        <v>#REF!</v>
      </c>
      <c r="D6" s="213" t="e">
        <f>IF('Crisis Indicator Data'!#REF!="No Data",1,IF(#REF!&lt;&gt;"",1,0))</f>
        <v>#REF!</v>
      </c>
      <c r="E6" s="213" t="e">
        <f>IF('Crisis Indicator Data'!#REF!="No Data",1,IF(#REF!&lt;&gt;"",1,0))</f>
        <v>#REF!</v>
      </c>
      <c r="F6" s="213" t="e">
        <f>IF('Crisis Indicator Data'!#REF!="No Data",1,IF(#REF!&lt;&gt;"",1,0))</f>
        <v>#REF!</v>
      </c>
      <c r="G6" s="213" t="e">
        <f>IF('Crisis Indicator Data'!#REF!="No Data",1,IF(#REF!&lt;&gt;"",1,0))</f>
        <v>#REF!</v>
      </c>
      <c r="H6" s="213" t="e">
        <f>IF('Crisis Indicator Data'!#REF!="No Data",1,IF(#REF!&lt;&gt;"",1,0))</f>
        <v>#REF!</v>
      </c>
      <c r="I6" s="213" t="e">
        <f>IF('Crisis Indicator Data'!#REF!="No Data",1,IF(#REF!&lt;&gt;"",1,0))</f>
        <v>#REF!</v>
      </c>
      <c r="J6" s="213" t="e">
        <f>IF('Crisis Indicator Data'!#REF!="No Data",1,IF(#REF!&lt;&gt;"",1,0))</f>
        <v>#REF!</v>
      </c>
      <c r="K6" s="213" t="e">
        <f>IF('Crisis Indicator Data'!#REF!="No Data",1,IF(#REF!&lt;&gt;"",1,0))</f>
        <v>#REF!</v>
      </c>
      <c r="L6" s="213" t="e">
        <f>IF('Crisis Indicator Data'!#REF!="No Data",1,IF(#REF!&lt;&gt;"",1,0))</f>
        <v>#REF!</v>
      </c>
      <c r="M6" s="213" t="e">
        <f>IF('Crisis Indicator Data'!#REF!="No Data",1,IF(#REF!&lt;&gt;"",1,0))</f>
        <v>#REF!</v>
      </c>
      <c r="N6" s="213" t="e">
        <f>IF('Crisis Indicator Data'!#REF!="No Data",1,IF(#REF!&lt;&gt;"",1,0))</f>
        <v>#REF!</v>
      </c>
      <c r="O6" s="213" t="e">
        <f>IF('Crisis Indicator Data'!#REF!="No Data",1,IF(#REF!&lt;&gt;"",1,0))</f>
        <v>#REF!</v>
      </c>
      <c r="P6" s="213" t="e">
        <f>IF('Crisis Indicator Data'!#REF!="No Data",1,IF(#REF!&lt;&gt;"",1,0))</f>
        <v>#REF!</v>
      </c>
      <c r="Q6" s="213" t="e">
        <f>IF('Crisis Indicator Data'!#REF!="No Data",1,IF(#REF!&lt;&gt;"",1,0))</f>
        <v>#REF!</v>
      </c>
      <c r="R6" s="213" t="e">
        <f>IF('Crisis Indicator Data'!#REF!="No Data",1,IF(#REF!&lt;&gt;"",1,0))</f>
        <v>#REF!</v>
      </c>
      <c r="S6" s="213" t="e">
        <f>IF('Crisis Indicator Data'!#REF!="No Data",1,IF(#REF!&lt;&gt;"",1,0))</f>
        <v>#REF!</v>
      </c>
      <c r="T6" s="213" t="e">
        <f>IF('Crisis Indicator Data'!#REF!="No Data",1,IF(#REF!&lt;&gt;"",1,0))</f>
        <v>#REF!</v>
      </c>
      <c r="U6" s="213" t="e">
        <f>IF('Crisis Indicator Data'!#REF!="No Data",1,IF(#REF!&lt;&gt;"",1,0))</f>
        <v>#REF!</v>
      </c>
      <c r="V6" s="213" t="e">
        <f>IF('Crisis Indicator Data'!#REF!="No Data",1,IF(#REF!&lt;&gt;"",1,0))</f>
        <v>#REF!</v>
      </c>
      <c r="W6" s="213" t="e">
        <f>IF('Crisis Indicator Data'!#REF!="No Data",1,IF(#REF!&lt;&gt;"",1,0))</f>
        <v>#REF!</v>
      </c>
      <c r="X6" s="213" t="e">
        <f>IF('Crisis Indicator Data'!#REF!="No Data",1,IF(#REF!&lt;&gt;"",1,0))</f>
        <v>#REF!</v>
      </c>
      <c r="Y6" s="213" t="e">
        <f>IF('Crisis Indicator Data'!#REF!="No Data",1,IF(#REF!&lt;&gt;"",1,0))</f>
        <v>#REF!</v>
      </c>
      <c r="Z6" s="213" t="e">
        <f>IF('Crisis Indicator Data'!#REF!="No Data",1,IF(#REF!&lt;&gt;"",1,0))</f>
        <v>#REF!</v>
      </c>
      <c r="AA6" s="213" t="e">
        <f>IF('Crisis Indicator Data'!#REF!="No Data",1,IF(#REF!&lt;&gt;"",1,0))</f>
        <v>#REF!</v>
      </c>
      <c r="AB6" s="213" t="e">
        <f>IF('Crisis Indicator Data'!#REF!="No Data",1,IF(#REF!&lt;&gt;"",1,0))</f>
        <v>#REF!</v>
      </c>
      <c r="AC6" s="213" t="e">
        <f>IF('Crisis Indicator Data'!#REF!="No Data",1,IF(#REF!&lt;&gt;"",1,0))</f>
        <v>#REF!</v>
      </c>
      <c r="AD6" s="213" t="e">
        <f>IF('Crisis Indicator Data'!#REF!="No Data",1,IF(#REF!&lt;&gt;"",1,0))</f>
        <v>#REF!</v>
      </c>
      <c r="AE6" s="213" t="e">
        <f>IF('Crisis Indicator Data'!#REF!="No Data",1,IF(#REF!&lt;&gt;"",1,0))</f>
        <v>#REF!</v>
      </c>
      <c r="AF6" s="213" t="e">
        <f>IF('Crisis Indicator Data'!#REF!="No Data",1,IF(#REF!&lt;&gt;"",1,0))</f>
        <v>#REF!</v>
      </c>
      <c r="AG6" s="213" t="e">
        <f>IF('Crisis Indicator Data'!#REF!="No Data",1,IF(#REF!&lt;&gt;"",1,0))</f>
        <v>#REF!</v>
      </c>
      <c r="AH6" s="213" t="e">
        <f>IF('Crisis Indicator Data'!#REF!="No Data",1,IF(#REF!&lt;&gt;"",1,0))</f>
        <v>#REF!</v>
      </c>
      <c r="AI6" s="213" t="e">
        <f>IF('Crisis Indicator Data'!#REF!="No Data",1,IF(#REF!&lt;&gt;"",1,0))</f>
        <v>#REF!</v>
      </c>
      <c r="AJ6" s="213" t="e">
        <f>IF('Crisis Indicator Data'!#REF!="No Data",1,IF(#REF!&lt;&gt;"",1,0))</f>
        <v>#REF!</v>
      </c>
      <c r="AK6" s="213" t="e">
        <f>IF('Crisis Indicator Data'!#REF!="No Data",1,IF(#REF!&lt;&gt;"",1,0))</f>
        <v>#REF!</v>
      </c>
      <c r="AL6" s="213" t="e">
        <f>IF('Crisis Indicator Data'!#REF!="No Data",1,IF(#REF!&lt;&gt;"",1,0))</f>
        <v>#REF!</v>
      </c>
      <c r="AM6" s="213" t="e">
        <f>IF('Crisis Indicator Data'!#REF!="No Data",1,IF(#REF!&lt;&gt;"",1,0))</f>
        <v>#REF!</v>
      </c>
      <c r="AN6" s="213" t="e">
        <f>IF('Crisis Indicator Data'!#REF!="No Data",1,IF(#REF!&lt;&gt;"",1,0))</f>
        <v>#REF!</v>
      </c>
      <c r="AO6" s="213" t="e">
        <f>IF('Crisis Indicator Data'!#REF!="No Data",1,IF(#REF!&lt;&gt;"",1,0))</f>
        <v>#REF!</v>
      </c>
      <c r="AP6" s="213" t="e">
        <f>IF('Crisis Indicator Data'!#REF!="No Data",1,IF(#REF!&lt;&gt;"",1,0))</f>
        <v>#REF!</v>
      </c>
      <c r="AQ6" s="213" t="e">
        <f>IF('Crisis Indicator Data'!#REF!="No Data",1,IF(#REF!&lt;&gt;"",1,0))</f>
        <v>#REF!</v>
      </c>
      <c r="AR6" s="213" t="e">
        <f>IF('Crisis Indicator Data'!#REF!="No Data",1,IF(#REF!&lt;&gt;"",1,0))</f>
        <v>#REF!</v>
      </c>
      <c r="AS6" s="213" t="e">
        <f>IF('Crisis Indicator Data'!#REF!="No Data",1,IF(#REF!&lt;&gt;"",1,0))</f>
        <v>#REF!</v>
      </c>
      <c r="AT6" s="213" t="e">
        <f>IF('Crisis Indicator Data'!#REF!="No Data",1,IF(#REF!&lt;&gt;"",1,0))</f>
        <v>#REF!</v>
      </c>
      <c r="AU6" s="213" t="e">
        <f>IF('Crisis Indicator Data'!#REF!="No Data",1,IF(#REF!&lt;&gt;"",1,0))</f>
        <v>#REF!</v>
      </c>
      <c r="AV6" s="213" t="e">
        <f>IF('Crisis Indicator Data'!#REF!="No Data",1,IF(#REF!&lt;&gt;"",1,0))</f>
        <v>#REF!</v>
      </c>
      <c r="AW6" s="213" t="e">
        <f>IF('Crisis Indicator Data'!#REF!="No Data",1,IF(#REF!&lt;&gt;"",1,0))</f>
        <v>#REF!</v>
      </c>
      <c r="AX6" s="213" t="e">
        <f>IF('Crisis Indicator Data'!#REF!="No Data",1,IF(#REF!&lt;&gt;"",1,0))</f>
        <v>#REF!</v>
      </c>
      <c r="AY6" s="213" t="e">
        <f>IF('Crisis Indicator Data'!#REF!="No Data",1,IF(#REF!&lt;&gt;"",1,0))</f>
        <v>#REF!</v>
      </c>
      <c r="AZ6" s="213" t="e">
        <f>IF('Crisis Indicator Data'!#REF!="No Data",1,IF(#REF!&lt;&gt;"",1,0))</f>
        <v>#REF!</v>
      </c>
      <c r="BA6" t="e">
        <f t="shared" si="0"/>
        <v>#REF!</v>
      </c>
      <c r="BB6" s="22" t="e">
        <f t="shared" si="1"/>
        <v>#REF!</v>
      </c>
    </row>
    <row r="7" spans="1:54" x14ac:dyDescent="0.35">
      <c r="A7" t="s">
        <v>8058</v>
      </c>
      <c r="B7" s="213" t="e">
        <f>IF('Crisis Indicator Data'!#REF!="No Data",1,IF(#REF!&lt;&gt;"",1,0))</f>
        <v>#REF!</v>
      </c>
      <c r="C7" s="213" t="e">
        <f>IF('Crisis Indicator Data'!#REF!="No Data",1,IF(#REF!&lt;&gt;"",1,0))</f>
        <v>#REF!</v>
      </c>
      <c r="D7" s="213" t="e">
        <f>IF('Crisis Indicator Data'!#REF!="No Data",1,IF(#REF!&lt;&gt;"",1,0))</f>
        <v>#REF!</v>
      </c>
      <c r="E7" s="213" t="e">
        <f>IF('Crisis Indicator Data'!#REF!="No Data",1,IF(#REF!&lt;&gt;"",1,0))</f>
        <v>#REF!</v>
      </c>
      <c r="F7" s="213" t="e">
        <f>IF('Crisis Indicator Data'!#REF!="No Data",1,IF(#REF!&lt;&gt;"",1,0))</f>
        <v>#REF!</v>
      </c>
      <c r="G7" s="213" t="e">
        <f>IF('Crisis Indicator Data'!#REF!="No Data",1,IF(#REF!&lt;&gt;"",1,0))</f>
        <v>#REF!</v>
      </c>
      <c r="H7" s="213" t="e">
        <f>IF('Crisis Indicator Data'!#REF!="No Data",1,IF(#REF!&lt;&gt;"",1,0))</f>
        <v>#REF!</v>
      </c>
      <c r="I7" s="213" t="e">
        <f>IF('Crisis Indicator Data'!#REF!="No Data",1,IF(#REF!&lt;&gt;"",1,0))</f>
        <v>#REF!</v>
      </c>
      <c r="J7" s="213" t="e">
        <f>IF('Crisis Indicator Data'!#REF!="No Data",1,IF(#REF!&lt;&gt;"",1,0))</f>
        <v>#REF!</v>
      </c>
      <c r="K7" s="213" t="e">
        <f>IF('Crisis Indicator Data'!#REF!="No Data",1,IF(#REF!&lt;&gt;"",1,0))</f>
        <v>#REF!</v>
      </c>
      <c r="L7" s="213" t="e">
        <f>IF('Crisis Indicator Data'!#REF!="No Data",1,IF(#REF!&lt;&gt;"",1,0))</f>
        <v>#REF!</v>
      </c>
      <c r="M7" s="213" t="e">
        <f>IF('Crisis Indicator Data'!#REF!="No Data",1,IF(#REF!&lt;&gt;"",1,0))</f>
        <v>#REF!</v>
      </c>
      <c r="N7" s="213" t="e">
        <f>IF('Crisis Indicator Data'!#REF!="No Data",1,IF(#REF!&lt;&gt;"",1,0))</f>
        <v>#REF!</v>
      </c>
      <c r="O7" s="213" t="e">
        <f>IF('Crisis Indicator Data'!#REF!="No Data",1,IF(#REF!&lt;&gt;"",1,0))</f>
        <v>#REF!</v>
      </c>
      <c r="P7" s="213" t="e">
        <f>IF('Crisis Indicator Data'!#REF!="No Data",1,IF(#REF!&lt;&gt;"",1,0))</f>
        <v>#REF!</v>
      </c>
      <c r="Q7" s="213" t="e">
        <f>IF('Crisis Indicator Data'!#REF!="No Data",1,IF(#REF!&lt;&gt;"",1,0))</f>
        <v>#REF!</v>
      </c>
      <c r="R7" s="213" t="e">
        <f>IF('Crisis Indicator Data'!#REF!="No Data",1,IF(#REF!&lt;&gt;"",1,0))</f>
        <v>#REF!</v>
      </c>
      <c r="S7" s="213" t="e">
        <f>IF('Crisis Indicator Data'!#REF!="No Data",1,IF(#REF!&lt;&gt;"",1,0))</f>
        <v>#REF!</v>
      </c>
      <c r="T7" s="213" t="e">
        <f>IF('Crisis Indicator Data'!#REF!="No Data",1,IF(#REF!&lt;&gt;"",1,0))</f>
        <v>#REF!</v>
      </c>
      <c r="U7" s="213" t="e">
        <f>IF('Crisis Indicator Data'!#REF!="No Data",1,IF(#REF!&lt;&gt;"",1,0))</f>
        <v>#REF!</v>
      </c>
      <c r="V7" s="213" t="e">
        <f>IF('Crisis Indicator Data'!#REF!="No Data",1,IF(#REF!&lt;&gt;"",1,0))</f>
        <v>#REF!</v>
      </c>
      <c r="W7" s="213" t="e">
        <f>IF('Crisis Indicator Data'!#REF!="No Data",1,IF(#REF!&lt;&gt;"",1,0))</f>
        <v>#REF!</v>
      </c>
      <c r="X7" s="213" t="e">
        <f>IF('Crisis Indicator Data'!#REF!="No Data",1,IF(#REF!&lt;&gt;"",1,0))</f>
        <v>#REF!</v>
      </c>
      <c r="Y7" s="213" t="e">
        <f>IF('Crisis Indicator Data'!#REF!="No Data",1,IF(#REF!&lt;&gt;"",1,0))</f>
        <v>#REF!</v>
      </c>
      <c r="Z7" s="213" t="e">
        <f>IF('Crisis Indicator Data'!#REF!="No Data",1,IF(#REF!&lt;&gt;"",1,0))</f>
        <v>#REF!</v>
      </c>
      <c r="AA7" s="213" t="e">
        <f>IF('Crisis Indicator Data'!#REF!="No Data",1,IF(#REF!&lt;&gt;"",1,0))</f>
        <v>#REF!</v>
      </c>
      <c r="AB7" s="213" t="e">
        <f>IF('Crisis Indicator Data'!#REF!="No Data",1,IF(#REF!&lt;&gt;"",1,0))</f>
        <v>#REF!</v>
      </c>
      <c r="AC7" s="213" t="e">
        <f>IF('Crisis Indicator Data'!#REF!="No Data",1,IF(#REF!&lt;&gt;"",1,0))</f>
        <v>#REF!</v>
      </c>
      <c r="AD7" s="213" t="e">
        <f>IF('Crisis Indicator Data'!#REF!="No Data",1,IF(#REF!&lt;&gt;"",1,0))</f>
        <v>#REF!</v>
      </c>
      <c r="AE7" s="213" t="e">
        <f>IF('Crisis Indicator Data'!#REF!="No Data",1,IF(#REF!&lt;&gt;"",1,0))</f>
        <v>#REF!</v>
      </c>
      <c r="AF7" s="213" t="e">
        <f>IF('Crisis Indicator Data'!#REF!="No Data",1,IF(#REF!&lt;&gt;"",1,0))</f>
        <v>#REF!</v>
      </c>
      <c r="AG7" s="213" t="e">
        <f>IF('Crisis Indicator Data'!#REF!="No Data",1,IF(#REF!&lt;&gt;"",1,0))</f>
        <v>#REF!</v>
      </c>
      <c r="AH7" s="213" t="e">
        <f>IF('Crisis Indicator Data'!#REF!="No Data",1,IF(#REF!&lt;&gt;"",1,0))</f>
        <v>#REF!</v>
      </c>
      <c r="AI7" s="213" t="e">
        <f>IF('Crisis Indicator Data'!#REF!="No Data",1,IF(#REF!&lt;&gt;"",1,0))</f>
        <v>#REF!</v>
      </c>
      <c r="AJ7" s="213" t="e">
        <f>IF('Crisis Indicator Data'!#REF!="No Data",1,IF(#REF!&lt;&gt;"",1,0))</f>
        <v>#REF!</v>
      </c>
      <c r="AK7" s="213" t="e">
        <f>IF('Crisis Indicator Data'!#REF!="No Data",1,IF(#REF!&lt;&gt;"",1,0))</f>
        <v>#REF!</v>
      </c>
      <c r="AL7" s="213" t="e">
        <f>IF('Crisis Indicator Data'!#REF!="No Data",1,IF(#REF!&lt;&gt;"",1,0))</f>
        <v>#REF!</v>
      </c>
      <c r="AM7" s="213" t="e">
        <f>IF('Crisis Indicator Data'!#REF!="No Data",1,IF(#REF!&lt;&gt;"",1,0))</f>
        <v>#REF!</v>
      </c>
      <c r="AN7" s="213" t="e">
        <f>IF('Crisis Indicator Data'!#REF!="No Data",1,IF(#REF!&lt;&gt;"",1,0))</f>
        <v>#REF!</v>
      </c>
      <c r="AO7" s="213" t="e">
        <f>IF('Crisis Indicator Data'!#REF!="No Data",1,IF(#REF!&lt;&gt;"",1,0))</f>
        <v>#REF!</v>
      </c>
      <c r="AP7" s="213" t="e">
        <f>IF('Crisis Indicator Data'!#REF!="No Data",1,IF(#REF!&lt;&gt;"",1,0))</f>
        <v>#REF!</v>
      </c>
      <c r="AQ7" s="213" t="e">
        <f>IF('Crisis Indicator Data'!#REF!="No Data",1,IF(#REF!&lt;&gt;"",1,0))</f>
        <v>#REF!</v>
      </c>
      <c r="AR7" s="213" t="e">
        <f>IF('Crisis Indicator Data'!#REF!="No Data",1,IF(#REF!&lt;&gt;"",1,0))</f>
        <v>#REF!</v>
      </c>
      <c r="AS7" s="213" t="e">
        <f>IF('Crisis Indicator Data'!#REF!="No Data",1,IF(#REF!&lt;&gt;"",1,0))</f>
        <v>#REF!</v>
      </c>
      <c r="AT7" s="213" t="e">
        <f>IF('Crisis Indicator Data'!#REF!="No Data",1,IF(#REF!&lt;&gt;"",1,0))</f>
        <v>#REF!</v>
      </c>
      <c r="AU7" s="213" t="e">
        <f>IF('Crisis Indicator Data'!#REF!="No Data",1,IF(#REF!&lt;&gt;"",1,0))</f>
        <v>#REF!</v>
      </c>
      <c r="AV7" s="213" t="e">
        <f>IF('Crisis Indicator Data'!#REF!="No Data",1,IF(#REF!&lt;&gt;"",1,0))</f>
        <v>#REF!</v>
      </c>
      <c r="AW7" s="213" t="e">
        <f>IF('Crisis Indicator Data'!#REF!="No Data",1,IF(#REF!&lt;&gt;"",1,0))</f>
        <v>#REF!</v>
      </c>
      <c r="AX7" s="213" t="e">
        <f>IF('Crisis Indicator Data'!#REF!="No Data",1,IF(#REF!&lt;&gt;"",1,0))</f>
        <v>#REF!</v>
      </c>
      <c r="AY7" s="213" t="e">
        <f>IF('Crisis Indicator Data'!#REF!="No Data",1,IF(#REF!&lt;&gt;"",1,0))</f>
        <v>#REF!</v>
      </c>
      <c r="AZ7" s="213" t="e">
        <f>IF('Crisis Indicator Data'!#REF!="No Data",1,IF(#REF!&lt;&gt;"",1,0))</f>
        <v>#REF!</v>
      </c>
      <c r="BA7" t="e">
        <f t="shared" si="0"/>
        <v>#REF!</v>
      </c>
      <c r="BB7" s="22" t="e">
        <f t="shared" si="1"/>
        <v>#REF!</v>
      </c>
    </row>
    <row r="8" spans="1:54" x14ac:dyDescent="0.35">
      <c r="A8" t="s">
        <v>8059</v>
      </c>
      <c r="B8" s="213" t="e">
        <f>IF('Crisis Indicator Data'!#REF!="No Data",1,IF(#REF!&lt;&gt;"",1,0))</f>
        <v>#REF!</v>
      </c>
      <c r="C8" s="213" t="e">
        <f>IF('Crisis Indicator Data'!#REF!="No Data",1,IF(#REF!&lt;&gt;"",1,0))</f>
        <v>#REF!</v>
      </c>
      <c r="D8" s="213" t="e">
        <f>IF('Crisis Indicator Data'!#REF!="No Data",1,IF(#REF!&lt;&gt;"",1,0))</f>
        <v>#REF!</v>
      </c>
      <c r="E8" s="213" t="e">
        <f>IF('Crisis Indicator Data'!#REF!="No Data",1,IF(#REF!&lt;&gt;"",1,0))</f>
        <v>#REF!</v>
      </c>
      <c r="F8" s="213" t="e">
        <f>IF('Crisis Indicator Data'!#REF!="No Data",1,IF(#REF!&lt;&gt;"",1,0))</f>
        <v>#REF!</v>
      </c>
      <c r="G8" s="213" t="e">
        <f>IF('Crisis Indicator Data'!#REF!="No Data",1,IF(#REF!&lt;&gt;"",1,0))</f>
        <v>#REF!</v>
      </c>
      <c r="H8" s="213" t="e">
        <f>IF('Crisis Indicator Data'!#REF!="No Data",1,IF(#REF!&lt;&gt;"",1,0))</f>
        <v>#REF!</v>
      </c>
      <c r="I8" s="213" t="e">
        <f>IF('Crisis Indicator Data'!#REF!="No Data",1,IF(#REF!&lt;&gt;"",1,0))</f>
        <v>#REF!</v>
      </c>
      <c r="J8" s="213" t="e">
        <f>IF('Crisis Indicator Data'!#REF!="No Data",1,IF(#REF!&lt;&gt;"",1,0))</f>
        <v>#REF!</v>
      </c>
      <c r="K8" s="213" t="e">
        <f>IF('Crisis Indicator Data'!#REF!="No Data",1,IF(#REF!&lt;&gt;"",1,0))</f>
        <v>#REF!</v>
      </c>
      <c r="L8" s="213" t="e">
        <f>IF('Crisis Indicator Data'!#REF!="No Data",1,IF(#REF!&lt;&gt;"",1,0))</f>
        <v>#REF!</v>
      </c>
      <c r="M8" s="213" t="e">
        <f>IF('Crisis Indicator Data'!#REF!="No Data",1,IF(#REF!&lt;&gt;"",1,0))</f>
        <v>#REF!</v>
      </c>
      <c r="N8" s="213" t="e">
        <f>IF('Crisis Indicator Data'!#REF!="No Data",1,IF(#REF!&lt;&gt;"",1,0))</f>
        <v>#REF!</v>
      </c>
      <c r="O8" s="213" t="e">
        <f>IF('Crisis Indicator Data'!#REF!="No Data",1,IF(#REF!&lt;&gt;"",1,0))</f>
        <v>#REF!</v>
      </c>
      <c r="P8" s="213" t="e">
        <f>IF('Crisis Indicator Data'!#REF!="No Data",1,IF(#REF!&lt;&gt;"",1,0))</f>
        <v>#REF!</v>
      </c>
      <c r="Q8" s="213" t="e">
        <f>IF('Crisis Indicator Data'!#REF!="No Data",1,IF(#REF!&lt;&gt;"",1,0))</f>
        <v>#REF!</v>
      </c>
      <c r="R8" s="213" t="e">
        <f>IF('Crisis Indicator Data'!#REF!="No Data",1,IF(#REF!&lt;&gt;"",1,0))</f>
        <v>#REF!</v>
      </c>
      <c r="S8" s="213" t="e">
        <f>IF('Crisis Indicator Data'!#REF!="No Data",1,IF(#REF!&lt;&gt;"",1,0))</f>
        <v>#REF!</v>
      </c>
      <c r="T8" s="213" t="e">
        <f>IF('Crisis Indicator Data'!#REF!="No Data",1,IF(#REF!&lt;&gt;"",1,0))</f>
        <v>#REF!</v>
      </c>
      <c r="U8" s="213" t="e">
        <f>IF('Crisis Indicator Data'!#REF!="No Data",1,IF(#REF!&lt;&gt;"",1,0))</f>
        <v>#REF!</v>
      </c>
      <c r="V8" s="213" t="e">
        <f>IF('Crisis Indicator Data'!#REF!="No Data",1,IF(#REF!&lt;&gt;"",1,0))</f>
        <v>#REF!</v>
      </c>
      <c r="W8" s="213" t="e">
        <f>IF('Crisis Indicator Data'!#REF!="No Data",1,IF(#REF!&lt;&gt;"",1,0))</f>
        <v>#REF!</v>
      </c>
      <c r="X8" s="213" t="e">
        <f>IF('Crisis Indicator Data'!#REF!="No Data",1,IF(#REF!&lt;&gt;"",1,0))</f>
        <v>#REF!</v>
      </c>
      <c r="Y8" s="213" t="e">
        <f>IF('Crisis Indicator Data'!#REF!="No Data",1,IF(#REF!&lt;&gt;"",1,0))</f>
        <v>#REF!</v>
      </c>
      <c r="Z8" s="213" t="e">
        <f>IF('Crisis Indicator Data'!#REF!="No Data",1,IF(#REF!&lt;&gt;"",1,0))</f>
        <v>#REF!</v>
      </c>
      <c r="AA8" s="213" t="e">
        <f>IF('Crisis Indicator Data'!#REF!="No Data",1,IF(#REF!&lt;&gt;"",1,0))</f>
        <v>#REF!</v>
      </c>
      <c r="AB8" s="213" t="e">
        <f>IF('Crisis Indicator Data'!#REF!="No Data",1,IF(#REF!&lt;&gt;"",1,0))</f>
        <v>#REF!</v>
      </c>
      <c r="AC8" s="213" t="e">
        <f>IF('Crisis Indicator Data'!#REF!="No Data",1,IF(#REF!&lt;&gt;"",1,0))</f>
        <v>#REF!</v>
      </c>
      <c r="AD8" s="213" t="e">
        <f>IF('Crisis Indicator Data'!#REF!="No Data",1,IF(#REF!&lt;&gt;"",1,0))</f>
        <v>#REF!</v>
      </c>
      <c r="AE8" s="213" t="e">
        <f>IF('Crisis Indicator Data'!#REF!="No Data",1,IF(#REF!&lt;&gt;"",1,0))</f>
        <v>#REF!</v>
      </c>
      <c r="AF8" s="213" t="e">
        <f>IF('Crisis Indicator Data'!#REF!="No Data",1,IF(#REF!&lt;&gt;"",1,0))</f>
        <v>#REF!</v>
      </c>
      <c r="AG8" s="213" t="e">
        <f>IF('Crisis Indicator Data'!#REF!="No Data",1,IF(#REF!&lt;&gt;"",1,0))</f>
        <v>#REF!</v>
      </c>
      <c r="AH8" s="213" t="e">
        <f>IF('Crisis Indicator Data'!#REF!="No Data",1,IF(#REF!&lt;&gt;"",1,0))</f>
        <v>#REF!</v>
      </c>
      <c r="AI8" s="213" t="e">
        <f>IF('Crisis Indicator Data'!#REF!="No Data",1,IF(#REF!&lt;&gt;"",1,0))</f>
        <v>#REF!</v>
      </c>
      <c r="AJ8" s="213" t="e">
        <f>IF('Crisis Indicator Data'!#REF!="No Data",1,IF(#REF!&lt;&gt;"",1,0))</f>
        <v>#REF!</v>
      </c>
      <c r="AK8" s="213" t="e">
        <f>IF('Crisis Indicator Data'!#REF!="No Data",1,IF(#REF!&lt;&gt;"",1,0))</f>
        <v>#REF!</v>
      </c>
      <c r="AL8" s="213" t="e">
        <f>IF('Crisis Indicator Data'!#REF!="No Data",1,IF(#REF!&lt;&gt;"",1,0))</f>
        <v>#REF!</v>
      </c>
      <c r="AM8" s="213" t="e">
        <f>IF('Crisis Indicator Data'!#REF!="No Data",1,IF(#REF!&lt;&gt;"",1,0))</f>
        <v>#REF!</v>
      </c>
      <c r="AN8" s="213" t="e">
        <f>IF('Crisis Indicator Data'!#REF!="No Data",1,IF(#REF!&lt;&gt;"",1,0))</f>
        <v>#REF!</v>
      </c>
      <c r="AO8" s="213" t="e">
        <f>IF('Crisis Indicator Data'!#REF!="No Data",1,IF(#REF!&lt;&gt;"",1,0))</f>
        <v>#REF!</v>
      </c>
      <c r="AP8" s="213" t="e">
        <f>IF('Crisis Indicator Data'!#REF!="No Data",1,IF(#REF!&lt;&gt;"",1,0))</f>
        <v>#REF!</v>
      </c>
      <c r="AQ8" s="213" t="e">
        <f>IF('Crisis Indicator Data'!#REF!="No Data",1,IF(#REF!&lt;&gt;"",1,0))</f>
        <v>#REF!</v>
      </c>
      <c r="AR8" s="213" t="e">
        <f>IF('Crisis Indicator Data'!#REF!="No Data",1,IF(#REF!&lt;&gt;"",1,0))</f>
        <v>#REF!</v>
      </c>
      <c r="AS8" s="213" t="e">
        <f>IF('Crisis Indicator Data'!#REF!="No Data",1,IF(#REF!&lt;&gt;"",1,0))</f>
        <v>#REF!</v>
      </c>
      <c r="AT8" s="213" t="e">
        <f>IF('Crisis Indicator Data'!#REF!="No Data",1,IF(#REF!&lt;&gt;"",1,0))</f>
        <v>#REF!</v>
      </c>
      <c r="AU8" s="213" t="e">
        <f>IF('Crisis Indicator Data'!#REF!="No Data",1,IF(#REF!&lt;&gt;"",1,0))</f>
        <v>#REF!</v>
      </c>
      <c r="AV8" s="213" t="e">
        <f>IF('Crisis Indicator Data'!#REF!="No Data",1,IF(#REF!&lt;&gt;"",1,0))</f>
        <v>#REF!</v>
      </c>
      <c r="AW8" s="213" t="e">
        <f>IF('Crisis Indicator Data'!#REF!="No Data",1,IF(#REF!&lt;&gt;"",1,0))</f>
        <v>#REF!</v>
      </c>
      <c r="AX8" s="213" t="e">
        <f>IF('Crisis Indicator Data'!#REF!="No Data",1,IF(#REF!&lt;&gt;"",1,0))</f>
        <v>#REF!</v>
      </c>
      <c r="AY8" s="213" t="e">
        <f>IF('Crisis Indicator Data'!#REF!="No Data",1,IF(#REF!&lt;&gt;"",1,0))</f>
        <v>#REF!</v>
      </c>
      <c r="AZ8" s="213" t="e">
        <f>IF('Crisis Indicator Data'!#REF!="No Data",1,IF(#REF!&lt;&gt;"",1,0))</f>
        <v>#REF!</v>
      </c>
      <c r="BA8" t="e">
        <f t="shared" si="0"/>
        <v>#REF!</v>
      </c>
      <c r="BB8" s="22" t="e">
        <f t="shared" si="1"/>
        <v>#REF!</v>
      </c>
    </row>
    <row r="9" spans="1:54" x14ac:dyDescent="0.35">
      <c r="A9" t="s">
        <v>8063</v>
      </c>
      <c r="B9" s="213" t="e">
        <f>IF('Crisis Indicator Data'!#REF!="No Data",1,IF(#REF!&lt;&gt;"",1,0))</f>
        <v>#REF!</v>
      </c>
      <c r="C9" s="213" t="e">
        <f>IF('Crisis Indicator Data'!#REF!="No Data",1,IF(#REF!&lt;&gt;"",1,0))</f>
        <v>#REF!</v>
      </c>
      <c r="D9" s="213" t="e">
        <f>IF('Crisis Indicator Data'!#REF!="No Data",1,IF(#REF!&lt;&gt;"",1,0))</f>
        <v>#REF!</v>
      </c>
      <c r="E9" s="213" t="e">
        <f>IF('Crisis Indicator Data'!#REF!="No Data",1,IF(#REF!&lt;&gt;"",1,0))</f>
        <v>#REF!</v>
      </c>
      <c r="F9" s="213" t="e">
        <f>IF('Crisis Indicator Data'!#REF!="No Data",1,IF(#REF!&lt;&gt;"",1,0))</f>
        <v>#REF!</v>
      </c>
      <c r="G9" s="213" t="e">
        <f>IF('Crisis Indicator Data'!#REF!="No Data",1,IF(#REF!&lt;&gt;"",1,0))</f>
        <v>#REF!</v>
      </c>
      <c r="H9" s="213" t="e">
        <f>IF('Crisis Indicator Data'!#REF!="No Data",1,IF(#REF!&lt;&gt;"",1,0))</f>
        <v>#REF!</v>
      </c>
      <c r="I9" s="213" t="e">
        <f>IF('Crisis Indicator Data'!#REF!="No Data",1,IF(#REF!&lt;&gt;"",1,0))</f>
        <v>#REF!</v>
      </c>
      <c r="J9" s="213" t="e">
        <f>IF('Crisis Indicator Data'!#REF!="No Data",1,IF(#REF!&lt;&gt;"",1,0))</f>
        <v>#REF!</v>
      </c>
      <c r="K9" s="213" t="e">
        <f>IF('Crisis Indicator Data'!#REF!="No Data",1,IF(#REF!&lt;&gt;"",1,0))</f>
        <v>#REF!</v>
      </c>
      <c r="L9" s="213" t="e">
        <f>IF('Crisis Indicator Data'!#REF!="No Data",1,IF(#REF!&lt;&gt;"",1,0))</f>
        <v>#REF!</v>
      </c>
      <c r="M9" s="213" t="e">
        <f>IF('Crisis Indicator Data'!#REF!="No Data",1,IF(#REF!&lt;&gt;"",1,0))</f>
        <v>#REF!</v>
      </c>
      <c r="N9" s="213" t="e">
        <f>IF('Crisis Indicator Data'!#REF!="No Data",1,IF(#REF!&lt;&gt;"",1,0))</f>
        <v>#REF!</v>
      </c>
      <c r="O9" s="213" t="e">
        <f>IF('Crisis Indicator Data'!#REF!="No Data",1,IF(#REF!&lt;&gt;"",1,0))</f>
        <v>#REF!</v>
      </c>
      <c r="P9" s="213" t="e">
        <f>IF('Crisis Indicator Data'!#REF!="No Data",1,IF(#REF!&lt;&gt;"",1,0))</f>
        <v>#REF!</v>
      </c>
      <c r="Q9" s="213" t="e">
        <f>IF('Crisis Indicator Data'!#REF!="No Data",1,IF(#REF!&lt;&gt;"",1,0))</f>
        <v>#REF!</v>
      </c>
      <c r="R9" s="213" t="e">
        <f>IF('Crisis Indicator Data'!#REF!="No Data",1,IF(#REF!&lt;&gt;"",1,0))</f>
        <v>#REF!</v>
      </c>
      <c r="S9" s="213" t="e">
        <f>IF('Crisis Indicator Data'!#REF!="No Data",1,IF(#REF!&lt;&gt;"",1,0))</f>
        <v>#REF!</v>
      </c>
      <c r="T9" s="213" t="e">
        <f>IF('Crisis Indicator Data'!#REF!="No Data",1,IF(#REF!&lt;&gt;"",1,0))</f>
        <v>#REF!</v>
      </c>
      <c r="U9" s="213" t="e">
        <f>IF('Crisis Indicator Data'!#REF!="No Data",1,IF(#REF!&lt;&gt;"",1,0))</f>
        <v>#REF!</v>
      </c>
      <c r="V9" s="213" t="e">
        <f>IF('Crisis Indicator Data'!#REF!="No Data",1,IF(#REF!&lt;&gt;"",1,0))</f>
        <v>#REF!</v>
      </c>
      <c r="W9" s="213" t="e">
        <f>IF('Crisis Indicator Data'!#REF!="No Data",1,IF(#REF!&lt;&gt;"",1,0))</f>
        <v>#REF!</v>
      </c>
      <c r="X9" s="213" t="e">
        <f>IF('Crisis Indicator Data'!#REF!="No Data",1,IF(#REF!&lt;&gt;"",1,0))</f>
        <v>#REF!</v>
      </c>
      <c r="Y9" s="213" t="e">
        <f>IF('Crisis Indicator Data'!#REF!="No Data",1,IF(#REF!&lt;&gt;"",1,0))</f>
        <v>#REF!</v>
      </c>
      <c r="Z9" s="213" t="e">
        <f>IF('Crisis Indicator Data'!#REF!="No Data",1,IF(#REF!&lt;&gt;"",1,0))</f>
        <v>#REF!</v>
      </c>
      <c r="AA9" s="213" t="e">
        <f>IF('Crisis Indicator Data'!#REF!="No Data",1,IF(#REF!&lt;&gt;"",1,0))</f>
        <v>#REF!</v>
      </c>
      <c r="AB9" s="213" t="e">
        <f>IF('Crisis Indicator Data'!#REF!="No Data",1,IF(#REF!&lt;&gt;"",1,0))</f>
        <v>#REF!</v>
      </c>
      <c r="AC9" s="213" t="e">
        <f>IF('Crisis Indicator Data'!#REF!="No Data",1,IF(#REF!&lt;&gt;"",1,0))</f>
        <v>#REF!</v>
      </c>
      <c r="AD9" s="213" t="e">
        <f>IF('Crisis Indicator Data'!#REF!="No Data",1,IF(#REF!&lt;&gt;"",1,0))</f>
        <v>#REF!</v>
      </c>
      <c r="AE9" s="213" t="e">
        <f>IF('Crisis Indicator Data'!#REF!="No Data",1,IF(#REF!&lt;&gt;"",1,0))</f>
        <v>#REF!</v>
      </c>
      <c r="AF9" s="213" t="e">
        <f>IF('Crisis Indicator Data'!#REF!="No Data",1,IF(#REF!&lt;&gt;"",1,0))</f>
        <v>#REF!</v>
      </c>
      <c r="AG9" s="213" t="e">
        <f>IF('Crisis Indicator Data'!#REF!="No Data",1,IF(#REF!&lt;&gt;"",1,0))</f>
        <v>#REF!</v>
      </c>
      <c r="AH9" s="213" t="e">
        <f>IF('Crisis Indicator Data'!#REF!="No Data",1,IF(#REF!&lt;&gt;"",1,0))</f>
        <v>#REF!</v>
      </c>
      <c r="AI9" s="213" t="e">
        <f>IF('Crisis Indicator Data'!#REF!="No Data",1,IF(#REF!&lt;&gt;"",1,0))</f>
        <v>#REF!</v>
      </c>
      <c r="AJ9" s="213" t="e">
        <f>IF('Crisis Indicator Data'!#REF!="No Data",1,IF(#REF!&lt;&gt;"",1,0))</f>
        <v>#REF!</v>
      </c>
      <c r="AK9" s="213" t="e">
        <f>IF('Crisis Indicator Data'!#REF!="No Data",1,IF(#REF!&lt;&gt;"",1,0))</f>
        <v>#REF!</v>
      </c>
      <c r="AL9" s="213" t="e">
        <f>IF('Crisis Indicator Data'!#REF!="No Data",1,IF(#REF!&lt;&gt;"",1,0))</f>
        <v>#REF!</v>
      </c>
      <c r="AM9" s="213" t="e">
        <f>IF('Crisis Indicator Data'!#REF!="No Data",1,IF(#REF!&lt;&gt;"",1,0))</f>
        <v>#REF!</v>
      </c>
      <c r="AN9" s="213" t="e">
        <f>IF('Crisis Indicator Data'!#REF!="No Data",1,IF(#REF!&lt;&gt;"",1,0))</f>
        <v>#REF!</v>
      </c>
      <c r="AO9" s="213" t="e">
        <f>IF('Crisis Indicator Data'!#REF!="No Data",1,IF(#REF!&lt;&gt;"",1,0))</f>
        <v>#REF!</v>
      </c>
      <c r="AP9" s="213" t="e">
        <f>IF('Crisis Indicator Data'!#REF!="No Data",1,IF(#REF!&lt;&gt;"",1,0))</f>
        <v>#REF!</v>
      </c>
      <c r="AQ9" s="213" t="e">
        <f>IF('Crisis Indicator Data'!#REF!="No Data",1,IF(#REF!&lt;&gt;"",1,0))</f>
        <v>#REF!</v>
      </c>
      <c r="AR9" s="213" t="e">
        <f>IF('Crisis Indicator Data'!#REF!="No Data",1,IF(#REF!&lt;&gt;"",1,0))</f>
        <v>#REF!</v>
      </c>
      <c r="AS9" s="213" t="e">
        <f>IF('Crisis Indicator Data'!#REF!="No Data",1,IF(#REF!&lt;&gt;"",1,0))</f>
        <v>#REF!</v>
      </c>
      <c r="AT9" s="213" t="e">
        <f>IF('Crisis Indicator Data'!#REF!="No Data",1,IF(#REF!&lt;&gt;"",1,0))</f>
        <v>#REF!</v>
      </c>
      <c r="AU9" s="213" t="e">
        <f>IF('Crisis Indicator Data'!#REF!="No Data",1,IF(#REF!&lt;&gt;"",1,0))</f>
        <v>#REF!</v>
      </c>
      <c r="AV9" s="213" t="e">
        <f>IF('Crisis Indicator Data'!#REF!="No Data",1,IF(#REF!&lt;&gt;"",1,0))</f>
        <v>#REF!</v>
      </c>
      <c r="AW9" s="213" t="e">
        <f>IF('Crisis Indicator Data'!#REF!="No Data",1,IF(#REF!&lt;&gt;"",1,0))</f>
        <v>#REF!</v>
      </c>
      <c r="AX9" s="213" t="e">
        <f>IF('Crisis Indicator Data'!#REF!="No Data",1,IF(#REF!&lt;&gt;"",1,0))</f>
        <v>#REF!</v>
      </c>
      <c r="AY9" s="213" t="e">
        <f>IF('Crisis Indicator Data'!#REF!="No Data",1,IF(#REF!&lt;&gt;"",1,0))</f>
        <v>#REF!</v>
      </c>
      <c r="AZ9" s="213" t="e">
        <f>IF('Crisis Indicator Data'!#REF!="No Data",1,IF(#REF!&lt;&gt;"",1,0))</f>
        <v>#REF!</v>
      </c>
      <c r="BA9" t="e">
        <f t="shared" si="0"/>
        <v>#REF!</v>
      </c>
      <c r="BB9" s="22" t="e">
        <f t="shared" si="1"/>
        <v>#REF!</v>
      </c>
    </row>
    <row r="10" spans="1:54" x14ac:dyDescent="0.35">
      <c r="A10" t="s">
        <v>8065</v>
      </c>
      <c r="B10" s="213" t="e">
        <f>IF('Crisis Indicator Data'!#REF!="No Data",1,IF(#REF!&lt;&gt;"",1,0))</f>
        <v>#REF!</v>
      </c>
      <c r="C10" s="213" t="e">
        <f>IF('Crisis Indicator Data'!#REF!="No Data",1,IF(#REF!&lt;&gt;"",1,0))</f>
        <v>#REF!</v>
      </c>
      <c r="D10" s="213" t="e">
        <f>IF('Crisis Indicator Data'!#REF!="No Data",1,IF(#REF!&lt;&gt;"",1,0))</f>
        <v>#REF!</v>
      </c>
      <c r="E10" s="213" t="e">
        <f>IF('Crisis Indicator Data'!#REF!="No Data",1,IF(#REF!&lt;&gt;"",1,0))</f>
        <v>#REF!</v>
      </c>
      <c r="F10" s="213" t="e">
        <f>IF('Crisis Indicator Data'!#REF!="No Data",1,IF(#REF!&lt;&gt;"",1,0))</f>
        <v>#REF!</v>
      </c>
      <c r="G10" s="213" t="e">
        <f>IF('Crisis Indicator Data'!#REF!="No Data",1,IF(#REF!&lt;&gt;"",1,0))</f>
        <v>#REF!</v>
      </c>
      <c r="H10" s="213" t="e">
        <f>IF('Crisis Indicator Data'!#REF!="No Data",1,IF(#REF!&lt;&gt;"",1,0))</f>
        <v>#REF!</v>
      </c>
      <c r="I10" s="213" t="e">
        <f>IF('Crisis Indicator Data'!#REF!="No Data",1,IF(#REF!&lt;&gt;"",1,0))</f>
        <v>#REF!</v>
      </c>
      <c r="J10" s="213" t="e">
        <f>IF('Crisis Indicator Data'!#REF!="No Data",1,IF(#REF!&lt;&gt;"",1,0))</f>
        <v>#REF!</v>
      </c>
      <c r="K10" s="213" t="e">
        <f>IF('Crisis Indicator Data'!#REF!="No Data",1,IF(#REF!&lt;&gt;"",1,0))</f>
        <v>#REF!</v>
      </c>
      <c r="L10" s="213" t="e">
        <f>IF('Crisis Indicator Data'!#REF!="No Data",1,IF(#REF!&lt;&gt;"",1,0))</f>
        <v>#REF!</v>
      </c>
      <c r="M10" s="213" t="e">
        <f>IF('Crisis Indicator Data'!#REF!="No Data",1,IF(#REF!&lt;&gt;"",1,0))</f>
        <v>#REF!</v>
      </c>
      <c r="N10" s="213" t="e">
        <f>IF('Crisis Indicator Data'!#REF!="No Data",1,IF(#REF!&lt;&gt;"",1,0))</f>
        <v>#REF!</v>
      </c>
      <c r="O10" s="213" t="e">
        <f>IF('Crisis Indicator Data'!#REF!="No Data",1,IF(#REF!&lt;&gt;"",1,0))</f>
        <v>#REF!</v>
      </c>
      <c r="P10" s="213" t="e">
        <f>IF('Crisis Indicator Data'!#REF!="No Data",1,IF(#REF!&lt;&gt;"",1,0))</f>
        <v>#REF!</v>
      </c>
      <c r="Q10" s="213" t="e">
        <f>IF('Crisis Indicator Data'!#REF!="No Data",1,IF(#REF!&lt;&gt;"",1,0))</f>
        <v>#REF!</v>
      </c>
      <c r="R10" s="213" t="e">
        <f>IF('Crisis Indicator Data'!#REF!="No Data",1,IF(#REF!&lt;&gt;"",1,0))</f>
        <v>#REF!</v>
      </c>
      <c r="S10" s="213" t="e">
        <f>IF('Crisis Indicator Data'!#REF!="No Data",1,IF(#REF!&lt;&gt;"",1,0))</f>
        <v>#REF!</v>
      </c>
      <c r="T10" s="213" t="e">
        <f>IF('Crisis Indicator Data'!#REF!="No Data",1,IF(#REF!&lt;&gt;"",1,0))</f>
        <v>#REF!</v>
      </c>
      <c r="U10" s="213" t="e">
        <f>IF('Crisis Indicator Data'!#REF!="No Data",1,IF(#REF!&lt;&gt;"",1,0))</f>
        <v>#REF!</v>
      </c>
      <c r="V10" s="213" t="e">
        <f>IF('Crisis Indicator Data'!#REF!="No Data",1,IF(#REF!&lt;&gt;"",1,0))</f>
        <v>#REF!</v>
      </c>
      <c r="W10" s="213" t="e">
        <f>IF('Crisis Indicator Data'!#REF!="No Data",1,IF(#REF!&lt;&gt;"",1,0))</f>
        <v>#REF!</v>
      </c>
      <c r="X10" s="213" t="e">
        <f>IF('Crisis Indicator Data'!#REF!="No Data",1,IF(#REF!&lt;&gt;"",1,0))</f>
        <v>#REF!</v>
      </c>
      <c r="Y10" s="213" t="e">
        <f>IF('Crisis Indicator Data'!#REF!="No Data",1,IF(#REF!&lt;&gt;"",1,0))</f>
        <v>#REF!</v>
      </c>
      <c r="Z10" s="213" t="e">
        <f>IF('Crisis Indicator Data'!#REF!="No Data",1,IF(#REF!&lt;&gt;"",1,0))</f>
        <v>#REF!</v>
      </c>
      <c r="AA10" s="213" t="e">
        <f>IF('Crisis Indicator Data'!#REF!="No Data",1,IF(#REF!&lt;&gt;"",1,0))</f>
        <v>#REF!</v>
      </c>
      <c r="AB10" s="213" t="e">
        <f>IF('Crisis Indicator Data'!#REF!="No Data",1,IF(#REF!&lt;&gt;"",1,0))</f>
        <v>#REF!</v>
      </c>
      <c r="AC10" s="213" t="e">
        <f>IF('Crisis Indicator Data'!#REF!="No Data",1,IF(#REF!&lt;&gt;"",1,0))</f>
        <v>#REF!</v>
      </c>
      <c r="AD10" s="213" t="e">
        <f>IF('Crisis Indicator Data'!#REF!="No Data",1,IF(#REF!&lt;&gt;"",1,0))</f>
        <v>#REF!</v>
      </c>
      <c r="AE10" s="213" t="e">
        <f>IF('Crisis Indicator Data'!#REF!="No Data",1,IF(#REF!&lt;&gt;"",1,0))</f>
        <v>#REF!</v>
      </c>
      <c r="AF10" s="213" t="e">
        <f>IF('Crisis Indicator Data'!#REF!="No Data",1,IF(#REF!&lt;&gt;"",1,0))</f>
        <v>#REF!</v>
      </c>
      <c r="AG10" s="213" t="e">
        <f>IF('Crisis Indicator Data'!#REF!="No Data",1,IF(#REF!&lt;&gt;"",1,0))</f>
        <v>#REF!</v>
      </c>
      <c r="AH10" s="213" t="e">
        <f>IF('Crisis Indicator Data'!#REF!="No Data",1,IF(#REF!&lt;&gt;"",1,0))</f>
        <v>#REF!</v>
      </c>
      <c r="AI10" s="213" t="e">
        <f>IF('Crisis Indicator Data'!#REF!="No Data",1,IF(#REF!&lt;&gt;"",1,0))</f>
        <v>#REF!</v>
      </c>
      <c r="AJ10" s="213" t="e">
        <f>IF('Crisis Indicator Data'!#REF!="No Data",1,IF(#REF!&lt;&gt;"",1,0))</f>
        <v>#REF!</v>
      </c>
      <c r="AK10" s="213" t="e">
        <f>IF('Crisis Indicator Data'!#REF!="No Data",1,IF(#REF!&lt;&gt;"",1,0))</f>
        <v>#REF!</v>
      </c>
      <c r="AL10" s="213" t="e">
        <f>IF('Crisis Indicator Data'!#REF!="No Data",1,IF(#REF!&lt;&gt;"",1,0))</f>
        <v>#REF!</v>
      </c>
      <c r="AM10" s="213" t="e">
        <f>IF('Crisis Indicator Data'!#REF!="No Data",1,IF(#REF!&lt;&gt;"",1,0))</f>
        <v>#REF!</v>
      </c>
      <c r="AN10" s="213" t="e">
        <f>IF('Crisis Indicator Data'!#REF!="No Data",1,IF(#REF!&lt;&gt;"",1,0))</f>
        <v>#REF!</v>
      </c>
      <c r="AO10" s="213" t="e">
        <f>IF('Crisis Indicator Data'!#REF!="No Data",1,IF(#REF!&lt;&gt;"",1,0))</f>
        <v>#REF!</v>
      </c>
      <c r="AP10" s="213" t="e">
        <f>IF('Crisis Indicator Data'!#REF!="No Data",1,IF(#REF!&lt;&gt;"",1,0))</f>
        <v>#REF!</v>
      </c>
      <c r="AQ10" s="213" t="e">
        <f>IF('Crisis Indicator Data'!#REF!="No Data",1,IF(#REF!&lt;&gt;"",1,0))</f>
        <v>#REF!</v>
      </c>
      <c r="AR10" s="213" t="e">
        <f>IF('Crisis Indicator Data'!#REF!="No Data",1,IF(#REF!&lt;&gt;"",1,0))</f>
        <v>#REF!</v>
      </c>
      <c r="AS10" s="213" t="e">
        <f>IF('Crisis Indicator Data'!#REF!="No Data",1,IF(#REF!&lt;&gt;"",1,0))</f>
        <v>#REF!</v>
      </c>
      <c r="AT10" s="213" t="e">
        <f>IF('Crisis Indicator Data'!#REF!="No Data",1,IF(#REF!&lt;&gt;"",1,0))</f>
        <v>#REF!</v>
      </c>
      <c r="AU10" s="213" t="e">
        <f>IF('Crisis Indicator Data'!#REF!="No Data",1,IF(#REF!&lt;&gt;"",1,0))</f>
        <v>#REF!</v>
      </c>
      <c r="AV10" s="213" t="e">
        <f>IF('Crisis Indicator Data'!#REF!="No Data",1,IF(#REF!&lt;&gt;"",1,0))</f>
        <v>#REF!</v>
      </c>
      <c r="AW10" s="213" t="e">
        <f>IF('Crisis Indicator Data'!#REF!="No Data",1,IF(#REF!&lt;&gt;"",1,0))</f>
        <v>#REF!</v>
      </c>
      <c r="AX10" s="213" t="e">
        <f>IF('Crisis Indicator Data'!#REF!="No Data",1,IF(#REF!&lt;&gt;"",1,0))</f>
        <v>#REF!</v>
      </c>
      <c r="AY10" s="213" t="e">
        <f>IF('Crisis Indicator Data'!#REF!="No Data",1,IF(#REF!&lt;&gt;"",1,0))</f>
        <v>#REF!</v>
      </c>
      <c r="AZ10" s="213" t="e">
        <f>IF('Crisis Indicator Data'!#REF!="No Data",1,IF(#REF!&lt;&gt;"",1,0))</f>
        <v>#REF!</v>
      </c>
      <c r="BA10" t="e">
        <f t="shared" si="0"/>
        <v>#REF!</v>
      </c>
      <c r="BB10" s="22" t="e">
        <f t="shared" si="1"/>
        <v>#REF!</v>
      </c>
    </row>
    <row r="11" spans="1:54" x14ac:dyDescent="0.35">
      <c r="A11" t="s">
        <v>8066</v>
      </c>
      <c r="B11" s="213" t="e">
        <f>IF('Crisis Indicator Data'!#REF!="No Data",1,IF(#REF!&lt;&gt;"",1,0))</f>
        <v>#REF!</v>
      </c>
      <c r="C11" s="213" t="e">
        <f>IF('Crisis Indicator Data'!#REF!="No Data",1,IF(#REF!&lt;&gt;"",1,0))</f>
        <v>#REF!</v>
      </c>
      <c r="D11" s="213" t="e">
        <f>IF('Crisis Indicator Data'!#REF!="No Data",1,IF(#REF!&lt;&gt;"",1,0))</f>
        <v>#REF!</v>
      </c>
      <c r="E11" s="213" t="e">
        <f>IF('Crisis Indicator Data'!#REF!="No Data",1,IF(#REF!&lt;&gt;"",1,0))</f>
        <v>#REF!</v>
      </c>
      <c r="F11" s="213" t="e">
        <f>IF('Crisis Indicator Data'!#REF!="No Data",1,IF(#REF!&lt;&gt;"",1,0))</f>
        <v>#REF!</v>
      </c>
      <c r="G11" s="213" t="e">
        <f>IF('Crisis Indicator Data'!#REF!="No Data",1,IF(#REF!&lt;&gt;"",1,0))</f>
        <v>#REF!</v>
      </c>
      <c r="H11" s="213" t="e">
        <f>IF('Crisis Indicator Data'!#REF!="No Data",1,IF(#REF!&lt;&gt;"",1,0))</f>
        <v>#REF!</v>
      </c>
      <c r="I11" s="213" t="e">
        <f>IF('Crisis Indicator Data'!#REF!="No Data",1,IF(#REF!&lt;&gt;"",1,0))</f>
        <v>#REF!</v>
      </c>
      <c r="J11" s="213" t="e">
        <f>IF('Crisis Indicator Data'!#REF!="No Data",1,IF(#REF!&lt;&gt;"",1,0))</f>
        <v>#REF!</v>
      </c>
      <c r="K11" s="213" t="e">
        <f>IF('Crisis Indicator Data'!#REF!="No Data",1,IF(#REF!&lt;&gt;"",1,0))</f>
        <v>#REF!</v>
      </c>
      <c r="L11" s="213" t="e">
        <f>IF('Crisis Indicator Data'!#REF!="No Data",1,IF(#REF!&lt;&gt;"",1,0))</f>
        <v>#REF!</v>
      </c>
      <c r="M11" s="213" t="e">
        <f>IF('Crisis Indicator Data'!#REF!="No Data",1,IF(#REF!&lt;&gt;"",1,0))</f>
        <v>#REF!</v>
      </c>
      <c r="N11" s="213" t="e">
        <f>IF('Crisis Indicator Data'!#REF!="No Data",1,IF(#REF!&lt;&gt;"",1,0))</f>
        <v>#REF!</v>
      </c>
      <c r="O11" s="213" t="e">
        <f>IF('Crisis Indicator Data'!#REF!="No Data",1,IF(#REF!&lt;&gt;"",1,0))</f>
        <v>#REF!</v>
      </c>
      <c r="P11" s="213" t="e">
        <f>IF('Crisis Indicator Data'!#REF!="No Data",1,IF(#REF!&lt;&gt;"",1,0))</f>
        <v>#REF!</v>
      </c>
      <c r="Q11" s="213" t="e">
        <f>IF('Crisis Indicator Data'!#REF!="No Data",1,IF(#REF!&lt;&gt;"",1,0))</f>
        <v>#REF!</v>
      </c>
      <c r="R11" s="213" t="e">
        <f>IF('Crisis Indicator Data'!#REF!="No Data",1,IF(#REF!&lt;&gt;"",1,0))</f>
        <v>#REF!</v>
      </c>
      <c r="S11" s="213" t="e">
        <f>IF('Crisis Indicator Data'!#REF!="No Data",1,IF(#REF!&lt;&gt;"",1,0))</f>
        <v>#REF!</v>
      </c>
      <c r="T11" s="213" t="e">
        <f>IF('Crisis Indicator Data'!#REF!="No Data",1,IF(#REF!&lt;&gt;"",1,0))</f>
        <v>#REF!</v>
      </c>
      <c r="U11" s="213" t="e">
        <f>IF('Crisis Indicator Data'!#REF!="No Data",1,IF(#REF!&lt;&gt;"",1,0))</f>
        <v>#REF!</v>
      </c>
      <c r="V11" s="213" t="e">
        <f>IF('Crisis Indicator Data'!#REF!="No Data",1,IF(#REF!&lt;&gt;"",1,0))</f>
        <v>#REF!</v>
      </c>
      <c r="W11" s="213" t="e">
        <f>IF('Crisis Indicator Data'!#REF!="No Data",1,IF(#REF!&lt;&gt;"",1,0))</f>
        <v>#REF!</v>
      </c>
      <c r="X11" s="213" t="e">
        <f>IF('Crisis Indicator Data'!#REF!="No Data",1,IF(#REF!&lt;&gt;"",1,0))</f>
        <v>#REF!</v>
      </c>
      <c r="Y11" s="213" t="e">
        <f>IF('Crisis Indicator Data'!#REF!="No Data",1,IF(#REF!&lt;&gt;"",1,0))</f>
        <v>#REF!</v>
      </c>
      <c r="Z11" s="213" t="e">
        <f>IF('Crisis Indicator Data'!#REF!="No Data",1,IF(#REF!&lt;&gt;"",1,0))</f>
        <v>#REF!</v>
      </c>
      <c r="AA11" s="213" t="e">
        <f>IF('Crisis Indicator Data'!#REF!="No Data",1,IF(#REF!&lt;&gt;"",1,0))</f>
        <v>#REF!</v>
      </c>
      <c r="AB11" s="213" t="e">
        <f>IF('Crisis Indicator Data'!#REF!="No Data",1,IF(#REF!&lt;&gt;"",1,0))</f>
        <v>#REF!</v>
      </c>
      <c r="AC11" s="213" t="e">
        <f>IF('Crisis Indicator Data'!#REF!="No Data",1,IF(#REF!&lt;&gt;"",1,0))</f>
        <v>#REF!</v>
      </c>
      <c r="AD11" s="213" t="e">
        <f>IF('Crisis Indicator Data'!#REF!="No Data",1,IF(#REF!&lt;&gt;"",1,0))</f>
        <v>#REF!</v>
      </c>
      <c r="AE11" s="213" t="e">
        <f>IF('Crisis Indicator Data'!#REF!="No Data",1,IF(#REF!&lt;&gt;"",1,0))</f>
        <v>#REF!</v>
      </c>
      <c r="AF11" s="213" t="e">
        <f>IF('Crisis Indicator Data'!#REF!="No Data",1,IF(#REF!&lt;&gt;"",1,0))</f>
        <v>#REF!</v>
      </c>
      <c r="AG11" s="213" t="e">
        <f>IF('Crisis Indicator Data'!#REF!="No Data",1,IF(#REF!&lt;&gt;"",1,0))</f>
        <v>#REF!</v>
      </c>
      <c r="AH11" s="213" t="e">
        <f>IF('Crisis Indicator Data'!#REF!="No Data",1,IF(#REF!&lt;&gt;"",1,0))</f>
        <v>#REF!</v>
      </c>
      <c r="AI11" s="213" t="e">
        <f>IF('Crisis Indicator Data'!#REF!="No Data",1,IF(#REF!&lt;&gt;"",1,0))</f>
        <v>#REF!</v>
      </c>
      <c r="AJ11" s="213" t="e">
        <f>IF('Crisis Indicator Data'!#REF!="No Data",1,IF(#REF!&lt;&gt;"",1,0))</f>
        <v>#REF!</v>
      </c>
      <c r="AK11" s="213" t="e">
        <f>IF('Crisis Indicator Data'!#REF!="No Data",1,IF(#REF!&lt;&gt;"",1,0))</f>
        <v>#REF!</v>
      </c>
      <c r="AL11" s="213" t="e">
        <f>IF('Crisis Indicator Data'!#REF!="No Data",1,IF(#REF!&lt;&gt;"",1,0))</f>
        <v>#REF!</v>
      </c>
      <c r="AM11" s="213" t="e">
        <f>IF('Crisis Indicator Data'!#REF!="No Data",1,IF(#REF!&lt;&gt;"",1,0))</f>
        <v>#REF!</v>
      </c>
      <c r="AN11" s="213" t="e">
        <f>IF('Crisis Indicator Data'!#REF!="No Data",1,IF(#REF!&lt;&gt;"",1,0))</f>
        <v>#REF!</v>
      </c>
      <c r="AO11" s="213" t="e">
        <f>IF('Crisis Indicator Data'!#REF!="No Data",1,IF(#REF!&lt;&gt;"",1,0))</f>
        <v>#REF!</v>
      </c>
      <c r="AP11" s="213" t="e">
        <f>IF('Crisis Indicator Data'!#REF!="No Data",1,IF(#REF!&lt;&gt;"",1,0))</f>
        <v>#REF!</v>
      </c>
      <c r="AQ11" s="213" t="e">
        <f>IF('Crisis Indicator Data'!#REF!="No Data",1,IF(#REF!&lt;&gt;"",1,0))</f>
        <v>#REF!</v>
      </c>
      <c r="AR11" s="213" t="e">
        <f>IF('Crisis Indicator Data'!#REF!="No Data",1,IF(#REF!&lt;&gt;"",1,0))</f>
        <v>#REF!</v>
      </c>
      <c r="AS11" s="213" t="e">
        <f>IF('Crisis Indicator Data'!#REF!="No Data",1,IF(#REF!&lt;&gt;"",1,0))</f>
        <v>#REF!</v>
      </c>
      <c r="AT11" s="213" t="e">
        <f>IF('Crisis Indicator Data'!#REF!="No Data",1,IF(#REF!&lt;&gt;"",1,0))</f>
        <v>#REF!</v>
      </c>
      <c r="AU11" s="213" t="e">
        <f>IF('Crisis Indicator Data'!#REF!="No Data",1,IF(#REF!&lt;&gt;"",1,0))</f>
        <v>#REF!</v>
      </c>
      <c r="AV11" s="213" t="e">
        <f>IF('Crisis Indicator Data'!#REF!="No Data",1,IF(#REF!&lt;&gt;"",1,0))</f>
        <v>#REF!</v>
      </c>
      <c r="AW11" s="213" t="e">
        <f>IF('Crisis Indicator Data'!#REF!="No Data",1,IF(#REF!&lt;&gt;"",1,0))</f>
        <v>#REF!</v>
      </c>
      <c r="AX11" s="213" t="e">
        <f>IF('Crisis Indicator Data'!#REF!="No Data",1,IF(#REF!&lt;&gt;"",1,0))</f>
        <v>#REF!</v>
      </c>
      <c r="AY11" s="213" t="e">
        <f>IF('Crisis Indicator Data'!#REF!="No Data",1,IF(#REF!&lt;&gt;"",1,0))</f>
        <v>#REF!</v>
      </c>
      <c r="AZ11" s="213" t="e">
        <f>IF('Crisis Indicator Data'!#REF!="No Data",1,IF(#REF!&lt;&gt;"",1,0))</f>
        <v>#REF!</v>
      </c>
      <c r="BA11" t="e">
        <f t="shared" si="0"/>
        <v>#REF!</v>
      </c>
      <c r="BB11" s="22" t="e">
        <f t="shared" si="1"/>
        <v>#REF!</v>
      </c>
    </row>
    <row r="12" spans="1:54" x14ac:dyDescent="0.35">
      <c r="A12" t="s">
        <v>8079</v>
      </c>
      <c r="B12" s="213" t="e">
        <f>IF('Crisis Indicator Data'!#REF!="No Data",1,IF(#REF!&lt;&gt;"",1,0))</f>
        <v>#REF!</v>
      </c>
      <c r="C12" s="213" t="e">
        <f>IF('Crisis Indicator Data'!#REF!="No Data",1,IF(#REF!&lt;&gt;"",1,0))</f>
        <v>#REF!</v>
      </c>
      <c r="D12" s="213" t="e">
        <f>IF('Crisis Indicator Data'!#REF!="No Data",1,IF(#REF!&lt;&gt;"",1,0))</f>
        <v>#REF!</v>
      </c>
      <c r="E12" s="213" t="e">
        <f>IF('Crisis Indicator Data'!#REF!="No Data",1,IF(#REF!&lt;&gt;"",1,0))</f>
        <v>#REF!</v>
      </c>
      <c r="F12" s="213" t="e">
        <f>IF('Crisis Indicator Data'!#REF!="No Data",1,IF(#REF!&lt;&gt;"",1,0))</f>
        <v>#REF!</v>
      </c>
      <c r="G12" s="213" t="e">
        <f>IF('Crisis Indicator Data'!#REF!="No Data",1,IF(#REF!&lt;&gt;"",1,0))</f>
        <v>#REF!</v>
      </c>
      <c r="H12" s="213" t="e">
        <f>IF('Crisis Indicator Data'!#REF!="No Data",1,IF(#REF!&lt;&gt;"",1,0))</f>
        <v>#REF!</v>
      </c>
      <c r="I12" s="213" t="e">
        <f>IF('Crisis Indicator Data'!#REF!="No Data",1,IF(#REF!&lt;&gt;"",1,0))</f>
        <v>#REF!</v>
      </c>
      <c r="J12" s="213" t="e">
        <f>IF('Crisis Indicator Data'!#REF!="No Data",1,IF(#REF!&lt;&gt;"",1,0))</f>
        <v>#REF!</v>
      </c>
      <c r="K12" s="213" t="e">
        <f>IF('Crisis Indicator Data'!#REF!="No Data",1,IF(#REF!&lt;&gt;"",1,0))</f>
        <v>#REF!</v>
      </c>
      <c r="L12" s="213" t="e">
        <f>IF('Crisis Indicator Data'!#REF!="No Data",1,IF(#REF!&lt;&gt;"",1,0))</f>
        <v>#REF!</v>
      </c>
      <c r="M12" s="213" t="e">
        <f>IF('Crisis Indicator Data'!#REF!="No Data",1,IF(#REF!&lt;&gt;"",1,0))</f>
        <v>#REF!</v>
      </c>
      <c r="N12" s="213" t="e">
        <f>IF('Crisis Indicator Data'!#REF!="No Data",1,IF(#REF!&lt;&gt;"",1,0))</f>
        <v>#REF!</v>
      </c>
      <c r="O12" s="213" t="e">
        <f>IF('Crisis Indicator Data'!#REF!="No Data",1,IF(#REF!&lt;&gt;"",1,0))</f>
        <v>#REF!</v>
      </c>
      <c r="P12" s="213" t="e">
        <f>IF('Crisis Indicator Data'!#REF!="No Data",1,IF(#REF!&lt;&gt;"",1,0))</f>
        <v>#REF!</v>
      </c>
      <c r="Q12" s="213" t="e">
        <f>IF('Crisis Indicator Data'!#REF!="No Data",1,IF(#REF!&lt;&gt;"",1,0))</f>
        <v>#REF!</v>
      </c>
      <c r="R12" s="213" t="e">
        <f>IF('Crisis Indicator Data'!#REF!="No Data",1,IF(#REF!&lt;&gt;"",1,0))</f>
        <v>#REF!</v>
      </c>
      <c r="S12" s="213" t="e">
        <f>IF('Crisis Indicator Data'!#REF!="No Data",1,IF(#REF!&lt;&gt;"",1,0))</f>
        <v>#REF!</v>
      </c>
      <c r="T12" s="213" t="e">
        <f>IF('Crisis Indicator Data'!#REF!="No Data",1,IF(#REF!&lt;&gt;"",1,0))</f>
        <v>#REF!</v>
      </c>
      <c r="U12" s="213" t="e">
        <f>IF('Crisis Indicator Data'!#REF!="No Data",1,IF(#REF!&lt;&gt;"",1,0))</f>
        <v>#REF!</v>
      </c>
      <c r="V12" s="213" t="e">
        <f>IF('Crisis Indicator Data'!#REF!="No Data",1,IF(#REF!&lt;&gt;"",1,0))</f>
        <v>#REF!</v>
      </c>
      <c r="W12" s="213" t="e">
        <f>IF('Crisis Indicator Data'!#REF!="No Data",1,IF(#REF!&lt;&gt;"",1,0))</f>
        <v>#REF!</v>
      </c>
      <c r="X12" s="213" t="e">
        <f>IF('Crisis Indicator Data'!#REF!="No Data",1,IF(#REF!&lt;&gt;"",1,0))</f>
        <v>#REF!</v>
      </c>
      <c r="Y12" s="213" t="e">
        <f>IF('Crisis Indicator Data'!#REF!="No Data",1,IF(#REF!&lt;&gt;"",1,0))</f>
        <v>#REF!</v>
      </c>
      <c r="Z12" s="213" t="e">
        <f>IF('Crisis Indicator Data'!#REF!="No Data",1,IF(#REF!&lt;&gt;"",1,0))</f>
        <v>#REF!</v>
      </c>
      <c r="AA12" s="213" t="e">
        <f>IF('Crisis Indicator Data'!#REF!="No Data",1,IF(#REF!&lt;&gt;"",1,0))</f>
        <v>#REF!</v>
      </c>
      <c r="AB12" s="213" t="e">
        <f>IF('Crisis Indicator Data'!#REF!="No Data",1,IF(#REF!&lt;&gt;"",1,0))</f>
        <v>#REF!</v>
      </c>
      <c r="AC12" s="213" t="e">
        <f>IF('Crisis Indicator Data'!#REF!="No Data",1,IF(#REF!&lt;&gt;"",1,0))</f>
        <v>#REF!</v>
      </c>
      <c r="AD12" s="213" t="e">
        <f>IF('Crisis Indicator Data'!#REF!="No Data",1,IF(#REF!&lt;&gt;"",1,0))</f>
        <v>#REF!</v>
      </c>
      <c r="AE12" s="213" t="e">
        <f>IF('Crisis Indicator Data'!#REF!="No Data",1,IF(#REF!&lt;&gt;"",1,0))</f>
        <v>#REF!</v>
      </c>
      <c r="AF12" s="213" t="e">
        <f>IF('Crisis Indicator Data'!#REF!="No Data",1,IF(#REF!&lt;&gt;"",1,0))</f>
        <v>#REF!</v>
      </c>
      <c r="AG12" s="213" t="e">
        <f>IF('Crisis Indicator Data'!#REF!="No Data",1,IF(#REF!&lt;&gt;"",1,0))</f>
        <v>#REF!</v>
      </c>
      <c r="AH12" s="213" t="e">
        <f>IF('Crisis Indicator Data'!#REF!="No Data",1,IF(#REF!&lt;&gt;"",1,0))</f>
        <v>#REF!</v>
      </c>
      <c r="AI12" s="213" t="e">
        <f>IF('Crisis Indicator Data'!#REF!="No Data",1,IF(#REF!&lt;&gt;"",1,0))</f>
        <v>#REF!</v>
      </c>
      <c r="AJ12" s="213" t="e">
        <f>IF('Crisis Indicator Data'!#REF!="No Data",1,IF(#REF!&lt;&gt;"",1,0))</f>
        <v>#REF!</v>
      </c>
      <c r="AK12" s="213" t="e">
        <f>IF('Crisis Indicator Data'!#REF!="No Data",1,IF(#REF!&lt;&gt;"",1,0))</f>
        <v>#REF!</v>
      </c>
      <c r="AL12" s="213" t="e">
        <f>IF('Crisis Indicator Data'!#REF!="No Data",1,IF(#REF!&lt;&gt;"",1,0))</f>
        <v>#REF!</v>
      </c>
      <c r="AM12" s="213" t="e">
        <f>IF('Crisis Indicator Data'!#REF!="No Data",1,IF(#REF!&lt;&gt;"",1,0))</f>
        <v>#REF!</v>
      </c>
      <c r="AN12" s="213" t="e">
        <f>IF('Crisis Indicator Data'!#REF!="No Data",1,IF(#REF!&lt;&gt;"",1,0))</f>
        <v>#REF!</v>
      </c>
      <c r="AO12" s="213" t="e">
        <f>IF('Crisis Indicator Data'!#REF!="No Data",1,IF(#REF!&lt;&gt;"",1,0))</f>
        <v>#REF!</v>
      </c>
      <c r="AP12" s="213" t="e">
        <f>IF('Crisis Indicator Data'!#REF!="No Data",1,IF(#REF!&lt;&gt;"",1,0))</f>
        <v>#REF!</v>
      </c>
      <c r="AQ12" s="213" t="e">
        <f>IF('Crisis Indicator Data'!#REF!="No Data",1,IF(#REF!&lt;&gt;"",1,0))</f>
        <v>#REF!</v>
      </c>
      <c r="AR12" s="213" t="e">
        <f>IF('Crisis Indicator Data'!#REF!="No Data",1,IF(#REF!&lt;&gt;"",1,0))</f>
        <v>#REF!</v>
      </c>
      <c r="AS12" s="213" t="e">
        <f>IF('Crisis Indicator Data'!#REF!="No Data",1,IF(#REF!&lt;&gt;"",1,0))</f>
        <v>#REF!</v>
      </c>
      <c r="AT12" s="213" t="e">
        <f>IF('Crisis Indicator Data'!#REF!="No Data",1,IF(#REF!&lt;&gt;"",1,0))</f>
        <v>#REF!</v>
      </c>
      <c r="AU12" s="213" t="e">
        <f>IF('Crisis Indicator Data'!#REF!="No Data",1,IF(#REF!&lt;&gt;"",1,0))</f>
        <v>#REF!</v>
      </c>
      <c r="AV12" s="213" t="e">
        <f>IF('Crisis Indicator Data'!#REF!="No Data",1,IF(#REF!&lt;&gt;"",1,0))</f>
        <v>#REF!</v>
      </c>
      <c r="AW12" s="213" t="e">
        <f>IF('Crisis Indicator Data'!#REF!="No Data",1,IF(#REF!&lt;&gt;"",1,0))</f>
        <v>#REF!</v>
      </c>
      <c r="AX12" s="213" t="e">
        <f>IF('Crisis Indicator Data'!#REF!="No Data",1,IF(#REF!&lt;&gt;"",1,0))</f>
        <v>#REF!</v>
      </c>
      <c r="AY12" s="213" t="e">
        <f>IF('Crisis Indicator Data'!#REF!="No Data",1,IF(#REF!&lt;&gt;"",1,0))</f>
        <v>#REF!</v>
      </c>
      <c r="AZ12" s="213" t="e">
        <f>IF('Crisis Indicator Data'!#REF!="No Data",1,IF(#REF!&lt;&gt;"",1,0))</f>
        <v>#REF!</v>
      </c>
      <c r="BA12" t="e">
        <f t="shared" si="0"/>
        <v>#REF!</v>
      </c>
      <c r="BB12" s="22" t="e">
        <f t="shared" si="1"/>
        <v>#REF!</v>
      </c>
    </row>
    <row r="13" spans="1:54" x14ac:dyDescent="0.35">
      <c r="A13" t="s">
        <v>8077</v>
      </c>
      <c r="B13" s="213" t="e">
        <f>IF('Crisis Indicator Data'!#REF!="No Data",1,IF(#REF!&lt;&gt;"",1,0))</f>
        <v>#REF!</v>
      </c>
      <c r="C13" s="213" t="e">
        <f>IF('Crisis Indicator Data'!#REF!="No Data",1,IF(#REF!&lt;&gt;"",1,0))</f>
        <v>#REF!</v>
      </c>
      <c r="D13" s="213" t="e">
        <f>IF('Crisis Indicator Data'!#REF!="No Data",1,IF(#REF!&lt;&gt;"",1,0))</f>
        <v>#REF!</v>
      </c>
      <c r="E13" s="213" t="e">
        <f>IF('Crisis Indicator Data'!#REF!="No Data",1,IF(#REF!&lt;&gt;"",1,0))</f>
        <v>#REF!</v>
      </c>
      <c r="F13" s="213" t="e">
        <f>IF('Crisis Indicator Data'!#REF!="No Data",1,IF(#REF!&lt;&gt;"",1,0))</f>
        <v>#REF!</v>
      </c>
      <c r="G13" s="213" t="e">
        <f>IF('Crisis Indicator Data'!#REF!="No Data",1,IF(#REF!&lt;&gt;"",1,0))</f>
        <v>#REF!</v>
      </c>
      <c r="H13" s="213" t="e">
        <f>IF('Crisis Indicator Data'!#REF!="No Data",1,IF(#REF!&lt;&gt;"",1,0))</f>
        <v>#REF!</v>
      </c>
      <c r="I13" s="213" t="e">
        <f>IF('Crisis Indicator Data'!#REF!="No Data",1,IF(#REF!&lt;&gt;"",1,0))</f>
        <v>#REF!</v>
      </c>
      <c r="J13" s="213" t="e">
        <f>IF('Crisis Indicator Data'!#REF!="No Data",1,IF(#REF!&lt;&gt;"",1,0))</f>
        <v>#REF!</v>
      </c>
      <c r="K13" s="213" t="e">
        <f>IF('Crisis Indicator Data'!#REF!="No Data",1,IF(#REF!&lt;&gt;"",1,0))</f>
        <v>#REF!</v>
      </c>
      <c r="L13" s="213" t="e">
        <f>IF('Crisis Indicator Data'!#REF!="No Data",1,IF(#REF!&lt;&gt;"",1,0))</f>
        <v>#REF!</v>
      </c>
      <c r="M13" s="213" t="e">
        <f>IF('Crisis Indicator Data'!#REF!="No Data",1,IF(#REF!&lt;&gt;"",1,0))</f>
        <v>#REF!</v>
      </c>
      <c r="N13" s="213" t="e">
        <f>IF('Crisis Indicator Data'!#REF!="No Data",1,IF(#REF!&lt;&gt;"",1,0))</f>
        <v>#REF!</v>
      </c>
      <c r="O13" s="213" t="e">
        <f>IF('Crisis Indicator Data'!#REF!="No Data",1,IF(#REF!&lt;&gt;"",1,0))</f>
        <v>#REF!</v>
      </c>
      <c r="P13" s="213" t="e">
        <f>IF('Crisis Indicator Data'!#REF!="No Data",1,IF(#REF!&lt;&gt;"",1,0))</f>
        <v>#REF!</v>
      </c>
      <c r="Q13" s="213" t="e">
        <f>IF('Crisis Indicator Data'!#REF!="No Data",1,IF(#REF!&lt;&gt;"",1,0))</f>
        <v>#REF!</v>
      </c>
      <c r="R13" s="213" t="e">
        <f>IF('Crisis Indicator Data'!#REF!="No Data",1,IF(#REF!&lt;&gt;"",1,0))</f>
        <v>#REF!</v>
      </c>
      <c r="S13" s="213" t="e">
        <f>IF('Crisis Indicator Data'!#REF!="No Data",1,IF(#REF!&lt;&gt;"",1,0))</f>
        <v>#REF!</v>
      </c>
      <c r="T13" s="213" t="e">
        <f>IF('Crisis Indicator Data'!#REF!="No Data",1,IF(#REF!&lt;&gt;"",1,0))</f>
        <v>#REF!</v>
      </c>
      <c r="U13" s="213" t="e">
        <f>IF('Crisis Indicator Data'!#REF!="No Data",1,IF(#REF!&lt;&gt;"",1,0))</f>
        <v>#REF!</v>
      </c>
      <c r="V13" s="213" t="e">
        <f>IF('Crisis Indicator Data'!#REF!="No Data",1,IF(#REF!&lt;&gt;"",1,0))</f>
        <v>#REF!</v>
      </c>
      <c r="W13" s="213" t="e">
        <f>IF('Crisis Indicator Data'!#REF!="No Data",1,IF(#REF!&lt;&gt;"",1,0))</f>
        <v>#REF!</v>
      </c>
      <c r="X13" s="213" t="e">
        <f>IF('Crisis Indicator Data'!#REF!="No Data",1,IF(#REF!&lt;&gt;"",1,0))</f>
        <v>#REF!</v>
      </c>
      <c r="Y13" s="213" t="e">
        <f>IF('Crisis Indicator Data'!#REF!="No Data",1,IF(#REF!&lt;&gt;"",1,0))</f>
        <v>#REF!</v>
      </c>
      <c r="Z13" s="213" t="e">
        <f>IF('Crisis Indicator Data'!#REF!="No Data",1,IF(#REF!&lt;&gt;"",1,0))</f>
        <v>#REF!</v>
      </c>
      <c r="AA13" s="213" t="e">
        <f>IF('Crisis Indicator Data'!#REF!="No Data",1,IF(#REF!&lt;&gt;"",1,0))</f>
        <v>#REF!</v>
      </c>
      <c r="AB13" s="213" t="e">
        <f>IF('Crisis Indicator Data'!#REF!="No Data",1,IF(#REF!&lt;&gt;"",1,0))</f>
        <v>#REF!</v>
      </c>
      <c r="AC13" s="213" t="e">
        <f>IF('Crisis Indicator Data'!#REF!="No Data",1,IF(#REF!&lt;&gt;"",1,0))</f>
        <v>#REF!</v>
      </c>
      <c r="AD13" s="213" t="e">
        <f>IF('Crisis Indicator Data'!#REF!="No Data",1,IF(#REF!&lt;&gt;"",1,0))</f>
        <v>#REF!</v>
      </c>
      <c r="AE13" s="213" t="e">
        <f>IF('Crisis Indicator Data'!#REF!="No Data",1,IF(#REF!&lt;&gt;"",1,0))</f>
        <v>#REF!</v>
      </c>
      <c r="AF13" s="213" t="e">
        <f>IF('Crisis Indicator Data'!#REF!="No Data",1,IF(#REF!&lt;&gt;"",1,0))</f>
        <v>#REF!</v>
      </c>
      <c r="AG13" s="213" t="e">
        <f>IF('Crisis Indicator Data'!#REF!="No Data",1,IF(#REF!&lt;&gt;"",1,0))</f>
        <v>#REF!</v>
      </c>
      <c r="AH13" s="213" t="e">
        <f>IF('Crisis Indicator Data'!#REF!="No Data",1,IF(#REF!&lt;&gt;"",1,0))</f>
        <v>#REF!</v>
      </c>
      <c r="AI13" s="213" t="e">
        <f>IF('Crisis Indicator Data'!#REF!="No Data",1,IF(#REF!&lt;&gt;"",1,0))</f>
        <v>#REF!</v>
      </c>
      <c r="AJ13" s="213" t="e">
        <f>IF('Crisis Indicator Data'!#REF!="No Data",1,IF(#REF!&lt;&gt;"",1,0))</f>
        <v>#REF!</v>
      </c>
      <c r="AK13" s="213" t="e">
        <f>IF('Crisis Indicator Data'!#REF!="No Data",1,IF(#REF!&lt;&gt;"",1,0))</f>
        <v>#REF!</v>
      </c>
      <c r="AL13" s="213" t="e">
        <f>IF('Crisis Indicator Data'!#REF!="No Data",1,IF(#REF!&lt;&gt;"",1,0))</f>
        <v>#REF!</v>
      </c>
      <c r="AM13" s="213" t="e">
        <f>IF('Crisis Indicator Data'!#REF!="No Data",1,IF(#REF!&lt;&gt;"",1,0))</f>
        <v>#REF!</v>
      </c>
      <c r="AN13" s="213" t="e">
        <f>IF('Crisis Indicator Data'!#REF!="No Data",1,IF(#REF!&lt;&gt;"",1,0))</f>
        <v>#REF!</v>
      </c>
      <c r="AO13" s="213" t="e">
        <f>IF('Crisis Indicator Data'!#REF!="No Data",1,IF(#REF!&lt;&gt;"",1,0))</f>
        <v>#REF!</v>
      </c>
      <c r="AP13" s="213" t="e">
        <f>IF('Crisis Indicator Data'!#REF!="No Data",1,IF(#REF!&lt;&gt;"",1,0))</f>
        <v>#REF!</v>
      </c>
      <c r="AQ13" s="213" t="e">
        <f>IF('Crisis Indicator Data'!#REF!="No Data",1,IF(#REF!&lt;&gt;"",1,0))</f>
        <v>#REF!</v>
      </c>
      <c r="AR13" s="213" t="e">
        <f>IF('Crisis Indicator Data'!#REF!="No Data",1,IF(#REF!&lt;&gt;"",1,0))</f>
        <v>#REF!</v>
      </c>
      <c r="AS13" s="213" t="e">
        <f>IF('Crisis Indicator Data'!#REF!="No Data",1,IF(#REF!&lt;&gt;"",1,0))</f>
        <v>#REF!</v>
      </c>
      <c r="AT13" s="213" t="e">
        <f>IF('Crisis Indicator Data'!#REF!="No Data",1,IF(#REF!&lt;&gt;"",1,0))</f>
        <v>#REF!</v>
      </c>
      <c r="AU13" s="213" t="e">
        <f>IF('Crisis Indicator Data'!#REF!="No Data",1,IF(#REF!&lt;&gt;"",1,0))</f>
        <v>#REF!</v>
      </c>
      <c r="AV13" s="213" t="e">
        <f>IF('Crisis Indicator Data'!#REF!="No Data",1,IF(#REF!&lt;&gt;"",1,0))</f>
        <v>#REF!</v>
      </c>
      <c r="AW13" s="213" t="e">
        <f>IF('Crisis Indicator Data'!#REF!="No Data",1,IF(#REF!&lt;&gt;"",1,0))</f>
        <v>#REF!</v>
      </c>
      <c r="AX13" s="213" t="e">
        <f>IF('Crisis Indicator Data'!#REF!="No Data",1,IF(#REF!&lt;&gt;"",1,0))</f>
        <v>#REF!</v>
      </c>
      <c r="AY13" s="213" t="e">
        <f>IF('Crisis Indicator Data'!#REF!="No Data",1,IF(#REF!&lt;&gt;"",1,0))</f>
        <v>#REF!</v>
      </c>
      <c r="AZ13" s="213" t="e">
        <f>IF('Crisis Indicator Data'!#REF!="No Data",1,IF(#REF!&lt;&gt;"",1,0))</f>
        <v>#REF!</v>
      </c>
      <c r="BA13" t="e">
        <f t="shared" si="0"/>
        <v>#REF!</v>
      </c>
      <c r="BB13" s="22" t="e">
        <f t="shared" si="1"/>
        <v>#REF!</v>
      </c>
    </row>
    <row r="14" spans="1:54" x14ac:dyDescent="0.35">
      <c r="A14" t="s">
        <v>8073</v>
      </c>
      <c r="B14" s="213" t="e">
        <f>IF('Crisis Indicator Data'!#REF!="No Data",1,IF(#REF!&lt;&gt;"",1,0))</f>
        <v>#REF!</v>
      </c>
      <c r="C14" s="213" t="e">
        <f>IF('Crisis Indicator Data'!#REF!="No Data",1,IF(#REF!&lt;&gt;"",1,0))</f>
        <v>#REF!</v>
      </c>
      <c r="D14" s="213" t="e">
        <f>IF('Crisis Indicator Data'!#REF!="No Data",1,IF(#REF!&lt;&gt;"",1,0))</f>
        <v>#REF!</v>
      </c>
      <c r="E14" s="213" t="e">
        <f>IF('Crisis Indicator Data'!#REF!="No Data",1,IF(#REF!&lt;&gt;"",1,0))</f>
        <v>#REF!</v>
      </c>
      <c r="F14" s="213" t="e">
        <f>IF('Crisis Indicator Data'!#REF!="No Data",1,IF(#REF!&lt;&gt;"",1,0))</f>
        <v>#REF!</v>
      </c>
      <c r="G14" s="213" t="e">
        <f>IF('Crisis Indicator Data'!#REF!="No Data",1,IF(#REF!&lt;&gt;"",1,0))</f>
        <v>#REF!</v>
      </c>
      <c r="H14" s="213" t="e">
        <f>IF('Crisis Indicator Data'!#REF!="No Data",1,IF(#REF!&lt;&gt;"",1,0))</f>
        <v>#REF!</v>
      </c>
      <c r="I14" s="213" t="e">
        <f>IF('Crisis Indicator Data'!#REF!="No Data",1,IF(#REF!&lt;&gt;"",1,0))</f>
        <v>#REF!</v>
      </c>
      <c r="J14" s="213" t="e">
        <f>IF('Crisis Indicator Data'!#REF!="No Data",1,IF(#REF!&lt;&gt;"",1,0))</f>
        <v>#REF!</v>
      </c>
      <c r="K14" s="213" t="e">
        <f>IF('Crisis Indicator Data'!#REF!="No Data",1,IF(#REF!&lt;&gt;"",1,0))</f>
        <v>#REF!</v>
      </c>
      <c r="L14" s="213" t="e">
        <f>IF('Crisis Indicator Data'!#REF!="No Data",1,IF(#REF!&lt;&gt;"",1,0))</f>
        <v>#REF!</v>
      </c>
      <c r="M14" s="213" t="e">
        <f>IF('Crisis Indicator Data'!#REF!="No Data",1,IF(#REF!&lt;&gt;"",1,0))</f>
        <v>#REF!</v>
      </c>
      <c r="N14" s="213" t="e">
        <f>IF('Crisis Indicator Data'!#REF!="No Data",1,IF(#REF!&lt;&gt;"",1,0))</f>
        <v>#REF!</v>
      </c>
      <c r="O14" s="213" t="e">
        <f>IF('Crisis Indicator Data'!#REF!="No Data",1,IF(#REF!&lt;&gt;"",1,0))</f>
        <v>#REF!</v>
      </c>
      <c r="P14" s="213" t="e">
        <f>IF('Crisis Indicator Data'!#REF!="No Data",1,IF(#REF!&lt;&gt;"",1,0))</f>
        <v>#REF!</v>
      </c>
      <c r="Q14" s="213" t="e">
        <f>IF('Crisis Indicator Data'!#REF!="No Data",1,IF(#REF!&lt;&gt;"",1,0))</f>
        <v>#REF!</v>
      </c>
      <c r="R14" s="213" t="e">
        <f>IF('Crisis Indicator Data'!#REF!="No Data",1,IF(#REF!&lt;&gt;"",1,0))</f>
        <v>#REF!</v>
      </c>
      <c r="S14" s="213" t="e">
        <f>IF('Crisis Indicator Data'!#REF!="No Data",1,IF(#REF!&lt;&gt;"",1,0))</f>
        <v>#REF!</v>
      </c>
      <c r="T14" s="213" t="e">
        <f>IF('Crisis Indicator Data'!#REF!="No Data",1,IF(#REF!&lt;&gt;"",1,0))</f>
        <v>#REF!</v>
      </c>
      <c r="U14" s="213" t="e">
        <f>IF('Crisis Indicator Data'!#REF!="No Data",1,IF(#REF!&lt;&gt;"",1,0))</f>
        <v>#REF!</v>
      </c>
      <c r="V14" s="213" t="e">
        <f>IF('Crisis Indicator Data'!#REF!="No Data",1,IF(#REF!&lt;&gt;"",1,0))</f>
        <v>#REF!</v>
      </c>
      <c r="W14" s="213" t="e">
        <f>IF('Crisis Indicator Data'!#REF!="No Data",1,IF(#REF!&lt;&gt;"",1,0))</f>
        <v>#REF!</v>
      </c>
      <c r="X14" s="213" t="e">
        <f>IF('Crisis Indicator Data'!#REF!="No Data",1,IF(#REF!&lt;&gt;"",1,0))</f>
        <v>#REF!</v>
      </c>
      <c r="Y14" s="213" t="e">
        <f>IF('Crisis Indicator Data'!#REF!="No Data",1,IF(#REF!&lt;&gt;"",1,0))</f>
        <v>#REF!</v>
      </c>
      <c r="Z14" s="213" t="e">
        <f>IF('Crisis Indicator Data'!#REF!="No Data",1,IF(#REF!&lt;&gt;"",1,0))</f>
        <v>#REF!</v>
      </c>
      <c r="AA14" s="213" t="e">
        <f>IF('Crisis Indicator Data'!#REF!="No Data",1,IF(#REF!&lt;&gt;"",1,0))</f>
        <v>#REF!</v>
      </c>
      <c r="AB14" s="213" t="e">
        <f>IF('Crisis Indicator Data'!#REF!="No Data",1,IF(#REF!&lt;&gt;"",1,0))</f>
        <v>#REF!</v>
      </c>
      <c r="AC14" s="213" t="e">
        <f>IF('Crisis Indicator Data'!#REF!="No Data",1,IF(#REF!&lt;&gt;"",1,0))</f>
        <v>#REF!</v>
      </c>
      <c r="AD14" s="213" t="e">
        <f>IF('Crisis Indicator Data'!#REF!="No Data",1,IF(#REF!&lt;&gt;"",1,0))</f>
        <v>#REF!</v>
      </c>
      <c r="AE14" s="213" t="e">
        <f>IF('Crisis Indicator Data'!#REF!="No Data",1,IF(#REF!&lt;&gt;"",1,0))</f>
        <v>#REF!</v>
      </c>
      <c r="AF14" s="213" t="e">
        <f>IF('Crisis Indicator Data'!#REF!="No Data",1,IF(#REF!&lt;&gt;"",1,0))</f>
        <v>#REF!</v>
      </c>
      <c r="AG14" s="213" t="e">
        <f>IF('Crisis Indicator Data'!#REF!="No Data",1,IF(#REF!&lt;&gt;"",1,0))</f>
        <v>#REF!</v>
      </c>
      <c r="AH14" s="213" t="e">
        <f>IF('Crisis Indicator Data'!#REF!="No Data",1,IF(#REF!&lt;&gt;"",1,0))</f>
        <v>#REF!</v>
      </c>
      <c r="AI14" s="213" t="e">
        <f>IF('Crisis Indicator Data'!#REF!="No Data",1,IF(#REF!&lt;&gt;"",1,0))</f>
        <v>#REF!</v>
      </c>
      <c r="AJ14" s="213" t="e">
        <f>IF('Crisis Indicator Data'!#REF!="No Data",1,IF(#REF!&lt;&gt;"",1,0))</f>
        <v>#REF!</v>
      </c>
      <c r="AK14" s="213" t="e">
        <f>IF('Crisis Indicator Data'!#REF!="No Data",1,IF(#REF!&lt;&gt;"",1,0))</f>
        <v>#REF!</v>
      </c>
      <c r="AL14" s="213" t="e">
        <f>IF('Crisis Indicator Data'!#REF!="No Data",1,IF(#REF!&lt;&gt;"",1,0))</f>
        <v>#REF!</v>
      </c>
      <c r="AM14" s="213" t="e">
        <f>IF('Crisis Indicator Data'!#REF!="No Data",1,IF(#REF!&lt;&gt;"",1,0))</f>
        <v>#REF!</v>
      </c>
      <c r="AN14" s="213" t="e">
        <f>IF('Crisis Indicator Data'!#REF!="No Data",1,IF(#REF!&lt;&gt;"",1,0))</f>
        <v>#REF!</v>
      </c>
      <c r="AO14" s="213" t="e">
        <f>IF('Crisis Indicator Data'!#REF!="No Data",1,IF(#REF!&lt;&gt;"",1,0))</f>
        <v>#REF!</v>
      </c>
      <c r="AP14" s="213" t="e">
        <f>IF('Crisis Indicator Data'!#REF!="No Data",1,IF(#REF!&lt;&gt;"",1,0))</f>
        <v>#REF!</v>
      </c>
      <c r="AQ14" s="213" t="e">
        <f>IF('Crisis Indicator Data'!#REF!="No Data",1,IF(#REF!&lt;&gt;"",1,0))</f>
        <v>#REF!</v>
      </c>
      <c r="AR14" s="213" t="e">
        <f>IF('Crisis Indicator Data'!#REF!="No Data",1,IF(#REF!&lt;&gt;"",1,0))</f>
        <v>#REF!</v>
      </c>
      <c r="AS14" s="213" t="e">
        <f>IF('Crisis Indicator Data'!#REF!="No Data",1,IF(#REF!&lt;&gt;"",1,0))</f>
        <v>#REF!</v>
      </c>
      <c r="AT14" s="213" t="e">
        <f>IF('Crisis Indicator Data'!#REF!="No Data",1,IF(#REF!&lt;&gt;"",1,0))</f>
        <v>#REF!</v>
      </c>
      <c r="AU14" s="213" t="e">
        <f>IF('Crisis Indicator Data'!#REF!="No Data",1,IF(#REF!&lt;&gt;"",1,0))</f>
        <v>#REF!</v>
      </c>
      <c r="AV14" s="213" t="e">
        <f>IF('Crisis Indicator Data'!#REF!="No Data",1,IF(#REF!&lt;&gt;"",1,0))</f>
        <v>#REF!</v>
      </c>
      <c r="AW14" s="213" t="e">
        <f>IF('Crisis Indicator Data'!#REF!="No Data",1,IF(#REF!&lt;&gt;"",1,0))</f>
        <v>#REF!</v>
      </c>
      <c r="AX14" s="213" t="e">
        <f>IF('Crisis Indicator Data'!#REF!="No Data",1,IF(#REF!&lt;&gt;"",1,0))</f>
        <v>#REF!</v>
      </c>
      <c r="AY14" s="213" t="e">
        <f>IF('Crisis Indicator Data'!#REF!="No Data",1,IF(#REF!&lt;&gt;"",1,0))</f>
        <v>#REF!</v>
      </c>
      <c r="AZ14" s="213" t="e">
        <f>IF('Crisis Indicator Data'!#REF!="No Data",1,IF(#REF!&lt;&gt;"",1,0))</f>
        <v>#REF!</v>
      </c>
      <c r="BA14" t="e">
        <f t="shared" si="0"/>
        <v>#REF!</v>
      </c>
      <c r="BB14" s="22" t="e">
        <f t="shared" si="1"/>
        <v>#REF!</v>
      </c>
    </row>
    <row r="15" spans="1:54" x14ac:dyDescent="0.35">
      <c r="A15" t="s">
        <v>8090</v>
      </c>
      <c r="B15" s="213" t="e">
        <f>IF('Crisis Indicator Data'!#REF!="No Data",1,IF(#REF!&lt;&gt;"",1,0))</f>
        <v>#REF!</v>
      </c>
      <c r="C15" s="213" t="e">
        <f>IF('Crisis Indicator Data'!#REF!="No Data",1,IF(#REF!&lt;&gt;"",1,0))</f>
        <v>#REF!</v>
      </c>
      <c r="D15" s="213" t="e">
        <f>IF('Crisis Indicator Data'!#REF!="No Data",1,IF(#REF!&lt;&gt;"",1,0))</f>
        <v>#REF!</v>
      </c>
      <c r="E15" s="213" t="e">
        <f>IF('Crisis Indicator Data'!#REF!="No Data",1,IF(#REF!&lt;&gt;"",1,0))</f>
        <v>#REF!</v>
      </c>
      <c r="F15" s="213" t="e">
        <f>IF('Crisis Indicator Data'!#REF!="No Data",1,IF(#REF!&lt;&gt;"",1,0))</f>
        <v>#REF!</v>
      </c>
      <c r="G15" s="213" t="e">
        <f>IF('Crisis Indicator Data'!#REF!="No Data",1,IF(#REF!&lt;&gt;"",1,0))</f>
        <v>#REF!</v>
      </c>
      <c r="H15" s="213" t="e">
        <f>IF('Crisis Indicator Data'!#REF!="No Data",1,IF(#REF!&lt;&gt;"",1,0))</f>
        <v>#REF!</v>
      </c>
      <c r="I15" s="213" t="e">
        <f>IF('Crisis Indicator Data'!#REF!="No Data",1,IF(#REF!&lt;&gt;"",1,0))</f>
        <v>#REF!</v>
      </c>
      <c r="J15" s="213" t="e">
        <f>IF('Crisis Indicator Data'!#REF!="No Data",1,IF(#REF!&lt;&gt;"",1,0))</f>
        <v>#REF!</v>
      </c>
      <c r="K15" s="213" t="e">
        <f>IF('Crisis Indicator Data'!#REF!="No Data",1,IF(#REF!&lt;&gt;"",1,0))</f>
        <v>#REF!</v>
      </c>
      <c r="L15" s="213" t="e">
        <f>IF('Crisis Indicator Data'!#REF!="No Data",1,IF(#REF!&lt;&gt;"",1,0))</f>
        <v>#REF!</v>
      </c>
      <c r="M15" s="213" t="e">
        <f>IF('Crisis Indicator Data'!#REF!="No Data",1,IF(#REF!&lt;&gt;"",1,0))</f>
        <v>#REF!</v>
      </c>
      <c r="N15" s="213" t="e">
        <f>IF('Crisis Indicator Data'!#REF!="No Data",1,IF(#REF!&lt;&gt;"",1,0))</f>
        <v>#REF!</v>
      </c>
      <c r="O15" s="213" t="e">
        <f>IF('Crisis Indicator Data'!#REF!="No Data",1,IF(#REF!&lt;&gt;"",1,0))</f>
        <v>#REF!</v>
      </c>
      <c r="P15" s="213" t="e">
        <f>IF('Crisis Indicator Data'!#REF!="No Data",1,IF(#REF!&lt;&gt;"",1,0))</f>
        <v>#REF!</v>
      </c>
      <c r="Q15" s="213" t="e">
        <f>IF('Crisis Indicator Data'!#REF!="No Data",1,IF(#REF!&lt;&gt;"",1,0))</f>
        <v>#REF!</v>
      </c>
      <c r="R15" s="213" t="e">
        <f>IF('Crisis Indicator Data'!#REF!="No Data",1,IF(#REF!&lt;&gt;"",1,0))</f>
        <v>#REF!</v>
      </c>
      <c r="S15" s="213" t="e">
        <f>IF('Crisis Indicator Data'!#REF!="No Data",1,IF(#REF!&lt;&gt;"",1,0))</f>
        <v>#REF!</v>
      </c>
      <c r="T15" s="213" t="e">
        <f>IF('Crisis Indicator Data'!#REF!="No Data",1,IF(#REF!&lt;&gt;"",1,0))</f>
        <v>#REF!</v>
      </c>
      <c r="U15" s="213" t="e">
        <f>IF('Crisis Indicator Data'!#REF!="No Data",1,IF(#REF!&lt;&gt;"",1,0))</f>
        <v>#REF!</v>
      </c>
      <c r="V15" s="213" t="e">
        <f>IF('Crisis Indicator Data'!#REF!="No Data",1,IF(#REF!&lt;&gt;"",1,0))</f>
        <v>#REF!</v>
      </c>
      <c r="W15" s="213" t="e">
        <f>IF('Crisis Indicator Data'!#REF!="No Data",1,IF(#REF!&lt;&gt;"",1,0))</f>
        <v>#REF!</v>
      </c>
      <c r="X15" s="213" t="e">
        <f>IF('Crisis Indicator Data'!#REF!="No Data",1,IF(#REF!&lt;&gt;"",1,0))</f>
        <v>#REF!</v>
      </c>
      <c r="Y15" s="213" t="e">
        <f>IF('Crisis Indicator Data'!#REF!="No Data",1,IF(#REF!&lt;&gt;"",1,0))</f>
        <v>#REF!</v>
      </c>
      <c r="Z15" s="213" t="e">
        <f>IF('Crisis Indicator Data'!#REF!="No Data",1,IF(#REF!&lt;&gt;"",1,0))</f>
        <v>#REF!</v>
      </c>
      <c r="AA15" s="213" t="e">
        <f>IF('Crisis Indicator Data'!#REF!="No Data",1,IF(#REF!&lt;&gt;"",1,0))</f>
        <v>#REF!</v>
      </c>
      <c r="AB15" s="213" t="e">
        <f>IF('Crisis Indicator Data'!#REF!="No Data",1,IF(#REF!&lt;&gt;"",1,0))</f>
        <v>#REF!</v>
      </c>
      <c r="AC15" s="213" t="e">
        <f>IF('Crisis Indicator Data'!#REF!="No Data",1,IF(#REF!&lt;&gt;"",1,0))</f>
        <v>#REF!</v>
      </c>
      <c r="AD15" s="213" t="e">
        <f>IF('Crisis Indicator Data'!#REF!="No Data",1,IF(#REF!&lt;&gt;"",1,0))</f>
        <v>#REF!</v>
      </c>
      <c r="AE15" s="213" t="e">
        <f>IF('Crisis Indicator Data'!#REF!="No Data",1,IF(#REF!&lt;&gt;"",1,0))</f>
        <v>#REF!</v>
      </c>
      <c r="AF15" s="213" t="e">
        <f>IF('Crisis Indicator Data'!#REF!="No Data",1,IF(#REF!&lt;&gt;"",1,0))</f>
        <v>#REF!</v>
      </c>
      <c r="AG15" s="213" t="e">
        <f>IF('Crisis Indicator Data'!#REF!="No Data",1,IF(#REF!&lt;&gt;"",1,0))</f>
        <v>#REF!</v>
      </c>
      <c r="AH15" s="213" t="e">
        <f>IF('Crisis Indicator Data'!#REF!="No Data",1,IF(#REF!&lt;&gt;"",1,0))</f>
        <v>#REF!</v>
      </c>
      <c r="AI15" s="213" t="e">
        <f>IF('Crisis Indicator Data'!#REF!="No Data",1,IF(#REF!&lt;&gt;"",1,0))</f>
        <v>#REF!</v>
      </c>
      <c r="AJ15" s="213" t="e">
        <f>IF('Crisis Indicator Data'!#REF!="No Data",1,IF(#REF!&lt;&gt;"",1,0))</f>
        <v>#REF!</v>
      </c>
      <c r="AK15" s="213" t="e">
        <f>IF('Crisis Indicator Data'!#REF!="No Data",1,IF(#REF!&lt;&gt;"",1,0))</f>
        <v>#REF!</v>
      </c>
      <c r="AL15" s="213" t="e">
        <f>IF('Crisis Indicator Data'!#REF!="No Data",1,IF(#REF!&lt;&gt;"",1,0))</f>
        <v>#REF!</v>
      </c>
      <c r="AM15" s="213" t="e">
        <f>IF('Crisis Indicator Data'!#REF!="No Data",1,IF(#REF!&lt;&gt;"",1,0))</f>
        <v>#REF!</v>
      </c>
      <c r="AN15" s="213" t="e">
        <f>IF('Crisis Indicator Data'!#REF!="No Data",1,IF(#REF!&lt;&gt;"",1,0))</f>
        <v>#REF!</v>
      </c>
      <c r="AO15" s="213" t="e">
        <f>IF('Crisis Indicator Data'!#REF!="No Data",1,IF(#REF!&lt;&gt;"",1,0))</f>
        <v>#REF!</v>
      </c>
      <c r="AP15" s="213" t="e">
        <f>IF('Crisis Indicator Data'!#REF!="No Data",1,IF(#REF!&lt;&gt;"",1,0))</f>
        <v>#REF!</v>
      </c>
      <c r="AQ15" s="213" t="e">
        <f>IF('Crisis Indicator Data'!#REF!="No Data",1,IF(#REF!&lt;&gt;"",1,0))</f>
        <v>#REF!</v>
      </c>
      <c r="AR15" s="213" t="e">
        <f>IF('Crisis Indicator Data'!#REF!="No Data",1,IF(#REF!&lt;&gt;"",1,0))</f>
        <v>#REF!</v>
      </c>
      <c r="AS15" s="213" t="e">
        <f>IF('Crisis Indicator Data'!#REF!="No Data",1,IF(#REF!&lt;&gt;"",1,0))</f>
        <v>#REF!</v>
      </c>
      <c r="AT15" s="213" t="e">
        <f>IF('Crisis Indicator Data'!#REF!="No Data",1,IF(#REF!&lt;&gt;"",1,0))</f>
        <v>#REF!</v>
      </c>
      <c r="AU15" s="213" t="e">
        <f>IF('Crisis Indicator Data'!#REF!="No Data",1,IF(#REF!&lt;&gt;"",1,0))</f>
        <v>#REF!</v>
      </c>
      <c r="AV15" s="213" t="e">
        <f>IF('Crisis Indicator Data'!#REF!="No Data",1,IF(#REF!&lt;&gt;"",1,0))</f>
        <v>#REF!</v>
      </c>
      <c r="AW15" s="213" t="e">
        <f>IF('Crisis Indicator Data'!#REF!="No Data",1,IF(#REF!&lt;&gt;"",1,0))</f>
        <v>#REF!</v>
      </c>
      <c r="AX15" s="213" t="e">
        <f>IF('Crisis Indicator Data'!#REF!="No Data",1,IF(#REF!&lt;&gt;"",1,0))</f>
        <v>#REF!</v>
      </c>
      <c r="AY15" s="213" t="e">
        <f>IF('Crisis Indicator Data'!#REF!="No Data",1,IF(#REF!&lt;&gt;"",1,0))</f>
        <v>#REF!</v>
      </c>
      <c r="AZ15" s="213" t="e">
        <f>IF('Crisis Indicator Data'!#REF!="No Data",1,IF(#REF!&lt;&gt;"",1,0))</f>
        <v>#REF!</v>
      </c>
      <c r="BA15" t="e">
        <f t="shared" si="0"/>
        <v>#REF!</v>
      </c>
      <c r="BB15" s="22" t="e">
        <f t="shared" si="1"/>
        <v>#REF!</v>
      </c>
    </row>
    <row r="16" spans="1:54" x14ac:dyDescent="0.35">
      <c r="A16" t="s">
        <v>8083</v>
      </c>
      <c r="B16" s="213" t="e">
        <f>IF('Crisis Indicator Data'!#REF!="No Data",1,IF(#REF!&lt;&gt;"",1,0))</f>
        <v>#REF!</v>
      </c>
      <c r="C16" s="213" t="e">
        <f>IF('Crisis Indicator Data'!#REF!="No Data",1,IF(#REF!&lt;&gt;"",1,0))</f>
        <v>#REF!</v>
      </c>
      <c r="D16" s="213" t="e">
        <f>IF('Crisis Indicator Data'!#REF!="No Data",1,IF(#REF!&lt;&gt;"",1,0))</f>
        <v>#REF!</v>
      </c>
      <c r="E16" s="213" t="e">
        <f>IF('Crisis Indicator Data'!#REF!="No Data",1,IF(#REF!&lt;&gt;"",1,0))</f>
        <v>#REF!</v>
      </c>
      <c r="F16" s="213" t="e">
        <f>IF('Crisis Indicator Data'!#REF!="No Data",1,IF(#REF!&lt;&gt;"",1,0))</f>
        <v>#REF!</v>
      </c>
      <c r="G16" s="213" t="e">
        <f>IF('Crisis Indicator Data'!#REF!="No Data",1,IF(#REF!&lt;&gt;"",1,0))</f>
        <v>#REF!</v>
      </c>
      <c r="H16" s="213" t="e">
        <f>IF('Crisis Indicator Data'!#REF!="No Data",1,IF(#REF!&lt;&gt;"",1,0))</f>
        <v>#REF!</v>
      </c>
      <c r="I16" s="213" t="e">
        <f>IF('Crisis Indicator Data'!#REF!="No Data",1,IF(#REF!&lt;&gt;"",1,0))</f>
        <v>#REF!</v>
      </c>
      <c r="J16" s="213" t="e">
        <f>IF('Crisis Indicator Data'!#REF!="No Data",1,IF(#REF!&lt;&gt;"",1,0))</f>
        <v>#REF!</v>
      </c>
      <c r="K16" s="213" t="e">
        <f>IF('Crisis Indicator Data'!#REF!="No Data",1,IF(#REF!&lt;&gt;"",1,0))</f>
        <v>#REF!</v>
      </c>
      <c r="L16" s="213" t="e">
        <f>IF('Crisis Indicator Data'!#REF!="No Data",1,IF(#REF!&lt;&gt;"",1,0))</f>
        <v>#REF!</v>
      </c>
      <c r="M16" s="213" t="e">
        <f>IF('Crisis Indicator Data'!#REF!="No Data",1,IF(#REF!&lt;&gt;"",1,0))</f>
        <v>#REF!</v>
      </c>
      <c r="N16" s="213" t="e">
        <f>IF('Crisis Indicator Data'!#REF!="No Data",1,IF(#REF!&lt;&gt;"",1,0))</f>
        <v>#REF!</v>
      </c>
      <c r="O16" s="213" t="e">
        <f>IF('Crisis Indicator Data'!#REF!="No Data",1,IF(#REF!&lt;&gt;"",1,0))</f>
        <v>#REF!</v>
      </c>
      <c r="P16" s="213" t="e">
        <f>IF('Crisis Indicator Data'!#REF!="No Data",1,IF(#REF!&lt;&gt;"",1,0))</f>
        <v>#REF!</v>
      </c>
      <c r="Q16" s="213" t="e">
        <f>IF('Crisis Indicator Data'!#REF!="No Data",1,IF(#REF!&lt;&gt;"",1,0))</f>
        <v>#REF!</v>
      </c>
      <c r="R16" s="213" t="e">
        <f>IF('Crisis Indicator Data'!#REF!="No Data",1,IF(#REF!&lt;&gt;"",1,0))</f>
        <v>#REF!</v>
      </c>
      <c r="S16" s="213" t="e">
        <f>IF('Crisis Indicator Data'!#REF!="No Data",1,IF(#REF!&lt;&gt;"",1,0))</f>
        <v>#REF!</v>
      </c>
      <c r="T16" s="213" t="e">
        <f>IF('Crisis Indicator Data'!#REF!="No Data",1,IF(#REF!&lt;&gt;"",1,0))</f>
        <v>#REF!</v>
      </c>
      <c r="U16" s="213" t="e">
        <f>IF('Crisis Indicator Data'!#REF!="No Data",1,IF(#REF!&lt;&gt;"",1,0))</f>
        <v>#REF!</v>
      </c>
      <c r="V16" s="213" t="e">
        <f>IF('Crisis Indicator Data'!#REF!="No Data",1,IF(#REF!&lt;&gt;"",1,0))</f>
        <v>#REF!</v>
      </c>
      <c r="W16" s="213" t="e">
        <f>IF('Crisis Indicator Data'!#REF!="No Data",1,IF(#REF!&lt;&gt;"",1,0))</f>
        <v>#REF!</v>
      </c>
      <c r="X16" s="213" t="e">
        <f>IF('Crisis Indicator Data'!#REF!="No Data",1,IF(#REF!&lt;&gt;"",1,0))</f>
        <v>#REF!</v>
      </c>
      <c r="Y16" s="213" t="e">
        <f>IF('Crisis Indicator Data'!#REF!="No Data",1,IF(#REF!&lt;&gt;"",1,0))</f>
        <v>#REF!</v>
      </c>
      <c r="Z16" s="213" t="e">
        <f>IF('Crisis Indicator Data'!#REF!="No Data",1,IF(#REF!&lt;&gt;"",1,0))</f>
        <v>#REF!</v>
      </c>
      <c r="AA16" s="213" t="e">
        <f>IF('Crisis Indicator Data'!#REF!="No Data",1,IF(#REF!&lt;&gt;"",1,0))</f>
        <v>#REF!</v>
      </c>
      <c r="AB16" s="213" t="e">
        <f>IF('Crisis Indicator Data'!#REF!="No Data",1,IF(#REF!&lt;&gt;"",1,0))</f>
        <v>#REF!</v>
      </c>
      <c r="AC16" s="213" t="e">
        <f>IF('Crisis Indicator Data'!#REF!="No Data",1,IF(#REF!&lt;&gt;"",1,0))</f>
        <v>#REF!</v>
      </c>
      <c r="AD16" s="213" t="e">
        <f>IF('Crisis Indicator Data'!#REF!="No Data",1,IF(#REF!&lt;&gt;"",1,0))</f>
        <v>#REF!</v>
      </c>
      <c r="AE16" s="213" t="e">
        <f>IF('Crisis Indicator Data'!#REF!="No Data",1,IF(#REF!&lt;&gt;"",1,0))</f>
        <v>#REF!</v>
      </c>
      <c r="AF16" s="213" t="e">
        <f>IF('Crisis Indicator Data'!#REF!="No Data",1,IF(#REF!&lt;&gt;"",1,0))</f>
        <v>#REF!</v>
      </c>
      <c r="AG16" s="213" t="e">
        <f>IF('Crisis Indicator Data'!#REF!="No Data",1,IF(#REF!&lt;&gt;"",1,0))</f>
        <v>#REF!</v>
      </c>
      <c r="AH16" s="213" t="e">
        <f>IF('Crisis Indicator Data'!#REF!="No Data",1,IF(#REF!&lt;&gt;"",1,0))</f>
        <v>#REF!</v>
      </c>
      <c r="AI16" s="213" t="e">
        <f>IF('Crisis Indicator Data'!#REF!="No Data",1,IF(#REF!&lt;&gt;"",1,0))</f>
        <v>#REF!</v>
      </c>
      <c r="AJ16" s="213" t="e">
        <f>IF('Crisis Indicator Data'!#REF!="No Data",1,IF(#REF!&lt;&gt;"",1,0))</f>
        <v>#REF!</v>
      </c>
      <c r="AK16" s="213" t="e">
        <f>IF('Crisis Indicator Data'!#REF!="No Data",1,IF(#REF!&lt;&gt;"",1,0))</f>
        <v>#REF!</v>
      </c>
      <c r="AL16" s="213" t="e">
        <f>IF('Crisis Indicator Data'!#REF!="No Data",1,IF(#REF!&lt;&gt;"",1,0))</f>
        <v>#REF!</v>
      </c>
      <c r="AM16" s="213" t="e">
        <f>IF('Crisis Indicator Data'!#REF!="No Data",1,IF(#REF!&lt;&gt;"",1,0))</f>
        <v>#REF!</v>
      </c>
      <c r="AN16" s="213" t="e">
        <f>IF('Crisis Indicator Data'!#REF!="No Data",1,IF(#REF!&lt;&gt;"",1,0))</f>
        <v>#REF!</v>
      </c>
      <c r="AO16" s="213" t="e">
        <f>IF('Crisis Indicator Data'!#REF!="No Data",1,IF(#REF!&lt;&gt;"",1,0))</f>
        <v>#REF!</v>
      </c>
      <c r="AP16" s="213" t="e">
        <f>IF('Crisis Indicator Data'!#REF!="No Data",1,IF(#REF!&lt;&gt;"",1,0))</f>
        <v>#REF!</v>
      </c>
      <c r="AQ16" s="213" t="e">
        <f>IF('Crisis Indicator Data'!#REF!="No Data",1,IF(#REF!&lt;&gt;"",1,0))</f>
        <v>#REF!</v>
      </c>
      <c r="AR16" s="213" t="e">
        <f>IF('Crisis Indicator Data'!#REF!="No Data",1,IF(#REF!&lt;&gt;"",1,0))</f>
        <v>#REF!</v>
      </c>
      <c r="AS16" s="213" t="e">
        <f>IF('Crisis Indicator Data'!#REF!="No Data",1,IF(#REF!&lt;&gt;"",1,0))</f>
        <v>#REF!</v>
      </c>
      <c r="AT16" s="213" t="e">
        <f>IF('Crisis Indicator Data'!#REF!="No Data",1,IF(#REF!&lt;&gt;"",1,0))</f>
        <v>#REF!</v>
      </c>
      <c r="AU16" s="213" t="e">
        <f>IF('Crisis Indicator Data'!#REF!="No Data",1,IF(#REF!&lt;&gt;"",1,0))</f>
        <v>#REF!</v>
      </c>
      <c r="AV16" s="213" t="e">
        <f>IF('Crisis Indicator Data'!#REF!="No Data",1,IF(#REF!&lt;&gt;"",1,0))</f>
        <v>#REF!</v>
      </c>
      <c r="AW16" s="213" t="e">
        <f>IF('Crisis Indicator Data'!#REF!="No Data",1,IF(#REF!&lt;&gt;"",1,0))</f>
        <v>#REF!</v>
      </c>
      <c r="AX16" s="213" t="e">
        <f>IF('Crisis Indicator Data'!#REF!="No Data",1,IF(#REF!&lt;&gt;"",1,0))</f>
        <v>#REF!</v>
      </c>
      <c r="AY16" s="213" t="e">
        <f>IF('Crisis Indicator Data'!#REF!="No Data",1,IF(#REF!&lt;&gt;"",1,0))</f>
        <v>#REF!</v>
      </c>
      <c r="AZ16" s="213" t="e">
        <f>IF('Crisis Indicator Data'!#REF!="No Data",1,IF(#REF!&lt;&gt;"",1,0))</f>
        <v>#REF!</v>
      </c>
      <c r="BA16" t="e">
        <f t="shared" si="0"/>
        <v>#REF!</v>
      </c>
      <c r="BB16" s="22" t="e">
        <f t="shared" si="1"/>
        <v>#REF!</v>
      </c>
    </row>
    <row r="17" spans="1:54" x14ac:dyDescent="0.35">
      <c r="A17" t="s">
        <v>8069</v>
      </c>
      <c r="B17" s="213" t="e">
        <f>IF('Crisis Indicator Data'!#REF!="No Data",1,IF(#REF!&lt;&gt;"",1,0))</f>
        <v>#REF!</v>
      </c>
      <c r="C17" s="213" t="e">
        <f>IF('Crisis Indicator Data'!#REF!="No Data",1,IF(#REF!&lt;&gt;"",1,0))</f>
        <v>#REF!</v>
      </c>
      <c r="D17" s="213" t="e">
        <f>IF('Crisis Indicator Data'!#REF!="No Data",1,IF(#REF!&lt;&gt;"",1,0))</f>
        <v>#REF!</v>
      </c>
      <c r="E17" s="213" t="e">
        <f>IF('Crisis Indicator Data'!#REF!="No Data",1,IF(#REF!&lt;&gt;"",1,0))</f>
        <v>#REF!</v>
      </c>
      <c r="F17" s="213" t="e">
        <f>IF('Crisis Indicator Data'!#REF!="No Data",1,IF(#REF!&lt;&gt;"",1,0))</f>
        <v>#REF!</v>
      </c>
      <c r="G17" s="213" t="e">
        <f>IF('Crisis Indicator Data'!#REF!="No Data",1,IF(#REF!&lt;&gt;"",1,0))</f>
        <v>#REF!</v>
      </c>
      <c r="H17" s="213" t="e">
        <f>IF('Crisis Indicator Data'!#REF!="No Data",1,IF(#REF!&lt;&gt;"",1,0))</f>
        <v>#REF!</v>
      </c>
      <c r="I17" s="213" t="e">
        <f>IF('Crisis Indicator Data'!#REF!="No Data",1,IF(#REF!&lt;&gt;"",1,0))</f>
        <v>#REF!</v>
      </c>
      <c r="J17" s="213" t="e">
        <f>IF('Crisis Indicator Data'!#REF!="No Data",1,IF(#REF!&lt;&gt;"",1,0))</f>
        <v>#REF!</v>
      </c>
      <c r="K17" s="213" t="e">
        <f>IF('Crisis Indicator Data'!#REF!="No Data",1,IF(#REF!&lt;&gt;"",1,0))</f>
        <v>#REF!</v>
      </c>
      <c r="L17" s="213" t="e">
        <f>IF('Crisis Indicator Data'!#REF!="No Data",1,IF(#REF!&lt;&gt;"",1,0))</f>
        <v>#REF!</v>
      </c>
      <c r="M17" s="213" t="e">
        <f>IF('Crisis Indicator Data'!#REF!="No Data",1,IF(#REF!&lt;&gt;"",1,0))</f>
        <v>#REF!</v>
      </c>
      <c r="N17" s="213" t="e">
        <f>IF('Crisis Indicator Data'!#REF!="No Data",1,IF(#REF!&lt;&gt;"",1,0))</f>
        <v>#REF!</v>
      </c>
      <c r="O17" s="213" t="e">
        <f>IF('Crisis Indicator Data'!#REF!="No Data",1,IF(#REF!&lt;&gt;"",1,0))</f>
        <v>#REF!</v>
      </c>
      <c r="P17" s="213" t="e">
        <f>IF('Crisis Indicator Data'!#REF!="No Data",1,IF(#REF!&lt;&gt;"",1,0))</f>
        <v>#REF!</v>
      </c>
      <c r="Q17" s="213" t="e">
        <f>IF('Crisis Indicator Data'!#REF!="No Data",1,IF(#REF!&lt;&gt;"",1,0))</f>
        <v>#REF!</v>
      </c>
      <c r="R17" s="213" t="e">
        <f>IF('Crisis Indicator Data'!#REF!="No Data",1,IF(#REF!&lt;&gt;"",1,0))</f>
        <v>#REF!</v>
      </c>
      <c r="S17" s="213" t="e">
        <f>IF('Crisis Indicator Data'!#REF!="No Data",1,IF(#REF!&lt;&gt;"",1,0))</f>
        <v>#REF!</v>
      </c>
      <c r="T17" s="213" t="e">
        <f>IF('Crisis Indicator Data'!#REF!="No Data",1,IF(#REF!&lt;&gt;"",1,0))</f>
        <v>#REF!</v>
      </c>
      <c r="U17" s="213" t="e">
        <f>IF('Crisis Indicator Data'!#REF!="No Data",1,IF(#REF!&lt;&gt;"",1,0))</f>
        <v>#REF!</v>
      </c>
      <c r="V17" s="213" t="e">
        <f>IF('Crisis Indicator Data'!#REF!="No Data",1,IF(#REF!&lt;&gt;"",1,0))</f>
        <v>#REF!</v>
      </c>
      <c r="W17" s="213" t="e">
        <f>IF('Crisis Indicator Data'!#REF!="No Data",1,IF(#REF!&lt;&gt;"",1,0))</f>
        <v>#REF!</v>
      </c>
      <c r="X17" s="213" t="e">
        <f>IF('Crisis Indicator Data'!#REF!="No Data",1,IF(#REF!&lt;&gt;"",1,0))</f>
        <v>#REF!</v>
      </c>
      <c r="Y17" s="213" t="e">
        <f>IF('Crisis Indicator Data'!#REF!="No Data",1,IF(#REF!&lt;&gt;"",1,0))</f>
        <v>#REF!</v>
      </c>
      <c r="Z17" s="213" t="e">
        <f>IF('Crisis Indicator Data'!#REF!="No Data",1,IF(#REF!&lt;&gt;"",1,0))</f>
        <v>#REF!</v>
      </c>
      <c r="AA17" s="213" t="e">
        <f>IF('Crisis Indicator Data'!#REF!="No Data",1,IF(#REF!&lt;&gt;"",1,0))</f>
        <v>#REF!</v>
      </c>
      <c r="AB17" s="213" t="e">
        <f>IF('Crisis Indicator Data'!#REF!="No Data",1,IF(#REF!&lt;&gt;"",1,0))</f>
        <v>#REF!</v>
      </c>
      <c r="AC17" s="213" t="e">
        <f>IF('Crisis Indicator Data'!#REF!="No Data",1,IF(#REF!&lt;&gt;"",1,0))</f>
        <v>#REF!</v>
      </c>
      <c r="AD17" s="213" t="e">
        <f>IF('Crisis Indicator Data'!#REF!="No Data",1,IF(#REF!&lt;&gt;"",1,0))</f>
        <v>#REF!</v>
      </c>
      <c r="AE17" s="213" t="e">
        <f>IF('Crisis Indicator Data'!#REF!="No Data",1,IF(#REF!&lt;&gt;"",1,0))</f>
        <v>#REF!</v>
      </c>
      <c r="AF17" s="213" t="e">
        <f>IF('Crisis Indicator Data'!#REF!="No Data",1,IF(#REF!&lt;&gt;"",1,0))</f>
        <v>#REF!</v>
      </c>
      <c r="AG17" s="213" t="e">
        <f>IF('Crisis Indicator Data'!#REF!="No Data",1,IF(#REF!&lt;&gt;"",1,0))</f>
        <v>#REF!</v>
      </c>
      <c r="AH17" s="213" t="e">
        <f>IF('Crisis Indicator Data'!#REF!="No Data",1,IF(#REF!&lt;&gt;"",1,0))</f>
        <v>#REF!</v>
      </c>
      <c r="AI17" s="213" t="e">
        <f>IF('Crisis Indicator Data'!#REF!="No Data",1,IF(#REF!&lt;&gt;"",1,0))</f>
        <v>#REF!</v>
      </c>
      <c r="AJ17" s="213" t="e">
        <f>IF('Crisis Indicator Data'!#REF!="No Data",1,IF(#REF!&lt;&gt;"",1,0))</f>
        <v>#REF!</v>
      </c>
      <c r="AK17" s="213" t="e">
        <f>IF('Crisis Indicator Data'!#REF!="No Data",1,IF(#REF!&lt;&gt;"",1,0))</f>
        <v>#REF!</v>
      </c>
      <c r="AL17" s="213" t="e">
        <f>IF('Crisis Indicator Data'!#REF!="No Data",1,IF(#REF!&lt;&gt;"",1,0))</f>
        <v>#REF!</v>
      </c>
      <c r="AM17" s="213" t="e">
        <f>IF('Crisis Indicator Data'!#REF!="No Data",1,IF(#REF!&lt;&gt;"",1,0))</f>
        <v>#REF!</v>
      </c>
      <c r="AN17" s="213" t="e">
        <f>IF('Crisis Indicator Data'!#REF!="No Data",1,IF(#REF!&lt;&gt;"",1,0))</f>
        <v>#REF!</v>
      </c>
      <c r="AO17" s="213" t="e">
        <f>IF('Crisis Indicator Data'!#REF!="No Data",1,IF(#REF!&lt;&gt;"",1,0))</f>
        <v>#REF!</v>
      </c>
      <c r="AP17" s="213" t="e">
        <f>IF('Crisis Indicator Data'!#REF!="No Data",1,IF(#REF!&lt;&gt;"",1,0))</f>
        <v>#REF!</v>
      </c>
      <c r="AQ17" s="213" t="e">
        <f>IF('Crisis Indicator Data'!#REF!="No Data",1,IF(#REF!&lt;&gt;"",1,0))</f>
        <v>#REF!</v>
      </c>
      <c r="AR17" s="213" t="e">
        <f>IF('Crisis Indicator Data'!#REF!="No Data",1,IF(#REF!&lt;&gt;"",1,0))</f>
        <v>#REF!</v>
      </c>
      <c r="AS17" s="213" t="e">
        <f>IF('Crisis Indicator Data'!#REF!="No Data",1,IF(#REF!&lt;&gt;"",1,0))</f>
        <v>#REF!</v>
      </c>
      <c r="AT17" s="213" t="e">
        <f>IF('Crisis Indicator Data'!#REF!="No Data",1,IF(#REF!&lt;&gt;"",1,0))</f>
        <v>#REF!</v>
      </c>
      <c r="AU17" s="213" t="e">
        <f>IF('Crisis Indicator Data'!#REF!="No Data",1,IF(#REF!&lt;&gt;"",1,0))</f>
        <v>#REF!</v>
      </c>
      <c r="AV17" s="213" t="e">
        <f>IF('Crisis Indicator Data'!#REF!="No Data",1,IF(#REF!&lt;&gt;"",1,0))</f>
        <v>#REF!</v>
      </c>
      <c r="AW17" s="213" t="e">
        <f>IF('Crisis Indicator Data'!#REF!="No Data",1,IF(#REF!&lt;&gt;"",1,0))</f>
        <v>#REF!</v>
      </c>
      <c r="AX17" s="213" t="e">
        <f>IF('Crisis Indicator Data'!#REF!="No Data",1,IF(#REF!&lt;&gt;"",1,0))</f>
        <v>#REF!</v>
      </c>
      <c r="AY17" s="213" t="e">
        <f>IF('Crisis Indicator Data'!#REF!="No Data",1,IF(#REF!&lt;&gt;"",1,0))</f>
        <v>#REF!</v>
      </c>
      <c r="AZ17" s="213" t="e">
        <f>IF('Crisis Indicator Data'!#REF!="No Data",1,IF(#REF!&lt;&gt;"",1,0))</f>
        <v>#REF!</v>
      </c>
      <c r="BA17" t="e">
        <f t="shared" si="0"/>
        <v>#REF!</v>
      </c>
      <c r="BB17" s="22" t="e">
        <f t="shared" si="1"/>
        <v>#REF!</v>
      </c>
    </row>
    <row r="18" spans="1:54" x14ac:dyDescent="0.35">
      <c r="A18" t="s">
        <v>8085</v>
      </c>
      <c r="B18" s="213" t="e">
        <f>IF('Crisis Indicator Data'!#REF!="No Data",1,IF(#REF!&lt;&gt;"",1,0))</f>
        <v>#REF!</v>
      </c>
      <c r="C18" s="213" t="e">
        <f>IF('Crisis Indicator Data'!#REF!="No Data",1,IF(#REF!&lt;&gt;"",1,0))</f>
        <v>#REF!</v>
      </c>
      <c r="D18" s="213" t="e">
        <f>IF('Crisis Indicator Data'!#REF!="No Data",1,IF(#REF!&lt;&gt;"",1,0))</f>
        <v>#REF!</v>
      </c>
      <c r="E18" s="213" t="e">
        <f>IF('Crisis Indicator Data'!#REF!="No Data",1,IF(#REF!&lt;&gt;"",1,0))</f>
        <v>#REF!</v>
      </c>
      <c r="F18" s="213" t="e">
        <f>IF('Crisis Indicator Data'!#REF!="No Data",1,IF(#REF!&lt;&gt;"",1,0))</f>
        <v>#REF!</v>
      </c>
      <c r="G18" s="213" t="e">
        <f>IF('Crisis Indicator Data'!#REF!="No Data",1,IF(#REF!&lt;&gt;"",1,0))</f>
        <v>#REF!</v>
      </c>
      <c r="H18" s="213" t="e">
        <f>IF('Crisis Indicator Data'!#REF!="No Data",1,IF(#REF!&lt;&gt;"",1,0))</f>
        <v>#REF!</v>
      </c>
      <c r="I18" s="213" t="e">
        <f>IF('Crisis Indicator Data'!#REF!="No Data",1,IF(#REF!&lt;&gt;"",1,0))</f>
        <v>#REF!</v>
      </c>
      <c r="J18" s="213" t="e">
        <f>IF('Crisis Indicator Data'!#REF!="No Data",1,IF(#REF!&lt;&gt;"",1,0))</f>
        <v>#REF!</v>
      </c>
      <c r="K18" s="213" t="e">
        <f>IF('Crisis Indicator Data'!#REF!="No Data",1,IF(#REF!&lt;&gt;"",1,0))</f>
        <v>#REF!</v>
      </c>
      <c r="L18" s="213" t="e">
        <f>IF('Crisis Indicator Data'!#REF!="No Data",1,IF(#REF!&lt;&gt;"",1,0))</f>
        <v>#REF!</v>
      </c>
      <c r="M18" s="213" t="e">
        <f>IF('Crisis Indicator Data'!#REF!="No Data",1,IF(#REF!&lt;&gt;"",1,0))</f>
        <v>#REF!</v>
      </c>
      <c r="N18" s="213" t="e">
        <f>IF('Crisis Indicator Data'!#REF!="No Data",1,IF(#REF!&lt;&gt;"",1,0))</f>
        <v>#REF!</v>
      </c>
      <c r="O18" s="213" t="e">
        <f>IF('Crisis Indicator Data'!#REF!="No Data",1,IF(#REF!&lt;&gt;"",1,0))</f>
        <v>#REF!</v>
      </c>
      <c r="P18" s="213" t="e">
        <f>IF('Crisis Indicator Data'!#REF!="No Data",1,IF(#REF!&lt;&gt;"",1,0))</f>
        <v>#REF!</v>
      </c>
      <c r="Q18" s="213" t="e">
        <f>IF('Crisis Indicator Data'!#REF!="No Data",1,IF(#REF!&lt;&gt;"",1,0))</f>
        <v>#REF!</v>
      </c>
      <c r="R18" s="213" t="e">
        <f>IF('Crisis Indicator Data'!#REF!="No Data",1,IF(#REF!&lt;&gt;"",1,0))</f>
        <v>#REF!</v>
      </c>
      <c r="S18" s="213" t="e">
        <f>IF('Crisis Indicator Data'!#REF!="No Data",1,IF(#REF!&lt;&gt;"",1,0))</f>
        <v>#REF!</v>
      </c>
      <c r="T18" s="213" t="e">
        <f>IF('Crisis Indicator Data'!#REF!="No Data",1,IF(#REF!&lt;&gt;"",1,0))</f>
        <v>#REF!</v>
      </c>
      <c r="U18" s="213" t="e">
        <f>IF('Crisis Indicator Data'!#REF!="No Data",1,IF(#REF!&lt;&gt;"",1,0))</f>
        <v>#REF!</v>
      </c>
      <c r="V18" s="213" t="e">
        <f>IF('Crisis Indicator Data'!#REF!="No Data",1,IF(#REF!&lt;&gt;"",1,0))</f>
        <v>#REF!</v>
      </c>
      <c r="W18" s="213" t="e">
        <f>IF('Crisis Indicator Data'!#REF!="No Data",1,IF(#REF!&lt;&gt;"",1,0))</f>
        <v>#REF!</v>
      </c>
      <c r="X18" s="213" t="e">
        <f>IF('Crisis Indicator Data'!#REF!="No Data",1,IF(#REF!&lt;&gt;"",1,0))</f>
        <v>#REF!</v>
      </c>
      <c r="Y18" s="213" t="e">
        <f>IF('Crisis Indicator Data'!#REF!="No Data",1,IF(#REF!&lt;&gt;"",1,0))</f>
        <v>#REF!</v>
      </c>
      <c r="Z18" s="213" t="e">
        <f>IF('Crisis Indicator Data'!#REF!="No Data",1,IF(#REF!&lt;&gt;"",1,0))</f>
        <v>#REF!</v>
      </c>
      <c r="AA18" s="213" t="e">
        <f>IF('Crisis Indicator Data'!#REF!="No Data",1,IF(#REF!&lt;&gt;"",1,0))</f>
        <v>#REF!</v>
      </c>
      <c r="AB18" s="213" t="e">
        <f>IF('Crisis Indicator Data'!#REF!="No Data",1,IF(#REF!&lt;&gt;"",1,0))</f>
        <v>#REF!</v>
      </c>
      <c r="AC18" s="213" t="e">
        <f>IF('Crisis Indicator Data'!#REF!="No Data",1,IF(#REF!&lt;&gt;"",1,0))</f>
        <v>#REF!</v>
      </c>
      <c r="AD18" s="213" t="e">
        <f>IF('Crisis Indicator Data'!#REF!="No Data",1,IF(#REF!&lt;&gt;"",1,0))</f>
        <v>#REF!</v>
      </c>
      <c r="AE18" s="213" t="e">
        <f>IF('Crisis Indicator Data'!#REF!="No Data",1,IF(#REF!&lt;&gt;"",1,0))</f>
        <v>#REF!</v>
      </c>
      <c r="AF18" s="213" t="e">
        <f>IF('Crisis Indicator Data'!#REF!="No Data",1,IF(#REF!&lt;&gt;"",1,0))</f>
        <v>#REF!</v>
      </c>
      <c r="AG18" s="213" t="e">
        <f>IF('Crisis Indicator Data'!#REF!="No Data",1,IF(#REF!&lt;&gt;"",1,0))</f>
        <v>#REF!</v>
      </c>
      <c r="AH18" s="213" t="e">
        <f>IF('Crisis Indicator Data'!#REF!="No Data",1,IF(#REF!&lt;&gt;"",1,0))</f>
        <v>#REF!</v>
      </c>
      <c r="AI18" s="213" t="e">
        <f>IF('Crisis Indicator Data'!#REF!="No Data",1,IF(#REF!&lt;&gt;"",1,0))</f>
        <v>#REF!</v>
      </c>
      <c r="AJ18" s="213" t="e">
        <f>IF('Crisis Indicator Data'!#REF!="No Data",1,IF(#REF!&lt;&gt;"",1,0))</f>
        <v>#REF!</v>
      </c>
      <c r="AK18" s="213" t="e">
        <f>IF('Crisis Indicator Data'!#REF!="No Data",1,IF(#REF!&lt;&gt;"",1,0))</f>
        <v>#REF!</v>
      </c>
      <c r="AL18" s="213" t="e">
        <f>IF('Crisis Indicator Data'!#REF!="No Data",1,IF(#REF!&lt;&gt;"",1,0))</f>
        <v>#REF!</v>
      </c>
      <c r="AM18" s="213" t="e">
        <f>IF('Crisis Indicator Data'!#REF!="No Data",1,IF(#REF!&lt;&gt;"",1,0))</f>
        <v>#REF!</v>
      </c>
      <c r="AN18" s="213" t="e">
        <f>IF('Crisis Indicator Data'!#REF!="No Data",1,IF(#REF!&lt;&gt;"",1,0))</f>
        <v>#REF!</v>
      </c>
      <c r="AO18" s="213" t="e">
        <f>IF('Crisis Indicator Data'!#REF!="No Data",1,IF(#REF!&lt;&gt;"",1,0))</f>
        <v>#REF!</v>
      </c>
      <c r="AP18" s="213" t="e">
        <f>IF('Crisis Indicator Data'!#REF!="No Data",1,IF(#REF!&lt;&gt;"",1,0))</f>
        <v>#REF!</v>
      </c>
      <c r="AQ18" s="213" t="e">
        <f>IF('Crisis Indicator Data'!#REF!="No Data",1,IF(#REF!&lt;&gt;"",1,0))</f>
        <v>#REF!</v>
      </c>
      <c r="AR18" s="213" t="e">
        <f>IF('Crisis Indicator Data'!#REF!="No Data",1,IF(#REF!&lt;&gt;"",1,0))</f>
        <v>#REF!</v>
      </c>
      <c r="AS18" s="213" t="e">
        <f>IF('Crisis Indicator Data'!#REF!="No Data",1,IF(#REF!&lt;&gt;"",1,0))</f>
        <v>#REF!</v>
      </c>
      <c r="AT18" s="213" t="e">
        <f>IF('Crisis Indicator Data'!#REF!="No Data",1,IF(#REF!&lt;&gt;"",1,0))</f>
        <v>#REF!</v>
      </c>
      <c r="AU18" s="213" t="e">
        <f>IF('Crisis Indicator Data'!#REF!="No Data",1,IF(#REF!&lt;&gt;"",1,0))</f>
        <v>#REF!</v>
      </c>
      <c r="AV18" s="213" t="e">
        <f>IF('Crisis Indicator Data'!#REF!="No Data",1,IF(#REF!&lt;&gt;"",1,0))</f>
        <v>#REF!</v>
      </c>
      <c r="AW18" s="213" t="e">
        <f>IF('Crisis Indicator Data'!#REF!="No Data",1,IF(#REF!&lt;&gt;"",1,0))</f>
        <v>#REF!</v>
      </c>
      <c r="AX18" s="213" t="e">
        <f>IF('Crisis Indicator Data'!#REF!="No Data",1,IF(#REF!&lt;&gt;"",1,0))</f>
        <v>#REF!</v>
      </c>
      <c r="AY18" s="213" t="e">
        <f>IF('Crisis Indicator Data'!#REF!="No Data",1,IF(#REF!&lt;&gt;"",1,0))</f>
        <v>#REF!</v>
      </c>
      <c r="AZ18" s="213" t="e">
        <f>IF('Crisis Indicator Data'!#REF!="No Data",1,IF(#REF!&lt;&gt;"",1,0))</f>
        <v>#REF!</v>
      </c>
      <c r="BA18" t="e">
        <f t="shared" si="0"/>
        <v>#REF!</v>
      </c>
      <c r="BB18" s="22" t="e">
        <f t="shared" si="1"/>
        <v>#REF!</v>
      </c>
    </row>
    <row r="19" spans="1:54" x14ac:dyDescent="0.35">
      <c r="A19" t="s">
        <v>8071</v>
      </c>
      <c r="B19" s="213" t="e">
        <f>IF('Crisis Indicator Data'!#REF!="No Data",1,IF(#REF!&lt;&gt;"",1,0))</f>
        <v>#REF!</v>
      </c>
      <c r="C19" s="213" t="e">
        <f>IF('Crisis Indicator Data'!#REF!="No Data",1,IF(#REF!&lt;&gt;"",1,0))</f>
        <v>#REF!</v>
      </c>
      <c r="D19" s="213" t="e">
        <f>IF('Crisis Indicator Data'!#REF!="No Data",1,IF(#REF!&lt;&gt;"",1,0))</f>
        <v>#REF!</v>
      </c>
      <c r="E19" s="213" t="e">
        <f>IF('Crisis Indicator Data'!#REF!="No Data",1,IF(#REF!&lt;&gt;"",1,0))</f>
        <v>#REF!</v>
      </c>
      <c r="F19" s="213" t="e">
        <f>IF('Crisis Indicator Data'!#REF!="No Data",1,IF(#REF!&lt;&gt;"",1,0))</f>
        <v>#REF!</v>
      </c>
      <c r="G19" s="213" t="e">
        <f>IF('Crisis Indicator Data'!#REF!="No Data",1,IF(#REF!&lt;&gt;"",1,0))</f>
        <v>#REF!</v>
      </c>
      <c r="H19" s="213" t="e">
        <f>IF('Crisis Indicator Data'!#REF!="No Data",1,IF(#REF!&lt;&gt;"",1,0))</f>
        <v>#REF!</v>
      </c>
      <c r="I19" s="213" t="e">
        <f>IF('Crisis Indicator Data'!#REF!="No Data",1,IF(#REF!&lt;&gt;"",1,0))</f>
        <v>#REF!</v>
      </c>
      <c r="J19" s="213" t="e">
        <f>IF('Crisis Indicator Data'!#REF!="No Data",1,IF(#REF!&lt;&gt;"",1,0))</f>
        <v>#REF!</v>
      </c>
      <c r="K19" s="213" t="e">
        <f>IF('Crisis Indicator Data'!#REF!="No Data",1,IF(#REF!&lt;&gt;"",1,0))</f>
        <v>#REF!</v>
      </c>
      <c r="L19" s="213" t="e">
        <f>IF('Crisis Indicator Data'!#REF!="No Data",1,IF(#REF!&lt;&gt;"",1,0))</f>
        <v>#REF!</v>
      </c>
      <c r="M19" s="213" t="e">
        <f>IF('Crisis Indicator Data'!#REF!="No Data",1,IF(#REF!&lt;&gt;"",1,0))</f>
        <v>#REF!</v>
      </c>
      <c r="N19" s="213" t="e">
        <f>IF('Crisis Indicator Data'!#REF!="No Data",1,IF(#REF!&lt;&gt;"",1,0))</f>
        <v>#REF!</v>
      </c>
      <c r="O19" s="213" t="e">
        <f>IF('Crisis Indicator Data'!#REF!="No Data",1,IF(#REF!&lt;&gt;"",1,0))</f>
        <v>#REF!</v>
      </c>
      <c r="P19" s="213" t="e">
        <f>IF('Crisis Indicator Data'!#REF!="No Data",1,IF(#REF!&lt;&gt;"",1,0))</f>
        <v>#REF!</v>
      </c>
      <c r="Q19" s="213" t="e">
        <f>IF('Crisis Indicator Data'!#REF!="No Data",1,IF(#REF!&lt;&gt;"",1,0))</f>
        <v>#REF!</v>
      </c>
      <c r="R19" s="213" t="e">
        <f>IF('Crisis Indicator Data'!#REF!="No Data",1,IF(#REF!&lt;&gt;"",1,0))</f>
        <v>#REF!</v>
      </c>
      <c r="S19" s="213" t="e">
        <f>IF('Crisis Indicator Data'!#REF!="No Data",1,IF(#REF!&lt;&gt;"",1,0))</f>
        <v>#REF!</v>
      </c>
      <c r="T19" s="213" t="e">
        <f>IF('Crisis Indicator Data'!#REF!="No Data",1,IF(#REF!&lt;&gt;"",1,0))</f>
        <v>#REF!</v>
      </c>
      <c r="U19" s="213" t="e">
        <f>IF('Crisis Indicator Data'!#REF!="No Data",1,IF(#REF!&lt;&gt;"",1,0))</f>
        <v>#REF!</v>
      </c>
      <c r="V19" s="213" t="e">
        <f>IF('Crisis Indicator Data'!#REF!="No Data",1,IF(#REF!&lt;&gt;"",1,0))</f>
        <v>#REF!</v>
      </c>
      <c r="W19" s="213" t="e">
        <f>IF('Crisis Indicator Data'!#REF!="No Data",1,IF(#REF!&lt;&gt;"",1,0))</f>
        <v>#REF!</v>
      </c>
      <c r="X19" s="213" t="e">
        <f>IF('Crisis Indicator Data'!#REF!="No Data",1,IF(#REF!&lt;&gt;"",1,0))</f>
        <v>#REF!</v>
      </c>
      <c r="Y19" s="213" t="e">
        <f>IF('Crisis Indicator Data'!#REF!="No Data",1,IF(#REF!&lt;&gt;"",1,0))</f>
        <v>#REF!</v>
      </c>
      <c r="Z19" s="213" t="e">
        <f>IF('Crisis Indicator Data'!#REF!="No Data",1,IF(#REF!&lt;&gt;"",1,0))</f>
        <v>#REF!</v>
      </c>
      <c r="AA19" s="213" t="e">
        <f>IF('Crisis Indicator Data'!#REF!="No Data",1,IF(#REF!&lt;&gt;"",1,0))</f>
        <v>#REF!</v>
      </c>
      <c r="AB19" s="213" t="e">
        <f>IF('Crisis Indicator Data'!#REF!="No Data",1,IF(#REF!&lt;&gt;"",1,0))</f>
        <v>#REF!</v>
      </c>
      <c r="AC19" s="213" t="e">
        <f>IF('Crisis Indicator Data'!#REF!="No Data",1,IF(#REF!&lt;&gt;"",1,0))</f>
        <v>#REF!</v>
      </c>
      <c r="AD19" s="213" t="e">
        <f>IF('Crisis Indicator Data'!#REF!="No Data",1,IF(#REF!&lt;&gt;"",1,0))</f>
        <v>#REF!</v>
      </c>
      <c r="AE19" s="213" t="e">
        <f>IF('Crisis Indicator Data'!#REF!="No Data",1,IF(#REF!&lt;&gt;"",1,0))</f>
        <v>#REF!</v>
      </c>
      <c r="AF19" s="213" t="e">
        <f>IF('Crisis Indicator Data'!#REF!="No Data",1,IF(#REF!&lt;&gt;"",1,0))</f>
        <v>#REF!</v>
      </c>
      <c r="AG19" s="213" t="e">
        <f>IF('Crisis Indicator Data'!#REF!="No Data",1,IF(#REF!&lt;&gt;"",1,0))</f>
        <v>#REF!</v>
      </c>
      <c r="AH19" s="213" t="e">
        <f>IF('Crisis Indicator Data'!#REF!="No Data",1,IF(#REF!&lt;&gt;"",1,0))</f>
        <v>#REF!</v>
      </c>
      <c r="AI19" s="213" t="e">
        <f>IF('Crisis Indicator Data'!#REF!="No Data",1,IF(#REF!&lt;&gt;"",1,0))</f>
        <v>#REF!</v>
      </c>
      <c r="AJ19" s="213" t="e">
        <f>IF('Crisis Indicator Data'!#REF!="No Data",1,IF(#REF!&lt;&gt;"",1,0))</f>
        <v>#REF!</v>
      </c>
      <c r="AK19" s="213" t="e">
        <f>IF('Crisis Indicator Data'!#REF!="No Data",1,IF(#REF!&lt;&gt;"",1,0))</f>
        <v>#REF!</v>
      </c>
      <c r="AL19" s="213" t="e">
        <f>IF('Crisis Indicator Data'!#REF!="No Data",1,IF(#REF!&lt;&gt;"",1,0))</f>
        <v>#REF!</v>
      </c>
      <c r="AM19" s="213" t="e">
        <f>IF('Crisis Indicator Data'!#REF!="No Data",1,IF(#REF!&lt;&gt;"",1,0))</f>
        <v>#REF!</v>
      </c>
      <c r="AN19" s="213" t="e">
        <f>IF('Crisis Indicator Data'!#REF!="No Data",1,IF(#REF!&lt;&gt;"",1,0))</f>
        <v>#REF!</v>
      </c>
      <c r="AO19" s="213" t="e">
        <f>IF('Crisis Indicator Data'!#REF!="No Data",1,IF(#REF!&lt;&gt;"",1,0))</f>
        <v>#REF!</v>
      </c>
      <c r="AP19" s="213" t="e">
        <f>IF('Crisis Indicator Data'!#REF!="No Data",1,IF(#REF!&lt;&gt;"",1,0))</f>
        <v>#REF!</v>
      </c>
      <c r="AQ19" s="213" t="e">
        <f>IF('Crisis Indicator Data'!#REF!="No Data",1,IF(#REF!&lt;&gt;"",1,0))</f>
        <v>#REF!</v>
      </c>
      <c r="AR19" s="213" t="e">
        <f>IF('Crisis Indicator Data'!#REF!="No Data",1,IF(#REF!&lt;&gt;"",1,0))</f>
        <v>#REF!</v>
      </c>
      <c r="AS19" s="213" t="e">
        <f>IF('Crisis Indicator Data'!#REF!="No Data",1,IF(#REF!&lt;&gt;"",1,0))</f>
        <v>#REF!</v>
      </c>
      <c r="AT19" s="213" t="e">
        <f>IF('Crisis Indicator Data'!#REF!="No Data",1,IF(#REF!&lt;&gt;"",1,0))</f>
        <v>#REF!</v>
      </c>
      <c r="AU19" s="213" t="e">
        <f>IF('Crisis Indicator Data'!#REF!="No Data",1,IF(#REF!&lt;&gt;"",1,0))</f>
        <v>#REF!</v>
      </c>
      <c r="AV19" s="213" t="e">
        <f>IF('Crisis Indicator Data'!#REF!="No Data",1,IF(#REF!&lt;&gt;"",1,0))</f>
        <v>#REF!</v>
      </c>
      <c r="AW19" s="213" t="e">
        <f>IF('Crisis Indicator Data'!#REF!="No Data",1,IF(#REF!&lt;&gt;"",1,0))</f>
        <v>#REF!</v>
      </c>
      <c r="AX19" s="213" t="e">
        <f>IF('Crisis Indicator Data'!#REF!="No Data",1,IF(#REF!&lt;&gt;"",1,0))</f>
        <v>#REF!</v>
      </c>
      <c r="AY19" s="213" t="e">
        <f>IF('Crisis Indicator Data'!#REF!="No Data",1,IF(#REF!&lt;&gt;"",1,0))</f>
        <v>#REF!</v>
      </c>
      <c r="AZ19" s="213" t="e">
        <f>IF('Crisis Indicator Data'!#REF!="No Data",1,IF(#REF!&lt;&gt;"",1,0))</f>
        <v>#REF!</v>
      </c>
      <c r="BA19" t="e">
        <f t="shared" si="0"/>
        <v>#REF!</v>
      </c>
      <c r="BB19" s="22" t="e">
        <f t="shared" si="1"/>
        <v>#REF!</v>
      </c>
    </row>
    <row r="20" spans="1:54" x14ac:dyDescent="0.35">
      <c r="A20" t="s">
        <v>8094</v>
      </c>
      <c r="B20" s="213" t="e">
        <f>IF('Crisis Indicator Data'!#REF!="No Data",1,IF(#REF!&lt;&gt;"",1,0))</f>
        <v>#REF!</v>
      </c>
      <c r="C20" s="213" t="e">
        <f>IF('Crisis Indicator Data'!#REF!="No Data",1,IF(#REF!&lt;&gt;"",1,0))</f>
        <v>#REF!</v>
      </c>
      <c r="D20" s="213" t="e">
        <f>IF('Crisis Indicator Data'!#REF!="No Data",1,IF(#REF!&lt;&gt;"",1,0))</f>
        <v>#REF!</v>
      </c>
      <c r="E20" s="213" t="e">
        <f>IF('Crisis Indicator Data'!#REF!="No Data",1,IF(#REF!&lt;&gt;"",1,0))</f>
        <v>#REF!</v>
      </c>
      <c r="F20" s="213" t="e">
        <f>IF('Crisis Indicator Data'!#REF!="No Data",1,IF(#REF!&lt;&gt;"",1,0))</f>
        <v>#REF!</v>
      </c>
      <c r="G20" s="213" t="e">
        <f>IF('Crisis Indicator Data'!#REF!="No Data",1,IF(#REF!&lt;&gt;"",1,0))</f>
        <v>#REF!</v>
      </c>
      <c r="H20" s="213" t="e">
        <f>IF('Crisis Indicator Data'!#REF!="No Data",1,IF(#REF!&lt;&gt;"",1,0))</f>
        <v>#REF!</v>
      </c>
      <c r="I20" s="213" t="e">
        <f>IF('Crisis Indicator Data'!#REF!="No Data",1,IF(#REF!&lt;&gt;"",1,0))</f>
        <v>#REF!</v>
      </c>
      <c r="J20" s="213" t="e">
        <f>IF('Crisis Indicator Data'!#REF!="No Data",1,IF(#REF!&lt;&gt;"",1,0))</f>
        <v>#REF!</v>
      </c>
      <c r="K20" s="213" t="e">
        <f>IF('Crisis Indicator Data'!#REF!="No Data",1,IF(#REF!&lt;&gt;"",1,0))</f>
        <v>#REF!</v>
      </c>
      <c r="L20" s="213" t="e">
        <f>IF('Crisis Indicator Data'!#REF!="No Data",1,IF(#REF!&lt;&gt;"",1,0))</f>
        <v>#REF!</v>
      </c>
      <c r="M20" s="213" t="e">
        <f>IF('Crisis Indicator Data'!#REF!="No Data",1,IF(#REF!&lt;&gt;"",1,0))</f>
        <v>#REF!</v>
      </c>
      <c r="N20" s="213" t="e">
        <f>IF('Crisis Indicator Data'!#REF!="No Data",1,IF(#REF!&lt;&gt;"",1,0))</f>
        <v>#REF!</v>
      </c>
      <c r="O20" s="213" t="e">
        <f>IF('Crisis Indicator Data'!#REF!="No Data",1,IF(#REF!&lt;&gt;"",1,0))</f>
        <v>#REF!</v>
      </c>
      <c r="P20" s="213" t="e">
        <f>IF('Crisis Indicator Data'!#REF!="No Data",1,IF(#REF!&lt;&gt;"",1,0))</f>
        <v>#REF!</v>
      </c>
      <c r="Q20" s="213" t="e">
        <f>IF('Crisis Indicator Data'!#REF!="No Data",1,IF(#REF!&lt;&gt;"",1,0))</f>
        <v>#REF!</v>
      </c>
      <c r="R20" s="213" t="e">
        <f>IF('Crisis Indicator Data'!#REF!="No Data",1,IF(#REF!&lt;&gt;"",1,0))</f>
        <v>#REF!</v>
      </c>
      <c r="S20" s="213" t="e">
        <f>IF('Crisis Indicator Data'!#REF!="No Data",1,IF(#REF!&lt;&gt;"",1,0))</f>
        <v>#REF!</v>
      </c>
      <c r="T20" s="213" t="e">
        <f>IF('Crisis Indicator Data'!#REF!="No Data",1,IF(#REF!&lt;&gt;"",1,0))</f>
        <v>#REF!</v>
      </c>
      <c r="U20" s="213" t="e">
        <f>IF('Crisis Indicator Data'!#REF!="No Data",1,IF(#REF!&lt;&gt;"",1,0))</f>
        <v>#REF!</v>
      </c>
      <c r="V20" s="213" t="e">
        <f>IF('Crisis Indicator Data'!#REF!="No Data",1,IF(#REF!&lt;&gt;"",1,0))</f>
        <v>#REF!</v>
      </c>
      <c r="W20" s="213" t="e">
        <f>IF('Crisis Indicator Data'!#REF!="No Data",1,IF(#REF!&lt;&gt;"",1,0))</f>
        <v>#REF!</v>
      </c>
      <c r="X20" s="213" t="e">
        <f>IF('Crisis Indicator Data'!#REF!="No Data",1,IF(#REF!&lt;&gt;"",1,0))</f>
        <v>#REF!</v>
      </c>
      <c r="Y20" s="213" t="e">
        <f>IF('Crisis Indicator Data'!#REF!="No Data",1,IF(#REF!&lt;&gt;"",1,0))</f>
        <v>#REF!</v>
      </c>
      <c r="Z20" s="213" t="e">
        <f>IF('Crisis Indicator Data'!#REF!="No Data",1,IF(#REF!&lt;&gt;"",1,0))</f>
        <v>#REF!</v>
      </c>
      <c r="AA20" s="213" t="e">
        <f>IF('Crisis Indicator Data'!#REF!="No Data",1,IF(#REF!&lt;&gt;"",1,0))</f>
        <v>#REF!</v>
      </c>
      <c r="AB20" s="213" t="e">
        <f>IF('Crisis Indicator Data'!#REF!="No Data",1,IF(#REF!&lt;&gt;"",1,0))</f>
        <v>#REF!</v>
      </c>
      <c r="AC20" s="213" t="e">
        <f>IF('Crisis Indicator Data'!#REF!="No Data",1,IF(#REF!&lt;&gt;"",1,0))</f>
        <v>#REF!</v>
      </c>
      <c r="AD20" s="213" t="e">
        <f>IF('Crisis Indicator Data'!#REF!="No Data",1,IF(#REF!&lt;&gt;"",1,0))</f>
        <v>#REF!</v>
      </c>
      <c r="AE20" s="213" t="e">
        <f>IF('Crisis Indicator Data'!#REF!="No Data",1,IF(#REF!&lt;&gt;"",1,0))</f>
        <v>#REF!</v>
      </c>
      <c r="AF20" s="213" t="e">
        <f>IF('Crisis Indicator Data'!#REF!="No Data",1,IF(#REF!&lt;&gt;"",1,0))</f>
        <v>#REF!</v>
      </c>
      <c r="AG20" s="213" t="e">
        <f>IF('Crisis Indicator Data'!#REF!="No Data",1,IF(#REF!&lt;&gt;"",1,0))</f>
        <v>#REF!</v>
      </c>
      <c r="AH20" s="213" t="e">
        <f>IF('Crisis Indicator Data'!#REF!="No Data",1,IF(#REF!&lt;&gt;"",1,0))</f>
        <v>#REF!</v>
      </c>
      <c r="AI20" s="213" t="e">
        <f>IF('Crisis Indicator Data'!#REF!="No Data",1,IF(#REF!&lt;&gt;"",1,0))</f>
        <v>#REF!</v>
      </c>
      <c r="AJ20" s="213" t="e">
        <f>IF('Crisis Indicator Data'!#REF!="No Data",1,IF(#REF!&lt;&gt;"",1,0))</f>
        <v>#REF!</v>
      </c>
      <c r="AK20" s="213" t="e">
        <f>IF('Crisis Indicator Data'!#REF!="No Data",1,IF(#REF!&lt;&gt;"",1,0))</f>
        <v>#REF!</v>
      </c>
      <c r="AL20" s="213" t="e">
        <f>IF('Crisis Indicator Data'!#REF!="No Data",1,IF(#REF!&lt;&gt;"",1,0))</f>
        <v>#REF!</v>
      </c>
      <c r="AM20" s="213" t="e">
        <f>IF('Crisis Indicator Data'!#REF!="No Data",1,IF(#REF!&lt;&gt;"",1,0))</f>
        <v>#REF!</v>
      </c>
      <c r="AN20" s="213" t="e">
        <f>IF('Crisis Indicator Data'!#REF!="No Data",1,IF(#REF!&lt;&gt;"",1,0))</f>
        <v>#REF!</v>
      </c>
      <c r="AO20" s="213" t="e">
        <f>IF('Crisis Indicator Data'!#REF!="No Data",1,IF(#REF!&lt;&gt;"",1,0))</f>
        <v>#REF!</v>
      </c>
      <c r="AP20" s="213" t="e">
        <f>IF('Crisis Indicator Data'!#REF!="No Data",1,IF(#REF!&lt;&gt;"",1,0))</f>
        <v>#REF!</v>
      </c>
      <c r="AQ20" s="213" t="e">
        <f>IF('Crisis Indicator Data'!#REF!="No Data",1,IF(#REF!&lt;&gt;"",1,0))</f>
        <v>#REF!</v>
      </c>
      <c r="AR20" s="213" t="e">
        <f>IF('Crisis Indicator Data'!#REF!="No Data",1,IF(#REF!&lt;&gt;"",1,0))</f>
        <v>#REF!</v>
      </c>
      <c r="AS20" s="213" t="e">
        <f>IF('Crisis Indicator Data'!#REF!="No Data",1,IF(#REF!&lt;&gt;"",1,0))</f>
        <v>#REF!</v>
      </c>
      <c r="AT20" s="213" t="e">
        <f>IF('Crisis Indicator Data'!#REF!="No Data",1,IF(#REF!&lt;&gt;"",1,0))</f>
        <v>#REF!</v>
      </c>
      <c r="AU20" s="213" t="e">
        <f>IF('Crisis Indicator Data'!#REF!="No Data",1,IF(#REF!&lt;&gt;"",1,0))</f>
        <v>#REF!</v>
      </c>
      <c r="AV20" s="213" t="e">
        <f>IF('Crisis Indicator Data'!#REF!="No Data",1,IF(#REF!&lt;&gt;"",1,0))</f>
        <v>#REF!</v>
      </c>
      <c r="AW20" s="213" t="e">
        <f>IF('Crisis Indicator Data'!#REF!="No Data",1,IF(#REF!&lt;&gt;"",1,0))</f>
        <v>#REF!</v>
      </c>
      <c r="AX20" s="213" t="e">
        <f>IF('Crisis Indicator Data'!#REF!="No Data",1,IF(#REF!&lt;&gt;"",1,0))</f>
        <v>#REF!</v>
      </c>
      <c r="AY20" s="213" t="e">
        <f>IF('Crisis Indicator Data'!#REF!="No Data",1,IF(#REF!&lt;&gt;"",1,0))</f>
        <v>#REF!</v>
      </c>
      <c r="AZ20" s="213" t="e">
        <f>IF('Crisis Indicator Data'!#REF!="No Data",1,IF(#REF!&lt;&gt;"",1,0))</f>
        <v>#REF!</v>
      </c>
      <c r="BA20" t="e">
        <f t="shared" si="0"/>
        <v>#REF!</v>
      </c>
      <c r="BB20" s="22" t="e">
        <f t="shared" si="1"/>
        <v>#REF!</v>
      </c>
    </row>
    <row r="21" spans="1:54" x14ac:dyDescent="0.35">
      <c r="A21" t="s">
        <v>8087</v>
      </c>
      <c r="B21" s="213" t="e">
        <f>IF('Crisis Indicator Data'!#REF!="No Data",1,IF(#REF!&lt;&gt;"",1,0))</f>
        <v>#REF!</v>
      </c>
      <c r="C21" s="213" t="e">
        <f>IF('Crisis Indicator Data'!#REF!="No Data",1,IF(#REF!&lt;&gt;"",1,0))</f>
        <v>#REF!</v>
      </c>
      <c r="D21" s="213" t="e">
        <f>IF('Crisis Indicator Data'!#REF!="No Data",1,IF(#REF!&lt;&gt;"",1,0))</f>
        <v>#REF!</v>
      </c>
      <c r="E21" s="213" t="e">
        <f>IF('Crisis Indicator Data'!#REF!="No Data",1,IF(#REF!&lt;&gt;"",1,0))</f>
        <v>#REF!</v>
      </c>
      <c r="F21" s="213" t="e">
        <f>IF('Crisis Indicator Data'!#REF!="No Data",1,IF(#REF!&lt;&gt;"",1,0))</f>
        <v>#REF!</v>
      </c>
      <c r="G21" s="213" t="e">
        <f>IF('Crisis Indicator Data'!#REF!="No Data",1,IF(#REF!&lt;&gt;"",1,0))</f>
        <v>#REF!</v>
      </c>
      <c r="H21" s="213" t="e">
        <f>IF('Crisis Indicator Data'!#REF!="No Data",1,IF(#REF!&lt;&gt;"",1,0))</f>
        <v>#REF!</v>
      </c>
      <c r="I21" s="213" t="e">
        <f>IF('Crisis Indicator Data'!#REF!="No Data",1,IF(#REF!&lt;&gt;"",1,0))</f>
        <v>#REF!</v>
      </c>
      <c r="J21" s="213" t="e">
        <f>IF('Crisis Indicator Data'!#REF!="No Data",1,IF(#REF!&lt;&gt;"",1,0))</f>
        <v>#REF!</v>
      </c>
      <c r="K21" s="213" t="e">
        <f>IF('Crisis Indicator Data'!#REF!="No Data",1,IF(#REF!&lt;&gt;"",1,0))</f>
        <v>#REF!</v>
      </c>
      <c r="L21" s="213" t="e">
        <f>IF('Crisis Indicator Data'!#REF!="No Data",1,IF(#REF!&lt;&gt;"",1,0))</f>
        <v>#REF!</v>
      </c>
      <c r="M21" s="213" t="e">
        <f>IF('Crisis Indicator Data'!#REF!="No Data",1,IF(#REF!&lt;&gt;"",1,0))</f>
        <v>#REF!</v>
      </c>
      <c r="N21" s="213" t="e">
        <f>IF('Crisis Indicator Data'!#REF!="No Data",1,IF(#REF!&lt;&gt;"",1,0))</f>
        <v>#REF!</v>
      </c>
      <c r="O21" s="213" t="e">
        <f>IF('Crisis Indicator Data'!#REF!="No Data",1,IF(#REF!&lt;&gt;"",1,0))</f>
        <v>#REF!</v>
      </c>
      <c r="P21" s="213" t="e">
        <f>IF('Crisis Indicator Data'!#REF!="No Data",1,IF(#REF!&lt;&gt;"",1,0))</f>
        <v>#REF!</v>
      </c>
      <c r="Q21" s="213" t="e">
        <f>IF('Crisis Indicator Data'!#REF!="No Data",1,IF(#REF!&lt;&gt;"",1,0))</f>
        <v>#REF!</v>
      </c>
      <c r="R21" s="213" t="e">
        <f>IF('Crisis Indicator Data'!#REF!="No Data",1,IF(#REF!&lt;&gt;"",1,0))</f>
        <v>#REF!</v>
      </c>
      <c r="S21" s="213" t="e">
        <f>IF('Crisis Indicator Data'!#REF!="No Data",1,IF(#REF!&lt;&gt;"",1,0))</f>
        <v>#REF!</v>
      </c>
      <c r="T21" s="213" t="e">
        <f>IF('Crisis Indicator Data'!#REF!="No Data",1,IF(#REF!&lt;&gt;"",1,0))</f>
        <v>#REF!</v>
      </c>
      <c r="U21" s="213" t="e">
        <f>IF('Crisis Indicator Data'!#REF!="No Data",1,IF(#REF!&lt;&gt;"",1,0))</f>
        <v>#REF!</v>
      </c>
      <c r="V21" s="213" t="e">
        <f>IF('Crisis Indicator Data'!#REF!="No Data",1,IF(#REF!&lt;&gt;"",1,0))</f>
        <v>#REF!</v>
      </c>
      <c r="W21" s="213" t="e">
        <f>IF('Crisis Indicator Data'!#REF!="No Data",1,IF(#REF!&lt;&gt;"",1,0))</f>
        <v>#REF!</v>
      </c>
      <c r="X21" s="213" t="e">
        <f>IF('Crisis Indicator Data'!#REF!="No Data",1,IF(#REF!&lt;&gt;"",1,0))</f>
        <v>#REF!</v>
      </c>
      <c r="Y21" s="213" t="e">
        <f>IF('Crisis Indicator Data'!#REF!="No Data",1,IF(#REF!&lt;&gt;"",1,0))</f>
        <v>#REF!</v>
      </c>
      <c r="Z21" s="213" t="e">
        <f>IF('Crisis Indicator Data'!#REF!="No Data",1,IF(#REF!&lt;&gt;"",1,0))</f>
        <v>#REF!</v>
      </c>
      <c r="AA21" s="213" t="e">
        <f>IF('Crisis Indicator Data'!#REF!="No Data",1,IF(#REF!&lt;&gt;"",1,0))</f>
        <v>#REF!</v>
      </c>
      <c r="AB21" s="213" t="e">
        <f>IF('Crisis Indicator Data'!#REF!="No Data",1,IF(#REF!&lt;&gt;"",1,0))</f>
        <v>#REF!</v>
      </c>
      <c r="AC21" s="213" t="e">
        <f>IF('Crisis Indicator Data'!#REF!="No Data",1,IF(#REF!&lt;&gt;"",1,0))</f>
        <v>#REF!</v>
      </c>
      <c r="AD21" s="213" t="e">
        <f>IF('Crisis Indicator Data'!#REF!="No Data",1,IF(#REF!&lt;&gt;"",1,0))</f>
        <v>#REF!</v>
      </c>
      <c r="AE21" s="213" t="e">
        <f>IF('Crisis Indicator Data'!#REF!="No Data",1,IF(#REF!&lt;&gt;"",1,0))</f>
        <v>#REF!</v>
      </c>
      <c r="AF21" s="213" t="e">
        <f>IF('Crisis Indicator Data'!#REF!="No Data",1,IF(#REF!&lt;&gt;"",1,0))</f>
        <v>#REF!</v>
      </c>
      <c r="AG21" s="213" t="e">
        <f>IF('Crisis Indicator Data'!#REF!="No Data",1,IF(#REF!&lt;&gt;"",1,0))</f>
        <v>#REF!</v>
      </c>
      <c r="AH21" s="213" t="e">
        <f>IF('Crisis Indicator Data'!#REF!="No Data",1,IF(#REF!&lt;&gt;"",1,0))</f>
        <v>#REF!</v>
      </c>
      <c r="AI21" s="213" t="e">
        <f>IF('Crisis Indicator Data'!#REF!="No Data",1,IF(#REF!&lt;&gt;"",1,0))</f>
        <v>#REF!</v>
      </c>
      <c r="AJ21" s="213" t="e">
        <f>IF('Crisis Indicator Data'!#REF!="No Data",1,IF(#REF!&lt;&gt;"",1,0))</f>
        <v>#REF!</v>
      </c>
      <c r="AK21" s="213" t="e">
        <f>IF('Crisis Indicator Data'!#REF!="No Data",1,IF(#REF!&lt;&gt;"",1,0))</f>
        <v>#REF!</v>
      </c>
      <c r="AL21" s="213" t="e">
        <f>IF('Crisis Indicator Data'!#REF!="No Data",1,IF(#REF!&lt;&gt;"",1,0))</f>
        <v>#REF!</v>
      </c>
      <c r="AM21" s="213" t="e">
        <f>IF('Crisis Indicator Data'!#REF!="No Data",1,IF(#REF!&lt;&gt;"",1,0))</f>
        <v>#REF!</v>
      </c>
      <c r="AN21" s="213" t="e">
        <f>IF('Crisis Indicator Data'!#REF!="No Data",1,IF(#REF!&lt;&gt;"",1,0))</f>
        <v>#REF!</v>
      </c>
      <c r="AO21" s="213" t="e">
        <f>IF('Crisis Indicator Data'!#REF!="No Data",1,IF(#REF!&lt;&gt;"",1,0))</f>
        <v>#REF!</v>
      </c>
      <c r="AP21" s="213" t="e">
        <f>IF('Crisis Indicator Data'!#REF!="No Data",1,IF(#REF!&lt;&gt;"",1,0))</f>
        <v>#REF!</v>
      </c>
      <c r="AQ21" s="213" t="e">
        <f>IF('Crisis Indicator Data'!#REF!="No Data",1,IF(#REF!&lt;&gt;"",1,0))</f>
        <v>#REF!</v>
      </c>
      <c r="AR21" s="213" t="e">
        <f>IF('Crisis Indicator Data'!#REF!="No Data",1,IF(#REF!&lt;&gt;"",1,0))</f>
        <v>#REF!</v>
      </c>
      <c r="AS21" s="213" t="e">
        <f>IF('Crisis Indicator Data'!#REF!="No Data",1,IF(#REF!&lt;&gt;"",1,0))</f>
        <v>#REF!</v>
      </c>
      <c r="AT21" s="213" t="e">
        <f>IF('Crisis Indicator Data'!#REF!="No Data",1,IF(#REF!&lt;&gt;"",1,0))</f>
        <v>#REF!</v>
      </c>
      <c r="AU21" s="213" t="e">
        <f>IF('Crisis Indicator Data'!#REF!="No Data",1,IF(#REF!&lt;&gt;"",1,0))</f>
        <v>#REF!</v>
      </c>
      <c r="AV21" s="213" t="e">
        <f>IF('Crisis Indicator Data'!#REF!="No Data",1,IF(#REF!&lt;&gt;"",1,0))</f>
        <v>#REF!</v>
      </c>
      <c r="AW21" s="213" t="e">
        <f>IF('Crisis Indicator Data'!#REF!="No Data",1,IF(#REF!&lt;&gt;"",1,0))</f>
        <v>#REF!</v>
      </c>
      <c r="AX21" s="213" t="e">
        <f>IF('Crisis Indicator Data'!#REF!="No Data",1,IF(#REF!&lt;&gt;"",1,0))</f>
        <v>#REF!</v>
      </c>
      <c r="AY21" s="213" t="e">
        <f>IF('Crisis Indicator Data'!#REF!="No Data",1,IF(#REF!&lt;&gt;"",1,0))</f>
        <v>#REF!</v>
      </c>
      <c r="AZ21" s="213" t="e">
        <f>IF('Crisis Indicator Data'!#REF!="No Data",1,IF(#REF!&lt;&gt;"",1,0))</f>
        <v>#REF!</v>
      </c>
      <c r="BA21" t="e">
        <f t="shared" si="0"/>
        <v>#REF!</v>
      </c>
      <c r="BB21" s="22" t="e">
        <f t="shared" si="1"/>
        <v>#REF!</v>
      </c>
    </row>
    <row r="22" spans="1:54" x14ac:dyDescent="0.35">
      <c r="A22" t="s">
        <v>8081</v>
      </c>
      <c r="B22" s="213" t="e">
        <f>IF('Crisis Indicator Data'!#REF!="No Data",1,IF(#REF!&lt;&gt;"",1,0))</f>
        <v>#REF!</v>
      </c>
      <c r="C22" s="213" t="e">
        <f>IF('Crisis Indicator Data'!#REF!="No Data",1,IF(#REF!&lt;&gt;"",1,0))</f>
        <v>#REF!</v>
      </c>
      <c r="D22" s="213" t="e">
        <f>IF('Crisis Indicator Data'!#REF!="No Data",1,IF(#REF!&lt;&gt;"",1,0))</f>
        <v>#REF!</v>
      </c>
      <c r="E22" s="213" t="e">
        <f>IF('Crisis Indicator Data'!#REF!="No Data",1,IF(#REF!&lt;&gt;"",1,0))</f>
        <v>#REF!</v>
      </c>
      <c r="F22" s="213" t="e">
        <f>IF('Crisis Indicator Data'!#REF!="No Data",1,IF(#REF!&lt;&gt;"",1,0))</f>
        <v>#REF!</v>
      </c>
      <c r="G22" s="213" t="e">
        <f>IF('Crisis Indicator Data'!#REF!="No Data",1,IF(#REF!&lt;&gt;"",1,0))</f>
        <v>#REF!</v>
      </c>
      <c r="H22" s="213" t="e">
        <f>IF('Crisis Indicator Data'!#REF!="No Data",1,IF(#REF!&lt;&gt;"",1,0))</f>
        <v>#REF!</v>
      </c>
      <c r="I22" s="213" t="e">
        <f>IF('Crisis Indicator Data'!#REF!="No Data",1,IF(#REF!&lt;&gt;"",1,0))</f>
        <v>#REF!</v>
      </c>
      <c r="J22" s="213" t="e">
        <f>IF('Crisis Indicator Data'!#REF!="No Data",1,IF(#REF!&lt;&gt;"",1,0))</f>
        <v>#REF!</v>
      </c>
      <c r="K22" s="213" t="e">
        <f>IF('Crisis Indicator Data'!#REF!="No Data",1,IF(#REF!&lt;&gt;"",1,0))</f>
        <v>#REF!</v>
      </c>
      <c r="L22" s="213" t="e">
        <f>IF('Crisis Indicator Data'!#REF!="No Data",1,IF(#REF!&lt;&gt;"",1,0))</f>
        <v>#REF!</v>
      </c>
      <c r="M22" s="213" t="e">
        <f>IF('Crisis Indicator Data'!#REF!="No Data",1,IF(#REF!&lt;&gt;"",1,0))</f>
        <v>#REF!</v>
      </c>
      <c r="N22" s="213" t="e">
        <f>IF('Crisis Indicator Data'!#REF!="No Data",1,IF(#REF!&lt;&gt;"",1,0))</f>
        <v>#REF!</v>
      </c>
      <c r="O22" s="213" t="e">
        <f>IF('Crisis Indicator Data'!#REF!="No Data",1,IF(#REF!&lt;&gt;"",1,0))</f>
        <v>#REF!</v>
      </c>
      <c r="P22" s="213" t="e">
        <f>IF('Crisis Indicator Data'!#REF!="No Data",1,IF(#REF!&lt;&gt;"",1,0))</f>
        <v>#REF!</v>
      </c>
      <c r="Q22" s="213" t="e">
        <f>IF('Crisis Indicator Data'!#REF!="No Data",1,IF(#REF!&lt;&gt;"",1,0))</f>
        <v>#REF!</v>
      </c>
      <c r="R22" s="213" t="e">
        <f>IF('Crisis Indicator Data'!#REF!="No Data",1,IF(#REF!&lt;&gt;"",1,0))</f>
        <v>#REF!</v>
      </c>
      <c r="S22" s="213" t="e">
        <f>IF('Crisis Indicator Data'!#REF!="No Data",1,IF(#REF!&lt;&gt;"",1,0))</f>
        <v>#REF!</v>
      </c>
      <c r="T22" s="213" t="e">
        <f>IF('Crisis Indicator Data'!#REF!="No Data",1,IF(#REF!&lt;&gt;"",1,0))</f>
        <v>#REF!</v>
      </c>
      <c r="U22" s="213" t="e">
        <f>IF('Crisis Indicator Data'!#REF!="No Data",1,IF(#REF!&lt;&gt;"",1,0))</f>
        <v>#REF!</v>
      </c>
      <c r="V22" s="213" t="e">
        <f>IF('Crisis Indicator Data'!#REF!="No Data",1,IF(#REF!&lt;&gt;"",1,0))</f>
        <v>#REF!</v>
      </c>
      <c r="W22" s="213" t="e">
        <f>IF('Crisis Indicator Data'!#REF!="No Data",1,IF(#REF!&lt;&gt;"",1,0))</f>
        <v>#REF!</v>
      </c>
      <c r="X22" s="213" t="e">
        <f>IF('Crisis Indicator Data'!#REF!="No Data",1,IF(#REF!&lt;&gt;"",1,0))</f>
        <v>#REF!</v>
      </c>
      <c r="Y22" s="213" t="e">
        <f>IF('Crisis Indicator Data'!#REF!="No Data",1,IF(#REF!&lt;&gt;"",1,0))</f>
        <v>#REF!</v>
      </c>
      <c r="Z22" s="213" t="e">
        <f>IF('Crisis Indicator Data'!#REF!="No Data",1,IF(#REF!&lt;&gt;"",1,0))</f>
        <v>#REF!</v>
      </c>
      <c r="AA22" s="213" t="e">
        <f>IF('Crisis Indicator Data'!#REF!="No Data",1,IF(#REF!&lt;&gt;"",1,0))</f>
        <v>#REF!</v>
      </c>
      <c r="AB22" s="213" t="e">
        <f>IF('Crisis Indicator Data'!#REF!="No Data",1,IF(#REF!&lt;&gt;"",1,0))</f>
        <v>#REF!</v>
      </c>
      <c r="AC22" s="213" t="e">
        <f>IF('Crisis Indicator Data'!#REF!="No Data",1,IF(#REF!&lt;&gt;"",1,0))</f>
        <v>#REF!</v>
      </c>
      <c r="AD22" s="213" t="e">
        <f>IF('Crisis Indicator Data'!#REF!="No Data",1,IF(#REF!&lt;&gt;"",1,0))</f>
        <v>#REF!</v>
      </c>
      <c r="AE22" s="213" t="e">
        <f>IF('Crisis Indicator Data'!#REF!="No Data",1,IF(#REF!&lt;&gt;"",1,0))</f>
        <v>#REF!</v>
      </c>
      <c r="AF22" s="213" t="e">
        <f>IF('Crisis Indicator Data'!#REF!="No Data",1,IF(#REF!&lt;&gt;"",1,0))</f>
        <v>#REF!</v>
      </c>
      <c r="AG22" s="213" t="e">
        <f>IF('Crisis Indicator Data'!#REF!="No Data",1,IF(#REF!&lt;&gt;"",1,0))</f>
        <v>#REF!</v>
      </c>
      <c r="AH22" s="213" t="e">
        <f>IF('Crisis Indicator Data'!#REF!="No Data",1,IF(#REF!&lt;&gt;"",1,0))</f>
        <v>#REF!</v>
      </c>
      <c r="AI22" s="213" t="e">
        <f>IF('Crisis Indicator Data'!#REF!="No Data",1,IF(#REF!&lt;&gt;"",1,0))</f>
        <v>#REF!</v>
      </c>
      <c r="AJ22" s="213" t="e">
        <f>IF('Crisis Indicator Data'!#REF!="No Data",1,IF(#REF!&lt;&gt;"",1,0))</f>
        <v>#REF!</v>
      </c>
      <c r="AK22" s="213" t="e">
        <f>IF('Crisis Indicator Data'!#REF!="No Data",1,IF(#REF!&lt;&gt;"",1,0))</f>
        <v>#REF!</v>
      </c>
      <c r="AL22" s="213" t="e">
        <f>IF('Crisis Indicator Data'!#REF!="No Data",1,IF(#REF!&lt;&gt;"",1,0))</f>
        <v>#REF!</v>
      </c>
      <c r="AM22" s="213" t="e">
        <f>IF('Crisis Indicator Data'!#REF!="No Data",1,IF(#REF!&lt;&gt;"",1,0))</f>
        <v>#REF!</v>
      </c>
      <c r="AN22" s="213" t="e">
        <f>IF('Crisis Indicator Data'!#REF!="No Data",1,IF(#REF!&lt;&gt;"",1,0))</f>
        <v>#REF!</v>
      </c>
      <c r="AO22" s="213" t="e">
        <f>IF('Crisis Indicator Data'!#REF!="No Data",1,IF(#REF!&lt;&gt;"",1,0))</f>
        <v>#REF!</v>
      </c>
      <c r="AP22" s="213" t="e">
        <f>IF('Crisis Indicator Data'!#REF!="No Data",1,IF(#REF!&lt;&gt;"",1,0))</f>
        <v>#REF!</v>
      </c>
      <c r="AQ22" s="213" t="e">
        <f>IF('Crisis Indicator Data'!#REF!="No Data",1,IF(#REF!&lt;&gt;"",1,0))</f>
        <v>#REF!</v>
      </c>
      <c r="AR22" s="213" t="e">
        <f>IF('Crisis Indicator Data'!#REF!="No Data",1,IF(#REF!&lt;&gt;"",1,0))</f>
        <v>#REF!</v>
      </c>
      <c r="AS22" s="213" t="e">
        <f>IF('Crisis Indicator Data'!#REF!="No Data",1,IF(#REF!&lt;&gt;"",1,0))</f>
        <v>#REF!</v>
      </c>
      <c r="AT22" s="213" t="e">
        <f>IF('Crisis Indicator Data'!#REF!="No Data",1,IF(#REF!&lt;&gt;"",1,0))</f>
        <v>#REF!</v>
      </c>
      <c r="AU22" s="213" t="e">
        <f>IF('Crisis Indicator Data'!#REF!="No Data",1,IF(#REF!&lt;&gt;"",1,0))</f>
        <v>#REF!</v>
      </c>
      <c r="AV22" s="213" t="e">
        <f>IF('Crisis Indicator Data'!#REF!="No Data",1,IF(#REF!&lt;&gt;"",1,0))</f>
        <v>#REF!</v>
      </c>
      <c r="AW22" s="213" t="e">
        <f>IF('Crisis Indicator Data'!#REF!="No Data",1,IF(#REF!&lt;&gt;"",1,0))</f>
        <v>#REF!</v>
      </c>
      <c r="AX22" s="213" t="e">
        <f>IF('Crisis Indicator Data'!#REF!="No Data",1,IF(#REF!&lt;&gt;"",1,0))</f>
        <v>#REF!</v>
      </c>
      <c r="AY22" s="213" t="e">
        <f>IF('Crisis Indicator Data'!#REF!="No Data",1,IF(#REF!&lt;&gt;"",1,0))</f>
        <v>#REF!</v>
      </c>
      <c r="AZ22" s="213" t="e">
        <f>IF('Crisis Indicator Data'!#REF!="No Data",1,IF(#REF!&lt;&gt;"",1,0))</f>
        <v>#REF!</v>
      </c>
      <c r="BA22" t="e">
        <f t="shared" si="0"/>
        <v>#REF!</v>
      </c>
      <c r="BB22" s="22" t="e">
        <f t="shared" si="1"/>
        <v>#REF!</v>
      </c>
    </row>
    <row r="23" spans="1:54" x14ac:dyDescent="0.35">
      <c r="A23" t="s">
        <v>8096</v>
      </c>
      <c r="B23" s="213" t="e">
        <f>IF('Crisis Indicator Data'!#REF!="No Data",1,IF(#REF!&lt;&gt;"",1,0))</f>
        <v>#REF!</v>
      </c>
      <c r="C23" s="213" t="e">
        <f>IF('Crisis Indicator Data'!#REF!="No Data",1,IF(#REF!&lt;&gt;"",1,0))</f>
        <v>#REF!</v>
      </c>
      <c r="D23" s="213" t="e">
        <f>IF('Crisis Indicator Data'!#REF!="No Data",1,IF(#REF!&lt;&gt;"",1,0))</f>
        <v>#REF!</v>
      </c>
      <c r="E23" s="213" t="e">
        <f>IF('Crisis Indicator Data'!#REF!="No Data",1,IF(#REF!&lt;&gt;"",1,0))</f>
        <v>#REF!</v>
      </c>
      <c r="F23" s="213" t="e">
        <f>IF('Crisis Indicator Data'!#REF!="No Data",1,IF(#REF!&lt;&gt;"",1,0))</f>
        <v>#REF!</v>
      </c>
      <c r="G23" s="213" t="e">
        <f>IF('Crisis Indicator Data'!#REF!="No Data",1,IF(#REF!&lt;&gt;"",1,0))</f>
        <v>#REF!</v>
      </c>
      <c r="H23" s="213" t="e">
        <f>IF('Crisis Indicator Data'!#REF!="No Data",1,IF(#REF!&lt;&gt;"",1,0))</f>
        <v>#REF!</v>
      </c>
      <c r="I23" s="213" t="e">
        <f>IF('Crisis Indicator Data'!#REF!="No Data",1,IF(#REF!&lt;&gt;"",1,0))</f>
        <v>#REF!</v>
      </c>
      <c r="J23" s="213" t="e">
        <f>IF('Crisis Indicator Data'!#REF!="No Data",1,IF(#REF!&lt;&gt;"",1,0))</f>
        <v>#REF!</v>
      </c>
      <c r="K23" s="213" t="e">
        <f>IF('Crisis Indicator Data'!#REF!="No Data",1,IF(#REF!&lt;&gt;"",1,0))</f>
        <v>#REF!</v>
      </c>
      <c r="L23" s="213" t="e">
        <f>IF('Crisis Indicator Data'!#REF!="No Data",1,IF(#REF!&lt;&gt;"",1,0))</f>
        <v>#REF!</v>
      </c>
      <c r="M23" s="213" t="e">
        <f>IF('Crisis Indicator Data'!#REF!="No Data",1,IF(#REF!&lt;&gt;"",1,0))</f>
        <v>#REF!</v>
      </c>
      <c r="N23" s="213" t="e">
        <f>IF('Crisis Indicator Data'!#REF!="No Data",1,IF(#REF!&lt;&gt;"",1,0))</f>
        <v>#REF!</v>
      </c>
      <c r="O23" s="213" t="e">
        <f>IF('Crisis Indicator Data'!#REF!="No Data",1,IF(#REF!&lt;&gt;"",1,0))</f>
        <v>#REF!</v>
      </c>
      <c r="P23" s="213" t="e">
        <f>IF('Crisis Indicator Data'!#REF!="No Data",1,IF(#REF!&lt;&gt;"",1,0))</f>
        <v>#REF!</v>
      </c>
      <c r="Q23" s="213" t="e">
        <f>IF('Crisis Indicator Data'!#REF!="No Data",1,IF(#REF!&lt;&gt;"",1,0))</f>
        <v>#REF!</v>
      </c>
      <c r="R23" s="213" t="e">
        <f>IF('Crisis Indicator Data'!#REF!="No Data",1,IF(#REF!&lt;&gt;"",1,0))</f>
        <v>#REF!</v>
      </c>
      <c r="S23" s="213" t="e">
        <f>IF('Crisis Indicator Data'!#REF!="No Data",1,IF(#REF!&lt;&gt;"",1,0))</f>
        <v>#REF!</v>
      </c>
      <c r="T23" s="213" t="e">
        <f>IF('Crisis Indicator Data'!#REF!="No Data",1,IF(#REF!&lt;&gt;"",1,0))</f>
        <v>#REF!</v>
      </c>
      <c r="U23" s="213" t="e">
        <f>IF('Crisis Indicator Data'!#REF!="No Data",1,IF(#REF!&lt;&gt;"",1,0))</f>
        <v>#REF!</v>
      </c>
      <c r="V23" s="213" t="e">
        <f>IF('Crisis Indicator Data'!#REF!="No Data",1,IF(#REF!&lt;&gt;"",1,0))</f>
        <v>#REF!</v>
      </c>
      <c r="W23" s="213" t="e">
        <f>IF('Crisis Indicator Data'!#REF!="No Data",1,IF(#REF!&lt;&gt;"",1,0))</f>
        <v>#REF!</v>
      </c>
      <c r="X23" s="213" t="e">
        <f>IF('Crisis Indicator Data'!#REF!="No Data",1,IF(#REF!&lt;&gt;"",1,0))</f>
        <v>#REF!</v>
      </c>
      <c r="Y23" s="213" t="e">
        <f>IF('Crisis Indicator Data'!#REF!="No Data",1,IF(#REF!&lt;&gt;"",1,0))</f>
        <v>#REF!</v>
      </c>
      <c r="Z23" s="213" t="e">
        <f>IF('Crisis Indicator Data'!#REF!="No Data",1,IF(#REF!&lt;&gt;"",1,0))</f>
        <v>#REF!</v>
      </c>
      <c r="AA23" s="213" t="e">
        <f>IF('Crisis Indicator Data'!#REF!="No Data",1,IF(#REF!&lt;&gt;"",1,0))</f>
        <v>#REF!</v>
      </c>
      <c r="AB23" s="213" t="e">
        <f>IF('Crisis Indicator Data'!#REF!="No Data",1,IF(#REF!&lt;&gt;"",1,0))</f>
        <v>#REF!</v>
      </c>
      <c r="AC23" s="213" t="e">
        <f>IF('Crisis Indicator Data'!#REF!="No Data",1,IF(#REF!&lt;&gt;"",1,0))</f>
        <v>#REF!</v>
      </c>
      <c r="AD23" s="213" t="e">
        <f>IF('Crisis Indicator Data'!#REF!="No Data",1,IF(#REF!&lt;&gt;"",1,0))</f>
        <v>#REF!</v>
      </c>
      <c r="AE23" s="213" t="e">
        <f>IF('Crisis Indicator Data'!#REF!="No Data",1,IF(#REF!&lt;&gt;"",1,0))</f>
        <v>#REF!</v>
      </c>
      <c r="AF23" s="213" t="e">
        <f>IF('Crisis Indicator Data'!#REF!="No Data",1,IF(#REF!&lt;&gt;"",1,0))</f>
        <v>#REF!</v>
      </c>
      <c r="AG23" s="213" t="e">
        <f>IF('Crisis Indicator Data'!#REF!="No Data",1,IF(#REF!&lt;&gt;"",1,0))</f>
        <v>#REF!</v>
      </c>
      <c r="AH23" s="213" t="e">
        <f>IF('Crisis Indicator Data'!#REF!="No Data",1,IF(#REF!&lt;&gt;"",1,0))</f>
        <v>#REF!</v>
      </c>
      <c r="AI23" s="213" t="e">
        <f>IF('Crisis Indicator Data'!#REF!="No Data",1,IF(#REF!&lt;&gt;"",1,0))</f>
        <v>#REF!</v>
      </c>
      <c r="AJ23" s="213" t="e">
        <f>IF('Crisis Indicator Data'!#REF!="No Data",1,IF(#REF!&lt;&gt;"",1,0))</f>
        <v>#REF!</v>
      </c>
      <c r="AK23" s="213" t="e">
        <f>IF('Crisis Indicator Data'!#REF!="No Data",1,IF(#REF!&lt;&gt;"",1,0))</f>
        <v>#REF!</v>
      </c>
      <c r="AL23" s="213" t="e">
        <f>IF('Crisis Indicator Data'!#REF!="No Data",1,IF(#REF!&lt;&gt;"",1,0))</f>
        <v>#REF!</v>
      </c>
      <c r="AM23" s="213" t="e">
        <f>IF('Crisis Indicator Data'!#REF!="No Data",1,IF(#REF!&lt;&gt;"",1,0))</f>
        <v>#REF!</v>
      </c>
      <c r="AN23" s="213" t="e">
        <f>IF('Crisis Indicator Data'!#REF!="No Data",1,IF(#REF!&lt;&gt;"",1,0))</f>
        <v>#REF!</v>
      </c>
      <c r="AO23" s="213" t="e">
        <f>IF('Crisis Indicator Data'!#REF!="No Data",1,IF(#REF!&lt;&gt;"",1,0))</f>
        <v>#REF!</v>
      </c>
      <c r="AP23" s="213" t="e">
        <f>IF('Crisis Indicator Data'!#REF!="No Data",1,IF(#REF!&lt;&gt;"",1,0))</f>
        <v>#REF!</v>
      </c>
      <c r="AQ23" s="213" t="e">
        <f>IF('Crisis Indicator Data'!#REF!="No Data",1,IF(#REF!&lt;&gt;"",1,0))</f>
        <v>#REF!</v>
      </c>
      <c r="AR23" s="213" t="e">
        <f>IF('Crisis Indicator Data'!#REF!="No Data",1,IF(#REF!&lt;&gt;"",1,0))</f>
        <v>#REF!</v>
      </c>
      <c r="AS23" s="213" t="e">
        <f>IF('Crisis Indicator Data'!#REF!="No Data",1,IF(#REF!&lt;&gt;"",1,0))</f>
        <v>#REF!</v>
      </c>
      <c r="AT23" s="213" t="e">
        <f>IF('Crisis Indicator Data'!#REF!="No Data",1,IF(#REF!&lt;&gt;"",1,0))</f>
        <v>#REF!</v>
      </c>
      <c r="AU23" s="213" t="e">
        <f>IF('Crisis Indicator Data'!#REF!="No Data",1,IF(#REF!&lt;&gt;"",1,0))</f>
        <v>#REF!</v>
      </c>
      <c r="AV23" s="213" t="e">
        <f>IF('Crisis Indicator Data'!#REF!="No Data",1,IF(#REF!&lt;&gt;"",1,0))</f>
        <v>#REF!</v>
      </c>
      <c r="AW23" s="213" t="e">
        <f>IF('Crisis Indicator Data'!#REF!="No Data",1,IF(#REF!&lt;&gt;"",1,0))</f>
        <v>#REF!</v>
      </c>
      <c r="AX23" s="213" t="e">
        <f>IF('Crisis Indicator Data'!#REF!="No Data",1,IF(#REF!&lt;&gt;"",1,0))</f>
        <v>#REF!</v>
      </c>
      <c r="AY23" s="213" t="e">
        <f>IF('Crisis Indicator Data'!#REF!="No Data",1,IF(#REF!&lt;&gt;"",1,0))</f>
        <v>#REF!</v>
      </c>
      <c r="AZ23" s="213" t="e">
        <f>IF('Crisis Indicator Data'!#REF!="No Data",1,IF(#REF!&lt;&gt;"",1,0))</f>
        <v>#REF!</v>
      </c>
      <c r="BA23" t="e">
        <f t="shared" si="0"/>
        <v>#REF!</v>
      </c>
      <c r="BB23" s="22" t="e">
        <f t="shared" si="1"/>
        <v>#REF!</v>
      </c>
    </row>
    <row r="24" spans="1:54" x14ac:dyDescent="0.35">
      <c r="A24" t="s">
        <v>8088</v>
      </c>
      <c r="B24" s="213" t="e">
        <f>IF('Crisis Indicator Data'!#REF!="No Data",1,IF(#REF!&lt;&gt;"",1,0))</f>
        <v>#REF!</v>
      </c>
      <c r="C24" s="213" t="e">
        <f>IF('Crisis Indicator Data'!#REF!="No Data",1,IF(#REF!&lt;&gt;"",1,0))</f>
        <v>#REF!</v>
      </c>
      <c r="D24" s="213" t="e">
        <f>IF('Crisis Indicator Data'!#REF!="No Data",1,IF(#REF!&lt;&gt;"",1,0))</f>
        <v>#REF!</v>
      </c>
      <c r="E24" s="213" t="e">
        <f>IF('Crisis Indicator Data'!#REF!="No Data",1,IF(#REF!&lt;&gt;"",1,0))</f>
        <v>#REF!</v>
      </c>
      <c r="F24" s="213" t="e">
        <f>IF('Crisis Indicator Data'!#REF!="No Data",1,IF(#REF!&lt;&gt;"",1,0))</f>
        <v>#REF!</v>
      </c>
      <c r="G24" s="213" t="e">
        <f>IF('Crisis Indicator Data'!#REF!="No Data",1,IF(#REF!&lt;&gt;"",1,0))</f>
        <v>#REF!</v>
      </c>
      <c r="H24" s="213" t="e">
        <f>IF('Crisis Indicator Data'!#REF!="No Data",1,IF(#REF!&lt;&gt;"",1,0))</f>
        <v>#REF!</v>
      </c>
      <c r="I24" s="213" t="e">
        <f>IF('Crisis Indicator Data'!#REF!="No Data",1,IF(#REF!&lt;&gt;"",1,0))</f>
        <v>#REF!</v>
      </c>
      <c r="J24" s="213" t="e">
        <f>IF('Crisis Indicator Data'!#REF!="No Data",1,IF(#REF!&lt;&gt;"",1,0))</f>
        <v>#REF!</v>
      </c>
      <c r="K24" s="213" t="e">
        <f>IF('Crisis Indicator Data'!#REF!="No Data",1,IF(#REF!&lt;&gt;"",1,0))</f>
        <v>#REF!</v>
      </c>
      <c r="L24" s="213" t="e">
        <f>IF('Crisis Indicator Data'!#REF!="No Data",1,IF(#REF!&lt;&gt;"",1,0))</f>
        <v>#REF!</v>
      </c>
      <c r="M24" s="213" t="e">
        <f>IF('Crisis Indicator Data'!#REF!="No Data",1,IF(#REF!&lt;&gt;"",1,0))</f>
        <v>#REF!</v>
      </c>
      <c r="N24" s="213" t="e">
        <f>IF('Crisis Indicator Data'!#REF!="No Data",1,IF(#REF!&lt;&gt;"",1,0))</f>
        <v>#REF!</v>
      </c>
      <c r="O24" s="213" t="e">
        <f>IF('Crisis Indicator Data'!#REF!="No Data",1,IF(#REF!&lt;&gt;"",1,0))</f>
        <v>#REF!</v>
      </c>
      <c r="P24" s="213" t="e">
        <f>IF('Crisis Indicator Data'!#REF!="No Data",1,IF(#REF!&lt;&gt;"",1,0))</f>
        <v>#REF!</v>
      </c>
      <c r="Q24" s="213" t="e">
        <f>IF('Crisis Indicator Data'!#REF!="No Data",1,IF(#REF!&lt;&gt;"",1,0))</f>
        <v>#REF!</v>
      </c>
      <c r="R24" s="213" t="e">
        <f>IF('Crisis Indicator Data'!#REF!="No Data",1,IF(#REF!&lt;&gt;"",1,0))</f>
        <v>#REF!</v>
      </c>
      <c r="S24" s="213" t="e">
        <f>IF('Crisis Indicator Data'!#REF!="No Data",1,IF(#REF!&lt;&gt;"",1,0))</f>
        <v>#REF!</v>
      </c>
      <c r="T24" s="213" t="e">
        <f>IF('Crisis Indicator Data'!#REF!="No Data",1,IF(#REF!&lt;&gt;"",1,0))</f>
        <v>#REF!</v>
      </c>
      <c r="U24" s="213" t="e">
        <f>IF('Crisis Indicator Data'!#REF!="No Data",1,IF(#REF!&lt;&gt;"",1,0))</f>
        <v>#REF!</v>
      </c>
      <c r="V24" s="213" t="e">
        <f>IF('Crisis Indicator Data'!#REF!="No Data",1,IF(#REF!&lt;&gt;"",1,0))</f>
        <v>#REF!</v>
      </c>
      <c r="W24" s="213" t="e">
        <f>IF('Crisis Indicator Data'!#REF!="No Data",1,IF(#REF!&lt;&gt;"",1,0))</f>
        <v>#REF!</v>
      </c>
      <c r="X24" s="213" t="e">
        <f>IF('Crisis Indicator Data'!#REF!="No Data",1,IF(#REF!&lt;&gt;"",1,0))</f>
        <v>#REF!</v>
      </c>
      <c r="Y24" s="213" t="e">
        <f>IF('Crisis Indicator Data'!#REF!="No Data",1,IF(#REF!&lt;&gt;"",1,0))</f>
        <v>#REF!</v>
      </c>
      <c r="Z24" s="213" t="e">
        <f>IF('Crisis Indicator Data'!#REF!="No Data",1,IF(#REF!&lt;&gt;"",1,0))</f>
        <v>#REF!</v>
      </c>
      <c r="AA24" s="213" t="e">
        <f>IF('Crisis Indicator Data'!#REF!="No Data",1,IF(#REF!&lt;&gt;"",1,0))</f>
        <v>#REF!</v>
      </c>
      <c r="AB24" s="213" t="e">
        <f>IF('Crisis Indicator Data'!#REF!="No Data",1,IF(#REF!&lt;&gt;"",1,0))</f>
        <v>#REF!</v>
      </c>
      <c r="AC24" s="213" t="e">
        <f>IF('Crisis Indicator Data'!#REF!="No Data",1,IF(#REF!&lt;&gt;"",1,0))</f>
        <v>#REF!</v>
      </c>
      <c r="AD24" s="213" t="e">
        <f>IF('Crisis Indicator Data'!#REF!="No Data",1,IF(#REF!&lt;&gt;"",1,0))</f>
        <v>#REF!</v>
      </c>
      <c r="AE24" s="213" t="e">
        <f>IF('Crisis Indicator Data'!#REF!="No Data",1,IF(#REF!&lt;&gt;"",1,0))</f>
        <v>#REF!</v>
      </c>
      <c r="AF24" s="213" t="e">
        <f>IF('Crisis Indicator Data'!#REF!="No Data",1,IF(#REF!&lt;&gt;"",1,0))</f>
        <v>#REF!</v>
      </c>
      <c r="AG24" s="213" t="e">
        <f>IF('Crisis Indicator Data'!#REF!="No Data",1,IF(#REF!&lt;&gt;"",1,0))</f>
        <v>#REF!</v>
      </c>
      <c r="AH24" s="213" t="e">
        <f>IF('Crisis Indicator Data'!#REF!="No Data",1,IF(#REF!&lt;&gt;"",1,0))</f>
        <v>#REF!</v>
      </c>
      <c r="AI24" s="213" t="e">
        <f>IF('Crisis Indicator Data'!#REF!="No Data",1,IF(#REF!&lt;&gt;"",1,0))</f>
        <v>#REF!</v>
      </c>
      <c r="AJ24" s="213" t="e">
        <f>IF('Crisis Indicator Data'!#REF!="No Data",1,IF(#REF!&lt;&gt;"",1,0))</f>
        <v>#REF!</v>
      </c>
      <c r="AK24" s="213" t="e">
        <f>IF('Crisis Indicator Data'!#REF!="No Data",1,IF(#REF!&lt;&gt;"",1,0))</f>
        <v>#REF!</v>
      </c>
      <c r="AL24" s="213" t="e">
        <f>IF('Crisis Indicator Data'!#REF!="No Data",1,IF(#REF!&lt;&gt;"",1,0))</f>
        <v>#REF!</v>
      </c>
      <c r="AM24" s="213" t="e">
        <f>IF('Crisis Indicator Data'!#REF!="No Data",1,IF(#REF!&lt;&gt;"",1,0))</f>
        <v>#REF!</v>
      </c>
      <c r="AN24" s="213" t="e">
        <f>IF('Crisis Indicator Data'!#REF!="No Data",1,IF(#REF!&lt;&gt;"",1,0))</f>
        <v>#REF!</v>
      </c>
      <c r="AO24" s="213" t="e">
        <f>IF('Crisis Indicator Data'!#REF!="No Data",1,IF(#REF!&lt;&gt;"",1,0))</f>
        <v>#REF!</v>
      </c>
      <c r="AP24" s="213" t="e">
        <f>IF('Crisis Indicator Data'!#REF!="No Data",1,IF(#REF!&lt;&gt;"",1,0))</f>
        <v>#REF!</v>
      </c>
      <c r="AQ24" s="213" t="e">
        <f>IF('Crisis Indicator Data'!#REF!="No Data",1,IF(#REF!&lt;&gt;"",1,0))</f>
        <v>#REF!</v>
      </c>
      <c r="AR24" s="213" t="e">
        <f>IF('Crisis Indicator Data'!#REF!="No Data",1,IF(#REF!&lt;&gt;"",1,0))</f>
        <v>#REF!</v>
      </c>
      <c r="AS24" s="213" t="e">
        <f>IF('Crisis Indicator Data'!#REF!="No Data",1,IF(#REF!&lt;&gt;"",1,0))</f>
        <v>#REF!</v>
      </c>
      <c r="AT24" s="213" t="e">
        <f>IF('Crisis Indicator Data'!#REF!="No Data",1,IF(#REF!&lt;&gt;"",1,0))</f>
        <v>#REF!</v>
      </c>
      <c r="AU24" s="213" t="e">
        <f>IF('Crisis Indicator Data'!#REF!="No Data",1,IF(#REF!&lt;&gt;"",1,0))</f>
        <v>#REF!</v>
      </c>
      <c r="AV24" s="213" t="e">
        <f>IF('Crisis Indicator Data'!#REF!="No Data",1,IF(#REF!&lt;&gt;"",1,0))</f>
        <v>#REF!</v>
      </c>
      <c r="AW24" s="213" t="e">
        <f>IF('Crisis Indicator Data'!#REF!="No Data",1,IF(#REF!&lt;&gt;"",1,0))</f>
        <v>#REF!</v>
      </c>
      <c r="AX24" s="213" t="e">
        <f>IF('Crisis Indicator Data'!#REF!="No Data",1,IF(#REF!&lt;&gt;"",1,0))</f>
        <v>#REF!</v>
      </c>
      <c r="AY24" s="213" t="e">
        <f>IF('Crisis Indicator Data'!#REF!="No Data",1,IF(#REF!&lt;&gt;"",1,0))</f>
        <v>#REF!</v>
      </c>
      <c r="AZ24" s="213" t="e">
        <f>IF('Crisis Indicator Data'!#REF!="No Data",1,IF(#REF!&lt;&gt;"",1,0))</f>
        <v>#REF!</v>
      </c>
      <c r="BA24" t="e">
        <f t="shared" si="0"/>
        <v>#REF!</v>
      </c>
      <c r="BB24" s="22" t="e">
        <f t="shared" si="1"/>
        <v>#REF!</v>
      </c>
    </row>
    <row r="25" spans="1:54" x14ac:dyDescent="0.35">
      <c r="A25" t="s">
        <v>8092</v>
      </c>
      <c r="B25" s="213" t="e">
        <f>IF('Crisis Indicator Data'!#REF!="No Data",1,IF(#REF!&lt;&gt;"",1,0))</f>
        <v>#REF!</v>
      </c>
      <c r="C25" s="213" t="e">
        <f>IF('Crisis Indicator Data'!#REF!="No Data",1,IF(#REF!&lt;&gt;"",1,0))</f>
        <v>#REF!</v>
      </c>
      <c r="D25" s="213" t="e">
        <f>IF('Crisis Indicator Data'!#REF!="No Data",1,IF(#REF!&lt;&gt;"",1,0))</f>
        <v>#REF!</v>
      </c>
      <c r="E25" s="213" t="e">
        <f>IF('Crisis Indicator Data'!#REF!="No Data",1,IF(#REF!&lt;&gt;"",1,0))</f>
        <v>#REF!</v>
      </c>
      <c r="F25" s="213" t="e">
        <f>IF('Crisis Indicator Data'!#REF!="No Data",1,IF(#REF!&lt;&gt;"",1,0))</f>
        <v>#REF!</v>
      </c>
      <c r="G25" s="213" t="e">
        <f>IF('Crisis Indicator Data'!#REF!="No Data",1,IF(#REF!&lt;&gt;"",1,0))</f>
        <v>#REF!</v>
      </c>
      <c r="H25" s="213" t="e">
        <f>IF('Crisis Indicator Data'!#REF!="No Data",1,IF(#REF!&lt;&gt;"",1,0))</f>
        <v>#REF!</v>
      </c>
      <c r="I25" s="213" t="e">
        <f>IF('Crisis Indicator Data'!#REF!="No Data",1,IF(#REF!&lt;&gt;"",1,0))</f>
        <v>#REF!</v>
      </c>
      <c r="J25" s="213" t="e">
        <f>IF('Crisis Indicator Data'!#REF!="No Data",1,IF(#REF!&lt;&gt;"",1,0))</f>
        <v>#REF!</v>
      </c>
      <c r="K25" s="213" t="e">
        <f>IF('Crisis Indicator Data'!#REF!="No Data",1,IF(#REF!&lt;&gt;"",1,0))</f>
        <v>#REF!</v>
      </c>
      <c r="L25" s="213" t="e">
        <f>IF('Crisis Indicator Data'!#REF!="No Data",1,IF(#REF!&lt;&gt;"",1,0))</f>
        <v>#REF!</v>
      </c>
      <c r="M25" s="213" t="e">
        <f>IF('Crisis Indicator Data'!#REF!="No Data",1,IF(#REF!&lt;&gt;"",1,0))</f>
        <v>#REF!</v>
      </c>
      <c r="N25" s="213" t="e">
        <f>IF('Crisis Indicator Data'!#REF!="No Data",1,IF(#REF!&lt;&gt;"",1,0))</f>
        <v>#REF!</v>
      </c>
      <c r="O25" s="213" t="e">
        <f>IF('Crisis Indicator Data'!#REF!="No Data",1,IF(#REF!&lt;&gt;"",1,0))</f>
        <v>#REF!</v>
      </c>
      <c r="P25" s="213" t="e">
        <f>IF('Crisis Indicator Data'!#REF!="No Data",1,IF(#REF!&lt;&gt;"",1,0))</f>
        <v>#REF!</v>
      </c>
      <c r="Q25" s="213" t="e">
        <f>IF('Crisis Indicator Data'!#REF!="No Data",1,IF(#REF!&lt;&gt;"",1,0))</f>
        <v>#REF!</v>
      </c>
      <c r="R25" s="213" t="e">
        <f>IF('Crisis Indicator Data'!#REF!="No Data",1,IF(#REF!&lt;&gt;"",1,0))</f>
        <v>#REF!</v>
      </c>
      <c r="S25" s="213" t="e">
        <f>IF('Crisis Indicator Data'!#REF!="No Data",1,IF(#REF!&lt;&gt;"",1,0))</f>
        <v>#REF!</v>
      </c>
      <c r="T25" s="213" t="e">
        <f>IF('Crisis Indicator Data'!#REF!="No Data",1,IF(#REF!&lt;&gt;"",1,0))</f>
        <v>#REF!</v>
      </c>
      <c r="U25" s="213" t="e">
        <f>IF('Crisis Indicator Data'!#REF!="No Data",1,IF(#REF!&lt;&gt;"",1,0))</f>
        <v>#REF!</v>
      </c>
      <c r="V25" s="213" t="e">
        <f>IF('Crisis Indicator Data'!#REF!="No Data",1,IF(#REF!&lt;&gt;"",1,0))</f>
        <v>#REF!</v>
      </c>
      <c r="W25" s="213" t="e">
        <f>IF('Crisis Indicator Data'!#REF!="No Data",1,IF(#REF!&lt;&gt;"",1,0))</f>
        <v>#REF!</v>
      </c>
      <c r="X25" s="213" t="e">
        <f>IF('Crisis Indicator Data'!#REF!="No Data",1,IF(#REF!&lt;&gt;"",1,0))</f>
        <v>#REF!</v>
      </c>
      <c r="Y25" s="213" t="e">
        <f>IF('Crisis Indicator Data'!#REF!="No Data",1,IF(#REF!&lt;&gt;"",1,0))</f>
        <v>#REF!</v>
      </c>
      <c r="Z25" s="213" t="e">
        <f>IF('Crisis Indicator Data'!#REF!="No Data",1,IF(#REF!&lt;&gt;"",1,0))</f>
        <v>#REF!</v>
      </c>
      <c r="AA25" s="213" t="e">
        <f>IF('Crisis Indicator Data'!#REF!="No Data",1,IF(#REF!&lt;&gt;"",1,0))</f>
        <v>#REF!</v>
      </c>
      <c r="AB25" s="213" t="e">
        <f>IF('Crisis Indicator Data'!#REF!="No Data",1,IF(#REF!&lt;&gt;"",1,0))</f>
        <v>#REF!</v>
      </c>
      <c r="AC25" s="213" t="e">
        <f>IF('Crisis Indicator Data'!#REF!="No Data",1,IF(#REF!&lt;&gt;"",1,0))</f>
        <v>#REF!</v>
      </c>
      <c r="AD25" s="213" t="e">
        <f>IF('Crisis Indicator Data'!#REF!="No Data",1,IF(#REF!&lt;&gt;"",1,0))</f>
        <v>#REF!</v>
      </c>
      <c r="AE25" s="213" t="e">
        <f>IF('Crisis Indicator Data'!#REF!="No Data",1,IF(#REF!&lt;&gt;"",1,0))</f>
        <v>#REF!</v>
      </c>
      <c r="AF25" s="213" t="e">
        <f>IF('Crisis Indicator Data'!#REF!="No Data",1,IF(#REF!&lt;&gt;"",1,0))</f>
        <v>#REF!</v>
      </c>
      <c r="AG25" s="213" t="e">
        <f>IF('Crisis Indicator Data'!#REF!="No Data",1,IF(#REF!&lt;&gt;"",1,0))</f>
        <v>#REF!</v>
      </c>
      <c r="AH25" s="213" t="e">
        <f>IF('Crisis Indicator Data'!#REF!="No Data",1,IF(#REF!&lt;&gt;"",1,0))</f>
        <v>#REF!</v>
      </c>
      <c r="AI25" s="213" t="e">
        <f>IF('Crisis Indicator Data'!#REF!="No Data",1,IF(#REF!&lt;&gt;"",1,0))</f>
        <v>#REF!</v>
      </c>
      <c r="AJ25" s="213" t="e">
        <f>IF('Crisis Indicator Data'!#REF!="No Data",1,IF(#REF!&lt;&gt;"",1,0))</f>
        <v>#REF!</v>
      </c>
      <c r="AK25" s="213" t="e">
        <f>IF('Crisis Indicator Data'!#REF!="No Data",1,IF(#REF!&lt;&gt;"",1,0))</f>
        <v>#REF!</v>
      </c>
      <c r="AL25" s="213" t="e">
        <f>IF('Crisis Indicator Data'!#REF!="No Data",1,IF(#REF!&lt;&gt;"",1,0))</f>
        <v>#REF!</v>
      </c>
      <c r="AM25" s="213" t="e">
        <f>IF('Crisis Indicator Data'!#REF!="No Data",1,IF(#REF!&lt;&gt;"",1,0))</f>
        <v>#REF!</v>
      </c>
      <c r="AN25" s="213" t="e">
        <f>IF('Crisis Indicator Data'!#REF!="No Data",1,IF(#REF!&lt;&gt;"",1,0))</f>
        <v>#REF!</v>
      </c>
      <c r="AO25" s="213" t="e">
        <f>IF('Crisis Indicator Data'!#REF!="No Data",1,IF(#REF!&lt;&gt;"",1,0))</f>
        <v>#REF!</v>
      </c>
      <c r="AP25" s="213" t="e">
        <f>IF('Crisis Indicator Data'!#REF!="No Data",1,IF(#REF!&lt;&gt;"",1,0))</f>
        <v>#REF!</v>
      </c>
      <c r="AQ25" s="213" t="e">
        <f>IF('Crisis Indicator Data'!#REF!="No Data",1,IF(#REF!&lt;&gt;"",1,0))</f>
        <v>#REF!</v>
      </c>
      <c r="AR25" s="213" t="e">
        <f>IF('Crisis Indicator Data'!#REF!="No Data",1,IF(#REF!&lt;&gt;"",1,0))</f>
        <v>#REF!</v>
      </c>
      <c r="AS25" s="213" t="e">
        <f>IF('Crisis Indicator Data'!#REF!="No Data",1,IF(#REF!&lt;&gt;"",1,0))</f>
        <v>#REF!</v>
      </c>
      <c r="AT25" s="213" t="e">
        <f>IF('Crisis Indicator Data'!#REF!="No Data",1,IF(#REF!&lt;&gt;"",1,0))</f>
        <v>#REF!</v>
      </c>
      <c r="AU25" s="213" t="e">
        <f>IF('Crisis Indicator Data'!#REF!="No Data",1,IF(#REF!&lt;&gt;"",1,0))</f>
        <v>#REF!</v>
      </c>
      <c r="AV25" s="213" t="e">
        <f>IF('Crisis Indicator Data'!#REF!="No Data",1,IF(#REF!&lt;&gt;"",1,0))</f>
        <v>#REF!</v>
      </c>
      <c r="AW25" s="213" t="e">
        <f>IF('Crisis Indicator Data'!#REF!="No Data",1,IF(#REF!&lt;&gt;"",1,0))</f>
        <v>#REF!</v>
      </c>
      <c r="AX25" s="213" t="e">
        <f>IF('Crisis Indicator Data'!#REF!="No Data",1,IF(#REF!&lt;&gt;"",1,0))</f>
        <v>#REF!</v>
      </c>
      <c r="AY25" s="213" t="e">
        <f>IF('Crisis Indicator Data'!#REF!="No Data",1,IF(#REF!&lt;&gt;"",1,0))</f>
        <v>#REF!</v>
      </c>
      <c r="AZ25" s="213" t="e">
        <f>IF('Crisis Indicator Data'!#REF!="No Data",1,IF(#REF!&lt;&gt;"",1,0))</f>
        <v>#REF!</v>
      </c>
      <c r="BA25" t="e">
        <f t="shared" si="0"/>
        <v>#REF!</v>
      </c>
      <c r="BB25" s="22" t="e">
        <f t="shared" si="1"/>
        <v>#REF!</v>
      </c>
    </row>
    <row r="26" spans="1:54" x14ac:dyDescent="0.35">
      <c r="A26" t="s">
        <v>8075</v>
      </c>
      <c r="B26" s="213" t="e">
        <f>IF('Crisis Indicator Data'!#REF!="No Data",1,IF(#REF!&lt;&gt;"",1,0))</f>
        <v>#REF!</v>
      </c>
      <c r="C26" s="213" t="e">
        <f>IF('Crisis Indicator Data'!#REF!="No Data",1,IF(#REF!&lt;&gt;"",1,0))</f>
        <v>#REF!</v>
      </c>
      <c r="D26" s="213" t="e">
        <f>IF('Crisis Indicator Data'!#REF!="No Data",1,IF(#REF!&lt;&gt;"",1,0))</f>
        <v>#REF!</v>
      </c>
      <c r="E26" s="213" t="e">
        <f>IF('Crisis Indicator Data'!#REF!="No Data",1,IF(#REF!&lt;&gt;"",1,0))</f>
        <v>#REF!</v>
      </c>
      <c r="F26" s="213" t="e">
        <f>IF('Crisis Indicator Data'!#REF!="No Data",1,IF(#REF!&lt;&gt;"",1,0))</f>
        <v>#REF!</v>
      </c>
      <c r="G26" s="213" t="e">
        <f>IF('Crisis Indicator Data'!#REF!="No Data",1,IF(#REF!&lt;&gt;"",1,0))</f>
        <v>#REF!</v>
      </c>
      <c r="H26" s="213" t="e">
        <f>IF('Crisis Indicator Data'!#REF!="No Data",1,IF(#REF!&lt;&gt;"",1,0))</f>
        <v>#REF!</v>
      </c>
      <c r="I26" s="213" t="e">
        <f>IF('Crisis Indicator Data'!#REF!="No Data",1,IF(#REF!&lt;&gt;"",1,0))</f>
        <v>#REF!</v>
      </c>
      <c r="J26" s="213" t="e">
        <f>IF('Crisis Indicator Data'!#REF!="No Data",1,IF(#REF!&lt;&gt;"",1,0))</f>
        <v>#REF!</v>
      </c>
      <c r="K26" s="213" t="e">
        <f>IF('Crisis Indicator Data'!#REF!="No Data",1,IF(#REF!&lt;&gt;"",1,0))</f>
        <v>#REF!</v>
      </c>
      <c r="L26" s="213" t="e">
        <f>IF('Crisis Indicator Data'!#REF!="No Data",1,IF(#REF!&lt;&gt;"",1,0))</f>
        <v>#REF!</v>
      </c>
      <c r="M26" s="213" t="e">
        <f>IF('Crisis Indicator Data'!#REF!="No Data",1,IF(#REF!&lt;&gt;"",1,0))</f>
        <v>#REF!</v>
      </c>
      <c r="N26" s="213" t="e">
        <f>IF('Crisis Indicator Data'!#REF!="No Data",1,IF(#REF!&lt;&gt;"",1,0))</f>
        <v>#REF!</v>
      </c>
      <c r="O26" s="213" t="e">
        <f>IF('Crisis Indicator Data'!#REF!="No Data",1,IF(#REF!&lt;&gt;"",1,0))</f>
        <v>#REF!</v>
      </c>
      <c r="P26" s="213" t="e">
        <f>IF('Crisis Indicator Data'!#REF!="No Data",1,IF(#REF!&lt;&gt;"",1,0))</f>
        <v>#REF!</v>
      </c>
      <c r="Q26" s="213" t="e">
        <f>IF('Crisis Indicator Data'!#REF!="No Data",1,IF(#REF!&lt;&gt;"",1,0))</f>
        <v>#REF!</v>
      </c>
      <c r="R26" s="213" t="e">
        <f>IF('Crisis Indicator Data'!#REF!="No Data",1,IF(#REF!&lt;&gt;"",1,0))</f>
        <v>#REF!</v>
      </c>
      <c r="S26" s="213" t="e">
        <f>IF('Crisis Indicator Data'!#REF!="No Data",1,IF(#REF!&lt;&gt;"",1,0))</f>
        <v>#REF!</v>
      </c>
      <c r="T26" s="213" t="e">
        <f>IF('Crisis Indicator Data'!#REF!="No Data",1,IF(#REF!&lt;&gt;"",1,0))</f>
        <v>#REF!</v>
      </c>
      <c r="U26" s="213" t="e">
        <f>IF('Crisis Indicator Data'!#REF!="No Data",1,IF(#REF!&lt;&gt;"",1,0))</f>
        <v>#REF!</v>
      </c>
      <c r="V26" s="213" t="e">
        <f>IF('Crisis Indicator Data'!#REF!="No Data",1,IF(#REF!&lt;&gt;"",1,0))</f>
        <v>#REF!</v>
      </c>
      <c r="W26" s="213" t="e">
        <f>IF('Crisis Indicator Data'!#REF!="No Data",1,IF(#REF!&lt;&gt;"",1,0))</f>
        <v>#REF!</v>
      </c>
      <c r="X26" s="213" t="e">
        <f>IF('Crisis Indicator Data'!#REF!="No Data",1,IF(#REF!&lt;&gt;"",1,0))</f>
        <v>#REF!</v>
      </c>
      <c r="Y26" s="213" t="e">
        <f>IF('Crisis Indicator Data'!#REF!="No Data",1,IF(#REF!&lt;&gt;"",1,0))</f>
        <v>#REF!</v>
      </c>
      <c r="Z26" s="213" t="e">
        <f>IF('Crisis Indicator Data'!#REF!="No Data",1,IF(#REF!&lt;&gt;"",1,0))</f>
        <v>#REF!</v>
      </c>
      <c r="AA26" s="213" t="e">
        <f>IF('Crisis Indicator Data'!#REF!="No Data",1,IF(#REF!&lt;&gt;"",1,0))</f>
        <v>#REF!</v>
      </c>
      <c r="AB26" s="213" t="e">
        <f>IF('Crisis Indicator Data'!#REF!="No Data",1,IF(#REF!&lt;&gt;"",1,0))</f>
        <v>#REF!</v>
      </c>
      <c r="AC26" s="213" t="e">
        <f>IF('Crisis Indicator Data'!#REF!="No Data",1,IF(#REF!&lt;&gt;"",1,0))</f>
        <v>#REF!</v>
      </c>
      <c r="AD26" s="213" t="e">
        <f>IF('Crisis Indicator Data'!#REF!="No Data",1,IF(#REF!&lt;&gt;"",1,0))</f>
        <v>#REF!</v>
      </c>
      <c r="AE26" s="213" t="e">
        <f>IF('Crisis Indicator Data'!#REF!="No Data",1,IF(#REF!&lt;&gt;"",1,0))</f>
        <v>#REF!</v>
      </c>
      <c r="AF26" s="213" t="e">
        <f>IF('Crisis Indicator Data'!#REF!="No Data",1,IF(#REF!&lt;&gt;"",1,0))</f>
        <v>#REF!</v>
      </c>
      <c r="AG26" s="213" t="e">
        <f>IF('Crisis Indicator Data'!#REF!="No Data",1,IF(#REF!&lt;&gt;"",1,0))</f>
        <v>#REF!</v>
      </c>
      <c r="AH26" s="213" t="e">
        <f>IF('Crisis Indicator Data'!#REF!="No Data",1,IF(#REF!&lt;&gt;"",1,0))</f>
        <v>#REF!</v>
      </c>
      <c r="AI26" s="213" t="e">
        <f>IF('Crisis Indicator Data'!#REF!="No Data",1,IF(#REF!&lt;&gt;"",1,0))</f>
        <v>#REF!</v>
      </c>
      <c r="AJ26" s="213" t="e">
        <f>IF('Crisis Indicator Data'!#REF!="No Data",1,IF(#REF!&lt;&gt;"",1,0))</f>
        <v>#REF!</v>
      </c>
      <c r="AK26" s="213" t="e">
        <f>IF('Crisis Indicator Data'!#REF!="No Data",1,IF(#REF!&lt;&gt;"",1,0))</f>
        <v>#REF!</v>
      </c>
      <c r="AL26" s="213" t="e">
        <f>IF('Crisis Indicator Data'!#REF!="No Data",1,IF(#REF!&lt;&gt;"",1,0))</f>
        <v>#REF!</v>
      </c>
      <c r="AM26" s="213" t="e">
        <f>IF('Crisis Indicator Data'!#REF!="No Data",1,IF(#REF!&lt;&gt;"",1,0))</f>
        <v>#REF!</v>
      </c>
      <c r="AN26" s="213" t="e">
        <f>IF('Crisis Indicator Data'!#REF!="No Data",1,IF(#REF!&lt;&gt;"",1,0))</f>
        <v>#REF!</v>
      </c>
      <c r="AO26" s="213" t="e">
        <f>IF('Crisis Indicator Data'!#REF!="No Data",1,IF(#REF!&lt;&gt;"",1,0))</f>
        <v>#REF!</v>
      </c>
      <c r="AP26" s="213" t="e">
        <f>IF('Crisis Indicator Data'!#REF!="No Data",1,IF(#REF!&lt;&gt;"",1,0))</f>
        <v>#REF!</v>
      </c>
      <c r="AQ26" s="213" t="e">
        <f>IF('Crisis Indicator Data'!#REF!="No Data",1,IF(#REF!&lt;&gt;"",1,0))</f>
        <v>#REF!</v>
      </c>
      <c r="AR26" s="213" t="e">
        <f>IF('Crisis Indicator Data'!#REF!="No Data",1,IF(#REF!&lt;&gt;"",1,0))</f>
        <v>#REF!</v>
      </c>
      <c r="AS26" s="213" t="e">
        <f>IF('Crisis Indicator Data'!#REF!="No Data",1,IF(#REF!&lt;&gt;"",1,0))</f>
        <v>#REF!</v>
      </c>
      <c r="AT26" s="213" t="e">
        <f>IF('Crisis Indicator Data'!#REF!="No Data",1,IF(#REF!&lt;&gt;"",1,0))</f>
        <v>#REF!</v>
      </c>
      <c r="AU26" s="213" t="e">
        <f>IF('Crisis Indicator Data'!#REF!="No Data",1,IF(#REF!&lt;&gt;"",1,0))</f>
        <v>#REF!</v>
      </c>
      <c r="AV26" s="213" t="e">
        <f>IF('Crisis Indicator Data'!#REF!="No Data",1,IF(#REF!&lt;&gt;"",1,0))</f>
        <v>#REF!</v>
      </c>
      <c r="AW26" s="213" t="e">
        <f>IF('Crisis Indicator Data'!#REF!="No Data",1,IF(#REF!&lt;&gt;"",1,0))</f>
        <v>#REF!</v>
      </c>
      <c r="AX26" s="213" t="e">
        <f>IF('Crisis Indicator Data'!#REF!="No Data",1,IF(#REF!&lt;&gt;"",1,0))</f>
        <v>#REF!</v>
      </c>
      <c r="AY26" s="213" t="e">
        <f>IF('Crisis Indicator Data'!#REF!="No Data",1,IF(#REF!&lt;&gt;"",1,0))</f>
        <v>#REF!</v>
      </c>
      <c r="AZ26" s="213" t="e">
        <f>IF('Crisis Indicator Data'!#REF!="No Data",1,IF(#REF!&lt;&gt;"",1,0))</f>
        <v>#REF!</v>
      </c>
      <c r="BA26" t="e">
        <f t="shared" si="0"/>
        <v>#REF!</v>
      </c>
      <c r="BB26" s="22" t="e">
        <f t="shared" si="1"/>
        <v>#REF!</v>
      </c>
    </row>
    <row r="27" spans="1:54" x14ac:dyDescent="0.35">
      <c r="A27" t="s">
        <v>8072</v>
      </c>
      <c r="B27" s="213" t="e">
        <f>IF('Crisis Indicator Data'!#REF!="No Data",1,IF(#REF!&lt;&gt;"",1,0))</f>
        <v>#REF!</v>
      </c>
      <c r="C27" s="213" t="e">
        <f>IF('Crisis Indicator Data'!#REF!="No Data",1,IF(#REF!&lt;&gt;"",1,0))</f>
        <v>#REF!</v>
      </c>
      <c r="D27" s="213" t="e">
        <f>IF('Crisis Indicator Data'!#REF!="No Data",1,IF(#REF!&lt;&gt;"",1,0))</f>
        <v>#REF!</v>
      </c>
      <c r="E27" s="213" t="e">
        <f>IF('Crisis Indicator Data'!#REF!="No Data",1,IF(#REF!&lt;&gt;"",1,0))</f>
        <v>#REF!</v>
      </c>
      <c r="F27" s="213" t="e">
        <f>IF('Crisis Indicator Data'!#REF!="No Data",1,IF(#REF!&lt;&gt;"",1,0))</f>
        <v>#REF!</v>
      </c>
      <c r="G27" s="213" t="e">
        <f>IF('Crisis Indicator Data'!#REF!="No Data",1,IF(#REF!&lt;&gt;"",1,0))</f>
        <v>#REF!</v>
      </c>
      <c r="H27" s="213" t="e">
        <f>IF('Crisis Indicator Data'!#REF!="No Data",1,IF(#REF!&lt;&gt;"",1,0))</f>
        <v>#REF!</v>
      </c>
      <c r="I27" s="213" t="e">
        <f>IF('Crisis Indicator Data'!#REF!="No Data",1,IF(#REF!&lt;&gt;"",1,0))</f>
        <v>#REF!</v>
      </c>
      <c r="J27" s="213" t="e">
        <f>IF('Crisis Indicator Data'!#REF!="No Data",1,IF(#REF!&lt;&gt;"",1,0))</f>
        <v>#REF!</v>
      </c>
      <c r="K27" s="213" t="e">
        <f>IF('Crisis Indicator Data'!#REF!="No Data",1,IF(#REF!&lt;&gt;"",1,0))</f>
        <v>#REF!</v>
      </c>
      <c r="L27" s="213" t="e">
        <f>IF('Crisis Indicator Data'!#REF!="No Data",1,IF(#REF!&lt;&gt;"",1,0))</f>
        <v>#REF!</v>
      </c>
      <c r="M27" s="213" t="e">
        <f>IF('Crisis Indicator Data'!#REF!="No Data",1,IF(#REF!&lt;&gt;"",1,0))</f>
        <v>#REF!</v>
      </c>
      <c r="N27" s="213" t="e">
        <f>IF('Crisis Indicator Data'!#REF!="No Data",1,IF(#REF!&lt;&gt;"",1,0))</f>
        <v>#REF!</v>
      </c>
      <c r="O27" s="213" t="e">
        <f>IF('Crisis Indicator Data'!#REF!="No Data",1,IF(#REF!&lt;&gt;"",1,0))</f>
        <v>#REF!</v>
      </c>
      <c r="P27" s="213" t="e">
        <f>IF('Crisis Indicator Data'!#REF!="No Data",1,IF(#REF!&lt;&gt;"",1,0))</f>
        <v>#REF!</v>
      </c>
      <c r="Q27" s="213" t="e">
        <f>IF('Crisis Indicator Data'!#REF!="No Data",1,IF(#REF!&lt;&gt;"",1,0))</f>
        <v>#REF!</v>
      </c>
      <c r="R27" s="213" t="e">
        <f>IF('Crisis Indicator Data'!#REF!="No Data",1,IF(#REF!&lt;&gt;"",1,0))</f>
        <v>#REF!</v>
      </c>
      <c r="S27" s="213" t="e">
        <f>IF('Crisis Indicator Data'!#REF!="No Data",1,IF(#REF!&lt;&gt;"",1,0))</f>
        <v>#REF!</v>
      </c>
      <c r="T27" s="213" t="e">
        <f>IF('Crisis Indicator Data'!#REF!="No Data",1,IF(#REF!&lt;&gt;"",1,0))</f>
        <v>#REF!</v>
      </c>
      <c r="U27" s="213" t="e">
        <f>IF('Crisis Indicator Data'!#REF!="No Data",1,IF(#REF!&lt;&gt;"",1,0))</f>
        <v>#REF!</v>
      </c>
      <c r="V27" s="213" t="e">
        <f>IF('Crisis Indicator Data'!#REF!="No Data",1,IF(#REF!&lt;&gt;"",1,0))</f>
        <v>#REF!</v>
      </c>
      <c r="W27" s="213" t="e">
        <f>IF('Crisis Indicator Data'!#REF!="No Data",1,IF(#REF!&lt;&gt;"",1,0))</f>
        <v>#REF!</v>
      </c>
      <c r="X27" s="213" t="e">
        <f>IF('Crisis Indicator Data'!#REF!="No Data",1,IF(#REF!&lt;&gt;"",1,0))</f>
        <v>#REF!</v>
      </c>
      <c r="Y27" s="213" t="e">
        <f>IF('Crisis Indicator Data'!#REF!="No Data",1,IF(#REF!&lt;&gt;"",1,0))</f>
        <v>#REF!</v>
      </c>
      <c r="Z27" s="213" t="e">
        <f>IF('Crisis Indicator Data'!#REF!="No Data",1,IF(#REF!&lt;&gt;"",1,0))</f>
        <v>#REF!</v>
      </c>
      <c r="AA27" s="213" t="e">
        <f>IF('Crisis Indicator Data'!#REF!="No Data",1,IF(#REF!&lt;&gt;"",1,0))</f>
        <v>#REF!</v>
      </c>
      <c r="AB27" s="213" t="e">
        <f>IF('Crisis Indicator Data'!#REF!="No Data",1,IF(#REF!&lt;&gt;"",1,0))</f>
        <v>#REF!</v>
      </c>
      <c r="AC27" s="213" t="e">
        <f>IF('Crisis Indicator Data'!#REF!="No Data",1,IF(#REF!&lt;&gt;"",1,0))</f>
        <v>#REF!</v>
      </c>
      <c r="AD27" s="213" t="e">
        <f>IF('Crisis Indicator Data'!#REF!="No Data",1,IF(#REF!&lt;&gt;"",1,0))</f>
        <v>#REF!</v>
      </c>
      <c r="AE27" s="213" t="e">
        <f>IF('Crisis Indicator Data'!#REF!="No Data",1,IF(#REF!&lt;&gt;"",1,0))</f>
        <v>#REF!</v>
      </c>
      <c r="AF27" s="213" t="e">
        <f>IF('Crisis Indicator Data'!#REF!="No Data",1,IF(#REF!&lt;&gt;"",1,0))</f>
        <v>#REF!</v>
      </c>
      <c r="AG27" s="213" t="e">
        <f>IF('Crisis Indicator Data'!#REF!="No Data",1,IF(#REF!&lt;&gt;"",1,0))</f>
        <v>#REF!</v>
      </c>
      <c r="AH27" s="213" t="e">
        <f>IF('Crisis Indicator Data'!#REF!="No Data",1,IF(#REF!&lt;&gt;"",1,0))</f>
        <v>#REF!</v>
      </c>
      <c r="AI27" s="213" t="e">
        <f>IF('Crisis Indicator Data'!#REF!="No Data",1,IF(#REF!&lt;&gt;"",1,0))</f>
        <v>#REF!</v>
      </c>
      <c r="AJ27" s="213" t="e">
        <f>IF('Crisis Indicator Data'!#REF!="No Data",1,IF(#REF!&lt;&gt;"",1,0))</f>
        <v>#REF!</v>
      </c>
      <c r="AK27" s="213" t="e">
        <f>IF('Crisis Indicator Data'!#REF!="No Data",1,IF(#REF!&lt;&gt;"",1,0))</f>
        <v>#REF!</v>
      </c>
      <c r="AL27" s="213" t="e">
        <f>IF('Crisis Indicator Data'!#REF!="No Data",1,IF(#REF!&lt;&gt;"",1,0))</f>
        <v>#REF!</v>
      </c>
      <c r="AM27" s="213" t="e">
        <f>IF('Crisis Indicator Data'!#REF!="No Data",1,IF(#REF!&lt;&gt;"",1,0))</f>
        <v>#REF!</v>
      </c>
      <c r="AN27" s="213" t="e">
        <f>IF('Crisis Indicator Data'!#REF!="No Data",1,IF(#REF!&lt;&gt;"",1,0))</f>
        <v>#REF!</v>
      </c>
      <c r="AO27" s="213" t="e">
        <f>IF('Crisis Indicator Data'!#REF!="No Data",1,IF(#REF!&lt;&gt;"",1,0))</f>
        <v>#REF!</v>
      </c>
      <c r="AP27" s="213" t="e">
        <f>IF('Crisis Indicator Data'!#REF!="No Data",1,IF(#REF!&lt;&gt;"",1,0))</f>
        <v>#REF!</v>
      </c>
      <c r="AQ27" s="213" t="e">
        <f>IF('Crisis Indicator Data'!#REF!="No Data",1,IF(#REF!&lt;&gt;"",1,0))</f>
        <v>#REF!</v>
      </c>
      <c r="AR27" s="213" t="e">
        <f>IF('Crisis Indicator Data'!#REF!="No Data",1,IF(#REF!&lt;&gt;"",1,0))</f>
        <v>#REF!</v>
      </c>
      <c r="AS27" s="213" t="e">
        <f>IF('Crisis Indicator Data'!#REF!="No Data",1,IF(#REF!&lt;&gt;"",1,0))</f>
        <v>#REF!</v>
      </c>
      <c r="AT27" s="213" t="e">
        <f>IF('Crisis Indicator Data'!#REF!="No Data",1,IF(#REF!&lt;&gt;"",1,0))</f>
        <v>#REF!</v>
      </c>
      <c r="AU27" s="213" t="e">
        <f>IF('Crisis Indicator Data'!#REF!="No Data",1,IF(#REF!&lt;&gt;"",1,0))</f>
        <v>#REF!</v>
      </c>
      <c r="AV27" s="213" t="e">
        <f>IF('Crisis Indicator Data'!#REF!="No Data",1,IF(#REF!&lt;&gt;"",1,0))</f>
        <v>#REF!</v>
      </c>
      <c r="AW27" s="213" t="e">
        <f>IF('Crisis Indicator Data'!#REF!="No Data",1,IF(#REF!&lt;&gt;"",1,0))</f>
        <v>#REF!</v>
      </c>
      <c r="AX27" s="213" t="e">
        <f>IF('Crisis Indicator Data'!#REF!="No Data",1,IF(#REF!&lt;&gt;"",1,0))</f>
        <v>#REF!</v>
      </c>
      <c r="AY27" s="213" t="e">
        <f>IF('Crisis Indicator Data'!#REF!="No Data",1,IF(#REF!&lt;&gt;"",1,0))</f>
        <v>#REF!</v>
      </c>
      <c r="AZ27" s="213" t="e">
        <f>IF('Crisis Indicator Data'!#REF!="No Data",1,IF(#REF!&lt;&gt;"",1,0))</f>
        <v>#REF!</v>
      </c>
      <c r="BA27" t="e">
        <f t="shared" si="0"/>
        <v>#REF!</v>
      </c>
      <c r="BB27" s="22" t="e">
        <f t="shared" si="1"/>
        <v>#REF!</v>
      </c>
    </row>
    <row r="28" spans="1:54" x14ac:dyDescent="0.35">
      <c r="A28" t="s">
        <v>8067</v>
      </c>
      <c r="B28" s="213" t="e">
        <f>IF('Crisis Indicator Data'!#REF!="No Data",1,IF(#REF!&lt;&gt;"",1,0))</f>
        <v>#REF!</v>
      </c>
      <c r="C28" s="213" t="e">
        <f>IF('Crisis Indicator Data'!#REF!="No Data",1,IF(#REF!&lt;&gt;"",1,0))</f>
        <v>#REF!</v>
      </c>
      <c r="D28" s="213" t="e">
        <f>IF('Crisis Indicator Data'!#REF!="No Data",1,IF(#REF!&lt;&gt;"",1,0))</f>
        <v>#REF!</v>
      </c>
      <c r="E28" s="213" t="e">
        <f>IF('Crisis Indicator Data'!#REF!="No Data",1,IF(#REF!&lt;&gt;"",1,0))</f>
        <v>#REF!</v>
      </c>
      <c r="F28" s="213" t="e">
        <f>IF('Crisis Indicator Data'!#REF!="No Data",1,IF(#REF!&lt;&gt;"",1,0))</f>
        <v>#REF!</v>
      </c>
      <c r="G28" s="213" t="e">
        <f>IF('Crisis Indicator Data'!#REF!="No Data",1,IF(#REF!&lt;&gt;"",1,0))</f>
        <v>#REF!</v>
      </c>
      <c r="H28" s="213" t="e">
        <f>IF('Crisis Indicator Data'!#REF!="No Data",1,IF(#REF!&lt;&gt;"",1,0))</f>
        <v>#REF!</v>
      </c>
      <c r="I28" s="213" t="e">
        <f>IF('Crisis Indicator Data'!#REF!="No Data",1,IF(#REF!&lt;&gt;"",1,0))</f>
        <v>#REF!</v>
      </c>
      <c r="J28" s="213" t="e">
        <f>IF('Crisis Indicator Data'!#REF!="No Data",1,IF(#REF!&lt;&gt;"",1,0))</f>
        <v>#REF!</v>
      </c>
      <c r="K28" s="213" t="e">
        <f>IF('Crisis Indicator Data'!#REF!="No Data",1,IF(#REF!&lt;&gt;"",1,0))</f>
        <v>#REF!</v>
      </c>
      <c r="L28" s="213" t="e">
        <f>IF('Crisis Indicator Data'!#REF!="No Data",1,IF(#REF!&lt;&gt;"",1,0))</f>
        <v>#REF!</v>
      </c>
      <c r="M28" s="213" t="e">
        <f>IF('Crisis Indicator Data'!#REF!="No Data",1,IF(#REF!&lt;&gt;"",1,0))</f>
        <v>#REF!</v>
      </c>
      <c r="N28" s="213" t="e">
        <f>IF('Crisis Indicator Data'!#REF!="No Data",1,IF(#REF!&lt;&gt;"",1,0))</f>
        <v>#REF!</v>
      </c>
      <c r="O28" s="213" t="e">
        <f>IF('Crisis Indicator Data'!#REF!="No Data",1,IF(#REF!&lt;&gt;"",1,0))</f>
        <v>#REF!</v>
      </c>
      <c r="P28" s="213" t="e">
        <f>IF('Crisis Indicator Data'!#REF!="No Data",1,IF(#REF!&lt;&gt;"",1,0))</f>
        <v>#REF!</v>
      </c>
      <c r="Q28" s="213" t="e">
        <f>IF('Crisis Indicator Data'!#REF!="No Data",1,IF(#REF!&lt;&gt;"",1,0))</f>
        <v>#REF!</v>
      </c>
      <c r="R28" s="213" t="e">
        <f>IF('Crisis Indicator Data'!#REF!="No Data",1,IF(#REF!&lt;&gt;"",1,0))</f>
        <v>#REF!</v>
      </c>
      <c r="S28" s="213" t="e">
        <f>IF('Crisis Indicator Data'!#REF!="No Data",1,IF(#REF!&lt;&gt;"",1,0))</f>
        <v>#REF!</v>
      </c>
      <c r="T28" s="213" t="e">
        <f>IF('Crisis Indicator Data'!#REF!="No Data",1,IF(#REF!&lt;&gt;"",1,0))</f>
        <v>#REF!</v>
      </c>
      <c r="U28" s="213" t="e">
        <f>IF('Crisis Indicator Data'!#REF!="No Data",1,IF(#REF!&lt;&gt;"",1,0))</f>
        <v>#REF!</v>
      </c>
      <c r="V28" s="213" t="e">
        <f>IF('Crisis Indicator Data'!#REF!="No Data",1,IF(#REF!&lt;&gt;"",1,0))</f>
        <v>#REF!</v>
      </c>
      <c r="W28" s="213" t="e">
        <f>IF('Crisis Indicator Data'!#REF!="No Data",1,IF(#REF!&lt;&gt;"",1,0))</f>
        <v>#REF!</v>
      </c>
      <c r="X28" s="213" t="e">
        <f>IF('Crisis Indicator Data'!#REF!="No Data",1,IF(#REF!&lt;&gt;"",1,0))</f>
        <v>#REF!</v>
      </c>
      <c r="Y28" s="213" t="e">
        <f>IF('Crisis Indicator Data'!#REF!="No Data",1,IF(#REF!&lt;&gt;"",1,0))</f>
        <v>#REF!</v>
      </c>
      <c r="Z28" s="213" t="e">
        <f>IF('Crisis Indicator Data'!#REF!="No Data",1,IF(#REF!&lt;&gt;"",1,0))</f>
        <v>#REF!</v>
      </c>
      <c r="AA28" s="213" t="e">
        <f>IF('Crisis Indicator Data'!#REF!="No Data",1,IF(#REF!&lt;&gt;"",1,0))</f>
        <v>#REF!</v>
      </c>
      <c r="AB28" s="213" t="e">
        <f>IF('Crisis Indicator Data'!#REF!="No Data",1,IF(#REF!&lt;&gt;"",1,0))</f>
        <v>#REF!</v>
      </c>
      <c r="AC28" s="213" t="e">
        <f>IF('Crisis Indicator Data'!#REF!="No Data",1,IF(#REF!&lt;&gt;"",1,0))</f>
        <v>#REF!</v>
      </c>
      <c r="AD28" s="213" t="e">
        <f>IF('Crisis Indicator Data'!#REF!="No Data",1,IF(#REF!&lt;&gt;"",1,0))</f>
        <v>#REF!</v>
      </c>
      <c r="AE28" s="213" t="e">
        <f>IF('Crisis Indicator Data'!#REF!="No Data",1,IF(#REF!&lt;&gt;"",1,0))</f>
        <v>#REF!</v>
      </c>
      <c r="AF28" s="213" t="e">
        <f>IF('Crisis Indicator Data'!#REF!="No Data",1,IF(#REF!&lt;&gt;"",1,0))</f>
        <v>#REF!</v>
      </c>
      <c r="AG28" s="213" t="e">
        <f>IF('Crisis Indicator Data'!#REF!="No Data",1,IF(#REF!&lt;&gt;"",1,0))</f>
        <v>#REF!</v>
      </c>
      <c r="AH28" s="213" t="e">
        <f>IF('Crisis Indicator Data'!#REF!="No Data",1,IF(#REF!&lt;&gt;"",1,0))</f>
        <v>#REF!</v>
      </c>
      <c r="AI28" s="213" t="e">
        <f>IF('Crisis Indicator Data'!#REF!="No Data",1,IF(#REF!&lt;&gt;"",1,0))</f>
        <v>#REF!</v>
      </c>
      <c r="AJ28" s="213" t="e">
        <f>IF('Crisis Indicator Data'!#REF!="No Data",1,IF(#REF!&lt;&gt;"",1,0))</f>
        <v>#REF!</v>
      </c>
      <c r="AK28" s="213" t="e">
        <f>IF('Crisis Indicator Data'!#REF!="No Data",1,IF(#REF!&lt;&gt;"",1,0))</f>
        <v>#REF!</v>
      </c>
      <c r="AL28" s="213" t="e">
        <f>IF('Crisis Indicator Data'!#REF!="No Data",1,IF(#REF!&lt;&gt;"",1,0))</f>
        <v>#REF!</v>
      </c>
      <c r="AM28" s="213" t="e">
        <f>IF('Crisis Indicator Data'!#REF!="No Data",1,IF(#REF!&lt;&gt;"",1,0))</f>
        <v>#REF!</v>
      </c>
      <c r="AN28" s="213" t="e">
        <f>IF('Crisis Indicator Data'!#REF!="No Data",1,IF(#REF!&lt;&gt;"",1,0))</f>
        <v>#REF!</v>
      </c>
      <c r="AO28" s="213" t="e">
        <f>IF('Crisis Indicator Data'!#REF!="No Data",1,IF(#REF!&lt;&gt;"",1,0))</f>
        <v>#REF!</v>
      </c>
      <c r="AP28" s="213" t="e">
        <f>IF('Crisis Indicator Data'!#REF!="No Data",1,IF(#REF!&lt;&gt;"",1,0))</f>
        <v>#REF!</v>
      </c>
      <c r="AQ28" s="213" t="e">
        <f>IF('Crisis Indicator Data'!#REF!="No Data",1,IF(#REF!&lt;&gt;"",1,0))</f>
        <v>#REF!</v>
      </c>
      <c r="AR28" s="213" t="e">
        <f>IF('Crisis Indicator Data'!#REF!="No Data",1,IF(#REF!&lt;&gt;"",1,0))</f>
        <v>#REF!</v>
      </c>
      <c r="AS28" s="213" t="e">
        <f>IF('Crisis Indicator Data'!#REF!="No Data",1,IF(#REF!&lt;&gt;"",1,0))</f>
        <v>#REF!</v>
      </c>
      <c r="AT28" s="213" t="e">
        <f>IF('Crisis Indicator Data'!#REF!="No Data",1,IF(#REF!&lt;&gt;"",1,0))</f>
        <v>#REF!</v>
      </c>
      <c r="AU28" s="213" t="e">
        <f>IF('Crisis Indicator Data'!#REF!="No Data",1,IF(#REF!&lt;&gt;"",1,0))</f>
        <v>#REF!</v>
      </c>
      <c r="AV28" s="213" t="e">
        <f>IF('Crisis Indicator Data'!#REF!="No Data",1,IF(#REF!&lt;&gt;"",1,0))</f>
        <v>#REF!</v>
      </c>
      <c r="AW28" s="213" t="e">
        <f>IF('Crisis Indicator Data'!#REF!="No Data",1,IF(#REF!&lt;&gt;"",1,0))</f>
        <v>#REF!</v>
      </c>
      <c r="AX28" s="213" t="e">
        <f>IF('Crisis Indicator Data'!#REF!="No Data",1,IF(#REF!&lt;&gt;"",1,0))</f>
        <v>#REF!</v>
      </c>
      <c r="AY28" s="213" t="e">
        <f>IF('Crisis Indicator Data'!#REF!="No Data",1,IF(#REF!&lt;&gt;"",1,0))</f>
        <v>#REF!</v>
      </c>
      <c r="AZ28" s="213" t="e">
        <f>IF('Crisis Indicator Data'!#REF!="No Data",1,IF(#REF!&lt;&gt;"",1,0))</f>
        <v>#REF!</v>
      </c>
      <c r="BA28" t="e">
        <f t="shared" si="0"/>
        <v>#REF!</v>
      </c>
      <c r="BB28" s="22" t="e">
        <f t="shared" si="1"/>
        <v>#REF!</v>
      </c>
    </row>
    <row r="29" spans="1:54" x14ac:dyDescent="0.35">
      <c r="A29" t="s">
        <v>8114</v>
      </c>
      <c r="B29" s="213" t="e">
        <f>IF('Crisis Indicator Data'!#REF!="No Data",1,IF(#REF!&lt;&gt;"",1,0))</f>
        <v>#REF!</v>
      </c>
      <c r="C29" s="213" t="e">
        <f>IF('Crisis Indicator Data'!#REF!="No Data",1,IF(#REF!&lt;&gt;"",1,0))</f>
        <v>#REF!</v>
      </c>
      <c r="D29" s="213" t="e">
        <f>IF('Crisis Indicator Data'!#REF!="No Data",1,IF(#REF!&lt;&gt;"",1,0))</f>
        <v>#REF!</v>
      </c>
      <c r="E29" s="213" t="e">
        <f>IF('Crisis Indicator Data'!#REF!="No Data",1,IF(#REF!&lt;&gt;"",1,0))</f>
        <v>#REF!</v>
      </c>
      <c r="F29" s="213" t="e">
        <f>IF('Crisis Indicator Data'!#REF!="No Data",1,IF(#REF!&lt;&gt;"",1,0))</f>
        <v>#REF!</v>
      </c>
      <c r="G29" s="213" t="e">
        <f>IF('Crisis Indicator Data'!#REF!="No Data",1,IF(#REF!&lt;&gt;"",1,0))</f>
        <v>#REF!</v>
      </c>
      <c r="H29" s="213" t="e">
        <f>IF('Crisis Indicator Data'!#REF!="No Data",1,IF(#REF!&lt;&gt;"",1,0))</f>
        <v>#REF!</v>
      </c>
      <c r="I29" s="213" t="e">
        <f>IF('Crisis Indicator Data'!#REF!="No Data",1,IF(#REF!&lt;&gt;"",1,0))</f>
        <v>#REF!</v>
      </c>
      <c r="J29" s="213" t="e">
        <f>IF('Crisis Indicator Data'!#REF!="No Data",1,IF(#REF!&lt;&gt;"",1,0))</f>
        <v>#REF!</v>
      </c>
      <c r="K29" s="213" t="e">
        <f>IF('Crisis Indicator Data'!#REF!="No Data",1,IF(#REF!&lt;&gt;"",1,0))</f>
        <v>#REF!</v>
      </c>
      <c r="L29" s="213" t="e">
        <f>IF('Crisis Indicator Data'!#REF!="No Data",1,IF(#REF!&lt;&gt;"",1,0))</f>
        <v>#REF!</v>
      </c>
      <c r="M29" s="213" t="e">
        <f>IF('Crisis Indicator Data'!#REF!="No Data",1,IF(#REF!&lt;&gt;"",1,0))</f>
        <v>#REF!</v>
      </c>
      <c r="N29" s="213" t="e">
        <f>IF('Crisis Indicator Data'!#REF!="No Data",1,IF(#REF!&lt;&gt;"",1,0))</f>
        <v>#REF!</v>
      </c>
      <c r="O29" s="213" t="e">
        <f>IF('Crisis Indicator Data'!#REF!="No Data",1,IF(#REF!&lt;&gt;"",1,0))</f>
        <v>#REF!</v>
      </c>
      <c r="P29" s="213" t="e">
        <f>IF('Crisis Indicator Data'!#REF!="No Data",1,IF(#REF!&lt;&gt;"",1,0))</f>
        <v>#REF!</v>
      </c>
      <c r="Q29" s="213" t="e">
        <f>IF('Crisis Indicator Data'!#REF!="No Data",1,IF(#REF!&lt;&gt;"",1,0))</f>
        <v>#REF!</v>
      </c>
      <c r="R29" s="213" t="e">
        <f>IF('Crisis Indicator Data'!#REF!="No Data",1,IF(#REF!&lt;&gt;"",1,0))</f>
        <v>#REF!</v>
      </c>
      <c r="S29" s="213" t="e">
        <f>IF('Crisis Indicator Data'!#REF!="No Data",1,IF(#REF!&lt;&gt;"",1,0))</f>
        <v>#REF!</v>
      </c>
      <c r="T29" s="213" t="e">
        <f>IF('Crisis Indicator Data'!#REF!="No Data",1,IF(#REF!&lt;&gt;"",1,0))</f>
        <v>#REF!</v>
      </c>
      <c r="U29" s="213" t="e">
        <f>IF('Crisis Indicator Data'!#REF!="No Data",1,IF(#REF!&lt;&gt;"",1,0))</f>
        <v>#REF!</v>
      </c>
      <c r="V29" s="213" t="e">
        <f>IF('Crisis Indicator Data'!#REF!="No Data",1,IF(#REF!&lt;&gt;"",1,0))</f>
        <v>#REF!</v>
      </c>
      <c r="W29" s="213" t="e">
        <f>IF('Crisis Indicator Data'!#REF!="No Data",1,IF(#REF!&lt;&gt;"",1,0))</f>
        <v>#REF!</v>
      </c>
      <c r="X29" s="213" t="e">
        <f>IF('Crisis Indicator Data'!#REF!="No Data",1,IF(#REF!&lt;&gt;"",1,0))</f>
        <v>#REF!</v>
      </c>
      <c r="Y29" s="213" t="e">
        <f>IF('Crisis Indicator Data'!#REF!="No Data",1,IF(#REF!&lt;&gt;"",1,0))</f>
        <v>#REF!</v>
      </c>
      <c r="Z29" s="213" t="e">
        <f>IF('Crisis Indicator Data'!#REF!="No Data",1,IF(#REF!&lt;&gt;"",1,0))</f>
        <v>#REF!</v>
      </c>
      <c r="AA29" s="213" t="e">
        <f>IF('Crisis Indicator Data'!#REF!="No Data",1,IF(#REF!&lt;&gt;"",1,0))</f>
        <v>#REF!</v>
      </c>
      <c r="AB29" s="213" t="e">
        <f>IF('Crisis Indicator Data'!#REF!="No Data",1,IF(#REF!&lt;&gt;"",1,0))</f>
        <v>#REF!</v>
      </c>
      <c r="AC29" s="213" t="e">
        <f>IF('Crisis Indicator Data'!#REF!="No Data",1,IF(#REF!&lt;&gt;"",1,0))</f>
        <v>#REF!</v>
      </c>
      <c r="AD29" s="213" t="e">
        <f>IF('Crisis Indicator Data'!#REF!="No Data",1,IF(#REF!&lt;&gt;"",1,0))</f>
        <v>#REF!</v>
      </c>
      <c r="AE29" s="213" t="e">
        <f>IF('Crisis Indicator Data'!#REF!="No Data",1,IF(#REF!&lt;&gt;"",1,0))</f>
        <v>#REF!</v>
      </c>
      <c r="AF29" s="213" t="e">
        <f>IF('Crisis Indicator Data'!#REF!="No Data",1,IF(#REF!&lt;&gt;"",1,0))</f>
        <v>#REF!</v>
      </c>
      <c r="AG29" s="213" t="e">
        <f>IF('Crisis Indicator Data'!#REF!="No Data",1,IF(#REF!&lt;&gt;"",1,0))</f>
        <v>#REF!</v>
      </c>
      <c r="AH29" s="213" t="e">
        <f>IF('Crisis Indicator Data'!#REF!="No Data",1,IF(#REF!&lt;&gt;"",1,0))</f>
        <v>#REF!</v>
      </c>
      <c r="AI29" s="213" t="e">
        <f>IF('Crisis Indicator Data'!#REF!="No Data",1,IF(#REF!&lt;&gt;"",1,0))</f>
        <v>#REF!</v>
      </c>
      <c r="AJ29" s="213" t="e">
        <f>IF('Crisis Indicator Data'!#REF!="No Data",1,IF(#REF!&lt;&gt;"",1,0))</f>
        <v>#REF!</v>
      </c>
      <c r="AK29" s="213" t="e">
        <f>IF('Crisis Indicator Data'!#REF!="No Data",1,IF(#REF!&lt;&gt;"",1,0))</f>
        <v>#REF!</v>
      </c>
      <c r="AL29" s="213" t="e">
        <f>IF('Crisis Indicator Data'!#REF!="No Data",1,IF(#REF!&lt;&gt;"",1,0))</f>
        <v>#REF!</v>
      </c>
      <c r="AM29" s="213" t="e">
        <f>IF('Crisis Indicator Data'!#REF!="No Data",1,IF(#REF!&lt;&gt;"",1,0))</f>
        <v>#REF!</v>
      </c>
      <c r="AN29" s="213" t="e">
        <f>IF('Crisis Indicator Data'!#REF!="No Data",1,IF(#REF!&lt;&gt;"",1,0))</f>
        <v>#REF!</v>
      </c>
      <c r="AO29" s="213" t="e">
        <f>IF('Crisis Indicator Data'!#REF!="No Data",1,IF(#REF!&lt;&gt;"",1,0))</f>
        <v>#REF!</v>
      </c>
      <c r="AP29" s="213" t="e">
        <f>IF('Crisis Indicator Data'!#REF!="No Data",1,IF(#REF!&lt;&gt;"",1,0))</f>
        <v>#REF!</v>
      </c>
      <c r="AQ29" s="213" t="e">
        <f>IF('Crisis Indicator Data'!#REF!="No Data",1,IF(#REF!&lt;&gt;"",1,0))</f>
        <v>#REF!</v>
      </c>
      <c r="AR29" s="213" t="e">
        <f>IF('Crisis Indicator Data'!#REF!="No Data",1,IF(#REF!&lt;&gt;"",1,0))</f>
        <v>#REF!</v>
      </c>
      <c r="AS29" s="213" t="e">
        <f>IF('Crisis Indicator Data'!#REF!="No Data",1,IF(#REF!&lt;&gt;"",1,0))</f>
        <v>#REF!</v>
      </c>
      <c r="AT29" s="213" t="e">
        <f>IF('Crisis Indicator Data'!#REF!="No Data",1,IF(#REF!&lt;&gt;"",1,0))</f>
        <v>#REF!</v>
      </c>
      <c r="AU29" s="213" t="e">
        <f>IF('Crisis Indicator Data'!#REF!="No Data",1,IF(#REF!&lt;&gt;"",1,0))</f>
        <v>#REF!</v>
      </c>
      <c r="AV29" s="213" t="e">
        <f>IF('Crisis Indicator Data'!#REF!="No Data",1,IF(#REF!&lt;&gt;"",1,0))</f>
        <v>#REF!</v>
      </c>
      <c r="AW29" s="213" t="e">
        <f>IF('Crisis Indicator Data'!#REF!="No Data",1,IF(#REF!&lt;&gt;"",1,0))</f>
        <v>#REF!</v>
      </c>
      <c r="AX29" s="213" t="e">
        <f>IF('Crisis Indicator Data'!#REF!="No Data",1,IF(#REF!&lt;&gt;"",1,0))</f>
        <v>#REF!</v>
      </c>
      <c r="AY29" s="213" t="e">
        <f>IF('Crisis Indicator Data'!#REF!="No Data",1,IF(#REF!&lt;&gt;"",1,0))</f>
        <v>#REF!</v>
      </c>
      <c r="AZ29" s="213" t="e">
        <f>IF('Crisis Indicator Data'!#REF!="No Data",1,IF(#REF!&lt;&gt;"",1,0))</f>
        <v>#REF!</v>
      </c>
      <c r="BA29" t="e">
        <f t="shared" si="0"/>
        <v>#REF!</v>
      </c>
      <c r="BB29" s="22" t="e">
        <f t="shared" si="1"/>
        <v>#REF!</v>
      </c>
    </row>
    <row r="30" spans="1:54" x14ac:dyDescent="0.35">
      <c r="A30" t="s">
        <v>8195</v>
      </c>
      <c r="B30" s="213" t="e">
        <f>IF('Crisis Indicator Data'!#REF!="No Data",1,IF(#REF!&lt;&gt;"",1,0))</f>
        <v>#REF!</v>
      </c>
      <c r="C30" s="213" t="e">
        <f>IF('Crisis Indicator Data'!#REF!="No Data",1,IF(#REF!&lt;&gt;"",1,0))</f>
        <v>#REF!</v>
      </c>
      <c r="D30" s="213" t="e">
        <f>IF('Crisis Indicator Data'!#REF!="No Data",1,IF(#REF!&lt;&gt;"",1,0))</f>
        <v>#REF!</v>
      </c>
      <c r="E30" s="213" t="e">
        <f>IF('Crisis Indicator Data'!#REF!="No Data",1,IF(#REF!&lt;&gt;"",1,0))</f>
        <v>#REF!</v>
      </c>
      <c r="F30" s="213" t="e">
        <f>IF('Crisis Indicator Data'!#REF!="No Data",1,IF(#REF!&lt;&gt;"",1,0))</f>
        <v>#REF!</v>
      </c>
      <c r="G30" s="213" t="e">
        <f>IF('Crisis Indicator Data'!#REF!="No Data",1,IF(#REF!&lt;&gt;"",1,0))</f>
        <v>#REF!</v>
      </c>
      <c r="H30" s="213" t="e">
        <f>IF('Crisis Indicator Data'!#REF!="No Data",1,IF(#REF!&lt;&gt;"",1,0))</f>
        <v>#REF!</v>
      </c>
      <c r="I30" s="213" t="e">
        <f>IF('Crisis Indicator Data'!#REF!="No Data",1,IF(#REF!&lt;&gt;"",1,0))</f>
        <v>#REF!</v>
      </c>
      <c r="J30" s="213" t="e">
        <f>IF('Crisis Indicator Data'!#REF!="No Data",1,IF(#REF!&lt;&gt;"",1,0))</f>
        <v>#REF!</v>
      </c>
      <c r="K30" s="213" t="e">
        <f>IF('Crisis Indicator Data'!#REF!="No Data",1,IF(#REF!&lt;&gt;"",1,0))</f>
        <v>#REF!</v>
      </c>
      <c r="L30" s="213" t="e">
        <f>IF('Crisis Indicator Data'!#REF!="No Data",1,IF(#REF!&lt;&gt;"",1,0))</f>
        <v>#REF!</v>
      </c>
      <c r="M30" s="213" t="e">
        <f>IF('Crisis Indicator Data'!#REF!="No Data",1,IF(#REF!&lt;&gt;"",1,0))</f>
        <v>#REF!</v>
      </c>
      <c r="N30" s="213" t="e">
        <f>IF('Crisis Indicator Data'!#REF!="No Data",1,IF(#REF!&lt;&gt;"",1,0))</f>
        <v>#REF!</v>
      </c>
      <c r="O30" s="213" t="e">
        <f>IF('Crisis Indicator Data'!#REF!="No Data",1,IF(#REF!&lt;&gt;"",1,0))</f>
        <v>#REF!</v>
      </c>
      <c r="P30" s="213" t="e">
        <f>IF('Crisis Indicator Data'!#REF!="No Data",1,IF(#REF!&lt;&gt;"",1,0))</f>
        <v>#REF!</v>
      </c>
      <c r="Q30" s="213" t="e">
        <f>IF('Crisis Indicator Data'!#REF!="No Data",1,IF(#REF!&lt;&gt;"",1,0))</f>
        <v>#REF!</v>
      </c>
      <c r="R30" s="213" t="e">
        <f>IF('Crisis Indicator Data'!#REF!="No Data",1,IF(#REF!&lt;&gt;"",1,0))</f>
        <v>#REF!</v>
      </c>
      <c r="S30" s="213" t="e">
        <f>IF('Crisis Indicator Data'!#REF!="No Data",1,IF(#REF!&lt;&gt;"",1,0))</f>
        <v>#REF!</v>
      </c>
      <c r="T30" s="213" t="e">
        <f>IF('Crisis Indicator Data'!#REF!="No Data",1,IF(#REF!&lt;&gt;"",1,0))</f>
        <v>#REF!</v>
      </c>
      <c r="U30" s="213" t="e">
        <f>IF('Crisis Indicator Data'!#REF!="No Data",1,IF(#REF!&lt;&gt;"",1,0))</f>
        <v>#REF!</v>
      </c>
      <c r="V30" s="213" t="e">
        <f>IF('Crisis Indicator Data'!#REF!="No Data",1,IF(#REF!&lt;&gt;"",1,0))</f>
        <v>#REF!</v>
      </c>
      <c r="W30" s="213" t="e">
        <f>IF('Crisis Indicator Data'!#REF!="No Data",1,IF(#REF!&lt;&gt;"",1,0))</f>
        <v>#REF!</v>
      </c>
      <c r="X30" s="213" t="e">
        <f>IF('Crisis Indicator Data'!#REF!="No Data",1,IF(#REF!&lt;&gt;"",1,0))</f>
        <v>#REF!</v>
      </c>
      <c r="Y30" s="213" t="e">
        <f>IF('Crisis Indicator Data'!#REF!="No Data",1,IF(#REF!&lt;&gt;"",1,0))</f>
        <v>#REF!</v>
      </c>
      <c r="Z30" s="213" t="e">
        <f>IF('Crisis Indicator Data'!#REF!="No Data",1,IF(#REF!&lt;&gt;"",1,0))</f>
        <v>#REF!</v>
      </c>
      <c r="AA30" s="213" t="e">
        <f>IF('Crisis Indicator Data'!#REF!="No Data",1,IF(#REF!&lt;&gt;"",1,0))</f>
        <v>#REF!</v>
      </c>
      <c r="AB30" s="213" t="e">
        <f>IF('Crisis Indicator Data'!#REF!="No Data",1,IF(#REF!&lt;&gt;"",1,0))</f>
        <v>#REF!</v>
      </c>
      <c r="AC30" s="213" t="e">
        <f>IF('Crisis Indicator Data'!#REF!="No Data",1,IF(#REF!&lt;&gt;"",1,0))</f>
        <v>#REF!</v>
      </c>
      <c r="AD30" s="213" t="e">
        <f>IF('Crisis Indicator Data'!#REF!="No Data",1,IF(#REF!&lt;&gt;"",1,0))</f>
        <v>#REF!</v>
      </c>
      <c r="AE30" s="213" t="e">
        <f>IF('Crisis Indicator Data'!#REF!="No Data",1,IF(#REF!&lt;&gt;"",1,0))</f>
        <v>#REF!</v>
      </c>
      <c r="AF30" s="213" t="e">
        <f>IF('Crisis Indicator Data'!#REF!="No Data",1,IF(#REF!&lt;&gt;"",1,0))</f>
        <v>#REF!</v>
      </c>
      <c r="AG30" s="213" t="e">
        <f>IF('Crisis Indicator Data'!#REF!="No Data",1,IF(#REF!&lt;&gt;"",1,0))</f>
        <v>#REF!</v>
      </c>
      <c r="AH30" s="213" t="e">
        <f>IF('Crisis Indicator Data'!#REF!="No Data",1,IF(#REF!&lt;&gt;"",1,0))</f>
        <v>#REF!</v>
      </c>
      <c r="AI30" s="213" t="e">
        <f>IF('Crisis Indicator Data'!#REF!="No Data",1,IF(#REF!&lt;&gt;"",1,0))</f>
        <v>#REF!</v>
      </c>
      <c r="AJ30" s="213" t="e">
        <f>IF('Crisis Indicator Data'!#REF!="No Data",1,IF(#REF!&lt;&gt;"",1,0))</f>
        <v>#REF!</v>
      </c>
      <c r="AK30" s="213" t="e">
        <f>IF('Crisis Indicator Data'!#REF!="No Data",1,IF(#REF!&lt;&gt;"",1,0))</f>
        <v>#REF!</v>
      </c>
      <c r="AL30" s="213" t="e">
        <f>IF('Crisis Indicator Data'!#REF!="No Data",1,IF(#REF!&lt;&gt;"",1,0))</f>
        <v>#REF!</v>
      </c>
      <c r="AM30" s="213" t="e">
        <f>IF('Crisis Indicator Data'!#REF!="No Data",1,IF(#REF!&lt;&gt;"",1,0))</f>
        <v>#REF!</v>
      </c>
      <c r="AN30" s="213" t="e">
        <f>IF('Crisis Indicator Data'!#REF!="No Data",1,IF(#REF!&lt;&gt;"",1,0))</f>
        <v>#REF!</v>
      </c>
      <c r="AO30" s="213" t="e">
        <f>IF('Crisis Indicator Data'!#REF!="No Data",1,IF(#REF!&lt;&gt;"",1,0))</f>
        <v>#REF!</v>
      </c>
      <c r="AP30" s="213" t="e">
        <f>IF('Crisis Indicator Data'!#REF!="No Data",1,IF(#REF!&lt;&gt;"",1,0))</f>
        <v>#REF!</v>
      </c>
      <c r="AQ30" s="213" t="e">
        <f>IF('Crisis Indicator Data'!#REF!="No Data",1,IF(#REF!&lt;&gt;"",1,0))</f>
        <v>#REF!</v>
      </c>
      <c r="AR30" s="213" t="e">
        <f>IF('Crisis Indicator Data'!#REF!="No Data",1,IF(#REF!&lt;&gt;"",1,0))</f>
        <v>#REF!</v>
      </c>
      <c r="AS30" s="213" t="e">
        <f>IF('Crisis Indicator Data'!#REF!="No Data",1,IF(#REF!&lt;&gt;"",1,0))</f>
        <v>#REF!</v>
      </c>
      <c r="AT30" s="213" t="e">
        <f>IF('Crisis Indicator Data'!#REF!="No Data",1,IF(#REF!&lt;&gt;"",1,0))</f>
        <v>#REF!</v>
      </c>
      <c r="AU30" s="213" t="e">
        <f>IF('Crisis Indicator Data'!#REF!="No Data",1,IF(#REF!&lt;&gt;"",1,0))</f>
        <v>#REF!</v>
      </c>
      <c r="AV30" s="213" t="e">
        <f>IF('Crisis Indicator Data'!#REF!="No Data",1,IF(#REF!&lt;&gt;"",1,0))</f>
        <v>#REF!</v>
      </c>
      <c r="AW30" s="213" t="e">
        <f>IF('Crisis Indicator Data'!#REF!="No Data",1,IF(#REF!&lt;&gt;"",1,0))</f>
        <v>#REF!</v>
      </c>
      <c r="AX30" s="213" t="e">
        <f>IF('Crisis Indicator Data'!#REF!="No Data",1,IF(#REF!&lt;&gt;"",1,0))</f>
        <v>#REF!</v>
      </c>
      <c r="AY30" s="213" t="e">
        <f>IF('Crisis Indicator Data'!#REF!="No Data",1,IF(#REF!&lt;&gt;"",1,0))</f>
        <v>#REF!</v>
      </c>
      <c r="AZ30" s="213" t="e">
        <f>IF('Crisis Indicator Data'!#REF!="No Data",1,IF(#REF!&lt;&gt;"",1,0))</f>
        <v>#REF!</v>
      </c>
      <c r="BA30" t="e">
        <f t="shared" si="0"/>
        <v>#REF!</v>
      </c>
      <c r="BB30" s="22" t="e">
        <f t="shared" si="1"/>
        <v>#REF!</v>
      </c>
    </row>
    <row r="31" spans="1:54" x14ac:dyDescent="0.35">
      <c r="A31" t="s">
        <v>8107</v>
      </c>
      <c r="B31" s="213" t="e">
        <f>IF('Crisis Indicator Data'!#REF!="No Data",1,IF(#REF!&lt;&gt;"",1,0))</f>
        <v>#REF!</v>
      </c>
      <c r="C31" s="213" t="e">
        <f>IF('Crisis Indicator Data'!#REF!="No Data",1,IF(#REF!&lt;&gt;"",1,0))</f>
        <v>#REF!</v>
      </c>
      <c r="D31" s="213" t="e">
        <f>IF('Crisis Indicator Data'!#REF!="No Data",1,IF(#REF!&lt;&gt;"",1,0))</f>
        <v>#REF!</v>
      </c>
      <c r="E31" s="213" t="e">
        <f>IF('Crisis Indicator Data'!#REF!="No Data",1,IF(#REF!&lt;&gt;"",1,0))</f>
        <v>#REF!</v>
      </c>
      <c r="F31" s="213" t="e">
        <f>IF('Crisis Indicator Data'!#REF!="No Data",1,IF(#REF!&lt;&gt;"",1,0))</f>
        <v>#REF!</v>
      </c>
      <c r="G31" s="213" t="e">
        <f>IF('Crisis Indicator Data'!#REF!="No Data",1,IF(#REF!&lt;&gt;"",1,0))</f>
        <v>#REF!</v>
      </c>
      <c r="H31" s="213" t="e">
        <f>IF('Crisis Indicator Data'!#REF!="No Data",1,IF(#REF!&lt;&gt;"",1,0))</f>
        <v>#REF!</v>
      </c>
      <c r="I31" s="213" t="e">
        <f>IF('Crisis Indicator Data'!#REF!="No Data",1,IF(#REF!&lt;&gt;"",1,0))</f>
        <v>#REF!</v>
      </c>
      <c r="J31" s="213" t="e">
        <f>IF('Crisis Indicator Data'!#REF!="No Data",1,IF(#REF!&lt;&gt;"",1,0))</f>
        <v>#REF!</v>
      </c>
      <c r="K31" s="213" t="e">
        <f>IF('Crisis Indicator Data'!#REF!="No Data",1,IF(#REF!&lt;&gt;"",1,0))</f>
        <v>#REF!</v>
      </c>
      <c r="L31" s="213" t="e">
        <f>IF('Crisis Indicator Data'!#REF!="No Data",1,IF(#REF!&lt;&gt;"",1,0))</f>
        <v>#REF!</v>
      </c>
      <c r="M31" s="213" t="e">
        <f>IF('Crisis Indicator Data'!#REF!="No Data",1,IF(#REF!&lt;&gt;"",1,0))</f>
        <v>#REF!</v>
      </c>
      <c r="N31" s="213" t="e">
        <f>IF('Crisis Indicator Data'!#REF!="No Data",1,IF(#REF!&lt;&gt;"",1,0))</f>
        <v>#REF!</v>
      </c>
      <c r="O31" s="213" t="e">
        <f>IF('Crisis Indicator Data'!#REF!="No Data",1,IF(#REF!&lt;&gt;"",1,0))</f>
        <v>#REF!</v>
      </c>
      <c r="P31" s="213" t="e">
        <f>IF('Crisis Indicator Data'!#REF!="No Data",1,IF(#REF!&lt;&gt;"",1,0))</f>
        <v>#REF!</v>
      </c>
      <c r="Q31" s="213" t="e">
        <f>IF('Crisis Indicator Data'!#REF!="No Data",1,IF(#REF!&lt;&gt;"",1,0))</f>
        <v>#REF!</v>
      </c>
      <c r="R31" s="213" t="e">
        <f>IF('Crisis Indicator Data'!#REF!="No Data",1,IF(#REF!&lt;&gt;"",1,0))</f>
        <v>#REF!</v>
      </c>
      <c r="S31" s="213" t="e">
        <f>IF('Crisis Indicator Data'!#REF!="No Data",1,IF(#REF!&lt;&gt;"",1,0))</f>
        <v>#REF!</v>
      </c>
      <c r="T31" s="213" t="e">
        <f>IF('Crisis Indicator Data'!#REF!="No Data",1,IF(#REF!&lt;&gt;"",1,0))</f>
        <v>#REF!</v>
      </c>
      <c r="U31" s="213" t="e">
        <f>IF('Crisis Indicator Data'!#REF!="No Data",1,IF(#REF!&lt;&gt;"",1,0))</f>
        <v>#REF!</v>
      </c>
      <c r="V31" s="213" t="e">
        <f>IF('Crisis Indicator Data'!#REF!="No Data",1,IF(#REF!&lt;&gt;"",1,0))</f>
        <v>#REF!</v>
      </c>
      <c r="W31" s="213" t="e">
        <f>IF('Crisis Indicator Data'!#REF!="No Data",1,IF(#REF!&lt;&gt;"",1,0))</f>
        <v>#REF!</v>
      </c>
      <c r="X31" s="213" t="e">
        <f>IF('Crisis Indicator Data'!#REF!="No Data",1,IF(#REF!&lt;&gt;"",1,0))</f>
        <v>#REF!</v>
      </c>
      <c r="Y31" s="213" t="e">
        <f>IF('Crisis Indicator Data'!#REF!="No Data",1,IF(#REF!&lt;&gt;"",1,0))</f>
        <v>#REF!</v>
      </c>
      <c r="Z31" s="213" t="e">
        <f>IF('Crisis Indicator Data'!#REF!="No Data",1,IF(#REF!&lt;&gt;"",1,0))</f>
        <v>#REF!</v>
      </c>
      <c r="AA31" s="213" t="e">
        <f>IF('Crisis Indicator Data'!#REF!="No Data",1,IF(#REF!&lt;&gt;"",1,0))</f>
        <v>#REF!</v>
      </c>
      <c r="AB31" s="213" t="e">
        <f>IF('Crisis Indicator Data'!#REF!="No Data",1,IF(#REF!&lt;&gt;"",1,0))</f>
        <v>#REF!</v>
      </c>
      <c r="AC31" s="213" t="e">
        <f>IF('Crisis Indicator Data'!#REF!="No Data",1,IF(#REF!&lt;&gt;"",1,0))</f>
        <v>#REF!</v>
      </c>
      <c r="AD31" s="213" t="e">
        <f>IF('Crisis Indicator Data'!#REF!="No Data",1,IF(#REF!&lt;&gt;"",1,0))</f>
        <v>#REF!</v>
      </c>
      <c r="AE31" s="213" t="e">
        <f>IF('Crisis Indicator Data'!#REF!="No Data",1,IF(#REF!&lt;&gt;"",1,0))</f>
        <v>#REF!</v>
      </c>
      <c r="AF31" s="213" t="e">
        <f>IF('Crisis Indicator Data'!#REF!="No Data",1,IF(#REF!&lt;&gt;"",1,0))</f>
        <v>#REF!</v>
      </c>
      <c r="AG31" s="213" t="e">
        <f>IF('Crisis Indicator Data'!#REF!="No Data",1,IF(#REF!&lt;&gt;"",1,0))</f>
        <v>#REF!</v>
      </c>
      <c r="AH31" s="213" t="e">
        <f>IF('Crisis Indicator Data'!#REF!="No Data",1,IF(#REF!&lt;&gt;"",1,0))</f>
        <v>#REF!</v>
      </c>
      <c r="AI31" s="213" t="e">
        <f>IF('Crisis Indicator Data'!#REF!="No Data",1,IF(#REF!&lt;&gt;"",1,0))</f>
        <v>#REF!</v>
      </c>
      <c r="AJ31" s="213" t="e">
        <f>IF('Crisis Indicator Data'!#REF!="No Data",1,IF(#REF!&lt;&gt;"",1,0))</f>
        <v>#REF!</v>
      </c>
      <c r="AK31" s="213" t="e">
        <f>IF('Crisis Indicator Data'!#REF!="No Data",1,IF(#REF!&lt;&gt;"",1,0))</f>
        <v>#REF!</v>
      </c>
      <c r="AL31" s="213" t="e">
        <f>IF('Crisis Indicator Data'!#REF!="No Data",1,IF(#REF!&lt;&gt;"",1,0))</f>
        <v>#REF!</v>
      </c>
      <c r="AM31" s="213" t="e">
        <f>IF('Crisis Indicator Data'!#REF!="No Data",1,IF(#REF!&lt;&gt;"",1,0))</f>
        <v>#REF!</v>
      </c>
      <c r="AN31" s="213" t="e">
        <f>IF('Crisis Indicator Data'!#REF!="No Data",1,IF(#REF!&lt;&gt;"",1,0))</f>
        <v>#REF!</v>
      </c>
      <c r="AO31" s="213" t="e">
        <f>IF('Crisis Indicator Data'!#REF!="No Data",1,IF(#REF!&lt;&gt;"",1,0))</f>
        <v>#REF!</v>
      </c>
      <c r="AP31" s="213" t="e">
        <f>IF('Crisis Indicator Data'!#REF!="No Data",1,IF(#REF!&lt;&gt;"",1,0))</f>
        <v>#REF!</v>
      </c>
      <c r="AQ31" s="213" t="e">
        <f>IF('Crisis Indicator Data'!#REF!="No Data",1,IF(#REF!&lt;&gt;"",1,0))</f>
        <v>#REF!</v>
      </c>
      <c r="AR31" s="213" t="e">
        <f>IF('Crisis Indicator Data'!#REF!="No Data",1,IF(#REF!&lt;&gt;"",1,0))</f>
        <v>#REF!</v>
      </c>
      <c r="AS31" s="213" t="e">
        <f>IF('Crisis Indicator Data'!#REF!="No Data",1,IF(#REF!&lt;&gt;"",1,0))</f>
        <v>#REF!</v>
      </c>
      <c r="AT31" s="213" t="e">
        <f>IF('Crisis Indicator Data'!#REF!="No Data",1,IF(#REF!&lt;&gt;"",1,0))</f>
        <v>#REF!</v>
      </c>
      <c r="AU31" s="213" t="e">
        <f>IF('Crisis Indicator Data'!#REF!="No Data",1,IF(#REF!&lt;&gt;"",1,0))</f>
        <v>#REF!</v>
      </c>
      <c r="AV31" s="213" t="e">
        <f>IF('Crisis Indicator Data'!#REF!="No Data",1,IF(#REF!&lt;&gt;"",1,0))</f>
        <v>#REF!</v>
      </c>
      <c r="AW31" s="213" t="e">
        <f>IF('Crisis Indicator Data'!#REF!="No Data",1,IF(#REF!&lt;&gt;"",1,0))</f>
        <v>#REF!</v>
      </c>
      <c r="AX31" s="213" t="e">
        <f>IF('Crisis Indicator Data'!#REF!="No Data",1,IF(#REF!&lt;&gt;"",1,0))</f>
        <v>#REF!</v>
      </c>
      <c r="AY31" s="213" t="e">
        <f>IF('Crisis Indicator Data'!#REF!="No Data",1,IF(#REF!&lt;&gt;"",1,0))</f>
        <v>#REF!</v>
      </c>
      <c r="AZ31" s="213" t="e">
        <f>IF('Crisis Indicator Data'!#REF!="No Data",1,IF(#REF!&lt;&gt;"",1,0))</f>
        <v>#REF!</v>
      </c>
      <c r="BA31" t="e">
        <f t="shared" si="0"/>
        <v>#REF!</v>
      </c>
      <c r="BB31" s="22" t="e">
        <f t="shared" si="1"/>
        <v>#REF!</v>
      </c>
    </row>
    <row r="32" spans="1:54" x14ac:dyDescent="0.35">
      <c r="A32" t="s">
        <v>8099</v>
      </c>
      <c r="B32" s="213" t="e">
        <f>IF('Crisis Indicator Data'!#REF!="No Data",1,IF(#REF!&lt;&gt;"",1,0))</f>
        <v>#REF!</v>
      </c>
      <c r="C32" s="213" t="e">
        <f>IF('Crisis Indicator Data'!#REF!="No Data",1,IF(#REF!&lt;&gt;"",1,0))</f>
        <v>#REF!</v>
      </c>
      <c r="D32" s="213" t="e">
        <f>IF('Crisis Indicator Data'!#REF!="No Data",1,IF(#REF!&lt;&gt;"",1,0))</f>
        <v>#REF!</v>
      </c>
      <c r="E32" s="213" t="e">
        <f>IF('Crisis Indicator Data'!#REF!="No Data",1,IF(#REF!&lt;&gt;"",1,0))</f>
        <v>#REF!</v>
      </c>
      <c r="F32" s="213" t="e">
        <f>IF('Crisis Indicator Data'!#REF!="No Data",1,IF(#REF!&lt;&gt;"",1,0))</f>
        <v>#REF!</v>
      </c>
      <c r="G32" s="213" t="e">
        <f>IF('Crisis Indicator Data'!#REF!="No Data",1,IF(#REF!&lt;&gt;"",1,0))</f>
        <v>#REF!</v>
      </c>
      <c r="H32" s="213" t="e">
        <f>IF('Crisis Indicator Data'!#REF!="No Data",1,IF(#REF!&lt;&gt;"",1,0))</f>
        <v>#REF!</v>
      </c>
      <c r="I32" s="213" t="e">
        <f>IF('Crisis Indicator Data'!#REF!="No Data",1,IF(#REF!&lt;&gt;"",1,0))</f>
        <v>#REF!</v>
      </c>
      <c r="J32" s="213" t="e">
        <f>IF('Crisis Indicator Data'!#REF!="No Data",1,IF(#REF!&lt;&gt;"",1,0))</f>
        <v>#REF!</v>
      </c>
      <c r="K32" s="213" t="e">
        <f>IF('Crisis Indicator Data'!#REF!="No Data",1,IF(#REF!&lt;&gt;"",1,0))</f>
        <v>#REF!</v>
      </c>
      <c r="L32" s="213" t="e">
        <f>IF('Crisis Indicator Data'!#REF!="No Data",1,IF(#REF!&lt;&gt;"",1,0))</f>
        <v>#REF!</v>
      </c>
      <c r="M32" s="213" t="e">
        <f>IF('Crisis Indicator Data'!#REF!="No Data",1,IF(#REF!&lt;&gt;"",1,0))</f>
        <v>#REF!</v>
      </c>
      <c r="N32" s="213" t="e">
        <f>IF('Crisis Indicator Data'!#REF!="No Data",1,IF(#REF!&lt;&gt;"",1,0))</f>
        <v>#REF!</v>
      </c>
      <c r="O32" s="213" t="e">
        <f>IF('Crisis Indicator Data'!#REF!="No Data",1,IF(#REF!&lt;&gt;"",1,0))</f>
        <v>#REF!</v>
      </c>
      <c r="P32" s="213" t="e">
        <f>IF('Crisis Indicator Data'!#REF!="No Data",1,IF(#REF!&lt;&gt;"",1,0))</f>
        <v>#REF!</v>
      </c>
      <c r="Q32" s="213" t="e">
        <f>IF('Crisis Indicator Data'!#REF!="No Data",1,IF(#REF!&lt;&gt;"",1,0))</f>
        <v>#REF!</v>
      </c>
      <c r="R32" s="213" t="e">
        <f>IF('Crisis Indicator Data'!#REF!="No Data",1,IF(#REF!&lt;&gt;"",1,0))</f>
        <v>#REF!</v>
      </c>
      <c r="S32" s="213" t="e">
        <f>IF('Crisis Indicator Data'!#REF!="No Data",1,IF(#REF!&lt;&gt;"",1,0))</f>
        <v>#REF!</v>
      </c>
      <c r="T32" s="213" t="e">
        <f>IF('Crisis Indicator Data'!#REF!="No Data",1,IF(#REF!&lt;&gt;"",1,0))</f>
        <v>#REF!</v>
      </c>
      <c r="U32" s="213" t="e">
        <f>IF('Crisis Indicator Data'!#REF!="No Data",1,IF(#REF!&lt;&gt;"",1,0))</f>
        <v>#REF!</v>
      </c>
      <c r="V32" s="213" t="e">
        <f>IF('Crisis Indicator Data'!#REF!="No Data",1,IF(#REF!&lt;&gt;"",1,0))</f>
        <v>#REF!</v>
      </c>
      <c r="W32" s="213" t="e">
        <f>IF('Crisis Indicator Data'!#REF!="No Data",1,IF(#REF!&lt;&gt;"",1,0))</f>
        <v>#REF!</v>
      </c>
      <c r="X32" s="213" t="e">
        <f>IF('Crisis Indicator Data'!#REF!="No Data",1,IF(#REF!&lt;&gt;"",1,0))</f>
        <v>#REF!</v>
      </c>
      <c r="Y32" s="213" t="e">
        <f>IF('Crisis Indicator Data'!#REF!="No Data",1,IF(#REF!&lt;&gt;"",1,0))</f>
        <v>#REF!</v>
      </c>
      <c r="Z32" s="213" t="e">
        <f>IF('Crisis Indicator Data'!#REF!="No Data",1,IF(#REF!&lt;&gt;"",1,0))</f>
        <v>#REF!</v>
      </c>
      <c r="AA32" s="213" t="e">
        <f>IF('Crisis Indicator Data'!#REF!="No Data",1,IF(#REF!&lt;&gt;"",1,0))</f>
        <v>#REF!</v>
      </c>
      <c r="AB32" s="213" t="e">
        <f>IF('Crisis Indicator Data'!#REF!="No Data",1,IF(#REF!&lt;&gt;"",1,0))</f>
        <v>#REF!</v>
      </c>
      <c r="AC32" s="213" t="e">
        <f>IF('Crisis Indicator Data'!#REF!="No Data",1,IF(#REF!&lt;&gt;"",1,0))</f>
        <v>#REF!</v>
      </c>
      <c r="AD32" s="213" t="e">
        <f>IF('Crisis Indicator Data'!#REF!="No Data",1,IF(#REF!&lt;&gt;"",1,0))</f>
        <v>#REF!</v>
      </c>
      <c r="AE32" s="213" t="e">
        <f>IF('Crisis Indicator Data'!#REF!="No Data",1,IF(#REF!&lt;&gt;"",1,0))</f>
        <v>#REF!</v>
      </c>
      <c r="AF32" s="213" t="e">
        <f>IF('Crisis Indicator Data'!#REF!="No Data",1,IF(#REF!&lt;&gt;"",1,0))</f>
        <v>#REF!</v>
      </c>
      <c r="AG32" s="213" t="e">
        <f>IF('Crisis Indicator Data'!#REF!="No Data",1,IF(#REF!&lt;&gt;"",1,0))</f>
        <v>#REF!</v>
      </c>
      <c r="AH32" s="213" t="e">
        <f>IF('Crisis Indicator Data'!#REF!="No Data",1,IF(#REF!&lt;&gt;"",1,0))</f>
        <v>#REF!</v>
      </c>
      <c r="AI32" s="213" t="e">
        <f>IF('Crisis Indicator Data'!#REF!="No Data",1,IF(#REF!&lt;&gt;"",1,0))</f>
        <v>#REF!</v>
      </c>
      <c r="AJ32" s="213" t="e">
        <f>IF('Crisis Indicator Data'!#REF!="No Data",1,IF(#REF!&lt;&gt;"",1,0))</f>
        <v>#REF!</v>
      </c>
      <c r="AK32" s="213" t="e">
        <f>IF('Crisis Indicator Data'!#REF!="No Data",1,IF(#REF!&lt;&gt;"",1,0))</f>
        <v>#REF!</v>
      </c>
      <c r="AL32" s="213" t="e">
        <f>IF('Crisis Indicator Data'!#REF!="No Data",1,IF(#REF!&lt;&gt;"",1,0))</f>
        <v>#REF!</v>
      </c>
      <c r="AM32" s="213" t="e">
        <f>IF('Crisis Indicator Data'!#REF!="No Data",1,IF(#REF!&lt;&gt;"",1,0))</f>
        <v>#REF!</v>
      </c>
      <c r="AN32" s="213" t="e">
        <f>IF('Crisis Indicator Data'!#REF!="No Data",1,IF(#REF!&lt;&gt;"",1,0))</f>
        <v>#REF!</v>
      </c>
      <c r="AO32" s="213" t="e">
        <f>IF('Crisis Indicator Data'!#REF!="No Data",1,IF(#REF!&lt;&gt;"",1,0))</f>
        <v>#REF!</v>
      </c>
      <c r="AP32" s="213" t="e">
        <f>IF('Crisis Indicator Data'!#REF!="No Data",1,IF(#REF!&lt;&gt;"",1,0))</f>
        <v>#REF!</v>
      </c>
      <c r="AQ32" s="213" t="e">
        <f>IF('Crisis Indicator Data'!#REF!="No Data",1,IF(#REF!&lt;&gt;"",1,0))</f>
        <v>#REF!</v>
      </c>
      <c r="AR32" s="213" t="e">
        <f>IF('Crisis Indicator Data'!#REF!="No Data",1,IF(#REF!&lt;&gt;"",1,0))</f>
        <v>#REF!</v>
      </c>
      <c r="AS32" s="213" t="e">
        <f>IF('Crisis Indicator Data'!#REF!="No Data",1,IF(#REF!&lt;&gt;"",1,0))</f>
        <v>#REF!</v>
      </c>
      <c r="AT32" s="213" t="e">
        <f>IF('Crisis Indicator Data'!#REF!="No Data",1,IF(#REF!&lt;&gt;"",1,0))</f>
        <v>#REF!</v>
      </c>
      <c r="AU32" s="213" t="e">
        <f>IF('Crisis Indicator Data'!#REF!="No Data",1,IF(#REF!&lt;&gt;"",1,0))</f>
        <v>#REF!</v>
      </c>
      <c r="AV32" s="213" t="e">
        <f>IF('Crisis Indicator Data'!#REF!="No Data",1,IF(#REF!&lt;&gt;"",1,0))</f>
        <v>#REF!</v>
      </c>
      <c r="AW32" s="213" t="e">
        <f>IF('Crisis Indicator Data'!#REF!="No Data",1,IF(#REF!&lt;&gt;"",1,0))</f>
        <v>#REF!</v>
      </c>
      <c r="AX32" s="213" t="e">
        <f>IF('Crisis Indicator Data'!#REF!="No Data",1,IF(#REF!&lt;&gt;"",1,0))</f>
        <v>#REF!</v>
      </c>
      <c r="AY32" s="213" t="e">
        <f>IF('Crisis Indicator Data'!#REF!="No Data",1,IF(#REF!&lt;&gt;"",1,0))</f>
        <v>#REF!</v>
      </c>
      <c r="AZ32" s="213" t="e">
        <f>IF('Crisis Indicator Data'!#REF!="No Data",1,IF(#REF!&lt;&gt;"",1,0))</f>
        <v>#REF!</v>
      </c>
      <c r="BA32" t="e">
        <f t="shared" si="0"/>
        <v>#REF!</v>
      </c>
      <c r="BB32" s="22" t="e">
        <f t="shared" si="1"/>
        <v>#REF!</v>
      </c>
    </row>
    <row r="33" spans="1:54" x14ac:dyDescent="0.35">
      <c r="A33" t="s">
        <v>8097</v>
      </c>
      <c r="B33" s="213" t="e">
        <f>IF('Crisis Indicator Data'!#REF!="No Data",1,IF(#REF!&lt;&gt;"",1,0))</f>
        <v>#REF!</v>
      </c>
      <c r="C33" s="213" t="e">
        <f>IF('Crisis Indicator Data'!#REF!="No Data",1,IF(#REF!&lt;&gt;"",1,0))</f>
        <v>#REF!</v>
      </c>
      <c r="D33" s="213" t="e">
        <f>IF('Crisis Indicator Data'!#REF!="No Data",1,IF(#REF!&lt;&gt;"",1,0))</f>
        <v>#REF!</v>
      </c>
      <c r="E33" s="213" t="e">
        <f>IF('Crisis Indicator Data'!#REF!="No Data",1,IF(#REF!&lt;&gt;"",1,0))</f>
        <v>#REF!</v>
      </c>
      <c r="F33" s="213" t="e">
        <f>IF('Crisis Indicator Data'!#REF!="No Data",1,IF(#REF!&lt;&gt;"",1,0))</f>
        <v>#REF!</v>
      </c>
      <c r="G33" s="213" t="e">
        <f>IF('Crisis Indicator Data'!#REF!="No Data",1,IF(#REF!&lt;&gt;"",1,0))</f>
        <v>#REF!</v>
      </c>
      <c r="H33" s="213" t="e">
        <f>IF('Crisis Indicator Data'!#REF!="No Data",1,IF(#REF!&lt;&gt;"",1,0))</f>
        <v>#REF!</v>
      </c>
      <c r="I33" s="213" t="e">
        <f>IF('Crisis Indicator Data'!#REF!="No Data",1,IF(#REF!&lt;&gt;"",1,0))</f>
        <v>#REF!</v>
      </c>
      <c r="J33" s="213" t="e">
        <f>IF('Crisis Indicator Data'!#REF!="No Data",1,IF(#REF!&lt;&gt;"",1,0))</f>
        <v>#REF!</v>
      </c>
      <c r="K33" s="213" t="e">
        <f>IF('Crisis Indicator Data'!#REF!="No Data",1,IF(#REF!&lt;&gt;"",1,0))</f>
        <v>#REF!</v>
      </c>
      <c r="L33" s="213" t="e">
        <f>IF('Crisis Indicator Data'!#REF!="No Data",1,IF(#REF!&lt;&gt;"",1,0))</f>
        <v>#REF!</v>
      </c>
      <c r="M33" s="213" t="e">
        <f>IF('Crisis Indicator Data'!#REF!="No Data",1,IF(#REF!&lt;&gt;"",1,0))</f>
        <v>#REF!</v>
      </c>
      <c r="N33" s="213" t="e">
        <f>IF('Crisis Indicator Data'!#REF!="No Data",1,IF(#REF!&lt;&gt;"",1,0))</f>
        <v>#REF!</v>
      </c>
      <c r="O33" s="213" t="e">
        <f>IF('Crisis Indicator Data'!#REF!="No Data",1,IF(#REF!&lt;&gt;"",1,0))</f>
        <v>#REF!</v>
      </c>
      <c r="P33" s="213" t="e">
        <f>IF('Crisis Indicator Data'!#REF!="No Data",1,IF(#REF!&lt;&gt;"",1,0))</f>
        <v>#REF!</v>
      </c>
      <c r="Q33" s="213" t="e">
        <f>IF('Crisis Indicator Data'!#REF!="No Data",1,IF(#REF!&lt;&gt;"",1,0))</f>
        <v>#REF!</v>
      </c>
      <c r="R33" s="213" t="e">
        <f>IF('Crisis Indicator Data'!#REF!="No Data",1,IF(#REF!&lt;&gt;"",1,0))</f>
        <v>#REF!</v>
      </c>
      <c r="S33" s="213" t="e">
        <f>IF('Crisis Indicator Data'!#REF!="No Data",1,IF(#REF!&lt;&gt;"",1,0))</f>
        <v>#REF!</v>
      </c>
      <c r="T33" s="213" t="e">
        <f>IF('Crisis Indicator Data'!#REF!="No Data",1,IF(#REF!&lt;&gt;"",1,0))</f>
        <v>#REF!</v>
      </c>
      <c r="U33" s="213" t="e">
        <f>IF('Crisis Indicator Data'!#REF!="No Data",1,IF(#REF!&lt;&gt;"",1,0))</f>
        <v>#REF!</v>
      </c>
      <c r="V33" s="213" t="e">
        <f>IF('Crisis Indicator Data'!#REF!="No Data",1,IF(#REF!&lt;&gt;"",1,0))</f>
        <v>#REF!</v>
      </c>
      <c r="W33" s="213" t="e">
        <f>IF('Crisis Indicator Data'!#REF!="No Data",1,IF(#REF!&lt;&gt;"",1,0))</f>
        <v>#REF!</v>
      </c>
      <c r="X33" s="213" t="e">
        <f>IF('Crisis Indicator Data'!#REF!="No Data",1,IF(#REF!&lt;&gt;"",1,0))</f>
        <v>#REF!</v>
      </c>
      <c r="Y33" s="213" t="e">
        <f>IF('Crisis Indicator Data'!#REF!="No Data",1,IF(#REF!&lt;&gt;"",1,0))</f>
        <v>#REF!</v>
      </c>
      <c r="Z33" s="213" t="e">
        <f>IF('Crisis Indicator Data'!#REF!="No Data",1,IF(#REF!&lt;&gt;"",1,0))</f>
        <v>#REF!</v>
      </c>
      <c r="AA33" s="213" t="e">
        <f>IF('Crisis Indicator Data'!#REF!="No Data",1,IF(#REF!&lt;&gt;"",1,0))</f>
        <v>#REF!</v>
      </c>
      <c r="AB33" s="213" t="e">
        <f>IF('Crisis Indicator Data'!#REF!="No Data",1,IF(#REF!&lt;&gt;"",1,0))</f>
        <v>#REF!</v>
      </c>
      <c r="AC33" s="213" t="e">
        <f>IF('Crisis Indicator Data'!#REF!="No Data",1,IF(#REF!&lt;&gt;"",1,0))</f>
        <v>#REF!</v>
      </c>
      <c r="AD33" s="213" t="e">
        <f>IF('Crisis Indicator Data'!#REF!="No Data",1,IF(#REF!&lt;&gt;"",1,0))</f>
        <v>#REF!</v>
      </c>
      <c r="AE33" s="213" t="e">
        <f>IF('Crisis Indicator Data'!#REF!="No Data",1,IF(#REF!&lt;&gt;"",1,0))</f>
        <v>#REF!</v>
      </c>
      <c r="AF33" s="213" t="e">
        <f>IF('Crisis Indicator Data'!#REF!="No Data",1,IF(#REF!&lt;&gt;"",1,0))</f>
        <v>#REF!</v>
      </c>
      <c r="AG33" s="213" t="e">
        <f>IF('Crisis Indicator Data'!#REF!="No Data",1,IF(#REF!&lt;&gt;"",1,0))</f>
        <v>#REF!</v>
      </c>
      <c r="AH33" s="213" t="e">
        <f>IF('Crisis Indicator Data'!#REF!="No Data",1,IF(#REF!&lt;&gt;"",1,0))</f>
        <v>#REF!</v>
      </c>
      <c r="AI33" s="213" t="e">
        <f>IF('Crisis Indicator Data'!#REF!="No Data",1,IF(#REF!&lt;&gt;"",1,0))</f>
        <v>#REF!</v>
      </c>
      <c r="AJ33" s="213" t="e">
        <f>IF('Crisis Indicator Data'!#REF!="No Data",1,IF(#REF!&lt;&gt;"",1,0))</f>
        <v>#REF!</v>
      </c>
      <c r="AK33" s="213" t="e">
        <f>IF('Crisis Indicator Data'!#REF!="No Data",1,IF(#REF!&lt;&gt;"",1,0))</f>
        <v>#REF!</v>
      </c>
      <c r="AL33" s="213" t="e">
        <f>IF('Crisis Indicator Data'!#REF!="No Data",1,IF(#REF!&lt;&gt;"",1,0))</f>
        <v>#REF!</v>
      </c>
      <c r="AM33" s="213" t="e">
        <f>IF('Crisis Indicator Data'!#REF!="No Data",1,IF(#REF!&lt;&gt;"",1,0))</f>
        <v>#REF!</v>
      </c>
      <c r="AN33" s="213" t="e">
        <f>IF('Crisis Indicator Data'!#REF!="No Data",1,IF(#REF!&lt;&gt;"",1,0))</f>
        <v>#REF!</v>
      </c>
      <c r="AO33" s="213" t="e">
        <f>IF('Crisis Indicator Data'!#REF!="No Data",1,IF(#REF!&lt;&gt;"",1,0))</f>
        <v>#REF!</v>
      </c>
      <c r="AP33" s="213" t="e">
        <f>IF('Crisis Indicator Data'!#REF!="No Data",1,IF(#REF!&lt;&gt;"",1,0))</f>
        <v>#REF!</v>
      </c>
      <c r="AQ33" s="213" t="e">
        <f>IF('Crisis Indicator Data'!#REF!="No Data",1,IF(#REF!&lt;&gt;"",1,0))</f>
        <v>#REF!</v>
      </c>
      <c r="AR33" s="213" t="e">
        <f>IF('Crisis Indicator Data'!#REF!="No Data",1,IF(#REF!&lt;&gt;"",1,0))</f>
        <v>#REF!</v>
      </c>
      <c r="AS33" s="213" t="e">
        <f>IF('Crisis Indicator Data'!#REF!="No Data",1,IF(#REF!&lt;&gt;"",1,0))</f>
        <v>#REF!</v>
      </c>
      <c r="AT33" s="213" t="e">
        <f>IF('Crisis Indicator Data'!#REF!="No Data",1,IF(#REF!&lt;&gt;"",1,0))</f>
        <v>#REF!</v>
      </c>
      <c r="AU33" s="213" t="e">
        <f>IF('Crisis Indicator Data'!#REF!="No Data",1,IF(#REF!&lt;&gt;"",1,0))</f>
        <v>#REF!</v>
      </c>
      <c r="AV33" s="213" t="e">
        <f>IF('Crisis Indicator Data'!#REF!="No Data",1,IF(#REF!&lt;&gt;"",1,0))</f>
        <v>#REF!</v>
      </c>
      <c r="AW33" s="213" t="e">
        <f>IF('Crisis Indicator Data'!#REF!="No Data",1,IF(#REF!&lt;&gt;"",1,0))</f>
        <v>#REF!</v>
      </c>
      <c r="AX33" s="213" t="e">
        <f>IF('Crisis Indicator Data'!#REF!="No Data",1,IF(#REF!&lt;&gt;"",1,0))</f>
        <v>#REF!</v>
      </c>
      <c r="AY33" s="213" t="e">
        <f>IF('Crisis Indicator Data'!#REF!="No Data",1,IF(#REF!&lt;&gt;"",1,0))</f>
        <v>#REF!</v>
      </c>
      <c r="AZ33" s="213" t="e">
        <f>IF('Crisis Indicator Data'!#REF!="No Data",1,IF(#REF!&lt;&gt;"",1,0))</f>
        <v>#REF!</v>
      </c>
      <c r="BA33" t="e">
        <f t="shared" si="0"/>
        <v>#REF!</v>
      </c>
      <c r="BB33" s="22" t="e">
        <f t="shared" si="1"/>
        <v>#REF!</v>
      </c>
    </row>
    <row r="34" spans="1:54" x14ac:dyDescent="0.35">
      <c r="A34" t="s">
        <v>8313</v>
      </c>
      <c r="B34" s="213" t="e">
        <f>IF('Crisis Indicator Data'!#REF!="No Data",1,IF(#REF!&lt;&gt;"",1,0))</f>
        <v>#REF!</v>
      </c>
      <c r="C34" s="213" t="e">
        <f>IF('Crisis Indicator Data'!#REF!="No Data",1,IF(#REF!&lt;&gt;"",1,0))</f>
        <v>#REF!</v>
      </c>
      <c r="D34" s="213" t="e">
        <f>IF('Crisis Indicator Data'!#REF!="No Data",1,IF(#REF!&lt;&gt;"",1,0))</f>
        <v>#REF!</v>
      </c>
      <c r="E34" s="213" t="e">
        <f>IF('Crisis Indicator Data'!#REF!="No Data",1,IF(#REF!&lt;&gt;"",1,0))</f>
        <v>#REF!</v>
      </c>
      <c r="F34" s="213" t="e">
        <f>IF('Crisis Indicator Data'!#REF!="No Data",1,IF(#REF!&lt;&gt;"",1,0))</f>
        <v>#REF!</v>
      </c>
      <c r="G34" s="213" t="e">
        <f>IF('Crisis Indicator Data'!#REF!="No Data",1,IF(#REF!&lt;&gt;"",1,0))</f>
        <v>#REF!</v>
      </c>
      <c r="H34" s="213" t="e">
        <f>IF('Crisis Indicator Data'!#REF!="No Data",1,IF(#REF!&lt;&gt;"",1,0))</f>
        <v>#REF!</v>
      </c>
      <c r="I34" s="213" t="e">
        <f>IF('Crisis Indicator Data'!#REF!="No Data",1,IF(#REF!&lt;&gt;"",1,0))</f>
        <v>#REF!</v>
      </c>
      <c r="J34" s="213" t="e">
        <f>IF('Crisis Indicator Data'!#REF!="No Data",1,IF(#REF!&lt;&gt;"",1,0))</f>
        <v>#REF!</v>
      </c>
      <c r="K34" s="213" t="e">
        <f>IF('Crisis Indicator Data'!#REF!="No Data",1,IF(#REF!&lt;&gt;"",1,0))</f>
        <v>#REF!</v>
      </c>
      <c r="L34" s="213" t="e">
        <f>IF('Crisis Indicator Data'!#REF!="No Data",1,IF(#REF!&lt;&gt;"",1,0))</f>
        <v>#REF!</v>
      </c>
      <c r="M34" s="213" t="e">
        <f>IF('Crisis Indicator Data'!#REF!="No Data",1,IF(#REF!&lt;&gt;"",1,0))</f>
        <v>#REF!</v>
      </c>
      <c r="N34" s="213" t="e">
        <f>IF('Crisis Indicator Data'!#REF!="No Data",1,IF(#REF!&lt;&gt;"",1,0))</f>
        <v>#REF!</v>
      </c>
      <c r="O34" s="213" t="e">
        <f>IF('Crisis Indicator Data'!#REF!="No Data",1,IF(#REF!&lt;&gt;"",1,0))</f>
        <v>#REF!</v>
      </c>
      <c r="P34" s="213" t="e">
        <f>IF('Crisis Indicator Data'!#REF!="No Data",1,IF(#REF!&lt;&gt;"",1,0))</f>
        <v>#REF!</v>
      </c>
      <c r="Q34" s="213" t="e">
        <f>IF('Crisis Indicator Data'!#REF!="No Data",1,IF(#REF!&lt;&gt;"",1,0))</f>
        <v>#REF!</v>
      </c>
      <c r="R34" s="213" t="e">
        <f>IF('Crisis Indicator Data'!#REF!="No Data",1,IF(#REF!&lt;&gt;"",1,0))</f>
        <v>#REF!</v>
      </c>
      <c r="S34" s="213" t="e">
        <f>IF('Crisis Indicator Data'!#REF!="No Data",1,IF(#REF!&lt;&gt;"",1,0))</f>
        <v>#REF!</v>
      </c>
      <c r="T34" s="213" t="e">
        <f>IF('Crisis Indicator Data'!#REF!="No Data",1,IF(#REF!&lt;&gt;"",1,0))</f>
        <v>#REF!</v>
      </c>
      <c r="U34" s="213" t="e">
        <f>IF('Crisis Indicator Data'!#REF!="No Data",1,IF(#REF!&lt;&gt;"",1,0))</f>
        <v>#REF!</v>
      </c>
      <c r="V34" s="213" t="e">
        <f>IF('Crisis Indicator Data'!#REF!="No Data",1,IF(#REF!&lt;&gt;"",1,0))</f>
        <v>#REF!</v>
      </c>
      <c r="W34" s="213" t="e">
        <f>IF('Crisis Indicator Data'!#REF!="No Data",1,IF(#REF!&lt;&gt;"",1,0))</f>
        <v>#REF!</v>
      </c>
      <c r="X34" s="213" t="e">
        <f>IF('Crisis Indicator Data'!#REF!="No Data",1,IF(#REF!&lt;&gt;"",1,0))</f>
        <v>#REF!</v>
      </c>
      <c r="Y34" s="213" t="e">
        <f>IF('Crisis Indicator Data'!#REF!="No Data",1,IF(#REF!&lt;&gt;"",1,0))</f>
        <v>#REF!</v>
      </c>
      <c r="Z34" s="213" t="e">
        <f>IF('Crisis Indicator Data'!#REF!="No Data",1,IF(#REF!&lt;&gt;"",1,0))</f>
        <v>#REF!</v>
      </c>
      <c r="AA34" s="213" t="e">
        <f>IF('Crisis Indicator Data'!#REF!="No Data",1,IF(#REF!&lt;&gt;"",1,0))</f>
        <v>#REF!</v>
      </c>
      <c r="AB34" s="213" t="e">
        <f>IF('Crisis Indicator Data'!#REF!="No Data",1,IF(#REF!&lt;&gt;"",1,0))</f>
        <v>#REF!</v>
      </c>
      <c r="AC34" s="213" t="e">
        <f>IF('Crisis Indicator Data'!#REF!="No Data",1,IF(#REF!&lt;&gt;"",1,0))</f>
        <v>#REF!</v>
      </c>
      <c r="AD34" s="213" t="e">
        <f>IF('Crisis Indicator Data'!#REF!="No Data",1,IF(#REF!&lt;&gt;"",1,0))</f>
        <v>#REF!</v>
      </c>
      <c r="AE34" s="213" t="e">
        <f>IF('Crisis Indicator Data'!#REF!="No Data",1,IF(#REF!&lt;&gt;"",1,0))</f>
        <v>#REF!</v>
      </c>
      <c r="AF34" s="213" t="e">
        <f>IF('Crisis Indicator Data'!#REF!="No Data",1,IF(#REF!&lt;&gt;"",1,0))</f>
        <v>#REF!</v>
      </c>
      <c r="AG34" s="213" t="e">
        <f>IF('Crisis Indicator Data'!#REF!="No Data",1,IF(#REF!&lt;&gt;"",1,0))</f>
        <v>#REF!</v>
      </c>
      <c r="AH34" s="213" t="e">
        <f>IF('Crisis Indicator Data'!#REF!="No Data",1,IF(#REF!&lt;&gt;"",1,0))</f>
        <v>#REF!</v>
      </c>
      <c r="AI34" s="213" t="e">
        <f>IF('Crisis Indicator Data'!#REF!="No Data",1,IF(#REF!&lt;&gt;"",1,0))</f>
        <v>#REF!</v>
      </c>
      <c r="AJ34" s="213" t="e">
        <f>IF('Crisis Indicator Data'!#REF!="No Data",1,IF(#REF!&lt;&gt;"",1,0))</f>
        <v>#REF!</v>
      </c>
      <c r="AK34" s="213" t="e">
        <f>IF('Crisis Indicator Data'!#REF!="No Data",1,IF(#REF!&lt;&gt;"",1,0))</f>
        <v>#REF!</v>
      </c>
      <c r="AL34" s="213" t="e">
        <f>IF('Crisis Indicator Data'!#REF!="No Data",1,IF(#REF!&lt;&gt;"",1,0))</f>
        <v>#REF!</v>
      </c>
      <c r="AM34" s="213" t="e">
        <f>IF('Crisis Indicator Data'!#REF!="No Data",1,IF(#REF!&lt;&gt;"",1,0))</f>
        <v>#REF!</v>
      </c>
      <c r="AN34" s="213" t="e">
        <f>IF('Crisis Indicator Data'!#REF!="No Data",1,IF(#REF!&lt;&gt;"",1,0))</f>
        <v>#REF!</v>
      </c>
      <c r="AO34" s="213" t="e">
        <f>IF('Crisis Indicator Data'!#REF!="No Data",1,IF(#REF!&lt;&gt;"",1,0))</f>
        <v>#REF!</v>
      </c>
      <c r="AP34" s="213" t="e">
        <f>IF('Crisis Indicator Data'!#REF!="No Data",1,IF(#REF!&lt;&gt;"",1,0))</f>
        <v>#REF!</v>
      </c>
      <c r="AQ34" s="213" t="e">
        <f>IF('Crisis Indicator Data'!#REF!="No Data",1,IF(#REF!&lt;&gt;"",1,0))</f>
        <v>#REF!</v>
      </c>
      <c r="AR34" s="213" t="e">
        <f>IF('Crisis Indicator Data'!#REF!="No Data",1,IF(#REF!&lt;&gt;"",1,0))</f>
        <v>#REF!</v>
      </c>
      <c r="AS34" s="213" t="e">
        <f>IF('Crisis Indicator Data'!#REF!="No Data",1,IF(#REF!&lt;&gt;"",1,0))</f>
        <v>#REF!</v>
      </c>
      <c r="AT34" s="213" t="e">
        <f>IF('Crisis Indicator Data'!#REF!="No Data",1,IF(#REF!&lt;&gt;"",1,0))</f>
        <v>#REF!</v>
      </c>
      <c r="AU34" s="213" t="e">
        <f>IF('Crisis Indicator Data'!#REF!="No Data",1,IF(#REF!&lt;&gt;"",1,0))</f>
        <v>#REF!</v>
      </c>
      <c r="AV34" s="213" t="e">
        <f>IF('Crisis Indicator Data'!#REF!="No Data",1,IF(#REF!&lt;&gt;"",1,0))</f>
        <v>#REF!</v>
      </c>
      <c r="AW34" s="213" t="e">
        <f>IF('Crisis Indicator Data'!#REF!="No Data",1,IF(#REF!&lt;&gt;"",1,0))</f>
        <v>#REF!</v>
      </c>
      <c r="AX34" s="213" t="e">
        <f>IF('Crisis Indicator Data'!#REF!="No Data",1,IF(#REF!&lt;&gt;"",1,0))</f>
        <v>#REF!</v>
      </c>
      <c r="AY34" s="213" t="e">
        <f>IF('Crisis Indicator Data'!#REF!="No Data",1,IF(#REF!&lt;&gt;"",1,0))</f>
        <v>#REF!</v>
      </c>
      <c r="AZ34" s="213" t="e">
        <f>IF('Crisis Indicator Data'!#REF!="No Data",1,IF(#REF!&lt;&gt;"",1,0))</f>
        <v>#REF!</v>
      </c>
      <c r="BA34" t="e">
        <f t="shared" ref="BA34:BA65" si="2">SUM(B34:AZ34)</f>
        <v>#REF!</v>
      </c>
      <c r="BB34" s="22" t="e">
        <f t="shared" ref="BB34:BB65" si="3">BA34/51</f>
        <v>#REF!</v>
      </c>
    </row>
    <row r="35" spans="1:54" x14ac:dyDescent="0.35">
      <c r="A35" t="s">
        <v>8102</v>
      </c>
      <c r="B35" s="213" t="e">
        <f>IF('Crisis Indicator Data'!#REF!="No Data",1,IF(#REF!&lt;&gt;"",1,0))</f>
        <v>#REF!</v>
      </c>
      <c r="C35" s="213" t="e">
        <f>IF('Crisis Indicator Data'!#REF!="No Data",1,IF(#REF!&lt;&gt;"",1,0))</f>
        <v>#REF!</v>
      </c>
      <c r="D35" s="213" t="e">
        <f>IF('Crisis Indicator Data'!#REF!="No Data",1,IF(#REF!&lt;&gt;"",1,0))</f>
        <v>#REF!</v>
      </c>
      <c r="E35" s="213" t="e">
        <f>IF('Crisis Indicator Data'!#REF!="No Data",1,IF(#REF!&lt;&gt;"",1,0))</f>
        <v>#REF!</v>
      </c>
      <c r="F35" s="213" t="e">
        <f>IF('Crisis Indicator Data'!#REF!="No Data",1,IF(#REF!&lt;&gt;"",1,0))</f>
        <v>#REF!</v>
      </c>
      <c r="G35" s="213" t="e">
        <f>IF('Crisis Indicator Data'!#REF!="No Data",1,IF(#REF!&lt;&gt;"",1,0))</f>
        <v>#REF!</v>
      </c>
      <c r="H35" s="213" t="e">
        <f>IF('Crisis Indicator Data'!#REF!="No Data",1,IF(#REF!&lt;&gt;"",1,0))</f>
        <v>#REF!</v>
      </c>
      <c r="I35" s="213" t="e">
        <f>IF('Crisis Indicator Data'!#REF!="No Data",1,IF(#REF!&lt;&gt;"",1,0))</f>
        <v>#REF!</v>
      </c>
      <c r="J35" s="213" t="e">
        <f>IF('Crisis Indicator Data'!#REF!="No Data",1,IF(#REF!&lt;&gt;"",1,0))</f>
        <v>#REF!</v>
      </c>
      <c r="K35" s="213" t="e">
        <f>IF('Crisis Indicator Data'!#REF!="No Data",1,IF(#REF!&lt;&gt;"",1,0))</f>
        <v>#REF!</v>
      </c>
      <c r="L35" s="213" t="e">
        <f>IF('Crisis Indicator Data'!#REF!="No Data",1,IF(#REF!&lt;&gt;"",1,0))</f>
        <v>#REF!</v>
      </c>
      <c r="M35" s="213" t="e">
        <f>IF('Crisis Indicator Data'!#REF!="No Data",1,IF(#REF!&lt;&gt;"",1,0))</f>
        <v>#REF!</v>
      </c>
      <c r="N35" s="213" t="e">
        <f>IF('Crisis Indicator Data'!#REF!="No Data",1,IF(#REF!&lt;&gt;"",1,0))</f>
        <v>#REF!</v>
      </c>
      <c r="O35" s="213" t="e">
        <f>IF('Crisis Indicator Data'!#REF!="No Data",1,IF(#REF!&lt;&gt;"",1,0))</f>
        <v>#REF!</v>
      </c>
      <c r="P35" s="213" t="e">
        <f>IF('Crisis Indicator Data'!#REF!="No Data",1,IF(#REF!&lt;&gt;"",1,0))</f>
        <v>#REF!</v>
      </c>
      <c r="Q35" s="213" t="e">
        <f>IF('Crisis Indicator Data'!#REF!="No Data",1,IF(#REF!&lt;&gt;"",1,0))</f>
        <v>#REF!</v>
      </c>
      <c r="R35" s="213" t="e">
        <f>IF('Crisis Indicator Data'!#REF!="No Data",1,IF(#REF!&lt;&gt;"",1,0))</f>
        <v>#REF!</v>
      </c>
      <c r="S35" s="213" t="e">
        <f>IF('Crisis Indicator Data'!#REF!="No Data",1,IF(#REF!&lt;&gt;"",1,0))</f>
        <v>#REF!</v>
      </c>
      <c r="T35" s="213" t="e">
        <f>IF('Crisis Indicator Data'!#REF!="No Data",1,IF(#REF!&lt;&gt;"",1,0))</f>
        <v>#REF!</v>
      </c>
      <c r="U35" s="213" t="e">
        <f>IF('Crisis Indicator Data'!#REF!="No Data",1,IF(#REF!&lt;&gt;"",1,0))</f>
        <v>#REF!</v>
      </c>
      <c r="V35" s="213" t="e">
        <f>IF('Crisis Indicator Data'!#REF!="No Data",1,IF(#REF!&lt;&gt;"",1,0))</f>
        <v>#REF!</v>
      </c>
      <c r="W35" s="213" t="e">
        <f>IF('Crisis Indicator Data'!#REF!="No Data",1,IF(#REF!&lt;&gt;"",1,0))</f>
        <v>#REF!</v>
      </c>
      <c r="X35" s="213" t="e">
        <f>IF('Crisis Indicator Data'!#REF!="No Data",1,IF(#REF!&lt;&gt;"",1,0))</f>
        <v>#REF!</v>
      </c>
      <c r="Y35" s="213" t="e">
        <f>IF('Crisis Indicator Data'!#REF!="No Data",1,IF(#REF!&lt;&gt;"",1,0))</f>
        <v>#REF!</v>
      </c>
      <c r="Z35" s="213" t="e">
        <f>IF('Crisis Indicator Data'!#REF!="No Data",1,IF(#REF!&lt;&gt;"",1,0))</f>
        <v>#REF!</v>
      </c>
      <c r="AA35" s="213" t="e">
        <f>IF('Crisis Indicator Data'!#REF!="No Data",1,IF(#REF!&lt;&gt;"",1,0))</f>
        <v>#REF!</v>
      </c>
      <c r="AB35" s="213" t="e">
        <f>IF('Crisis Indicator Data'!#REF!="No Data",1,IF(#REF!&lt;&gt;"",1,0))</f>
        <v>#REF!</v>
      </c>
      <c r="AC35" s="213" t="e">
        <f>IF('Crisis Indicator Data'!#REF!="No Data",1,IF(#REF!&lt;&gt;"",1,0))</f>
        <v>#REF!</v>
      </c>
      <c r="AD35" s="213" t="e">
        <f>IF('Crisis Indicator Data'!#REF!="No Data",1,IF(#REF!&lt;&gt;"",1,0))</f>
        <v>#REF!</v>
      </c>
      <c r="AE35" s="213" t="e">
        <f>IF('Crisis Indicator Data'!#REF!="No Data",1,IF(#REF!&lt;&gt;"",1,0))</f>
        <v>#REF!</v>
      </c>
      <c r="AF35" s="213" t="e">
        <f>IF('Crisis Indicator Data'!#REF!="No Data",1,IF(#REF!&lt;&gt;"",1,0))</f>
        <v>#REF!</v>
      </c>
      <c r="AG35" s="213" t="e">
        <f>IF('Crisis Indicator Data'!#REF!="No Data",1,IF(#REF!&lt;&gt;"",1,0))</f>
        <v>#REF!</v>
      </c>
      <c r="AH35" s="213" t="e">
        <f>IF('Crisis Indicator Data'!#REF!="No Data",1,IF(#REF!&lt;&gt;"",1,0))</f>
        <v>#REF!</v>
      </c>
      <c r="AI35" s="213" t="e">
        <f>IF('Crisis Indicator Data'!#REF!="No Data",1,IF(#REF!&lt;&gt;"",1,0))</f>
        <v>#REF!</v>
      </c>
      <c r="AJ35" s="213" t="e">
        <f>IF('Crisis Indicator Data'!#REF!="No Data",1,IF(#REF!&lt;&gt;"",1,0))</f>
        <v>#REF!</v>
      </c>
      <c r="AK35" s="213" t="e">
        <f>IF('Crisis Indicator Data'!#REF!="No Data",1,IF(#REF!&lt;&gt;"",1,0))</f>
        <v>#REF!</v>
      </c>
      <c r="AL35" s="213" t="e">
        <f>IF('Crisis Indicator Data'!#REF!="No Data",1,IF(#REF!&lt;&gt;"",1,0))</f>
        <v>#REF!</v>
      </c>
      <c r="AM35" s="213" t="e">
        <f>IF('Crisis Indicator Data'!#REF!="No Data",1,IF(#REF!&lt;&gt;"",1,0))</f>
        <v>#REF!</v>
      </c>
      <c r="AN35" s="213" t="e">
        <f>IF('Crisis Indicator Data'!#REF!="No Data",1,IF(#REF!&lt;&gt;"",1,0))</f>
        <v>#REF!</v>
      </c>
      <c r="AO35" s="213" t="e">
        <f>IF('Crisis Indicator Data'!#REF!="No Data",1,IF(#REF!&lt;&gt;"",1,0))</f>
        <v>#REF!</v>
      </c>
      <c r="AP35" s="213" t="e">
        <f>IF('Crisis Indicator Data'!#REF!="No Data",1,IF(#REF!&lt;&gt;"",1,0))</f>
        <v>#REF!</v>
      </c>
      <c r="AQ35" s="213" t="e">
        <f>IF('Crisis Indicator Data'!#REF!="No Data",1,IF(#REF!&lt;&gt;"",1,0))</f>
        <v>#REF!</v>
      </c>
      <c r="AR35" s="213" t="e">
        <f>IF('Crisis Indicator Data'!#REF!="No Data",1,IF(#REF!&lt;&gt;"",1,0))</f>
        <v>#REF!</v>
      </c>
      <c r="AS35" s="213" t="e">
        <f>IF('Crisis Indicator Data'!#REF!="No Data",1,IF(#REF!&lt;&gt;"",1,0))</f>
        <v>#REF!</v>
      </c>
      <c r="AT35" s="213" t="e">
        <f>IF('Crisis Indicator Data'!#REF!="No Data",1,IF(#REF!&lt;&gt;"",1,0))</f>
        <v>#REF!</v>
      </c>
      <c r="AU35" s="213" t="e">
        <f>IF('Crisis Indicator Data'!#REF!="No Data",1,IF(#REF!&lt;&gt;"",1,0))</f>
        <v>#REF!</v>
      </c>
      <c r="AV35" s="213" t="e">
        <f>IF('Crisis Indicator Data'!#REF!="No Data",1,IF(#REF!&lt;&gt;"",1,0))</f>
        <v>#REF!</v>
      </c>
      <c r="AW35" s="213" t="e">
        <f>IF('Crisis Indicator Data'!#REF!="No Data",1,IF(#REF!&lt;&gt;"",1,0))</f>
        <v>#REF!</v>
      </c>
      <c r="AX35" s="213" t="e">
        <f>IF('Crisis Indicator Data'!#REF!="No Data",1,IF(#REF!&lt;&gt;"",1,0))</f>
        <v>#REF!</v>
      </c>
      <c r="AY35" s="213" t="e">
        <f>IF('Crisis Indicator Data'!#REF!="No Data",1,IF(#REF!&lt;&gt;"",1,0))</f>
        <v>#REF!</v>
      </c>
      <c r="AZ35" s="213" t="e">
        <f>IF('Crisis Indicator Data'!#REF!="No Data",1,IF(#REF!&lt;&gt;"",1,0))</f>
        <v>#REF!</v>
      </c>
      <c r="BA35" t="e">
        <f t="shared" si="2"/>
        <v>#REF!</v>
      </c>
      <c r="BB35" s="22" t="e">
        <f t="shared" si="3"/>
        <v>#REF!</v>
      </c>
    </row>
    <row r="36" spans="1:54" x14ac:dyDescent="0.35">
      <c r="A36" t="s">
        <v>8104</v>
      </c>
      <c r="B36" s="213" t="e">
        <f>IF('Crisis Indicator Data'!#REF!="No Data",1,IF(#REF!&lt;&gt;"",1,0))</f>
        <v>#REF!</v>
      </c>
      <c r="C36" s="213" t="e">
        <f>IF('Crisis Indicator Data'!#REF!="No Data",1,IF(#REF!&lt;&gt;"",1,0))</f>
        <v>#REF!</v>
      </c>
      <c r="D36" s="213" t="e">
        <f>IF('Crisis Indicator Data'!#REF!="No Data",1,IF(#REF!&lt;&gt;"",1,0))</f>
        <v>#REF!</v>
      </c>
      <c r="E36" s="213" t="e">
        <f>IF('Crisis Indicator Data'!#REF!="No Data",1,IF(#REF!&lt;&gt;"",1,0))</f>
        <v>#REF!</v>
      </c>
      <c r="F36" s="213" t="e">
        <f>IF('Crisis Indicator Data'!#REF!="No Data",1,IF(#REF!&lt;&gt;"",1,0))</f>
        <v>#REF!</v>
      </c>
      <c r="G36" s="213" t="e">
        <f>IF('Crisis Indicator Data'!#REF!="No Data",1,IF(#REF!&lt;&gt;"",1,0))</f>
        <v>#REF!</v>
      </c>
      <c r="H36" s="213" t="e">
        <f>IF('Crisis Indicator Data'!#REF!="No Data",1,IF(#REF!&lt;&gt;"",1,0))</f>
        <v>#REF!</v>
      </c>
      <c r="I36" s="213" t="e">
        <f>IF('Crisis Indicator Data'!#REF!="No Data",1,IF(#REF!&lt;&gt;"",1,0))</f>
        <v>#REF!</v>
      </c>
      <c r="J36" s="213" t="e">
        <f>IF('Crisis Indicator Data'!#REF!="No Data",1,IF(#REF!&lt;&gt;"",1,0))</f>
        <v>#REF!</v>
      </c>
      <c r="K36" s="213" t="e">
        <f>IF('Crisis Indicator Data'!#REF!="No Data",1,IF(#REF!&lt;&gt;"",1,0))</f>
        <v>#REF!</v>
      </c>
      <c r="L36" s="213" t="e">
        <f>IF('Crisis Indicator Data'!#REF!="No Data",1,IF(#REF!&lt;&gt;"",1,0))</f>
        <v>#REF!</v>
      </c>
      <c r="M36" s="213" t="e">
        <f>IF('Crisis Indicator Data'!#REF!="No Data",1,IF(#REF!&lt;&gt;"",1,0))</f>
        <v>#REF!</v>
      </c>
      <c r="N36" s="213" t="e">
        <f>IF('Crisis Indicator Data'!#REF!="No Data",1,IF(#REF!&lt;&gt;"",1,0))</f>
        <v>#REF!</v>
      </c>
      <c r="O36" s="213" t="e">
        <f>IF('Crisis Indicator Data'!#REF!="No Data",1,IF(#REF!&lt;&gt;"",1,0))</f>
        <v>#REF!</v>
      </c>
      <c r="P36" s="213" t="e">
        <f>IF('Crisis Indicator Data'!#REF!="No Data",1,IF(#REF!&lt;&gt;"",1,0))</f>
        <v>#REF!</v>
      </c>
      <c r="Q36" s="213" t="e">
        <f>IF('Crisis Indicator Data'!#REF!="No Data",1,IF(#REF!&lt;&gt;"",1,0))</f>
        <v>#REF!</v>
      </c>
      <c r="R36" s="213" t="e">
        <f>IF('Crisis Indicator Data'!#REF!="No Data",1,IF(#REF!&lt;&gt;"",1,0))</f>
        <v>#REF!</v>
      </c>
      <c r="S36" s="213" t="e">
        <f>IF('Crisis Indicator Data'!#REF!="No Data",1,IF(#REF!&lt;&gt;"",1,0))</f>
        <v>#REF!</v>
      </c>
      <c r="T36" s="213" t="e">
        <f>IF('Crisis Indicator Data'!#REF!="No Data",1,IF(#REF!&lt;&gt;"",1,0))</f>
        <v>#REF!</v>
      </c>
      <c r="U36" s="213" t="e">
        <f>IF('Crisis Indicator Data'!#REF!="No Data",1,IF(#REF!&lt;&gt;"",1,0))</f>
        <v>#REF!</v>
      </c>
      <c r="V36" s="213" t="e">
        <f>IF('Crisis Indicator Data'!#REF!="No Data",1,IF(#REF!&lt;&gt;"",1,0))</f>
        <v>#REF!</v>
      </c>
      <c r="W36" s="213" t="e">
        <f>IF('Crisis Indicator Data'!#REF!="No Data",1,IF(#REF!&lt;&gt;"",1,0))</f>
        <v>#REF!</v>
      </c>
      <c r="X36" s="213" t="e">
        <f>IF('Crisis Indicator Data'!#REF!="No Data",1,IF(#REF!&lt;&gt;"",1,0))</f>
        <v>#REF!</v>
      </c>
      <c r="Y36" s="213" t="e">
        <f>IF('Crisis Indicator Data'!#REF!="No Data",1,IF(#REF!&lt;&gt;"",1,0))</f>
        <v>#REF!</v>
      </c>
      <c r="Z36" s="213" t="e">
        <f>IF('Crisis Indicator Data'!#REF!="No Data",1,IF(#REF!&lt;&gt;"",1,0))</f>
        <v>#REF!</v>
      </c>
      <c r="AA36" s="213" t="e">
        <f>IF('Crisis Indicator Data'!#REF!="No Data",1,IF(#REF!&lt;&gt;"",1,0))</f>
        <v>#REF!</v>
      </c>
      <c r="AB36" s="213" t="e">
        <f>IF('Crisis Indicator Data'!#REF!="No Data",1,IF(#REF!&lt;&gt;"",1,0))</f>
        <v>#REF!</v>
      </c>
      <c r="AC36" s="213" t="e">
        <f>IF('Crisis Indicator Data'!#REF!="No Data",1,IF(#REF!&lt;&gt;"",1,0))</f>
        <v>#REF!</v>
      </c>
      <c r="AD36" s="213" t="e">
        <f>IF('Crisis Indicator Data'!#REF!="No Data",1,IF(#REF!&lt;&gt;"",1,0))</f>
        <v>#REF!</v>
      </c>
      <c r="AE36" s="213" t="e">
        <f>IF('Crisis Indicator Data'!#REF!="No Data",1,IF(#REF!&lt;&gt;"",1,0))</f>
        <v>#REF!</v>
      </c>
      <c r="AF36" s="213" t="e">
        <f>IF('Crisis Indicator Data'!#REF!="No Data",1,IF(#REF!&lt;&gt;"",1,0))</f>
        <v>#REF!</v>
      </c>
      <c r="AG36" s="213" t="e">
        <f>IF('Crisis Indicator Data'!#REF!="No Data",1,IF(#REF!&lt;&gt;"",1,0))</f>
        <v>#REF!</v>
      </c>
      <c r="AH36" s="213" t="e">
        <f>IF('Crisis Indicator Data'!#REF!="No Data",1,IF(#REF!&lt;&gt;"",1,0))</f>
        <v>#REF!</v>
      </c>
      <c r="AI36" s="213" t="e">
        <f>IF('Crisis Indicator Data'!#REF!="No Data",1,IF(#REF!&lt;&gt;"",1,0))</f>
        <v>#REF!</v>
      </c>
      <c r="AJ36" s="213" t="e">
        <f>IF('Crisis Indicator Data'!#REF!="No Data",1,IF(#REF!&lt;&gt;"",1,0))</f>
        <v>#REF!</v>
      </c>
      <c r="AK36" s="213" t="e">
        <f>IF('Crisis Indicator Data'!#REF!="No Data",1,IF(#REF!&lt;&gt;"",1,0))</f>
        <v>#REF!</v>
      </c>
      <c r="AL36" s="213" t="e">
        <f>IF('Crisis Indicator Data'!#REF!="No Data",1,IF(#REF!&lt;&gt;"",1,0))</f>
        <v>#REF!</v>
      </c>
      <c r="AM36" s="213" t="e">
        <f>IF('Crisis Indicator Data'!#REF!="No Data",1,IF(#REF!&lt;&gt;"",1,0))</f>
        <v>#REF!</v>
      </c>
      <c r="AN36" s="213" t="e">
        <f>IF('Crisis Indicator Data'!#REF!="No Data",1,IF(#REF!&lt;&gt;"",1,0))</f>
        <v>#REF!</v>
      </c>
      <c r="AO36" s="213" t="e">
        <f>IF('Crisis Indicator Data'!#REF!="No Data",1,IF(#REF!&lt;&gt;"",1,0))</f>
        <v>#REF!</v>
      </c>
      <c r="AP36" s="213" t="e">
        <f>IF('Crisis Indicator Data'!#REF!="No Data",1,IF(#REF!&lt;&gt;"",1,0))</f>
        <v>#REF!</v>
      </c>
      <c r="AQ36" s="213" t="e">
        <f>IF('Crisis Indicator Data'!#REF!="No Data",1,IF(#REF!&lt;&gt;"",1,0))</f>
        <v>#REF!</v>
      </c>
      <c r="AR36" s="213" t="e">
        <f>IF('Crisis Indicator Data'!#REF!="No Data",1,IF(#REF!&lt;&gt;"",1,0))</f>
        <v>#REF!</v>
      </c>
      <c r="AS36" s="213" t="e">
        <f>IF('Crisis Indicator Data'!#REF!="No Data",1,IF(#REF!&lt;&gt;"",1,0))</f>
        <v>#REF!</v>
      </c>
      <c r="AT36" s="213" t="e">
        <f>IF('Crisis Indicator Data'!#REF!="No Data",1,IF(#REF!&lt;&gt;"",1,0))</f>
        <v>#REF!</v>
      </c>
      <c r="AU36" s="213" t="e">
        <f>IF('Crisis Indicator Data'!#REF!="No Data",1,IF(#REF!&lt;&gt;"",1,0))</f>
        <v>#REF!</v>
      </c>
      <c r="AV36" s="213" t="e">
        <f>IF('Crisis Indicator Data'!#REF!="No Data",1,IF(#REF!&lt;&gt;"",1,0))</f>
        <v>#REF!</v>
      </c>
      <c r="AW36" s="213" t="e">
        <f>IF('Crisis Indicator Data'!#REF!="No Data",1,IF(#REF!&lt;&gt;"",1,0))</f>
        <v>#REF!</v>
      </c>
      <c r="AX36" s="213" t="e">
        <f>IF('Crisis Indicator Data'!#REF!="No Data",1,IF(#REF!&lt;&gt;"",1,0))</f>
        <v>#REF!</v>
      </c>
      <c r="AY36" s="213" t="e">
        <f>IF('Crisis Indicator Data'!#REF!="No Data",1,IF(#REF!&lt;&gt;"",1,0))</f>
        <v>#REF!</v>
      </c>
      <c r="AZ36" s="213" t="e">
        <f>IF('Crisis Indicator Data'!#REF!="No Data",1,IF(#REF!&lt;&gt;"",1,0))</f>
        <v>#REF!</v>
      </c>
      <c r="BA36" t="e">
        <f t="shared" si="2"/>
        <v>#REF!</v>
      </c>
      <c r="BB36" s="22" t="e">
        <f t="shared" si="3"/>
        <v>#REF!</v>
      </c>
    </row>
    <row r="37" spans="1:54" x14ac:dyDescent="0.35">
      <c r="A37" t="s">
        <v>8110</v>
      </c>
      <c r="B37" s="213" t="e">
        <f>IF('Crisis Indicator Data'!#REF!="No Data",1,IF(#REF!&lt;&gt;"",1,0))</f>
        <v>#REF!</v>
      </c>
      <c r="C37" s="213" t="e">
        <f>IF('Crisis Indicator Data'!#REF!="No Data",1,IF(#REF!&lt;&gt;"",1,0))</f>
        <v>#REF!</v>
      </c>
      <c r="D37" s="213" t="e">
        <f>IF('Crisis Indicator Data'!#REF!="No Data",1,IF(#REF!&lt;&gt;"",1,0))</f>
        <v>#REF!</v>
      </c>
      <c r="E37" s="213" t="e">
        <f>IF('Crisis Indicator Data'!#REF!="No Data",1,IF(#REF!&lt;&gt;"",1,0))</f>
        <v>#REF!</v>
      </c>
      <c r="F37" s="213" t="e">
        <f>IF('Crisis Indicator Data'!#REF!="No Data",1,IF(#REF!&lt;&gt;"",1,0))</f>
        <v>#REF!</v>
      </c>
      <c r="G37" s="213" t="e">
        <f>IF('Crisis Indicator Data'!#REF!="No Data",1,IF(#REF!&lt;&gt;"",1,0))</f>
        <v>#REF!</v>
      </c>
      <c r="H37" s="213" t="e">
        <f>IF('Crisis Indicator Data'!#REF!="No Data",1,IF(#REF!&lt;&gt;"",1,0))</f>
        <v>#REF!</v>
      </c>
      <c r="I37" s="213" t="e">
        <f>IF('Crisis Indicator Data'!#REF!="No Data",1,IF(#REF!&lt;&gt;"",1,0))</f>
        <v>#REF!</v>
      </c>
      <c r="J37" s="213" t="e">
        <f>IF('Crisis Indicator Data'!#REF!="No Data",1,IF(#REF!&lt;&gt;"",1,0))</f>
        <v>#REF!</v>
      </c>
      <c r="K37" s="213" t="e">
        <f>IF('Crisis Indicator Data'!#REF!="No Data",1,IF(#REF!&lt;&gt;"",1,0))</f>
        <v>#REF!</v>
      </c>
      <c r="L37" s="213" t="e">
        <f>IF('Crisis Indicator Data'!#REF!="No Data",1,IF(#REF!&lt;&gt;"",1,0))</f>
        <v>#REF!</v>
      </c>
      <c r="M37" s="213" t="e">
        <f>IF('Crisis Indicator Data'!#REF!="No Data",1,IF(#REF!&lt;&gt;"",1,0))</f>
        <v>#REF!</v>
      </c>
      <c r="N37" s="213" t="e">
        <f>IF('Crisis Indicator Data'!#REF!="No Data",1,IF(#REF!&lt;&gt;"",1,0))</f>
        <v>#REF!</v>
      </c>
      <c r="O37" s="213" t="e">
        <f>IF('Crisis Indicator Data'!#REF!="No Data",1,IF(#REF!&lt;&gt;"",1,0))</f>
        <v>#REF!</v>
      </c>
      <c r="P37" s="213" t="e">
        <f>IF('Crisis Indicator Data'!#REF!="No Data",1,IF(#REF!&lt;&gt;"",1,0))</f>
        <v>#REF!</v>
      </c>
      <c r="Q37" s="213" t="e">
        <f>IF('Crisis Indicator Data'!#REF!="No Data",1,IF(#REF!&lt;&gt;"",1,0))</f>
        <v>#REF!</v>
      </c>
      <c r="R37" s="213" t="e">
        <f>IF('Crisis Indicator Data'!#REF!="No Data",1,IF(#REF!&lt;&gt;"",1,0))</f>
        <v>#REF!</v>
      </c>
      <c r="S37" s="213" t="e">
        <f>IF('Crisis Indicator Data'!#REF!="No Data",1,IF(#REF!&lt;&gt;"",1,0))</f>
        <v>#REF!</v>
      </c>
      <c r="T37" s="213" t="e">
        <f>IF('Crisis Indicator Data'!#REF!="No Data",1,IF(#REF!&lt;&gt;"",1,0))</f>
        <v>#REF!</v>
      </c>
      <c r="U37" s="213" t="e">
        <f>IF('Crisis Indicator Data'!#REF!="No Data",1,IF(#REF!&lt;&gt;"",1,0))</f>
        <v>#REF!</v>
      </c>
      <c r="V37" s="213" t="e">
        <f>IF('Crisis Indicator Data'!#REF!="No Data",1,IF(#REF!&lt;&gt;"",1,0))</f>
        <v>#REF!</v>
      </c>
      <c r="W37" s="213" t="e">
        <f>IF('Crisis Indicator Data'!#REF!="No Data",1,IF(#REF!&lt;&gt;"",1,0))</f>
        <v>#REF!</v>
      </c>
      <c r="X37" s="213" t="e">
        <f>IF('Crisis Indicator Data'!#REF!="No Data",1,IF(#REF!&lt;&gt;"",1,0))</f>
        <v>#REF!</v>
      </c>
      <c r="Y37" s="213" t="e">
        <f>IF('Crisis Indicator Data'!#REF!="No Data",1,IF(#REF!&lt;&gt;"",1,0))</f>
        <v>#REF!</v>
      </c>
      <c r="Z37" s="213" t="e">
        <f>IF('Crisis Indicator Data'!#REF!="No Data",1,IF(#REF!&lt;&gt;"",1,0))</f>
        <v>#REF!</v>
      </c>
      <c r="AA37" s="213" t="e">
        <f>IF('Crisis Indicator Data'!#REF!="No Data",1,IF(#REF!&lt;&gt;"",1,0))</f>
        <v>#REF!</v>
      </c>
      <c r="AB37" s="213" t="e">
        <f>IF('Crisis Indicator Data'!#REF!="No Data",1,IF(#REF!&lt;&gt;"",1,0))</f>
        <v>#REF!</v>
      </c>
      <c r="AC37" s="213" t="e">
        <f>IF('Crisis Indicator Data'!#REF!="No Data",1,IF(#REF!&lt;&gt;"",1,0))</f>
        <v>#REF!</v>
      </c>
      <c r="AD37" s="213" t="e">
        <f>IF('Crisis Indicator Data'!#REF!="No Data",1,IF(#REF!&lt;&gt;"",1,0))</f>
        <v>#REF!</v>
      </c>
      <c r="AE37" s="213" t="e">
        <f>IF('Crisis Indicator Data'!#REF!="No Data",1,IF(#REF!&lt;&gt;"",1,0))</f>
        <v>#REF!</v>
      </c>
      <c r="AF37" s="213" t="e">
        <f>IF('Crisis Indicator Data'!#REF!="No Data",1,IF(#REF!&lt;&gt;"",1,0))</f>
        <v>#REF!</v>
      </c>
      <c r="AG37" s="213" t="e">
        <f>IF('Crisis Indicator Data'!#REF!="No Data",1,IF(#REF!&lt;&gt;"",1,0))</f>
        <v>#REF!</v>
      </c>
      <c r="AH37" s="213" t="e">
        <f>IF('Crisis Indicator Data'!#REF!="No Data",1,IF(#REF!&lt;&gt;"",1,0))</f>
        <v>#REF!</v>
      </c>
      <c r="AI37" s="213" t="e">
        <f>IF('Crisis Indicator Data'!#REF!="No Data",1,IF(#REF!&lt;&gt;"",1,0))</f>
        <v>#REF!</v>
      </c>
      <c r="AJ37" s="213" t="e">
        <f>IF('Crisis Indicator Data'!#REF!="No Data",1,IF(#REF!&lt;&gt;"",1,0))</f>
        <v>#REF!</v>
      </c>
      <c r="AK37" s="213" t="e">
        <f>IF('Crisis Indicator Data'!#REF!="No Data",1,IF(#REF!&lt;&gt;"",1,0))</f>
        <v>#REF!</v>
      </c>
      <c r="AL37" s="213" t="e">
        <f>IF('Crisis Indicator Data'!#REF!="No Data",1,IF(#REF!&lt;&gt;"",1,0))</f>
        <v>#REF!</v>
      </c>
      <c r="AM37" s="213" t="e">
        <f>IF('Crisis Indicator Data'!#REF!="No Data",1,IF(#REF!&lt;&gt;"",1,0))</f>
        <v>#REF!</v>
      </c>
      <c r="AN37" s="213" t="e">
        <f>IF('Crisis Indicator Data'!#REF!="No Data",1,IF(#REF!&lt;&gt;"",1,0))</f>
        <v>#REF!</v>
      </c>
      <c r="AO37" s="213" t="e">
        <f>IF('Crisis Indicator Data'!#REF!="No Data",1,IF(#REF!&lt;&gt;"",1,0))</f>
        <v>#REF!</v>
      </c>
      <c r="AP37" s="213" t="e">
        <f>IF('Crisis Indicator Data'!#REF!="No Data",1,IF(#REF!&lt;&gt;"",1,0))</f>
        <v>#REF!</v>
      </c>
      <c r="AQ37" s="213" t="e">
        <f>IF('Crisis Indicator Data'!#REF!="No Data",1,IF(#REF!&lt;&gt;"",1,0))</f>
        <v>#REF!</v>
      </c>
      <c r="AR37" s="213" t="e">
        <f>IF('Crisis Indicator Data'!#REF!="No Data",1,IF(#REF!&lt;&gt;"",1,0))</f>
        <v>#REF!</v>
      </c>
      <c r="AS37" s="213" t="e">
        <f>IF('Crisis Indicator Data'!#REF!="No Data",1,IF(#REF!&lt;&gt;"",1,0))</f>
        <v>#REF!</v>
      </c>
      <c r="AT37" s="213" t="e">
        <f>IF('Crisis Indicator Data'!#REF!="No Data",1,IF(#REF!&lt;&gt;"",1,0))</f>
        <v>#REF!</v>
      </c>
      <c r="AU37" s="213" t="e">
        <f>IF('Crisis Indicator Data'!#REF!="No Data",1,IF(#REF!&lt;&gt;"",1,0))</f>
        <v>#REF!</v>
      </c>
      <c r="AV37" s="213" t="e">
        <f>IF('Crisis Indicator Data'!#REF!="No Data",1,IF(#REF!&lt;&gt;"",1,0))</f>
        <v>#REF!</v>
      </c>
      <c r="AW37" s="213" t="e">
        <f>IF('Crisis Indicator Data'!#REF!="No Data",1,IF(#REF!&lt;&gt;"",1,0))</f>
        <v>#REF!</v>
      </c>
      <c r="AX37" s="213" t="e">
        <f>IF('Crisis Indicator Data'!#REF!="No Data",1,IF(#REF!&lt;&gt;"",1,0))</f>
        <v>#REF!</v>
      </c>
      <c r="AY37" s="213" t="e">
        <f>IF('Crisis Indicator Data'!#REF!="No Data",1,IF(#REF!&lt;&gt;"",1,0))</f>
        <v>#REF!</v>
      </c>
      <c r="AZ37" s="213" t="e">
        <f>IF('Crisis Indicator Data'!#REF!="No Data",1,IF(#REF!&lt;&gt;"",1,0))</f>
        <v>#REF!</v>
      </c>
      <c r="BA37" t="e">
        <f t="shared" si="2"/>
        <v>#REF!</v>
      </c>
      <c r="BB37" s="22" t="e">
        <f t="shared" si="3"/>
        <v>#REF!</v>
      </c>
    </row>
    <row r="38" spans="1:54" x14ac:dyDescent="0.35">
      <c r="A38" t="s">
        <v>8112</v>
      </c>
      <c r="B38" s="213" t="e">
        <f>IF('Crisis Indicator Data'!#REF!="No Data",1,IF(#REF!&lt;&gt;"",1,0))</f>
        <v>#REF!</v>
      </c>
      <c r="C38" s="213" t="e">
        <f>IF('Crisis Indicator Data'!#REF!="No Data",1,IF(#REF!&lt;&gt;"",1,0))</f>
        <v>#REF!</v>
      </c>
      <c r="D38" s="213" t="e">
        <f>IF('Crisis Indicator Data'!#REF!="No Data",1,IF(#REF!&lt;&gt;"",1,0))</f>
        <v>#REF!</v>
      </c>
      <c r="E38" s="213" t="e">
        <f>IF('Crisis Indicator Data'!#REF!="No Data",1,IF(#REF!&lt;&gt;"",1,0))</f>
        <v>#REF!</v>
      </c>
      <c r="F38" s="213" t="e">
        <f>IF('Crisis Indicator Data'!#REF!="No Data",1,IF(#REF!&lt;&gt;"",1,0))</f>
        <v>#REF!</v>
      </c>
      <c r="G38" s="213" t="e">
        <f>IF('Crisis Indicator Data'!#REF!="No Data",1,IF(#REF!&lt;&gt;"",1,0))</f>
        <v>#REF!</v>
      </c>
      <c r="H38" s="213" t="e">
        <f>IF('Crisis Indicator Data'!#REF!="No Data",1,IF(#REF!&lt;&gt;"",1,0))</f>
        <v>#REF!</v>
      </c>
      <c r="I38" s="213" t="e">
        <f>IF('Crisis Indicator Data'!#REF!="No Data",1,IF(#REF!&lt;&gt;"",1,0))</f>
        <v>#REF!</v>
      </c>
      <c r="J38" s="213" t="e">
        <f>IF('Crisis Indicator Data'!#REF!="No Data",1,IF(#REF!&lt;&gt;"",1,0))</f>
        <v>#REF!</v>
      </c>
      <c r="K38" s="213" t="e">
        <f>IF('Crisis Indicator Data'!#REF!="No Data",1,IF(#REF!&lt;&gt;"",1,0))</f>
        <v>#REF!</v>
      </c>
      <c r="L38" s="213" t="e">
        <f>IF('Crisis Indicator Data'!#REF!="No Data",1,IF(#REF!&lt;&gt;"",1,0))</f>
        <v>#REF!</v>
      </c>
      <c r="M38" s="213" t="e">
        <f>IF('Crisis Indicator Data'!#REF!="No Data",1,IF(#REF!&lt;&gt;"",1,0))</f>
        <v>#REF!</v>
      </c>
      <c r="N38" s="213" t="e">
        <f>IF('Crisis Indicator Data'!#REF!="No Data",1,IF(#REF!&lt;&gt;"",1,0))</f>
        <v>#REF!</v>
      </c>
      <c r="O38" s="213" t="e">
        <f>IF('Crisis Indicator Data'!#REF!="No Data",1,IF(#REF!&lt;&gt;"",1,0))</f>
        <v>#REF!</v>
      </c>
      <c r="P38" s="213" t="e">
        <f>IF('Crisis Indicator Data'!#REF!="No Data",1,IF(#REF!&lt;&gt;"",1,0))</f>
        <v>#REF!</v>
      </c>
      <c r="Q38" s="213" t="e">
        <f>IF('Crisis Indicator Data'!#REF!="No Data",1,IF(#REF!&lt;&gt;"",1,0))</f>
        <v>#REF!</v>
      </c>
      <c r="R38" s="213" t="e">
        <f>IF('Crisis Indicator Data'!#REF!="No Data",1,IF(#REF!&lt;&gt;"",1,0))</f>
        <v>#REF!</v>
      </c>
      <c r="S38" s="213" t="e">
        <f>IF('Crisis Indicator Data'!#REF!="No Data",1,IF(#REF!&lt;&gt;"",1,0))</f>
        <v>#REF!</v>
      </c>
      <c r="T38" s="213" t="e">
        <f>IF('Crisis Indicator Data'!#REF!="No Data",1,IF(#REF!&lt;&gt;"",1,0))</f>
        <v>#REF!</v>
      </c>
      <c r="U38" s="213" t="e">
        <f>IF('Crisis Indicator Data'!#REF!="No Data",1,IF(#REF!&lt;&gt;"",1,0))</f>
        <v>#REF!</v>
      </c>
      <c r="V38" s="213" t="e">
        <f>IF('Crisis Indicator Data'!#REF!="No Data",1,IF(#REF!&lt;&gt;"",1,0))</f>
        <v>#REF!</v>
      </c>
      <c r="W38" s="213" t="e">
        <f>IF('Crisis Indicator Data'!#REF!="No Data",1,IF(#REF!&lt;&gt;"",1,0))</f>
        <v>#REF!</v>
      </c>
      <c r="X38" s="213" t="e">
        <f>IF('Crisis Indicator Data'!#REF!="No Data",1,IF(#REF!&lt;&gt;"",1,0))</f>
        <v>#REF!</v>
      </c>
      <c r="Y38" s="213" t="e">
        <f>IF('Crisis Indicator Data'!#REF!="No Data",1,IF(#REF!&lt;&gt;"",1,0))</f>
        <v>#REF!</v>
      </c>
      <c r="Z38" s="213" t="e">
        <f>IF('Crisis Indicator Data'!#REF!="No Data",1,IF(#REF!&lt;&gt;"",1,0))</f>
        <v>#REF!</v>
      </c>
      <c r="AA38" s="213" t="e">
        <f>IF('Crisis Indicator Data'!#REF!="No Data",1,IF(#REF!&lt;&gt;"",1,0))</f>
        <v>#REF!</v>
      </c>
      <c r="AB38" s="213" t="e">
        <f>IF('Crisis Indicator Data'!#REF!="No Data",1,IF(#REF!&lt;&gt;"",1,0))</f>
        <v>#REF!</v>
      </c>
      <c r="AC38" s="213" t="e">
        <f>IF('Crisis Indicator Data'!#REF!="No Data",1,IF(#REF!&lt;&gt;"",1,0))</f>
        <v>#REF!</v>
      </c>
      <c r="AD38" s="213" t="e">
        <f>IF('Crisis Indicator Data'!#REF!="No Data",1,IF(#REF!&lt;&gt;"",1,0))</f>
        <v>#REF!</v>
      </c>
      <c r="AE38" s="213" t="e">
        <f>IF('Crisis Indicator Data'!#REF!="No Data",1,IF(#REF!&lt;&gt;"",1,0))</f>
        <v>#REF!</v>
      </c>
      <c r="AF38" s="213" t="e">
        <f>IF('Crisis Indicator Data'!#REF!="No Data",1,IF(#REF!&lt;&gt;"",1,0))</f>
        <v>#REF!</v>
      </c>
      <c r="AG38" s="213" t="e">
        <f>IF('Crisis Indicator Data'!#REF!="No Data",1,IF(#REF!&lt;&gt;"",1,0))</f>
        <v>#REF!</v>
      </c>
      <c r="AH38" s="213" t="e">
        <f>IF('Crisis Indicator Data'!#REF!="No Data",1,IF(#REF!&lt;&gt;"",1,0))</f>
        <v>#REF!</v>
      </c>
      <c r="AI38" s="213" t="e">
        <f>IF('Crisis Indicator Data'!#REF!="No Data",1,IF(#REF!&lt;&gt;"",1,0))</f>
        <v>#REF!</v>
      </c>
      <c r="AJ38" s="213" t="e">
        <f>IF('Crisis Indicator Data'!#REF!="No Data",1,IF(#REF!&lt;&gt;"",1,0))</f>
        <v>#REF!</v>
      </c>
      <c r="AK38" s="213" t="e">
        <f>IF('Crisis Indicator Data'!#REF!="No Data",1,IF(#REF!&lt;&gt;"",1,0))</f>
        <v>#REF!</v>
      </c>
      <c r="AL38" s="213" t="e">
        <f>IF('Crisis Indicator Data'!#REF!="No Data",1,IF(#REF!&lt;&gt;"",1,0))</f>
        <v>#REF!</v>
      </c>
      <c r="AM38" s="213" t="e">
        <f>IF('Crisis Indicator Data'!#REF!="No Data",1,IF(#REF!&lt;&gt;"",1,0))</f>
        <v>#REF!</v>
      </c>
      <c r="AN38" s="213" t="e">
        <f>IF('Crisis Indicator Data'!#REF!="No Data",1,IF(#REF!&lt;&gt;"",1,0))</f>
        <v>#REF!</v>
      </c>
      <c r="AO38" s="213" t="e">
        <f>IF('Crisis Indicator Data'!#REF!="No Data",1,IF(#REF!&lt;&gt;"",1,0))</f>
        <v>#REF!</v>
      </c>
      <c r="AP38" s="213" t="e">
        <f>IF('Crisis Indicator Data'!#REF!="No Data",1,IF(#REF!&lt;&gt;"",1,0))</f>
        <v>#REF!</v>
      </c>
      <c r="AQ38" s="213" t="e">
        <f>IF('Crisis Indicator Data'!#REF!="No Data",1,IF(#REF!&lt;&gt;"",1,0))</f>
        <v>#REF!</v>
      </c>
      <c r="AR38" s="213" t="e">
        <f>IF('Crisis Indicator Data'!#REF!="No Data",1,IF(#REF!&lt;&gt;"",1,0))</f>
        <v>#REF!</v>
      </c>
      <c r="AS38" s="213" t="e">
        <f>IF('Crisis Indicator Data'!#REF!="No Data",1,IF(#REF!&lt;&gt;"",1,0))</f>
        <v>#REF!</v>
      </c>
      <c r="AT38" s="213" t="e">
        <f>IF('Crisis Indicator Data'!#REF!="No Data",1,IF(#REF!&lt;&gt;"",1,0))</f>
        <v>#REF!</v>
      </c>
      <c r="AU38" s="213" t="e">
        <f>IF('Crisis Indicator Data'!#REF!="No Data",1,IF(#REF!&lt;&gt;"",1,0))</f>
        <v>#REF!</v>
      </c>
      <c r="AV38" s="213" t="e">
        <f>IF('Crisis Indicator Data'!#REF!="No Data",1,IF(#REF!&lt;&gt;"",1,0))</f>
        <v>#REF!</v>
      </c>
      <c r="AW38" s="213" t="e">
        <f>IF('Crisis Indicator Data'!#REF!="No Data",1,IF(#REF!&lt;&gt;"",1,0))</f>
        <v>#REF!</v>
      </c>
      <c r="AX38" s="213" t="e">
        <f>IF('Crisis Indicator Data'!#REF!="No Data",1,IF(#REF!&lt;&gt;"",1,0))</f>
        <v>#REF!</v>
      </c>
      <c r="AY38" s="213" t="e">
        <f>IF('Crisis Indicator Data'!#REF!="No Data",1,IF(#REF!&lt;&gt;"",1,0))</f>
        <v>#REF!</v>
      </c>
      <c r="AZ38" s="213" t="e">
        <f>IF('Crisis Indicator Data'!#REF!="No Data",1,IF(#REF!&lt;&gt;"",1,0))</f>
        <v>#REF!</v>
      </c>
      <c r="BA38" t="e">
        <f t="shared" si="2"/>
        <v>#REF!</v>
      </c>
      <c r="BB38" s="22" t="e">
        <f t="shared" si="3"/>
        <v>#REF!</v>
      </c>
    </row>
    <row r="39" spans="1:54" x14ac:dyDescent="0.35">
      <c r="A39" t="s">
        <v>8109</v>
      </c>
      <c r="B39" s="213" t="e">
        <f>IF('Crisis Indicator Data'!#REF!="No Data",1,IF(#REF!&lt;&gt;"",1,0))</f>
        <v>#REF!</v>
      </c>
      <c r="C39" s="213" t="e">
        <f>IF('Crisis Indicator Data'!#REF!="No Data",1,IF(#REF!&lt;&gt;"",1,0))</f>
        <v>#REF!</v>
      </c>
      <c r="D39" s="213" t="e">
        <f>IF('Crisis Indicator Data'!#REF!="No Data",1,IF(#REF!&lt;&gt;"",1,0))</f>
        <v>#REF!</v>
      </c>
      <c r="E39" s="213" t="e">
        <f>IF('Crisis Indicator Data'!#REF!="No Data",1,IF(#REF!&lt;&gt;"",1,0))</f>
        <v>#REF!</v>
      </c>
      <c r="F39" s="213" t="e">
        <f>IF('Crisis Indicator Data'!#REF!="No Data",1,IF(#REF!&lt;&gt;"",1,0))</f>
        <v>#REF!</v>
      </c>
      <c r="G39" s="213" t="e">
        <f>IF('Crisis Indicator Data'!#REF!="No Data",1,IF(#REF!&lt;&gt;"",1,0))</f>
        <v>#REF!</v>
      </c>
      <c r="H39" s="213" t="e">
        <f>IF('Crisis Indicator Data'!#REF!="No Data",1,IF(#REF!&lt;&gt;"",1,0))</f>
        <v>#REF!</v>
      </c>
      <c r="I39" s="213" t="e">
        <f>IF('Crisis Indicator Data'!#REF!="No Data",1,IF(#REF!&lt;&gt;"",1,0))</f>
        <v>#REF!</v>
      </c>
      <c r="J39" s="213" t="e">
        <f>IF('Crisis Indicator Data'!#REF!="No Data",1,IF(#REF!&lt;&gt;"",1,0))</f>
        <v>#REF!</v>
      </c>
      <c r="K39" s="213" t="e">
        <f>IF('Crisis Indicator Data'!#REF!="No Data",1,IF(#REF!&lt;&gt;"",1,0))</f>
        <v>#REF!</v>
      </c>
      <c r="L39" s="213" t="e">
        <f>IF('Crisis Indicator Data'!#REF!="No Data",1,IF(#REF!&lt;&gt;"",1,0))</f>
        <v>#REF!</v>
      </c>
      <c r="M39" s="213" t="e">
        <f>IF('Crisis Indicator Data'!#REF!="No Data",1,IF(#REF!&lt;&gt;"",1,0))</f>
        <v>#REF!</v>
      </c>
      <c r="N39" s="213" t="e">
        <f>IF('Crisis Indicator Data'!#REF!="No Data",1,IF(#REF!&lt;&gt;"",1,0))</f>
        <v>#REF!</v>
      </c>
      <c r="O39" s="213" t="e">
        <f>IF('Crisis Indicator Data'!#REF!="No Data",1,IF(#REF!&lt;&gt;"",1,0))</f>
        <v>#REF!</v>
      </c>
      <c r="P39" s="213" t="e">
        <f>IF('Crisis Indicator Data'!#REF!="No Data",1,IF(#REF!&lt;&gt;"",1,0))</f>
        <v>#REF!</v>
      </c>
      <c r="Q39" s="213" t="e">
        <f>IF('Crisis Indicator Data'!#REF!="No Data",1,IF(#REF!&lt;&gt;"",1,0))</f>
        <v>#REF!</v>
      </c>
      <c r="R39" s="213" t="e">
        <f>IF('Crisis Indicator Data'!#REF!="No Data",1,IF(#REF!&lt;&gt;"",1,0))</f>
        <v>#REF!</v>
      </c>
      <c r="S39" s="213" t="e">
        <f>IF('Crisis Indicator Data'!#REF!="No Data",1,IF(#REF!&lt;&gt;"",1,0))</f>
        <v>#REF!</v>
      </c>
      <c r="T39" s="213" t="e">
        <f>IF('Crisis Indicator Data'!#REF!="No Data",1,IF(#REF!&lt;&gt;"",1,0))</f>
        <v>#REF!</v>
      </c>
      <c r="U39" s="213" t="e">
        <f>IF('Crisis Indicator Data'!#REF!="No Data",1,IF(#REF!&lt;&gt;"",1,0))</f>
        <v>#REF!</v>
      </c>
      <c r="V39" s="213" t="e">
        <f>IF('Crisis Indicator Data'!#REF!="No Data",1,IF(#REF!&lt;&gt;"",1,0))</f>
        <v>#REF!</v>
      </c>
      <c r="W39" s="213" t="e">
        <f>IF('Crisis Indicator Data'!#REF!="No Data",1,IF(#REF!&lt;&gt;"",1,0))</f>
        <v>#REF!</v>
      </c>
      <c r="X39" s="213" t="e">
        <f>IF('Crisis Indicator Data'!#REF!="No Data",1,IF(#REF!&lt;&gt;"",1,0))</f>
        <v>#REF!</v>
      </c>
      <c r="Y39" s="213" t="e">
        <f>IF('Crisis Indicator Data'!#REF!="No Data",1,IF(#REF!&lt;&gt;"",1,0))</f>
        <v>#REF!</v>
      </c>
      <c r="Z39" s="213" t="e">
        <f>IF('Crisis Indicator Data'!#REF!="No Data",1,IF(#REF!&lt;&gt;"",1,0))</f>
        <v>#REF!</v>
      </c>
      <c r="AA39" s="213" t="e">
        <f>IF('Crisis Indicator Data'!#REF!="No Data",1,IF(#REF!&lt;&gt;"",1,0))</f>
        <v>#REF!</v>
      </c>
      <c r="AB39" s="213" t="e">
        <f>IF('Crisis Indicator Data'!#REF!="No Data",1,IF(#REF!&lt;&gt;"",1,0))</f>
        <v>#REF!</v>
      </c>
      <c r="AC39" s="213" t="e">
        <f>IF('Crisis Indicator Data'!#REF!="No Data",1,IF(#REF!&lt;&gt;"",1,0))</f>
        <v>#REF!</v>
      </c>
      <c r="AD39" s="213" t="e">
        <f>IF('Crisis Indicator Data'!#REF!="No Data",1,IF(#REF!&lt;&gt;"",1,0))</f>
        <v>#REF!</v>
      </c>
      <c r="AE39" s="213" t="e">
        <f>IF('Crisis Indicator Data'!#REF!="No Data",1,IF(#REF!&lt;&gt;"",1,0))</f>
        <v>#REF!</v>
      </c>
      <c r="AF39" s="213" t="e">
        <f>IF('Crisis Indicator Data'!#REF!="No Data",1,IF(#REF!&lt;&gt;"",1,0))</f>
        <v>#REF!</v>
      </c>
      <c r="AG39" s="213" t="e">
        <f>IF('Crisis Indicator Data'!#REF!="No Data",1,IF(#REF!&lt;&gt;"",1,0))</f>
        <v>#REF!</v>
      </c>
      <c r="AH39" s="213" t="e">
        <f>IF('Crisis Indicator Data'!#REF!="No Data",1,IF(#REF!&lt;&gt;"",1,0))</f>
        <v>#REF!</v>
      </c>
      <c r="AI39" s="213" t="e">
        <f>IF('Crisis Indicator Data'!#REF!="No Data",1,IF(#REF!&lt;&gt;"",1,0))</f>
        <v>#REF!</v>
      </c>
      <c r="AJ39" s="213" t="e">
        <f>IF('Crisis Indicator Data'!#REF!="No Data",1,IF(#REF!&lt;&gt;"",1,0))</f>
        <v>#REF!</v>
      </c>
      <c r="AK39" s="213" t="e">
        <f>IF('Crisis Indicator Data'!#REF!="No Data",1,IF(#REF!&lt;&gt;"",1,0))</f>
        <v>#REF!</v>
      </c>
      <c r="AL39" s="213" t="e">
        <f>IF('Crisis Indicator Data'!#REF!="No Data",1,IF(#REF!&lt;&gt;"",1,0))</f>
        <v>#REF!</v>
      </c>
      <c r="AM39" s="213" t="e">
        <f>IF('Crisis Indicator Data'!#REF!="No Data",1,IF(#REF!&lt;&gt;"",1,0))</f>
        <v>#REF!</v>
      </c>
      <c r="AN39" s="213" t="e">
        <f>IF('Crisis Indicator Data'!#REF!="No Data",1,IF(#REF!&lt;&gt;"",1,0))</f>
        <v>#REF!</v>
      </c>
      <c r="AO39" s="213" t="e">
        <f>IF('Crisis Indicator Data'!#REF!="No Data",1,IF(#REF!&lt;&gt;"",1,0))</f>
        <v>#REF!</v>
      </c>
      <c r="AP39" s="213" t="e">
        <f>IF('Crisis Indicator Data'!#REF!="No Data",1,IF(#REF!&lt;&gt;"",1,0))</f>
        <v>#REF!</v>
      </c>
      <c r="AQ39" s="213" t="e">
        <f>IF('Crisis Indicator Data'!#REF!="No Data",1,IF(#REF!&lt;&gt;"",1,0))</f>
        <v>#REF!</v>
      </c>
      <c r="AR39" s="213" t="e">
        <f>IF('Crisis Indicator Data'!#REF!="No Data",1,IF(#REF!&lt;&gt;"",1,0))</f>
        <v>#REF!</v>
      </c>
      <c r="AS39" s="213" t="e">
        <f>IF('Crisis Indicator Data'!#REF!="No Data",1,IF(#REF!&lt;&gt;"",1,0))</f>
        <v>#REF!</v>
      </c>
      <c r="AT39" s="213" t="e">
        <f>IF('Crisis Indicator Data'!#REF!="No Data",1,IF(#REF!&lt;&gt;"",1,0))</f>
        <v>#REF!</v>
      </c>
      <c r="AU39" s="213" t="e">
        <f>IF('Crisis Indicator Data'!#REF!="No Data",1,IF(#REF!&lt;&gt;"",1,0))</f>
        <v>#REF!</v>
      </c>
      <c r="AV39" s="213" t="e">
        <f>IF('Crisis Indicator Data'!#REF!="No Data",1,IF(#REF!&lt;&gt;"",1,0))</f>
        <v>#REF!</v>
      </c>
      <c r="AW39" s="213" t="e">
        <f>IF('Crisis Indicator Data'!#REF!="No Data",1,IF(#REF!&lt;&gt;"",1,0))</f>
        <v>#REF!</v>
      </c>
      <c r="AX39" s="213" t="e">
        <f>IF('Crisis Indicator Data'!#REF!="No Data",1,IF(#REF!&lt;&gt;"",1,0))</f>
        <v>#REF!</v>
      </c>
      <c r="AY39" s="213" t="e">
        <f>IF('Crisis Indicator Data'!#REF!="No Data",1,IF(#REF!&lt;&gt;"",1,0))</f>
        <v>#REF!</v>
      </c>
      <c r="AZ39" s="213" t="e">
        <f>IF('Crisis Indicator Data'!#REF!="No Data",1,IF(#REF!&lt;&gt;"",1,0))</f>
        <v>#REF!</v>
      </c>
      <c r="BA39" t="e">
        <f t="shared" si="2"/>
        <v>#REF!</v>
      </c>
      <c r="BB39" s="22" t="e">
        <f t="shared" si="3"/>
        <v>#REF!</v>
      </c>
    </row>
    <row r="40" spans="1:54" x14ac:dyDescent="0.35">
      <c r="A40" t="s">
        <v>8108</v>
      </c>
      <c r="B40" s="213" t="e">
        <f>IF('Crisis Indicator Data'!#REF!="No Data",1,IF(#REF!&lt;&gt;"",1,0))</f>
        <v>#REF!</v>
      </c>
      <c r="C40" s="213" t="e">
        <f>IF('Crisis Indicator Data'!#REF!="No Data",1,IF(#REF!&lt;&gt;"",1,0))</f>
        <v>#REF!</v>
      </c>
      <c r="D40" s="213" t="e">
        <f>IF('Crisis Indicator Data'!#REF!="No Data",1,IF(#REF!&lt;&gt;"",1,0))</f>
        <v>#REF!</v>
      </c>
      <c r="E40" s="213" t="e">
        <f>IF('Crisis Indicator Data'!#REF!="No Data",1,IF(#REF!&lt;&gt;"",1,0))</f>
        <v>#REF!</v>
      </c>
      <c r="F40" s="213" t="e">
        <f>IF('Crisis Indicator Data'!#REF!="No Data",1,IF(#REF!&lt;&gt;"",1,0))</f>
        <v>#REF!</v>
      </c>
      <c r="G40" s="213" t="e">
        <f>IF('Crisis Indicator Data'!#REF!="No Data",1,IF(#REF!&lt;&gt;"",1,0))</f>
        <v>#REF!</v>
      </c>
      <c r="H40" s="213" t="e">
        <f>IF('Crisis Indicator Data'!#REF!="No Data",1,IF(#REF!&lt;&gt;"",1,0))</f>
        <v>#REF!</v>
      </c>
      <c r="I40" s="213" t="e">
        <f>IF('Crisis Indicator Data'!#REF!="No Data",1,IF(#REF!&lt;&gt;"",1,0))</f>
        <v>#REF!</v>
      </c>
      <c r="J40" s="213" t="e">
        <f>IF('Crisis Indicator Data'!#REF!="No Data",1,IF(#REF!&lt;&gt;"",1,0))</f>
        <v>#REF!</v>
      </c>
      <c r="K40" s="213" t="e">
        <f>IF('Crisis Indicator Data'!#REF!="No Data",1,IF(#REF!&lt;&gt;"",1,0))</f>
        <v>#REF!</v>
      </c>
      <c r="L40" s="213" t="e">
        <f>IF('Crisis Indicator Data'!#REF!="No Data",1,IF(#REF!&lt;&gt;"",1,0))</f>
        <v>#REF!</v>
      </c>
      <c r="M40" s="213" t="e">
        <f>IF('Crisis Indicator Data'!#REF!="No Data",1,IF(#REF!&lt;&gt;"",1,0))</f>
        <v>#REF!</v>
      </c>
      <c r="N40" s="213" t="e">
        <f>IF('Crisis Indicator Data'!#REF!="No Data",1,IF(#REF!&lt;&gt;"",1,0))</f>
        <v>#REF!</v>
      </c>
      <c r="O40" s="213" t="e">
        <f>IF('Crisis Indicator Data'!#REF!="No Data",1,IF(#REF!&lt;&gt;"",1,0))</f>
        <v>#REF!</v>
      </c>
      <c r="P40" s="213" t="e">
        <f>IF('Crisis Indicator Data'!#REF!="No Data",1,IF(#REF!&lt;&gt;"",1,0))</f>
        <v>#REF!</v>
      </c>
      <c r="Q40" s="213" t="e">
        <f>IF('Crisis Indicator Data'!#REF!="No Data",1,IF(#REF!&lt;&gt;"",1,0))</f>
        <v>#REF!</v>
      </c>
      <c r="R40" s="213" t="e">
        <f>IF('Crisis Indicator Data'!#REF!="No Data",1,IF(#REF!&lt;&gt;"",1,0))</f>
        <v>#REF!</v>
      </c>
      <c r="S40" s="213" t="e">
        <f>IF('Crisis Indicator Data'!#REF!="No Data",1,IF(#REF!&lt;&gt;"",1,0))</f>
        <v>#REF!</v>
      </c>
      <c r="T40" s="213" t="e">
        <f>IF('Crisis Indicator Data'!#REF!="No Data",1,IF(#REF!&lt;&gt;"",1,0))</f>
        <v>#REF!</v>
      </c>
      <c r="U40" s="213" t="e">
        <f>IF('Crisis Indicator Data'!#REF!="No Data",1,IF(#REF!&lt;&gt;"",1,0))</f>
        <v>#REF!</v>
      </c>
      <c r="V40" s="213" t="e">
        <f>IF('Crisis Indicator Data'!#REF!="No Data",1,IF(#REF!&lt;&gt;"",1,0))</f>
        <v>#REF!</v>
      </c>
      <c r="W40" s="213" t="e">
        <f>IF('Crisis Indicator Data'!#REF!="No Data",1,IF(#REF!&lt;&gt;"",1,0))</f>
        <v>#REF!</v>
      </c>
      <c r="X40" s="213" t="e">
        <f>IF('Crisis Indicator Data'!#REF!="No Data",1,IF(#REF!&lt;&gt;"",1,0))</f>
        <v>#REF!</v>
      </c>
      <c r="Y40" s="213" t="e">
        <f>IF('Crisis Indicator Data'!#REF!="No Data",1,IF(#REF!&lt;&gt;"",1,0))</f>
        <v>#REF!</v>
      </c>
      <c r="Z40" s="213" t="e">
        <f>IF('Crisis Indicator Data'!#REF!="No Data",1,IF(#REF!&lt;&gt;"",1,0))</f>
        <v>#REF!</v>
      </c>
      <c r="AA40" s="213" t="e">
        <f>IF('Crisis Indicator Data'!#REF!="No Data",1,IF(#REF!&lt;&gt;"",1,0))</f>
        <v>#REF!</v>
      </c>
      <c r="AB40" s="213" t="e">
        <f>IF('Crisis Indicator Data'!#REF!="No Data",1,IF(#REF!&lt;&gt;"",1,0))</f>
        <v>#REF!</v>
      </c>
      <c r="AC40" s="213" t="e">
        <f>IF('Crisis Indicator Data'!#REF!="No Data",1,IF(#REF!&lt;&gt;"",1,0))</f>
        <v>#REF!</v>
      </c>
      <c r="AD40" s="213" t="e">
        <f>IF('Crisis Indicator Data'!#REF!="No Data",1,IF(#REF!&lt;&gt;"",1,0))</f>
        <v>#REF!</v>
      </c>
      <c r="AE40" s="213" t="e">
        <f>IF('Crisis Indicator Data'!#REF!="No Data",1,IF(#REF!&lt;&gt;"",1,0))</f>
        <v>#REF!</v>
      </c>
      <c r="AF40" s="213" t="e">
        <f>IF('Crisis Indicator Data'!#REF!="No Data",1,IF(#REF!&lt;&gt;"",1,0))</f>
        <v>#REF!</v>
      </c>
      <c r="AG40" s="213" t="e">
        <f>IF('Crisis Indicator Data'!#REF!="No Data",1,IF(#REF!&lt;&gt;"",1,0))</f>
        <v>#REF!</v>
      </c>
      <c r="AH40" s="213" t="e">
        <f>IF('Crisis Indicator Data'!#REF!="No Data",1,IF(#REF!&lt;&gt;"",1,0))</f>
        <v>#REF!</v>
      </c>
      <c r="AI40" s="213" t="e">
        <f>IF('Crisis Indicator Data'!#REF!="No Data",1,IF(#REF!&lt;&gt;"",1,0))</f>
        <v>#REF!</v>
      </c>
      <c r="AJ40" s="213" t="e">
        <f>IF('Crisis Indicator Data'!#REF!="No Data",1,IF(#REF!&lt;&gt;"",1,0))</f>
        <v>#REF!</v>
      </c>
      <c r="AK40" s="213" t="e">
        <f>IF('Crisis Indicator Data'!#REF!="No Data",1,IF(#REF!&lt;&gt;"",1,0))</f>
        <v>#REF!</v>
      </c>
      <c r="AL40" s="213" t="e">
        <f>IF('Crisis Indicator Data'!#REF!="No Data",1,IF(#REF!&lt;&gt;"",1,0))</f>
        <v>#REF!</v>
      </c>
      <c r="AM40" s="213" t="e">
        <f>IF('Crisis Indicator Data'!#REF!="No Data",1,IF(#REF!&lt;&gt;"",1,0))</f>
        <v>#REF!</v>
      </c>
      <c r="AN40" s="213" t="e">
        <f>IF('Crisis Indicator Data'!#REF!="No Data",1,IF(#REF!&lt;&gt;"",1,0))</f>
        <v>#REF!</v>
      </c>
      <c r="AO40" s="213" t="e">
        <f>IF('Crisis Indicator Data'!#REF!="No Data",1,IF(#REF!&lt;&gt;"",1,0))</f>
        <v>#REF!</v>
      </c>
      <c r="AP40" s="213" t="e">
        <f>IF('Crisis Indicator Data'!#REF!="No Data",1,IF(#REF!&lt;&gt;"",1,0))</f>
        <v>#REF!</v>
      </c>
      <c r="AQ40" s="213" t="e">
        <f>IF('Crisis Indicator Data'!#REF!="No Data",1,IF(#REF!&lt;&gt;"",1,0))</f>
        <v>#REF!</v>
      </c>
      <c r="AR40" s="213" t="e">
        <f>IF('Crisis Indicator Data'!#REF!="No Data",1,IF(#REF!&lt;&gt;"",1,0))</f>
        <v>#REF!</v>
      </c>
      <c r="AS40" s="213" t="e">
        <f>IF('Crisis Indicator Data'!#REF!="No Data",1,IF(#REF!&lt;&gt;"",1,0))</f>
        <v>#REF!</v>
      </c>
      <c r="AT40" s="213" t="e">
        <f>IF('Crisis Indicator Data'!#REF!="No Data",1,IF(#REF!&lt;&gt;"",1,0))</f>
        <v>#REF!</v>
      </c>
      <c r="AU40" s="213" t="e">
        <f>IF('Crisis Indicator Data'!#REF!="No Data",1,IF(#REF!&lt;&gt;"",1,0))</f>
        <v>#REF!</v>
      </c>
      <c r="AV40" s="213" t="e">
        <f>IF('Crisis Indicator Data'!#REF!="No Data",1,IF(#REF!&lt;&gt;"",1,0))</f>
        <v>#REF!</v>
      </c>
      <c r="AW40" s="213" t="e">
        <f>IF('Crisis Indicator Data'!#REF!="No Data",1,IF(#REF!&lt;&gt;"",1,0))</f>
        <v>#REF!</v>
      </c>
      <c r="AX40" s="213" t="e">
        <f>IF('Crisis Indicator Data'!#REF!="No Data",1,IF(#REF!&lt;&gt;"",1,0))</f>
        <v>#REF!</v>
      </c>
      <c r="AY40" s="213" t="e">
        <f>IF('Crisis Indicator Data'!#REF!="No Data",1,IF(#REF!&lt;&gt;"",1,0))</f>
        <v>#REF!</v>
      </c>
      <c r="AZ40" s="213" t="e">
        <f>IF('Crisis Indicator Data'!#REF!="No Data",1,IF(#REF!&lt;&gt;"",1,0))</f>
        <v>#REF!</v>
      </c>
      <c r="BA40" t="e">
        <f t="shared" si="2"/>
        <v>#REF!</v>
      </c>
      <c r="BB40" s="22" t="e">
        <f t="shared" si="3"/>
        <v>#REF!</v>
      </c>
    </row>
    <row r="41" spans="1:54" x14ac:dyDescent="0.35">
      <c r="A41" t="s">
        <v>8115</v>
      </c>
      <c r="B41" s="213" t="e">
        <f>IF('Crisis Indicator Data'!#REF!="No Data",1,IF(#REF!&lt;&gt;"",1,0))</f>
        <v>#REF!</v>
      </c>
      <c r="C41" s="213" t="e">
        <f>IF('Crisis Indicator Data'!#REF!="No Data",1,IF(#REF!&lt;&gt;"",1,0))</f>
        <v>#REF!</v>
      </c>
      <c r="D41" s="213" t="e">
        <f>IF('Crisis Indicator Data'!#REF!="No Data",1,IF(#REF!&lt;&gt;"",1,0))</f>
        <v>#REF!</v>
      </c>
      <c r="E41" s="213" t="e">
        <f>IF('Crisis Indicator Data'!#REF!="No Data",1,IF(#REF!&lt;&gt;"",1,0))</f>
        <v>#REF!</v>
      </c>
      <c r="F41" s="213" t="e">
        <f>IF('Crisis Indicator Data'!#REF!="No Data",1,IF(#REF!&lt;&gt;"",1,0))</f>
        <v>#REF!</v>
      </c>
      <c r="G41" s="213" t="e">
        <f>IF('Crisis Indicator Data'!#REF!="No Data",1,IF(#REF!&lt;&gt;"",1,0))</f>
        <v>#REF!</v>
      </c>
      <c r="H41" s="213" t="e">
        <f>IF('Crisis Indicator Data'!#REF!="No Data",1,IF(#REF!&lt;&gt;"",1,0))</f>
        <v>#REF!</v>
      </c>
      <c r="I41" s="213" t="e">
        <f>IF('Crisis Indicator Data'!#REF!="No Data",1,IF(#REF!&lt;&gt;"",1,0))</f>
        <v>#REF!</v>
      </c>
      <c r="J41" s="213" t="e">
        <f>IF('Crisis Indicator Data'!#REF!="No Data",1,IF(#REF!&lt;&gt;"",1,0))</f>
        <v>#REF!</v>
      </c>
      <c r="K41" s="213" t="e">
        <f>IF('Crisis Indicator Data'!#REF!="No Data",1,IF(#REF!&lt;&gt;"",1,0))</f>
        <v>#REF!</v>
      </c>
      <c r="L41" s="213" t="e">
        <f>IF('Crisis Indicator Data'!#REF!="No Data",1,IF(#REF!&lt;&gt;"",1,0))</f>
        <v>#REF!</v>
      </c>
      <c r="M41" s="213" t="e">
        <f>IF('Crisis Indicator Data'!#REF!="No Data",1,IF(#REF!&lt;&gt;"",1,0))</f>
        <v>#REF!</v>
      </c>
      <c r="N41" s="213" t="e">
        <f>IF('Crisis Indicator Data'!#REF!="No Data",1,IF(#REF!&lt;&gt;"",1,0))</f>
        <v>#REF!</v>
      </c>
      <c r="O41" s="213" t="e">
        <f>IF('Crisis Indicator Data'!#REF!="No Data",1,IF(#REF!&lt;&gt;"",1,0))</f>
        <v>#REF!</v>
      </c>
      <c r="P41" s="213" t="e">
        <f>IF('Crisis Indicator Data'!#REF!="No Data",1,IF(#REF!&lt;&gt;"",1,0))</f>
        <v>#REF!</v>
      </c>
      <c r="Q41" s="213" t="e">
        <f>IF('Crisis Indicator Data'!#REF!="No Data",1,IF(#REF!&lt;&gt;"",1,0))</f>
        <v>#REF!</v>
      </c>
      <c r="R41" s="213" t="e">
        <f>IF('Crisis Indicator Data'!#REF!="No Data",1,IF(#REF!&lt;&gt;"",1,0))</f>
        <v>#REF!</v>
      </c>
      <c r="S41" s="213" t="e">
        <f>IF('Crisis Indicator Data'!#REF!="No Data",1,IF(#REF!&lt;&gt;"",1,0))</f>
        <v>#REF!</v>
      </c>
      <c r="T41" s="213" t="e">
        <f>IF('Crisis Indicator Data'!#REF!="No Data",1,IF(#REF!&lt;&gt;"",1,0))</f>
        <v>#REF!</v>
      </c>
      <c r="U41" s="213" t="e">
        <f>IF('Crisis Indicator Data'!#REF!="No Data",1,IF(#REF!&lt;&gt;"",1,0))</f>
        <v>#REF!</v>
      </c>
      <c r="V41" s="213" t="e">
        <f>IF('Crisis Indicator Data'!#REF!="No Data",1,IF(#REF!&lt;&gt;"",1,0))</f>
        <v>#REF!</v>
      </c>
      <c r="W41" s="213" t="e">
        <f>IF('Crisis Indicator Data'!#REF!="No Data",1,IF(#REF!&lt;&gt;"",1,0))</f>
        <v>#REF!</v>
      </c>
      <c r="X41" s="213" t="e">
        <f>IF('Crisis Indicator Data'!#REF!="No Data",1,IF(#REF!&lt;&gt;"",1,0))</f>
        <v>#REF!</v>
      </c>
      <c r="Y41" s="213" t="e">
        <f>IF('Crisis Indicator Data'!#REF!="No Data",1,IF(#REF!&lt;&gt;"",1,0))</f>
        <v>#REF!</v>
      </c>
      <c r="Z41" s="213" t="e">
        <f>IF('Crisis Indicator Data'!#REF!="No Data",1,IF(#REF!&lt;&gt;"",1,0))</f>
        <v>#REF!</v>
      </c>
      <c r="AA41" s="213" t="e">
        <f>IF('Crisis Indicator Data'!#REF!="No Data",1,IF(#REF!&lt;&gt;"",1,0))</f>
        <v>#REF!</v>
      </c>
      <c r="AB41" s="213" t="e">
        <f>IF('Crisis Indicator Data'!#REF!="No Data",1,IF(#REF!&lt;&gt;"",1,0))</f>
        <v>#REF!</v>
      </c>
      <c r="AC41" s="213" t="e">
        <f>IF('Crisis Indicator Data'!#REF!="No Data",1,IF(#REF!&lt;&gt;"",1,0))</f>
        <v>#REF!</v>
      </c>
      <c r="AD41" s="213" t="e">
        <f>IF('Crisis Indicator Data'!#REF!="No Data",1,IF(#REF!&lt;&gt;"",1,0))</f>
        <v>#REF!</v>
      </c>
      <c r="AE41" s="213" t="e">
        <f>IF('Crisis Indicator Data'!#REF!="No Data",1,IF(#REF!&lt;&gt;"",1,0))</f>
        <v>#REF!</v>
      </c>
      <c r="AF41" s="213" t="e">
        <f>IF('Crisis Indicator Data'!#REF!="No Data",1,IF(#REF!&lt;&gt;"",1,0))</f>
        <v>#REF!</v>
      </c>
      <c r="AG41" s="213" t="e">
        <f>IF('Crisis Indicator Data'!#REF!="No Data",1,IF(#REF!&lt;&gt;"",1,0))</f>
        <v>#REF!</v>
      </c>
      <c r="AH41" s="213" t="e">
        <f>IF('Crisis Indicator Data'!#REF!="No Data",1,IF(#REF!&lt;&gt;"",1,0))</f>
        <v>#REF!</v>
      </c>
      <c r="AI41" s="213" t="e">
        <f>IF('Crisis Indicator Data'!#REF!="No Data",1,IF(#REF!&lt;&gt;"",1,0))</f>
        <v>#REF!</v>
      </c>
      <c r="AJ41" s="213" t="e">
        <f>IF('Crisis Indicator Data'!#REF!="No Data",1,IF(#REF!&lt;&gt;"",1,0))</f>
        <v>#REF!</v>
      </c>
      <c r="AK41" s="213" t="e">
        <f>IF('Crisis Indicator Data'!#REF!="No Data",1,IF(#REF!&lt;&gt;"",1,0))</f>
        <v>#REF!</v>
      </c>
      <c r="AL41" s="213" t="e">
        <f>IF('Crisis Indicator Data'!#REF!="No Data",1,IF(#REF!&lt;&gt;"",1,0))</f>
        <v>#REF!</v>
      </c>
      <c r="AM41" s="213" t="e">
        <f>IF('Crisis Indicator Data'!#REF!="No Data",1,IF(#REF!&lt;&gt;"",1,0))</f>
        <v>#REF!</v>
      </c>
      <c r="AN41" s="213" t="e">
        <f>IF('Crisis Indicator Data'!#REF!="No Data",1,IF(#REF!&lt;&gt;"",1,0))</f>
        <v>#REF!</v>
      </c>
      <c r="AO41" s="213" t="e">
        <f>IF('Crisis Indicator Data'!#REF!="No Data",1,IF(#REF!&lt;&gt;"",1,0))</f>
        <v>#REF!</v>
      </c>
      <c r="AP41" s="213" t="e">
        <f>IF('Crisis Indicator Data'!#REF!="No Data",1,IF(#REF!&lt;&gt;"",1,0))</f>
        <v>#REF!</v>
      </c>
      <c r="AQ41" s="213" t="e">
        <f>IF('Crisis Indicator Data'!#REF!="No Data",1,IF(#REF!&lt;&gt;"",1,0))</f>
        <v>#REF!</v>
      </c>
      <c r="AR41" s="213" t="e">
        <f>IF('Crisis Indicator Data'!#REF!="No Data",1,IF(#REF!&lt;&gt;"",1,0))</f>
        <v>#REF!</v>
      </c>
      <c r="AS41" s="213" t="e">
        <f>IF('Crisis Indicator Data'!#REF!="No Data",1,IF(#REF!&lt;&gt;"",1,0))</f>
        <v>#REF!</v>
      </c>
      <c r="AT41" s="213" t="e">
        <f>IF('Crisis Indicator Data'!#REF!="No Data",1,IF(#REF!&lt;&gt;"",1,0))</f>
        <v>#REF!</v>
      </c>
      <c r="AU41" s="213" t="e">
        <f>IF('Crisis Indicator Data'!#REF!="No Data",1,IF(#REF!&lt;&gt;"",1,0))</f>
        <v>#REF!</v>
      </c>
      <c r="AV41" s="213" t="e">
        <f>IF('Crisis Indicator Data'!#REF!="No Data",1,IF(#REF!&lt;&gt;"",1,0))</f>
        <v>#REF!</v>
      </c>
      <c r="AW41" s="213" t="e">
        <f>IF('Crisis Indicator Data'!#REF!="No Data",1,IF(#REF!&lt;&gt;"",1,0))</f>
        <v>#REF!</v>
      </c>
      <c r="AX41" s="213" t="e">
        <f>IF('Crisis Indicator Data'!#REF!="No Data",1,IF(#REF!&lt;&gt;"",1,0))</f>
        <v>#REF!</v>
      </c>
      <c r="AY41" s="213" t="e">
        <f>IF('Crisis Indicator Data'!#REF!="No Data",1,IF(#REF!&lt;&gt;"",1,0))</f>
        <v>#REF!</v>
      </c>
      <c r="AZ41" s="213" t="e">
        <f>IF('Crisis Indicator Data'!#REF!="No Data",1,IF(#REF!&lt;&gt;"",1,0))</f>
        <v>#REF!</v>
      </c>
      <c r="BA41" t="e">
        <f t="shared" si="2"/>
        <v>#REF!</v>
      </c>
      <c r="BB41" s="22" t="e">
        <f t="shared" si="3"/>
        <v>#REF!</v>
      </c>
    </row>
    <row r="42" spans="1:54" x14ac:dyDescent="0.35">
      <c r="A42" t="s">
        <v>8106</v>
      </c>
      <c r="B42" s="213" t="e">
        <f>IF('Crisis Indicator Data'!#REF!="No Data",1,IF(#REF!&lt;&gt;"",1,0))</f>
        <v>#REF!</v>
      </c>
      <c r="C42" s="213" t="e">
        <f>IF('Crisis Indicator Data'!#REF!="No Data",1,IF(#REF!&lt;&gt;"",1,0))</f>
        <v>#REF!</v>
      </c>
      <c r="D42" s="213" t="e">
        <f>IF('Crisis Indicator Data'!#REF!="No Data",1,IF(#REF!&lt;&gt;"",1,0))</f>
        <v>#REF!</v>
      </c>
      <c r="E42" s="213" t="e">
        <f>IF('Crisis Indicator Data'!#REF!="No Data",1,IF(#REF!&lt;&gt;"",1,0))</f>
        <v>#REF!</v>
      </c>
      <c r="F42" s="213" t="e">
        <f>IF('Crisis Indicator Data'!#REF!="No Data",1,IF(#REF!&lt;&gt;"",1,0))</f>
        <v>#REF!</v>
      </c>
      <c r="G42" s="213" t="e">
        <f>IF('Crisis Indicator Data'!#REF!="No Data",1,IF(#REF!&lt;&gt;"",1,0))</f>
        <v>#REF!</v>
      </c>
      <c r="H42" s="213" t="e">
        <f>IF('Crisis Indicator Data'!#REF!="No Data",1,IF(#REF!&lt;&gt;"",1,0))</f>
        <v>#REF!</v>
      </c>
      <c r="I42" s="213" t="e">
        <f>IF('Crisis Indicator Data'!#REF!="No Data",1,IF(#REF!&lt;&gt;"",1,0))</f>
        <v>#REF!</v>
      </c>
      <c r="J42" s="213" t="e">
        <f>IF('Crisis Indicator Data'!#REF!="No Data",1,IF(#REF!&lt;&gt;"",1,0))</f>
        <v>#REF!</v>
      </c>
      <c r="K42" s="213" t="e">
        <f>IF('Crisis Indicator Data'!#REF!="No Data",1,IF(#REF!&lt;&gt;"",1,0))</f>
        <v>#REF!</v>
      </c>
      <c r="L42" s="213" t="e">
        <f>IF('Crisis Indicator Data'!#REF!="No Data",1,IF(#REF!&lt;&gt;"",1,0))</f>
        <v>#REF!</v>
      </c>
      <c r="M42" s="213" t="e">
        <f>IF('Crisis Indicator Data'!#REF!="No Data",1,IF(#REF!&lt;&gt;"",1,0))</f>
        <v>#REF!</v>
      </c>
      <c r="N42" s="213" t="e">
        <f>IF('Crisis Indicator Data'!#REF!="No Data",1,IF(#REF!&lt;&gt;"",1,0))</f>
        <v>#REF!</v>
      </c>
      <c r="O42" s="213" t="e">
        <f>IF('Crisis Indicator Data'!#REF!="No Data",1,IF(#REF!&lt;&gt;"",1,0))</f>
        <v>#REF!</v>
      </c>
      <c r="P42" s="213" t="e">
        <f>IF('Crisis Indicator Data'!#REF!="No Data",1,IF(#REF!&lt;&gt;"",1,0))</f>
        <v>#REF!</v>
      </c>
      <c r="Q42" s="213" t="e">
        <f>IF('Crisis Indicator Data'!#REF!="No Data",1,IF(#REF!&lt;&gt;"",1,0))</f>
        <v>#REF!</v>
      </c>
      <c r="R42" s="213" t="e">
        <f>IF('Crisis Indicator Data'!#REF!="No Data",1,IF(#REF!&lt;&gt;"",1,0))</f>
        <v>#REF!</v>
      </c>
      <c r="S42" s="213" t="e">
        <f>IF('Crisis Indicator Data'!#REF!="No Data",1,IF(#REF!&lt;&gt;"",1,0))</f>
        <v>#REF!</v>
      </c>
      <c r="T42" s="213" t="e">
        <f>IF('Crisis Indicator Data'!#REF!="No Data",1,IF(#REF!&lt;&gt;"",1,0))</f>
        <v>#REF!</v>
      </c>
      <c r="U42" s="213" t="e">
        <f>IF('Crisis Indicator Data'!#REF!="No Data",1,IF(#REF!&lt;&gt;"",1,0))</f>
        <v>#REF!</v>
      </c>
      <c r="V42" s="213" t="e">
        <f>IF('Crisis Indicator Data'!#REF!="No Data",1,IF(#REF!&lt;&gt;"",1,0))</f>
        <v>#REF!</v>
      </c>
      <c r="W42" s="213" t="e">
        <f>IF('Crisis Indicator Data'!#REF!="No Data",1,IF(#REF!&lt;&gt;"",1,0))</f>
        <v>#REF!</v>
      </c>
      <c r="X42" s="213" t="e">
        <f>IF('Crisis Indicator Data'!#REF!="No Data",1,IF(#REF!&lt;&gt;"",1,0))</f>
        <v>#REF!</v>
      </c>
      <c r="Y42" s="213" t="e">
        <f>IF('Crisis Indicator Data'!#REF!="No Data",1,IF(#REF!&lt;&gt;"",1,0))</f>
        <v>#REF!</v>
      </c>
      <c r="Z42" s="213" t="e">
        <f>IF('Crisis Indicator Data'!#REF!="No Data",1,IF(#REF!&lt;&gt;"",1,0))</f>
        <v>#REF!</v>
      </c>
      <c r="AA42" s="213" t="e">
        <f>IF('Crisis Indicator Data'!#REF!="No Data",1,IF(#REF!&lt;&gt;"",1,0))</f>
        <v>#REF!</v>
      </c>
      <c r="AB42" s="213" t="e">
        <f>IF('Crisis Indicator Data'!#REF!="No Data",1,IF(#REF!&lt;&gt;"",1,0))</f>
        <v>#REF!</v>
      </c>
      <c r="AC42" s="213" t="e">
        <f>IF('Crisis Indicator Data'!#REF!="No Data",1,IF(#REF!&lt;&gt;"",1,0))</f>
        <v>#REF!</v>
      </c>
      <c r="AD42" s="213" t="e">
        <f>IF('Crisis Indicator Data'!#REF!="No Data",1,IF(#REF!&lt;&gt;"",1,0))</f>
        <v>#REF!</v>
      </c>
      <c r="AE42" s="213" t="e">
        <f>IF('Crisis Indicator Data'!#REF!="No Data",1,IF(#REF!&lt;&gt;"",1,0))</f>
        <v>#REF!</v>
      </c>
      <c r="AF42" s="213" t="e">
        <f>IF('Crisis Indicator Data'!#REF!="No Data",1,IF(#REF!&lt;&gt;"",1,0))</f>
        <v>#REF!</v>
      </c>
      <c r="AG42" s="213" t="e">
        <f>IF('Crisis Indicator Data'!#REF!="No Data",1,IF(#REF!&lt;&gt;"",1,0))</f>
        <v>#REF!</v>
      </c>
      <c r="AH42" s="213" t="e">
        <f>IF('Crisis Indicator Data'!#REF!="No Data",1,IF(#REF!&lt;&gt;"",1,0))</f>
        <v>#REF!</v>
      </c>
      <c r="AI42" s="213" t="e">
        <f>IF('Crisis Indicator Data'!#REF!="No Data",1,IF(#REF!&lt;&gt;"",1,0))</f>
        <v>#REF!</v>
      </c>
      <c r="AJ42" s="213" t="e">
        <f>IF('Crisis Indicator Data'!#REF!="No Data",1,IF(#REF!&lt;&gt;"",1,0))</f>
        <v>#REF!</v>
      </c>
      <c r="AK42" s="213" t="e">
        <f>IF('Crisis Indicator Data'!#REF!="No Data",1,IF(#REF!&lt;&gt;"",1,0))</f>
        <v>#REF!</v>
      </c>
      <c r="AL42" s="213" t="e">
        <f>IF('Crisis Indicator Data'!#REF!="No Data",1,IF(#REF!&lt;&gt;"",1,0))</f>
        <v>#REF!</v>
      </c>
      <c r="AM42" s="213" t="e">
        <f>IF('Crisis Indicator Data'!#REF!="No Data",1,IF(#REF!&lt;&gt;"",1,0))</f>
        <v>#REF!</v>
      </c>
      <c r="AN42" s="213" t="e">
        <f>IF('Crisis Indicator Data'!#REF!="No Data",1,IF(#REF!&lt;&gt;"",1,0))</f>
        <v>#REF!</v>
      </c>
      <c r="AO42" s="213" t="e">
        <f>IF('Crisis Indicator Data'!#REF!="No Data",1,IF(#REF!&lt;&gt;"",1,0))</f>
        <v>#REF!</v>
      </c>
      <c r="AP42" s="213" t="e">
        <f>IF('Crisis Indicator Data'!#REF!="No Data",1,IF(#REF!&lt;&gt;"",1,0))</f>
        <v>#REF!</v>
      </c>
      <c r="AQ42" s="213" t="e">
        <f>IF('Crisis Indicator Data'!#REF!="No Data",1,IF(#REF!&lt;&gt;"",1,0))</f>
        <v>#REF!</v>
      </c>
      <c r="AR42" s="213" t="e">
        <f>IF('Crisis Indicator Data'!#REF!="No Data",1,IF(#REF!&lt;&gt;"",1,0))</f>
        <v>#REF!</v>
      </c>
      <c r="AS42" s="213" t="e">
        <f>IF('Crisis Indicator Data'!#REF!="No Data",1,IF(#REF!&lt;&gt;"",1,0))</f>
        <v>#REF!</v>
      </c>
      <c r="AT42" s="213" t="e">
        <f>IF('Crisis Indicator Data'!#REF!="No Data",1,IF(#REF!&lt;&gt;"",1,0))</f>
        <v>#REF!</v>
      </c>
      <c r="AU42" s="213" t="e">
        <f>IF('Crisis Indicator Data'!#REF!="No Data",1,IF(#REF!&lt;&gt;"",1,0))</f>
        <v>#REF!</v>
      </c>
      <c r="AV42" s="213" t="e">
        <f>IF('Crisis Indicator Data'!#REF!="No Data",1,IF(#REF!&lt;&gt;"",1,0))</f>
        <v>#REF!</v>
      </c>
      <c r="AW42" s="213" t="e">
        <f>IF('Crisis Indicator Data'!#REF!="No Data",1,IF(#REF!&lt;&gt;"",1,0))</f>
        <v>#REF!</v>
      </c>
      <c r="AX42" s="213" t="e">
        <f>IF('Crisis Indicator Data'!#REF!="No Data",1,IF(#REF!&lt;&gt;"",1,0))</f>
        <v>#REF!</v>
      </c>
      <c r="AY42" s="213" t="e">
        <f>IF('Crisis Indicator Data'!#REF!="No Data",1,IF(#REF!&lt;&gt;"",1,0))</f>
        <v>#REF!</v>
      </c>
      <c r="AZ42" s="213" t="e">
        <f>IF('Crisis Indicator Data'!#REF!="No Data",1,IF(#REF!&lt;&gt;"",1,0))</f>
        <v>#REF!</v>
      </c>
      <c r="BA42" t="e">
        <f t="shared" si="2"/>
        <v>#REF!</v>
      </c>
      <c r="BB42" s="22" t="e">
        <f t="shared" si="3"/>
        <v>#REF!</v>
      </c>
    </row>
    <row r="43" spans="1:54" x14ac:dyDescent="0.35">
      <c r="A43" t="s">
        <v>8170</v>
      </c>
      <c r="B43" s="213" t="e">
        <f>IF('Crisis Indicator Data'!#REF!="No Data",1,IF(#REF!&lt;&gt;"",1,0))</f>
        <v>#REF!</v>
      </c>
      <c r="C43" s="213" t="e">
        <f>IF('Crisis Indicator Data'!#REF!="No Data",1,IF(#REF!&lt;&gt;"",1,0))</f>
        <v>#REF!</v>
      </c>
      <c r="D43" s="213" t="e">
        <f>IF('Crisis Indicator Data'!#REF!="No Data",1,IF(#REF!&lt;&gt;"",1,0))</f>
        <v>#REF!</v>
      </c>
      <c r="E43" s="213" t="e">
        <f>IF('Crisis Indicator Data'!#REF!="No Data",1,IF(#REF!&lt;&gt;"",1,0))</f>
        <v>#REF!</v>
      </c>
      <c r="F43" s="213" t="e">
        <f>IF('Crisis Indicator Data'!#REF!="No Data",1,IF(#REF!&lt;&gt;"",1,0))</f>
        <v>#REF!</v>
      </c>
      <c r="G43" s="213" t="e">
        <f>IF('Crisis Indicator Data'!#REF!="No Data",1,IF(#REF!&lt;&gt;"",1,0))</f>
        <v>#REF!</v>
      </c>
      <c r="H43" s="213" t="e">
        <f>IF('Crisis Indicator Data'!#REF!="No Data",1,IF(#REF!&lt;&gt;"",1,0))</f>
        <v>#REF!</v>
      </c>
      <c r="I43" s="213" t="e">
        <f>IF('Crisis Indicator Data'!#REF!="No Data",1,IF(#REF!&lt;&gt;"",1,0))</f>
        <v>#REF!</v>
      </c>
      <c r="J43" s="213" t="e">
        <f>IF('Crisis Indicator Data'!#REF!="No Data",1,IF(#REF!&lt;&gt;"",1,0))</f>
        <v>#REF!</v>
      </c>
      <c r="K43" s="213" t="e">
        <f>IF('Crisis Indicator Data'!#REF!="No Data",1,IF(#REF!&lt;&gt;"",1,0))</f>
        <v>#REF!</v>
      </c>
      <c r="L43" s="213" t="e">
        <f>IF('Crisis Indicator Data'!#REF!="No Data",1,IF(#REF!&lt;&gt;"",1,0))</f>
        <v>#REF!</v>
      </c>
      <c r="M43" s="213" t="e">
        <f>IF('Crisis Indicator Data'!#REF!="No Data",1,IF(#REF!&lt;&gt;"",1,0))</f>
        <v>#REF!</v>
      </c>
      <c r="N43" s="213" t="e">
        <f>IF('Crisis Indicator Data'!#REF!="No Data",1,IF(#REF!&lt;&gt;"",1,0))</f>
        <v>#REF!</v>
      </c>
      <c r="O43" s="213" t="e">
        <f>IF('Crisis Indicator Data'!#REF!="No Data",1,IF(#REF!&lt;&gt;"",1,0))</f>
        <v>#REF!</v>
      </c>
      <c r="P43" s="213" t="e">
        <f>IF('Crisis Indicator Data'!#REF!="No Data",1,IF(#REF!&lt;&gt;"",1,0))</f>
        <v>#REF!</v>
      </c>
      <c r="Q43" s="213" t="e">
        <f>IF('Crisis Indicator Data'!#REF!="No Data",1,IF(#REF!&lt;&gt;"",1,0))</f>
        <v>#REF!</v>
      </c>
      <c r="R43" s="213" t="e">
        <f>IF('Crisis Indicator Data'!#REF!="No Data",1,IF(#REF!&lt;&gt;"",1,0))</f>
        <v>#REF!</v>
      </c>
      <c r="S43" s="213" t="e">
        <f>IF('Crisis Indicator Data'!#REF!="No Data",1,IF(#REF!&lt;&gt;"",1,0))</f>
        <v>#REF!</v>
      </c>
      <c r="T43" s="213" t="e">
        <f>IF('Crisis Indicator Data'!#REF!="No Data",1,IF(#REF!&lt;&gt;"",1,0))</f>
        <v>#REF!</v>
      </c>
      <c r="U43" s="213" t="e">
        <f>IF('Crisis Indicator Data'!#REF!="No Data",1,IF(#REF!&lt;&gt;"",1,0))</f>
        <v>#REF!</v>
      </c>
      <c r="V43" s="213" t="e">
        <f>IF('Crisis Indicator Data'!#REF!="No Data",1,IF(#REF!&lt;&gt;"",1,0))</f>
        <v>#REF!</v>
      </c>
      <c r="W43" s="213" t="e">
        <f>IF('Crisis Indicator Data'!#REF!="No Data",1,IF(#REF!&lt;&gt;"",1,0))</f>
        <v>#REF!</v>
      </c>
      <c r="X43" s="213" t="e">
        <f>IF('Crisis Indicator Data'!#REF!="No Data",1,IF(#REF!&lt;&gt;"",1,0))</f>
        <v>#REF!</v>
      </c>
      <c r="Y43" s="213" t="e">
        <f>IF('Crisis Indicator Data'!#REF!="No Data",1,IF(#REF!&lt;&gt;"",1,0))</f>
        <v>#REF!</v>
      </c>
      <c r="Z43" s="213" t="e">
        <f>IF('Crisis Indicator Data'!#REF!="No Data",1,IF(#REF!&lt;&gt;"",1,0))</f>
        <v>#REF!</v>
      </c>
      <c r="AA43" s="213" t="e">
        <f>IF('Crisis Indicator Data'!#REF!="No Data",1,IF(#REF!&lt;&gt;"",1,0))</f>
        <v>#REF!</v>
      </c>
      <c r="AB43" s="213" t="e">
        <f>IF('Crisis Indicator Data'!#REF!="No Data",1,IF(#REF!&lt;&gt;"",1,0))</f>
        <v>#REF!</v>
      </c>
      <c r="AC43" s="213" t="e">
        <f>IF('Crisis Indicator Data'!#REF!="No Data",1,IF(#REF!&lt;&gt;"",1,0))</f>
        <v>#REF!</v>
      </c>
      <c r="AD43" s="213" t="e">
        <f>IF('Crisis Indicator Data'!#REF!="No Data",1,IF(#REF!&lt;&gt;"",1,0))</f>
        <v>#REF!</v>
      </c>
      <c r="AE43" s="213" t="e">
        <f>IF('Crisis Indicator Data'!#REF!="No Data",1,IF(#REF!&lt;&gt;"",1,0))</f>
        <v>#REF!</v>
      </c>
      <c r="AF43" s="213" t="e">
        <f>IF('Crisis Indicator Data'!#REF!="No Data",1,IF(#REF!&lt;&gt;"",1,0))</f>
        <v>#REF!</v>
      </c>
      <c r="AG43" s="213" t="e">
        <f>IF('Crisis Indicator Data'!#REF!="No Data",1,IF(#REF!&lt;&gt;"",1,0))</f>
        <v>#REF!</v>
      </c>
      <c r="AH43" s="213" t="e">
        <f>IF('Crisis Indicator Data'!#REF!="No Data",1,IF(#REF!&lt;&gt;"",1,0))</f>
        <v>#REF!</v>
      </c>
      <c r="AI43" s="213" t="e">
        <f>IF('Crisis Indicator Data'!#REF!="No Data",1,IF(#REF!&lt;&gt;"",1,0))</f>
        <v>#REF!</v>
      </c>
      <c r="AJ43" s="213" t="e">
        <f>IF('Crisis Indicator Data'!#REF!="No Data",1,IF(#REF!&lt;&gt;"",1,0))</f>
        <v>#REF!</v>
      </c>
      <c r="AK43" s="213" t="e">
        <f>IF('Crisis Indicator Data'!#REF!="No Data",1,IF(#REF!&lt;&gt;"",1,0))</f>
        <v>#REF!</v>
      </c>
      <c r="AL43" s="213" t="e">
        <f>IF('Crisis Indicator Data'!#REF!="No Data",1,IF(#REF!&lt;&gt;"",1,0))</f>
        <v>#REF!</v>
      </c>
      <c r="AM43" s="213" t="e">
        <f>IF('Crisis Indicator Data'!#REF!="No Data",1,IF(#REF!&lt;&gt;"",1,0))</f>
        <v>#REF!</v>
      </c>
      <c r="AN43" s="213" t="e">
        <f>IF('Crisis Indicator Data'!#REF!="No Data",1,IF(#REF!&lt;&gt;"",1,0))</f>
        <v>#REF!</v>
      </c>
      <c r="AO43" s="213" t="e">
        <f>IF('Crisis Indicator Data'!#REF!="No Data",1,IF(#REF!&lt;&gt;"",1,0))</f>
        <v>#REF!</v>
      </c>
      <c r="AP43" s="213" t="e">
        <f>IF('Crisis Indicator Data'!#REF!="No Data",1,IF(#REF!&lt;&gt;"",1,0))</f>
        <v>#REF!</v>
      </c>
      <c r="AQ43" s="213" t="e">
        <f>IF('Crisis Indicator Data'!#REF!="No Data",1,IF(#REF!&lt;&gt;"",1,0))</f>
        <v>#REF!</v>
      </c>
      <c r="AR43" s="213" t="e">
        <f>IF('Crisis Indicator Data'!#REF!="No Data",1,IF(#REF!&lt;&gt;"",1,0))</f>
        <v>#REF!</v>
      </c>
      <c r="AS43" s="213" t="e">
        <f>IF('Crisis Indicator Data'!#REF!="No Data",1,IF(#REF!&lt;&gt;"",1,0))</f>
        <v>#REF!</v>
      </c>
      <c r="AT43" s="213" t="e">
        <f>IF('Crisis Indicator Data'!#REF!="No Data",1,IF(#REF!&lt;&gt;"",1,0))</f>
        <v>#REF!</v>
      </c>
      <c r="AU43" s="213" t="e">
        <f>IF('Crisis Indicator Data'!#REF!="No Data",1,IF(#REF!&lt;&gt;"",1,0))</f>
        <v>#REF!</v>
      </c>
      <c r="AV43" s="213" t="e">
        <f>IF('Crisis Indicator Data'!#REF!="No Data",1,IF(#REF!&lt;&gt;"",1,0))</f>
        <v>#REF!</v>
      </c>
      <c r="AW43" s="213" t="e">
        <f>IF('Crisis Indicator Data'!#REF!="No Data",1,IF(#REF!&lt;&gt;"",1,0))</f>
        <v>#REF!</v>
      </c>
      <c r="AX43" s="213" t="e">
        <f>IF('Crisis Indicator Data'!#REF!="No Data",1,IF(#REF!&lt;&gt;"",1,0))</f>
        <v>#REF!</v>
      </c>
      <c r="AY43" s="213" t="e">
        <f>IF('Crisis Indicator Data'!#REF!="No Data",1,IF(#REF!&lt;&gt;"",1,0))</f>
        <v>#REF!</v>
      </c>
      <c r="AZ43" s="213" t="e">
        <f>IF('Crisis Indicator Data'!#REF!="No Data",1,IF(#REF!&lt;&gt;"",1,0))</f>
        <v>#REF!</v>
      </c>
      <c r="BA43" t="e">
        <f t="shared" si="2"/>
        <v>#REF!</v>
      </c>
      <c r="BB43" s="22" t="e">
        <f t="shared" si="3"/>
        <v>#REF!</v>
      </c>
    </row>
    <row r="44" spans="1:54" x14ac:dyDescent="0.35">
      <c r="A44" t="s">
        <v>8117</v>
      </c>
      <c r="B44" s="213" t="e">
        <f>IF('Crisis Indicator Data'!#REF!="No Data",1,IF(#REF!&lt;&gt;"",1,0))</f>
        <v>#REF!</v>
      </c>
      <c r="C44" s="213" t="e">
        <f>IF('Crisis Indicator Data'!#REF!="No Data",1,IF(#REF!&lt;&gt;"",1,0))</f>
        <v>#REF!</v>
      </c>
      <c r="D44" s="213" t="e">
        <f>IF('Crisis Indicator Data'!#REF!="No Data",1,IF(#REF!&lt;&gt;"",1,0))</f>
        <v>#REF!</v>
      </c>
      <c r="E44" s="213" t="e">
        <f>IF('Crisis Indicator Data'!#REF!="No Data",1,IF(#REF!&lt;&gt;"",1,0))</f>
        <v>#REF!</v>
      </c>
      <c r="F44" s="213" t="e">
        <f>IF('Crisis Indicator Data'!#REF!="No Data",1,IF(#REF!&lt;&gt;"",1,0))</f>
        <v>#REF!</v>
      </c>
      <c r="G44" s="213" t="e">
        <f>IF('Crisis Indicator Data'!#REF!="No Data",1,IF(#REF!&lt;&gt;"",1,0))</f>
        <v>#REF!</v>
      </c>
      <c r="H44" s="213" t="e">
        <f>IF('Crisis Indicator Data'!#REF!="No Data",1,IF(#REF!&lt;&gt;"",1,0))</f>
        <v>#REF!</v>
      </c>
      <c r="I44" s="213" t="e">
        <f>IF('Crisis Indicator Data'!#REF!="No Data",1,IF(#REF!&lt;&gt;"",1,0))</f>
        <v>#REF!</v>
      </c>
      <c r="J44" s="213" t="e">
        <f>IF('Crisis Indicator Data'!#REF!="No Data",1,IF(#REF!&lt;&gt;"",1,0))</f>
        <v>#REF!</v>
      </c>
      <c r="K44" s="213" t="e">
        <f>IF('Crisis Indicator Data'!#REF!="No Data",1,IF(#REF!&lt;&gt;"",1,0))</f>
        <v>#REF!</v>
      </c>
      <c r="L44" s="213" t="e">
        <f>IF('Crisis Indicator Data'!#REF!="No Data",1,IF(#REF!&lt;&gt;"",1,0))</f>
        <v>#REF!</v>
      </c>
      <c r="M44" s="213" t="e">
        <f>IF('Crisis Indicator Data'!#REF!="No Data",1,IF(#REF!&lt;&gt;"",1,0))</f>
        <v>#REF!</v>
      </c>
      <c r="N44" s="213" t="e">
        <f>IF('Crisis Indicator Data'!#REF!="No Data",1,IF(#REF!&lt;&gt;"",1,0))</f>
        <v>#REF!</v>
      </c>
      <c r="O44" s="213" t="e">
        <f>IF('Crisis Indicator Data'!#REF!="No Data",1,IF(#REF!&lt;&gt;"",1,0))</f>
        <v>#REF!</v>
      </c>
      <c r="P44" s="213" t="e">
        <f>IF('Crisis Indicator Data'!#REF!="No Data",1,IF(#REF!&lt;&gt;"",1,0))</f>
        <v>#REF!</v>
      </c>
      <c r="Q44" s="213" t="e">
        <f>IF('Crisis Indicator Data'!#REF!="No Data",1,IF(#REF!&lt;&gt;"",1,0))</f>
        <v>#REF!</v>
      </c>
      <c r="R44" s="213" t="e">
        <f>IF('Crisis Indicator Data'!#REF!="No Data",1,IF(#REF!&lt;&gt;"",1,0))</f>
        <v>#REF!</v>
      </c>
      <c r="S44" s="213" t="e">
        <f>IF('Crisis Indicator Data'!#REF!="No Data",1,IF(#REF!&lt;&gt;"",1,0))</f>
        <v>#REF!</v>
      </c>
      <c r="T44" s="213" t="e">
        <f>IF('Crisis Indicator Data'!#REF!="No Data",1,IF(#REF!&lt;&gt;"",1,0))</f>
        <v>#REF!</v>
      </c>
      <c r="U44" s="213" t="e">
        <f>IF('Crisis Indicator Data'!#REF!="No Data",1,IF(#REF!&lt;&gt;"",1,0))</f>
        <v>#REF!</v>
      </c>
      <c r="V44" s="213" t="e">
        <f>IF('Crisis Indicator Data'!#REF!="No Data",1,IF(#REF!&lt;&gt;"",1,0))</f>
        <v>#REF!</v>
      </c>
      <c r="W44" s="213" t="e">
        <f>IF('Crisis Indicator Data'!#REF!="No Data",1,IF(#REF!&lt;&gt;"",1,0))</f>
        <v>#REF!</v>
      </c>
      <c r="X44" s="213" t="e">
        <f>IF('Crisis Indicator Data'!#REF!="No Data",1,IF(#REF!&lt;&gt;"",1,0))</f>
        <v>#REF!</v>
      </c>
      <c r="Y44" s="213" t="e">
        <f>IF('Crisis Indicator Data'!#REF!="No Data",1,IF(#REF!&lt;&gt;"",1,0))</f>
        <v>#REF!</v>
      </c>
      <c r="Z44" s="213" t="e">
        <f>IF('Crisis Indicator Data'!#REF!="No Data",1,IF(#REF!&lt;&gt;"",1,0))</f>
        <v>#REF!</v>
      </c>
      <c r="AA44" s="213" t="e">
        <f>IF('Crisis Indicator Data'!#REF!="No Data",1,IF(#REF!&lt;&gt;"",1,0))</f>
        <v>#REF!</v>
      </c>
      <c r="AB44" s="213" t="e">
        <f>IF('Crisis Indicator Data'!#REF!="No Data",1,IF(#REF!&lt;&gt;"",1,0))</f>
        <v>#REF!</v>
      </c>
      <c r="AC44" s="213" t="e">
        <f>IF('Crisis Indicator Data'!#REF!="No Data",1,IF(#REF!&lt;&gt;"",1,0))</f>
        <v>#REF!</v>
      </c>
      <c r="AD44" s="213" t="e">
        <f>IF('Crisis Indicator Data'!#REF!="No Data",1,IF(#REF!&lt;&gt;"",1,0))</f>
        <v>#REF!</v>
      </c>
      <c r="AE44" s="213" t="e">
        <f>IF('Crisis Indicator Data'!#REF!="No Data",1,IF(#REF!&lt;&gt;"",1,0))</f>
        <v>#REF!</v>
      </c>
      <c r="AF44" s="213" t="e">
        <f>IF('Crisis Indicator Data'!#REF!="No Data",1,IF(#REF!&lt;&gt;"",1,0))</f>
        <v>#REF!</v>
      </c>
      <c r="AG44" s="213" t="e">
        <f>IF('Crisis Indicator Data'!#REF!="No Data",1,IF(#REF!&lt;&gt;"",1,0))</f>
        <v>#REF!</v>
      </c>
      <c r="AH44" s="213" t="e">
        <f>IF('Crisis Indicator Data'!#REF!="No Data",1,IF(#REF!&lt;&gt;"",1,0))</f>
        <v>#REF!</v>
      </c>
      <c r="AI44" s="213" t="e">
        <f>IF('Crisis Indicator Data'!#REF!="No Data",1,IF(#REF!&lt;&gt;"",1,0))</f>
        <v>#REF!</v>
      </c>
      <c r="AJ44" s="213" t="e">
        <f>IF('Crisis Indicator Data'!#REF!="No Data",1,IF(#REF!&lt;&gt;"",1,0))</f>
        <v>#REF!</v>
      </c>
      <c r="AK44" s="213" t="e">
        <f>IF('Crisis Indicator Data'!#REF!="No Data",1,IF(#REF!&lt;&gt;"",1,0))</f>
        <v>#REF!</v>
      </c>
      <c r="AL44" s="213" t="e">
        <f>IF('Crisis Indicator Data'!#REF!="No Data",1,IF(#REF!&lt;&gt;"",1,0))</f>
        <v>#REF!</v>
      </c>
      <c r="AM44" s="213" t="e">
        <f>IF('Crisis Indicator Data'!#REF!="No Data",1,IF(#REF!&lt;&gt;"",1,0))</f>
        <v>#REF!</v>
      </c>
      <c r="AN44" s="213" t="e">
        <f>IF('Crisis Indicator Data'!#REF!="No Data",1,IF(#REF!&lt;&gt;"",1,0))</f>
        <v>#REF!</v>
      </c>
      <c r="AO44" s="213" t="e">
        <f>IF('Crisis Indicator Data'!#REF!="No Data",1,IF(#REF!&lt;&gt;"",1,0))</f>
        <v>#REF!</v>
      </c>
      <c r="AP44" s="213" t="e">
        <f>IF('Crisis Indicator Data'!#REF!="No Data",1,IF(#REF!&lt;&gt;"",1,0))</f>
        <v>#REF!</v>
      </c>
      <c r="AQ44" s="213" t="e">
        <f>IF('Crisis Indicator Data'!#REF!="No Data",1,IF(#REF!&lt;&gt;"",1,0))</f>
        <v>#REF!</v>
      </c>
      <c r="AR44" s="213" t="e">
        <f>IF('Crisis Indicator Data'!#REF!="No Data",1,IF(#REF!&lt;&gt;"",1,0))</f>
        <v>#REF!</v>
      </c>
      <c r="AS44" s="213" t="e">
        <f>IF('Crisis Indicator Data'!#REF!="No Data",1,IF(#REF!&lt;&gt;"",1,0))</f>
        <v>#REF!</v>
      </c>
      <c r="AT44" s="213" t="e">
        <f>IF('Crisis Indicator Data'!#REF!="No Data",1,IF(#REF!&lt;&gt;"",1,0))</f>
        <v>#REF!</v>
      </c>
      <c r="AU44" s="213" t="e">
        <f>IF('Crisis Indicator Data'!#REF!="No Data",1,IF(#REF!&lt;&gt;"",1,0))</f>
        <v>#REF!</v>
      </c>
      <c r="AV44" s="213" t="e">
        <f>IF('Crisis Indicator Data'!#REF!="No Data",1,IF(#REF!&lt;&gt;"",1,0))</f>
        <v>#REF!</v>
      </c>
      <c r="AW44" s="213" t="e">
        <f>IF('Crisis Indicator Data'!#REF!="No Data",1,IF(#REF!&lt;&gt;"",1,0))</f>
        <v>#REF!</v>
      </c>
      <c r="AX44" s="213" t="e">
        <f>IF('Crisis Indicator Data'!#REF!="No Data",1,IF(#REF!&lt;&gt;"",1,0))</f>
        <v>#REF!</v>
      </c>
      <c r="AY44" s="213" t="e">
        <f>IF('Crisis Indicator Data'!#REF!="No Data",1,IF(#REF!&lt;&gt;"",1,0))</f>
        <v>#REF!</v>
      </c>
      <c r="AZ44" s="213" t="e">
        <f>IF('Crisis Indicator Data'!#REF!="No Data",1,IF(#REF!&lt;&gt;"",1,0))</f>
        <v>#REF!</v>
      </c>
      <c r="BA44" t="e">
        <f t="shared" si="2"/>
        <v>#REF!</v>
      </c>
      <c r="BB44" s="22" t="e">
        <f t="shared" si="3"/>
        <v>#REF!</v>
      </c>
    </row>
    <row r="45" spans="1:54" x14ac:dyDescent="0.35">
      <c r="A45" t="s">
        <v>8119</v>
      </c>
      <c r="B45" s="213" t="e">
        <f>IF('Crisis Indicator Data'!#REF!="No Data",1,IF(#REF!&lt;&gt;"",1,0))</f>
        <v>#REF!</v>
      </c>
      <c r="C45" s="213" t="e">
        <f>IF('Crisis Indicator Data'!#REF!="No Data",1,IF(#REF!&lt;&gt;"",1,0))</f>
        <v>#REF!</v>
      </c>
      <c r="D45" s="213" t="e">
        <f>IF('Crisis Indicator Data'!#REF!="No Data",1,IF(#REF!&lt;&gt;"",1,0))</f>
        <v>#REF!</v>
      </c>
      <c r="E45" s="213" t="e">
        <f>IF('Crisis Indicator Data'!#REF!="No Data",1,IF(#REF!&lt;&gt;"",1,0))</f>
        <v>#REF!</v>
      </c>
      <c r="F45" s="213" t="e">
        <f>IF('Crisis Indicator Data'!#REF!="No Data",1,IF(#REF!&lt;&gt;"",1,0))</f>
        <v>#REF!</v>
      </c>
      <c r="G45" s="213" t="e">
        <f>IF('Crisis Indicator Data'!#REF!="No Data",1,IF(#REF!&lt;&gt;"",1,0))</f>
        <v>#REF!</v>
      </c>
      <c r="H45" s="213" t="e">
        <f>IF('Crisis Indicator Data'!#REF!="No Data",1,IF(#REF!&lt;&gt;"",1,0))</f>
        <v>#REF!</v>
      </c>
      <c r="I45" s="213" t="e">
        <f>IF('Crisis Indicator Data'!#REF!="No Data",1,IF(#REF!&lt;&gt;"",1,0))</f>
        <v>#REF!</v>
      </c>
      <c r="J45" s="213" t="e">
        <f>IF('Crisis Indicator Data'!#REF!="No Data",1,IF(#REF!&lt;&gt;"",1,0))</f>
        <v>#REF!</v>
      </c>
      <c r="K45" s="213" t="e">
        <f>IF('Crisis Indicator Data'!#REF!="No Data",1,IF(#REF!&lt;&gt;"",1,0))</f>
        <v>#REF!</v>
      </c>
      <c r="L45" s="213" t="e">
        <f>IF('Crisis Indicator Data'!#REF!="No Data",1,IF(#REF!&lt;&gt;"",1,0))</f>
        <v>#REF!</v>
      </c>
      <c r="M45" s="213" t="e">
        <f>IF('Crisis Indicator Data'!#REF!="No Data",1,IF(#REF!&lt;&gt;"",1,0))</f>
        <v>#REF!</v>
      </c>
      <c r="N45" s="213" t="e">
        <f>IF('Crisis Indicator Data'!#REF!="No Data",1,IF(#REF!&lt;&gt;"",1,0))</f>
        <v>#REF!</v>
      </c>
      <c r="O45" s="213" t="e">
        <f>IF('Crisis Indicator Data'!#REF!="No Data",1,IF(#REF!&lt;&gt;"",1,0))</f>
        <v>#REF!</v>
      </c>
      <c r="P45" s="213" t="e">
        <f>IF('Crisis Indicator Data'!#REF!="No Data",1,IF(#REF!&lt;&gt;"",1,0))</f>
        <v>#REF!</v>
      </c>
      <c r="Q45" s="213" t="e">
        <f>IF('Crisis Indicator Data'!#REF!="No Data",1,IF(#REF!&lt;&gt;"",1,0))</f>
        <v>#REF!</v>
      </c>
      <c r="R45" s="213" t="e">
        <f>IF('Crisis Indicator Data'!#REF!="No Data",1,IF(#REF!&lt;&gt;"",1,0))</f>
        <v>#REF!</v>
      </c>
      <c r="S45" s="213" t="e">
        <f>IF('Crisis Indicator Data'!#REF!="No Data",1,IF(#REF!&lt;&gt;"",1,0))</f>
        <v>#REF!</v>
      </c>
      <c r="T45" s="213" t="e">
        <f>IF('Crisis Indicator Data'!#REF!="No Data",1,IF(#REF!&lt;&gt;"",1,0))</f>
        <v>#REF!</v>
      </c>
      <c r="U45" s="213" t="e">
        <f>IF('Crisis Indicator Data'!#REF!="No Data",1,IF(#REF!&lt;&gt;"",1,0))</f>
        <v>#REF!</v>
      </c>
      <c r="V45" s="213" t="e">
        <f>IF('Crisis Indicator Data'!#REF!="No Data",1,IF(#REF!&lt;&gt;"",1,0))</f>
        <v>#REF!</v>
      </c>
      <c r="W45" s="213" t="e">
        <f>IF('Crisis Indicator Data'!#REF!="No Data",1,IF(#REF!&lt;&gt;"",1,0))</f>
        <v>#REF!</v>
      </c>
      <c r="X45" s="213" t="e">
        <f>IF('Crisis Indicator Data'!#REF!="No Data",1,IF(#REF!&lt;&gt;"",1,0))</f>
        <v>#REF!</v>
      </c>
      <c r="Y45" s="213" t="e">
        <f>IF('Crisis Indicator Data'!#REF!="No Data",1,IF(#REF!&lt;&gt;"",1,0))</f>
        <v>#REF!</v>
      </c>
      <c r="Z45" s="213" t="e">
        <f>IF('Crisis Indicator Data'!#REF!="No Data",1,IF(#REF!&lt;&gt;"",1,0))</f>
        <v>#REF!</v>
      </c>
      <c r="AA45" s="213" t="e">
        <f>IF('Crisis Indicator Data'!#REF!="No Data",1,IF(#REF!&lt;&gt;"",1,0))</f>
        <v>#REF!</v>
      </c>
      <c r="AB45" s="213" t="e">
        <f>IF('Crisis Indicator Data'!#REF!="No Data",1,IF(#REF!&lt;&gt;"",1,0))</f>
        <v>#REF!</v>
      </c>
      <c r="AC45" s="213" t="e">
        <f>IF('Crisis Indicator Data'!#REF!="No Data",1,IF(#REF!&lt;&gt;"",1,0))</f>
        <v>#REF!</v>
      </c>
      <c r="AD45" s="213" t="e">
        <f>IF('Crisis Indicator Data'!#REF!="No Data",1,IF(#REF!&lt;&gt;"",1,0))</f>
        <v>#REF!</v>
      </c>
      <c r="AE45" s="213" t="e">
        <f>IF('Crisis Indicator Data'!#REF!="No Data",1,IF(#REF!&lt;&gt;"",1,0))</f>
        <v>#REF!</v>
      </c>
      <c r="AF45" s="213" t="e">
        <f>IF('Crisis Indicator Data'!#REF!="No Data",1,IF(#REF!&lt;&gt;"",1,0))</f>
        <v>#REF!</v>
      </c>
      <c r="AG45" s="213" t="e">
        <f>IF('Crisis Indicator Data'!#REF!="No Data",1,IF(#REF!&lt;&gt;"",1,0))</f>
        <v>#REF!</v>
      </c>
      <c r="AH45" s="213" t="e">
        <f>IF('Crisis Indicator Data'!#REF!="No Data",1,IF(#REF!&lt;&gt;"",1,0))</f>
        <v>#REF!</v>
      </c>
      <c r="AI45" s="213" t="e">
        <f>IF('Crisis Indicator Data'!#REF!="No Data",1,IF(#REF!&lt;&gt;"",1,0))</f>
        <v>#REF!</v>
      </c>
      <c r="AJ45" s="213" t="e">
        <f>IF('Crisis Indicator Data'!#REF!="No Data",1,IF(#REF!&lt;&gt;"",1,0))</f>
        <v>#REF!</v>
      </c>
      <c r="AK45" s="213" t="e">
        <f>IF('Crisis Indicator Data'!#REF!="No Data",1,IF(#REF!&lt;&gt;"",1,0))</f>
        <v>#REF!</v>
      </c>
      <c r="AL45" s="213" t="e">
        <f>IF('Crisis Indicator Data'!#REF!="No Data",1,IF(#REF!&lt;&gt;"",1,0))</f>
        <v>#REF!</v>
      </c>
      <c r="AM45" s="213" t="e">
        <f>IF('Crisis Indicator Data'!#REF!="No Data",1,IF(#REF!&lt;&gt;"",1,0))</f>
        <v>#REF!</v>
      </c>
      <c r="AN45" s="213" t="e">
        <f>IF('Crisis Indicator Data'!#REF!="No Data",1,IF(#REF!&lt;&gt;"",1,0))</f>
        <v>#REF!</v>
      </c>
      <c r="AO45" s="213" t="e">
        <f>IF('Crisis Indicator Data'!#REF!="No Data",1,IF(#REF!&lt;&gt;"",1,0))</f>
        <v>#REF!</v>
      </c>
      <c r="AP45" s="213" t="e">
        <f>IF('Crisis Indicator Data'!#REF!="No Data",1,IF(#REF!&lt;&gt;"",1,0))</f>
        <v>#REF!</v>
      </c>
      <c r="AQ45" s="213" t="e">
        <f>IF('Crisis Indicator Data'!#REF!="No Data",1,IF(#REF!&lt;&gt;"",1,0))</f>
        <v>#REF!</v>
      </c>
      <c r="AR45" s="213" t="e">
        <f>IF('Crisis Indicator Data'!#REF!="No Data",1,IF(#REF!&lt;&gt;"",1,0))</f>
        <v>#REF!</v>
      </c>
      <c r="AS45" s="213" t="e">
        <f>IF('Crisis Indicator Data'!#REF!="No Data",1,IF(#REF!&lt;&gt;"",1,0))</f>
        <v>#REF!</v>
      </c>
      <c r="AT45" s="213" t="e">
        <f>IF('Crisis Indicator Data'!#REF!="No Data",1,IF(#REF!&lt;&gt;"",1,0))</f>
        <v>#REF!</v>
      </c>
      <c r="AU45" s="213" t="e">
        <f>IF('Crisis Indicator Data'!#REF!="No Data",1,IF(#REF!&lt;&gt;"",1,0))</f>
        <v>#REF!</v>
      </c>
      <c r="AV45" s="213" t="e">
        <f>IF('Crisis Indicator Data'!#REF!="No Data",1,IF(#REF!&lt;&gt;"",1,0))</f>
        <v>#REF!</v>
      </c>
      <c r="AW45" s="213" t="e">
        <f>IF('Crisis Indicator Data'!#REF!="No Data",1,IF(#REF!&lt;&gt;"",1,0))</f>
        <v>#REF!</v>
      </c>
      <c r="AX45" s="213" t="e">
        <f>IF('Crisis Indicator Data'!#REF!="No Data",1,IF(#REF!&lt;&gt;"",1,0))</f>
        <v>#REF!</v>
      </c>
      <c r="AY45" s="213" t="e">
        <f>IF('Crisis Indicator Data'!#REF!="No Data",1,IF(#REF!&lt;&gt;"",1,0))</f>
        <v>#REF!</v>
      </c>
      <c r="AZ45" s="213" t="e">
        <f>IF('Crisis Indicator Data'!#REF!="No Data",1,IF(#REF!&lt;&gt;"",1,0))</f>
        <v>#REF!</v>
      </c>
      <c r="BA45" t="e">
        <f t="shared" si="2"/>
        <v>#REF!</v>
      </c>
      <c r="BB45" s="22" t="e">
        <f t="shared" si="3"/>
        <v>#REF!</v>
      </c>
    </row>
    <row r="46" spans="1:54" x14ac:dyDescent="0.35">
      <c r="A46" t="s">
        <v>8121</v>
      </c>
      <c r="B46" s="213" t="e">
        <f>IF('Crisis Indicator Data'!#REF!="No Data",1,IF(#REF!&lt;&gt;"",1,0))</f>
        <v>#REF!</v>
      </c>
      <c r="C46" s="213" t="e">
        <f>IF('Crisis Indicator Data'!#REF!="No Data",1,IF(#REF!&lt;&gt;"",1,0))</f>
        <v>#REF!</v>
      </c>
      <c r="D46" s="213" t="e">
        <f>IF('Crisis Indicator Data'!#REF!="No Data",1,IF(#REF!&lt;&gt;"",1,0))</f>
        <v>#REF!</v>
      </c>
      <c r="E46" s="213" t="e">
        <f>IF('Crisis Indicator Data'!#REF!="No Data",1,IF(#REF!&lt;&gt;"",1,0))</f>
        <v>#REF!</v>
      </c>
      <c r="F46" s="213" t="e">
        <f>IF('Crisis Indicator Data'!#REF!="No Data",1,IF(#REF!&lt;&gt;"",1,0))</f>
        <v>#REF!</v>
      </c>
      <c r="G46" s="213" t="e">
        <f>IF('Crisis Indicator Data'!#REF!="No Data",1,IF(#REF!&lt;&gt;"",1,0))</f>
        <v>#REF!</v>
      </c>
      <c r="H46" s="213" t="e">
        <f>IF('Crisis Indicator Data'!#REF!="No Data",1,IF(#REF!&lt;&gt;"",1,0))</f>
        <v>#REF!</v>
      </c>
      <c r="I46" s="213" t="e">
        <f>IF('Crisis Indicator Data'!#REF!="No Data",1,IF(#REF!&lt;&gt;"",1,0))</f>
        <v>#REF!</v>
      </c>
      <c r="J46" s="213" t="e">
        <f>IF('Crisis Indicator Data'!#REF!="No Data",1,IF(#REF!&lt;&gt;"",1,0))</f>
        <v>#REF!</v>
      </c>
      <c r="K46" s="213" t="e">
        <f>IF('Crisis Indicator Data'!#REF!="No Data",1,IF(#REF!&lt;&gt;"",1,0))</f>
        <v>#REF!</v>
      </c>
      <c r="L46" s="213" t="e">
        <f>IF('Crisis Indicator Data'!#REF!="No Data",1,IF(#REF!&lt;&gt;"",1,0))</f>
        <v>#REF!</v>
      </c>
      <c r="M46" s="213" t="e">
        <f>IF('Crisis Indicator Data'!#REF!="No Data",1,IF(#REF!&lt;&gt;"",1,0))</f>
        <v>#REF!</v>
      </c>
      <c r="N46" s="213" t="e">
        <f>IF('Crisis Indicator Data'!#REF!="No Data",1,IF(#REF!&lt;&gt;"",1,0))</f>
        <v>#REF!</v>
      </c>
      <c r="O46" s="213" t="e">
        <f>IF('Crisis Indicator Data'!#REF!="No Data",1,IF(#REF!&lt;&gt;"",1,0))</f>
        <v>#REF!</v>
      </c>
      <c r="P46" s="213" t="e">
        <f>IF('Crisis Indicator Data'!#REF!="No Data",1,IF(#REF!&lt;&gt;"",1,0))</f>
        <v>#REF!</v>
      </c>
      <c r="Q46" s="213" t="e">
        <f>IF('Crisis Indicator Data'!#REF!="No Data",1,IF(#REF!&lt;&gt;"",1,0))</f>
        <v>#REF!</v>
      </c>
      <c r="R46" s="213" t="e">
        <f>IF('Crisis Indicator Data'!#REF!="No Data",1,IF(#REF!&lt;&gt;"",1,0))</f>
        <v>#REF!</v>
      </c>
      <c r="S46" s="213" t="e">
        <f>IF('Crisis Indicator Data'!#REF!="No Data",1,IF(#REF!&lt;&gt;"",1,0))</f>
        <v>#REF!</v>
      </c>
      <c r="T46" s="213" t="e">
        <f>IF('Crisis Indicator Data'!#REF!="No Data",1,IF(#REF!&lt;&gt;"",1,0))</f>
        <v>#REF!</v>
      </c>
      <c r="U46" s="213" t="e">
        <f>IF('Crisis Indicator Data'!#REF!="No Data",1,IF(#REF!&lt;&gt;"",1,0))</f>
        <v>#REF!</v>
      </c>
      <c r="V46" s="213" t="e">
        <f>IF('Crisis Indicator Data'!#REF!="No Data",1,IF(#REF!&lt;&gt;"",1,0))</f>
        <v>#REF!</v>
      </c>
      <c r="W46" s="213" t="e">
        <f>IF('Crisis Indicator Data'!#REF!="No Data",1,IF(#REF!&lt;&gt;"",1,0))</f>
        <v>#REF!</v>
      </c>
      <c r="X46" s="213" t="e">
        <f>IF('Crisis Indicator Data'!#REF!="No Data",1,IF(#REF!&lt;&gt;"",1,0))</f>
        <v>#REF!</v>
      </c>
      <c r="Y46" s="213" t="e">
        <f>IF('Crisis Indicator Data'!#REF!="No Data",1,IF(#REF!&lt;&gt;"",1,0))</f>
        <v>#REF!</v>
      </c>
      <c r="Z46" s="213" t="e">
        <f>IF('Crisis Indicator Data'!#REF!="No Data",1,IF(#REF!&lt;&gt;"",1,0))</f>
        <v>#REF!</v>
      </c>
      <c r="AA46" s="213" t="e">
        <f>IF('Crisis Indicator Data'!#REF!="No Data",1,IF(#REF!&lt;&gt;"",1,0))</f>
        <v>#REF!</v>
      </c>
      <c r="AB46" s="213" t="e">
        <f>IF('Crisis Indicator Data'!#REF!="No Data",1,IF(#REF!&lt;&gt;"",1,0))</f>
        <v>#REF!</v>
      </c>
      <c r="AC46" s="213" t="e">
        <f>IF('Crisis Indicator Data'!#REF!="No Data",1,IF(#REF!&lt;&gt;"",1,0))</f>
        <v>#REF!</v>
      </c>
      <c r="AD46" s="213" t="e">
        <f>IF('Crisis Indicator Data'!#REF!="No Data",1,IF(#REF!&lt;&gt;"",1,0))</f>
        <v>#REF!</v>
      </c>
      <c r="AE46" s="213" t="e">
        <f>IF('Crisis Indicator Data'!#REF!="No Data",1,IF(#REF!&lt;&gt;"",1,0))</f>
        <v>#REF!</v>
      </c>
      <c r="AF46" s="213" t="e">
        <f>IF('Crisis Indicator Data'!#REF!="No Data",1,IF(#REF!&lt;&gt;"",1,0))</f>
        <v>#REF!</v>
      </c>
      <c r="AG46" s="213" t="e">
        <f>IF('Crisis Indicator Data'!#REF!="No Data",1,IF(#REF!&lt;&gt;"",1,0))</f>
        <v>#REF!</v>
      </c>
      <c r="AH46" s="213" t="e">
        <f>IF('Crisis Indicator Data'!#REF!="No Data",1,IF(#REF!&lt;&gt;"",1,0))</f>
        <v>#REF!</v>
      </c>
      <c r="AI46" s="213" t="e">
        <f>IF('Crisis Indicator Data'!#REF!="No Data",1,IF(#REF!&lt;&gt;"",1,0))</f>
        <v>#REF!</v>
      </c>
      <c r="AJ46" s="213" t="e">
        <f>IF('Crisis Indicator Data'!#REF!="No Data",1,IF(#REF!&lt;&gt;"",1,0))</f>
        <v>#REF!</v>
      </c>
      <c r="AK46" s="213" t="e">
        <f>IF('Crisis Indicator Data'!#REF!="No Data",1,IF(#REF!&lt;&gt;"",1,0))</f>
        <v>#REF!</v>
      </c>
      <c r="AL46" s="213" t="e">
        <f>IF('Crisis Indicator Data'!#REF!="No Data",1,IF(#REF!&lt;&gt;"",1,0))</f>
        <v>#REF!</v>
      </c>
      <c r="AM46" s="213" t="e">
        <f>IF('Crisis Indicator Data'!#REF!="No Data",1,IF(#REF!&lt;&gt;"",1,0))</f>
        <v>#REF!</v>
      </c>
      <c r="AN46" s="213" t="e">
        <f>IF('Crisis Indicator Data'!#REF!="No Data",1,IF(#REF!&lt;&gt;"",1,0))</f>
        <v>#REF!</v>
      </c>
      <c r="AO46" s="213" t="e">
        <f>IF('Crisis Indicator Data'!#REF!="No Data",1,IF(#REF!&lt;&gt;"",1,0))</f>
        <v>#REF!</v>
      </c>
      <c r="AP46" s="213" t="e">
        <f>IF('Crisis Indicator Data'!#REF!="No Data",1,IF(#REF!&lt;&gt;"",1,0))</f>
        <v>#REF!</v>
      </c>
      <c r="AQ46" s="213" t="e">
        <f>IF('Crisis Indicator Data'!#REF!="No Data",1,IF(#REF!&lt;&gt;"",1,0))</f>
        <v>#REF!</v>
      </c>
      <c r="AR46" s="213" t="e">
        <f>IF('Crisis Indicator Data'!#REF!="No Data",1,IF(#REF!&lt;&gt;"",1,0))</f>
        <v>#REF!</v>
      </c>
      <c r="AS46" s="213" t="e">
        <f>IF('Crisis Indicator Data'!#REF!="No Data",1,IF(#REF!&lt;&gt;"",1,0))</f>
        <v>#REF!</v>
      </c>
      <c r="AT46" s="213" t="e">
        <f>IF('Crisis Indicator Data'!#REF!="No Data",1,IF(#REF!&lt;&gt;"",1,0))</f>
        <v>#REF!</v>
      </c>
      <c r="AU46" s="213" t="e">
        <f>IF('Crisis Indicator Data'!#REF!="No Data",1,IF(#REF!&lt;&gt;"",1,0))</f>
        <v>#REF!</v>
      </c>
      <c r="AV46" s="213" t="e">
        <f>IF('Crisis Indicator Data'!#REF!="No Data",1,IF(#REF!&lt;&gt;"",1,0))</f>
        <v>#REF!</v>
      </c>
      <c r="AW46" s="213" t="e">
        <f>IF('Crisis Indicator Data'!#REF!="No Data",1,IF(#REF!&lt;&gt;"",1,0))</f>
        <v>#REF!</v>
      </c>
      <c r="AX46" s="213" t="e">
        <f>IF('Crisis Indicator Data'!#REF!="No Data",1,IF(#REF!&lt;&gt;"",1,0))</f>
        <v>#REF!</v>
      </c>
      <c r="AY46" s="213" t="e">
        <f>IF('Crisis Indicator Data'!#REF!="No Data",1,IF(#REF!&lt;&gt;"",1,0))</f>
        <v>#REF!</v>
      </c>
      <c r="AZ46" s="213" t="e">
        <f>IF('Crisis Indicator Data'!#REF!="No Data",1,IF(#REF!&lt;&gt;"",1,0))</f>
        <v>#REF!</v>
      </c>
      <c r="BA46" t="e">
        <f t="shared" si="2"/>
        <v>#REF!</v>
      </c>
      <c r="BB46" s="22" t="e">
        <f t="shared" si="3"/>
        <v>#REF!</v>
      </c>
    </row>
    <row r="47" spans="1:54" x14ac:dyDescent="0.35">
      <c r="A47" t="s">
        <v>8128</v>
      </c>
      <c r="B47" s="213" t="e">
        <f>IF('Crisis Indicator Data'!#REF!="No Data",1,IF(#REF!&lt;&gt;"",1,0))</f>
        <v>#REF!</v>
      </c>
      <c r="C47" s="213" t="e">
        <f>IF('Crisis Indicator Data'!#REF!="No Data",1,IF(#REF!&lt;&gt;"",1,0))</f>
        <v>#REF!</v>
      </c>
      <c r="D47" s="213" t="e">
        <f>IF('Crisis Indicator Data'!#REF!="No Data",1,IF(#REF!&lt;&gt;"",1,0))</f>
        <v>#REF!</v>
      </c>
      <c r="E47" s="213" t="e">
        <f>IF('Crisis Indicator Data'!#REF!="No Data",1,IF(#REF!&lt;&gt;"",1,0))</f>
        <v>#REF!</v>
      </c>
      <c r="F47" s="213" t="e">
        <f>IF('Crisis Indicator Data'!#REF!="No Data",1,IF(#REF!&lt;&gt;"",1,0))</f>
        <v>#REF!</v>
      </c>
      <c r="G47" s="213" t="e">
        <f>IF('Crisis Indicator Data'!#REF!="No Data",1,IF(#REF!&lt;&gt;"",1,0))</f>
        <v>#REF!</v>
      </c>
      <c r="H47" s="213" t="e">
        <f>IF('Crisis Indicator Data'!#REF!="No Data",1,IF(#REF!&lt;&gt;"",1,0))</f>
        <v>#REF!</v>
      </c>
      <c r="I47" s="213" t="e">
        <f>IF('Crisis Indicator Data'!#REF!="No Data",1,IF(#REF!&lt;&gt;"",1,0))</f>
        <v>#REF!</v>
      </c>
      <c r="J47" s="213" t="e">
        <f>IF('Crisis Indicator Data'!#REF!="No Data",1,IF(#REF!&lt;&gt;"",1,0))</f>
        <v>#REF!</v>
      </c>
      <c r="K47" s="213" t="e">
        <f>IF('Crisis Indicator Data'!#REF!="No Data",1,IF(#REF!&lt;&gt;"",1,0))</f>
        <v>#REF!</v>
      </c>
      <c r="L47" s="213" t="e">
        <f>IF('Crisis Indicator Data'!#REF!="No Data",1,IF(#REF!&lt;&gt;"",1,0))</f>
        <v>#REF!</v>
      </c>
      <c r="M47" s="213" t="e">
        <f>IF('Crisis Indicator Data'!#REF!="No Data",1,IF(#REF!&lt;&gt;"",1,0))</f>
        <v>#REF!</v>
      </c>
      <c r="N47" s="213" t="e">
        <f>IF('Crisis Indicator Data'!#REF!="No Data",1,IF(#REF!&lt;&gt;"",1,0))</f>
        <v>#REF!</v>
      </c>
      <c r="O47" s="213" t="e">
        <f>IF('Crisis Indicator Data'!#REF!="No Data",1,IF(#REF!&lt;&gt;"",1,0))</f>
        <v>#REF!</v>
      </c>
      <c r="P47" s="213" t="e">
        <f>IF('Crisis Indicator Data'!#REF!="No Data",1,IF(#REF!&lt;&gt;"",1,0))</f>
        <v>#REF!</v>
      </c>
      <c r="Q47" s="213" t="e">
        <f>IF('Crisis Indicator Data'!#REF!="No Data",1,IF(#REF!&lt;&gt;"",1,0))</f>
        <v>#REF!</v>
      </c>
      <c r="R47" s="213" t="e">
        <f>IF('Crisis Indicator Data'!#REF!="No Data",1,IF(#REF!&lt;&gt;"",1,0))</f>
        <v>#REF!</v>
      </c>
      <c r="S47" s="213" t="e">
        <f>IF('Crisis Indicator Data'!#REF!="No Data",1,IF(#REF!&lt;&gt;"",1,0))</f>
        <v>#REF!</v>
      </c>
      <c r="T47" s="213" t="e">
        <f>IF('Crisis Indicator Data'!#REF!="No Data",1,IF(#REF!&lt;&gt;"",1,0))</f>
        <v>#REF!</v>
      </c>
      <c r="U47" s="213" t="e">
        <f>IF('Crisis Indicator Data'!#REF!="No Data",1,IF(#REF!&lt;&gt;"",1,0))</f>
        <v>#REF!</v>
      </c>
      <c r="V47" s="213" t="e">
        <f>IF('Crisis Indicator Data'!#REF!="No Data",1,IF(#REF!&lt;&gt;"",1,0))</f>
        <v>#REF!</v>
      </c>
      <c r="W47" s="213" t="e">
        <f>IF('Crisis Indicator Data'!#REF!="No Data",1,IF(#REF!&lt;&gt;"",1,0))</f>
        <v>#REF!</v>
      </c>
      <c r="X47" s="213" t="e">
        <f>IF('Crisis Indicator Data'!#REF!="No Data",1,IF(#REF!&lt;&gt;"",1,0))</f>
        <v>#REF!</v>
      </c>
      <c r="Y47" s="213" t="e">
        <f>IF('Crisis Indicator Data'!#REF!="No Data",1,IF(#REF!&lt;&gt;"",1,0))</f>
        <v>#REF!</v>
      </c>
      <c r="Z47" s="213" t="e">
        <f>IF('Crisis Indicator Data'!#REF!="No Data",1,IF(#REF!&lt;&gt;"",1,0))</f>
        <v>#REF!</v>
      </c>
      <c r="AA47" s="213" t="e">
        <f>IF('Crisis Indicator Data'!#REF!="No Data",1,IF(#REF!&lt;&gt;"",1,0))</f>
        <v>#REF!</v>
      </c>
      <c r="AB47" s="213" t="e">
        <f>IF('Crisis Indicator Data'!#REF!="No Data",1,IF(#REF!&lt;&gt;"",1,0))</f>
        <v>#REF!</v>
      </c>
      <c r="AC47" s="213" t="e">
        <f>IF('Crisis Indicator Data'!#REF!="No Data",1,IF(#REF!&lt;&gt;"",1,0))</f>
        <v>#REF!</v>
      </c>
      <c r="AD47" s="213" t="e">
        <f>IF('Crisis Indicator Data'!#REF!="No Data",1,IF(#REF!&lt;&gt;"",1,0))</f>
        <v>#REF!</v>
      </c>
      <c r="AE47" s="213" t="e">
        <f>IF('Crisis Indicator Data'!#REF!="No Data",1,IF(#REF!&lt;&gt;"",1,0))</f>
        <v>#REF!</v>
      </c>
      <c r="AF47" s="213" t="e">
        <f>IF('Crisis Indicator Data'!#REF!="No Data",1,IF(#REF!&lt;&gt;"",1,0))</f>
        <v>#REF!</v>
      </c>
      <c r="AG47" s="213" t="e">
        <f>IF('Crisis Indicator Data'!#REF!="No Data",1,IF(#REF!&lt;&gt;"",1,0))</f>
        <v>#REF!</v>
      </c>
      <c r="AH47" s="213" t="e">
        <f>IF('Crisis Indicator Data'!#REF!="No Data",1,IF(#REF!&lt;&gt;"",1,0))</f>
        <v>#REF!</v>
      </c>
      <c r="AI47" s="213" t="e">
        <f>IF('Crisis Indicator Data'!#REF!="No Data",1,IF(#REF!&lt;&gt;"",1,0))</f>
        <v>#REF!</v>
      </c>
      <c r="AJ47" s="213" t="e">
        <f>IF('Crisis Indicator Data'!#REF!="No Data",1,IF(#REF!&lt;&gt;"",1,0))</f>
        <v>#REF!</v>
      </c>
      <c r="AK47" s="213" t="e">
        <f>IF('Crisis Indicator Data'!#REF!="No Data",1,IF(#REF!&lt;&gt;"",1,0))</f>
        <v>#REF!</v>
      </c>
      <c r="AL47" s="213" t="e">
        <f>IF('Crisis Indicator Data'!#REF!="No Data",1,IF(#REF!&lt;&gt;"",1,0))</f>
        <v>#REF!</v>
      </c>
      <c r="AM47" s="213" t="e">
        <f>IF('Crisis Indicator Data'!#REF!="No Data",1,IF(#REF!&lt;&gt;"",1,0))</f>
        <v>#REF!</v>
      </c>
      <c r="AN47" s="213" t="e">
        <f>IF('Crisis Indicator Data'!#REF!="No Data",1,IF(#REF!&lt;&gt;"",1,0))</f>
        <v>#REF!</v>
      </c>
      <c r="AO47" s="213" t="e">
        <f>IF('Crisis Indicator Data'!#REF!="No Data",1,IF(#REF!&lt;&gt;"",1,0))</f>
        <v>#REF!</v>
      </c>
      <c r="AP47" s="213" t="e">
        <f>IF('Crisis Indicator Data'!#REF!="No Data",1,IF(#REF!&lt;&gt;"",1,0))</f>
        <v>#REF!</v>
      </c>
      <c r="AQ47" s="213" t="e">
        <f>IF('Crisis Indicator Data'!#REF!="No Data",1,IF(#REF!&lt;&gt;"",1,0))</f>
        <v>#REF!</v>
      </c>
      <c r="AR47" s="213" t="e">
        <f>IF('Crisis Indicator Data'!#REF!="No Data",1,IF(#REF!&lt;&gt;"",1,0))</f>
        <v>#REF!</v>
      </c>
      <c r="AS47" s="213" t="e">
        <f>IF('Crisis Indicator Data'!#REF!="No Data",1,IF(#REF!&lt;&gt;"",1,0))</f>
        <v>#REF!</v>
      </c>
      <c r="AT47" s="213" t="e">
        <f>IF('Crisis Indicator Data'!#REF!="No Data",1,IF(#REF!&lt;&gt;"",1,0))</f>
        <v>#REF!</v>
      </c>
      <c r="AU47" s="213" t="e">
        <f>IF('Crisis Indicator Data'!#REF!="No Data",1,IF(#REF!&lt;&gt;"",1,0))</f>
        <v>#REF!</v>
      </c>
      <c r="AV47" s="213" t="e">
        <f>IF('Crisis Indicator Data'!#REF!="No Data",1,IF(#REF!&lt;&gt;"",1,0))</f>
        <v>#REF!</v>
      </c>
      <c r="AW47" s="213" t="e">
        <f>IF('Crisis Indicator Data'!#REF!="No Data",1,IF(#REF!&lt;&gt;"",1,0))</f>
        <v>#REF!</v>
      </c>
      <c r="AX47" s="213" t="e">
        <f>IF('Crisis Indicator Data'!#REF!="No Data",1,IF(#REF!&lt;&gt;"",1,0))</f>
        <v>#REF!</v>
      </c>
      <c r="AY47" s="213" t="e">
        <f>IF('Crisis Indicator Data'!#REF!="No Data",1,IF(#REF!&lt;&gt;"",1,0))</f>
        <v>#REF!</v>
      </c>
      <c r="AZ47" s="213" t="e">
        <f>IF('Crisis Indicator Data'!#REF!="No Data",1,IF(#REF!&lt;&gt;"",1,0))</f>
        <v>#REF!</v>
      </c>
      <c r="BA47" t="e">
        <f t="shared" si="2"/>
        <v>#REF!</v>
      </c>
      <c r="BB47" s="22" t="e">
        <f t="shared" si="3"/>
        <v>#REF!</v>
      </c>
    </row>
    <row r="48" spans="1:54" x14ac:dyDescent="0.35">
      <c r="A48" t="s">
        <v>8124</v>
      </c>
      <c r="B48" s="213" t="e">
        <f>IF('Crisis Indicator Data'!#REF!="No Data",1,IF(#REF!&lt;&gt;"",1,0))</f>
        <v>#REF!</v>
      </c>
      <c r="C48" s="213" t="e">
        <f>IF('Crisis Indicator Data'!#REF!="No Data",1,IF(#REF!&lt;&gt;"",1,0))</f>
        <v>#REF!</v>
      </c>
      <c r="D48" s="213" t="e">
        <f>IF('Crisis Indicator Data'!#REF!="No Data",1,IF(#REF!&lt;&gt;"",1,0))</f>
        <v>#REF!</v>
      </c>
      <c r="E48" s="213" t="e">
        <f>IF('Crisis Indicator Data'!#REF!="No Data",1,IF(#REF!&lt;&gt;"",1,0))</f>
        <v>#REF!</v>
      </c>
      <c r="F48" s="213" t="e">
        <f>IF('Crisis Indicator Data'!#REF!="No Data",1,IF(#REF!&lt;&gt;"",1,0))</f>
        <v>#REF!</v>
      </c>
      <c r="G48" s="213" t="e">
        <f>IF('Crisis Indicator Data'!#REF!="No Data",1,IF(#REF!&lt;&gt;"",1,0))</f>
        <v>#REF!</v>
      </c>
      <c r="H48" s="213" t="e">
        <f>IF('Crisis Indicator Data'!#REF!="No Data",1,IF(#REF!&lt;&gt;"",1,0))</f>
        <v>#REF!</v>
      </c>
      <c r="I48" s="213" t="e">
        <f>IF('Crisis Indicator Data'!#REF!="No Data",1,IF(#REF!&lt;&gt;"",1,0))</f>
        <v>#REF!</v>
      </c>
      <c r="J48" s="213" t="e">
        <f>IF('Crisis Indicator Data'!#REF!="No Data",1,IF(#REF!&lt;&gt;"",1,0))</f>
        <v>#REF!</v>
      </c>
      <c r="K48" s="213" t="e">
        <f>IF('Crisis Indicator Data'!#REF!="No Data",1,IF(#REF!&lt;&gt;"",1,0))</f>
        <v>#REF!</v>
      </c>
      <c r="L48" s="213" t="e">
        <f>IF('Crisis Indicator Data'!#REF!="No Data",1,IF(#REF!&lt;&gt;"",1,0))</f>
        <v>#REF!</v>
      </c>
      <c r="M48" s="213" t="e">
        <f>IF('Crisis Indicator Data'!#REF!="No Data",1,IF(#REF!&lt;&gt;"",1,0))</f>
        <v>#REF!</v>
      </c>
      <c r="N48" s="213" t="e">
        <f>IF('Crisis Indicator Data'!#REF!="No Data",1,IF(#REF!&lt;&gt;"",1,0))</f>
        <v>#REF!</v>
      </c>
      <c r="O48" s="213" t="e">
        <f>IF('Crisis Indicator Data'!#REF!="No Data",1,IF(#REF!&lt;&gt;"",1,0))</f>
        <v>#REF!</v>
      </c>
      <c r="P48" s="213" t="e">
        <f>IF('Crisis Indicator Data'!#REF!="No Data",1,IF(#REF!&lt;&gt;"",1,0))</f>
        <v>#REF!</v>
      </c>
      <c r="Q48" s="213" t="e">
        <f>IF('Crisis Indicator Data'!#REF!="No Data",1,IF(#REF!&lt;&gt;"",1,0))</f>
        <v>#REF!</v>
      </c>
      <c r="R48" s="213" t="e">
        <f>IF('Crisis Indicator Data'!#REF!="No Data",1,IF(#REF!&lt;&gt;"",1,0))</f>
        <v>#REF!</v>
      </c>
      <c r="S48" s="213" t="e">
        <f>IF('Crisis Indicator Data'!#REF!="No Data",1,IF(#REF!&lt;&gt;"",1,0))</f>
        <v>#REF!</v>
      </c>
      <c r="T48" s="213" t="e">
        <f>IF('Crisis Indicator Data'!#REF!="No Data",1,IF(#REF!&lt;&gt;"",1,0))</f>
        <v>#REF!</v>
      </c>
      <c r="U48" s="213" t="e">
        <f>IF('Crisis Indicator Data'!#REF!="No Data",1,IF(#REF!&lt;&gt;"",1,0))</f>
        <v>#REF!</v>
      </c>
      <c r="V48" s="213" t="e">
        <f>IF('Crisis Indicator Data'!#REF!="No Data",1,IF(#REF!&lt;&gt;"",1,0))</f>
        <v>#REF!</v>
      </c>
      <c r="W48" s="213" t="e">
        <f>IF('Crisis Indicator Data'!#REF!="No Data",1,IF(#REF!&lt;&gt;"",1,0))</f>
        <v>#REF!</v>
      </c>
      <c r="X48" s="213" t="e">
        <f>IF('Crisis Indicator Data'!#REF!="No Data",1,IF(#REF!&lt;&gt;"",1,0))</f>
        <v>#REF!</v>
      </c>
      <c r="Y48" s="213" t="e">
        <f>IF('Crisis Indicator Data'!#REF!="No Data",1,IF(#REF!&lt;&gt;"",1,0))</f>
        <v>#REF!</v>
      </c>
      <c r="Z48" s="213" t="e">
        <f>IF('Crisis Indicator Data'!#REF!="No Data",1,IF(#REF!&lt;&gt;"",1,0))</f>
        <v>#REF!</v>
      </c>
      <c r="AA48" s="213" t="e">
        <f>IF('Crisis Indicator Data'!#REF!="No Data",1,IF(#REF!&lt;&gt;"",1,0))</f>
        <v>#REF!</v>
      </c>
      <c r="AB48" s="213" t="e">
        <f>IF('Crisis Indicator Data'!#REF!="No Data",1,IF(#REF!&lt;&gt;"",1,0))</f>
        <v>#REF!</v>
      </c>
      <c r="AC48" s="213" t="e">
        <f>IF('Crisis Indicator Data'!#REF!="No Data",1,IF(#REF!&lt;&gt;"",1,0))</f>
        <v>#REF!</v>
      </c>
      <c r="AD48" s="213" t="e">
        <f>IF('Crisis Indicator Data'!#REF!="No Data",1,IF(#REF!&lt;&gt;"",1,0))</f>
        <v>#REF!</v>
      </c>
      <c r="AE48" s="213" t="e">
        <f>IF('Crisis Indicator Data'!#REF!="No Data",1,IF(#REF!&lt;&gt;"",1,0))</f>
        <v>#REF!</v>
      </c>
      <c r="AF48" s="213" t="e">
        <f>IF('Crisis Indicator Data'!#REF!="No Data",1,IF(#REF!&lt;&gt;"",1,0))</f>
        <v>#REF!</v>
      </c>
      <c r="AG48" s="213" t="e">
        <f>IF('Crisis Indicator Data'!#REF!="No Data",1,IF(#REF!&lt;&gt;"",1,0))</f>
        <v>#REF!</v>
      </c>
      <c r="AH48" s="213" t="e">
        <f>IF('Crisis Indicator Data'!#REF!="No Data",1,IF(#REF!&lt;&gt;"",1,0))</f>
        <v>#REF!</v>
      </c>
      <c r="AI48" s="213" t="e">
        <f>IF('Crisis Indicator Data'!#REF!="No Data",1,IF(#REF!&lt;&gt;"",1,0))</f>
        <v>#REF!</v>
      </c>
      <c r="AJ48" s="213" t="e">
        <f>IF('Crisis Indicator Data'!#REF!="No Data",1,IF(#REF!&lt;&gt;"",1,0))</f>
        <v>#REF!</v>
      </c>
      <c r="AK48" s="213" t="e">
        <f>IF('Crisis Indicator Data'!#REF!="No Data",1,IF(#REF!&lt;&gt;"",1,0))</f>
        <v>#REF!</v>
      </c>
      <c r="AL48" s="213" t="e">
        <f>IF('Crisis Indicator Data'!#REF!="No Data",1,IF(#REF!&lt;&gt;"",1,0))</f>
        <v>#REF!</v>
      </c>
      <c r="AM48" s="213" t="e">
        <f>IF('Crisis Indicator Data'!#REF!="No Data",1,IF(#REF!&lt;&gt;"",1,0))</f>
        <v>#REF!</v>
      </c>
      <c r="AN48" s="213" t="e">
        <f>IF('Crisis Indicator Data'!#REF!="No Data",1,IF(#REF!&lt;&gt;"",1,0))</f>
        <v>#REF!</v>
      </c>
      <c r="AO48" s="213" t="e">
        <f>IF('Crisis Indicator Data'!#REF!="No Data",1,IF(#REF!&lt;&gt;"",1,0))</f>
        <v>#REF!</v>
      </c>
      <c r="AP48" s="213" t="e">
        <f>IF('Crisis Indicator Data'!#REF!="No Data",1,IF(#REF!&lt;&gt;"",1,0))</f>
        <v>#REF!</v>
      </c>
      <c r="AQ48" s="213" t="e">
        <f>IF('Crisis Indicator Data'!#REF!="No Data",1,IF(#REF!&lt;&gt;"",1,0))</f>
        <v>#REF!</v>
      </c>
      <c r="AR48" s="213" t="e">
        <f>IF('Crisis Indicator Data'!#REF!="No Data",1,IF(#REF!&lt;&gt;"",1,0))</f>
        <v>#REF!</v>
      </c>
      <c r="AS48" s="213" t="e">
        <f>IF('Crisis Indicator Data'!#REF!="No Data",1,IF(#REF!&lt;&gt;"",1,0))</f>
        <v>#REF!</v>
      </c>
      <c r="AT48" s="213" t="e">
        <f>IF('Crisis Indicator Data'!#REF!="No Data",1,IF(#REF!&lt;&gt;"",1,0))</f>
        <v>#REF!</v>
      </c>
      <c r="AU48" s="213" t="e">
        <f>IF('Crisis Indicator Data'!#REF!="No Data",1,IF(#REF!&lt;&gt;"",1,0))</f>
        <v>#REF!</v>
      </c>
      <c r="AV48" s="213" t="e">
        <f>IF('Crisis Indicator Data'!#REF!="No Data",1,IF(#REF!&lt;&gt;"",1,0))</f>
        <v>#REF!</v>
      </c>
      <c r="AW48" s="213" t="e">
        <f>IF('Crisis Indicator Data'!#REF!="No Data",1,IF(#REF!&lt;&gt;"",1,0))</f>
        <v>#REF!</v>
      </c>
      <c r="AX48" s="213" t="e">
        <f>IF('Crisis Indicator Data'!#REF!="No Data",1,IF(#REF!&lt;&gt;"",1,0))</f>
        <v>#REF!</v>
      </c>
      <c r="AY48" s="213" t="e">
        <f>IF('Crisis Indicator Data'!#REF!="No Data",1,IF(#REF!&lt;&gt;"",1,0))</f>
        <v>#REF!</v>
      </c>
      <c r="AZ48" s="213" t="e">
        <f>IF('Crisis Indicator Data'!#REF!="No Data",1,IF(#REF!&lt;&gt;"",1,0))</f>
        <v>#REF!</v>
      </c>
      <c r="BA48" t="e">
        <f t="shared" si="2"/>
        <v>#REF!</v>
      </c>
      <c r="BB48" s="22" t="e">
        <f t="shared" si="3"/>
        <v>#REF!</v>
      </c>
    </row>
    <row r="49" spans="1:54" x14ac:dyDescent="0.35">
      <c r="A49" t="s">
        <v>8126</v>
      </c>
      <c r="B49" s="213" t="e">
        <f>IF('Crisis Indicator Data'!#REF!="No Data",1,IF(#REF!&lt;&gt;"",1,0))</f>
        <v>#REF!</v>
      </c>
      <c r="C49" s="213" t="e">
        <f>IF('Crisis Indicator Data'!#REF!="No Data",1,IF(#REF!&lt;&gt;"",1,0))</f>
        <v>#REF!</v>
      </c>
      <c r="D49" s="213" t="e">
        <f>IF('Crisis Indicator Data'!#REF!="No Data",1,IF(#REF!&lt;&gt;"",1,0))</f>
        <v>#REF!</v>
      </c>
      <c r="E49" s="213" t="e">
        <f>IF('Crisis Indicator Data'!#REF!="No Data",1,IF(#REF!&lt;&gt;"",1,0))</f>
        <v>#REF!</v>
      </c>
      <c r="F49" s="213" t="e">
        <f>IF('Crisis Indicator Data'!#REF!="No Data",1,IF(#REF!&lt;&gt;"",1,0))</f>
        <v>#REF!</v>
      </c>
      <c r="G49" s="213" t="e">
        <f>IF('Crisis Indicator Data'!#REF!="No Data",1,IF(#REF!&lt;&gt;"",1,0))</f>
        <v>#REF!</v>
      </c>
      <c r="H49" s="213" t="e">
        <f>IF('Crisis Indicator Data'!#REF!="No Data",1,IF(#REF!&lt;&gt;"",1,0))</f>
        <v>#REF!</v>
      </c>
      <c r="I49" s="213" t="e">
        <f>IF('Crisis Indicator Data'!#REF!="No Data",1,IF(#REF!&lt;&gt;"",1,0))</f>
        <v>#REF!</v>
      </c>
      <c r="J49" s="213" t="e">
        <f>IF('Crisis Indicator Data'!#REF!="No Data",1,IF(#REF!&lt;&gt;"",1,0))</f>
        <v>#REF!</v>
      </c>
      <c r="K49" s="213" t="e">
        <f>IF('Crisis Indicator Data'!#REF!="No Data",1,IF(#REF!&lt;&gt;"",1,0))</f>
        <v>#REF!</v>
      </c>
      <c r="L49" s="213" t="e">
        <f>IF('Crisis Indicator Data'!#REF!="No Data",1,IF(#REF!&lt;&gt;"",1,0))</f>
        <v>#REF!</v>
      </c>
      <c r="M49" s="213" t="e">
        <f>IF('Crisis Indicator Data'!#REF!="No Data",1,IF(#REF!&lt;&gt;"",1,0))</f>
        <v>#REF!</v>
      </c>
      <c r="N49" s="213" t="e">
        <f>IF('Crisis Indicator Data'!#REF!="No Data",1,IF(#REF!&lt;&gt;"",1,0))</f>
        <v>#REF!</v>
      </c>
      <c r="O49" s="213" t="e">
        <f>IF('Crisis Indicator Data'!#REF!="No Data",1,IF(#REF!&lt;&gt;"",1,0))</f>
        <v>#REF!</v>
      </c>
      <c r="P49" s="213" t="e">
        <f>IF('Crisis Indicator Data'!#REF!="No Data",1,IF(#REF!&lt;&gt;"",1,0))</f>
        <v>#REF!</v>
      </c>
      <c r="Q49" s="213" t="e">
        <f>IF('Crisis Indicator Data'!#REF!="No Data",1,IF(#REF!&lt;&gt;"",1,0))</f>
        <v>#REF!</v>
      </c>
      <c r="R49" s="213" t="e">
        <f>IF('Crisis Indicator Data'!#REF!="No Data",1,IF(#REF!&lt;&gt;"",1,0))</f>
        <v>#REF!</v>
      </c>
      <c r="S49" s="213" t="e">
        <f>IF('Crisis Indicator Data'!#REF!="No Data",1,IF(#REF!&lt;&gt;"",1,0))</f>
        <v>#REF!</v>
      </c>
      <c r="T49" s="213" t="e">
        <f>IF('Crisis Indicator Data'!#REF!="No Data",1,IF(#REF!&lt;&gt;"",1,0))</f>
        <v>#REF!</v>
      </c>
      <c r="U49" s="213" t="e">
        <f>IF('Crisis Indicator Data'!#REF!="No Data",1,IF(#REF!&lt;&gt;"",1,0))</f>
        <v>#REF!</v>
      </c>
      <c r="V49" s="213" t="e">
        <f>IF('Crisis Indicator Data'!#REF!="No Data",1,IF(#REF!&lt;&gt;"",1,0))</f>
        <v>#REF!</v>
      </c>
      <c r="W49" s="213" t="e">
        <f>IF('Crisis Indicator Data'!#REF!="No Data",1,IF(#REF!&lt;&gt;"",1,0))</f>
        <v>#REF!</v>
      </c>
      <c r="X49" s="213" t="e">
        <f>IF('Crisis Indicator Data'!#REF!="No Data",1,IF(#REF!&lt;&gt;"",1,0))</f>
        <v>#REF!</v>
      </c>
      <c r="Y49" s="213" t="e">
        <f>IF('Crisis Indicator Data'!#REF!="No Data",1,IF(#REF!&lt;&gt;"",1,0))</f>
        <v>#REF!</v>
      </c>
      <c r="Z49" s="213" t="e">
        <f>IF('Crisis Indicator Data'!#REF!="No Data",1,IF(#REF!&lt;&gt;"",1,0))</f>
        <v>#REF!</v>
      </c>
      <c r="AA49" s="213" t="e">
        <f>IF('Crisis Indicator Data'!#REF!="No Data",1,IF(#REF!&lt;&gt;"",1,0))</f>
        <v>#REF!</v>
      </c>
      <c r="AB49" s="213" t="e">
        <f>IF('Crisis Indicator Data'!#REF!="No Data",1,IF(#REF!&lt;&gt;"",1,0))</f>
        <v>#REF!</v>
      </c>
      <c r="AC49" s="213" t="e">
        <f>IF('Crisis Indicator Data'!#REF!="No Data",1,IF(#REF!&lt;&gt;"",1,0))</f>
        <v>#REF!</v>
      </c>
      <c r="AD49" s="213" t="e">
        <f>IF('Crisis Indicator Data'!#REF!="No Data",1,IF(#REF!&lt;&gt;"",1,0))</f>
        <v>#REF!</v>
      </c>
      <c r="AE49" s="213" t="e">
        <f>IF('Crisis Indicator Data'!#REF!="No Data",1,IF(#REF!&lt;&gt;"",1,0))</f>
        <v>#REF!</v>
      </c>
      <c r="AF49" s="213" t="e">
        <f>IF('Crisis Indicator Data'!#REF!="No Data",1,IF(#REF!&lt;&gt;"",1,0))</f>
        <v>#REF!</v>
      </c>
      <c r="AG49" s="213" t="e">
        <f>IF('Crisis Indicator Data'!#REF!="No Data",1,IF(#REF!&lt;&gt;"",1,0))</f>
        <v>#REF!</v>
      </c>
      <c r="AH49" s="213" t="e">
        <f>IF('Crisis Indicator Data'!#REF!="No Data",1,IF(#REF!&lt;&gt;"",1,0))</f>
        <v>#REF!</v>
      </c>
      <c r="AI49" s="213" t="e">
        <f>IF('Crisis Indicator Data'!#REF!="No Data",1,IF(#REF!&lt;&gt;"",1,0))</f>
        <v>#REF!</v>
      </c>
      <c r="AJ49" s="213" t="e">
        <f>IF('Crisis Indicator Data'!#REF!="No Data",1,IF(#REF!&lt;&gt;"",1,0))</f>
        <v>#REF!</v>
      </c>
      <c r="AK49" s="213" t="e">
        <f>IF('Crisis Indicator Data'!#REF!="No Data",1,IF(#REF!&lt;&gt;"",1,0))</f>
        <v>#REF!</v>
      </c>
      <c r="AL49" s="213" t="e">
        <f>IF('Crisis Indicator Data'!#REF!="No Data",1,IF(#REF!&lt;&gt;"",1,0))</f>
        <v>#REF!</v>
      </c>
      <c r="AM49" s="213" t="e">
        <f>IF('Crisis Indicator Data'!#REF!="No Data",1,IF(#REF!&lt;&gt;"",1,0))</f>
        <v>#REF!</v>
      </c>
      <c r="AN49" s="213" t="e">
        <f>IF('Crisis Indicator Data'!#REF!="No Data",1,IF(#REF!&lt;&gt;"",1,0))</f>
        <v>#REF!</v>
      </c>
      <c r="AO49" s="213" t="e">
        <f>IF('Crisis Indicator Data'!#REF!="No Data",1,IF(#REF!&lt;&gt;"",1,0))</f>
        <v>#REF!</v>
      </c>
      <c r="AP49" s="213" t="e">
        <f>IF('Crisis Indicator Data'!#REF!="No Data",1,IF(#REF!&lt;&gt;"",1,0))</f>
        <v>#REF!</v>
      </c>
      <c r="AQ49" s="213" t="e">
        <f>IF('Crisis Indicator Data'!#REF!="No Data",1,IF(#REF!&lt;&gt;"",1,0))</f>
        <v>#REF!</v>
      </c>
      <c r="AR49" s="213" t="e">
        <f>IF('Crisis Indicator Data'!#REF!="No Data",1,IF(#REF!&lt;&gt;"",1,0))</f>
        <v>#REF!</v>
      </c>
      <c r="AS49" s="213" t="e">
        <f>IF('Crisis Indicator Data'!#REF!="No Data",1,IF(#REF!&lt;&gt;"",1,0))</f>
        <v>#REF!</v>
      </c>
      <c r="AT49" s="213" t="e">
        <f>IF('Crisis Indicator Data'!#REF!="No Data",1,IF(#REF!&lt;&gt;"",1,0))</f>
        <v>#REF!</v>
      </c>
      <c r="AU49" s="213" t="e">
        <f>IF('Crisis Indicator Data'!#REF!="No Data",1,IF(#REF!&lt;&gt;"",1,0))</f>
        <v>#REF!</v>
      </c>
      <c r="AV49" s="213" t="e">
        <f>IF('Crisis Indicator Data'!#REF!="No Data",1,IF(#REF!&lt;&gt;"",1,0))</f>
        <v>#REF!</v>
      </c>
      <c r="AW49" s="213" t="e">
        <f>IF('Crisis Indicator Data'!#REF!="No Data",1,IF(#REF!&lt;&gt;"",1,0))</f>
        <v>#REF!</v>
      </c>
      <c r="AX49" s="213" t="e">
        <f>IF('Crisis Indicator Data'!#REF!="No Data",1,IF(#REF!&lt;&gt;"",1,0))</f>
        <v>#REF!</v>
      </c>
      <c r="AY49" s="213" t="e">
        <f>IF('Crisis Indicator Data'!#REF!="No Data",1,IF(#REF!&lt;&gt;"",1,0))</f>
        <v>#REF!</v>
      </c>
      <c r="AZ49" s="213" t="e">
        <f>IF('Crisis Indicator Data'!#REF!="No Data",1,IF(#REF!&lt;&gt;"",1,0))</f>
        <v>#REF!</v>
      </c>
      <c r="BA49" t="e">
        <f t="shared" si="2"/>
        <v>#REF!</v>
      </c>
      <c r="BB49" s="22" t="e">
        <f t="shared" si="3"/>
        <v>#REF!</v>
      </c>
    </row>
    <row r="50" spans="1:54" x14ac:dyDescent="0.35">
      <c r="A50" t="s">
        <v>8129</v>
      </c>
      <c r="B50" s="213" t="e">
        <f>IF('Crisis Indicator Data'!#REF!="No Data",1,IF(#REF!&lt;&gt;"",1,0))</f>
        <v>#REF!</v>
      </c>
      <c r="C50" s="213" t="e">
        <f>IF('Crisis Indicator Data'!#REF!="No Data",1,IF(#REF!&lt;&gt;"",1,0))</f>
        <v>#REF!</v>
      </c>
      <c r="D50" s="213" t="e">
        <f>IF('Crisis Indicator Data'!#REF!="No Data",1,IF(#REF!&lt;&gt;"",1,0))</f>
        <v>#REF!</v>
      </c>
      <c r="E50" s="213" t="e">
        <f>IF('Crisis Indicator Data'!#REF!="No Data",1,IF(#REF!&lt;&gt;"",1,0))</f>
        <v>#REF!</v>
      </c>
      <c r="F50" s="213" t="e">
        <f>IF('Crisis Indicator Data'!#REF!="No Data",1,IF(#REF!&lt;&gt;"",1,0))</f>
        <v>#REF!</v>
      </c>
      <c r="G50" s="213" t="e">
        <f>IF('Crisis Indicator Data'!#REF!="No Data",1,IF(#REF!&lt;&gt;"",1,0))</f>
        <v>#REF!</v>
      </c>
      <c r="H50" s="213" t="e">
        <f>IF('Crisis Indicator Data'!#REF!="No Data",1,IF(#REF!&lt;&gt;"",1,0))</f>
        <v>#REF!</v>
      </c>
      <c r="I50" s="213" t="e">
        <f>IF('Crisis Indicator Data'!#REF!="No Data",1,IF(#REF!&lt;&gt;"",1,0))</f>
        <v>#REF!</v>
      </c>
      <c r="J50" s="213" t="e">
        <f>IF('Crisis Indicator Data'!#REF!="No Data",1,IF(#REF!&lt;&gt;"",1,0))</f>
        <v>#REF!</v>
      </c>
      <c r="K50" s="213" t="e">
        <f>IF('Crisis Indicator Data'!#REF!="No Data",1,IF(#REF!&lt;&gt;"",1,0))</f>
        <v>#REF!</v>
      </c>
      <c r="L50" s="213" t="e">
        <f>IF('Crisis Indicator Data'!#REF!="No Data",1,IF(#REF!&lt;&gt;"",1,0))</f>
        <v>#REF!</v>
      </c>
      <c r="M50" s="213" t="e">
        <f>IF('Crisis Indicator Data'!#REF!="No Data",1,IF(#REF!&lt;&gt;"",1,0))</f>
        <v>#REF!</v>
      </c>
      <c r="N50" s="213" t="e">
        <f>IF('Crisis Indicator Data'!#REF!="No Data",1,IF(#REF!&lt;&gt;"",1,0))</f>
        <v>#REF!</v>
      </c>
      <c r="O50" s="213" t="e">
        <f>IF('Crisis Indicator Data'!#REF!="No Data",1,IF(#REF!&lt;&gt;"",1,0))</f>
        <v>#REF!</v>
      </c>
      <c r="P50" s="213" t="e">
        <f>IF('Crisis Indicator Data'!#REF!="No Data",1,IF(#REF!&lt;&gt;"",1,0))</f>
        <v>#REF!</v>
      </c>
      <c r="Q50" s="213" t="e">
        <f>IF('Crisis Indicator Data'!#REF!="No Data",1,IF(#REF!&lt;&gt;"",1,0))</f>
        <v>#REF!</v>
      </c>
      <c r="R50" s="213" t="e">
        <f>IF('Crisis Indicator Data'!#REF!="No Data",1,IF(#REF!&lt;&gt;"",1,0))</f>
        <v>#REF!</v>
      </c>
      <c r="S50" s="213" t="e">
        <f>IF('Crisis Indicator Data'!#REF!="No Data",1,IF(#REF!&lt;&gt;"",1,0))</f>
        <v>#REF!</v>
      </c>
      <c r="T50" s="213" t="e">
        <f>IF('Crisis Indicator Data'!#REF!="No Data",1,IF(#REF!&lt;&gt;"",1,0))</f>
        <v>#REF!</v>
      </c>
      <c r="U50" s="213" t="e">
        <f>IF('Crisis Indicator Data'!#REF!="No Data",1,IF(#REF!&lt;&gt;"",1,0))</f>
        <v>#REF!</v>
      </c>
      <c r="V50" s="213" t="e">
        <f>IF('Crisis Indicator Data'!#REF!="No Data",1,IF(#REF!&lt;&gt;"",1,0))</f>
        <v>#REF!</v>
      </c>
      <c r="W50" s="213" t="e">
        <f>IF('Crisis Indicator Data'!#REF!="No Data",1,IF(#REF!&lt;&gt;"",1,0))</f>
        <v>#REF!</v>
      </c>
      <c r="X50" s="213" t="e">
        <f>IF('Crisis Indicator Data'!#REF!="No Data",1,IF(#REF!&lt;&gt;"",1,0))</f>
        <v>#REF!</v>
      </c>
      <c r="Y50" s="213" t="e">
        <f>IF('Crisis Indicator Data'!#REF!="No Data",1,IF(#REF!&lt;&gt;"",1,0))</f>
        <v>#REF!</v>
      </c>
      <c r="Z50" s="213" t="e">
        <f>IF('Crisis Indicator Data'!#REF!="No Data",1,IF(#REF!&lt;&gt;"",1,0))</f>
        <v>#REF!</v>
      </c>
      <c r="AA50" s="213" t="e">
        <f>IF('Crisis Indicator Data'!#REF!="No Data",1,IF(#REF!&lt;&gt;"",1,0))</f>
        <v>#REF!</v>
      </c>
      <c r="AB50" s="213" t="e">
        <f>IF('Crisis Indicator Data'!#REF!="No Data",1,IF(#REF!&lt;&gt;"",1,0))</f>
        <v>#REF!</v>
      </c>
      <c r="AC50" s="213" t="e">
        <f>IF('Crisis Indicator Data'!#REF!="No Data",1,IF(#REF!&lt;&gt;"",1,0))</f>
        <v>#REF!</v>
      </c>
      <c r="AD50" s="213" t="e">
        <f>IF('Crisis Indicator Data'!#REF!="No Data",1,IF(#REF!&lt;&gt;"",1,0))</f>
        <v>#REF!</v>
      </c>
      <c r="AE50" s="213" t="e">
        <f>IF('Crisis Indicator Data'!#REF!="No Data",1,IF(#REF!&lt;&gt;"",1,0))</f>
        <v>#REF!</v>
      </c>
      <c r="AF50" s="213" t="e">
        <f>IF('Crisis Indicator Data'!#REF!="No Data",1,IF(#REF!&lt;&gt;"",1,0))</f>
        <v>#REF!</v>
      </c>
      <c r="AG50" s="213" t="e">
        <f>IF('Crisis Indicator Data'!#REF!="No Data",1,IF(#REF!&lt;&gt;"",1,0))</f>
        <v>#REF!</v>
      </c>
      <c r="AH50" s="213" t="e">
        <f>IF('Crisis Indicator Data'!#REF!="No Data",1,IF(#REF!&lt;&gt;"",1,0))</f>
        <v>#REF!</v>
      </c>
      <c r="AI50" s="213" t="e">
        <f>IF('Crisis Indicator Data'!#REF!="No Data",1,IF(#REF!&lt;&gt;"",1,0))</f>
        <v>#REF!</v>
      </c>
      <c r="AJ50" s="213" t="e">
        <f>IF('Crisis Indicator Data'!#REF!="No Data",1,IF(#REF!&lt;&gt;"",1,0))</f>
        <v>#REF!</v>
      </c>
      <c r="AK50" s="213" t="e">
        <f>IF('Crisis Indicator Data'!#REF!="No Data",1,IF(#REF!&lt;&gt;"",1,0))</f>
        <v>#REF!</v>
      </c>
      <c r="AL50" s="213" t="e">
        <f>IF('Crisis Indicator Data'!#REF!="No Data",1,IF(#REF!&lt;&gt;"",1,0))</f>
        <v>#REF!</v>
      </c>
      <c r="AM50" s="213" t="e">
        <f>IF('Crisis Indicator Data'!#REF!="No Data",1,IF(#REF!&lt;&gt;"",1,0))</f>
        <v>#REF!</v>
      </c>
      <c r="AN50" s="213" t="e">
        <f>IF('Crisis Indicator Data'!#REF!="No Data",1,IF(#REF!&lt;&gt;"",1,0))</f>
        <v>#REF!</v>
      </c>
      <c r="AO50" s="213" t="e">
        <f>IF('Crisis Indicator Data'!#REF!="No Data",1,IF(#REF!&lt;&gt;"",1,0))</f>
        <v>#REF!</v>
      </c>
      <c r="AP50" s="213" t="e">
        <f>IF('Crisis Indicator Data'!#REF!="No Data",1,IF(#REF!&lt;&gt;"",1,0))</f>
        <v>#REF!</v>
      </c>
      <c r="AQ50" s="213" t="e">
        <f>IF('Crisis Indicator Data'!#REF!="No Data",1,IF(#REF!&lt;&gt;"",1,0))</f>
        <v>#REF!</v>
      </c>
      <c r="AR50" s="213" t="e">
        <f>IF('Crisis Indicator Data'!#REF!="No Data",1,IF(#REF!&lt;&gt;"",1,0))</f>
        <v>#REF!</v>
      </c>
      <c r="AS50" s="213" t="e">
        <f>IF('Crisis Indicator Data'!#REF!="No Data",1,IF(#REF!&lt;&gt;"",1,0))</f>
        <v>#REF!</v>
      </c>
      <c r="AT50" s="213" t="e">
        <f>IF('Crisis Indicator Data'!#REF!="No Data",1,IF(#REF!&lt;&gt;"",1,0))</f>
        <v>#REF!</v>
      </c>
      <c r="AU50" s="213" t="e">
        <f>IF('Crisis Indicator Data'!#REF!="No Data",1,IF(#REF!&lt;&gt;"",1,0))</f>
        <v>#REF!</v>
      </c>
      <c r="AV50" s="213" t="e">
        <f>IF('Crisis Indicator Data'!#REF!="No Data",1,IF(#REF!&lt;&gt;"",1,0))</f>
        <v>#REF!</v>
      </c>
      <c r="AW50" s="213" t="e">
        <f>IF('Crisis Indicator Data'!#REF!="No Data",1,IF(#REF!&lt;&gt;"",1,0))</f>
        <v>#REF!</v>
      </c>
      <c r="AX50" s="213" t="e">
        <f>IF('Crisis Indicator Data'!#REF!="No Data",1,IF(#REF!&lt;&gt;"",1,0))</f>
        <v>#REF!</v>
      </c>
      <c r="AY50" s="213" t="e">
        <f>IF('Crisis Indicator Data'!#REF!="No Data",1,IF(#REF!&lt;&gt;"",1,0))</f>
        <v>#REF!</v>
      </c>
      <c r="AZ50" s="213" t="e">
        <f>IF('Crisis Indicator Data'!#REF!="No Data",1,IF(#REF!&lt;&gt;"",1,0))</f>
        <v>#REF!</v>
      </c>
      <c r="BA50" t="e">
        <f t="shared" si="2"/>
        <v>#REF!</v>
      </c>
      <c r="BB50" s="22" t="e">
        <f t="shared" si="3"/>
        <v>#REF!</v>
      </c>
    </row>
    <row r="51" spans="1:54" x14ac:dyDescent="0.35">
      <c r="A51" t="s">
        <v>8131</v>
      </c>
      <c r="B51" s="213" t="e">
        <f>IF('Crisis Indicator Data'!#REF!="No Data",1,IF(#REF!&lt;&gt;"",1,0))</f>
        <v>#REF!</v>
      </c>
      <c r="C51" s="213" t="e">
        <f>IF('Crisis Indicator Data'!#REF!="No Data",1,IF(#REF!&lt;&gt;"",1,0))</f>
        <v>#REF!</v>
      </c>
      <c r="D51" s="213" t="e">
        <f>IF('Crisis Indicator Data'!#REF!="No Data",1,IF(#REF!&lt;&gt;"",1,0))</f>
        <v>#REF!</v>
      </c>
      <c r="E51" s="213" t="e">
        <f>IF('Crisis Indicator Data'!#REF!="No Data",1,IF(#REF!&lt;&gt;"",1,0))</f>
        <v>#REF!</v>
      </c>
      <c r="F51" s="213" t="e">
        <f>IF('Crisis Indicator Data'!#REF!="No Data",1,IF(#REF!&lt;&gt;"",1,0))</f>
        <v>#REF!</v>
      </c>
      <c r="G51" s="213" t="e">
        <f>IF('Crisis Indicator Data'!#REF!="No Data",1,IF(#REF!&lt;&gt;"",1,0))</f>
        <v>#REF!</v>
      </c>
      <c r="H51" s="213" t="e">
        <f>IF('Crisis Indicator Data'!#REF!="No Data",1,IF(#REF!&lt;&gt;"",1,0))</f>
        <v>#REF!</v>
      </c>
      <c r="I51" s="213" t="e">
        <f>IF('Crisis Indicator Data'!#REF!="No Data",1,IF(#REF!&lt;&gt;"",1,0))</f>
        <v>#REF!</v>
      </c>
      <c r="J51" s="213" t="e">
        <f>IF('Crisis Indicator Data'!#REF!="No Data",1,IF(#REF!&lt;&gt;"",1,0))</f>
        <v>#REF!</v>
      </c>
      <c r="K51" s="213" t="e">
        <f>IF('Crisis Indicator Data'!#REF!="No Data",1,IF(#REF!&lt;&gt;"",1,0))</f>
        <v>#REF!</v>
      </c>
      <c r="L51" s="213" t="e">
        <f>IF('Crisis Indicator Data'!#REF!="No Data",1,IF(#REF!&lt;&gt;"",1,0))</f>
        <v>#REF!</v>
      </c>
      <c r="M51" s="213" t="e">
        <f>IF('Crisis Indicator Data'!#REF!="No Data",1,IF(#REF!&lt;&gt;"",1,0))</f>
        <v>#REF!</v>
      </c>
      <c r="N51" s="213" t="e">
        <f>IF('Crisis Indicator Data'!#REF!="No Data",1,IF(#REF!&lt;&gt;"",1,0))</f>
        <v>#REF!</v>
      </c>
      <c r="O51" s="213" t="e">
        <f>IF('Crisis Indicator Data'!#REF!="No Data",1,IF(#REF!&lt;&gt;"",1,0))</f>
        <v>#REF!</v>
      </c>
      <c r="P51" s="213" t="e">
        <f>IF('Crisis Indicator Data'!#REF!="No Data",1,IF(#REF!&lt;&gt;"",1,0))</f>
        <v>#REF!</v>
      </c>
      <c r="Q51" s="213" t="e">
        <f>IF('Crisis Indicator Data'!#REF!="No Data",1,IF(#REF!&lt;&gt;"",1,0))</f>
        <v>#REF!</v>
      </c>
      <c r="R51" s="213" t="e">
        <f>IF('Crisis Indicator Data'!#REF!="No Data",1,IF(#REF!&lt;&gt;"",1,0))</f>
        <v>#REF!</v>
      </c>
      <c r="S51" s="213" t="e">
        <f>IF('Crisis Indicator Data'!#REF!="No Data",1,IF(#REF!&lt;&gt;"",1,0))</f>
        <v>#REF!</v>
      </c>
      <c r="T51" s="213" t="e">
        <f>IF('Crisis Indicator Data'!#REF!="No Data",1,IF(#REF!&lt;&gt;"",1,0))</f>
        <v>#REF!</v>
      </c>
      <c r="U51" s="213" t="e">
        <f>IF('Crisis Indicator Data'!#REF!="No Data",1,IF(#REF!&lt;&gt;"",1,0))</f>
        <v>#REF!</v>
      </c>
      <c r="V51" s="213" t="e">
        <f>IF('Crisis Indicator Data'!#REF!="No Data",1,IF(#REF!&lt;&gt;"",1,0))</f>
        <v>#REF!</v>
      </c>
      <c r="W51" s="213" t="e">
        <f>IF('Crisis Indicator Data'!#REF!="No Data",1,IF(#REF!&lt;&gt;"",1,0))</f>
        <v>#REF!</v>
      </c>
      <c r="X51" s="213" t="e">
        <f>IF('Crisis Indicator Data'!#REF!="No Data",1,IF(#REF!&lt;&gt;"",1,0))</f>
        <v>#REF!</v>
      </c>
      <c r="Y51" s="213" t="e">
        <f>IF('Crisis Indicator Data'!#REF!="No Data",1,IF(#REF!&lt;&gt;"",1,0))</f>
        <v>#REF!</v>
      </c>
      <c r="Z51" s="213" t="e">
        <f>IF('Crisis Indicator Data'!#REF!="No Data",1,IF(#REF!&lt;&gt;"",1,0))</f>
        <v>#REF!</v>
      </c>
      <c r="AA51" s="213" t="e">
        <f>IF('Crisis Indicator Data'!#REF!="No Data",1,IF(#REF!&lt;&gt;"",1,0))</f>
        <v>#REF!</v>
      </c>
      <c r="AB51" s="213" t="e">
        <f>IF('Crisis Indicator Data'!#REF!="No Data",1,IF(#REF!&lt;&gt;"",1,0))</f>
        <v>#REF!</v>
      </c>
      <c r="AC51" s="213" t="e">
        <f>IF('Crisis Indicator Data'!#REF!="No Data",1,IF(#REF!&lt;&gt;"",1,0))</f>
        <v>#REF!</v>
      </c>
      <c r="AD51" s="213" t="e">
        <f>IF('Crisis Indicator Data'!#REF!="No Data",1,IF(#REF!&lt;&gt;"",1,0))</f>
        <v>#REF!</v>
      </c>
      <c r="AE51" s="213" t="e">
        <f>IF('Crisis Indicator Data'!#REF!="No Data",1,IF(#REF!&lt;&gt;"",1,0))</f>
        <v>#REF!</v>
      </c>
      <c r="AF51" s="213" t="e">
        <f>IF('Crisis Indicator Data'!#REF!="No Data",1,IF(#REF!&lt;&gt;"",1,0))</f>
        <v>#REF!</v>
      </c>
      <c r="AG51" s="213" t="e">
        <f>IF('Crisis Indicator Data'!#REF!="No Data",1,IF(#REF!&lt;&gt;"",1,0))</f>
        <v>#REF!</v>
      </c>
      <c r="AH51" s="213" t="e">
        <f>IF('Crisis Indicator Data'!#REF!="No Data",1,IF(#REF!&lt;&gt;"",1,0))</f>
        <v>#REF!</v>
      </c>
      <c r="AI51" s="213" t="e">
        <f>IF('Crisis Indicator Data'!#REF!="No Data",1,IF(#REF!&lt;&gt;"",1,0))</f>
        <v>#REF!</v>
      </c>
      <c r="AJ51" s="213" t="e">
        <f>IF('Crisis Indicator Data'!#REF!="No Data",1,IF(#REF!&lt;&gt;"",1,0))</f>
        <v>#REF!</v>
      </c>
      <c r="AK51" s="213" t="e">
        <f>IF('Crisis Indicator Data'!#REF!="No Data",1,IF(#REF!&lt;&gt;"",1,0))</f>
        <v>#REF!</v>
      </c>
      <c r="AL51" s="213" t="e">
        <f>IF('Crisis Indicator Data'!#REF!="No Data",1,IF(#REF!&lt;&gt;"",1,0))</f>
        <v>#REF!</v>
      </c>
      <c r="AM51" s="213" t="e">
        <f>IF('Crisis Indicator Data'!#REF!="No Data",1,IF(#REF!&lt;&gt;"",1,0))</f>
        <v>#REF!</v>
      </c>
      <c r="AN51" s="213" t="e">
        <f>IF('Crisis Indicator Data'!#REF!="No Data",1,IF(#REF!&lt;&gt;"",1,0))</f>
        <v>#REF!</v>
      </c>
      <c r="AO51" s="213" t="e">
        <f>IF('Crisis Indicator Data'!#REF!="No Data",1,IF(#REF!&lt;&gt;"",1,0))</f>
        <v>#REF!</v>
      </c>
      <c r="AP51" s="213" t="e">
        <f>IF('Crisis Indicator Data'!#REF!="No Data",1,IF(#REF!&lt;&gt;"",1,0))</f>
        <v>#REF!</v>
      </c>
      <c r="AQ51" s="213" t="e">
        <f>IF('Crisis Indicator Data'!#REF!="No Data",1,IF(#REF!&lt;&gt;"",1,0))</f>
        <v>#REF!</v>
      </c>
      <c r="AR51" s="213" t="e">
        <f>IF('Crisis Indicator Data'!#REF!="No Data",1,IF(#REF!&lt;&gt;"",1,0))</f>
        <v>#REF!</v>
      </c>
      <c r="AS51" s="213" t="e">
        <f>IF('Crisis Indicator Data'!#REF!="No Data",1,IF(#REF!&lt;&gt;"",1,0))</f>
        <v>#REF!</v>
      </c>
      <c r="AT51" s="213" t="e">
        <f>IF('Crisis Indicator Data'!#REF!="No Data",1,IF(#REF!&lt;&gt;"",1,0))</f>
        <v>#REF!</v>
      </c>
      <c r="AU51" s="213" t="e">
        <f>IF('Crisis Indicator Data'!#REF!="No Data",1,IF(#REF!&lt;&gt;"",1,0))</f>
        <v>#REF!</v>
      </c>
      <c r="AV51" s="213" t="e">
        <f>IF('Crisis Indicator Data'!#REF!="No Data",1,IF(#REF!&lt;&gt;"",1,0))</f>
        <v>#REF!</v>
      </c>
      <c r="AW51" s="213" t="e">
        <f>IF('Crisis Indicator Data'!#REF!="No Data",1,IF(#REF!&lt;&gt;"",1,0))</f>
        <v>#REF!</v>
      </c>
      <c r="AX51" s="213" t="e">
        <f>IF('Crisis Indicator Data'!#REF!="No Data",1,IF(#REF!&lt;&gt;"",1,0))</f>
        <v>#REF!</v>
      </c>
      <c r="AY51" s="213" t="e">
        <f>IF('Crisis Indicator Data'!#REF!="No Data",1,IF(#REF!&lt;&gt;"",1,0))</f>
        <v>#REF!</v>
      </c>
      <c r="AZ51" s="213" t="e">
        <f>IF('Crisis Indicator Data'!#REF!="No Data",1,IF(#REF!&lt;&gt;"",1,0))</f>
        <v>#REF!</v>
      </c>
      <c r="BA51" t="e">
        <f t="shared" si="2"/>
        <v>#REF!</v>
      </c>
      <c r="BB51" s="22" t="e">
        <f t="shared" si="3"/>
        <v>#REF!</v>
      </c>
    </row>
    <row r="52" spans="1:54" x14ac:dyDescent="0.35">
      <c r="A52" t="s">
        <v>8132</v>
      </c>
      <c r="B52" s="213" t="e">
        <f>IF('Crisis Indicator Data'!#REF!="No Data",1,IF(#REF!&lt;&gt;"",1,0))</f>
        <v>#REF!</v>
      </c>
      <c r="C52" s="213" t="e">
        <f>IF('Crisis Indicator Data'!#REF!="No Data",1,IF(#REF!&lt;&gt;"",1,0))</f>
        <v>#REF!</v>
      </c>
      <c r="D52" s="213" t="e">
        <f>IF('Crisis Indicator Data'!#REF!="No Data",1,IF(#REF!&lt;&gt;"",1,0))</f>
        <v>#REF!</v>
      </c>
      <c r="E52" s="213" t="e">
        <f>IF('Crisis Indicator Data'!#REF!="No Data",1,IF(#REF!&lt;&gt;"",1,0))</f>
        <v>#REF!</v>
      </c>
      <c r="F52" s="213" t="e">
        <f>IF('Crisis Indicator Data'!#REF!="No Data",1,IF(#REF!&lt;&gt;"",1,0))</f>
        <v>#REF!</v>
      </c>
      <c r="G52" s="213" t="e">
        <f>IF('Crisis Indicator Data'!#REF!="No Data",1,IF(#REF!&lt;&gt;"",1,0))</f>
        <v>#REF!</v>
      </c>
      <c r="H52" s="213" t="e">
        <f>IF('Crisis Indicator Data'!#REF!="No Data",1,IF(#REF!&lt;&gt;"",1,0))</f>
        <v>#REF!</v>
      </c>
      <c r="I52" s="213" t="e">
        <f>IF('Crisis Indicator Data'!#REF!="No Data",1,IF(#REF!&lt;&gt;"",1,0))</f>
        <v>#REF!</v>
      </c>
      <c r="J52" s="213" t="e">
        <f>IF('Crisis Indicator Data'!#REF!="No Data",1,IF(#REF!&lt;&gt;"",1,0))</f>
        <v>#REF!</v>
      </c>
      <c r="K52" s="213" t="e">
        <f>IF('Crisis Indicator Data'!#REF!="No Data",1,IF(#REF!&lt;&gt;"",1,0))</f>
        <v>#REF!</v>
      </c>
      <c r="L52" s="213" t="e">
        <f>IF('Crisis Indicator Data'!#REF!="No Data",1,IF(#REF!&lt;&gt;"",1,0))</f>
        <v>#REF!</v>
      </c>
      <c r="M52" s="213" t="e">
        <f>IF('Crisis Indicator Data'!#REF!="No Data",1,IF(#REF!&lt;&gt;"",1,0))</f>
        <v>#REF!</v>
      </c>
      <c r="N52" s="213" t="e">
        <f>IF('Crisis Indicator Data'!#REF!="No Data",1,IF(#REF!&lt;&gt;"",1,0))</f>
        <v>#REF!</v>
      </c>
      <c r="O52" s="213" t="e">
        <f>IF('Crisis Indicator Data'!#REF!="No Data",1,IF(#REF!&lt;&gt;"",1,0))</f>
        <v>#REF!</v>
      </c>
      <c r="P52" s="213" t="e">
        <f>IF('Crisis Indicator Data'!#REF!="No Data",1,IF(#REF!&lt;&gt;"",1,0))</f>
        <v>#REF!</v>
      </c>
      <c r="Q52" s="213" t="e">
        <f>IF('Crisis Indicator Data'!#REF!="No Data",1,IF(#REF!&lt;&gt;"",1,0))</f>
        <v>#REF!</v>
      </c>
      <c r="R52" s="213" t="e">
        <f>IF('Crisis Indicator Data'!#REF!="No Data",1,IF(#REF!&lt;&gt;"",1,0))</f>
        <v>#REF!</v>
      </c>
      <c r="S52" s="213" t="e">
        <f>IF('Crisis Indicator Data'!#REF!="No Data",1,IF(#REF!&lt;&gt;"",1,0))</f>
        <v>#REF!</v>
      </c>
      <c r="T52" s="213" t="e">
        <f>IF('Crisis Indicator Data'!#REF!="No Data",1,IF(#REF!&lt;&gt;"",1,0))</f>
        <v>#REF!</v>
      </c>
      <c r="U52" s="213" t="e">
        <f>IF('Crisis Indicator Data'!#REF!="No Data",1,IF(#REF!&lt;&gt;"",1,0))</f>
        <v>#REF!</v>
      </c>
      <c r="V52" s="213" t="e">
        <f>IF('Crisis Indicator Data'!#REF!="No Data",1,IF(#REF!&lt;&gt;"",1,0))</f>
        <v>#REF!</v>
      </c>
      <c r="W52" s="213" t="e">
        <f>IF('Crisis Indicator Data'!#REF!="No Data",1,IF(#REF!&lt;&gt;"",1,0))</f>
        <v>#REF!</v>
      </c>
      <c r="X52" s="213" t="e">
        <f>IF('Crisis Indicator Data'!#REF!="No Data",1,IF(#REF!&lt;&gt;"",1,0))</f>
        <v>#REF!</v>
      </c>
      <c r="Y52" s="213" t="e">
        <f>IF('Crisis Indicator Data'!#REF!="No Data",1,IF(#REF!&lt;&gt;"",1,0))</f>
        <v>#REF!</v>
      </c>
      <c r="Z52" s="213" t="e">
        <f>IF('Crisis Indicator Data'!#REF!="No Data",1,IF(#REF!&lt;&gt;"",1,0))</f>
        <v>#REF!</v>
      </c>
      <c r="AA52" s="213" t="e">
        <f>IF('Crisis Indicator Data'!#REF!="No Data",1,IF(#REF!&lt;&gt;"",1,0))</f>
        <v>#REF!</v>
      </c>
      <c r="AB52" s="213" t="e">
        <f>IF('Crisis Indicator Data'!#REF!="No Data",1,IF(#REF!&lt;&gt;"",1,0))</f>
        <v>#REF!</v>
      </c>
      <c r="AC52" s="213" t="e">
        <f>IF('Crisis Indicator Data'!#REF!="No Data",1,IF(#REF!&lt;&gt;"",1,0))</f>
        <v>#REF!</v>
      </c>
      <c r="AD52" s="213" t="e">
        <f>IF('Crisis Indicator Data'!#REF!="No Data",1,IF(#REF!&lt;&gt;"",1,0))</f>
        <v>#REF!</v>
      </c>
      <c r="AE52" s="213" t="e">
        <f>IF('Crisis Indicator Data'!#REF!="No Data",1,IF(#REF!&lt;&gt;"",1,0))</f>
        <v>#REF!</v>
      </c>
      <c r="AF52" s="213" t="e">
        <f>IF('Crisis Indicator Data'!#REF!="No Data",1,IF(#REF!&lt;&gt;"",1,0))</f>
        <v>#REF!</v>
      </c>
      <c r="AG52" s="213" t="e">
        <f>IF('Crisis Indicator Data'!#REF!="No Data",1,IF(#REF!&lt;&gt;"",1,0))</f>
        <v>#REF!</v>
      </c>
      <c r="AH52" s="213" t="e">
        <f>IF('Crisis Indicator Data'!#REF!="No Data",1,IF(#REF!&lt;&gt;"",1,0))</f>
        <v>#REF!</v>
      </c>
      <c r="AI52" s="213" t="e">
        <f>IF('Crisis Indicator Data'!#REF!="No Data",1,IF(#REF!&lt;&gt;"",1,0))</f>
        <v>#REF!</v>
      </c>
      <c r="AJ52" s="213" t="e">
        <f>IF('Crisis Indicator Data'!#REF!="No Data",1,IF(#REF!&lt;&gt;"",1,0))</f>
        <v>#REF!</v>
      </c>
      <c r="AK52" s="213" t="e">
        <f>IF('Crisis Indicator Data'!#REF!="No Data",1,IF(#REF!&lt;&gt;"",1,0))</f>
        <v>#REF!</v>
      </c>
      <c r="AL52" s="213" t="e">
        <f>IF('Crisis Indicator Data'!#REF!="No Data",1,IF(#REF!&lt;&gt;"",1,0))</f>
        <v>#REF!</v>
      </c>
      <c r="AM52" s="213" t="e">
        <f>IF('Crisis Indicator Data'!#REF!="No Data",1,IF(#REF!&lt;&gt;"",1,0))</f>
        <v>#REF!</v>
      </c>
      <c r="AN52" s="213" t="e">
        <f>IF('Crisis Indicator Data'!#REF!="No Data",1,IF(#REF!&lt;&gt;"",1,0))</f>
        <v>#REF!</v>
      </c>
      <c r="AO52" s="213" t="e">
        <f>IF('Crisis Indicator Data'!#REF!="No Data",1,IF(#REF!&lt;&gt;"",1,0))</f>
        <v>#REF!</v>
      </c>
      <c r="AP52" s="213" t="e">
        <f>IF('Crisis Indicator Data'!#REF!="No Data",1,IF(#REF!&lt;&gt;"",1,0))</f>
        <v>#REF!</v>
      </c>
      <c r="AQ52" s="213" t="e">
        <f>IF('Crisis Indicator Data'!#REF!="No Data",1,IF(#REF!&lt;&gt;"",1,0))</f>
        <v>#REF!</v>
      </c>
      <c r="AR52" s="213" t="e">
        <f>IF('Crisis Indicator Data'!#REF!="No Data",1,IF(#REF!&lt;&gt;"",1,0))</f>
        <v>#REF!</v>
      </c>
      <c r="AS52" s="213" t="e">
        <f>IF('Crisis Indicator Data'!#REF!="No Data",1,IF(#REF!&lt;&gt;"",1,0))</f>
        <v>#REF!</v>
      </c>
      <c r="AT52" s="213" t="e">
        <f>IF('Crisis Indicator Data'!#REF!="No Data",1,IF(#REF!&lt;&gt;"",1,0))</f>
        <v>#REF!</v>
      </c>
      <c r="AU52" s="213" t="e">
        <f>IF('Crisis Indicator Data'!#REF!="No Data",1,IF(#REF!&lt;&gt;"",1,0))</f>
        <v>#REF!</v>
      </c>
      <c r="AV52" s="213" t="e">
        <f>IF('Crisis Indicator Data'!#REF!="No Data",1,IF(#REF!&lt;&gt;"",1,0))</f>
        <v>#REF!</v>
      </c>
      <c r="AW52" s="213" t="e">
        <f>IF('Crisis Indicator Data'!#REF!="No Data",1,IF(#REF!&lt;&gt;"",1,0))</f>
        <v>#REF!</v>
      </c>
      <c r="AX52" s="213" t="e">
        <f>IF('Crisis Indicator Data'!#REF!="No Data",1,IF(#REF!&lt;&gt;"",1,0))</f>
        <v>#REF!</v>
      </c>
      <c r="AY52" s="213" t="e">
        <f>IF('Crisis Indicator Data'!#REF!="No Data",1,IF(#REF!&lt;&gt;"",1,0))</f>
        <v>#REF!</v>
      </c>
      <c r="AZ52" s="213" t="e">
        <f>IF('Crisis Indicator Data'!#REF!="No Data",1,IF(#REF!&lt;&gt;"",1,0))</f>
        <v>#REF!</v>
      </c>
      <c r="BA52" t="e">
        <f t="shared" si="2"/>
        <v>#REF!</v>
      </c>
      <c r="BB52" s="22" t="e">
        <f t="shared" si="3"/>
        <v>#REF!</v>
      </c>
    </row>
    <row r="53" spans="1:54" x14ac:dyDescent="0.35">
      <c r="A53" t="s">
        <v>8295</v>
      </c>
      <c r="B53" s="213" t="e">
        <f>IF('Crisis Indicator Data'!#REF!="No Data",1,IF(#REF!&lt;&gt;"",1,0))</f>
        <v>#REF!</v>
      </c>
      <c r="C53" s="213" t="e">
        <f>IF('Crisis Indicator Data'!#REF!="No Data",1,IF(#REF!&lt;&gt;"",1,0))</f>
        <v>#REF!</v>
      </c>
      <c r="D53" s="213" t="e">
        <f>IF('Crisis Indicator Data'!#REF!="No Data",1,IF(#REF!&lt;&gt;"",1,0))</f>
        <v>#REF!</v>
      </c>
      <c r="E53" s="213" t="e">
        <f>IF('Crisis Indicator Data'!#REF!="No Data",1,IF(#REF!&lt;&gt;"",1,0))</f>
        <v>#REF!</v>
      </c>
      <c r="F53" s="213" t="e">
        <f>IF('Crisis Indicator Data'!#REF!="No Data",1,IF(#REF!&lt;&gt;"",1,0))</f>
        <v>#REF!</v>
      </c>
      <c r="G53" s="213" t="e">
        <f>IF('Crisis Indicator Data'!#REF!="No Data",1,IF(#REF!&lt;&gt;"",1,0))</f>
        <v>#REF!</v>
      </c>
      <c r="H53" s="213" t="e">
        <f>IF('Crisis Indicator Data'!#REF!="No Data",1,IF(#REF!&lt;&gt;"",1,0))</f>
        <v>#REF!</v>
      </c>
      <c r="I53" s="213" t="e">
        <f>IF('Crisis Indicator Data'!#REF!="No Data",1,IF(#REF!&lt;&gt;"",1,0))</f>
        <v>#REF!</v>
      </c>
      <c r="J53" s="213" t="e">
        <f>IF('Crisis Indicator Data'!#REF!="No Data",1,IF(#REF!&lt;&gt;"",1,0))</f>
        <v>#REF!</v>
      </c>
      <c r="K53" s="213" t="e">
        <f>IF('Crisis Indicator Data'!#REF!="No Data",1,IF(#REF!&lt;&gt;"",1,0))</f>
        <v>#REF!</v>
      </c>
      <c r="L53" s="213" t="e">
        <f>IF('Crisis Indicator Data'!#REF!="No Data",1,IF(#REF!&lt;&gt;"",1,0))</f>
        <v>#REF!</v>
      </c>
      <c r="M53" s="213" t="e">
        <f>IF('Crisis Indicator Data'!#REF!="No Data",1,IF(#REF!&lt;&gt;"",1,0))</f>
        <v>#REF!</v>
      </c>
      <c r="N53" s="213" t="e">
        <f>IF('Crisis Indicator Data'!#REF!="No Data",1,IF(#REF!&lt;&gt;"",1,0))</f>
        <v>#REF!</v>
      </c>
      <c r="O53" s="213" t="e">
        <f>IF('Crisis Indicator Data'!#REF!="No Data",1,IF(#REF!&lt;&gt;"",1,0))</f>
        <v>#REF!</v>
      </c>
      <c r="P53" s="213" t="e">
        <f>IF('Crisis Indicator Data'!#REF!="No Data",1,IF(#REF!&lt;&gt;"",1,0))</f>
        <v>#REF!</v>
      </c>
      <c r="Q53" s="213" t="e">
        <f>IF('Crisis Indicator Data'!#REF!="No Data",1,IF(#REF!&lt;&gt;"",1,0))</f>
        <v>#REF!</v>
      </c>
      <c r="R53" s="213" t="e">
        <f>IF('Crisis Indicator Data'!#REF!="No Data",1,IF(#REF!&lt;&gt;"",1,0))</f>
        <v>#REF!</v>
      </c>
      <c r="S53" s="213" t="e">
        <f>IF('Crisis Indicator Data'!#REF!="No Data",1,IF(#REF!&lt;&gt;"",1,0))</f>
        <v>#REF!</v>
      </c>
      <c r="T53" s="213" t="e">
        <f>IF('Crisis Indicator Data'!#REF!="No Data",1,IF(#REF!&lt;&gt;"",1,0))</f>
        <v>#REF!</v>
      </c>
      <c r="U53" s="213" t="e">
        <f>IF('Crisis Indicator Data'!#REF!="No Data",1,IF(#REF!&lt;&gt;"",1,0))</f>
        <v>#REF!</v>
      </c>
      <c r="V53" s="213" t="e">
        <f>IF('Crisis Indicator Data'!#REF!="No Data",1,IF(#REF!&lt;&gt;"",1,0))</f>
        <v>#REF!</v>
      </c>
      <c r="W53" s="213" t="e">
        <f>IF('Crisis Indicator Data'!#REF!="No Data",1,IF(#REF!&lt;&gt;"",1,0))</f>
        <v>#REF!</v>
      </c>
      <c r="X53" s="213" t="e">
        <f>IF('Crisis Indicator Data'!#REF!="No Data",1,IF(#REF!&lt;&gt;"",1,0))</f>
        <v>#REF!</v>
      </c>
      <c r="Y53" s="213" t="e">
        <f>IF('Crisis Indicator Data'!#REF!="No Data",1,IF(#REF!&lt;&gt;"",1,0))</f>
        <v>#REF!</v>
      </c>
      <c r="Z53" s="213" t="e">
        <f>IF('Crisis Indicator Data'!#REF!="No Data",1,IF(#REF!&lt;&gt;"",1,0))</f>
        <v>#REF!</v>
      </c>
      <c r="AA53" s="213" t="e">
        <f>IF('Crisis Indicator Data'!#REF!="No Data",1,IF(#REF!&lt;&gt;"",1,0))</f>
        <v>#REF!</v>
      </c>
      <c r="AB53" s="213" t="e">
        <f>IF('Crisis Indicator Data'!#REF!="No Data",1,IF(#REF!&lt;&gt;"",1,0))</f>
        <v>#REF!</v>
      </c>
      <c r="AC53" s="213" t="e">
        <f>IF('Crisis Indicator Data'!#REF!="No Data",1,IF(#REF!&lt;&gt;"",1,0))</f>
        <v>#REF!</v>
      </c>
      <c r="AD53" s="213" t="e">
        <f>IF('Crisis Indicator Data'!#REF!="No Data",1,IF(#REF!&lt;&gt;"",1,0))</f>
        <v>#REF!</v>
      </c>
      <c r="AE53" s="213" t="e">
        <f>IF('Crisis Indicator Data'!#REF!="No Data",1,IF(#REF!&lt;&gt;"",1,0))</f>
        <v>#REF!</v>
      </c>
      <c r="AF53" s="213" t="e">
        <f>IF('Crisis Indicator Data'!#REF!="No Data",1,IF(#REF!&lt;&gt;"",1,0))</f>
        <v>#REF!</v>
      </c>
      <c r="AG53" s="213" t="e">
        <f>IF('Crisis Indicator Data'!#REF!="No Data",1,IF(#REF!&lt;&gt;"",1,0))</f>
        <v>#REF!</v>
      </c>
      <c r="AH53" s="213" t="e">
        <f>IF('Crisis Indicator Data'!#REF!="No Data",1,IF(#REF!&lt;&gt;"",1,0))</f>
        <v>#REF!</v>
      </c>
      <c r="AI53" s="213" t="e">
        <f>IF('Crisis Indicator Data'!#REF!="No Data",1,IF(#REF!&lt;&gt;"",1,0))</f>
        <v>#REF!</v>
      </c>
      <c r="AJ53" s="213" t="e">
        <f>IF('Crisis Indicator Data'!#REF!="No Data",1,IF(#REF!&lt;&gt;"",1,0))</f>
        <v>#REF!</v>
      </c>
      <c r="AK53" s="213" t="e">
        <f>IF('Crisis Indicator Data'!#REF!="No Data",1,IF(#REF!&lt;&gt;"",1,0))</f>
        <v>#REF!</v>
      </c>
      <c r="AL53" s="213" t="e">
        <f>IF('Crisis Indicator Data'!#REF!="No Data",1,IF(#REF!&lt;&gt;"",1,0))</f>
        <v>#REF!</v>
      </c>
      <c r="AM53" s="213" t="e">
        <f>IF('Crisis Indicator Data'!#REF!="No Data",1,IF(#REF!&lt;&gt;"",1,0))</f>
        <v>#REF!</v>
      </c>
      <c r="AN53" s="213" t="e">
        <f>IF('Crisis Indicator Data'!#REF!="No Data",1,IF(#REF!&lt;&gt;"",1,0))</f>
        <v>#REF!</v>
      </c>
      <c r="AO53" s="213" t="e">
        <f>IF('Crisis Indicator Data'!#REF!="No Data",1,IF(#REF!&lt;&gt;"",1,0))</f>
        <v>#REF!</v>
      </c>
      <c r="AP53" s="213" t="e">
        <f>IF('Crisis Indicator Data'!#REF!="No Data",1,IF(#REF!&lt;&gt;"",1,0))</f>
        <v>#REF!</v>
      </c>
      <c r="AQ53" s="213" t="e">
        <f>IF('Crisis Indicator Data'!#REF!="No Data",1,IF(#REF!&lt;&gt;"",1,0))</f>
        <v>#REF!</v>
      </c>
      <c r="AR53" s="213" t="e">
        <f>IF('Crisis Indicator Data'!#REF!="No Data",1,IF(#REF!&lt;&gt;"",1,0))</f>
        <v>#REF!</v>
      </c>
      <c r="AS53" s="213" t="e">
        <f>IF('Crisis Indicator Data'!#REF!="No Data",1,IF(#REF!&lt;&gt;"",1,0))</f>
        <v>#REF!</v>
      </c>
      <c r="AT53" s="213" t="e">
        <f>IF('Crisis Indicator Data'!#REF!="No Data",1,IF(#REF!&lt;&gt;"",1,0))</f>
        <v>#REF!</v>
      </c>
      <c r="AU53" s="213" t="e">
        <f>IF('Crisis Indicator Data'!#REF!="No Data",1,IF(#REF!&lt;&gt;"",1,0))</f>
        <v>#REF!</v>
      </c>
      <c r="AV53" s="213" t="e">
        <f>IF('Crisis Indicator Data'!#REF!="No Data",1,IF(#REF!&lt;&gt;"",1,0))</f>
        <v>#REF!</v>
      </c>
      <c r="AW53" s="213" t="e">
        <f>IF('Crisis Indicator Data'!#REF!="No Data",1,IF(#REF!&lt;&gt;"",1,0))</f>
        <v>#REF!</v>
      </c>
      <c r="AX53" s="213" t="e">
        <f>IF('Crisis Indicator Data'!#REF!="No Data",1,IF(#REF!&lt;&gt;"",1,0))</f>
        <v>#REF!</v>
      </c>
      <c r="AY53" s="213" t="e">
        <f>IF('Crisis Indicator Data'!#REF!="No Data",1,IF(#REF!&lt;&gt;"",1,0))</f>
        <v>#REF!</v>
      </c>
      <c r="AZ53" s="213" t="e">
        <f>IF('Crisis Indicator Data'!#REF!="No Data",1,IF(#REF!&lt;&gt;"",1,0))</f>
        <v>#REF!</v>
      </c>
      <c r="BA53" t="e">
        <f t="shared" si="2"/>
        <v>#REF!</v>
      </c>
      <c r="BB53" s="22" t="e">
        <f t="shared" si="3"/>
        <v>#REF!</v>
      </c>
    </row>
    <row r="54" spans="1:54" x14ac:dyDescent="0.35">
      <c r="A54" t="s">
        <v>8161</v>
      </c>
      <c r="B54" s="213" t="e">
        <f>IF('Crisis Indicator Data'!#REF!="No Data",1,IF(#REF!&lt;&gt;"",1,0))</f>
        <v>#REF!</v>
      </c>
      <c r="C54" s="213" t="e">
        <f>IF('Crisis Indicator Data'!#REF!="No Data",1,IF(#REF!&lt;&gt;"",1,0))</f>
        <v>#REF!</v>
      </c>
      <c r="D54" s="213" t="e">
        <f>IF('Crisis Indicator Data'!#REF!="No Data",1,IF(#REF!&lt;&gt;"",1,0))</f>
        <v>#REF!</v>
      </c>
      <c r="E54" s="213" t="e">
        <f>IF('Crisis Indicator Data'!#REF!="No Data",1,IF(#REF!&lt;&gt;"",1,0))</f>
        <v>#REF!</v>
      </c>
      <c r="F54" s="213" t="e">
        <f>IF('Crisis Indicator Data'!#REF!="No Data",1,IF(#REF!&lt;&gt;"",1,0))</f>
        <v>#REF!</v>
      </c>
      <c r="G54" s="213" t="e">
        <f>IF('Crisis Indicator Data'!#REF!="No Data",1,IF(#REF!&lt;&gt;"",1,0))</f>
        <v>#REF!</v>
      </c>
      <c r="H54" s="213" t="e">
        <f>IF('Crisis Indicator Data'!#REF!="No Data",1,IF(#REF!&lt;&gt;"",1,0))</f>
        <v>#REF!</v>
      </c>
      <c r="I54" s="213" t="e">
        <f>IF('Crisis Indicator Data'!#REF!="No Data",1,IF(#REF!&lt;&gt;"",1,0))</f>
        <v>#REF!</v>
      </c>
      <c r="J54" s="213" t="e">
        <f>IF('Crisis Indicator Data'!#REF!="No Data",1,IF(#REF!&lt;&gt;"",1,0))</f>
        <v>#REF!</v>
      </c>
      <c r="K54" s="213" t="e">
        <f>IF('Crisis Indicator Data'!#REF!="No Data",1,IF(#REF!&lt;&gt;"",1,0))</f>
        <v>#REF!</v>
      </c>
      <c r="L54" s="213" t="e">
        <f>IF('Crisis Indicator Data'!#REF!="No Data",1,IF(#REF!&lt;&gt;"",1,0))</f>
        <v>#REF!</v>
      </c>
      <c r="M54" s="213" t="e">
        <f>IF('Crisis Indicator Data'!#REF!="No Data",1,IF(#REF!&lt;&gt;"",1,0))</f>
        <v>#REF!</v>
      </c>
      <c r="N54" s="213" t="e">
        <f>IF('Crisis Indicator Data'!#REF!="No Data",1,IF(#REF!&lt;&gt;"",1,0))</f>
        <v>#REF!</v>
      </c>
      <c r="O54" s="213" t="e">
        <f>IF('Crisis Indicator Data'!#REF!="No Data",1,IF(#REF!&lt;&gt;"",1,0))</f>
        <v>#REF!</v>
      </c>
      <c r="P54" s="213" t="e">
        <f>IF('Crisis Indicator Data'!#REF!="No Data",1,IF(#REF!&lt;&gt;"",1,0))</f>
        <v>#REF!</v>
      </c>
      <c r="Q54" s="213" t="e">
        <f>IF('Crisis Indicator Data'!#REF!="No Data",1,IF(#REF!&lt;&gt;"",1,0))</f>
        <v>#REF!</v>
      </c>
      <c r="R54" s="213" t="e">
        <f>IF('Crisis Indicator Data'!#REF!="No Data",1,IF(#REF!&lt;&gt;"",1,0))</f>
        <v>#REF!</v>
      </c>
      <c r="S54" s="213" t="e">
        <f>IF('Crisis Indicator Data'!#REF!="No Data",1,IF(#REF!&lt;&gt;"",1,0))</f>
        <v>#REF!</v>
      </c>
      <c r="T54" s="213" t="e">
        <f>IF('Crisis Indicator Data'!#REF!="No Data",1,IF(#REF!&lt;&gt;"",1,0))</f>
        <v>#REF!</v>
      </c>
      <c r="U54" s="213" t="e">
        <f>IF('Crisis Indicator Data'!#REF!="No Data",1,IF(#REF!&lt;&gt;"",1,0))</f>
        <v>#REF!</v>
      </c>
      <c r="V54" s="213" t="e">
        <f>IF('Crisis Indicator Data'!#REF!="No Data",1,IF(#REF!&lt;&gt;"",1,0))</f>
        <v>#REF!</v>
      </c>
      <c r="W54" s="213" t="e">
        <f>IF('Crisis Indicator Data'!#REF!="No Data",1,IF(#REF!&lt;&gt;"",1,0))</f>
        <v>#REF!</v>
      </c>
      <c r="X54" s="213" t="e">
        <f>IF('Crisis Indicator Data'!#REF!="No Data",1,IF(#REF!&lt;&gt;"",1,0))</f>
        <v>#REF!</v>
      </c>
      <c r="Y54" s="213" t="e">
        <f>IF('Crisis Indicator Data'!#REF!="No Data",1,IF(#REF!&lt;&gt;"",1,0))</f>
        <v>#REF!</v>
      </c>
      <c r="Z54" s="213" t="e">
        <f>IF('Crisis Indicator Data'!#REF!="No Data",1,IF(#REF!&lt;&gt;"",1,0))</f>
        <v>#REF!</v>
      </c>
      <c r="AA54" s="213" t="e">
        <f>IF('Crisis Indicator Data'!#REF!="No Data",1,IF(#REF!&lt;&gt;"",1,0))</f>
        <v>#REF!</v>
      </c>
      <c r="AB54" s="213" t="e">
        <f>IF('Crisis Indicator Data'!#REF!="No Data",1,IF(#REF!&lt;&gt;"",1,0))</f>
        <v>#REF!</v>
      </c>
      <c r="AC54" s="213" t="e">
        <f>IF('Crisis Indicator Data'!#REF!="No Data",1,IF(#REF!&lt;&gt;"",1,0))</f>
        <v>#REF!</v>
      </c>
      <c r="AD54" s="213" t="e">
        <f>IF('Crisis Indicator Data'!#REF!="No Data",1,IF(#REF!&lt;&gt;"",1,0))</f>
        <v>#REF!</v>
      </c>
      <c r="AE54" s="213" t="e">
        <f>IF('Crisis Indicator Data'!#REF!="No Data",1,IF(#REF!&lt;&gt;"",1,0))</f>
        <v>#REF!</v>
      </c>
      <c r="AF54" s="213" t="e">
        <f>IF('Crisis Indicator Data'!#REF!="No Data",1,IF(#REF!&lt;&gt;"",1,0))</f>
        <v>#REF!</v>
      </c>
      <c r="AG54" s="213" t="e">
        <f>IF('Crisis Indicator Data'!#REF!="No Data",1,IF(#REF!&lt;&gt;"",1,0))</f>
        <v>#REF!</v>
      </c>
      <c r="AH54" s="213" t="e">
        <f>IF('Crisis Indicator Data'!#REF!="No Data",1,IF(#REF!&lt;&gt;"",1,0))</f>
        <v>#REF!</v>
      </c>
      <c r="AI54" s="213" t="e">
        <f>IF('Crisis Indicator Data'!#REF!="No Data",1,IF(#REF!&lt;&gt;"",1,0))</f>
        <v>#REF!</v>
      </c>
      <c r="AJ54" s="213" t="e">
        <f>IF('Crisis Indicator Data'!#REF!="No Data",1,IF(#REF!&lt;&gt;"",1,0))</f>
        <v>#REF!</v>
      </c>
      <c r="AK54" s="213" t="e">
        <f>IF('Crisis Indicator Data'!#REF!="No Data",1,IF(#REF!&lt;&gt;"",1,0))</f>
        <v>#REF!</v>
      </c>
      <c r="AL54" s="213" t="e">
        <f>IF('Crisis Indicator Data'!#REF!="No Data",1,IF(#REF!&lt;&gt;"",1,0))</f>
        <v>#REF!</v>
      </c>
      <c r="AM54" s="213" t="e">
        <f>IF('Crisis Indicator Data'!#REF!="No Data",1,IF(#REF!&lt;&gt;"",1,0))</f>
        <v>#REF!</v>
      </c>
      <c r="AN54" s="213" t="e">
        <f>IF('Crisis Indicator Data'!#REF!="No Data",1,IF(#REF!&lt;&gt;"",1,0))</f>
        <v>#REF!</v>
      </c>
      <c r="AO54" s="213" t="e">
        <f>IF('Crisis Indicator Data'!#REF!="No Data",1,IF(#REF!&lt;&gt;"",1,0))</f>
        <v>#REF!</v>
      </c>
      <c r="AP54" s="213" t="e">
        <f>IF('Crisis Indicator Data'!#REF!="No Data",1,IF(#REF!&lt;&gt;"",1,0))</f>
        <v>#REF!</v>
      </c>
      <c r="AQ54" s="213" t="e">
        <f>IF('Crisis Indicator Data'!#REF!="No Data",1,IF(#REF!&lt;&gt;"",1,0))</f>
        <v>#REF!</v>
      </c>
      <c r="AR54" s="213" t="e">
        <f>IF('Crisis Indicator Data'!#REF!="No Data",1,IF(#REF!&lt;&gt;"",1,0))</f>
        <v>#REF!</v>
      </c>
      <c r="AS54" s="213" t="e">
        <f>IF('Crisis Indicator Data'!#REF!="No Data",1,IF(#REF!&lt;&gt;"",1,0))</f>
        <v>#REF!</v>
      </c>
      <c r="AT54" s="213" t="e">
        <f>IF('Crisis Indicator Data'!#REF!="No Data",1,IF(#REF!&lt;&gt;"",1,0))</f>
        <v>#REF!</v>
      </c>
      <c r="AU54" s="213" t="e">
        <f>IF('Crisis Indicator Data'!#REF!="No Data",1,IF(#REF!&lt;&gt;"",1,0))</f>
        <v>#REF!</v>
      </c>
      <c r="AV54" s="213" t="e">
        <f>IF('Crisis Indicator Data'!#REF!="No Data",1,IF(#REF!&lt;&gt;"",1,0))</f>
        <v>#REF!</v>
      </c>
      <c r="AW54" s="213" t="e">
        <f>IF('Crisis Indicator Data'!#REF!="No Data",1,IF(#REF!&lt;&gt;"",1,0))</f>
        <v>#REF!</v>
      </c>
      <c r="AX54" s="213" t="e">
        <f>IF('Crisis Indicator Data'!#REF!="No Data",1,IF(#REF!&lt;&gt;"",1,0))</f>
        <v>#REF!</v>
      </c>
      <c r="AY54" s="213" t="e">
        <f>IF('Crisis Indicator Data'!#REF!="No Data",1,IF(#REF!&lt;&gt;"",1,0))</f>
        <v>#REF!</v>
      </c>
      <c r="AZ54" s="213" t="e">
        <f>IF('Crisis Indicator Data'!#REF!="No Data",1,IF(#REF!&lt;&gt;"",1,0))</f>
        <v>#REF!</v>
      </c>
      <c r="BA54" t="e">
        <f t="shared" si="2"/>
        <v>#REF!</v>
      </c>
      <c r="BB54" s="22" t="e">
        <f t="shared" si="3"/>
        <v>#REF!</v>
      </c>
    </row>
    <row r="55" spans="1:54" x14ac:dyDescent="0.35">
      <c r="A55" t="s">
        <v>8133</v>
      </c>
      <c r="B55" s="213" t="e">
        <f>IF('Crisis Indicator Data'!#REF!="No Data",1,IF(#REF!&lt;&gt;"",1,0))</f>
        <v>#REF!</v>
      </c>
      <c r="C55" s="213" t="e">
        <f>IF('Crisis Indicator Data'!#REF!="No Data",1,IF(#REF!&lt;&gt;"",1,0))</f>
        <v>#REF!</v>
      </c>
      <c r="D55" s="213" t="e">
        <f>IF('Crisis Indicator Data'!#REF!="No Data",1,IF(#REF!&lt;&gt;"",1,0))</f>
        <v>#REF!</v>
      </c>
      <c r="E55" s="213" t="e">
        <f>IF('Crisis Indicator Data'!#REF!="No Data",1,IF(#REF!&lt;&gt;"",1,0))</f>
        <v>#REF!</v>
      </c>
      <c r="F55" s="213" t="e">
        <f>IF('Crisis Indicator Data'!#REF!="No Data",1,IF(#REF!&lt;&gt;"",1,0))</f>
        <v>#REF!</v>
      </c>
      <c r="G55" s="213" t="e">
        <f>IF('Crisis Indicator Data'!#REF!="No Data",1,IF(#REF!&lt;&gt;"",1,0))</f>
        <v>#REF!</v>
      </c>
      <c r="H55" s="213" t="e">
        <f>IF('Crisis Indicator Data'!#REF!="No Data",1,IF(#REF!&lt;&gt;"",1,0))</f>
        <v>#REF!</v>
      </c>
      <c r="I55" s="213" t="e">
        <f>IF('Crisis Indicator Data'!#REF!="No Data",1,IF(#REF!&lt;&gt;"",1,0))</f>
        <v>#REF!</v>
      </c>
      <c r="J55" s="213" t="e">
        <f>IF('Crisis Indicator Data'!#REF!="No Data",1,IF(#REF!&lt;&gt;"",1,0))</f>
        <v>#REF!</v>
      </c>
      <c r="K55" s="213" t="e">
        <f>IF('Crisis Indicator Data'!#REF!="No Data",1,IF(#REF!&lt;&gt;"",1,0))</f>
        <v>#REF!</v>
      </c>
      <c r="L55" s="213" t="e">
        <f>IF('Crisis Indicator Data'!#REF!="No Data",1,IF(#REF!&lt;&gt;"",1,0))</f>
        <v>#REF!</v>
      </c>
      <c r="M55" s="213" t="e">
        <f>IF('Crisis Indicator Data'!#REF!="No Data",1,IF(#REF!&lt;&gt;"",1,0))</f>
        <v>#REF!</v>
      </c>
      <c r="N55" s="213" t="e">
        <f>IF('Crisis Indicator Data'!#REF!="No Data",1,IF(#REF!&lt;&gt;"",1,0))</f>
        <v>#REF!</v>
      </c>
      <c r="O55" s="213" t="e">
        <f>IF('Crisis Indicator Data'!#REF!="No Data",1,IF(#REF!&lt;&gt;"",1,0))</f>
        <v>#REF!</v>
      </c>
      <c r="P55" s="213" t="e">
        <f>IF('Crisis Indicator Data'!#REF!="No Data",1,IF(#REF!&lt;&gt;"",1,0))</f>
        <v>#REF!</v>
      </c>
      <c r="Q55" s="213" t="e">
        <f>IF('Crisis Indicator Data'!#REF!="No Data",1,IF(#REF!&lt;&gt;"",1,0))</f>
        <v>#REF!</v>
      </c>
      <c r="R55" s="213" t="e">
        <f>IF('Crisis Indicator Data'!#REF!="No Data",1,IF(#REF!&lt;&gt;"",1,0))</f>
        <v>#REF!</v>
      </c>
      <c r="S55" s="213" t="e">
        <f>IF('Crisis Indicator Data'!#REF!="No Data",1,IF(#REF!&lt;&gt;"",1,0))</f>
        <v>#REF!</v>
      </c>
      <c r="T55" s="213" t="e">
        <f>IF('Crisis Indicator Data'!#REF!="No Data",1,IF(#REF!&lt;&gt;"",1,0))</f>
        <v>#REF!</v>
      </c>
      <c r="U55" s="213" t="e">
        <f>IF('Crisis Indicator Data'!#REF!="No Data",1,IF(#REF!&lt;&gt;"",1,0))</f>
        <v>#REF!</v>
      </c>
      <c r="V55" s="213" t="e">
        <f>IF('Crisis Indicator Data'!#REF!="No Data",1,IF(#REF!&lt;&gt;"",1,0))</f>
        <v>#REF!</v>
      </c>
      <c r="W55" s="213" t="e">
        <f>IF('Crisis Indicator Data'!#REF!="No Data",1,IF(#REF!&lt;&gt;"",1,0))</f>
        <v>#REF!</v>
      </c>
      <c r="X55" s="213" t="e">
        <f>IF('Crisis Indicator Data'!#REF!="No Data",1,IF(#REF!&lt;&gt;"",1,0))</f>
        <v>#REF!</v>
      </c>
      <c r="Y55" s="213" t="e">
        <f>IF('Crisis Indicator Data'!#REF!="No Data",1,IF(#REF!&lt;&gt;"",1,0))</f>
        <v>#REF!</v>
      </c>
      <c r="Z55" s="213" t="e">
        <f>IF('Crisis Indicator Data'!#REF!="No Data",1,IF(#REF!&lt;&gt;"",1,0))</f>
        <v>#REF!</v>
      </c>
      <c r="AA55" s="213" t="e">
        <f>IF('Crisis Indicator Data'!#REF!="No Data",1,IF(#REF!&lt;&gt;"",1,0))</f>
        <v>#REF!</v>
      </c>
      <c r="AB55" s="213" t="e">
        <f>IF('Crisis Indicator Data'!#REF!="No Data",1,IF(#REF!&lt;&gt;"",1,0))</f>
        <v>#REF!</v>
      </c>
      <c r="AC55" s="213" t="e">
        <f>IF('Crisis Indicator Data'!#REF!="No Data",1,IF(#REF!&lt;&gt;"",1,0))</f>
        <v>#REF!</v>
      </c>
      <c r="AD55" s="213" t="e">
        <f>IF('Crisis Indicator Data'!#REF!="No Data",1,IF(#REF!&lt;&gt;"",1,0))</f>
        <v>#REF!</v>
      </c>
      <c r="AE55" s="213" t="e">
        <f>IF('Crisis Indicator Data'!#REF!="No Data",1,IF(#REF!&lt;&gt;"",1,0))</f>
        <v>#REF!</v>
      </c>
      <c r="AF55" s="213" t="e">
        <f>IF('Crisis Indicator Data'!#REF!="No Data",1,IF(#REF!&lt;&gt;"",1,0))</f>
        <v>#REF!</v>
      </c>
      <c r="AG55" s="213" t="e">
        <f>IF('Crisis Indicator Data'!#REF!="No Data",1,IF(#REF!&lt;&gt;"",1,0))</f>
        <v>#REF!</v>
      </c>
      <c r="AH55" s="213" t="e">
        <f>IF('Crisis Indicator Data'!#REF!="No Data",1,IF(#REF!&lt;&gt;"",1,0))</f>
        <v>#REF!</v>
      </c>
      <c r="AI55" s="213" t="e">
        <f>IF('Crisis Indicator Data'!#REF!="No Data",1,IF(#REF!&lt;&gt;"",1,0))</f>
        <v>#REF!</v>
      </c>
      <c r="AJ55" s="213" t="e">
        <f>IF('Crisis Indicator Data'!#REF!="No Data",1,IF(#REF!&lt;&gt;"",1,0))</f>
        <v>#REF!</v>
      </c>
      <c r="AK55" s="213" t="e">
        <f>IF('Crisis Indicator Data'!#REF!="No Data",1,IF(#REF!&lt;&gt;"",1,0))</f>
        <v>#REF!</v>
      </c>
      <c r="AL55" s="213" t="e">
        <f>IF('Crisis Indicator Data'!#REF!="No Data",1,IF(#REF!&lt;&gt;"",1,0))</f>
        <v>#REF!</v>
      </c>
      <c r="AM55" s="213" t="e">
        <f>IF('Crisis Indicator Data'!#REF!="No Data",1,IF(#REF!&lt;&gt;"",1,0))</f>
        <v>#REF!</v>
      </c>
      <c r="AN55" s="213" t="e">
        <f>IF('Crisis Indicator Data'!#REF!="No Data",1,IF(#REF!&lt;&gt;"",1,0))</f>
        <v>#REF!</v>
      </c>
      <c r="AO55" s="213" t="e">
        <f>IF('Crisis Indicator Data'!#REF!="No Data",1,IF(#REF!&lt;&gt;"",1,0))</f>
        <v>#REF!</v>
      </c>
      <c r="AP55" s="213" t="e">
        <f>IF('Crisis Indicator Data'!#REF!="No Data",1,IF(#REF!&lt;&gt;"",1,0))</f>
        <v>#REF!</v>
      </c>
      <c r="AQ55" s="213" t="e">
        <f>IF('Crisis Indicator Data'!#REF!="No Data",1,IF(#REF!&lt;&gt;"",1,0))</f>
        <v>#REF!</v>
      </c>
      <c r="AR55" s="213" t="e">
        <f>IF('Crisis Indicator Data'!#REF!="No Data",1,IF(#REF!&lt;&gt;"",1,0))</f>
        <v>#REF!</v>
      </c>
      <c r="AS55" s="213" t="e">
        <f>IF('Crisis Indicator Data'!#REF!="No Data",1,IF(#REF!&lt;&gt;"",1,0))</f>
        <v>#REF!</v>
      </c>
      <c r="AT55" s="213" t="e">
        <f>IF('Crisis Indicator Data'!#REF!="No Data",1,IF(#REF!&lt;&gt;"",1,0))</f>
        <v>#REF!</v>
      </c>
      <c r="AU55" s="213" t="e">
        <f>IF('Crisis Indicator Data'!#REF!="No Data",1,IF(#REF!&lt;&gt;"",1,0))</f>
        <v>#REF!</v>
      </c>
      <c r="AV55" s="213" t="e">
        <f>IF('Crisis Indicator Data'!#REF!="No Data",1,IF(#REF!&lt;&gt;"",1,0))</f>
        <v>#REF!</v>
      </c>
      <c r="AW55" s="213" t="e">
        <f>IF('Crisis Indicator Data'!#REF!="No Data",1,IF(#REF!&lt;&gt;"",1,0))</f>
        <v>#REF!</v>
      </c>
      <c r="AX55" s="213" t="e">
        <f>IF('Crisis Indicator Data'!#REF!="No Data",1,IF(#REF!&lt;&gt;"",1,0))</f>
        <v>#REF!</v>
      </c>
      <c r="AY55" s="213" t="e">
        <f>IF('Crisis Indicator Data'!#REF!="No Data",1,IF(#REF!&lt;&gt;"",1,0))</f>
        <v>#REF!</v>
      </c>
      <c r="AZ55" s="213" t="e">
        <f>IF('Crisis Indicator Data'!#REF!="No Data",1,IF(#REF!&lt;&gt;"",1,0))</f>
        <v>#REF!</v>
      </c>
      <c r="BA55" t="e">
        <f t="shared" si="2"/>
        <v>#REF!</v>
      </c>
      <c r="BB55" s="22" t="e">
        <f t="shared" si="3"/>
        <v>#REF!</v>
      </c>
    </row>
    <row r="56" spans="1:54" x14ac:dyDescent="0.35">
      <c r="A56" t="s">
        <v>8136</v>
      </c>
      <c r="B56" s="213" t="e">
        <f>IF('Crisis Indicator Data'!#REF!="No Data",1,IF(#REF!&lt;&gt;"",1,0))</f>
        <v>#REF!</v>
      </c>
      <c r="C56" s="213" t="e">
        <f>IF('Crisis Indicator Data'!#REF!="No Data",1,IF(#REF!&lt;&gt;"",1,0))</f>
        <v>#REF!</v>
      </c>
      <c r="D56" s="213" t="e">
        <f>IF('Crisis Indicator Data'!#REF!="No Data",1,IF(#REF!&lt;&gt;"",1,0))</f>
        <v>#REF!</v>
      </c>
      <c r="E56" s="213" t="e">
        <f>IF('Crisis Indicator Data'!#REF!="No Data",1,IF(#REF!&lt;&gt;"",1,0))</f>
        <v>#REF!</v>
      </c>
      <c r="F56" s="213" t="e">
        <f>IF('Crisis Indicator Data'!#REF!="No Data",1,IF(#REF!&lt;&gt;"",1,0))</f>
        <v>#REF!</v>
      </c>
      <c r="G56" s="213" t="e">
        <f>IF('Crisis Indicator Data'!#REF!="No Data",1,IF(#REF!&lt;&gt;"",1,0))</f>
        <v>#REF!</v>
      </c>
      <c r="H56" s="213" t="e">
        <f>IF('Crisis Indicator Data'!#REF!="No Data",1,IF(#REF!&lt;&gt;"",1,0))</f>
        <v>#REF!</v>
      </c>
      <c r="I56" s="213" t="e">
        <f>IF('Crisis Indicator Data'!#REF!="No Data",1,IF(#REF!&lt;&gt;"",1,0))</f>
        <v>#REF!</v>
      </c>
      <c r="J56" s="213" t="e">
        <f>IF('Crisis Indicator Data'!#REF!="No Data",1,IF(#REF!&lt;&gt;"",1,0))</f>
        <v>#REF!</v>
      </c>
      <c r="K56" s="213" t="e">
        <f>IF('Crisis Indicator Data'!#REF!="No Data",1,IF(#REF!&lt;&gt;"",1,0))</f>
        <v>#REF!</v>
      </c>
      <c r="L56" s="213" t="e">
        <f>IF('Crisis Indicator Data'!#REF!="No Data",1,IF(#REF!&lt;&gt;"",1,0))</f>
        <v>#REF!</v>
      </c>
      <c r="M56" s="213" t="e">
        <f>IF('Crisis Indicator Data'!#REF!="No Data",1,IF(#REF!&lt;&gt;"",1,0))</f>
        <v>#REF!</v>
      </c>
      <c r="N56" s="213" t="e">
        <f>IF('Crisis Indicator Data'!#REF!="No Data",1,IF(#REF!&lt;&gt;"",1,0))</f>
        <v>#REF!</v>
      </c>
      <c r="O56" s="213" t="e">
        <f>IF('Crisis Indicator Data'!#REF!="No Data",1,IF(#REF!&lt;&gt;"",1,0))</f>
        <v>#REF!</v>
      </c>
      <c r="P56" s="213" t="e">
        <f>IF('Crisis Indicator Data'!#REF!="No Data",1,IF(#REF!&lt;&gt;"",1,0))</f>
        <v>#REF!</v>
      </c>
      <c r="Q56" s="213" t="e">
        <f>IF('Crisis Indicator Data'!#REF!="No Data",1,IF(#REF!&lt;&gt;"",1,0))</f>
        <v>#REF!</v>
      </c>
      <c r="R56" s="213" t="e">
        <f>IF('Crisis Indicator Data'!#REF!="No Data",1,IF(#REF!&lt;&gt;"",1,0))</f>
        <v>#REF!</v>
      </c>
      <c r="S56" s="213" t="e">
        <f>IF('Crisis Indicator Data'!#REF!="No Data",1,IF(#REF!&lt;&gt;"",1,0))</f>
        <v>#REF!</v>
      </c>
      <c r="T56" s="213" t="e">
        <f>IF('Crisis Indicator Data'!#REF!="No Data",1,IF(#REF!&lt;&gt;"",1,0))</f>
        <v>#REF!</v>
      </c>
      <c r="U56" s="213" t="e">
        <f>IF('Crisis Indicator Data'!#REF!="No Data",1,IF(#REF!&lt;&gt;"",1,0))</f>
        <v>#REF!</v>
      </c>
      <c r="V56" s="213" t="e">
        <f>IF('Crisis Indicator Data'!#REF!="No Data",1,IF(#REF!&lt;&gt;"",1,0))</f>
        <v>#REF!</v>
      </c>
      <c r="W56" s="213" t="e">
        <f>IF('Crisis Indicator Data'!#REF!="No Data",1,IF(#REF!&lt;&gt;"",1,0))</f>
        <v>#REF!</v>
      </c>
      <c r="X56" s="213" t="e">
        <f>IF('Crisis Indicator Data'!#REF!="No Data",1,IF(#REF!&lt;&gt;"",1,0))</f>
        <v>#REF!</v>
      </c>
      <c r="Y56" s="213" t="e">
        <f>IF('Crisis Indicator Data'!#REF!="No Data",1,IF(#REF!&lt;&gt;"",1,0))</f>
        <v>#REF!</v>
      </c>
      <c r="Z56" s="213" t="e">
        <f>IF('Crisis Indicator Data'!#REF!="No Data",1,IF(#REF!&lt;&gt;"",1,0))</f>
        <v>#REF!</v>
      </c>
      <c r="AA56" s="213" t="e">
        <f>IF('Crisis Indicator Data'!#REF!="No Data",1,IF(#REF!&lt;&gt;"",1,0))</f>
        <v>#REF!</v>
      </c>
      <c r="AB56" s="213" t="e">
        <f>IF('Crisis Indicator Data'!#REF!="No Data",1,IF(#REF!&lt;&gt;"",1,0))</f>
        <v>#REF!</v>
      </c>
      <c r="AC56" s="213" t="e">
        <f>IF('Crisis Indicator Data'!#REF!="No Data",1,IF(#REF!&lt;&gt;"",1,0))</f>
        <v>#REF!</v>
      </c>
      <c r="AD56" s="213" t="e">
        <f>IF('Crisis Indicator Data'!#REF!="No Data",1,IF(#REF!&lt;&gt;"",1,0))</f>
        <v>#REF!</v>
      </c>
      <c r="AE56" s="213" t="e">
        <f>IF('Crisis Indicator Data'!#REF!="No Data",1,IF(#REF!&lt;&gt;"",1,0))</f>
        <v>#REF!</v>
      </c>
      <c r="AF56" s="213" t="e">
        <f>IF('Crisis Indicator Data'!#REF!="No Data",1,IF(#REF!&lt;&gt;"",1,0))</f>
        <v>#REF!</v>
      </c>
      <c r="AG56" s="213" t="e">
        <f>IF('Crisis Indicator Data'!#REF!="No Data",1,IF(#REF!&lt;&gt;"",1,0))</f>
        <v>#REF!</v>
      </c>
      <c r="AH56" s="213" t="e">
        <f>IF('Crisis Indicator Data'!#REF!="No Data",1,IF(#REF!&lt;&gt;"",1,0))</f>
        <v>#REF!</v>
      </c>
      <c r="AI56" s="213" t="e">
        <f>IF('Crisis Indicator Data'!#REF!="No Data",1,IF(#REF!&lt;&gt;"",1,0))</f>
        <v>#REF!</v>
      </c>
      <c r="AJ56" s="213" t="e">
        <f>IF('Crisis Indicator Data'!#REF!="No Data",1,IF(#REF!&lt;&gt;"",1,0))</f>
        <v>#REF!</v>
      </c>
      <c r="AK56" s="213" t="e">
        <f>IF('Crisis Indicator Data'!#REF!="No Data",1,IF(#REF!&lt;&gt;"",1,0))</f>
        <v>#REF!</v>
      </c>
      <c r="AL56" s="213" t="e">
        <f>IF('Crisis Indicator Data'!#REF!="No Data",1,IF(#REF!&lt;&gt;"",1,0))</f>
        <v>#REF!</v>
      </c>
      <c r="AM56" s="213" t="e">
        <f>IF('Crisis Indicator Data'!#REF!="No Data",1,IF(#REF!&lt;&gt;"",1,0))</f>
        <v>#REF!</v>
      </c>
      <c r="AN56" s="213" t="e">
        <f>IF('Crisis Indicator Data'!#REF!="No Data",1,IF(#REF!&lt;&gt;"",1,0))</f>
        <v>#REF!</v>
      </c>
      <c r="AO56" s="213" t="e">
        <f>IF('Crisis Indicator Data'!#REF!="No Data",1,IF(#REF!&lt;&gt;"",1,0))</f>
        <v>#REF!</v>
      </c>
      <c r="AP56" s="213" t="e">
        <f>IF('Crisis Indicator Data'!#REF!="No Data",1,IF(#REF!&lt;&gt;"",1,0))</f>
        <v>#REF!</v>
      </c>
      <c r="AQ56" s="213" t="e">
        <f>IF('Crisis Indicator Data'!#REF!="No Data",1,IF(#REF!&lt;&gt;"",1,0))</f>
        <v>#REF!</v>
      </c>
      <c r="AR56" s="213" t="e">
        <f>IF('Crisis Indicator Data'!#REF!="No Data",1,IF(#REF!&lt;&gt;"",1,0))</f>
        <v>#REF!</v>
      </c>
      <c r="AS56" s="213" t="e">
        <f>IF('Crisis Indicator Data'!#REF!="No Data",1,IF(#REF!&lt;&gt;"",1,0))</f>
        <v>#REF!</v>
      </c>
      <c r="AT56" s="213" t="e">
        <f>IF('Crisis Indicator Data'!#REF!="No Data",1,IF(#REF!&lt;&gt;"",1,0))</f>
        <v>#REF!</v>
      </c>
      <c r="AU56" s="213" t="e">
        <f>IF('Crisis Indicator Data'!#REF!="No Data",1,IF(#REF!&lt;&gt;"",1,0))</f>
        <v>#REF!</v>
      </c>
      <c r="AV56" s="213" t="e">
        <f>IF('Crisis Indicator Data'!#REF!="No Data",1,IF(#REF!&lt;&gt;"",1,0))</f>
        <v>#REF!</v>
      </c>
      <c r="AW56" s="213" t="e">
        <f>IF('Crisis Indicator Data'!#REF!="No Data",1,IF(#REF!&lt;&gt;"",1,0))</f>
        <v>#REF!</v>
      </c>
      <c r="AX56" s="213" t="e">
        <f>IF('Crisis Indicator Data'!#REF!="No Data",1,IF(#REF!&lt;&gt;"",1,0))</f>
        <v>#REF!</v>
      </c>
      <c r="AY56" s="213" t="e">
        <f>IF('Crisis Indicator Data'!#REF!="No Data",1,IF(#REF!&lt;&gt;"",1,0))</f>
        <v>#REF!</v>
      </c>
      <c r="AZ56" s="213" t="e">
        <f>IF('Crisis Indicator Data'!#REF!="No Data",1,IF(#REF!&lt;&gt;"",1,0))</f>
        <v>#REF!</v>
      </c>
      <c r="BA56" t="e">
        <f t="shared" si="2"/>
        <v>#REF!</v>
      </c>
      <c r="BB56" s="22" t="e">
        <f t="shared" si="3"/>
        <v>#REF!</v>
      </c>
    </row>
    <row r="57" spans="1:54" x14ac:dyDescent="0.35">
      <c r="A57" t="s">
        <v>8137</v>
      </c>
      <c r="B57" s="213" t="e">
        <f>IF('Crisis Indicator Data'!#REF!="No Data",1,IF(#REF!&lt;&gt;"",1,0))</f>
        <v>#REF!</v>
      </c>
      <c r="C57" s="213" t="e">
        <f>IF('Crisis Indicator Data'!#REF!="No Data",1,IF(#REF!&lt;&gt;"",1,0))</f>
        <v>#REF!</v>
      </c>
      <c r="D57" s="213" t="e">
        <f>IF('Crisis Indicator Data'!#REF!="No Data",1,IF(#REF!&lt;&gt;"",1,0))</f>
        <v>#REF!</v>
      </c>
      <c r="E57" s="213" t="e">
        <f>IF('Crisis Indicator Data'!#REF!="No Data",1,IF(#REF!&lt;&gt;"",1,0))</f>
        <v>#REF!</v>
      </c>
      <c r="F57" s="213" t="e">
        <f>IF('Crisis Indicator Data'!#REF!="No Data",1,IF(#REF!&lt;&gt;"",1,0))</f>
        <v>#REF!</v>
      </c>
      <c r="G57" s="213" t="e">
        <f>IF('Crisis Indicator Data'!#REF!="No Data",1,IF(#REF!&lt;&gt;"",1,0))</f>
        <v>#REF!</v>
      </c>
      <c r="H57" s="213" t="e">
        <f>IF('Crisis Indicator Data'!#REF!="No Data",1,IF(#REF!&lt;&gt;"",1,0))</f>
        <v>#REF!</v>
      </c>
      <c r="I57" s="213" t="e">
        <f>IF('Crisis Indicator Data'!#REF!="No Data",1,IF(#REF!&lt;&gt;"",1,0))</f>
        <v>#REF!</v>
      </c>
      <c r="J57" s="213" t="e">
        <f>IF('Crisis Indicator Data'!#REF!="No Data",1,IF(#REF!&lt;&gt;"",1,0))</f>
        <v>#REF!</v>
      </c>
      <c r="K57" s="213" t="e">
        <f>IF('Crisis Indicator Data'!#REF!="No Data",1,IF(#REF!&lt;&gt;"",1,0))</f>
        <v>#REF!</v>
      </c>
      <c r="L57" s="213" t="e">
        <f>IF('Crisis Indicator Data'!#REF!="No Data",1,IF(#REF!&lt;&gt;"",1,0))</f>
        <v>#REF!</v>
      </c>
      <c r="M57" s="213" t="e">
        <f>IF('Crisis Indicator Data'!#REF!="No Data",1,IF(#REF!&lt;&gt;"",1,0))</f>
        <v>#REF!</v>
      </c>
      <c r="N57" s="213" t="e">
        <f>IF('Crisis Indicator Data'!#REF!="No Data",1,IF(#REF!&lt;&gt;"",1,0))</f>
        <v>#REF!</v>
      </c>
      <c r="O57" s="213" t="e">
        <f>IF('Crisis Indicator Data'!#REF!="No Data",1,IF(#REF!&lt;&gt;"",1,0))</f>
        <v>#REF!</v>
      </c>
      <c r="P57" s="213" t="e">
        <f>IF('Crisis Indicator Data'!#REF!="No Data",1,IF(#REF!&lt;&gt;"",1,0))</f>
        <v>#REF!</v>
      </c>
      <c r="Q57" s="213" t="e">
        <f>IF('Crisis Indicator Data'!#REF!="No Data",1,IF(#REF!&lt;&gt;"",1,0))</f>
        <v>#REF!</v>
      </c>
      <c r="R57" s="213" t="e">
        <f>IF('Crisis Indicator Data'!#REF!="No Data",1,IF(#REF!&lt;&gt;"",1,0))</f>
        <v>#REF!</v>
      </c>
      <c r="S57" s="213" t="e">
        <f>IF('Crisis Indicator Data'!#REF!="No Data",1,IF(#REF!&lt;&gt;"",1,0))</f>
        <v>#REF!</v>
      </c>
      <c r="T57" s="213" t="e">
        <f>IF('Crisis Indicator Data'!#REF!="No Data",1,IF(#REF!&lt;&gt;"",1,0))</f>
        <v>#REF!</v>
      </c>
      <c r="U57" s="213" t="e">
        <f>IF('Crisis Indicator Data'!#REF!="No Data",1,IF(#REF!&lt;&gt;"",1,0))</f>
        <v>#REF!</v>
      </c>
      <c r="V57" s="213" t="e">
        <f>IF('Crisis Indicator Data'!#REF!="No Data",1,IF(#REF!&lt;&gt;"",1,0))</f>
        <v>#REF!</v>
      </c>
      <c r="W57" s="213" t="e">
        <f>IF('Crisis Indicator Data'!#REF!="No Data",1,IF(#REF!&lt;&gt;"",1,0))</f>
        <v>#REF!</v>
      </c>
      <c r="X57" s="213" t="e">
        <f>IF('Crisis Indicator Data'!#REF!="No Data",1,IF(#REF!&lt;&gt;"",1,0))</f>
        <v>#REF!</v>
      </c>
      <c r="Y57" s="213" t="e">
        <f>IF('Crisis Indicator Data'!#REF!="No Data",1,IF(#REF!&lt;&gt;"",1,0))</f>
        <v>#REF!</v>
      </c>
      <c r="Z57" s="213" t="e">
        <f>IF('Crisis Indicator Data'!#REF!="No Data",1,IF(#REF!&lt;&gt;"",1,0))</f>
        <v>#REF!</v>
      </c>
      <c r="AA57" s="213" t="e">
        <f>IF('Crisis Indicator Data'!#REF!="No Data",1,IF(#REF!&lt;&gt;"",1,0))</f>
        <v>#REF!</v>
      </c>
      <c r="AB57" s="213" t="e">
        <f>IF('Crisis Indicator Data'!#REF!="No Data",1,IF(#REF!&lt;&gt;"",1,0))</f>
        <v>#REF!</v>
      </c>
      <c r="AC57" s="213" t="e">
        <f>IF('Crisis Indicator Data'!#REF!="No Data",1,IF(#REF!&lt;&gt;"",1,0))</f>
        <v>#REF!</v>
      </c>
      <c r="AD57" s="213" t="e">
        <f>IF('Crisis Indicator Data'!#REF!="No Data",1,IF(#REF!&lt;&gt;"",1,0))</f>
        <v>#REF!</v>
      </c>
      <c r="AE57" s="213" t="e">
        <f>IF('Crisis Indicator Data'!#REF!="No Data",1,IF(#REF!&lt;&gt;"",1,0))</f>
        <v>#REF!</v>
      </c>
      <c r="AF57" s="213" t="e">
        <f>IF('Crisis Indicator Data'!#REF!="No Data",1,IF(#REF!&lt;&gt;"",1,0))</f>
        <v>#REF!</v>
      </c>
      <c r="AG57" s="213" t="e">
        <f>IF('Crisis Indicator Data'!#REF!="No Data",1,IF(#REF!&lt;&gt;"",1,0))</f>
        <v>#REF!</v>
      </c>
      <c r="AH57" s="213" t="e">
        <f>IF('Crisis Indicator Data'!#REF!="No Data",1,IF(#REF!&lt;&gt;"",1,0))</f>
        <v>#REF!</v>
      </c>
      <c r="AI57" s="213" t="e">
        <f>IF('Crisis Indicator Data'!#REF!="No Data",1,IF(#REF!&lt;&gt;"",1,0))</f>
        <v>#REF!</v>
      </c>
      <c r="AJ57" s="213" t="e">
        <f>IF('Crisis Indicator Data'!#REF!="No Data",1,IF(#REF!&lt;&gt;"",1,0))</f>
        <v>#REF!</v>
      </c>
      <c r="AK57" s="213" t="e">
        <f>IF('Crisis Indicator Data'!#REF!="No Data",1,IF(#REF!&lt;&gt;"",1,0))</f>
        <v>#REF!</v>
      </c>
      <c r="AL57" s="213" t="e">
        <f>IF('Crisis Indicator Data'!#REF!="No Data",1,IF(#REF!&lt;&gt;"",1,0))</f>
        <v>#REF!</v>
      </c>
      <c r="AM57" s="213" t="e">
        <f>IF('Crisis Indicator Data'!#REF!="No Data",1,IF(#REF!&lt;&gt;"",1,0))</f>
        <v>#REF!</v>
      </c>
      <c r="AN57" s="213" t="e">
        <f>IF('Crisis Indicator Data'!#REF!="No Data",1,IF(#REF!&lt;&gt;"",1,0))</f>
        <v>#REF!</v>
      </c>
      <c r="AO57" s="213" t="e">
        <f>IF('Crisis Indicator Data'!#REF!="No Data",1,IF(#REF!&lt;&gt;"",1,0))</f>
        <v>#REF!</v>
      </c>
      <c r="AP57" s="213" t="e">
        <f>IF('Crisis Indicator Data'!#REF!="No Data",1,IF(#REF!&lt;&gt;"",1,0))</f>
        <v>#REF!</v>
      </c>
      <c r="AQ57" s="213" t="e">
        <f>IF('Crisis Indicator Data'!#REF!="No Data",1,IF(#REF!&lt;&gt;"",1,0))</f>
        <v>#REF!</v>
      </c>
      <c r="AR57" s="213" t="e">
        <f>IF('Crisis Indicator Data'!#REF!="No Data",1,IF(#REF!&lt;&gt;"",1,0))</f>
        <v>#REF!</v>
      </c>
      <c r="AS57" s="213" t="e">
        <f>IF('Crisis Indicator Data'!#REF!="No Data",1,IF(#REF!&lt;&gt;"",1,0))</f>
        <v>#REF!</v>
      </c>
      <c r="AT57" s="213" t="e">
        <f>IF('Crisis Indicator Data'!#REF!="No Data",1,IF(#REF!&lt;&gt;"",1,0))</f>
        <v>#REF!</v>
      </c>
      <c r="AU57" s="213" t="e">
        <f>IF('Crisis Indicator Data'!#REF!="No Data",1,IF(#REF!&lt;&gt;"",1,0))</f>
        <v>#REF!</v>
      </c>
      <c r="AV57" s="213" t="e">
        <f>IF('Crisis Indicator Data'!#REF!="No Data",1,IF(#REF!&lt;&gt;"",1,0))</f>
        <v>#REF!</v>
      </c>
      <c r="AW57" s="213" t="e">
        <f>IF('Crisis Indicator Data'!#REF!="No Data",1,IF(#REF!&lt;&gt;"",1,0))</f>
        <v>#REF!</v>
      </c>
      <c r="AX57" s="213" t="e">
        <f>IF('Crisis Indicator Data'!#REF!="No Data",1,IF(#REF!&lt;&gt;"",1,0))</f>
        <v>#REF!</v>
      </c>
      <c r="AY57" s="213" t="e">
        <f>IF('Crisis Indicator Data'!#REF!="No Data",1,IF(#REF!&lt;&gt;"",1,0))</f>
        <v>#REF!</v>
      </c>
      <c r="AZ57" s="213" t="e">
        <f>IF('Crisis Indicator Data'!#REF!="No Data",1,IF(#REF!&lt;&gt;"",1,0))</f>
        <v>#REF!</v>
      </c>
      <c r="BA57" t="e">
        <f t="shared" si="2"/>
        <v>#REF!</v>
      </c>
      <c r="BB57" s="22" t="e">
        <f t="shared" si="3"/>
        <v>#REF!</v>
      </c>
    </row>
    <row r="58" spans="1:54" x14ac:dyDescent="0.35">
      <c r="A58" t="s">
        <v>8141</v>
      </c>
      <c r="B58" s="213" t="e">
        <f>IF('Crisis Indicator Data'!#REF!="No Data",1,IF(#REF!&lt;&gt;"",1,0))</f>
        <v>#REF!</v>
      </c>
      <c r="C58" s="213" t="e">
        <f>IF('Crisis Indicator Data'!#REF!="No Data",1,IF(#REF!&lt;&gt;"",1,0))</f>
        <v>#REF!</v>
      </c>
      <c r="D58" s="213" t="e">
        <f>IF('Crisis Indicator Data'!#REF!="No Data",1,IF(#REF!&lt;&gt;"",1,0))</f>
        <v>#REF!</v>
      </c>
      <c r="E58" s="213" t="e">
        <f>IF('Crisis Indicator Data'!#REF!="No Data",1,IF(#REF!&lt;&gt;"",1,0))</f>
        <v>#REF!</v>
      </c>
      <c r="F58" s="213" t="e">
        <f>IF('Crisis Indicator Data'!#REF!="No Data",1,IF(#REF!&lt;&gt;"",1,0))</f>
        <v>#REF!</v>
      </c>
      <c r="G58" s="213" t="e">
        <f>IF('Crisis Indicator Data'!#REF!="No Data",1,IF(#REF!&lt;&gt;"",1,0))</f>
        <v>#REF!</v>
      </c>
      <c r="H58" s="213" t="e">
        <f>IF('Crisis Indicator Data'!#REF!="No Data",1,IF(#REF!&lt;&gt;"",1,0))</f>
        <v>#REF!</v>
      </c>
      <c r="I58" s="213" t="e">
        <f>IF('Crisis Indicator Data'!#REF!="No Data",1,IF(#REF!&lt;&gt;"",1,0))</f>
        <v>#REF!</v>
      </c>
      <c r="J58" s="213" t="e">
        <f>IF('Crisis Indicator Data'!#REF!="No Data",1,IF(#REF!&lt;&gt;"",1,0))</f>
        <v>#REF!</v>
      </c>
      <c r="K58" s="213" t="e">
        <f>IF('Crisis Indicator Data'!#REF!="No Data",1,IF(#REF!&lt;&gt;"",1,0))</f>
        <v>#REF!</v>
      </c>
      <c r="L58" s="213" t="e">
        <f>IF('Crisis Indicator Data'!#REF!="No Data",1,IF(#REF!&lt;&gt;"",1,0))</f>
        <v>#REF!</v>
      </c>
      <c r="M58" s="213" t="e">
        <f>IF('Crisis Indicator Data'!#REF!="No Data",1,IF(#REF!&lt;&gt;"",1,0))</f>
        <v>#REF!</v>
      </c>
      <c r="N58" s="213" t="e">
        <f>IF('Crisis Indicator Data'!#REF!="No Data",1,IF(#REF!&lt;&gt;"",1,0))</f>
        <v>#REF!</v>
      </c>
      <c r="O58" s="213" t="e">
        <f>IF('Crisis Indicator Data'!#REF!="No Data",1,IF(#REF!&lt;&gt;"",1,0))</f>
        <v>#REF!</v>
      </c>
      <c r="P58" s="213" t="e">
        <f>IF('Crisis Indicator Data'!#REF!="No Data",1,IF(#REF!&lt;&gt;"",1,0))</f>
        <v>#REF!</v>
      </c>
      <c r="Q58" s="213" t="e">
        <f>IF('Crisis Indicator Data'!#REF!="No Data",1,IF(#REF!&lt;&gt;"",1,0))</f>
        <v>#REF!</v>
      </c>
      <c r="R58" s="213" t="e">
        <f>IF('Crisis Indicator Data'!#REF!="No Data",1,IF(#REF!&lt;&gt;"",1,0))</f>
        <v>#REF!</v>
      </c>
      <c r="S58" s="213" t="e">
        <f>IF('Crisis Indicator Data'!#REF!="No Data",1,IF(#REF!&lt;&gt;"",1,0))</f>
        <v>#REF!</v>
      </c>
      <c r="T58" s="213" t="e">
        <f>IF('Crisis Indicator Data'!#REF!="No Data",1,IF(#REF!&lt;&gt;"",1,0))</f>
        <v>#REF!</v>
      </c>
      <c r="U58" s="213" t="e">
        <f>IF('Crisis Indicator Data'!#REF!="No Data",1,IF(#REF!&lt;&gt;"",1,0))</f>
        <v>#REF!</v>
      </c>
      <c r="V58" s="213" t="e">
        <f>IF('Crisis Indicator Data'!#REF!="No Data",1,IF(#REF!&lt;&gt;"",1,0))</f>
        <v>#REF!</v>
      </c>
      <c r="W58" s="213" t="e">
        <f>IF('Crisis Indicator Data'!#REF!="No Data",1,IF(#REF!&lt;&gt;"",1,0))</f>
        <v>#REF!</v>
      </c>
      <c r="X58" s="213" t="e">
        <f>IF('Crisis Indicator Data'!#REF!="No Data",1,IF(#REF!&lt;&gt;"",1,0))</f>
        <v>#REF!</v>
      </c>
      <c r="Y58" s="213" t="e">
        <f>IF('Crisis Indicator Data'!#REF!="No Data",1,IF(#REF!&lt;&gt;"",1,0))</f>
        <v>#REF!</v>
      </c>
      <c r="Z58" s="213" t="e">
        <f>IF('Crisis Indicator Data'!#REF!="No Data",1,IF(#REF!&lt;&gt;"",1,0))</f>
        <v>#REF!</v>
      </c>
      <c r="AA58" s="213" t="e">
        <f>IF('Crisis Indicator Data'!#REF!="No Data",1,IF(#REF!&lt;&gt;"",1,0))</f>
        <v>#REF!</v>
      </c>
      <c r="AB58" s="213" t="e">
        <f>IF('Crisis Indicator Data'!#REF!="No Data",1,IF(#REF!&lt;&gt;"",1,0))</f>
        <v>#REF!</v>
      </c>
      <c r="AC58" s="213" t="e">
        <f>IF('Crisis Indicator Data'!#REF!="No Data",1,IF(#REF!&lt;&gt;"",1,0))</f>
        <v>#REF!</v>
      </c>
      <c r="AD58" s="213" t="e">
        <f>IF('Crisis Indicator Data'!#REF!="No Data",1,IF(#REF!&lt;&gt;"",1,0))</f>
        <v>#REF!</v>
      </c>
      <c r="AE58" s="213" t="e">
        <f>IF('Crisis Indicator Data'!#REF!="No Data",1,IF(#REF!&lt;&gt;"",1,0))</f>
        <v>#REF!</v>
      </c>
      <c r="AF58" s="213" t="e">
        <f>IF('Crisis Indicator Data'!#REF!="No Data",1,IF(#REF!&lt;&gt;"",1,0))</f>
        <v>#REF!</v>
      </c>
      <c r="AG58" s="213" t="e">
        <f>IF('Crisis Indicator Data'!#REF!="No Data",1,IF(#REF!&lt;&gt;"",1,0))</f>
        <v>#REF!</v>
      </c>
      <c r="AH58" s="213" t="e">
        <f>IF('Crisis Indicator Data'!#REF!="No Data",1,IF(#REF!&lt;&gt;"",1,0))</f>
        <v>#REF!</v>
      </c>
      <c r="AI58" s="213" t="e">
        <f>IF('Crisis Indicator Data'!#REF!="No Data",1,IF(#REF!&lt;&gt;"",1,0))</f>
        <v>#REF!</v>
      </c>
      <c r="AJ58" s="213" t="e">
        <f>IF('Crisis Indicator Data'!#REF!="No Data",1,IF(#REF!&lt;&gt;"",1,0))</f>
        <v>#REF!</v>
      </c>
      <c r="AK58" s="213" t="e">
        <f>IF('Crisis Indicator Data'!#REF!="No Data",1,IF(#REF!&lt;&gt;"",1,0))</f>
        <v>#REF!</v>
      </c>
      <c r="AL58" s="213" t="e">
        <f>IF('Crisis Indicator Data'!#REF!="No Data",1,IF(#REF!&lt;&gt;"",1,0))</f>
        <v>#REF!</v>
      </c>
      <c r="AM58" s="213" t="e">
        <f>IF('Crisis Indicator Data'!#REF!="No Data",1,IF(#REF!&lt;&gt;"",1,0))</f>
        <v>#REF!</v>
      </c>
      <c r="AN58" s="213" t="e">
        <f>IF('Crisis Indicator Data'!#REF!="No Data",1,IF(#REF!&lt;&gt;"",1,0))</f>
        <v>#REF!</v>
      </c>
      <c r="AO58" s="213" t="e">
        <f>IF('Crisis Indicator Data'!#REF!="No Data",1,IF(#REF!&lt;&gt;"",1,0))</f>
        <v>#REF!</v>
      </c>
      <c r="AP58" s="213" t="e">
        <f>IF('Crisis Indicator Data'!#REF!="No Data",1,IF(#REF!&lt;&gt;"",1,0))</f>
        <v>#REF!</v>
      </c>
      <c r="AQ58" s="213" t="e">
        <f>IF('Crisis Indicator Data'!#REF!="No Data",1,IF(#REF!&lt;&gt;"",1,0))</f>
        <v>#REF!</v>
      </c>
      <c r="AR58" s="213" t="e">
        <f>IF('Crisis Indicator Data'!#REF!="No Data",1,IF(#REF!&lt;&gt;"",1,0))</f>
        <v>#REF!</v>
      </c>
      <c r="AS58" s="213" t="e">
        <f>IF('Crisis Indicator Data'!#REF!="No Data",1,IF(#REF!&lt;&gt;"",1,0))</f>
        <v>#REF!</v>
      </c>
      <c r="AT58" s="213" t="e">
        <f>IF('Crisis Indicator Data'!#REF!="No Data",1,IF(#REF!&lt;&gt;"",1,0))</f>
        <v>#REF!</v>
      </c>
      <c r="AU58" s="213" t="e">
        <f>IF('Crisis Indicator Data'!#REF!="No Data",1,IF(#REF!&lt;&gt;"",1,0))</f>
        <v>#REF!</v>
      </c>
      <c r="AV58" s="213" t="e">
        <f>IF('Crisis Indicator Data'!#REF!="No Data",1,IF(#REF!&lt;&gt;"",1,0))</f>
        <v>#REF!</v>
      </c>
      <c r="AW58" s="213" t="e">
        <f>IF('Crisis Indicator Data'!#REF!="No Data",1,IF(#REF!&lt;&gt;"",1,0))</f>
        <v>#REF!</v>
      </c>
      <c r="AX58" s="213" t="e">
        <f>IF('Crisis Indicator Data'!#REF!="No Data",1,IF(#REF!&lt;&gt;"",1,0))</f>
        <v>#REF!</v>
      </c>
      <c r="AY58" s="213" t="e">
        <f>IF('Crisis Indicator Data'!#REF!="No Data",1,IF(#REF!&lt;&gt;"",1,0))</f>
        <v>#REF!</v>
      </c>
      <c r="AZ58" s="213" t="e">
        <f>IF('Crisis Indicator Data'!#REF!="No Data",1,IF(#REF!&lt;&gt;"",1,0))</f>
        <v>#REF!</v>
      </c>
      <c r="BA58" t="e">
        <f t="shared" si="2"/>
        <v>#REF!</v>
      </c>
      <c r="BB58" s="22" t="e">
        <f t="shared" si="3"/>
        <v>#REF!</v>
      </c>
    </row>
    <row r="59" spans="1:54" x14ac:dyDescent="0.35">
      <c r="A59" t="s">
        <v>8139</v>
      </c>
      <c r="B59" s="213" t="e">
        <f>IF('Crisis Indicator Data'!#REF!="No Data",1,IF(#REF!&lt;&gt;"",1,0))</f>
        <v>#REF!</v>
      </c>
      <c r="C59" s="213" t="e">
        <f>IF('Crisis Indicator Data'!#REF!="No Data",1,IF(#REF!&lt;&gt;"",1,0))</f>
        <v>#REF!</v>
      </c>
      <c r="D59" s="213" t="e">
        <f>IF('Crisis Indicator Data'!#REF!="No Data",1,IF(#REF!&lt;&gt;"",1,0))</f>
        <v>#REF!</v>
      </c>
      <c r="E59" s="213" t="e">
        <f>IF('Crisis Indicator Data'!#REF!="No Data",1,IF(#REF!&lt;&gt;"",1,0))</f>
        <v>#REF!</v>
      </c>
      <c r="F59" s="213" t="e">
        <f>IF('Crisis Indicator Data'!#REF!="No Data",1,IF(#REF!&lt;&gt;"",1,0))</f>
        <v>#REF!</v>
      </c>
      <c r="G59" s="213" t="e">
        <f>IF('Crisis Indicator Data'!#REF!="No Data",1,IF(#REF!&lt;&gt;"",1,0))</f>
        <v>#REF!</v>
      </c>
      <c r="H59" s="213" t="e">
        <f>IF('Crisis Indicator Data'!#REF!="No Data",1,IF(#REF!&lt;&gt;"",1,0))</f>
        <v>#REF!</v>
      </c>
      <c r="I59" s="213" t="e">
        <f>IF('Crisis Indicator Data'!#REF!="No Data",1,IF(#REF!&lt;&gt;"",1,0))</f>
        <v>#REF!</v>
      </c>
      <c r="J59" s="213" t="e">
        <f>IF('Crisis Indicator Data'!#REF!="No Data",1,IF(#REF!&lt;&gt;"",1,0))</f>
        <v>#REF!</v>
      </c>
      <c r="K59" s="213" t="e">
        <f>IF('Crisis Indicator Data'!#REF!="No Data",1,IF(#REF!&lt;&gt;"",1,0))</f>
        <v>#REF!</v>
      </c>
      <c r="L59" s="213" t="e">
        <f>IF('Crisis Indicator Data'!#REF!="No Data",1,IF(#REF!&lt;&gt;"",1,0))</f>
        <v>#REF!</v>
      </c>
      <c r="M59" s="213" t="e">
        <f>IF('Crisis Indicator Data'!#REF!="No Data",1,IF(#REF!&lt;&gt;"",1,0))</f>
        <v>#REF!</v>
      </c>
      <c r="N59" s="213" t="e">
        <f>IF('Crisis Indicator Data'!#REF!="No Data",1,IF(#REF!&lt;&gt;"",1,0))</f>
        <v>#REF!</v>
      </c>
      <c r="O59" s="213" t="e">
        <f>IF('Crisis Indicator Data'!#REF!="No Data",1,IF(#REF!&lt;&gt;"",1,0))</f>
        <v>#REF!</v>
      </c>
      <c r="P59" s="213" t="e">
        <f>IF('Crisis Indicator Data'!#REF!="No Data",1,IF(#REF!&lt;&gt;"",1,0))</f>
        <v>#REF!</v>
      </c>
      <c r="Q59" s="213" t="e">
        <f>IF('Crisis Indicator Data'!#REF!="No Data",1,IF(#REF!&lt;&gt;"",1,0))</f>
        <v>#REF!</v>
      </c>
      <c r="R59" s="213" t="e">
        <f>IF('Crisis Indicator Data'!#REF!="No Data",1,IF(#REF!&lt;&gt;"",1,0))</f>
        <v>#REF!</v>
      </c>
      <c r="S59" s="213" t="e">
        <f>IF('Crisis Indicator Data'!#REF!="No Data",1,IF(#REF!&lt;&gt;"",1,0))</f>
        <v>#REF!</v>
      </c>
      <c r="T59" s="213" t="e">
        <f>IF('Crisis Indicator Data'!#REF!="No Data",1,IF(#REF!&lt;&gt;"",1,0))</f>
        <v>#REF!</v>
      </c>
      <c r="U59" s="213" t="e">
        <f>IF('Crisis Indicator Data'!#REF!="No Data",1,IF(#REF!&lt;&gt;"",1,0))</f>
        <v>#REF!</v>
      </c>
      <c r="V59" s="213" t="e">
        <f>IF('Crisis Indicator Data'!#REF!="No Data",1,IF(#REF!&lt;&gt;"",1,0))</f>
        <v>#REF!</v>
      </c>
      <c r="W59" s="213" t="e">
        <f>IF('Crisis Indicator Data'!#REF!="No Data",1,IF(#REF!&lt;&gt;"",1,0))</f>
        <v>#REF!</v>
      </c>
      <c r="X59" s="213" t="e">
        <f>IF('Crisis Indicator Data'!#REF!="No Data",1,IF(#REF!&lt;&gt;"",1,0))</f>
        <v>#REF!</v>
      </c>
      <c r="Y59" s="213" t="e">
        <f>IF('Crisis Indicator Data'!#REF!="No Data",1,IF(#REF!&lt;&gt;"",1,0))</f>
        <v>#REF!</v>
      </c>
      <c r="Z59" s="213" t="e">
        <f>IF('Crisis Indicator Data'!#REF!="No Data",1,IF(#REF!&lt;&gt;"",1,0))</f>
        <v>#REF!</v>
      </c>
      <c r="AA59" s="213" t="e">
        <f>IF('Crisis Indicator Data'!#REF!="No Data",1,IF(#REF!&lt;&gt;"",1,0))</f>
        <v>#REF!</v>
      </c>
      <c r="AB59" s="213" t="e">
        <f>IF('Crisis Indicator Data'!#REF!="No Data",1,IF(#REF!&lt;&gt;"",1,0))</f>
        <v>#REF!</v>
      </c>
      <c r="AC59" s="213" t="e">
        <f>IF('Crisis Indicator Data'!#REF!="No Data",1,IF(#REF!&lt;&gt;"",1,0))</f>
        <v>#REF!</v>
      </c>
      <c r="AD59" s="213" t="e">
        <f>IF('Crisis Indicator Data'!#REF!="No Data",1,IF(#REF!&lt;&gt;"",1,0))</f>
        <v>#REF!</v>
      </c>
      <c r="AE59" s="213" t="e">
        <f>IF('Crisis Indicator Data'!#REF!="No Data",1,IF(#REF!&lt;&gt;"",1,0))</f>
        <v>#REF!</v>
      </c>
      <c r="AF59" s="213" t="e">
        <f>IF('Crisis Indicator Data'!#REF!="No Data",1,IF(#REF!&lt;&gt;"",1,0))</f>
        <v>#REF!</v>
      </c>
      <c r="AG59" s="213" t="e">
        <f>IF('Crisis Indicator Data'!#REF!="No Data",1,IF(#REF!&lt;&gt;"",1,0))</f>
        <v>#REF!</v>
      </c>
      <c r="AH59" s="213" t="e">
        <f>IF('Crisis Indicator Data'!#REF!="No Data",1,IF(#REF!&lt;&gt;"",1,0))</f>
        <v>#REF!</v>
      </c>
      <c r="AI59" s="213" t="e">
        <f>IF('Crisis Indicator Data'!#REF!="No Data",1,IF(#REF!&lt;&gt;"",1,0))</f>
        <v>#REF!</v>
      </c>
      <c r="AJ59" s="213" t="e">
        <f>IF('Crisis Indicator Data'!#REF!="No Data",1,IF(#REF!&lt;&gt;"",1,0))</f>
        <v>#REF!</v>
      </c>
      <c r="AK59" s="213" t="e">
        <f>IF('Crisis Indicator Data'!#REF!="No Data",1,IF(#REF!&lt;&gt;"",1,0))</f>
        <v>#REF!</v>
      </c>
      <c r="AL59" s="213" t="e">
        <f>IF('Crisis Indicator Data'!#REF!="No Data",1,IF(#REF!&lt;&gt;"",1,0))</f>
        <v>#REF!</v>
      </c>
      <c r="AM59" s="213" t="e">
        <f>IF('Crisis Indicator Data'!#REF!="No Data",1,IF(#REF!&lt;&gt;"",1,0))</f>
        <v>#REF!</v>
      </c>
      <c r="AN59" s="213" t="e">
        <f>IF('Crisis Indicator Data'!#REF!="No Data",1,IF(#REF!&lt;&gt;"",1,0))</f>
        <v>#REF!</v>
      </c>
      <c r="AO59" s="213" t="e">
        <f>IF('Crisis Indicator Data'!#REF!="No Data",1,IF(#REF!&lt;&gt;"",1,0))</f>
        <v>#REF!</v>
      </c>
      <c r="AP59" s="213" t="e">
        <f>IF('Crisis Indicator Data'!#REF!="No Data",1,IF(#REF!&lt;&gt;"",1,0))</f>
        <v>#REF!</v>
      </c>
      <c r="AQ59" s="213" t="e">
        <f>IF('Crisis Indicator Data'!#REF!="No Data",1,IF(#REF!&lt;&gt;"",1,0))</f>
        <v>#REF!</v>
      </c>
      <c r="AR59" s="213" t="e">
        <f>IF('Crisis Indicator Data'!#REF!="No Data",1,IF(#REF!&lt;&gt;"",1,0))</f>
        <v>#REF!</v>
      </c>
      <c r="AS59" s="213" t="e">
        <f>IF('Crisis Indicator Data'!#REF!="No Data",1,IF(#REF!&lt;&gt;"",1,0))</f>
        <v>#REF!</v>
      </c>
      <c r="AT59" s="213" t="e">
        <f>IF('Crisis Indicator Data'!#REF!="No Data",1,IF(#REF!&lt;&gt;"",1,0))</f>
        <v>#REF!</v>
      </c>
      <c r="AU59" s="213" t="e">
        <f>IF('Crisis Indicator Data'!#REF!="No Data",1,IF(#REF!&lt;&gt;"",1,0))</f>
        <v>#REF!</v>
      </c>
      <c r="AV59" s="213" t="e">
        <f>IF('Crisis Indicator Data'!#REF!="No Data",1,IF(#REF!&lt;&gt;"",1,0))</f>
        <v>#REF!</v>
      </c>
      <c r="AW59" s="213" t="e">
        <f>IF('Crisis Indicator Data'!#REF!="No Data",1,IF(#REF!&lt;&gt;"",1,0))</f>
        <v>#REF!</v>
      </c>
      <c r="AX59" s="213" t="e">
        <f>IF('Crisis Indicator Data'!#REF!="No Data",1,IF(#REF!&lt;&gt;"",1,0))</f>
        <v>#REF!</v>
      </c>
      <c r="AY59" s="213" t="e">
        <f>IF('Crisis Indicator Data'!#REF!="No Data",1,IF(#REF!&lt;&gt;"",1,0))</f>
        <v>#REF!</v>
      </c>
      <c r="AZ59" s="213" t="e">
        <f>IF('Crisis Indicator Data'!#REF!="No Data",1,IF(#REF!&lt;&gt;"",1,0))</f>
        <v>#REF!</v>
      </c>
      <c r="BA59" t="e">
        <f t="shared" si="2"/>
        <v>#REF!</v>
      </c>
      <c r="BB59" s="22" t="e">
        <f t="shared" si="3"/>
        <v>#REF!</v>
      </c>
    </row>
    <row r="60" spans="1:54" x14ac:dyDescent="0.35">
      <c r="A60" t="s">
        <v>8143</v>
      </c>
      <c r="B60" s="213" t="e">
        <f>IF('Crisis Indicator Data'!#REF!="No Data",1,IF(#REF!&lt;&gt;"",1,0))</f>
        <v>#REF!</v>
      </c>
      <c r="C60" s="213" t="e">
        <f>IF('Crisis Indicator Data'!#REF!="No Data",1,IF(#REF!&lt;&gt;"",1,0))</f>
        <v>#REF!</v>
      </c>
      <c r="D60" s="213" t="e">
        <f>IF('Crisis Indicator Data'!#REF!="No Data",1,IF(#REF!&lt;&gt;"",1,0))</f>
        <v>#REF!</v>
      </c>
      <c r="E60" s="213" t="e">
        <f>IF('Crisis Indicator Data'!#REF!="No Data",1,IF(#REF!&lt;&gt;"",1,0))</f>
        <v>#REF!</v>
      </c>
      <c r="F60" s="213" t="e">
        <f>IF('Crisis Indicator Data'!#REF!="No Data",1,IF(#REF!&lt;&gt;"",1,0))</f>
        <v>#REF!</v>
      </c>
      <c r="G60" s="213" t="e">
        <f>IF('Crisis Indicator Data'!#REF!="No Data",1,IF(#REF!&lt;&gt;"",1,0))</f>
        <v>#REF!</v>
      </c>
      <c r="H60" s="213" t="e">
        <f>IF('Crisis Indicator Data'!#REF!="No Data",1,IF(#REF!&lt;&gt;"",1,0))</f>
        <v>#REF!</v>
      </c>
      <c r="I60" s="213" t="e">
        <f>IF('Crisis Indicator Data'!#REF!="No Data",1,IF(#REF!&lt;&gt;"",1,0))</f>
        <v>#REF!</v>
      </c>
      <c r="J60" s="213" t="e">
        <f>IF('Crisis Indicator Data'!#REF!="No Data",1,IF(#REF!&lt;&gt;"",1,0))</f>
        <v>#REF!</v>
      </c>
      <c r="K60" s="213" t="e">
        <f>IF('Crisis Indicator Data'!#REF!="No Data",1,IF(#REF!&lt;&gt;"",1,0))</f>
        <v>#REF!</v>
      </c>
      <c r="L60" s="213" t="e">
        <f>IF('Crisis Indicator Data'!#REF!="No Data",1,IF(#REF!&lt;&gt;"",1,0))</f>
        <v>#REF!</v>
      </c>
      <c r="M60" s="213" t="e">
        <f>IF('Crisis Indicator Data'!#REF!="No Data",1,IF(#REF!&lt;&gt;"",1,0))</f>
        <v>#REF!</v>
      </c>
      <c r="N60" s="213" t="e">
        <f>IF('Crisis Indicator Data'!#REF!="No Data",1,IF(#REF!&lt;&gt;"",1,0))</f>
        <v>#REF!</v>
      </c>
      <c r="O60" s="213" t="e">
        <f>IF('Crisis Indicator Data'!#REF!="No Data",1,IF(#REF!&lt;&gt;"",1,0))</f>
        <v>#REF!</v>
      </c>
      <c r="P60" s="213" t="e">
        <f>IF('Crisis Indicator Data'!#REF!="No Data",1,IF(#REF!&lt;&gt;"",1,0))</f>
        <v>#REF!</v>
      </c>
      <c r="Q60" s="213" t="e">
        <f>IF('Crisis Indicator Data'!#REF!="No Data",1,IF(#REF!&lt;&gt;"",1,0))</f>
        <v>#REF!</v>
      </c>
      <c r="R60" s="213" t="e">
        <f>IF('Crisis Indicator Data'!#REF!="No Data",1,IF(#REF!&lt;&gt;"",1,0))</f>
        <v>#REF!</v>
      </c>
      <c r="S60" s="213" t="e">
        <f>IF('Crisis Indicator Data'!#REF!="No Data",1,IF(#REF!&lt;&gt;"",1,0))</f>
        <v>#REF!</v>
      </c>
      <c r="T60" s="213" t="e">
        <f>IF('Crisis Indicator Data'!#REF!="No Data",1,IF(#REF!&lt;&gt;"",1,0))</f>
        <v>#REF!</v>
      </c>
      <c r="U60" s="213" t="e">
        <f>IF('Crisis Indicator Data'!#REF!="No Data",1,IF(#REF!&lt;&gt;"",1,0))</f>
        <v>#REF!</v>
      </c>
      <c r="V60" s="213" t="e">
        <f>IF('Crisis Indicator Data'!#REF!="No Data",1,IF(#REF!&lt;&gt;"",1,0))</f>
        <v>#REF!</v>
      </c>
      <c r="W60" s="213" t="e">
        <f>IF('Crisis Indicator Data'!#REF!="No Data",1,IF(#REF!&lt;&gt;"",1,0))</f>
        <v>#REF!</v>
      </c>
      <c r="X60" s="213" t="e">
        <f>IF('Crisis Indicator Data'!#REF!="No Data",1,IF(#REF!&lt;&gt;"",1,0))</f>
        <v>#REF!</v>
      </c>
      <c r="Y60" s="213" t="e">
        <f>IF('Crisis Indicator Data'!#REF!="No Data",1,IF(#REF!&lt;&gt;"",1,0))</f>
        <v>#REF!</v>
      </c>
      <c r="Z60" s="213" t="e">
        <f>IF('Crisis Indicator Data'!#REF!="No Data",1,IF(#REF!&lt;&gt;"",1,0))</f>
        <v>#REF!</v>
      </c>
      <c r="AA60" s="213" t="e">
        <f>IF('Crisis Indicator Data'!#REF!="No Data",1,IF(#REF!&lt;&gt;"",1,0))</f>
        <v>#REF!</v>
      </c>
      <c r="AB60" s="213" t="e">
        <f>IF('Crisis Indicator Data'!#REF!="No Data",1,IF(#REF!&lt;&gt;"",1,0))</f>
        <v>#REF!</v>
      </c>
      <c r="AC60" s="213" t="e">
        <f>IF('Crisis Indicator Data'!#REF!="No Data",1,IF(#REF!&lt;&gt;"",1,0))</f>
        <v>#REF!</v>
      </c>
      <c r="AD60" s="213" t="e">
        <f>IF('Crisis Indicator Data'!#REF!="No Data",1,IF(#REF!&lt;&gt;"",1,0))</f>
        <v>#REF!</v>
      </c>
      <c r="AE60" s="213" t="e">
        <f>IF('Crisis Indicator Data'!#REF!="No Data",1,IF(#REF!&lt;&gt;"",1,0))</f>
        <v>#REF!</v>
      </c>
      <c r="AF60" s="213" t="e">
        <f>IF('Crisis Indicator Data'!#REF!="No Data",1,IF(#REF!&lt;&gt;"",1,0))</f>
        <v>#REF!</v>
      </c>
      <c r="AG60" s="213" t="e">
        <f>IF('Crisis Indicator Data'!#REF!="No Data",1,IF(#REF!&lt;&gt;"",1,0))</f>
        <v>#REF!</v>
      </c>
      <c r="AH60" s="213" t="e">
        <f>IF('Crisis Indicator Data'!#REF!="No Data",1,IF(#REF!&lt;&gt;"",1,0))</f>
        <v>#REF!</v>
      </c>
      <c r="AI60" s="213" t="e">
        <f>IF('Crisis Indicator Data'!#REF!="No Data",1,IF(#REF!&lt;&gt;"",1,0))</f>
        <v>#REF!</v>
      </c>
      <c r="AJ60" s="213" t="e">
        <f>IF('Crisis Indicator Data'!#REF!="No Data",1,IF(#REF!&lt;&gt;"",1,0))</f>
        <v>#REF!</v>
      </c>
      <c r="AK60" s="213" t="e">
        <f>IF('Crisis Indicator Data'!#REF!="No Data",1,IF(#REF!&lt;&gt;"",1,0))</f>
        <v>#REF!</v>
      </c>
      <c r="AL60" s="213" t="e">
        <f>IF('Crisis Indicator Data'!#REF!="No Data",1,IF(#REF!&lt;&gt;"",1,0))</f>
        <v>#REF!</v>
      </c>
      <c r="AM60" s="213" t="e">
        <f>IF('Crisis Indicator Data'!#REF!="No Data",1,IF(#REF!&lt;&gt;"",1,0))</f>
        <v>#REF!</v>
      </c>
      <c r="AN60" s="213" t="e">
        <f>IF('Crisis Indicator Data'!#REF!="No Data",1,IF(#REF!&lt;&gt;"",1,0))</f>
        <v>#REF!</v>
      </c>
      <c r="AO60" s="213" t="e">
        <f>IF('Crisis Indicator Data'!#REF!="No Data",1,IF(#REF!&lt;&gt;"",1,0))</f>
        <v>#REF!</v>
      </c>
      <c r="AP60" s="213" t="e">
        <f>IF('Crisis Indicator Data'!#REF!="No Data",1,IF(#REF!&lt;&gt;"",1,0))</f>
        <v>#REF!</v>
      </c>
      <c r="AQ60" s="213" t="e">
        <f>IF('Crisis Indicator Data'!#REF!="No Data",1,IF(#REF!&lt;&gt;"",1,0))</f>
        <v>#REF!</v>
      </c>
      <c r="AR60" s="213" t="e">
        <f>IF('Crisis Indicator Data'!#REF!="No Data",1,IF(#REF!&lt;&gt;"",1,0))</f>
        <v>#REF!</v>
      </c>
      <c r="AS60" s="213" t="e">
        <f>IF('Crisis Indicator Data'!#REF!="No Data",1,IF(#REF!&lt;&gt;"",1,0))</f>
        <v>#REF!</v>
      </c>
      <c r="AT60" s="213" t="e">
        <f>IF('Crisis Indicator Data'!#REF!="No Data",1,IF(#REF!&lt;&gt;"",1,0))</f>
        <v>#REF!</v>
      </c>
      <c r="AU60" s="213" t="e">
        <f>IF('Crisis Indicator Data'!#REF!="No Data",1,IF(#REF!&lt;&gt;"",1,0))</f>
        <v>#REF!</v>
      </c>
      <c r="AV60" s="213" t="e">
        <f>IF('Crisis Indicator Data'!#REF!="No Data",1,IF(#REF!&lt;&gt;"",1,0))</f>
        <v>#REF!</v>
      </c>
      <c r="AW60" s="213" t="e">
        <f>IF('Crisis Indicator Data'!#REF!="No Data",1,IF(#REF!&lt;&gt;"",1,0))</f>
        <v>#REF!</v>
      </c>
      <c r="AX60" s="213" t="e">
        <f>IF('Crisis Indicator Data'!#REF!="No Data",1,IF(#REF!&lt;&gt;"",1,0))</f>
        <v>#REF!</v>
      </c>
      <c r="AY60" s="213" t="e">
        <f>IF('Crisis Indicator Data'!#REF!="No Data",1,IF(#REF!&lt;&gt;"",1,0))</f>
        <v>#REF!</v>
      </c>
      <c r="AZ60" s="213" t="e">
        <f>IF('Crisis Indicator Data'!#REF!="No Data",1,IF(#REF!&lt;&gt;"",1,0))</f>
        <v>#REF!</v>
      </c>
      <c r="BA60" t="e">
        <f t="shared" si="2"/>
        <v>#REF!</v>
      </c>
      <c r="BB60" s="22" t="e">
        <f t="shared" si="3"/>
        <v>#REF!</v>
      </c>
    </row>
    <row r="61" spans="1:54" x14ac:dyDescent="0.35">
      <c r="A61" t="s">
        <v>8147</v>
      </c>
      <c r="B61" s="213" t="e">
        <f>IF('Crisis Indicator Data'!#REF!="No Data",1,IF(#REF!&lt;&gt;"",1,0))</f>
        <v>#REF!</v>
      </c>
      <c r="C61" s="213" t="e">
        <f>IF('Crisis Indicator Data'!#REF!="No Data",1,IF(#REF!&lt;&gt;"",1,0))</f>
        <v>#REF!</v>
      </c>
      <c r="D61" s="213" t="e">
        <f>IF('Crisis Indicator Data'!#REF!="No Data",1,IF(#REF!&lt;&gt;"",1,0))</f>
        <v>#REF!</v>
      </c>
      <c r="E61" s="213" t="e">
        <f>IF('Crisis Indicator Data'!#REF!="No Data",1,IF(#REF!&lt;&gt;"",1,0))</f>
        <v>#REF!</v>
      </c>
      <c r="F61" s="213" t="e">
        <f>IF('Crisis Indicator Data'!#REF!="No Data",1,IF(#REF!&lt;&gt;"",1,0))</f>
        <v>#REF!</v>
      </c>
      <c r="G61" s="213" t="e">
        <f>IF('Crisis Indicator Data'!#REF!="No Data",1,IF(#REF!&lt;&gt;"",1,0))</f>
        <v>#REF!</v>
      </c>
      <c r="H61" s="213" t="e">
        <f>IF('Crisis Indicator Data'!#REF!="No Data",1,IF(#REF!&lt;&gt;"",1,0))</f>
        <v>#REF!</v>
      </c>
      <c r="I61" s="213" t="e">
        <f>IF('Crisis Indicator Data'!#REF!="No Data",1,IF(#REF!&lt;&gt;"",1,0))</f>
        <v>#REF!</v>
      </c>
      <c r="J61" s="213" t="e">
        <f>IF('Crisis Indicator Data'!#REF!="No Data",1,IF(#REF!&lt;&gt;"",1,0))</f>
        <v>#REF!</v>
      </c>
      <c r="K61" s="213" t="e">
        <f>IF('Crisis Indicator Data'!#REF!="No Data",1,IF(#REF!&lt;&gt;"",1,0))</f>
        <v>#REF!</v>
      </c>
      <c r="L61" s="213" t="e">
        <f>IF('Crisis Indicator Data'!#REF!="No Data",1,IF(#REF!&lt;&gt;"",1,0))</f>
        <v>#REF!</v>
      </c>
      <c r="M61" s="213" t="e">
        <f>IF('Crisis Indicator Data'!#REF!="No Data",1,IF(#REF!&lt;&gt;"",1,0))</f>
        <v>#REF!</v>
      </c>
      <c r="N61" s="213" t="e">
        <f>IF('Crisis Indicator Data'!#REF!="No Data",1,IF(#REF!&lt;&gt;"",1,0))</f>
        <v>#REF!</v>
      </c>
      <c r="O61" s="213" t="e">
        <f>IF('Crisis Indicator Data'!#REF!="No Data",1,IF(#REF!&lt;&gt;"",1,0))</f>
        <v>#REF!</v>
      </c>
      <c r="P61" s="213" t="e">
        <f>IF('Crisis Indicator Data'!#REF!="No Data",1,IF(#REF!&lt;&gt;"",1,0))</f>
        <v>#REF!</v>
      </c>
      <c r="Q61" s="213" t="e">
        <f>IF('Crisis Indicator Data'!#REF!="No Data",1,IF(#REF!&lt;&gt;"",1,0))</f>
        <v>#REF!</v>
      </c>
      <c r="R61" s="213" t="e">
        <f>IF('Crisis Indicator Data'!#REF!="No Data",1,IF(#REF!&lt;&gt;"",1,0))</f>
        <v>#REF!</v>
      </c>
      <c r="S61" s="213" t="e">
        <f>IF('Crisis Indicator Data'!#REF!="No Data",1,IF(#REF!&lt;&gt;"",1,0))</f>
        <v>#REF!</v>
      </c>
      <c r="T61" s="213" t="e">
        <f>IF('Crisis Indicator Data'!#REF!="No Data",1,IF(#REF!&lt;&gt;"",1,0))</f>
        <v>#REF!</v>
      </c>
      <c r="U61" s="213" t="e">
        <f>IF('Crisis Indicator Data'!#REF!="No Data",1,IF(#REF!&lt;&gt;"",1,0))</f>
        <v>#REF!</v>
      </c>
      <c r="V61" s="213" t="e">
        <f>IF('Crisis Indicator Data'!#REF!="No Data",1,IF(#REF!&lt;&gt;"",1,0))</f>
        <v>#REF!</v>
      </c>
      <c r="W61" s="213" t="e">
        <f>IF('Crisis Indicator Data'!#REF!="No Data",1,IF(#REF!&lt;&gt;"",1,0))</f>
        <v>#REF!</v>
      </c>
      <c r="X61" s="213" t="e">
        <f>IF('Crisis Indicator Data'!#REF!="No Data",1,IF(#REF!&lt;&gt;"",1,0))</f>
        <v>#REF!</v>
      </c>
      <c r="Y61" s="213" t="e">
        <f>IF('Crisis Indicator Data'!#REF!="No Data",1,IF(#REF!&lt;&gt;"",1,0))</f>
        <v>#REF!</v>
      </c>
      <c r="Z61" s="213" t="e">
        <f>IF('Crisis Indicator Data'!#REF!="No Data",1,IF(#REF!&lt;&gt;"",1,0))</f>
        <v>#REF!</v>
      </c>
      <c r="AA61" s="213" t="e">
        <f>IF('Crisis Indicator Data'!#REF!="No Data",1,IF(#REF!&lt;&gt;"",1,0))</f>
        <v>#REF!</v>
      </c>
      <c r="AB61" s="213" t="e">
        <f>IF('Crisis Indicator Data'!#REF!="No Data",1,IF(#REF!&lt;&gt;"",1,0))</f>
        <v>#REF!</v>
      </c>
      <c r="AC61" s="213" t="e">
        <f>IF('Crisis Indicator Data'!#REF!="No Data",1,IF(#REF!&lt;&gt;"",1,0))</f>
        <v>#REF!</v>
      </c>
      <c r="AD61" s="213" t="e">
        <f>IF('Crisis Indicator Data'!#REF!="No Data",1,IF(#REF!&lt;&gt;"",1,0))</f>
        <v>#REF!</v>
      </c>
      <c r="AE61" s="213" t="e">
        <f>IF('Crisis Indicator Data'!#REF!="No Data",1,IF(#REF!&lt;&gt;"",1,0))</f>
        <v>#REF!</v>
      </c>
      <c r="AF61" s="213" t="e">
        <f>IF('Crisis Indicator Data'!#REF!="No Data",1,IF(#REF!&lt;&gt;"",1,0))</f>
        <v>#REF!</v>
      </c>
      <c r="AG61" s="213" t="e">
        <f>IF('Crisis Indicator Data'!#REF!="No Data",1,IF(#REF!&lt;&gt;"",1,0))</f>
        <v>#REF!</v>
      </c>
      <c r="AH61" s="213" t="e">
        <f>IF('Crisis Indicator Data'!#REF!="No Data",1,IF(#REF!&lt;&gt;"",1,0))</f>
        <v>#REF!</v>
      </c>
      <c r="AI61" s="213" t="e">
        <f>IF('Crisis Indicator Data'!#REF!="No Data",1,IF(#REF!&lt;&gt;"",1,0))</f>
        <v>#REF!</v>
      </c>
      <c r="AJ61" s="213" t="e">
        <f>IF('Crisis Indicator Data'!#REF!="No Data",1,IF(#REF!&lt;&gt;"",1,0))</f>
        <v>#REF!</v>
      </c>
      <c r="AK61" s="213" t="e">
        <f>IF('Crisis Indicator Data'!#REF!="No Data",1,IF(#REF!&lt;&gt;"",1,0))</f>
        <v>#REF!</v>
      </c>
      <c r="AL61" s="213" t="e">
        <f>IF('Crisis Indicator Data'!#REF!="No Data",1,IF(#REF!&lt;&gt;"",1,0))</f>
        <v>#REF!</v>
      </c>
      <c r="AM61" s="213" t="e">
        <f>IF('Crisis Indicator Data'!#REF!="No Data",1,IF(#REF!&lt;&gt;"",1,0))</f>
        <v>#REF!</v>
      </c>
      <c r="AN61" s="213" t="e">
        <f>IF('Crisis Indicator Data'!#REF!="No Data",1,IF(#REF!&lt;&gt;"",1,0))</f>
        <v>#REF!</v>
      </c>
      <c r="AO61" s="213" t="e">
        <f>IF('Crisis Indicator Data'!#REF!="No Data",1,IF(#REF!&lt;&gt;"",1,0))</f>
        <v>#REF!</v>
      </c>
      <c r="AP61" s="213" t="e">
        <f>IF('Crisis Indicator Data'!#REF!="No Data",1,IF(#REF!&lt;&gt;"",1,0))</f>
        <v>#REF!</v>
      </c>
      <c r="AQ61" s="213" t="e">
        <f>IF('Crisis Indicator Data'!#REF!="No Data",1,IF(#REF!&lt;&gt;"",1,0))</f>
        <v>#REF!</v>
      </c>
      <c r="AR61" s="213" t="e">
        <f>IF('Crisis Indicator Data'!#REF!="No Data",1,IF(#REF!&lt;&gt;"",1,0))</f>
        <v>#REF!</v>
      </c>
      <c r="AS61" s="213" t="e">
        <f>IF('Crisis Indicator Data'!#REF!="No Data",1,IF(#REF!&lt;&gt;"",1,0))</f>
        <v>#REF!</v>
      </c>
      <c r="AT61" s="213" t="e">
        <f>IF('Crisis Indicator Data'!#REF!="No Data",1,IF(#REF!&lt;&gt;"",1,0))</f>
        <v>#REF!</v>
      </c>
      <c r="AU61" s="213" t="e">
        <f>IF('Crisis Indicator Data'!#REF!="No Data",1,IF(#REF!&lt;&gt;"",1,0))</f>
        <v>#REF!</v>
      </c>
      <c r="AV61" s="213" t="e">
        <f>IF('Crisis Indicator Data'!#REF!="No Data",1,IF(#REF!&lt;&gt;"",1,0))</f>
        <v>#REF!</v>
      </c>
      <c r="AW61" s="213" t="e">
        <f>IF('Crisis Indicator Data'!#REF!="No Data",1,IF(#REF!&lt;&gt;"",1,0))</f>
        <v>#REF!</v>
      </c>
      <c r="AX61" s="213" t="e">
        <f>IF('Crisis Indicator Data'!#REF!="No Data",1,IF(#REF!&lt;&gt;"",1,0))</f>
        <v>#REF!</v>
      </c>
      <c r="AY61" s="213" t="e">
        <f>IF('Crisis Indicator Data'!#REF!="No Data",1,IF(#REF!&lt;&gt;"",1,0))</f>
        <v>#REF!</v>
      </c>
      <c r="AZ61" s="213" t="e">
        <f>IF('Crisis Indicator Data'!#REF!="No Data",1,IF(#REF!&lt;&gt;"",1,0))</f>
        <v>#REF!</v>
      </c>
      <c r="BA61" t="e">
        <f t="shared" si="2"/>
        <v>#REF!</v>
      </c>
      <c r="BB61" s="22" t="e">
        <f t="shared" si="3"/>
        <v>#REF!</v>
      </c>
    </row>
    <row r="62" spans="1:54" x14ac:dyDescent="0.35">
      <c r="A62" t="s">
        <v>8157</v>
      </c>
      <c r="B62" s="213" t="e">
        <f>IF('Crisis Indicator Data'!#REF!="No Data",1,IF(#REF!&lt;&gt;"",1,0))</f>
        <v>#REF!</v>
      </c>
      <c r="C62" s="213" t="e">
        <f>IF('Crisis Indicator Data'!#REF!="No Data",1,IF(#REF!&lt;&gt;"",1,0))</f>
        <v>#REF!</v>
      </c>
      <c r="D62" s="213" t="e">
        <f>IF('Crisis Indicator Data'!#REF!="No Data",1,IF(#REF!&lt;&gt;"",1,0))</f>
        <v>#REF!</v>
      </c>
      <c r="E62" s="213" t="e">
        <f>IF('Crisis Indicator Data'!#REF!="No Data",1,IF(#REF!&lt;&gt;"",1,0))</f>
        <v>#REF!</v>
      </c>
      <c r="F62" s="213" t="e">
        <f>IF('Crisis Indicator Data'!#REF!="No Data",1,IF(#REF!&lt;&gt;"",1,0))</f>
        <v>#REF!</v>
      </c>
      <c r="G62" s="213" t="e">
        <f>IF('Crisis Indicator Data'!#REF!="No Data",1,IF(#REF!&lt;&gt;"",1,0))</f>
        <v>#REF!</v>
      </c>
      <c r="H62" s="213" t="e">
        <f>IF('Crisis Indicator Data'!#REF!="No Data",1,IF(#REF!&lt;&gt;"",1,0))</f>
        <v>#REF!</v>
      </c>
      <c r="I62" s="213" t="e">
        <f>IF('Crisis Indicator Data'!#REF!="No Data",1,IF(#REF!&lt;&gt;"",1,0))</f>
        <v>#REF!</v>
      </c>
      <c r="J62" s="213" t="e">
        <f>IF('Crisis Indicator Data'!#REF!="No Data",1,IF(#REF!&lt;&gt;"",1,0))</f>
        <v>#REF!</v>
      </c>
      <c r="K62" s="213" t="e">
        <f>IF('Crisis Indicator Data'!#REF!="No Data",1,IF(#REF!&lt;&gt;"",1,0))</f>
        <v>#REF!</v>
      </c>
      <c r="L62" s="213" t="e">
        <f>IF('Crisis Indicator Data'!#REF!="No Data",1,IF(#REF!&lt;&gt;"",1,0))</f>
        <v>#REF!</v>
      </c>
      <c r="M62" s="213" t="e">
        <f>IF('Crisis Indicator Data'!#REF!="No Data",1,IF(#REF!&lt;&gt;"",1,0))</f>
        <v>#REF!</v>
      </c>
      <c r="N62" s="213" t="e">
        <f>IF('Crisis Indicator Data'!#REF!="No Data",1,IF(#REF!&lt;&gt;"",1,0))</f>
        <v>#REF!</v>
      </c>
      <c r="O62" s="213" t="e">
        <f>IF('Crisis Indicator Data'!#REF!="No Data",1,IF(#REF!&lt;&gt;"",1,0))</f>
        <v>#REF!</v>
      </c>
      <c r="P62" s="213" t="e">
        <f>IF('Crisis Indicator Data'!#REF!="No Data",1,IF(#REF!&lt;&gt;"",1,0))</f>
        <v>#REF!</v>
      </c>
      <c r="Q62" s="213" t="e">
        <f>IF('Crisis Indicator Data'!#REF!="No Data",1,IF(#REF!&lt;&gt;"",1,0))</f>
        <v>#REF!</v>
      </c>
      <c r="R62" s="213" t="e">
        <f>IF('Crisis Indicator Data'!#REF!="No Data",1,IF(#REF!&lt;&gt;"",1,0))</f>
        <v>#REF!</v>
      </c>
      <c r="S62" s="213" t="e">
        <f>IF('Crisis Indicator Data'!#REF!="No Data",1,IF(#REF!&lt;&gt;"",1,0))</f>
        <v>#REF!</v>
      </c>
      <c r="T62" s="213" t="e">
        <f>IF('Crisis Indicator Data'!#REF!="No Data",1,IF(#REF!&lt;&gt;"",1,0))</f>
        <v>#REF!</v>
      </c>
      <c r="U62" s="213" t="e">
        <f>IF('Crisis Indicator Data'!#REF!="No Data",1,IF(#REF!&lt;&gt;"",1,0))</f>
        <v>#REF!</v>
      </c>
      <c r="V62" s="213" t="e">
        <f>IF('Crisis Indicator Data'!#REF!="No Data",1,IF(#REF!&lt;&gt;"",1,0))</f>
        <v>#REF!</v>
      </c>
      <c r="W62" s="213" t="e">
        <f>IF('Crisis Indicator Data'!#REF!="No Data",1,IF(#REF!&lt;&gt;"",1,0))</f>
        <v>#REF!</v>
      </c>
      <c r="X62" s="213" t="e">
        <f>IF('Crisis Indicator Data'!#REF!="No Data",1,IF(#REF!&lt;&gt;"",1,0))</f>
        <v>#REF!</v>
      </c>
      <c r="Y62" s="213" t="e">
        <f>IF('Crisis Indicator Data'!#REF!="No Data",1,IF(#REF!&lt;&gt;"",1,0))</f>
        <v>#REF!</v>
      </c>
      <c r="Z62" s="213" t="e">
        <f>IF('Crisis Indicator Data'!#REF!="No Data",1,IF(#REF!&lt;&gt;"",1,0))</f>
        <v>#REF!</v>
      </c>
      <c r="AA62" s="213" t="e">
        <f>IF('Crisis Indicator Data'!#REF!="No Data",1,IF(#REF!&lt;&gt;"",1,0))</f>
        <v>#REF!</v>
      </c>
      <c r="AB62" s="213" t="e">
        <f>IF('Crisis Indicator Data'!#REF!="No Data",1,IF(#REF!&lt;&gt;"",1,0))</f>
        <v>#REF!</v>
      </c>
      <c r="AC62" s="213" t="e">
        <f>IF('Crisis Indicator Data'!#REF!="No Data",1,IF(#REF!&lt;&gt;"",1,0))</f>
        <v>#REF!</v>
      </c>
      <c r="AD62" s="213" t="e">
        <f>IF('Crisis Indicator Data'!#REF!="No Data",1,IF(#REF!&lt;&gt;"",1,0))</f>
        <v>#REF!</v>
      </c>
      <c r="AE62" s="213" t="e">
        <f>IF('Crisis Indicator Data'!#REF!="No Data",1,IF(#REF!&lt;&gt;"",1,0))</f>
        <v>#REF!</v>
      </c>
      <c r="AF62" s="213" t="e">
        <f>IF('Crisis Indicator Data'!#REF!="No Data",1,IF(#REF!&lt;&gt;"",1,0))</f>
        <v>#REF!</v>
      </c>
      <c r="AG62" s="213" t="e">
        <f>IF('Crisis Indicator Data'!#REF!="No Data",1,IF(#REF!&lt;&gt;"",1,0))</f>
        <v>#REF!</v>
      </c>
      <c r="AH62" s="213" t="e">
        <f>IF('Crisis Indicator Data'!#REF!="No Data",1,IF(#REF!&lt;&gt;"",1,0))</f>
        <v>#REF!</v>
      </c>
      <c r="AI62" s="213" t="e">
        <f>IF('Crisis Indicator Data'!#REF!="No Data",1,IF(#REF!&lt;&gt;"",1,0))</f>
        <v>#REF!</v>
      </c>
      <c r="AJ62" s="213" t="e">
        <f>IF('Crisis Indicator Data'!#REF!="No Data",1,IF(#REF!&lt;&gt;"",1,0))</f>
        <v>#REF!</v>
      </c>
      <c r="AK62" s="213" t="e">
        <f>IF('Crisis Indicator Data'!#REF!="No Data",1,IF(#REF!&lt;&gt;"",1,0))</f>
        <v>#REF!</v>
      </c>
      <c r="AL62" s="213" t="e">
        <f>IF('Crisis Indicator Data'!#REF!="No Data",1,IF(#REF!&lt;&gt;"",1,0))</f>
        <v>#REF!</v>
      </c>
      <c r="AM62" s="213" t="e">
        <f>IF('Crisis Indicator Data'!#REF!="No Data",1,IF(#REF!&lt;&gt;"",1,0))</f>
        <v>#REF!</v>
      </c>
      <c r="AN62" s="213" t="e">
        <f>IF('Crisis Indicator Data'!#REF!="No Data",1,IF(#REF!&lt;&gt;"",1,0))</f>
        <v>#REF!</v>
      </c>
      <c r="AO62" s="213" t="e">
        <f>IF('Crisis Indicator Data'!#REF!="No Data",1,IF(#REF!&lt;&gt;"",1,0))</f>
        <v>#REF!</v>
      </c>
      <c r="AP62" s="213" t="e">
        <f>IF('Crisis Indicator Data'!#REF!="No Data",1,IF(#REF!&lt;&gt;"",1,0))</f>
        <v>#REF!</v>
      </c>
      <c r="AQ62" s="213" t="e">
        <f>IF('Crisis Indicator Data'!#REF!="No Data",1,IF(#REF!&lt;&gt;"",1,0))</f>
        <v>#REF!</v>
      </c>
      <c r="AR62" s="213" t="e">
        <f>IF('Crisis Indicator Data'!#REF!="No Data",1,IF(#REF!&lt;&gt;"",1,0))</f>
        <v>#REF!</v>
      </c>
      <c r="AS62" s="213" t="e">
        <f>IF('Crisis Indicator Data'!#REF!="No Data",1,IF(#REF!&lt;&gt;"",1,0))</f>
        <v>#REF!</v>
      </c>
      <c r="AT62" s="213" t="e">
        <f>IF('Crisis Indicator Data'!#REF!="No Data",1,IF(#REF!&lt;&gt;"",1,0))</f>
        <v>#REF!</v>
      </c>
      <c r="AU62" s="213" t="e">
        <f>IF('Crisis Indicator Data'!#REF!="No Data",1,IF(#REF!&lt;&gt;"",1,0))</f>
        <v>#REF!</v>
      </c>
      <c r="AV62" s="213" t="e">
        <f>IF('Crisis Indicator Data'!#REF!="No Data",1,IF(#REF!&lt;&gt;"",1,0))</f>
        <v>#REF!</v>
      </c>
      <c r="AW62" s="213" t="e">
        <f>IF('Crisis Indicator Data'!#REF!="No Data",1,IF(#REF!&lt;&gt;"",1,0))</f>
        <v>#REF!</v>
      </c>
      <c r="AX62" s="213" t="e">
        <f>IF('Crisis Indicator Data'!#REF!="No Data",1,IF(#REF!&lt;&gt;"",1,0))</f>
        <v>#REF!</v>
      </c>
      <c r="AY62" s="213" t="e">
        <f>IF('Crisis Indicator Data'!#REF!="No Data",1,IF(#REF!&lt;&gt;"",1,0))</f>
        <v>#REF!</v>
      </c>
      <c r="AZ62" s="213" t="e">
        <f>IF('Crisis Indicator Data'!#REF!="No Data",1,IF(#REF!&lt;&gt;"",1,0))</f>
        <v>#REF!</v>
      </c>
      <c r="BA62" t="e">
        <f t="shared" si="2"/>
        <v>#REF!</v>
      </c>
      <c r="BB62" s="22" t="e">
        <f t="shared" si="3"/>
        <v>#REF!</v>
      </c>
    </row>
    <row r="63" spans="1:54" x14ac:dyDescent="0.35">
      <c r="A63" t="s">
        <v>8151</v>
      </c>
      <c r="B63" s="213" t="e">
        <f>IF('Crisis Indicator Data'!#REF!="No Data",1,IF(#REF!&lt;&gt;"",1,0))</f>
        <v>#REF!</v>
      </c>
      <c r="C63" s="213" t="e">
        <f>IF('Crisis Indicator Data'!#REF!="No Data",1,IF(#REF!&lt;&gt;"",1,0))</f>
        <v>#REF!</v>
      </c>
      <c r="D63" s="213" t="e">
        <f>IF('Crisis Indicator Data'!#REF!="No Data",1,IF(#REF!&lt;&gt;"",1,0))</f>
        <v>#REF!</v>
      </c>
      <c r="E63" s="213" t="e">
        <f>IF('Crisis Indicator Data'!#REF!="No Data",1,IF(#REF!&lt;&gt;"",1,0))</f>
        <v>#REF!</v>
      </c>
      <c r="F63" s="213" t="e">
        <f>IF('Crisis Indicator Data'!#REF!="No Data",1,IF(#REF!&lt;&gt;"",1,0))</f>
        <v>#REF!</v>
      </c>
      <c r="G63" s="213" t="e">
        <f>IF('Crisis Indicator Data'!#REF!="No Data",1,IF(#REF!&lt;&gt;"",1,0))</f>
        <v>#REF!</v>
      </c>
      <c r="H63" s="213" t="e">
        <f>IF('Crisis Indicator Data'!#REF!="No Data",1,IF(#REF!&lt;&gt;"",1,0))</f>
        <v>#REF!</v>
      </c>
      <c r="I63" s="213" t="e">
        <f>IF('Crisis Indicator Data'!#REF!="No Data",1,IF(#REF!&lt;&gt;"",1,0))</f>
        <v>#REF!</v>
      </c>
      <c r="J63" s="213" t="e">
        <f>IF('Crisis Indicator Data'!#REF!="No Data",1,IF(#REF!&lt;&gt;"",1,0))</f>
        <v>#REF!</v>
      </c>
      <c r="K63" s="213" t="e">
        <f>IF('Crisis Indicator Data'!#REF!="No Data",1,IF(#REF!&lt;&gt;"",1,0))</f>
        <v>#REF!</v>
      </c>
      <c r="L63" s="213" t="e">
        <f>IF('Crisis Indicator Data'!#REF!="No Data",1,IF(#REF!&lt;&gt;"",1,0))</f>
        <v>#REF!</v>
      </c>
      <c r="M63" s="213" t="e">
        <f>IF('Crisis Indicator Data'!#REF!="No Data",1,IF(#REF!&lt;&gt;"",1,0))</f>
        <v>#REF!</v>
      </c>
      <c r="N63" s="213" t="e">
        <f>IF('Crisis Indicator Data'!#REF!="No Data",1,IF(#REF!&lt;&gt;"",1,0))</f>
        <v>#REF!</v>
      </c>
      <c r="O63" s="213" t="e">
        <f>IF('Crisis Indicator Data'!#REF!="No Data",1,IF(#REF!&lt;&gt;"",1,0))</f>
        <v>#REF!</v>
      </c>
      <c r="P63" s="213" t="e">
        <f>IF('Crisis Indicator Data'!#REF!="No Data",1,IF(#REF!&lt;&gt;"",1,0))</f>
        <v>#REF!</v>
      </c>
      <c r="Q63" s="213" t="e">
        <f>IF('Crisis Indicator Data'!#REF!="No Data",1,IF(#REF!&lt;&gt;"",1,0))</f>
        <v>#REF!</v>
      </c>
      <c r="R63" s="213" t="e">
        <f>IF('Crisis Indicator Data'!#REF!="No Data",1,IF(#REF!&lt;&gt;"",1,0))</f>
        <v>#REF!</v>
      </c>
      <c r="S63" s="213" t="e">
        <f>IF('Crisis Indicator Data'!#REF!="No Data",1,IF(#REF!&lt;&gt;"",1,0))</f>
        <v>#REF!</v>
      </c>
      <c r="T63" s="213" t="e">
        <f>IF('Crisis Indicator Data'!#REF!="No Data",1,IF(#REF!&lt;&gt;"",1,0))</f>
        <v>#REF!</v>
      </c>
      <c r="U63" s="213" t="e">
        <f>IF('Crisis Indicator Data'!#REF!="No Data",1,IF(#REF!&lt;&gt;"",1,0))</f>
        <v>#REF!</v>
      </c>
      <c r="V63" s="213" t="e">
        <f>IF('Crisis Indicator Data'!#REF!="No Data",1,IF(#REF!&lt;&gt;"",1,0))</f>
        <v>#REF!</v>
      </c>
      <c r="W63" s="213" t="e">
        <f>IF('Crisis Indicator Data'!#REF!="No Data",1,IF(#REF!&lt;&gt;"",1,0))</f>
        <v>#REF!</v>
      </c>
      <c r="X63" s="213" t="e">
        <f>IF('Crisis Indicator Data'!#REF!="No Data",1,IF(#REF!&lt;&gt;"",1,0))</f>
        <v>#REF!</v>
      </c>
      <c r="Y63" s="213" t="e">
        <f>IF('Crisis Indicator Data'!#REF!="No Data",1,IF(#REF!&lt;&gt;"",1,0))</f>
        <v>#REF!</v>
      </c>
      <c r="Z63" s="213" t="e">
        <f>IF('Crisis Indicator Data'!#REF!="No Data",1,IF(#REF!&lt;&gt;"",1,0))</f>
        <v>#REF!</v>
      </c>
      <c r="AA63" s="213" t="e">
        <f>IF('Crisis Indicator Data'!#REF!="No Data",1,IF(#REF!&lt;&gt;"",1,0))</f>
        <v>#REF!</v>
      </c>
      <c r="AB63" s="213" t="e">
        <f>IF('Crisis Indicator Data'!#REF!="No Data",1,IF(#REF!&lt;&gt;"",1,0))</f>
        <v>#REF!</v>
      </c>
      <c r="AC63" s="213" t="e">
        <f>IF('Crisis Indicator Data'!#REF!="No Data",1,IF(#REF!&lt;&gt;"",1,0))</f>
        <v>#REF!</v>
      </c>
      <c r="AD63" s="213" t="e">
        <f>IF('Crisis Indicator Data'!#REF!="No Data",1,IF(#REF!&lt;&gt;"",1,0))</f>
        <v>#REF!</v>
      </c>
      <c r="AE63" s="213" t="e">
        <f>IF('Crisis Indicator Data'!#REF!="No Data",1,IF(#REF!&lt;&gt;"",1,0))</f>
        <v>#REF!</v>
      </c>
      <c r="AF63" s="213" t="e">
        <f>IF('Crisis Indicator Data'!#REF!="No Data",1,IF(#REF!&lt;&gt;"",1,0))</f>
        <v>#REF!</v>
      </c>
      <c r="AG63" s="213" t="e">
        <f>IF('Crisis Indicator Data'!#REF!="No Data",1,IF(#REF!&lt;&gt;"",1,0))</f>
        <v>#REF!</v>
      </c>
      <c r="AH63" s="213" t="e">
        <f>IF('Crisis Indicator Data'!#REF!="No Data",1,IF(#REF!&lt;&gt;"",1,0))</f>
        <v>#REF!</v>
      </c>
      <c r="AI63" s="213" t="e">
        <f>IF('Crisis Indicator Data'!#REF!="No Data",1,IF(#REF!&lt;&gt;"",1,0))</f>
        <v>#REF!</v>
      </c>
      <c r="AJ63" s="213" t="e">
        <f>IF('Crisis Indicator Data'!#REF!="No Data",1,IF(#REF!&lt;&gt;"",1,0))</f>
        <v>#REF!</v>
      </c>
      <c r="AK63" s="213" t="e">
        <f>IF('Crisis Indicator Data'!#REF!="No Data",1,IF(#REF!&lt;&gt;"",1,0))</f>
        <v>#REF!</v>
      </c>
      <c r="AL63" s="213" t="e">
        <f>IF('Crisis Indicator Data'!#REF!="No Data",1,IF(#REF!&lt;&gt;"",1,0))</f>
        <v>#REF!</v>
      </c>
      <c r="AM63" s="213" t="e">
        <f>IF('Crisis Indicator Data'!#REF!="No Data",1,IF(#REF!&lt;&gt;"",1,0))</f>
        <v>#REF!</v>
      </c>
      <c r="AN63" s="213" t="e">
        <f>IF('Crisis Indicator Data'!#REF!="No Data",1,IF(#REF!&lt;&gt;"",1,0))</f>
        <v>#REF!</v>
      </c>
      <c r="AO63" s="213" t="e">
        <f>IF('Crisis Indicator Data'!#REF!="No Data",1,IF(#REF!&lt;&gt;"",1,0))</f>
        <v>#REF!</v>
      </c>
      <c r="AP63" s="213" t="e">
        <f>IF('Crisis Indicator Data'!#REF!="No Data",1,IF(#REF!&lt;&gt;"",1,0))</f>
        <v>#REF!</v>
      </c>
      <c r="AQ63" s="213" t="e">
        <f>IF('Crisis Indicator Data'!#REF!="No Data",1,IF(#REF!&lt;&gt;"",1,0))</f>
        <v>#REF!</v>
      </c>
      <c r="AR63" s="213" t="e">
        <f>IF('Crisis Indicator Data'!#REF!="No Data",1,IF(#REF!&lt;&gt;"",1,0))</f>
        <v>#REF!</v>
      </c>
      <c r="AS63" s="213" t="e">
        <f>IF('Crisis Indicator Data'!#REF!="No Data",1,IF(#REF!&lt;&gt;"",1,0))</f>
        <v>#REF!</v>
      </c>
      <c r="AT63" s="213" t="e">
        <f>IF('Crisis Indicator Data'!#REF!="No Data",1,IF(#REF!&lt;&gt;"",1,0))</f>
        <v>#REF!</v>
      </c>
      <c r="AU63" s="213" t="e">
        <f>IF('Crisis Indicator Data'!#REF!="No Data",1,IF(#REF!&lt;&gt;"",1,0))</f>
        <v>#REF!</v>
      </c>
      <c r="AV63" s="213" t="e">
        <f>IF('Crisis Indicator Data'!#REF!="No Data",1,IF(#REF!&lt;&gt;"",1,0))</f>
        <v>#REF!</v>
      </c>
      <c r="AW63" s="213" t="e">
        <f>IF('Crisis Indicator Data'!#REF!="No Data",1,IF(#REF!&lt;&gt;"",1,0))</f>
        <v>#REF!</v>
      </c>
      <c r="AX63" s="213" t="e">
        <f>IF('Crisis Indicator Data'!#REF!="No Data",1,IF(#REF!&lt;&gt;"",1,0))</f>
        <v>#REF!</v>
      </c>
      <c r="AY63" s="213" t="e">
        <f>IF('Crisis Indicator Data'!#REF!="No Data",1,IF(#REF!&lt;&gt;"",1,0))</f>
        <v>#REF!</v>
      </c>
      <c r="AZ63" s="213" t="e">
        <f>IF('Crisis Indicator Data'!#REF!="No Data",1,IF(#REF!&lt;&gt;"",1,0))</f>
        <v>#REF!</v>
      </c>
      <c r="BA63" t="e">
        <f t="shared" si="2"/>
        <v>#REF!</v>
      </c>
      <c r="BB63" s="22" t="e">
        <f t="shared" si="3"/>
        <v>#REF!</v>
      </c>
    </row>
    <row r="64" spans="1:54" x14ac:dyDescent="0.35">
      <c r="A64" t="s">
        <v>8123</v>
      </c>
      <c r="B64" s="213" t="e">
        <f>IF('Crisis Indicator Data'!#REF!="No Data",1,IF(#REF!&lt;&gt;"",1,0))</f>
        <v>#REF!</v>
      </c>
      <c r="C64" s="213" t="e">
        <f>IF('Crisis Indicator Data'!#REF!="No Data",1,IF(#REF!&lt;&gt;"",1,0))</f>
        <v>#REF!</v>
      </c>
      <c r="D64" s="213" t="e">
        <f>IF('Crisis Indicator Data'!#REF!="No Data",1,IF(#REF!&lt;&gt;"",1,0))</f>
        <v>#REF!</v>
      </c>
      <c r="E64" s="213" t="e">
        <f>IF('Crisis Indicator Data'!#REF!="No Data",1,IF(#REF!&lt;&gt;"",1,0))</f>
        <v>#REF!</v>
      </c>
      <c r="F64" s="213" t="e">
        <f>IF('Crisis Indicator Data'!#REF!="No Data",1,IF(#REF!&lt;&gt;"",1,0))</f>
        <v>#REF!</v>
      </c>
      <c r="G64" s="213" t="e">
        <f>IF('Crisis Indicator Data'!#REF!="No Data",1,IF(#REF!&lt;&gt;"",1,0))</f>
        <v>#REF!</v>
      </c>
      <c r="H64" s="213" t="e">
        <f>IF('Crisis Indicator Data'!#REF!="No Data",1,IF(#REF!&lt;&gt;"",1,0))</f>
        <v>#REF!</v>
      </c>
      <c r="I64" s="213" t="e">
        <f>IF('Crisis Indicator Data'!#REF!="No Data",1,IF(#REF!&lt;&gt;"",1,0))</f>
        <v>#REF!</v>
      </c>
      <c r="J64" s="213" t="e">
        <f>IF('Crisis Indicator Data'!#REF!="No Data",1,IF(#REF!&lt;&gt;"",1,0))</f>
        <v>#REF!</v>
      </c>
      <c r="K64" s="213" t="e">
        <f>IF('Crisis Indicator Data'!#REF!="No Data",1,IF(#REF!&lt;&gt;"",1,0))</f>
        <v>#REF!</v>
      </c>
      <c r="L64" s="213" t="e">
        <f>IF('Crisis Indicator Data'!#REF!="No Data",1,IF(#REF!&lt;&gt;"",1,0))</f>
        <v>#REF!</v>
      </c>
      <c r="M64" s="213" t="e">
        <f>IF('Crisis Indicator Data'!#REF!="No Data",1,IF(#REF!&lt;&gt;"",1,0))</f>
        <v>#REF!</v>
      </c>
      <c r="N64" s="213" t="e">
        <f>IF('Crisis Indicator Data'!#REF!="No Data",1,IF(#REF!&lt;&gt;"",1,0))</f>
        <v>#REF!</v>
      </c>
      <c r="O64" s="213" t="e">
        <f>IF('Crisis Indicator Data'!#REF!="No Data",1,IF(#REF!&lt;&gt;"",1,0))</f>
        <v>#REF!</v>
      </c>
      <c r="P64" s="213" t="e">
        <f>IF('Crisis Indicator Data'!#REF!="No Data",1,IF(#REF!&lt;&gt;"",1,0))</f>
        <v>#REF!</v>
      </c>
      <c r="Q64" s="213" t="e">
        <f>IF('Crisis Indicator Data'!#REF!="No Data",1,IF(#REF!&lt;&gt;"",1,0))</f>
        <v>#REF!</v>
      </c>
      <c r="R64" s="213" t="e">
        <f>IF('Crisis Indicator Data'!#REF!="No Data",1,IF(#REF!&lt;&gt;"",1,0))</f>
        <v>#REF!</v>
      </c>
      <c r="S64" s="213" t="e">
        <f>IF('Crisis Indicator Data'!#REF!="No Data",1,IF(#REF!&lt;&gt;"",1,0))</f>
        <v>#REF!</v>
      </c>
      <c r="T64" s="213" t="e">
        <f>IF('Crisis Indicator Data'!#REF!="No Data",1,IF(#REF!&lt;&gt;"",1,0))</f>
        <v>#REF!</v>
      </c>
      <c r="U64" s="213" t="e">
        <f>IF('Crisis Indicator Data'!#REF!="No Data",1,IF(#REF!&lt;&gt;"",1,0))</f>
        <v>#REF!</v>
      </c>
      <c r="V64" s="213" t="e">
        <f>IF('Crisis Indicator Data'!#REF!="No Data",1,IF(#REF!&lt;&gt;"",1,0))</f>
        <v>#REF!</v>
      </c>
      <c r="W64" s="213" t="e">
        <f>IF('Crisis Indicator Data'!#REF!="No Data",1,IF(#REF!&lt;&gt;"",1,0))</f>
        <v>#REF!</v>
      </c>
      <c r="X64" s="213" t="e">
        <f>IF('Crisis Indicator Data'!#REF!="No Data",1,IF(#REF!&lt;&gt;"",1,0))</f>
        <v>#REF!</v>
      </c>
      <c r="Y64" s="213" t="e">
        <f>IF('Crisis Indicator Data'!#REF!="No Data",1,IF(#REF!&lt;&gt;"",1,0))</f>
        <v>#REF!</v>
      </c>
      <c r="Z64" s="213" t="e">
        <f>IF('Crisis Indicator Data'!#REF!="No Data",1,IF(#REF!&lt;&gt;"",1,0))</f>
        <v>#REF!</v>
      </c>
      <c r="AA64" s="213" t="e">
        <f>IF('Crisis Indicator Data'!#REF!="No Data",1,IF(#REF!&lt;&gt;"",1,0))</f>
        <v>#REF!</v>
      </c>
      <c r="AB64" s="213" t="e">
        <f>IF('Crisis Indicator Data'!#REF!="No Data",1,IF(#REF!&lt;&gt;"",1,0))</f>
        <v>#REF!</v>
      </c>
      <c r="AC64" s="213" t="e">
        <f>IF('Crisis Indicator Data'!#REF!="No Data",1,IF(#REF!&lt;&gt;"",1,0))</f>
        <v>#REF!</v>
      </c>
      <c r="AD64" s="213" t="e">
        <f>IF('Crisis Indicator Data'!#REF!="No Data",1,IF(#REF!&lt;&gt;"",1,0))</f>
        <v>#REF!</v>
      </c>
      <c r="AE64" s="213" t="e">
        <f>IF('Crisis Indicator Data'!#REF!="No Data",1,IF(#REF!&lt;&gt;"",1,0))</f>
        <v>#REF!</v>
      </c>
      <c r="AF64" s="213" t="e">
        <f>IF('Crisis Indicator Data'!#REF!="No Data",1,IF(#REF!&lt;&gt;"",1,0))</f>
        <v>#REF!</v>
      </c>
      <c r="AG64" s="213" t="e">
        <f>IF('Crisis Indicator Data'!#REF!="No Data",1,IF(#REF!&lt;&gt;"",1,0))</f>
        <v>#REF!</v>
      </c>
      <c r="AH64" s="213" t="e">
        <f>IF('Crisis Indicator Data'!#REF!="No Data",1,IF(#REF!&lt;&gt;"",1,0))</f>
        <v>#REF!</v>
      </c>
      <c r="AI64" s="213" t="e">
        <f>IF('Crisis Indicator Data'!#REF!="No Data",1,IF(#REF!&lt;&gt;"",1,0))</f>
        <v>#REF!</v>
      </c>
      <c r="AJ64" s="213" t="e">
        <f>IF('Crisis Indicator Data'!#REF!="No Data",1,IF(#REF!&lt;&gt;"",1,0))</f>
        <v>#REF!</v>
      </c>
      <c r="AK64" s="213" t="e">
        <f>IF('Crisis Indicator Data'!#REF!="No Data",1,IF(#REF!&lt;&gt;"",1,0))</f>
        <v>#REF!</v>
      </c>
      <c r="AL64" s="213" t="e">
        <f>IF('Crisis Indicator Data'!#REF!="No Data",1,IF(#REF!&lt;&gt;"",1,0))</f>
        <v>#REF!</v>
      </c>
      <c r="AM64" s="213" t="e">
        <f>IF('Crisis Indicator Data'!#REF!="No Data",1,IF(#REF!&lt;&gt;"",1,0))</f>
        <v>#REF!</v>
      </c>
      <c r="AN64" s="213" t="e">
        <f>IF('Crisis Indicator Data'!#REF!="No Data",1,IF(#REF!&lt;&gt;"",1,0))</f>
        <v>#REF!</v>
      </c>
      <c r="AO64" s="213" t="e">
        <f>IF('Crisis Indicator Data'!#REF!="No Data",1,IF(#REF!&lt;&gt;"",1,0))</f>
        <v>#REF!</v>
      </c>
      <c r="AP64" s="213" t="e">
        <f>IF('Crisis Indicator Data'!#REF!="No Data",1,IF(#REF!&lt;&gt;"",1,0))</f>
        <v>#REF!</v>
      </c>
      <c r="AQ64" s="213" t="e">
        <f>IF('Crisis Indicator Data'!#REF!="No Data",1,IF(#REF!&lt;&gt;"",1,0))</f>
        <v>#REF!</v>
      </c>
      <c r="AR64" s="213" t="e">
        <f>IF('Crisis Indicator Data'!#REF!="No Data",1,IF(#REF!&lt;&gt;"",1,0))</f>
        <v>#REF!</v>
      </c>
      <c r="AS64" s="213" t="e">
        <f>IF('Crisis Indicator Data'!#REF!="No Data",1,IF(#REF!&lt;&gt;"",1,0))</f>
        <v>#REF!</v>
      </c>
      <c r="AT64" s="213" t="e">
        <f>IF('Crisis Indicator Data'!#REF!="No Data",1,IF(#REF!&lt;&gt;"",1,0))</f>
        <v>#REF!</v>
      </c>
      <c r="AU64" s="213" t="e">
        <f>IF('Crisis Indicator Data'!#REF!="No Data",1,IF(#REF!&lt;&gt;"",1,0))</f>
        <v>#REF!</v>
      </c>
      <c r="AV64" s="213" t="e">
        <f>IF('Crisis Indicator Data'!#REF!="No Data",1,IF(#REF!&lt;&gt;"",1,0))</f>
        <v>#REF!</v>
      </c>
      <c r="AW64" s="213" t="e">
        <f>IF('Crisis Indicator Data'!#REF!="No Data",1,IF(#REF!&lt;&gt;"",1,0))</f>
        <v>#REF!</v>
      </c>
      <c r="AX64" s="213" t="e">
        <f>IF('Crisis Indicator Data'!#REF!="No Data",1,IF(#REF!&lt;&gt;"",1,0))</f>
        <v>#REF!</v>
      </c>
      <c r="AY64" s="213" t="e">
        <f>IF('Crisis Indicator Data'!#REF!="No Data",1,IF(#REF!&lt;&gt;"",1,0))</f>
        <v>#REF!</v>
      </c>
      <c r="AZ64" s="213" t="e">
        <f>IF('Crisis Indicator Data'!#REF!="No Data",1,IF(#REF!&lt;&gt;"",1,0))</f>
        <v>#REF!</v>
      </c>
      <c r="BA64" t="e">
        <f t="shared" si="2"/>
        <v>#REF!</v>
      </c>
      <c r="BB64" s="22" t="e">
        <f t="shared" si="3"/>
        <v>#REF!</v>
      </c>
    </row>
    <row r="65" spans="1:54" x14ac:dyDescent="0.35">
      <c r="A65" t="s">
        <v>8153</v>
      </c>
      <c r="B65" s="213" t="e">
        <f>IF('Crisis Indicator Data'!#REF!="No Data",1,IF(#REF!&lt;&gt;"",1,0))</f>
        <v>#REF!</v>
      </c>
      <c r="C65" s="213" t="e">
        <f>IF('Crisis Indicator Data'!#REF!="No Data",1,IF(#REF!&lt;&gt;"",1,0))</f>
        <v>#REF!</v>
      </c>
      <c r="D65" s="213" t="e">
        <f>IF('Crisis Indicator Data'!#REF!="No Data",1,IF(#REF!&lt;&gt;"",1,0))</f>
        <v>#REF!</v>
      </c>
      <c r="E65" s="213" t="e">
        <f>IF('Crisis Indicator Data'!#REF!="No Data",1,IF(#REF!&lt;&gt;"",1,0))</f>
        <v>#REF!</v>
      </c>
      <c r="F65" s="213" t="e">
        <f>IF('Crisis Indicator Data'!#REF!="No Data",1,IF(#REF!&lt;&gt;"",1,0))</f>
        <v>#REF!</v>
      </c>
      <c r="G65" s="213" t="e">
        <f>IF('Crisis Indicator Data'!#REF!="No Data",1,IF(#REF!&lt;&gt;"",1,0))</f>
        <v>#REF!</v>
      </c>
      <c r="H65" s="213" t="e">
        <f>IF('Crisis Indicator Data'!#REF!="No Data",1,IF(#REF!&lt;&gt;"",1,0))</f>
        <v>#REF!</v>
      </c>
      <c r="I65" s="213" t="e">
        <f>IF('Crisis Indicator Data'!#REF!="No Data",1,IF(#REF!&lt;&gt;"",1,0))</f>
        <v>#REF!</v>
      </c>
      <c r="J65" s="213" t="e">
        <f>IF('Crisis Indicator Data'!#REF!="No Data",1,IF(#REF!&lt;&gt;"",1,0))</f>
        <v>#REF!</v>
      </c>
      <c r="K65" s="213" t="e">
        <f>IF('Crisis Indicator Data'!#REF!="No Data",1,IF(#REF!&lt;&gt;"",1,0))</f>
        <v>#REF!</v>
      </c>
      <c r="L65" s="213" t="e">
        <f>IF('Crisis Indicator Data'!#REF!="No Data",1,IF(#REF!&lt;&gt;"",1,0))</f>
        <v>#REF!</v>
      </c>
      <c r="M65" s="213" t="e">
        <f>IF('Crisis Indicator Data'!#REF!="No Data",1,IF(#REF!&lt;&gt;"",1,0))</f>
        <v>#REF!</v>
      </c>
      <c r="N65" s="213" t="e">
        <f>IF('Crisis Indicator Data'!#REF!="No Data",1,IF(#REF!&lt;&gt;"",1,0))</f>
        <v>#REF!</v>
      </c>
      <c r="O65" s="213" t="e">
        <f>IF('Crisis Indicator Data'!#REF!="No Data",1,IF(#REF!&lt;&gt;"",1,0))</f>
        <v>#REF!</v>
      </c>
      <c r="P65" s="213" t="e">
        <f>IF('Crisis Indicator Data'!#REF!="No Data",1,IF(#REF!&lt;&gt;"",1,0))</f>
        <v>#REF!</v>
      </c>
      <c r="Q65" s="213" t="e">
        <f>IF('Crisis Indicator Data'!#REF!="No Data",1,IF(#REF!&lt;&gt;"",1,0))</f>
        <v>#REF!</v>
      </c>
      <c r="R65" s="213" t="e">
        <f>IF('Crisis Indicator Data'!#REF!="No Data",1,IF(#REF!&lt;&gt;"",1,0))</f>
        <v>#REF!</v>
      </c>
      <c r="S65" s="213" t="e">
        <f>IF('Crisis Indicator Data'!#REF!="No Data",1,IF(#REF!&lt;&gt;"",1,0))</f>
        <v>#REF!</v>
      </c>
      <c r="T65" s="213" t="e">
        <f>IF('Crisis Indicator Data'!#REF!="No Data",1,IF(#REF!&lt;&gt;"",1,0))</f>
        <v>#REF!</v>
      </c>
      <c r="U65" s="213" t="e">
        <f>IF('Crisis Indicator Data'!#REF!="No Data",1,IF(#REF!&lt;&gt;"",1,0))</f>
        <v>#REF!</v>
      </c>
      <c r="V65" s="213" t="e">
        <f>IF('Crisis Indicator Data'!#REF!="No Data",1,IF(#REF!&lt;&gt;"",1,0))</f>
        <v>#REF!</v>
      </c>
      <c r="W65" s="213" t="e">
        <f>IF('Crisis Indicator Data'!#REF!="No Data",1,IF(#REF!&lt;&gt;"",1,0))</f>
        <v>#REF!</v>
      </c>
      <c r="X65" s="213" t="e">
        <f>IF('Crisis Indicator Data'!#REF!="No Data",1,IF(#REF!&lt;&gt;"",1,0))</f>
        <v>#REF!</v>
      </c>
      <c r="Y65" s="213" t="e">
        <f>IF('Crisis Indicator Data'!#REF!="No Data",1,IF(#REF!&lt;&gt;"",1,0))</f>
        <v>#REF!</v>
      </c>
      <c r="Z65" s="213" t="e">
        <f>IF('Crisis Indicator Data'!#REF!="No Data",1,IF(#REF!&lt;&gt;"",1,0))</f>
        <v>#REF!</v>
      </c>
      <c r="AA65" s="213" t="e">
        <f>IF('Crisis Indicator Data'!#REF!="No Data",1,IF(#REF!&lt;&gt;"",1,0))</f>
        <v>#REF!</v>
      </c>
      <c r="AB65" s="213" t="e">
        <f>IF('Crisis Indicator Data'!#REF!="No Data",1,IF(#REF!&lt;&gt;"",1,0))</f>
        <v>#REF!</v>
      </c>
      <c r="AC65" s="213" t="e">
        <f>IF('Crisis Indicator Data'!#REF!="No Data",1,IF(#REF!&lt;&gt;"",1,0))</f>
        <v>#REF!</v>
      </c>
      <c r="AD65" s="213" t="e">
        <f>IF('Crisis Indicator Data'!#REF!="No Data",1,IF(#REF!&lt;&gt;"",1,0))</f>
        <v>#REF!</v>
      </c>
      <c r="AE65" s="213" t="e">
        <f>IF('Crisis Indicator Data'!#REF!="No Data",1,IF(#REF!&lt;&gt;"",1,0))</f>
        <v>#REF!</v>
      </c>
      <c r="AF65" s="213" t="e">
        <f>IF('Crisis Indicator Data'!#REF!="No Data",1,IF(#REF!&lt;&gt;"",1,0))</f>
        <v>#REF!</v>
      </c>
      <c r="AG65" s="213" t="e">
        <f>IF('Crisis Indicator Data'!#REF!="No Data",1,IF(#REF!&lt;&gt;"",1,0))</f>
        <v>#REF!</v>
      </c>
      <c r="AH65" s="213" t="e">
        <f>IF('Crisis Indicator Data'!#REF!="No Data",1,IF(#REF!&lt;&gt;"",1,0))</f>
        <v>#REF!</v>
      </c>
      <c r="AI65" s="213" t="e">
        <f>IF('Crisis Indicator Data'!#REF!="No Data",1,IF(#REF!&lt;&gt;"",1,0))</f>
        <v>#REF!</v>
      </c>
      <c r="AJ65" s="213" t="e">
        <f>IF('Crisis Indicator Data'!#REF!="No Data",1,IF(#REF!&lt;&gt;"",1,0))</f>
        <v>#REF!</v>
      </c>
      <c r="AK65" s="213" t="e">
        <f>IF('Crisis Indicator Data'!#REF!="No Data",1,IF(#REF!&lt;&gt;"",1,0))</f>
        <v>#REF!</v>
      </c>
      <c r="AL65" s="213" t="e">
        <f>IF('Crisis Indicator Data'!#REF!="No Data",1,IF(#REF!&lt;&gt;"",1,0))</f>
        <v>#REF!</v>
      </c>
      <c r="AM65" s="213" t="e">
        <f>IF('Crisis Indicator Data'!#REF!="No Data",1,IF(#REF!&lt;&gt;"",1,0))</f>
        <v>#REF!</v>
      </c>
      <c r="AN65" s="213" t="e">
        <f>IF('Crisis Indicator Data'!#REF!="No Data",1,IF(#REF!&lt;&gt;"",1,0))</f>
        <v>#REF!</v>
      </c>
      <c r="AO65" s="213" t="e">
        <f>IF('Crisis Indicator Data'!#REF!="No Data",1,IF(#REF!&lt;&gt;"",1,0))</f>
        <v>#REF!</v>
      </c>
      <c r="AP65" s="213" t="e">
        <f>IF('Crisis Indicator Data'!#REF!="No Data",1,IF(#REF!&lt;&gt;"",1,0))</f>
        <v>#REF!</v>
      </c>
      <c r="AQ65" s="213" t="e">
        <f>IF('Crisis Indicator Data'!#REF!="No Data",1,IF(#REF!&lt;&gt;"",1,0))</f>
        <v>#REF!</v>
      </c>
      <c r="AR65" s="213" t="e">
        <f>IF('Crisis Indicator Data'!#REF!="No Data",1,IF(#REF!&lt;&gt;"",1,0))</f>
        <v>#REF!</v>
      </c>
      <c r="AS65" s="213" t="e">
        <f>IF('Crisis Indicator Data'!#REF!="No Data",1,IF(#REF!&lt;&gt;"",1,0))</f>
        <v>#REF!</v>
      </c>
      <c r="AT65" s="213" t="e">
        <f>IF('Crisis Indicator Data'!#REF!="No Data",1,IF(#REF!&lt;&gt;"",1,0))</f>
        <v>#REF!</v>
      </c>
      <c r="AU65" s="213" t="e">
        <f>IF('Crisis Indicator Data'!#REF!="No Data",1,IF(#REF!&lt;&gt;"",1,0))</f>
        <v>#REF!</v>
      </c>
      <c r="AV65" s="213" t="e">
        <f>IF('Crisis Indicator Data'!#REF!="No Data",1,IF(#REF!&lt;&gt;"",1,0))</f>
        <v>#REF!</v>
      </c>
      <c r="AW65" s="213" t="e">
        <f>IF('Crisis Indicator Data'!#REF!="No Data",1,IF(#REF!&lt;&gt;"",1,0))</f>
        <v>#REF!</v>
      </c>
      <c r="AX65" s="213" t="e">
        <f>IF('Crisis Indicator Data'!#REF!="No Data",1,IF(#REF!&lt;&gt;"",1,0))</f>
        <v>#REF!</v>
      </c>
      <c r="AY65" s="213" t="e">
        <f>IF('Crisis Indicator Data'!#REF!="No Data",1,IF(#REF!&lt;&gt;"",1,0))</f>
        <v>#REF!</v>
      </c>
      <c r="AZ65" s="213" t="e">
        <f>IF('Crisis Indicator Data'!#REF!="No Data",1,IF(#REF!&lt;&gt;"",1,0))</f>
        <v>#REF!</v>
      </c>
      <c r="BA65" t="e">
        <f t="shared" si="2"/>
        <v>#REF!</v>
      </c>
      <c r="BB65" s="22" t="e">
        <f t="shared" si="3"/>
        <v>#REF!</v>
      </c>
    </row>
    <row r="66" spans="1:54" x14ac:dyDescent="0.35">
      <c r="A66" t="s">
        <v>8162</v>
      </c>
      <c r="B66" s="213" t="e">
        <f>IF('Crisis Indicator Data'!#REF!="No Data",1,IF(#REF!&lt;&gt;"",1,0))</f>
        <v>#REF!</v>
      </c>
      <c r="C66" s="213" t="e">
        <f>IF('Crisis Indicator Data'!#REF!="No Data",1,IF(#REF!&lt;&gt;"",1,0))</f>
        <v>#REF!</v>
      </c>
      <c r="D66" s="213" t="e">
        <f>IF('Crisis Indicator Data'!#REF!="No Data",1,IF(#REF!&lt;&gt;"",1,0))</f>
        <v>#REF!</v>
      </c>
      <c r="E66" s="213" t="e">
        <f>IF('Crisis Indicator Data'!#REF!="No Data",1,IF(#REF!&lt;&gt;"",1,0))</f>
        <v>#REF!</v>
      </c>
      <c r="F66" s="213" t="e">
        <f>IF('Crisis Indicator Data'!#REF!="No Data",1,IF(#REF!&lt;&gt;"",1,0))</f>
        <v>#REF!</v>
      </c>
      <c r="G66" s="213" t="e">
        <f>IF('Crisis Indicator Data'!#REF!="No Data",1,IF(#REF!&lt;&gt;"",1,0))</f>
        <v>#REF!</v>
      </c>
      <c r="H66" s="213" t="e">
        <f>IF('Crisis Indicator Data'!#REF!="No Data",1,IF(#REF!&lt;&gt;"",1,0))</f>
        <v>#REF!</v>
      </c>
      <c r="I66" s="213" t="e">
        <f>IF('Crisis Indicator Data'!#REF!="No Data",1,IF(#REF!&lt;&gt;"",1,0))</f>
        <v>#REF!</v>
      </c>
      <c r="J66" s="213" t="e">
        <f>IF('Crisis Indicator Data'!#REF!="No Data",1,IF(#REF!&lt;&gt;"",1,0))</f>
        <v>#REF!</v>
      </c>
      <c r="K66" s="213" t="e">
        <f>IF('Crisis Indicator Data'!#REF!="No Data",1,IF(#REF!&lt;&gt;"",1,0))</f>
        <v>#REF!</v>
      </c>
      <c r="L66" s="213" t="e">
        <f>IF('Crisis Indicator Data'!#REF!="No Data",1,IF(#REF!&lt;&gt;"",1,0))</f>
        <v>#REF!</v>
      </c>
      <c r="M66" s="213" t="e">
        <f>IF('Crisis Indicator Data'!#REF!="No Data",1,IF(#REF!&lt;&gt;"",1,0))</f>
        <v>#REF!</v>
      </c>
      <c r="N66" s="213" t="e">
        <f>IF('Crisis Indicator Data'!#REF!="No Data",1,IF(#REF!&lt;&gt;"",1,0))</f>
        <v>#REF!</v>
      </c>
      <c r="O66" s="213" t="e">
        <f>IF('Crisis Indicator Data'!#REF!="No Data",1,IF(#REF!&lt;&gt;"",1,0))</f>
        <v>#REF!</v>
      </c>
      <c r="P66" s="213" t="e">
        <f>IF('Crisis Indicator Data'!#REF!="No Data",1,IF(#REF!&lt;&gt;"",1,0))</f>
        <v>#REF!</v>
      </c>
      <c r="Q66" s="213" t="e">
        <f>IF('Crisis Indicator Data'!#REF!="No Data",1,IF(#REF!&lt;&gt;"",1,0))</f>
        <v>#REF!</v>
      </c>
      <c r="R66" s="213" t="e">
        <f>IF('Crisis Indicator Data'!#REF!="No Data",1,IF(#REF!&lt;&gt;"",1,0))</f>
        <v>#REF!</v>
      </c>
      <c r="S66" s="213" t="e">
        <f>IF('Crisis Indicator Data'!#REF!="No Data",1,IF(#REF!&lt;&gt;"",1,0))</f>
        <v>#REF!</v>
      </c>
      <c r="T66" s="213" t="e">
        <f>IF('Crisis Indicator Data'!#REF!="No Data",1,IF(#REF!&lt;&gt;"",1,0))</f>
        <v>#REF!</v>
      </c>
      <c r="U66" s="213" t="e">
        <f>IF('Crisis Indicator Data'!#REF!="No Data",1,IF(#REF!&lt;&gt;"",1,0))</f>
        <v>#REF!</v>
      </c>
      <c r="V66" s="213" t="e">
        <f>IF('Crisis Indicator Data'!#REF!="No Data",1,IF(#REF!&lt;&gt;"",1,0))</f>
        <v>#REF!</v>
      </c>
      <c r="W66" s="213" t="e">
        <f>IF('Crisis Indicator Data'!#REF!="No Data",1,IF(#REF!&lt;&gt;"",1,0))</f>
        <v>#REF!</v>
      </c>
      <c r="X66" s="213" t="e">
        <f>IF('Crisis Indicator Data'!#REF!="No Data",1,IF(#REF!&lt;&gt;"",1,0))</f>
        <v>#REF!</v>
      </c>
      <c r="Y66" s="213" t="e">
        <f>IF('Crisis Indicator Data'!#REF!="No Data",1,IF(#REF!&lt;&gt;"",1,0))</f>
        <v>#REF!</v>
      </c>
      <c r="Z66" s="213" t="e">
        <f>IF('Crisis Indicator Data'!#REF!="No Data",1,IF(#REF!&lt;&gt;"",1,0))</f>
        <v>#REF!</v>
      </c>
      <c r="AA66" s="213" t="e">
        <f>IF('Crisis Indicator Data'!#REF!="No Data",1,IF(#REF!&lt;&gt;"",1,0))</f>
        <v>#REF!</v>
      </c>
      <c r="AB66" s="213" t="e">
        <f>IF('Crisis Indicator Data'!#REF!="No Data",1,IF(#REF!&lt;&gt;"",1,0))</f>
        <v>#REF!</v>
      </c>
      <c r="AC66" s="213" t="e">
        <f>IF('Crisis Indicator Data'!#REF!="No Data",1,IF(#REF!&lt;&gt;"",1,0))</f>
        <v>#REF!</v>
      </c>
      <c r="AD66" s="213" t="e">
        <f>IF('Crisis Indicator Data'!#REF!="No Data",1,IF(#REF!&lt;&gt;"",1,0))</f>
        <v>#REF!</v>
      </c>
      <c r="AE66" s="213" t="e">
        <f>IF('Crisis Indicator Data'!#REF!="No Data",1,IF(#REF!&lt;&gt;"",1,0))</f>
        <v>#REF!</v>
      </c>
      <c r="AF66" s="213" t="e">
        <f>IF('Crisis Indicator Data'!#REF!="No Data",1,IF(#REF!&lt;&gt;"",1,0))</f>
        <v>#REF!</v>
      </c>
      <c r="AG66" s="213" t="e">
        <f>IF('Crisis Indicator Data'!#REF!="No Data",1,IF(#REF!&lt;&gt;"",1,0))</f>
        <v>#REF!</v>
      </c>
      <c r="AH66" s="213" t="e">
        <f>IF('Crisis Indicator Data'!#REF!="No Data",1,IF(#REF!&lt;&gt;"",1,0))</f>
        <v>#REF!</v>
      </c>
      <c r="AI66" s="213" t="e">
        <f>IF('Crisis Indicator Data'!#REF!="No Data",1,IF(#REF!&lt;&gt;"",1,0))</f>
        <v>#REF!</v>
      </c>
      <c r="AJ66" s="213" t="e">
        <f>IF('Crisis Indicator Data'!#REF!="No Data",1,IF(#REF!&lt;&gt;"",1,0))</f>
        <v>#REF!</v>
      </c>
      <c r="AK66" s="213" t="e">
        <f>IF('Crisis Indicator Data'!#REF!="No Data",1,IF(#REF!&lt;&gt;"",1,0))</f>
        <v>#REF!</v>
      </c>
      <c r="AL66" s="213" t="e">
        <f>IF('Crisis Indicator Data'!#REF!="No Data",1,IF(#REF!&lt;&gt;"",1,0))</f>
        <v>#REF!</v>
      </c>
      <c r="AM66" s="213" t="e">
        <f>IF('Crisis Indicator Data'!#REF!="No Data",1,IF(#REF!&lt;&gt;"",1,0))</f>
        <v>#REF!</v>
      </c>
      <c r="AN66" s="213" t="e">
        <f>IF('Crisis Indicator Data'!#REF!="No Data",1,IF(#REF!&lt;&gt;"",1,0))</f>
        <v>#REF!</v>
      </c>
      <c r="AO66" s="213" t="e">
        <f>IF('Crisis Indicator Data'!#REF!="No Data",1,IF(#REF!&lt;&gt;"",1,0))</f>
        <v>#REF!</v>
      </c>
      <c r="AP66" s="213" t="e">
        <f>IF('Crisis Indicator Data'!#REF!="No Data",1,IF(#REF!&lt;&gt;"",1,0))</f>
        <v>#REF!</v>
      </c>
      <c r="AQ66" s="213" t="e">
        <f>IF('Crisis Indicator Data'!#REF!="No Data",1,IF(#REF!&lt;&gt;"",1,0))</f>
        <v>#REF!</v>
      </c>
      <c r="AR66" s="213" t="e">
        <f>IF('Crisis Indicator Data'!#REF!="No Data",1,IF(#REF!&lt;&gt;"",1,0))</f>
        <v>#REF!</v>
      </c>
      <c r="AS66" s="213" t="e">
        <f>IF('Crisis Indicator Data'!#REF!="No Data",1,IF(#REF!&lt;&gt;"",1,0))</f>
        <v>#REF!</v>
      </c>
      <c r="AT66" s="213" t="e">
        <f>IF('Crisis Indicator Data'!#REF!="No Data",1,IF(#REF!&lt;&gt;"",1,0))</f>
        <v>#REF!</v>
      </c>
      <c r="AU66" s="213" t="e">
        <f>IF('Crisis Indicator Data'!#REF!="No Data",1,IF(#REF!&lt;&gt;"",1,0))</f>
        <v>#REF!</v>
      </c>
      <c r="AV66" s="213" t="e">
        <f>IF('Crisis Indicator Data'!#REF!="No Data",1,IF(#REF!&lt;&gt;"",1,0))</f>
        <v>#REF!</v>
      </c>
      <c r="AW66" s="213" t="e">
        <f>IF('Crisis Indicator Data'!#REF!="No Data",1,IF(#REF!&lt;&gt;"",1,0))</f>
        <v>#REF!</v>
      </c>
      <c r="AX66" s="213" t="e">
        <f>IF('Crisis Indicator Data'!#REF!="No Data",1,IF(#REF!&lt;&gt;"",1,0))</f>
        <v>#REF!</v>
      </c>
      <c r="AY66" s="213" t="e">
        <f>IF('Crisis Indicator Data'!#REF!="No Data",1,IF(#REF!&lt;&gt;"",1,0))</f>
        <v>#REF!</v>
      </c>
      <c r="AZ66" s="213" t="e">
        <f>IF('Crisis Indicator Data'!#REF!="No Data",1,IF(#REF!&lt;&gt;"",1,0))</f>
        <v>#REF!</v>
      </c>
      <c r="BA66" t="e">
        <f t="shared" ref="BA66:BA97" si="4">SUM(B66:AZ66)</f>
        <v>#REF!</v>
      </c>
      <c r="BB66" s="22" t="e">
        <f t="shared" ref="BB66:BB97" si="5">BA66/51</f>
        <v>#REF!</v>
      </c>
    </row>
    <row r="67" spans="1:54" x14ac:dyDescent="0.35">
      <c r="A67" t="s">
        <v>8164</v>
      </c>
      <c r="B67" s="213" t="e">
        <f>IF('Crisis Indicator Data'!#REF!="No Data",1,IF(#REF!&lt;&gt;"",1,0))</f>
        <v>#REF!</v>
      </c>
      <c r="C67" s="213" t="e">
        <f>IF('Crisis Indicator Data'!#REF!="No Data",1,IF(#REF!&lt;&gt;"",1,0))</f>
        <v>#REF!</v>
      </c>
      <c r="D67" s="213" t="e">
        <f>IF('Crisis Indicator Data'!#REF!="No Data",1,IF(#REF!&lt;&gt;"",1,0))</f>
        <v>#REF!</v>
      </c>
      <c r="E67" s="213" t="e">
        <f>IF('Crisis Indicator Data'!#REF!="No Data",1,IF(#REF!&lt;&gt;"",1,0))</f>
        <v>#REF!</v>
      </c>
      <c r="F67" s="213" t="e">
        <f>IF('Crisis Indicator Data'!#REF!="No Data",1,IF(#REF!&lt;&gt;"",1,0))</f>
        <v>#REF!</v>
      </c>
      <c r="G67" s="213" t="e">
        <f>IF('Crisis Indicator Data'!#REF!="No Data",1,IF(#REF!&lt;&gt;"",1,0))</f>
        <v>#REF!</v>
      </c>
      <c r="H67" s="213" t="e">
        <f>IF('Crisis Indicator Data'!#REF!="No Data",1,IF(#REF!&lt;&gt;"",1,0))</f>
        <v>#REF!</v>
      </c>
      <c r="I67" s="213" t="e">
        <f>IF('Crisis Indicator Data'!#REF!="No Data",1,IF(#REF!&lt;&gt;"",1,0))</f>
        <v>#REF!</v>
      </c>
      <c r="J67" s="213" t="e">
        <f>IF('Crisis Indicator Data'!#REF!="No Data",1,IF(#REF!&lt;&gt;"",1,0))</f>
        <v>#REF!</v>
      </c>
      <c r="K67" s="213" t="e">
        <f>IF('Crisis Indicator Data'!#REF!="No Data",1,IF(#REF!&lt;&gt;"",1,0))</f>
        <v>#REF!</v>
      </c>
      <c r="L67" s="213" t="e">
        <f>IF('Crisis Indicator Data'!#REF!="No Data",1,IF(#REF!&lt;&gt;"",1,0))</f>
        <v>#REF!</v>
      </c>
      <c r="M67" s="213" t="e">
        <f>IF('Crisis Indicator Data'!#REF!="No Data",1,IF(#REF!&lt;&gt;"",1,0))</f>
        <v>#REF!</v>
      </c>
      <c r="N67" s="213" t="e">
        <f>IF('Crisis Indicator Data'!#REF!="No Data",1,IF(#REF!&lt;&gt;"",1,0))</f>
        <v>#REF!</v>
      </c>
      <c r="O67" s="213" t="e">
        <f>IF('Crisis Indicator Data'!#REF!="No Data",1,IF(#REF!&lt;&gt;"",1,0))</f>
        <v>#REF!</v>
      </c>
      <c r="P67" s="213" t="e">
        <f>IF('Crisis Indicator Data'!#REF!="No Data",1,IF(#REF!&lt;&gt;"",1,0))</f>
        <v>#REF!</v>
      </c>
      <c r="Q67" s="213" t="e">
        <f>IF('Crisis Indicator Data'!#REF!="No Data",1,IF(#REF!&lt;&gt;"",1,0))</f>
        <v>#REF!</v>
      </c>
      <c r="R67" s="213" t="e">
        <f>IF('Crisis Indicator Data'!#REF!="No Data",1,IF(#REF!&lt;&gt;"",1,0))</f>
        <v>#REF!</v>
      </c>
      <c r="S67" s="213" t="e">
        <f>IF('Crisis Indicator Data'!#REF!="No Data",1,IF(#REF!&lt;&gt;"",1,0))</f>
        <v>#REF!</v>
      </c>
      <c r="T67" s="213" t="e">
        <f>IF('Crisis Indicator Data'!#REF!="No Data",1,IF(#REF!&lt;&gt;"",1,0))</f>
        <v>#REF!</v>
      </c>
      <c r="U67" s="213" t="e">
        <f>IF('Crisis Indicator Data'!#REF!="No Data",1,IF(#REF!&lt;&gt;"",1,0))</f>
        <v>#REF!</v>
      </c>
      <c r="V67" s="213" t="e">
        <f>IF('Crisis Indicator Data'!#REF!="No Data",1,IF(#REF!&lt;&gt;"",1,0))</f>
        <v>#REF!</v>
      </c>
      <c r="W67" s="213" t="e">
        <f>IF('Crisis Indicator Data'!#REF!="No Data",1,IF(#REF!&lt;&gt;"",1,0))</f>
        <v>#REF!</v>
      </c>
      <c r="X67" s="213" t="e">
        <f>IF('Crisis Indicator Data'!#REF!="No Data",1,IF(#REF!&lt;&gt;"",1,0))</f>
        <v>#REF!</v>
      </c>
      <c r="Y67" s="213" t="e">
        <f>IF('Crisis Indicator Data'!#REF!="No Data",1,IF(#REF!&lt;&gt;"",1,0))</f>
        <v>#REF!</v>
      </c>
      <c r="Z67" s="213" t="e">
        <f>IF('Crisis Indicator Data'!#REF!="No Data",1,IF(#REF!&lt;&gt;"",1,0))</f>
        <v>#REF!</v>
      </c>
      <c r="AA67" s="213" t="e">
        <f>IF('Crisis Indicator Data'!#REF!="No Data",1,IF(#REF!&lt;&gt;"",1,0))</f>
        <v>#REF!</v>
      </c>
      <c r="AB67" s="213" t="e">
        <f>IF('Crisis Indicator Data'!#REF!="No Data",1,IF(#REF!&lt;&gt;"",1,0))</f>
        <v>#REF!</v>
      </c>
      <c r="AC67" s="213" t="e">
        <f>IF('Crisis Indicator Data'!#REF!="No Data",1,IF(#REF!&lt;&gt;"",1,0))</f>
        <v>#REF!</v>
      </c>
      <c r="AD67" s="213" t="e">
        <f>IF('Crisis Indicator Data'!#REF!="No Data",1,IF(#REF!&lt;&gt;"",1,0))</f>
        <v>#REF!</v>
      </c>
      <c r="AE67" s="213" t="e">
        <f>IF('Crisis Indicator Data'!#REF!="No Data",1,IF(#REF!&lt;&gt;"",1,0))</f>
        <v>#REF!</v>
      </c>
      <c r="AF67" s="213" t="e">
        <f>IF('Crisis Indicator Data'!#REF!="No Data",1,IF(#REF!&lt;&gt;"",1,0))</f>
        <v>#REF!</v>
      </c>
      <c r="AG67" s="213" t="e">
        <f>IF('Crisis Indicator Data'!#REF!="No Data",1,IF(#REF!&lt;&gt;"",1,0))</f>
        <v>#REF!</v>
      </c>
      <c r="AH67" s="213" t="e">
        <f>IF('Crisis Indicator Data'!#REF!="No Data",1,IF(#REF!&lt;&gt;"",1,0))</f>
        <v>#REF!</v>
      </c>
      <c r="AI67" s="213" t="e">
        <f>IF('Crisis Indicator Data'!#REF!="No Data",1,IF(#REF!&lt;&gt;"",1,0))</f>
        <v>#REF!</v>
      </c>
      <c r="AJ67" s="213" t="e">
        <f>IF('Crisis Indicator Data'!#REF!="No Data",1,IF(#REF!&lt;&gt;"",1,0))</f>
        <v>#REF!</v>
      </c>
      <c r="AK67" s="213" t="e">
        <f>IF('Crisis Indicator Data'!#REF!="No Data",1,IF(#REF!&lt;&gt;"",1,0))</f>
        <v>#REF!</v>
      </c>
      <c r="AL67" s="213" t="e">
        <f>IF('Crisis Indicator Data'!#REF!="No Data",1,IF(#REF!&lt;&gt;"",1,0))</f>
        <v>#REF!</v>
      </c>
      <c r="AM67" s="213" t="e">
        <f>IF('Crisis Indicator Data'!#REF!="No Data",1,IF(#REF!&lt;&gt;"",1,0))</f>
        <v>#REF!</v>
      </c>
      <c r="AN67" s="213" t="e">
        <f>IF('Crisis Indicator Data'!#REF!="No Data",1,IF(#REF!&lt;&gt;"",1,0))</f>
        <v>#REF!</v>
      </c>
      <c r="AO67" s="213" t="e">
        <f>IF('Crisis Indicator Data'!#REF!="No Data",1,IF(#REF!&lt;&gt;"",1,0))</f>
        <v>#REF!</v>
      </c>
      <c r="AP67" s="213" t="e">
        <f>IF('Crisis Indicator Data'!#REF!="No Data",1,IF(#REF!&lt;&gt;"",1,0))</f>
        <v>#REF!</v>
      </c>
      <c r="AQ67" s="213" t="e">
        <f>IF('Crisis Indicator Data'!#REF!="No Data",1,IF(#REF!&lt;&gt;"",1,0))</f>
        <v>#REF!</v>
      </c>
      <c r="AR67" s="213" t="e">
        <f>IF('Crisis Indicator Data'!#REF!="No Data",1,IF(#REF!&lt;&gt;"",1,0))</f>
        <v>#REF!</v>
      </c>
      <c r="AS67" s="213" t="e">
        <f>IF('Crisis Indicator Data'!#REF!="No Data",1,IF(#REF!&lt;&gt;"",1,0))</f>
        <v>#REF!</v>
      </c>
      <c r="AT67" s="213" t="e">
        <f>IF('Crisis Indicator Data'!#REF!="No Data",1,IF(#REF!&lt;&gt;"",1,0))</f>
        <v>#REF!</v>
      </c>
      <c r="AU67" s="213" t="e">
        <f>IF('Crisis Indicator Data'!#REF!="No Data",1,IF(#REF!&lt;&gt;"",1,0))</f>
        <v>#REF!</v>
      </c>
      <c r="AV67" s="213" t="e">
        <f>IF('Crisis Indicator Data'!#REF!="No Data",1,IF(#REF!&lt;&gt;"",1,0))</f>
        <v>#REF!</v>
      </c>
      <c r="AW67" s="213" t="e">
        <f>IF('Crisis Indicator Data'!#REF!="No Data",1,IF(#REF!&lt;&gt;"",1,0))</f>
        <v>#REF!</v>
      </c>
      <c r="AX67" s="213" t="e">
        <f>IF('Crisis Indicator Data'!#REF!="No Data",1,IF(#REF!&lt;&gt;"",1,0))</f>
        <v>#REF!</v>
      </c>
      <c r="AY67" s="213" t="e">
        <f>IF('Crisis Indicator Data'!#REF!="No Data",1,IF(#REF!&lt;&gt;"",1,0))</f>
        <v>#REF!</v>
      </c>
      <c r="AZ67" s="213" t="e">
        <f>IF('Crisis Indicator Data'!#REF!="No Data",1,IF(#REF!&lt;&gt;"",1,0))</f>
        <v>#REF!</v>
      </c>
      <c r="BA67" t="e">
        <f t="shared" si="4"/>
        <v>#REF!</v>
      </c>
      <c r="BB67" s="22" t="e">
        <f t="shared" si="5"/>
        <v>#REF!</v>
      </c>
    </row>
    <row r="68" spans="1:54" x14ac:dyDescent="0.35">
      <c r="A68" t="s">
        <v>8165</v>
      </c>
      <c r="B68" s="213" t="e">
        <f>IF('Crisis Indicator Data'!#REF!="No Data",1,IF(#REF!&lt;&gt;"",1,0))</f>
        <v>#REF!</v>
      </c>
      <c r="C68" s="213" t="e">
        <f>IF('Crisis Indicator Data'!#REF!="No Data",1,IF(#REF!&lt;&gt;"",1,0))</f>
        <v>#REF!</v>
      </c>
      <c r="D68" s="213" t="e">
        <f>IF('Crisis Indicator Data'!#REF!="No Data",1,IF(#REF!&lt;&gt;"",1,0))</f>
        <v>#REF!</v>
      </c>
      <c r="E68" s="213" t="e">
        <f>IF('Crisis Indicator Data'!#REF!="No Data",1,IF(#REF!&lt;&gt;"",1,0))</f>
        <v>#REF!</v>
      </c>
      <c r="F68" s="213" t="e">
        <f>IF('Crisis Indicator Data'!#REF!="No Data",1,IF(#REF!&lt;&gt;"",1,0))</f>
        <v>#REF!</v>
      </c>
      <c r="G68" s="213" t="e">
        <f>IF('Crisis Indicator Data'!#REF!="No Data",1,IF(#REF!&lt;&gt;"",1,0))</f>
        <v>#REF!</v>
      </c>
      <c r="H68" s="213" t="e">
        <f>IF('Crisis Indicator Data'!#REF!="No Data",1,IF(#REF!&lt;&gt;"",1,0))</f>
        <v>#REF!</v>
      </c>
      <c r="I68" s="213" t="e">
        <f>IF('Crisis Indicator Data'!#REF!="No Data",1,IF(#REF!&lt;&gt;"",1,0))</f>
        <v>#REF!</v>
      </c>
      <c r="J68" s="213" t="e">
        <f>IF('Crisis Indicator Data'!#REF!="No Data",1,IF(#REF!&lt;&gt;"",1,0))</f>
        <v>#REF!</v>
      </c>
      <c r="K68" s="213" t="e">
        <f>IF('Crisis Indicator Data'!#REF!="No Data",1,IF(#REF!&lt;&gt;"",1,0))</f>
        <v>#REF!</v>
      </c>
      <c r="L68" s="213" t="e">
        <f>IF('Crisis Indicator Data'!#REF!="No Data",1,IF(#REF!&lt;&gt;"",1,0))</f>
        <v>#REF!</v>
      </c>
      <c r="M68" s="213" t="e">
        <f>IF('Crisis Indicator Data'!#REF!="No Data",1,IF(#REF!&lt;&gt;"",1,0))</f>
        <v>#REF!</v>
      </c>
      <c r="N68" s="213" t="e">
        <f>IF('Crisis Indicator Data'!#REF!="No Data",1,IF(#REF!&lt;&gt;"",1,0))</f>
        <v>#REF!</v>
      </c>
      <c r="O68" s="213" t="e">
        <f>IF('Crisis Indicator Data'!#REF!="No Data",1,IF(#REF!&lt;&gt;"",1,0))</f>
        <v>#REF!</v>
      </c>
      <c r="P68" s="213" t="e">
        <f>IF('Crisis Indicator Data'!#REF!="No Data",1,IF(#REF!&lt;&gt;"",1,0))</f>
        <v>#REF!</v>
      </c>
      <c r="Q68" s="213" t="e">
        <f>IF('Crisis Indicator Data'!#REF!="No Data",1,IF(#REF!&lt;&gt;"",1,0))</f>
        <v>#REF!</v>
      </c>
      <c r="R68" s="213" t="e">
        <f>IF('Crisis Indicator Data'!#REF!="No Data",1,IF(#REF!&lt;&gt;"",1,0))</f>
        <v>#REF!</v>
      </c>
      <c r="S68" s="213" t="e">
        <f>IF('Crisis Indicator Data'!#REF!="No Data",1,IF(#REF!&lt;&gt;"",1,0))</f>
        <v>#REF!</v>
      </c>
      <c r="T68" s="213" t="e">
        <f>IF('Crisis Indicator Data'!#REF!="No Data",1,IF(#REF!&lt;&gt;"",1,0))</f>
        <v>#REF!</v>
      </c>
      <c r="U68" s="213" t="e">
        <f>IF('Crisis Indicator Data'!#REF!="No Data",1,IF(#REF!&lt;&gt;"",1,0))</f>
        <v>#REF!</v>
      </c>
      <c r="V68" s="213" t="e">
        <f>IF('Crisis Indicator Data'!#REF!="No Data",1,IF(#REF!&lt;&gt;"",1,0))</f>
        <v>#REF!</v>
      </c>
      <c r="W68" s="213" t="e">
        <f>IF('Crisis Indicator Data'!#REF!="No Data",1,IF(#REF!&lt;&gt;"",1,0))</f>
        <v>#REF!</v>
      </c>
      <c r="X68" s="213" t="e">
        <f>IF('Crisis Indicator Data'!#REF!="No Data",1,IF(#REF!&lt;&gt;"",1,0))</f>
        <v>#REF!</v>
      </c>
      <c r="Y68" s="213" t="e">
        <f>IF('Crisis Indicator Data'!#REF!="No Data",1,IF(#REF!&lt;&gt;"",1,0))</f>
        <v>#REF!</v>
      </c>
      <c r="Z68" s="213" t="e">
        <f>IF('Crisis Indicator Data'!#REF!="No Data",1,IF(#REF!&lt;&gt;"",1,0))</f>
        <v>#REF!</v>
      </c>
      <c r="AA68" s="213" t="e">
        <f>IF('Crisis Indicator Data'!#REF!="No Data",1,IF(#REF!&lt;&gt;"",1,0))</f>
        <v>#REF!</v>
      </c>
      <c r="AB68" s="213" t="e">
        <f>IF('Crisis Indicator Data'!#REF!="No Data",1,IF(#REF!&lt;&gt;"",1,0))</f>
        <v>#REF!</v>
      </c>
      <c r="AC68" s="213" t="e">
        <f>IF('Crisis Indicator Data'!#REF!="No Data",1,IF(#REF!&lt;&gt;"",1,0))</f>
        <v>#REF!</v>
      </c>
      <c r="AD68" s="213" t="e">
        <f>IF('Crisis Indicator Data'!#REF!="No Data",1,IF(#REF!&lt;&gt;"",1,0))</f>
        <v>#REF!</v>
      </c>
      <c r="AE68" s="213" t="e">
        <f>IF('Crisis Indicator Data'!#REF!="No Data",1,IF(#REF!&lt;&gt;"",1,0))</f>
        <v>#REF!</v>
      </c>
      <c r="AF68" s="213" t="e">
        <f>IF('Crisis Indicator Data'!#REF!="No Data",1,IF(#REF!&lt;&gt;"",1,0))</f>
        <v>#REF!</v>
      </c>
      <c r="AG68" s="213" t="e">
        <f>IF('Crisis Indicator Data'!#REF!="No Data",1,IF(#REF!&lt;&gt;"",1,0))</f>
        <v>#REF!</v>
      </c>
      <c r="AH68" s="213" t="e">
        <f>IF('Crisis Indicator Data'!#REF!="No Data",1,IF(#REF!&lt;&gt;"",1,0))</f>
        <v>#REF!</v>
      </c>
      <c r="AI68" s="213" t="e">
        <f>IF('Crisis Indicator Data'!#REF!="No Data",1,IF(#REF!&lt;&gt;"",1,0))</f>
        <v>#REF!</v>
      </c>
      <c r="AJ68" s="213" t="e">
        <f>IF('Crisis Indicator Data'!#REF!="No Data",1,IF(#REF!&lt;&gt;"",1,0))</f>
        <v>#REF!</v>
      </c>
      <c r="AK68" s="213" t="e">
        <f>IF('Crisis Indicator Data'!#REF!="No Data",1,IF(#REF!&lt;&gt;"",1,0))</f>
        <v>#REF!</v>
      </c>
      <c r="AL68" s="213" t="e">
        <f>IF('Crisis Indicator Data'!#REF!="No Data",1,IF(#REF!&lt;&gt;"",1,0))</f>
        <v>#REF!</v>
      </c>
      <c r="AM68" s="213" t="e">
        <f>IF('Crisis Indicator Data'!#REF!="No Data",1,IF(#REF!&lt;&gt;"",1,0))</f>
        <v>#REF!</v>
      </c>
      <c r="AN68" s="213" t="e">
        <f>IF('Crisis Indicator Data'!#REF!="No Data",1,IF(#REF!&lt;&gt;"",1,0))</f>
        <v>#REF!</v>
      </c>
      <c r="AO68" s="213" t="e">
        <f>IF('Crisis Indicator Data'!#REF!="No Data",1,IF(#REF!&lt;&gt;"",1,0))</f>
        <v>#REF!</v>
      </c>
      <c r="AP68" s="213" t="e">
        <f>IF('Crisis Indicator Data'!#REF!="No Data",1,IF(#REF!&lt;&gt;"",1,0))</f>
        <v>#REF!</v>
      </c>
      <c r="AQ68" s="213" t="e">
        <f>IF('Crisis Indicator Data'!#REF!="No Data",1,IF(#REF!&lt;&gt;"",1,0))</f>
        <v>#REF!</v>
      </c>
      <c r="AR68" s="213" t="e">
        <f>IF('Crisis Indicator Data'!#REF!="No Data",1,IF(#REF!&lt;&gt;"",1,0))</f>
        <v>#REF!</v>
      </c>
      <c r="AS68" s="213" t="e">
        <f>IF('Crisis Indicator Data'!#REF!="No Data",1,IF(#REF!&lt;&gt;"",1,0))</f>
        <v>#REF!</v>
      </c>
      <c r="AT68" s="213" t="e">
        <f>IF('Crisis Indicator Data'!#REF!="No Data",1,IF(#REF!&lt;&gt;"",1,0))</f>
        <v>#REF!</v>
      </c>
      <c r="AU68" s="213" t="e">
        <f>IF('Crisis Indicator Data'!#REF!="No Data",1,IF(#REF!&lt;&gt;"",1,0))</f>
        <v>#REF!</v>
      </c>
      <c r="AV68" s="213" t="e">
        <f>IF('Crisis Indicator Data'!#REF!="No Data",1,IF(#REF!&lt;&gt;"",1,0))</f>
        <v>#REF!</v>
      </c>
      <c r="AW68" s="213" t="e">
        <f>IF('Crisis Indicator Data'!#REF!="No Data",1,IF(#REF!&lt;&gt;"",1,0))</f>
        <v>#REF!</v>
      </c>
      <c r="AX68" s="213" t="e">
        <f>IF('Crisis Indicator Data'!#REF!="No Data",1,IF(#REF!&lt;&gt;"",1,0))</f>
        <v>#REF!</v>
      </c>
      <c r="AY68" s="213" t="e">
        <f>IF('Crisis Indicator Data'!#REF!="No Data",1,IF(#REF!&lt;&gt;"",1,0))</f>
        <v>#REF!</v>
      </c>
      <c r="AZ68" s="213" t="e">
        <f>IF('Crisis Indicator Data'!#REF!="No Data",1,IF(#REF!&lt;&gt;"",1,0))</f>
        <v>#REF!</v>
      </c>
      <c r="BA68" t="e">
        <f t="shared" si="4"/>
        <v>#REF!</v>
      </c>
      <c r="BB68" s="22" t="e">
        <f t="shared" si="5"/>
        <v>#REF!</v>
      </c>
    </row>
    <row r="69" spans="1:54" x14ac:dyDescent="0.35">
      <c r="A69" t="s">
        <v>8155</v>
      </c>
      <c r="B69" s="213" t="e">
        <f>IF('Crisis Indicator Data'!#REF!="No Data",1,IF(#REF!&lt;&gt;"",1,0))</f>
        <v>#REF!</v>
      </c>
      <c r="C69" s="213" t="e">
        <f>IF('Crisis Indicator Data'!#REF!="No Data",1,IF(#REF!&lt;&gt;"",1,0))</f>
        <v>#REF!</v>
      </c>
      <c r="D69" s="213" t="e">
        <f>IF('Crisis Indicator Data'!#REF!="No Data",1,IF(#REF!&lt;&gt;"",1,0))</f>
        <v>#REF!</v>
      </c>
      <c r="E69" s="213" t="e">
        <f>IF('Crisis Indicator Data'!#REF!="No Data",1,IF(#REF!&lt;&gt;"",1,0))</f>
        <v>#REF!</v>
      </c>
      <c r="F69" s="213" t="e">
        <f>IF('Crisis Indicator Data'!#REF!="No Data",1,IF(#REF!&lt;&gt;"",1,0))</f>
        <v>#REF!</v>
      </c>
      <c r="G69" s="213" t="e">
        <f>IF('Crisis Indicator Data'!#REF!="No Data",1,IF(#REF!&lt;&gt;"",1,0))</f>
        <v>#REF!</v>
      </c>
      <c r="H69" s="213" t="e">
        <f>IF('Crisis Indicator Data'!#REF!="No Data",1,IF(#REF!&lt;&gt;"",1,0))</f>
        <v>#REF!</v>
      </c>
      <c r="I69" s="213" t="e">
        <f>IF('Crisis Indicator Data'!#REF!="No Data",1,IF(#REF!&lt;&gt;"",1,0))</f>
        <v>#REF!</v>
      </c>
      <c r="J69" s="213" t="e">
        <f>IF('Crisis Indicator Data'!#REF!="No Data",1,IF(#REF!&lt;&gt;"",1,0))</f>
        <v>#REF!</v>
      </c>
      <c r="K69" s="213" t="e">
        <f>IF('Crisis Indicator Data'!#REF!="No Data",1,IF(#REF!&lt;&gt;"",1,0))</f>
        <v>#REF!</v>
      </c>
      <c r="L69" s="213" t="e">
        <f>IF('Crisis Indicator Data'!#REF!="No Data",1,IF(#REF!&lt;&gt;"",1,0))</f>
        <v>#REF!</v>
      </c>
      <c r="M69" s="213" t="e">
        <f>IF('Crisis Indicator Data'!#REF!="No Data",1,IF(#REF!&lt;&gt;"",1,0))</f>
        <v>#REF!</v>
      </c>
      <c r="N69" s="213" t="e">
        <f>IF('Crisis Indicator Data'!#REF!="No Data",1,IF(#REF!&lt;&gt;"",1,0))</f>
        <v>#REF!</v>
      </c>
      <c r="O69" s="213" t="e">
        <f>IF('Crisis Indicator Data'!#REF!="No Data",1,IF(#REF!&lt;&gt;"",1,0))</f>
        <v>#REF!</v>
      </c>
      <c r="P69" s="213" t="e">
        <f>IF('Crisis Indicator Data'!#REF!="No Data",1,IF(#REF!&lt;&gt;"",1,0))</f>
        <v>#REF!</v>
      </c>
      <c r="Q69" s="213" t="e">
        <f>IF('Crisis Indicator Data'!#REF!="No Data",1,IF(#REF!&lt;&gt;"",1,0))</f>
        <v>#REF!</v>
      </c>
      <c r="R69" s="213" t="e">
        <f>IF('Crisis Indicator Data'!#REF!="No Data",1,IF(#REF!&lt;&gt;"",1,0))</f>
        <v>#REF!</v>
      </c>
      <c r="S69" s="213" t="e">
        <f>IF('Crisis Indicator Data'!#REF!="No Data",1,IF(#REF!&lt;&gt;"",1,0))</f>
        <v>#REF!</v>
      </c>
      <c r="T69" s="213" t="e">
        <f>IF('Crisis Indicator Data'!#REF!="No Data",1,IF(#REF!&lt;&gt;"",1,0))</f>
        <v>#REF!</v>
      </c>
      <c r="U69" s="213" t="e">
        <f>IF('Crisis Indicator Data'!#REF!="No Data",1,IF(#REF!&lt;&gt;"",1,0))</f>
        <v>#REF!</v>
      </c>
      <c r="V69" s="213" t="e">
        <f>IF('Crisis Indicator Data'!#REF!="No Data",1,IF(#REF!&lt;&gt;"",1,0))</f>
        <v>#REF!</v>
      </c>
      <c r="W69" s="213" t="e">
        <f>IF('Crisis Indicator Data'!#REF!="No Data",1,IF(#REF!&lt;&gt;"",1,0))</f>
        <v>#REF!</v>
      </c>
      <c r="X69" s="213" t="e">
        <f>IF('Crisis Indicator Data'!#REF!="No Data",1,IF(#REF!&lt;&gt;"",1,0))</f>
        <v>#REF!</v>
      </c>
      <c r="Y69" s="213" t="e">
        <f>IF('Crisis Indicator Data'!#REF!="No Data",1,IF(#REF!&lt;&gt;"",1,0))</f>
        <v>#REF!</v>
      </c>
      <c r="Z69" s="213" t="e">
        <f>IF('Crisis Indicator Data'!#REF!="No Data",1,IF(#REF!&lt;&gt;"",1,0))</f>
        <v>#REF!</v>
      </c>
      <c r="AA69" s="213" t="e">
        <f>IF('Crisis Indicator Data'!#REF!="No Data",1,IF(#REF!&lt;&gt;"",1,0))</f>
        <v>#REF!</v>
      </c>
      <c r="AB69" s="213" t="e">
        <f>IF('Crisis Indicator Data'!#REF!="No Data",1,IF(#REF!&lt;&gt;"",1,0))</f>
        <v>#REF!</v>
      </c>
      <c r="AC69" s="213" t="e">
        <f>IF('Crisis Indicator Data'!#REF!="No Data",1,IF(#REF!&lt;&gt;"",1,0))</f>
        <v>#REF!</v>
      </c>
      <c r="AD69" s="213" t="e">
        <f>IF('Crisis Indicator Data'!#REF!="No Data",1,IF(#REF!&lt;&gt;"",1,0))</f>
        <v>#REF!</v>
      </c>
      <c r="AE69" s="213" t="e">
        <f>IF('Crisis Indicator Data'!#REF!="No Data",1,IF(#REF!&lt;&gt;"",1,0))</f>
        <v>#REF!</v>
      </c>
      <c r="AF69" s="213" t="e">
        <f>IF('Crisis Indicator Data'!#REF!="No Data",1,IF(#REF!&lt;&gt;"",1,0))</f>
        <v>#REF!</v>
      </c>
      <c r="AG69" s="213" t="e">
        <f>IF('Crisis Indicator Data'!#REF!="No Data",1,IF(#REF!&lt;&gt;"",1,0))</f>
        <v>#REF!</v>
      </c>
      <c r="AH69" s="213" t="e">
        <f>IF('Crisis Indicator Data'!#REF!="No Data",1,IF(#REF!&lt;&gt;"",1,0))</f>
        <v>#REF!</v>
      </c>
      <c r="AI69" s="213" t="e">
        <f>IF('Crisis Indicator Data'!#REF!="No Data",1,IF(#REF!&lt;&gt;"",1,0))</f>
        <v>#REF!</v>
      </c>
      <c r="AJ69" s="213" t="e">
        <f>IF('Crisis Indicator Data'!#REF!="No Data",1,IF(#REF!&lt;&gt;"",1,0))</f>
        <v>#REF!</v>
      </c>
      <c r="AK69" s="213" t="e">
        <f>IF('Crisis Indicator Data'!#REF!="No Data",1,IF(#REF!&lt;&gt;"",1,0))</f>
        <v>#REF!</v>
      </c>
      <c r="AL69" s="213" t="e">
        <f>IF('Crisis Indicator Data'!#REF!="No Data",1,IF(#REF!&lt;&gt;"",1,0))</f>
        <v>#REF!</v>
      </c>
      <c r="AM69" s="213" t="e">
        <f>IF('Crisis Indicator Data'!#REF!="No Data",1,IF(#REF!&lt;&gt;"",1,0))</f>
        <v>#REF!</v>
      </c>
      <c r="AN69" s="213" t="e">
        <f>IF('Crisis Indicator Data'!#REF!="No Data",1,IF(#REF!&lt;&gt;"",1,0))</f>
        <v>#REF!</v>
      </c>
      <c r="AO69" s="213" t="e">
        <f>IF('Crisis Indicator Data'!#REF!="No Data",1,IF(#REF!&lt;&gt;"",1,0))</f>
        <v>#REF!</v>
      </c>
      <c r="AP69" s="213" t="e">
        <f>IF('Crisis Indicator Data'!#REF!="No Data",1,IF(#REF!&lt;&gt;"",1,0))</f>
        <v>#REF!</v>
      </c>
      <c r="AQ69" s="213" t="e">
        <f>IF('Crisis Indicator Data'!#REF!="No Data",1,IF(#REF!&lt;&gt;"",1,0))</f>
        <v>#REF!</v>
      </c>
      <c r="AR69" s="213" t="e">
        <f>IF('Crisis Indicator Data'!#REF!="No Data",1,IF(#REF!&lt;&gt;"",1,0))</f>
        <v>#REF!</v>
      </c>
      <c r="AS69" s="213" t="e">
        <f>IF('Crisis Indicator Data'!#REF!="No Data",1,IF(#REF!&lt;&gt;"",1,0))</f>
        <v>#REF!</v>
      </c>
      <c r="AT69" s="213" t="e">
        <f>IF('Crisis Indicator Data'!#REF!="No Data",1,IF(#REF!&lt;&gt;"",1,0))</f>
        <v>#REF!</v>
      </c>
      <c r="AU69" s="213" t="e">
        <f>IF('Crisis Indicator Data'!#REF!="No Data",1,IF(#REF!&lt;&gt;"",1,0))</f>
        <v>#REF!</v>
      </c>
      <c r="AV69" s="213" t="e">
        <f>IF('Crisis Indicator Data'!#REF!="No Data",1,IF(#REF!&lt;&gt;"",1,0))</f>
        <v>#REF!</v>
      </c>
      <c r="AW69" s="213" t="e">
        <f>IF('Crisis Indicator Data'!#REF!="No Data",1,IF(#REF!&lt;&gt;"",1,0))</f>
        <v>#REF!</v>
      </c>
      <c r="AX69" s="213" t="e">
        <f>IF('Crisis Indicator Data'!#REF!="No Data",1,IF(#REF!&lt;&gt;"",1,0))</f>
        <v>#REF!</v>
      </c>
      <c r="AY69" s="213" t="e">
        <f>IF('Crisis Indicator Data'!#REF!="No Data",1,IF(#REF!&lt;&gt;"",1,0))</f>
        <v>#REF!</v>
      </c>
      <c r="AZ69" s="213" t="e">
        <f>IF('Crisis Indicator Data'!#REF!="No Data",1,IF(#REF!&lt;&gt;"",1,0))</f>
        <v>#REF!</v>
      </c>
      <c r="BA69" t="e">
        <f t="shared" si="4"/>
        <v>#REF!</v>
      </c>
      <c r="BB69" s="22" t="e">
        <f t="shared" si="5"/>
        <v>#REF!</v>
      </c>
    </row>
    <row r="70" spans="1:54" x14ac:dyDescent="0.35">
      <c r="A70" t="s">
        <v>8159</v>
      </c>
      <c r="B70" s="213" t="e">
        <f>IF('Crisis Indicator Data'!#REF!="No Data",1,IF(#REF!&lt;&gt;"",1,0))</f>
        <v>#REF!</v>
      </c>
      <c r="C70" s="213" t="e">
        <f>IF('Crisis Indicator Data'!#REF!="No Data",1,IF(#REF!&lt;&gt;"",1,0))</f>
        <v>#REF!</v>
      </c>
      <c r="D70" s="213" t="e">
        <f>IF('Crisis Indicator Data'!#REF!="No Data",1,IF(#REF!&lt;&gt;"",1,0))</f>
        <v>#REF!</v>
      </c>
      <c r="E70" s="213" t="e">
        <f>IF('Crisis Indicator Data'!#REF!="No Data",1,IF(#REF!&lt;&gt;"",1,0))</f>
        <v>#REF!</v>
      </c>
      <c r="F70" s="213" t="e">
        <f>IF('Crisis Indicator Data'!#REF!="No Data",1,IF(#REF!&lt;&gt;"",1,0))</f>
        <v>#REF!</v>
      </c>
      <c r="G70" s="213" t="e">
        <f>IF('Crisis Indicator Data'!#REF!="No Data",1,IF(#REF!&lt;&gt;"",1,0))</f>
        <v>#REF!</v>
      </c>
      <c r="H70" s="213" t="e">
        <f>IF('Crisis Indicator Data'!#REF!="No Data",1,IF(#REF!&lt;&gt;"",1,0))</f>
        <v>#REF!</v>
      </c>
      <c r="I70" s="213" t="e">
        <f>IF('Crisis Indicator Data'!#REF!="No Data",1,IF(#REF!&lt;&gt;"",1,0))</f>
        <v>#REF!</v>
      </c>
      <c r="J70" s="213" t="e">
        <f>IF('Crisis Indicator Data'!#REF!="No Data",1,IF(#REF!&lt;&gt;"",1,0))</f>
        <v>#REF!</v>
      </c>
      <c r="K70" s="213" t="e">
        <f>IF('Crisis Indicator Data'!#REF!="No Data",1,IF(#REF!&lt;&gt;"",1,0))</f>
        <v>#REF!</v>
      </c>
      <c r="L70" s="213" t="e">
        <f>IF('Crisis Indicator Data'!#REF!="No Data",1,IF(#REF!&lt;&gt;"",1,0))</f>
        <v>#REF!</v>
      </c>
      <c r="M70" s="213" t="e">
        <f>IF('Crisis Indicator Data'!#REF!="No Data",1,IF(#REF!&lt;&gt;"",1,0))</f>
        <v>#REF!</v>
      </c>
      <c r="N70" s="213" t="e">
        <f>IF('Crisis Indicator Data'!#REF!="No Data",1,IF(#REF!&lt;&gt;"",1,0))</f>
        <v>#REF!</v>
      </c>
      <c r="O70" s="213" t="e">
        <f>IF('Crisis Indicator Data'!#REF!="No Data",1,IF(#REF!&lt;&gt;"",1,0))</f>
        <v>#REF!</v>
      </c>
      <c r="P70" s="213" t="e">
        <f>IF('Crisis Indicator Data'!#REF!="No Data",1,IF(#REF!&lt;&gt;"",1,0))</f>
        <v>#REF!</v>
      </c>
      <c r="Q70" s="213" t="e">
        <f>IF('Crisis Indicator Data'!#REF!="No Data",1,IF(#REF!&lt;&gt;"",1,0))</f>
        <v>#REF!</v>
      </c>
      <c r="R70" s="213" t="e">
        <f>IF('Crisis Indicator Data'!#REF!="No Data",1,IF(#REF!&lt;&gt;"",1,0))</f>
        <v>#REF!</v>
      </c>
      <c r="S70" s="213" t="e">
        <f>IF('Crisis Indicator Data'!#REF!="No Data",1,IF(#REF!&lt;&gt;"",1,0))</f>
        <v>#REF!</v>
      </c>
      <c r="T70" s="213" t="e">
        <f>IF('Crisis Indicator Data'!#REF!="No Data",1,IF(#REF!&lt;&gt;"",1,0))</f>
        <v>#REF!</v>
      </c>
      <c r="U70" s="213" t="e">
        <f>IF('Crisis Indicator Data'!#REF!="No Data",1,IF(#REF!&lt;&gt;"",1,0))</f>
        <v>#REF!</v>
      </c>
      <c r="V70" s="213" t="e">
        <f>IF('Crisis Indicator Data'!#REF!="No Data",1,IF(#REF!&lt;&gt;"",1,0))</f>
        <v>#REF!</v>
      </c>
      <c r="W70" s="213" t="e">
        <f>IF('Crisis Indicator Data'!#REF!="No Data",1,IF(#REF!&lt;&gt;"",1,0))</f>
        <v>#REF!</v>
      </c>
      <c r="X70" s="213" t="e">
        <f>IF('Crisis Indicator Data'!#REF!="No Data",1,IF(#REF!&lt;&gt;"",1,0))</f>
        <v>#REF!</v>
      </c>
      <c r="Y70" s="213" t="e">
        <f>IF('Crisis Indicator Data'!#REF!="No Data",1,IF(#REF!&lt;&gt;"",1,0))</f>
        <v>#REF!</v>
      </c>
      <c r="Z70" s="213" t="e">
        <f>IF('Crisis Indicator Data'!#REF!="No Data",1,IF(#REF!&lt;&gt;"",1,0))</f>
        <v>#REF!</v>
      </c>
      <c r="AA70" s="213" t="e">
        <f>IF('Crisis Indicator Data'!#REF!="No Data",1,IF(#REF!&lt;&gt;"",1,0))</f>
        <v>#REF!</v>
      </c>
      <c r="AB70" s="213" t="e">
        <f>IF('Crisis Indicator Data'!#REF!="No Data",1,IF(#REF!&lt;&gt;"",1,0))</f>
        <v>#REF!</v>
      </c>
      <c r="AC70" s="213" t="e">
        <f>IF('Crisis Indicator Data'!#REF!="No Data",1,IF(#REF!&lt;&gt;"",1,0))</f>
        <v>#REF!</v>
      </c>
      <c r="AD70" s="213" t="e">
        <f>IF('Crisis Indicator Data'!#REF!="No Data",1,IF(#REF!&lt;&gt;"",1,0))</f>
        <v>#REF!</v>
      </c>
      <c r="AE70" s="213" t="e">
        <f>IF('Crisis Indicator Data'!#REF!="No Data",1,IF(#REF!&lt;&gt;"",1,0))</f>
        <v>#REF!</v>
      </c>
      <c r="AF70" s="213" t="e">
        <f>IF('Crisis Indicator Data'!#REF!="No Data",1,IF(#REF!&lt;&gt;"",1,0))</f>
        <v>#REF!</v>
      </c>
      <c r="AG70" s="213" t="e">
        <f>IF('Crisis Indicator Data'!#REF!="No Data",1,IF(#REF!&lt;&gt;"",1,0))</f>
        <v>#REF!</v>
      </c>
      <c r="AH70" s="213" t="e">
        <f>IF('Crisis Indicator Data'!#REF!="No Data",1,IF(#REF!&lt;&gt;"",1,0))</f>
        <v>#REF!</v>
      </c>
      <c r="AI70" s="213" t="e">
        <f>IF('Crisis Indicator Data'!#REF!="No Data",1,IF(#REF!&lt;&gt;"",1,0))</f>
        <v>#REF!</v>
      </c>
      <c r="AJ70" s="213" t="e">
        <f>IF('Crisis Indicator Data'!#REF!="No Data",1,IF(#REF!&lt;&gt;"",1,0))</f>
        <v>#REF!</v>
      </c>
      <c r="AK70" s="213" t="e">
        <f>IF('Crisis Indicator Data'!#REF!="No Data",1,IF(#REF!&lt;&gt;"",1,0))</f>
        <v>#REF!</v>
      </c>
      <c r="AL70" s="213" t="e">
        <f>IF('Crisis Indicator Data'!#REF!="No Data",1,IF(#REF!&lt;&gt;"",1,0))</f>
        <v>#REF!</v>
      </c>
      <c r="AM70" s="213" t="e">
        <f>IF('Crisis Indicator Data'!#REF!="No Data",1,IF(#REF!&lt;&gt;"",1,0))</f>
        <v>#REF!</v>
      </c>
      <c r="AN70" s="213" t="e">
        <f>IF('Crisis Indicator Data'!#REF!="No Data",1,IF(#REF!&lt;&gt;"",1,0))</f>
        <v>#REF!</v>
      </c>
      <c r="AO70" s="213" t="e">
        <f>IF('Crisis Indicator Data'!#REF!="No Data",1,IF(#REF!&lt;&gt;"",1,0))</f>
        <v>#REF!</v>
      </c>
      <c r="AP70" s="213" t="e">
        <f>IF('Crisis Indicator Data'!#REF!="No Data",1,IF(#REF!&lt;&gt;"",1,0))</f>
        <v>#REF!</v>
      </c>
      <c r="AQ70" s="213" t="e">
        <f>IF('Crisis Indicator Data'!#REF!="No Data",1,IF(#REF!&lt;&gt;"",1,0))</f>
        <v>#REF!</v>
      </c>
      <c r="AR70" s="213" t="e">
        <f>IF('Crisis Indicator Data'!#REF!="No Data",1,IF(#REF!&lt;&gt;"",1,0))</f>
        <v>#REF!</v>
      </c>
      <c r="AS70" s="213" t="e">
        <f>IF('Crisis Indicator Data'!#REF!="No Data",1,IF(#REF!&lt;&gt;"",1,0))</f>
        <v>#REF!</v>
      </c>
      <c r="AT70" s="213" t="e">
        <f>IF('Crisis Indicator Data'!#REF!="No Data",1,IF(#REF!&lt;&gt;"",1,0))</f>
        <v>#REF!</v>
      </c>
      <c r="AU70" s="213" t="e">
        <f>IF('Crisis Indicator Data'!#REF!="No Data",1,IF(#REF!&lt;&gt;"",1,0))</f>
        <v>#REF!</v>
      </c>
      <c r="AV70" s="213" t="e">
        <f>IF('Crisis Indicator Data'!#REF!="No Data",1,IF(#REF!&lt;&gt;"",1,0))</f>
        <v>#REF!</v>
      </c>
      <c r="AW70" s="213" t="e">
        <f>IF('Crisis Indicator Data'!#REF!="No Data",1,IF(#REF!&lt;&gt;"",1,0))</f>
        <v>#REF!</v>
      </c>
      <c r="AX70" s="213" t="e">
        <f>IF('Crisis Indicator Data'!#REF!="No Data",1,IF(#REF!&lt;&gt;"",1,0))</f>
        <v>#REF!</v>
      </c>
      <c r="AY70" s="213" t="e">
        <f>IF('Crisis Indicator Data'!#REF!="No Data",1,IF(#REF!&lt;&gt;"",1,0))</f>
        <v>#REF!</v>
      </c>
      <c r="AZ70" s="213" t="e">
        <f>IF('Crisis Indicator Data'!#REF!="No Data",1,IF(#REF!&lt;&gt;"",1,0))</f>
        <v>#REF!</v>
      </c>
      <c r="BA70" t="e">
        <f t="shared" si="4"/>
        <v>#REF!</v>
      </c>
      <c r="BB70" s="22" t="e">
        <f t="shared" si="5"/>
        <v>#REF!</v>
      </c>
    </row>
    <row r="71" spans="1:54" x14ac:dyDescent="0.35">
      <c r="A71" t="s">
        <v>8167</v>
      </c>
      <c r="B71" s="213" t="e">
        <f>IF('Crisis Indicator Data'!#REF!="No Data",1,IF(#REF!&lt;&gt;"",1,0))</f>
        <v>#REF!</v>
      </c>
      <c r="C71" s="213" t="e">
        <f>IF('Crisis Indicator Data'!#REF!="No Data",1,IF(#REF!&lt;&gt;"",1,0))</f>
        <v>#REF!</v>
      </c>
      <c r="D71" s="213" t="e">
        <f>IF('Crisis Indicator Data'!#REF!="No Data",1,IF(#REF!&lt;&gt;"",1,0))</f>
        <v>#REF!</v>
      </c>
      <c r="E71" s="213" t="e">
        <f>IF('Crisis Indicator Data'!#REF!="No Data",1,IF(#REF!&lt;&gt;"",1,0))</f>
        <v>#REF!</v>
      </c>
      <c r="F71" s="213" t="e">
        <f>IF('Crisis Indicator Data'!#REF!="No Data",1,IF(#REF!&lt;&gt;"",1,0))</f>
        <v>#REF!</v>
      </c>
      <c r="G71" s="213" t="e">
        <f>IF('Crisis Indicator Data'!#REF!="No Data",1,IF(#REF!&lt;&gt;"",1,0))</f>
        <v>#REF!</v>
      </c>
      <c r="H71" s="213" t="e">
        <f>IF('Crisis Indicator Data'!#REF!="No Data",1,IF(#REF!&lt;&gt;"",1,0))</f>
        <v>#REF!</v>
      </c>
      <c r="I71" s="213" t="e">
        <f>IF('Crisis Indicator Data'!#REF!="No Data",1,IF(#REF!&lt;&gt;"",1,0))</f>
        <v>#REF!</v>
      </c>
      <c r="J71" s="213" t="e">
        <f>IF('Crisis Indicator Data'!#REF!="No Data",1,IF(#REF!&lt;&gt;"",1,0))</f>
        <v>#REF!</v>
      </c>
      <c r="K71" s="213" t="e">
        <f>IF('Crisis Indicator Data'!#REF!="No Data",1,IF(#REF!&lt;&gt;"",1,0))</f>
        <v>#REF!</v>
      </c>
      <c r="L71" s="213" t="e">
        <f>IF('Crisis Indicator Data'!#REF!="No Data",1,IF(#REF!&lt;&gt;"",1,0))</f>
        <v>#REF!</v>
      </c>
      <c r="M71" s="213" t="e">
        <f>IF('Crisis Indicator Data'!#REF!="No Data",1,IF(#REF!&lt;&gt;"",1,0))</f>
        <v>#REF!</v>
      </c>
      <c r="N71" s="213" t="e">
        <f>IF('Crisis Indicator Data'!#REF!="No Data",1,IF(#REF!&lt;&gt;"",1,0))</f>
        <v>#REF!</v>
      </c>
      <c r="O71" s="213" t="e">
        <f>IF('Crisis Indicator Data'!#REF!="No Data",1,IF(#REF!&lt;&gt;"",1,0))</f>
        <v>#REF!</v>
      </c>
      <c r="P71" s="213" t="e">
        <f>IF('Crisis Indicator Data'!#REF!="No Data",1,IF(#REF!&lt;&gt;"",1,0))</f>
        <v>#REF!</v>
      </c>
      <c r="Q71" s="213" t="e">
        <f>IF('Crisis Indicator Data'!#REF!="No Data",1,IF(#REF!&lt;&gt;"",1,0))</f>
        <v>#REF!</v>
      </c>
      <c r="R71" s="213" t="e">
        <f>IF('Crisis Indicator Data'!#REF!="No Data",1,IF(#REF!&lt;&gt;"",1,0))</f>
        <v>#REF!</v>
      </c>
      <c r="S71" s="213" t="e">
        <f>IF('Crisis Indicator Data'!#REF!="No Data",1,IF(#REF!&lt;&gt;"",1,0))</f>
        <v>#REF!</v>
      </c>
      <c r="T71" s="213" t="e">
        <f>IF('Crisis Indicator Data'!#REF!="No Data",1,IF(#REF!&lt;&gt;"",1,0))</f>
        <v>#REF!</v>
      </c>
      <c r="U71" s="213" t="e">
        <f>IF('Crisis Indicator Data'!#REF!="No Data",1,IF(#REF!&lt;&gt;"",1,0))</f>
        <v>#REF!</v>
      </c>
      <c r="V71" s="213" t="e">
        <f>IF('Crisis Indicator Data'!#REF!="No Data",1,IF(#REF!&lt;&gt;"",1,0))</f>
        <v>#REF!</v>
      </c>
      <c r="W71" s="213" t="e">
        <f>IF('Crisis Indicator Data'!#REF!="No Data",1,IF(#REF!&lt;&gt;"",1,0))</f>
        <v>#REF!</v>
      </c>
      <c r="X71" s="213" t="e">
        <f>IF('Crisis Indicator Data'!#REF!="No Data",1,IF(#REF!&lt;&gt;"",1,0))</f>
        <v>#REF!</v>
      </c>
      <c r="Y71" s="213" t="e">
        <f>IF('Crisis Indicator Data'!#REF!="No Data",1,IF(#REF!&lt;&gt;"",1,0))</f>
        <v>#REF!</v>
      </c>
      <c r="Z71" s="213" t="e">
        <f>IF('Crisis Indicator Data'!#REF!="No Data",1,IF(#REF!&lt;&gt;"",1,0))</f>
        <v>#REF!</v>
      </c>
      <c r="AA71" s="213" t="e">
        <f>IF('Crisis Indicator Data'!#REF!="No Data",1,IF(#REF!&lt;&gt;"",1,0))</f>
        <v>#REF!</v>
      </c>
      <c r="AB71" s="213" t="e">
        <f>IF('Crisis Indicator Data'!#REF!="No Data",1,IF(#REF!&lt;&gt;"",1,0))</f>
        <v>#REF!</v>
      </c>
      <c r="AC71" s="213" t="e">
        <f>IF('Crisis Indicator Data'!#REF!="No Data",1,IF(#REF!&lt;&gt;"",1,0))</f>
        <v>#REF!</v>
      </c>
      <c r="AD71" s="213" t="e">
        <f>IF('Crisis Indicator Data'!#REF!="No Data",1,IF(#REF!&lt;&gt;"",1,0))</f>
        <v>#REF!</v>
      </c>
      <c r="AE71" s="213" t="e">
        <f>IF('Crisis Indicator Data'!#REF!="No Data",1,IF(#REF!&lt;&gt;"",1,0))</f>
        <v>#REF!</v>
      </c>
      <c r="AF71" s="213" t="e">
        <f>IF('Crisis Indicator Data'!#REF!="No Data",1,IF(#REF!&lt;&gt;"",1,0))</f>
        <v>#REF!</v>
      </c>
      <c r="AG71" s="213" t="e">
        <f>IF('Crisis Indicator Data'!#REF!="No Data",1,IF(#REF!&lt;&gt;"",1,0))</f>
        <v>#REF!</v>
      </c>
      <c r="AH71" s="213" t="e">
        <f>IF('Crisis Indicator Data'!#REF!="No Data",1,IF(#REF!&lt;&gt;"",1,0))</f>
        <v>#REF!</v>
      </c>
      <c r="AI71" s="213" t="e">
        <f>IF('Crisis Indicator Data'!#REF!="No Data",1,IF(#REF!&lt;&gt;"",1,0))</f>
        <v>#REF!</v>
      </c>
      <c r="AJ71" s="213" t="e">
        <f>IF('Crisis Indicator Data'!#REF!="No Data",1,IF(#REF!&lt;&gt;"",1,0))</f>
        <v>#REF!</v>
      </c>
      <c r="AK71" s="213" t="e">
        <f>IF('Crisis Indicator Data'!#REF!="No Data",1,IF(#REF!&lt;&gt;"",1,0))</f>
        <v>#REF!</v>
      </c>
      <c r="AL71" s="213" t="e">
        <f>IF('Crisis Indicator Data'!#REF!="No Data",1,IF(#REF!&lt;&gt;"",1,0))</f>
        <v>#REF!</v>
      </c>
      <c r="AM71" s="213" t="e">
        <f>IF('Crisis Indicator Data'!#REF!="No Data",1,IF(#REF!&lt;&gt;"",1,0))</f>
        <v>#REF!</v>
      </c>
      <c r="AN71" s="213" t="e">
        <f>IF('Crisis Indicator Data'!#REF!="No Data",1,IF(#REF!&lt;&gt;"",1,0))</f>
        <v>#REF!</v>
      </c>
      <c r="AO71" s="213" t="e">
        <f>IF('Crisis Indicator Data'!#REF!="No Data",1,IF(#REF!&lt;&gt;"",1,0))</f>
        <v>#REF!</v>
      </c>
      <c r="AP71" s="213" t="e">
        <f>IF('Crisis Indicator Data'!#REF!="No Data",1,IF(#REF!&lt;&gt;"",1,0))</f>
        <v>#REF!</v>
      </c>
      <c r="AQ71" s="213" t="e">
        <f>IF('Crisis Indicator Data'!#REF!="No Data",1,IF(#REF!&lt;&gt;"",1,0))</f>
        <v>#REF!</v>
      </c>
      <c r="AR71" s="213" t="e">
        <f>IF('Crisis Indicator Data'!#REF!="No Data",1,IF(#REF!&lt;&gt;"",1,0))</f>
        <v>#REF!</v>
      </c>
      <c r="AS71" s="213" t="e">
        <f>IF('Crisis Indicator Data'!#REF!="No Data",1,IF(#REF!&lt;&gt;"",1,0))</f>
        <v>#REF!</v>
      </c>
      <c r="AT71" s="213" t="e">
        <f>IF('Crisis Indicator Data'!#REF!="No Data",1,IF(#REF!&lt;&gt;"",1,0))</f>
        <v>#REF!</v>
      </c>
      <c r="AU71" s="213" t="e">
        <f>IF('Crisis Indicator Data'!#REF!="No Data",1,IF(#REF!&lt;&gt;"",1,0))</f>
        <v>#REF!</v>
      </c>
      <c r="AV71" s="213" t="e">
        <f>IF('Crisis Indicator Data'!#REF!="No Data",1,IF(#REF!&lt;&gt;"",1,0))</f>
        <v>#REF!</v>
      </c>
      <c r="AW71" s="213" t="e">
        <f>IF('Crisis Indicator Data'!#REF!="No Data",1,IF(#REF!&lt;&gt;"",1,0))</f>
        <v>#REF!</v>
      </c>
      <c r="AX71" s="213" t="e">
        <f>IF('Crisis Indicator Data'!#REF!="No Data",1,IF(#REF!&lt;&gt;"",1,0))</f>
        <v>#REF!</v>
      </c>
      <c r="AY71" s="213" t="e">
        <f>IF('Crisis Indicator Data'!#REF!="No Data",1,IF(#REF!&lt;&gt;"",1,0))</f>
        <v>#REF!</v>
      </c>
      <c r="AZ71" s="213" t="e">
        <f>IF('Crisis Indicator Data'!#REF!="No Data",1,IF(#REF!&lt;&gt;"",1,0))</f>
        <v>#REF!</v>
      </c>
      <c r="BA71" t="e">
        <f t="shared" si="4"/>
        <v>#REF!</v>
      </c>
      <c r="BB71" s="22" t="e">
        <f t="shared" si="5"/>
        <v>#REF!</v>
      </c>
    </row>
    <row r="72" spans="1:54" x14ac:dyDescent="0.35">
      <c r="A72" t="s">
        <v>8171</v>
      </c>
      <c r="B72" s="213" t="e">
        <f>IF('Crisis Indicator Data'!#REF!="No Data",1,IF(#REF!&lt;&gt;"",1,0))</f>
        <v>#REF!</v>
      </c>
      <c r="C72" s="213" t="e">
        <f>IF('Crisis Indicator Data'!#REF!="No Data",1,IF(#REF!&lt;&gt;"",1,0))</f>
        <v>#REF!</v>
      </c>
      <c r="D72" s="213" t="e">
        <f>IF('Crisis Indicator Data'!#REF!="No Data",1,IF(#REF!&lt;&gt;"",1,0))</f>
        <v>#REF!</v>
      </c>
      <c r="E72" s="213" t="e">
        <f>IF('Crisis Indicator Data'!#REF!="No Data",1,IF(#REF!&lt;&gt;"",1,0))</f>
        <v>#REF!</v>
      </c>
      <c r="F72" s="213" t="e">
        <f>IF('Crisis Indicator Data'!#REF!="No Data",1,IF(#REF!&lt;&gt;"",1,0))</f>
        <v>#REF!</v>
      </c>
      <c r="G72" s="213" t="e">
        <f>IF('Crisis Indicator Data'!#REF!="No Data",1,IF(#REF!&lt;&gt;"",1,0))</f>
        <v>#REF!</v>
      </c>
      <c r="H72" s="213" t="e">
        <f>IF('Crisis Indicator Data'!#REF!="No Data",1,IF(#REF!&lt;&gt;"",1,0))</f>
        <v>#REF!</v>
      </c>
      <c r="I72" s="213" t="e">
        <f>IF('Crisis Indicator Data'!#REF!="No Data",1,IF(#REF!&lt;&gt;"",1,0))</f>
        <v>#REF!</v>
      </c>
      <c r="J72" s="213" t="e">
        <f>IF('Crisis Indicator Data'!#REF!="No Data",1,IF(#REF!&lt;&gt;"",1,0))</f>
        <v>#REF!</v>
      </c>
      <c r="K72" s="213" t="e">
        <f>IF('Crisis Indicator Data'!#REF!="No Data",1,IF(#REF!&lt;&gt;"",1,0))</f>
        <v>#REF!</v>
      </c>
      <c r="L72" s="213" t="e">
        <f>IF('Crisis Indicator Data'!#REF!="No Data",1,IF(#REF!&lt;&gt;"",1,0))</f>
        <v>#REF!</v>
      </c>
      <c r="M72" s="213" t="e">
        <f>IF('Crisis Indicator Data'!#REF!="No Data",1,IF(#REF!&lt;&gt;"",1,0))</f>
        <v>#REF!</v>
      </c>
      <c r="N72" s="213" t="e">
        <f>IF('Crisis Indicator Data'!#REF!="No Data",1,IF(#REF!&lt;&gt;"",1,0))</f>
        <v>#REF!</v>
      </c>
      <c r="O72" s="213" t="e">
        <f>IF('Crisis Indicator Data'!#REF!="No Data",1,IF(#REF!&lt;&gt;"",1,0))</f>
        <v>#REF!</v>
      </c>
      <c r="P72" s="213" t="e">
        <f>IF('Crisis Indicator Data'!#REF!="No Data",1,IF(#REF!&lt;&gt;"",1,0))</f>
        <v>#REF!</v>
      </c>
      <c r="Q72" s="213" t="e">
        <f>IF('Crisis Indicator Data'!#REF!="No Data",1,IF(#REF!&lt;&gt;"",1,0))</f>
        <v>#REF!</v>
      </c>
      <c r="R72" s="213" t="e">
        <f>IF('Crisis Indicator Data'!#REF!="No Data",1,IF(#REF!&lt;&gt;"",1,0))</f>
        <v>#REF!</v>
      </c>
      <c r="S72" s="213" t="e">
        <f>IF('Crisis Indicator Data'!#REF!="No Data",1,IF(#REF!&lt;&gt;"",1,0))</f>
        <v>#REF!</v>
      </c>
      <c r="T72" s="213" t="e">
        <f>IF('Crisis Indicator Data'!#REF!="No Data",1,IF(#REF!&lt;&gt;"",1,0))</f>
        <v>#REF!</v>
      </c>
      <c r="U72" s="213" t="e">
        <f>IF('Crisis Indicator Data'!#REF!="No Data",1,IF(#REF!&lt;&gt;"",1,0))</f>
        <v>#REF!</v>
      </c>
      <c r="V72" s="213" t="e">
        <f>IF('Crisis Indicator Data'!#REF!="No Data",1,IF(#REF!&lt;&gt;"",1,0))</f>
        <v>#REF!</v>
      </c>
      <c r="W72" s="213" t="e">
        <f>IF('Crisis Indicator Data'!#REF!="No Data",1,IF(#REF!&lt;&gt;"",1,0))</f>
        <v>#REF!</v>
      </c>
      <c r="X72" s="213" t="e">
        <f>IF('Crisis Indicator Data'!#REF!="No Data",1,IF(#REF!&lt;&gt;"",1,0))</f>
        <v>#REF!</v>
      </c>
      <c r="Y72" s="213" t="e">
        <f>IF('Crisis Indicator Data'!#REF!="No Data",1,IF(#REF!&lt;&gt;"",1,0))</f>
        <v>#REF!</v>
      </c>
      <c r="Z72" s="213" t="e">
        <f>IF('Crisis Indicator Data'!#REF!="No Data",1,IF(#REF!&lt;&gt;"",1,0))</f>
        <v>#REF!</v>
      </c>
      <c r="AA72" s="213" t="e">
        <f>IF('Crisis Indicator Data'!#REF!="No Data",1,IF(#REF!&lt;&gt;"",1,0))</f>
        <v>#REF!</v>
      </c>
      <c r="AB72" s="213" t="e">
        <f>IF('Crisis Indicator Data'!#REF!="No Data",1,IF(#REF!&lt;&gt;"",1,0))</f>
        <v>#REF!</v>
      </c>
      <c r="AC72" s="213" t="e">
        <f>IF('Crisis Indicator Data'!#REF!="No Data",1,IF(#REF!&lt;&gt;"",1,0))</f>
        <v>#REF!</v>
      </c>
      <c r="AD72" s="213" t="e">
        <f>IF('Crisis Indicator Data'!#REF!="No Data",1,IF(#REF!&lt;&gt;"",1,0))</f>
        <v>#REF!</v>
      </c>
      <c r="AE72" s="213" t="e">
        <f>IF('Crisis Indicator Data'!#REF!="No Data",1,IF(#REF!&lt;&gt;"",1,0))</f>
        <v>#REF!</v>
      </c>
      <c r="AF72" s="213" t="e">
        <f>IF('Crisis Indicator Data'!#REF!="No Data",1,IF(#REF!&lt;&gt;"",1,0))</f>
        <v>#REF!</v>
      </c>
      <c r="AG72" s="213" t="e">
        <f>IF('Crisis Indicator Data'!#REF!="No Data",1,IF(#REF!&lt;&gt;"",1,0))</f>
        <v>#REF!</v>
      </c>
      <c r="AH72" s="213" t="e">
        <f>IF('Crisis Indicator Data'!#REF!="No Data",1,IF(#REF!&lt;&gt;"",1,0))</f>
        <v>#REF!</v>
      </c>
      <c r="AI72" s="213" t="e">
        <f>IF('Crisis Indicator Data'!#REF!="No Data",1,IF(#REF!&lt;&gt;"",1,0))</f>
        <v>#REF!</v>
      </c>
      <c r="AJ72" s="213" t="e">
        <f>IF('Crisis Indicator Data'!#REF!="No Data",1,IF(#REF!&lt;&gt;"",1,0))</f>
        <v>#REF!</v>
      </c>
      <c r="AK72" s="213" t="e">
        <f>IF('Crisis Indicator Data'!#REF!="No Data",1,IF(#REF!&lt;&gt;"",1,0))</f>
        <v>#REF!</v>
      </c>
      <c r="AL72" s="213" t="e">
        <f>IF('Crisis Indicator Data'!#REF!="No Data",1,IF(#REF!&lt;&gt;"",1,0))</f>
        <v>#REF!</v>
      </c>
      <c r="AM72" s="213" t="e">
        <f>IF('Crisis Indicator Data'!#REF!="No Data",1,IF(#REF!&lt;&gt;"",1,0))</f>
        <v>#REF!</v>
      </c>
      <c r="AN72" s="213" t="e">
        <f>IF('Crisis Indicator Data'!#REF!="No Data",1,IF(#REF!&lt;&gt;"",1,0))</f>
        <v>#REF!</v>
      </c>
      <c r="AO72" s="213" t="e">
        <f>IF('Crisis Indicator Data'!#REF!="No Data",1,IF(#REF!&lt;&gt;"",1,0))</f>
        <v>#REF!</v>
      </c>
      <c r="AP72" s="213" t="e">
        <f>IF('Crisis Indicator Data'!#REF!="No Data",1,IF(#REF!&lt;&gt;"",1,0))</f>
        <v>#REF!</v>
      </c>
      <c r="AQ72" s="213" t="e">
        <f>IF('Crisis Indicator Data'!#REF!="No Data",1,IF(#REF!&lt;&gt;"",1,0))</f>
        <v>#REF!</v>
      </c>
      <c r="AR72" s="213" t="e">
        <f>IF('Crisis Indicator Data'!#REF!="No Data",1,IF(#REF!&lt;&gt;"",1,0))</f>
        <v>#REF!</v>
      </c>
      <c r="AS72" s="213" t="e">
        <f>IF('Crisis Indicator Data'!#REF!="No Data",1,IF(#REF!&lt;&gt;"",1,0))</f>
        <v>#REF!</v>
      </c>
      <c r="AT72" s="213" t="e">
        <f>IF('Crisis Indicator Data'!#REF!="No Data",1,IF(#REF!&lt;&gt;"",1,0))</f>
        <v>#REF!</v>
      </c>
      <c r="AU72" s="213" t="e">
        <f>IF('Crisis Indicator Data'!#REF!="No Data",1,IF(#REF!&lt;&gt;"",1,0))</f>
        <v>#REF!</v>
      </c>
      <c r="AV72" s="213" t="e">
        <f>IF('Crisis Indicator Data'!#REF!="No Data",1,IF(#REF!&lt;&gt;"",1,0))</f>
        <v>#REF!</v>
      </c>
      <c r="AW72" s="213" t="e">
        <f>IF('Crisis Indicator Data'!#REF!="No Data",1,IF(#REF!&lt;&gt;"",1,0))</f>
        <v>#REF!</v>
      </c>
      <c r="AX72" s="213" t="e">
        <f>IF('Crisis Indicator Data'!#REF!="No Data",1,IF(#REF!&lt;&gt;"",1,0))</f>
        <v>#REF!</v>
      </c>
      <c r="AY72" s="213" t="e">
        <f>IF('Crisis Indicator Data'!#REF!="No Data",1,IF(#REF!&lt;&gt;"",1,0))</f>
        <v>#REF!</v>
      </c>
      <c r="AZ72" s="213" t="e">
        <f>IF('Crisis Indicator Data'!#REF!="No Data",1,IF(#REF!&lt;&gt;"",1,0))</f>
        <v>#REF!</v>
      </c>
      <c r="BA72" t="e">
        <f t="shared" si="4"/>
        <v>#REF!</v>
      </c>
      <c r="BB72" s="22" t="e">
        <f t="shared" si="5"/>
        <v>#REF!</v>
      </c>
    </row>
    <row r="73" spans="1:54" x14ac:dyDescent="0.35">
      <c r="A73" t="s">
        <v>8168</v>
      </c>
      <c r="B73" s="213" t="e">
        <f>IF('Crisis Indicator Data'!#REF!="No Data",1,IF(#REF!&lt;&gt;"",1,0))</f>
        <v>#REF!</v>
      </c>
      <c r="C73" s="213" t="e">
        <f>IF('Crisis Indicator Data'!#REF!="No Data",1,IF(#REF!&lt;&gt;"",1,0))</f>
        <v>#REF!</v>
      </c>
      <c r="D73" s="213" t="e">
        <f>IF('Crisis Indicator Data'!#REF!="No Data",1,IF(#REF!&lt;&gt;"",1,0))</f>
        <v>#REF!</v>
      </c>
      <c r="E73" s="213" t="e">
        <f>IF('Crisis Indicator Data'!#REF!="No Data",1,IF(#REF!&lt;&gt;"",1,0))</f>
        <v>#REF!</v>
      </c>
      <c r="F73" s="213" t="e">
        <f>IF('Crisis Indicator Data'!#REF!="No Data",1,IF(#REF!&lt;&gt;"",1,0))</f>
        <v>#REF!</v>
      </c>
      <c r="G73" s="213" t="e">
        <f>IF('Crisis Indicator Data'!#REF!="No Data",1,IF(#REF!&lt;&gt;"",1,0))</f>
        <v>#REF!</v>
      </c>
      <c r="H73" s="213" t="e">
        <f>IF('Crisis Indicator Data'!#REF!="No Data",1,IF(#REF!&lt;&gt;"",1,0))</f>
        <v>#REF!</v>
      </c>
      <c r="I73" s="213" t="e">
        <f>IF('Crisis Indicator Data'!#REF!="No Data",1,IF(#REF!&lt;&gt;"",1,0))</f>
        <v>#REF!</v>
      </c>
      <c r="J73" s="213" t="e">
        <f>IF('Crisis Indicator Data'!#REF!="No Data",1,IF(#REF!&lt;&gt;"",1,0))</f>
        <v>#REF!</v>
      </c>
      <c r="K73" s="213" t="e">
        <f>IF('Crisis Indicator Data'!#REF!="No Data",1,IF(#REF!&lt;&gt;"",1,0))</f>
        <v>#REF!</v>
      </c>
      <c r="L73" s="213" t="e">
        <f>IF('Crisis Indicator Data'!#REF!="No Data",1,IF(#REF!&lt;&gt;"",1,0))</f>
        <v>#REF!</v>
      </c>
      <c r="M73" s="213" t="e">
        <f>IF('Crisis Indicator Data'!#REF!="No Data",1,IF(#REF!&lt;&gt;"",1,0))</f>
        <v>#REF!</v>
      </c>
      <c r="N73" s="213" t="e">
        <f>IF('Crisis Indicator Data'!#REF!="No Data",1,IF(#REF!&lt;&gt;"",1,0))</f>
        <v>#REF!</v>
      </c>
      <c r="O73" s="213" t="e">
        <f>IF('Crisis Indicator Data'!#REF!="No Data",1,IF(#REF!&lt;&gt;"",1,0))</f>
        <v>#REF!</v>
      </c>
      <c r="P73" s="213" t="e">
        <f>IF('Crisis Indicator Data'!#REF!="No Data",1,IF(#REF!&lt;&gt;"",1,0))</f>
        <v>#REF!</v>
      </c>
      <c r="Q73" s="213" t="e">
        <f>IF('Crisis Indicator Data'!#REF!="No Data",1,IF(#REF!&lt;&gt;"",1,0))</f>
        <v>#REF!</v>
      </c>
      <c r="R73" s="213" t="e">
        <f>IF('Crisis Indicator Data'!#REF!="No Data",1,IF(#REF!&lt;&gt;"",1,0))</f>
        <v>#REF!</v>
      </c>
      <c r="S73" s="213" t="e">
        <f>IF('Crisis Indicator Data'!#REF!="No Data",1,IF(#REF!&lt;&gt;"",1,0))</f>
        <v>#REF!</v>
      </c>
      <c r="T73" s="213" t="e">
        <f>IF('Crisis Indicator Data'!#REF!="No Data",1,IF(#REF!&lt;&gt;"",1,0))</f>
        <v>#REF!</v>
      </c>
      <c r="U73" s="213" t="e">
        <f>IF('Crisis Indicator Data'!#REF!="No Data",1,IF(#REF!&lt;&gt;"",1,0))</f>
        <v>#REF!</v>
      </c>
      <c r="V73" s="213" t="e">
        <f>IF('Crisis Indicator Data'!#REF!="No Data",1,IF(#REF!&lt;&gt;"",1,0))</f>
        <v>#REF!</v>
      </c>
      <c r="W73" s="213" t="e">
        <f>IF('Crisis Indicator Data'!#REF!="No Data",1,IF(#REF!&lt;&gt;"",1,0))</f>
        <v>#REF!</v>
      </c>
      <c r="X73" s="213" t="e">
        <f>IF('Crisis Indicator Data'!#REF!="No Data",1,IF(#REF!&lt;&gt;"",1,0))</f>
        <v>#REF!</v>
      </c>
      <c r="Y73" s="213" t="e">
        <f>IF('Crisis Indicator Data'!#REF!="No Data",1,IF(#REF!&lt;&gt;"",1,0))</f>
        <v>#REF!</v>
      </c>
      <c r="Z73" s="213" t="e">
        <f>IF('Crisis Indicator Data'!#REF!="No Data",1,IF(#REF!&lt;&gt;"",1,0))</f>
        <v>#REF!</v>
      </c>
      <c r="AA73" s="213" t="e">
        <f>IF('Crisis Indicator Data'!#REF!="No Data",1,IF(#REF!&lt;&gt;"",1,0))</f>
        <v>#REF!</v>
      </c>
      <c r="AB73" s="213" t="e">
        <f>IF('Crisis Indicator Data'!#REF!="No Data",1,IF(#REF!&lt;&gt;"",1,0))</f>
        <v>#REF!</v>
      </c>
      <c r="AC73" s="213" t="e">
        <f>IF('Crisis Indicator Data'!#REF!="No Data",1,IF(#REF!&lt;&gt;"",1,0))</f>
        <v>#REF!</v>
      </c>
      <c r="AD73" s="213" t="e">
        <f>IF('Crisis Indicator Data'!#REF!="No Data",1,IF(#REF!&lt;&gt;"",1,0))</f>
        <v>#REF!</v>
      </c>
      <c r="AE73" s="213" t="e">
        <f>IF('Crisis Indicator Data'!#REF!="No Data",1,IF(#REF!&lt;&gt;"",1,0))</f>
        <v>#REF!</v>
      </c>
      <c r="AF73" s="213" t="e">
        <f>IF('Crisis Indicator Data'!#REF!="No Data",1,IF(#REF!&lt;&gt;"",1,0))</f>
        <v>#REF!</v>
      </c>
      <c r="AG73" s="213" t="e">
        <f>IF('Crisis Indicator Data'!#REF!="No Data",1,IF(#REF!&lt;&gt;"",1,0))</f>
        <v>#REF!</v>
      </c>
      <c r="AH73" s="213" t="e">
        <f>IF('Crisis Indicator Data'!#REF!="No Data",1,IF(#REF!&lt;&gt;"",1,0))</f>
        <v>#REF!</v>
      </c>
      <c r="AI73" s="213" t="e">
        <f>IF('Crisis Indicator Data'!#REF!="No Data",1,IF(#REF!&lt;&gt;"",1,0))</f>
        <v>#REF!</v>
      </c>
      <c r="AJ73" s="213" t="e">
        <f>IF('Crisis Indicator Data'!#REF!="No Data",1,IF(#REF!&lt;&gt;"",1,0))</f>
        <v>#REF!</v>
      </c>
      <c r="AK73" s="213" t="e">
        <f>IF('Crisis Indicator Data'!#REF!="No Data",1,IF(#REF!&lt;&gt;"",1,0))</f>
        <v>#REF!</v>
      </c>
      <c r="AL73" s="213" t="e">
        <f>IF('Crisis Indicator Data'!#REF!="No Data",1,IF(#REF!&lt;&gt;"",1,0))</f>
        <v>#REF!</v>
      </c>
      <c r="AM73" s="213" t="e">
        <f>IF('Crisis Indicator Data'!#REF!="No Data",1,IF(#REF!&lt;&gt;"",1,0))</f>
        <v>#REF!</v>
      </c>
      <c r="AN73" s="213" t="e">
        <f>IF('Crisis Indicator Data'!#REF!="No Data",1,IF(#REF!&lt;&gt;"",1,0))</f>
        <v>#REF!</v>
      </c>
      <c r="AO73" s="213" t="e">
        <f>IF('Crisis Indicator Data'!#REF!="No Data",1,IF(#REF!&lt;&gt;"",1,0))</f>
        <v>#REF!</v>
      </c>
      <c r="AP73" s="213" t="e">
        <f>IF('Crisis Indicator Data'!#REF!="No Data",1,IF(#REF!&lt;&gt;"",1,0))</f>
        <v>#REF!</v>
      </c>
      <c r="AQ73" s="213" t="e">
        <f>IF('Crisis Indicator Data'!#REF!="No Data",1,IF(#REF!&lt;&gt;"",1,0))</f>
        <v>#REF!</v>
      </c>
      <c r="AR73" s="213" t="e">
        <f>IF('Crisis Indicator Data'!#REF!="No Data",1,IF(#REF!&lt;&gt;"",1,0))</f>
        <v>#REF!</v>
      </c>
      <c r="AS73" s="213" t="e">
        <f>IF('Crisis Indicator Data'!#REF!="No Data",1,IF(#REF!&lt;&gt;"",1,0))</f>
        <v>#REF!</v>
      </c>
      <c r="AT73" s="213" t="e">
        <f>IF('Crisis Indicator Data'!#REF!="No Data",1,IF(#REF!&lt;&gt;"",1,0))</f>
        <v>#REF!</v>
      </c>
      <c r="AU73" s="213" t="e">
        <f>IF('Crisis Indicator Data'!#REF!="No Data",1,IF(#REF!&lt;&gt;"",1,0))</f>
        <v>#REF!</v>
      </c>
      <c r="AV73" s="213" t="e">
        <f>IF('Crisis Indicator Data'!#REF!="No Data",1,IF(#REF!&lt;&gt;"",1,0))</f>
        <v>#REF!</v>
      </c>
      <c r="AW73" s="213" t="e">
        <f>IF('Crisis Indicator Data'!#REF!="No Data",1,IF(#REF!&lt;&gt;"",1,0))</f>
        <v>#REF!</v>
      </c>
      <c r="AX73" s="213" t="e">
        <f>IF('Crisis Indicator Data'!#REF!="No Data",1,IF(#REF!&lt;&gt;"",1,0))</f>
        <v>#REF!</v>
      </c>
      <c r="AY73" s="213" t="e">
        <f>IF('Crisis Indicator Data'!#REF!="No Data",1,IF(#REF!&lt;&gt;"",1,0))</f>
        <v>#REF!</v>
      </c>
      <c r="AZ73" s="213" t="e">
        <f>IF('Crisis Indicator Data'!#REF!="No Data",1,IF(#REF!&lt;&gt;"",1,0))</f>
        <v>#REF!</v>
      </c>
      <c r="BA73" t="e">
        <f t="shared" si="4"/>
        <v>#REF!</v>
      </c>
      <c r="BB73" s="22" t="e">
        <f t="shared" si="5"/>
        <v>#REF!</v>
      </c>
    </row>
    <row r="74" spans="1:54" x14ac:dyDescent="0.35">
      <c r="A74" t="s">
        <v>8172</v>
      </c>
      <c r="B74" s="213" t="e">
        <f>IF('Crisis Indicator Data'!#REF!="No Data",1,IF(#REF!&lt;&gt;"",1,0))</f>
        <v>#REF!</v>
      </c>
      <c r="C74" s="213" t="e">
        <f>IF('Crisis Indicator Data'!#REF!="No Data",1,IF(#REF!&lt;&gt;"",1,0))</f>
        <v>#REF!</v>
      </c>
      <c r="D74" s="213" t="e">
        <f>IF('Crisis Indicator Data'!#REF!="No Data",1,IF(#REF!&lt;&gt;"",1,0))</f>
        <v>#REF!</v>
      </c>
      <c r="E74" s="213" t="e">
        <f>IF('Crisis Indicator Data'!#REF!="No Data",1,IF(#REF!&lt;&gt;"",1,0))</f>
        <v>#REF!</v>
      </c>
      <c r="F74" s="213" t="e">
        <f>IF('Crisis Indicator Data'!#REF!="No Data",1,IF(#REF!&lt;&gt;"",1,0))</f>
        <v>#REF!</v>
      </c>
      <c r="G74" s="213" t="e">
        <f>IF('Crisis Indicator Data'!#REF!="No Data",1,IF(#REF!&lt;&gt;"",1,0))</f>
        <v>#REF!</v>
      </c>
      <c r="H74" s="213" t="e">
        <f>IF('Crisis Indicator Data'!#REF!="No Data",1,IF(#REF!&lt;&gt;"",1,0))</f>
        <v>#REF!</v>
      </c>
      <c r="I74" s="213" t="e">
        <f>IF('Crisis Indicator Data'!#REF!="No Data",1,IF(#REF!&lt;&gt;"",1,0))</f>
        <v>#REF!</v>
      </c>
      <c r="J74" s="213" t="e">
        <f>IF('Crisis Indicator Data'!#REF!="No Data",1,IF(#REF!&lt;&gt;"",1,0))</f>
        <v>#REF!</v>
      </c>
      <c r="K74" s="213" t="e">
        <f>IF('Crisis Indicator Data'!#REF!="No Data",1,IF(#REF!&lt;&gt;"",1,0))</f>
        <v>#REF!</v>
      </c>
      <c r="L74" s="213" t="e">
        <f>IF('Crisis Indicator Data'!#REF!="No Data",1,IF(#REF!&lt;&gt;"",1,0))</f>
        <v>#REF!</v>
      </c>
      <c r="M74" s="213" t="e">
        <f>IF('Crisis Indicator Data'!#REF!="No Data",1,IF(#REF!&lt;&gt;"",1,0))</f>
        <v>#REF!</v>
      </c>
      <c r="N74" s="213" t="e">
        <f>IF('Crisis Indicator Data'!#REF!="No Data",1,IF(#REF!&lt;&gt;"",1,0))</f>
        <v>#REF!</v>
      </c>
      <c r="O74" s="213" t="e">
        <f>IF('Crisis Indicator Data'!#REF!="No Data",1,IF(#REF!&lt;&gt;"",1,0))</f>
        <v>#REF!</v>
      </c>
      <c r="P74" s="213" t="e">
        <f>IF('Crisis Indicator Data'!#REF!="No Data",1,IF(#REF!&lt;&gt;"",1,0))</f>
        <v>#REF!</v>
      </c>
      <c r="Q74" s="213" t="e">
        <f>IF('Crisis Indicator Data'!#REF!="No Data",1,IF(#REF!&lt;&gt;"",1,0))</f>
        <v>#REF!</v>
      </c>
      <c r="R74" s="213" t="e">
        <f>IF('Crisis Indicator Data'!#REF!="No Data",1,IF(#REF!&lt;&gt;"",1,0))</f>
        <v>#REF!</v>
      </c>
      <c r="S74" s="213" t="e">
        <f>IF('Crisis Indicator Data'!#REF!="No Data",1,IF(#REF!&lt;&gt;"",1,0))</f>
        <v>#REF!</v>
      </c>
      <c r="T74" s="213" t="e">
        <f>IF('Crisis Indicator Data'!#REF!="No Data",1,IF(#REF!&lt;&gt;"",1,0))</f>
        <v>#REF!</v>
      </c>
      <c r="U74" s="213" t="e">
        <f>IF('Crisis Indicator Data'!#REF!="No Data",1,IF(#REF!&lt;&gt;"",1,0))</f>
        <v>#REF!</v>
      </c>
      <c r="V74" s="213" t="e">
        <f>IF('Crisis Indicator Data'!#REF!="No Data",1,IF(#REF!&lt;&gt;"",1,0))</f>
        <v>#REF!</v>
      </c>
      <c r="W74" s="213" t="e">
        <f>IF('Crisis Indicator Data'!#REF!="No Data",1,IF(#REF!&lt;&gt;"",1,0))</f>
        <v>#REF!</v>
      </c>
      <c r="X74" s="213" t="e">
        <f>IF('Crisis Indicator Data'!#REF!="No Data",1,IF(#REF!&lt;&gt;"",1,0))</f>
        <v>#REF!</v>
      </c>
      <c r="Y74" s="213" t="e">
        <f>IF('Crisis Indicator Data'!#REF!="No Data",1,IF(#REF!&lt;&gt;"",1,0))</f>
        <v>#REF!</v>
      </c>
      <c r="Z74" s="213" t="e">
        <f>IF('Crisis Indicator Data'!#REF!="No Data",1,IF(#REF!&lt;&gt;"",1,0))</f>
        <v>#REF!</v>
      </c>
      <c r="AA74" s="213" t="e">
        <f>IF('Crisis Indicator Data'!#REF!="No Data",1,IF(#REF!&lt;&gt;"",1,0))</f>
        <v>#REF!</v>
      </c>
      <c r="AB74" s="213" t="e">
        <f>IF('Crisis Indicator Data'!#REF!="No Data",1,IF(#REF!&lt;&gt;"",1,0))</f>
        <v>#REF!</v>
      </c>
      <c r="AC74" s="213" t="e">
        <f>IF('Crisis Indicator Data'!#REF!="No Data",1,IF(#REF!&lt;&gt;"",1,0))</f>
        <v>#REF!</v>
      </c>
      <c r="AD74" s="213" t="e">
        <f>IF('Crisis Indicator Data'!#REF!="No Data",1,IF(#REF!&lt;&gt;"",1,0))</f>
        <v>#REF!</v>
      </c>
      <c r="AE74" s="213" t="e">
        <f>IF('Crisis Indicator Data'!#REF!="No Data",1,IF(#REF!&lt;&gt;"",1,0))</f>
        <v>#REF!</v>
      </c>
      <c r="AF74" s="213" t="e">
        <f>IF('Crisis Indicator Data'!#REF!="No Data",1,IF(#REF!&lt;&gt;"",1,0))</f>
        <v>#REF!</v>
      </c>
      <c r="AG74" s="213" t="e">
        <f>IF('Crisis Indicator Data'!#REF!="No Data",1,IF(#REF!&lt;&gt;"",1,0))</f>
        <v>#REF!</v>
      </c>
      <c r="AH74" s="213" t="e">
        <f>IF('Crisis Indicator Data'!#REF!="No Data",1,IF(#REF!&lt;&gt;"",1,0))</f>
        <v>#REF!</v>
      </c>
      <c r="AI74" s="213" t="e">
        <f>IF('Crisis Indicator Data'!#REF!="No Data",1,IF(#REF!&lt;&gt;"",1,0))</f>
        <v>#REF!</v>
      </c>
      <c r="AJ74" s="213" t="e">
        <f>IF('Crisis Indicator Data'!#REF!="No Data",1,IF(#REF!&lt;&gt;"",1,0))</f>
        <v>#REF!</v>
      </c>
      <c r="AK74" s="213" t="e">
        <f>IF('Crisis Indicator Data'!#REF!="No Data",1,IF(#REF!&lt;&gt;"",1,0))</f>
        <v>#REF!</v>
      </c>
      <c r="AL74" s="213" t="e">
        <f>IF('Crisis Indicator Data'!#REF!="No Data",1,IF(#REF!&lt;&gt;"",1,0))</f>
        <v>#REF!</v>
      </c>
      <c r="AM74" s="213" t="e">
        <f>IF('Crisis Indicator Data'!#REF!="No Data",1,IF(#REF!&lt;&gt;"",1,0))</f>
        <v>#REF!</v>
      </c>
      <c r="AN74" s="213" t="e">
        <f>IF('Crisis Indicator Data'!#REF!="No Data",1,IF(#REF!&lt;&gt;"",1,0))</f>
        <v>#REF!</v>
      </c>
      <c r="AO74" s="213" t="e">
        <f>IF('Crisis Indicator Data'!#REF!="No Data",1,IF(#REF!&lt;&gt;"",1,0))</f>
        <v>#REF!</v>
      </c>
      <c r="AP74" s="213" t="e">
        <f>IF('Crisis Indicator Data'!#REF!="No Data",1,IF(#REF!&lt;&gt;"",1,0))</f>
        <v>#REF!</v>
      </c>
      <c r="AQ74" s="213" t="e">
        <f>IF('Crisis Indicator Data'!#REF!="No Data",1,IF(#REF!&lt;&gt;"",1,0))</f>
        <v>#REF!</v>
      </c>
      <c r="AR74" s="213" t="e">
        <f>IF('Crisis Indicator Data'!#REF!="No Data",1,IF(#REF!&lt;&gt;"",1,0))</f>
        <v>#REF!</v>
      </c>
      <c r="AS74" s="213" t="e">
        <f>IF('Crisis Indicator Data'!#REF!="No Data",1,IF(#REF!&lt;&gt;"",1,0))</f>
        <v>#REF!</v>
      </c>
      <c r="AT74" s="213" t="e">
        <f>IF('Crisis Indicator Data'!#REF!="No Data",1,IF(#REF!&lt;&gt;"",1,0))</f>
        <v>#REF!</v>
      </c>
      <c r="AU74" s="213" t="e">
        <f>IF('Crisis Indicator Data'!#REF!="No Data",1,IF(#REF!&lt;&gt;"",1,0))</f>
        <v>#REF!</v>
      </c>
      <c r="AV74" s="213" t="e">
        <f>IF('Crisis Indicator Data'!#REF!="No Data",1,IF(#REF!&lt;&gt;"",1,0))</f>
        <v>#REF!</v>
      </c>
      <c r="AW74" s="213" t="e">
        <f>IF('Crisis Indicator Data'!#REF!="No Data",1,IF(#REF!&lt;&gt;"",1,0))</f>
        <v>#REF!</v>
      </c>
      <c r="AX74" s="213" t="e">
        <f>IF('Crisis Indicator Data'!#REF!="No Data",1,IF(#REF!&lt;&gt;"",1,0))</f>
        <v>#REF!</v>
      </c>
      <c r="AY74" s="213" t="e">
        <f>IF('Crisis Indicator Data'!#REF!="No Data",1,IF(#REF!&lt;&gt;"",1,0))</f>
        <v>#REF!</v>
      </c>
      <c r="AZ74" s="213" t="e">
        <f>IF('Crisis Indicator Data'!#REF!="No Data",1,IF(#REF!&lt;&gt;"",1,0))</f>
        <v>#REF!</v>
      </c>
      <c r="BA74" t="e">
        <f t="shared" si="4"/>
        <v>#REF!</v>
      </c>
      <c r="BB74" s="22" t="e">
        <f t="shared" si="5"/>
        <v>#REF!</v>
      </c>
    </row>
    <row r="75" spans="1:54" x14ac:dyDescent="0.35">
      <c r="A75" t="s">
        <v>8180</v>
      </c>
      <c r="B75" s="213" t="e">
        <f>IF('Crisis Indicator Data'!#REF!="No Data",1,IF(#REF!&lt;&gt;"",1,0))</f>
        <v>#REF!</v>
      </c>
      <c r="C75" s="213" t="e">
        <f>IF('Crisis Indicator Data'!#REF!="No Data",1,IF(#REF!&lt;&gt;"",1,0))</f>
        <v>#REF!</v>
      </c>
      <c r="D75" s="213" t="e">
        <f>IF('Crisis Indicator Data'!#REF!="No Data",1,IF(#REF!&lt;&gt;"",1,0))</f>
        <v>#REF!</v>
      </c>
      <c r="E75" s="213" t="e">
        <f>IF('Crisis Indicator Data'!#REF!="No Data",1,IF(#REF!&lt;&gt;"",1,0))</f>
        <v>#REF!</v>
      </c>
      <c r="F75" s="213" t="e">
        <f>IF('Crisis Indicator Data'!#REF!="No Data",1,IF(#REF!&lt;&gt;"",1,0))</f>
        <v>#REF!</v>
      </c>
      <c r="G75" s="213" t="e">
        <f>IF('Crisis Indicator Data'!#REF!="No Data",1,IF(#REF!&lt;&gt;"",1,0))</f>
        <v>#REF!</v>
      </c>
      <c r="H75" s="213" t="e">
        <f>IF('Crisis Indicator Data'!#REF!="No Data",1,IF(#REF!&lt;&gt;"",1,0))</f>
        <v>#REF!</v>
      </c>
      <c r="I75" s="213" t="e">
        <f>IF('Crisis Indicator Data'!#REF!="No Data",1,IF(#REF!&lt;&gt;"",1,0))</f>
        <v>#REF!</v>
      </c>
      <c r="J75" s="213" t="e">
        <f>IF('Crisis Indicator Data'!#REF!="No Data",1,IF(#REF!&lt;&gt;"",1,0))</f>
        <v>#REF!</v>
      </c>
      <c r="K75" s="213" t="e">
        <f>IF('Crisis Indicator Data'!#REF!="No Data",1,IF(#REF!&lt;&gt;"",1,0))</f>
        <v>#REF!</v>
      </c>
      <c r="L75" s="213" t="e">
        <f>IF('Crisis Indicator Data'!#REF!="No Data",1,IF(#REF!&lt;&gt;"",1,0))</f>
        <v>#REF!</v>
      </c>
      <c r="M75" s="213" t="e">
        <f>IF('Crisis Indicator Data'!#REF!="No Data",1,IF(#REF!&lt;&gt;"",1,0))</f>
        <v>#REF!</v>
      </c>
      <c r="N75" s="213" t="e">
        <f>IF('Crisis Indicator Data'!#REF!="No Data",1,IF(#REF!&lt;&gt;"",1,0))</f>
        <v>#REF!</v>
      </c>
      <c r="O75" s="213" t="e">
        <f>IF('Crisis Indicator Data'!#REF!="No Data",1,IF(#REF!&lt;&gt;"",1,0))</f>
        <v>#REF!</v>
      </c>
      <c r="P75" s="213" t="e">
        <f>IF('Crisis Indicator Data'!#REF!="No Data",1,IF(#REF!&lt;&gt;"",1,0))</f>
        <v>#REF!</v>
      </c>
      <c r="Q75" s="213" t="e">
        <f>IF('Crisis Indicator Data'!#REF!="No Data",1,IF(#REF!&lt;&gt;"",1,0))</f>
        <v>#REF!</v>
      </c>
      <c r="R75" s="213" t="e">
        <f>IF('Crisis Indicator Data'!#REF!="No Data",1,IF(#REF!&lt;&gt;"",1,0))</f>
        <v>#REF!</v>
      </c>
      <c r="S75" s="213" t="e">
        <f>IF('Crisis Indicator Data'!#REF!="No Data",1,IF(#REF!&lt;&gt;"",1,0))</f>
        <v>#REF!</v>
      </c>
      <c r="T75" s="213" t="e">
        <f>IF('Crisis Indicator Data'!#REF!="No Data",1,IF(#REF!&lt;&gt;"",1,0))</f>
        <v>#REF!</v>
      </c>
      <c r="U75" s="213" t="e">
        <f>IF('Crisis Indicator Data'!#REF!="No Data",1,IF(#REF!&lt;&gt;"",1,0))</f>
        <v>#REF!</v>
      </c>
      <c r="V75" s="213" t="e">
        <f>IF('Crisis Indicator Data'!#REF!="No Data",1,IF(#REF!&lt;&gt;"",1,0))</f>
        <v>#REF!</v>
      </c>
      <c r="W75" s="213" t="e">
        <f>IF('Crisis Indicator Data'!#REF!="No Data",1,IF(#REF!&lt;&gt;"",1,0))</f>
        <v>#REF!</v>
      </c>
      <c r="X75" s="213" t="e">
        <f>IF('Crisis Indicator Data'!#REF!="No Data",1,IF(#REF!&lt;&gt;"",1,0))</f>
        <v>#REF!</v>
      </c>
      <c r="Y75" s="213" t="e">
        <f>IF('Crisis Indicator Data'!#REF!="No Data",1,IF(#REF!&lt;&gt;"",1,0))</f>
        <v>#REF!</v>
      </c>
      <c r="Z75" s="213" t="e">
        <f>IF('Crisis Indicator Data'!#REF!="No Data",1,IF(#REF!&lt;&gt;"",1,0))</f>
        <v>#REF!</v>
      </c>
      <c r="AA75" s="213" t="e">
        <f>IF('Crisis Indicator Data'!#REF!="No Data",1,IF(#REF!&lt;&gt;"",1,0))</f>
        <v>#REF!</v>
      </c>
      <c r="AB75" s="213" t="e">
        <f>IF('Crisis Indicator Data'!#REF!="No Data",1,IF(#REF!&lt;&gt;"",1,0))</f>
        <v>#REF!</v>
      </c>
      <c r="AC75" s="213" t="e">
        <f>IF('Crisis Indicator Data'!#REF!="No Data",1,IF(#REF!&lt;&gt;"",1,0))</f>
        <v>#REF!</v>
      </c>
      <c r="AD75" s="213" t="e">
        <f>IF('Crisis Indicator Data'!#REF!="No Data",1,IF(#REF!&lt;&gt;"",1,0))</f>
        <v>#REF!</v>
      </c>
      <c r="AE75" s="213" t="e">
        <f>IF('Crisis Indicator Data'!#REF!="No Data",1,IF(#REF!&lt;&gt;"",1,0))</f>
        <v>#REF!</v>
      </c>
      <c r="AF75" s="213" t="e">
        <f>IF('Crisis Indicator Data'!#REF!="No Data",1,IF(#REF!&lt;&gt;"",1,0))</f>
        <v>#REF!</v>
      </c>
      <c r="AG75" s="213" t="e">
        <f>IF('Crisis Indicator Data'!#REF!="No Data",1,IF(#REF!&lt;&gt;"",1,0))</f>
        <v>#REF!</v>
      </c>
      <c r="AH75" s="213" t="e">
        <f>IF('Crisis Indicator Data'!#REF!="No Data",1,IF(#REF!&lt;&gt;"",1,0))</f>
        <v>#REF!</v>
      </c>
      <c r="AI75" s="213" t="e">
        <f>IF('Crisis Indicator Data'!#REF!="No Data",1,IF(#REF!&lt;&gt;"",1,0))</f>
        <v>#REF!</v>
      </c>
      <c r="AJ75" s="213" t="e">
        <f>IF('Crisis Indicator Data'!#REF!="No Data",1,IF(#REF!&lt;&gt;"",1,0))</f>
        <v>#REF!</v>
      </c>
      <c r="AK75" s="213" t="e">
        <f>IF('Crisis Indicator Data'!#REF!="No Data",1,IF(#REF!&lt;&gt;"",1,0))</f>
        <v>#REF!</v>
      </c>
      <c r="AL75" s="213" t="e">
        <f>IF('Crisis Indicator Data'!#REF!="No Data",1,IF(#REF!&lt;&gt;"",1,0))</f>
        <v>#REF!</v>
      </c>
      <c r="AM75" s="213" t="e">
        <f>IF('Crisis Indicator Data'!#REF!="No Data",1,IF(#REF!&lt;&gt;"",1,0))</f>
        <v>#REF!</v>
      </c>
      <c r="AN75" s="213" t="e">
        <f>IF('Crisis Indicator Data'!#REF!="No Data",1,IF(#REF!&lt;&gt;"",1,0))</f>
        <v>#REF!</v>
      </c>
      <c r="AO75" s="213" t="e">
        <f>IF('Crisis Indicator Data'!#REF!="No Data",1,IF(#REF!&lt;&gt;"",1,0))</f>
        <v>#REF!</v>
      </c>
      <c r="AP75" s="213" t="e">
        <f>IF('Crisis Indicator Data'!#REF!="No Data",1,IF(#REF!&lt;&gt;"",1,0))</f>
        <v>#REF!</v>
      </c>
      <c r="AQ75" s="213" t="e">
        <f>IF('Crisis Indicator Data'!#REF!="No Data",1,IF(#REF!&lt;&gt;"",1,0))</f>
        <v>#REF!</v>
      </c>
      <c r="AR75" s="213" t="e">
        <f>IF('Crisis Indicator Data'!#REF!="No Data",1,IF(#REF!&lt;&gt;"",1,0))</f>
        <v>#REF!</v>
      </c>
      <c r="AS75" s="213" t="e">
        <f>IF('Crisis Indicator Data'!#REF!="No Data",1,IF(#REF!&lt;&gt;"",1,0))</f>
        <v>#REF!</v>
      </c>
      <c r="AT75" s="213" t="e">
        <f>IF('Crisis Indicator Data'!#REF!="No Data",1,IF(#REF!&lt;&gt;"",1,0))</f>
        <v>#REF!</v>
      </c>
      <c r="AU75" s="213" t="e">
        <f>IF('Crisis Indicator Data'!#REF!="No Data",1,IF(#REF!&lt;&gt;"",1,0))</f>
        <v>#REF!</v>
      </c>
      <c r="AV75" s="213" t="e">
        <f>IF('Crisis Indicator Data'!#REF!="No Data",1,IF(#REF!&lt;&gt;"",1,0))</f>
        <v>#REF!</v>
      </c>
      <c r="AW75" s="213" t="e">
        <f>IF('Crisis Indicator Data'!#REF!="No Data",1,IF(#REF!&lt;&gt;"",1,0))</f>
        <v>#REF!</v>
      </c>
      <c r="AX75" s="213" t="e">
        <f>IF('Crisis Indicator Data'!#REF!="No Data",1,IF(#REF!&lt;&gt;"",1,0))</f>
        <v>#REF!</v>
      </c>
      <c r="AY75" s="213" t="e">
        <f>IF('Crisis Indicator Data'!#REF!="No Data",1,IF(#REF!&lt;&gt;"",1,0))</f>
        <v>#REF!</v>
      </c>
      <c r="AZ75" s="213" t="e">
        <f>IF('Crisis Indicator Data'!#REF!="No Data",1,IF(#REF!&lt;&gt;"",1,0))</f>
        <v>#REF!</v>
      </c>
      <c r="BA75" t="e">
        <f t="shared" si="4"/>
        <v>#REF!</v>
      </c>
      <c r="BB75" s="22" t="e">
        <f t="shared" si="5"/>
        <v>#REF!</v>
      </c>
    </row>
    <row r="76" spans="1:54" x14ac:dyDescent="0.35">
      <c r="A76" t="s">
        <v>8174</v>
      </c>
      <c r="B76" s="213" t="e">
        <f>IF('Crisis Indicator Data'!#REF!="No Data",1,IF(#REF!&lt;&gt;"",1,0))</f>
        <v>#REF!</v>
      </c>
      <c r="C76" s="213" t="e">
        <f>IF('Crisis Indicator Data'!#REF!="No Data",1,IF(#REF!&lt;&gt;"",1,0))</f>
        <v>#REF!</v>
      </c>
      <c r="D76" s="213" t="e">
        <f>IF('Crisis Indicator Data'!#REF!="No Data",1,IF(#REF!&lt;&gt;"",1,0))</f>
        <v>#REF!</v>
      </c>
      <c r="E76" s="213" t="e">
        <f>IF('Crisis Indicator Data'!#REF!="No Data",1,IF(#REF!&lt;&gt;"",1,0))</f>
        <v>#REF!</v>
      </c>
      <c r="F76" s="213" t="e">
        <f>IF('Crisis Indicator Data'!#REF!="No Data",1,IF(#REF!&lt;&gt;"",1,0))</f>
        <v>#REF!</v>
      </c>
      <c r="G76" s="213" t="e">
        <f>IF('Crisis Indicator Data'!#REF!="No Data",1,IF(#REF!&lt;&gt;"",1,0))</f>
        <v>#REF!</v>
      </c>
      <c r="H76" s="213" t="e">
        <f>IF('Crisis Indicator Data'!#REF!="No Data",1,IF(#REF!&lt;&gt;"",1,0))</f>
        <v>#REF!</v>
      </c>
      <c r="I76" s="213" t="e">
        <f>IF('Crisis Indicator Data'!#REF!="No Data",1,IF(#REF!&lt;&gt;"",1,0))</f>
        <v>#REF!</v>
      </c>
      <c r="J76" s="213" t="e">
        <f>IF('Crisis Indicator Data'!#REF!="No Data",1,IF(#REF!&lt;&gt;"",1,0))</f>
        <v>#REF!</v>
      </c>
      <c r="K76" s="213" t="e">
        <f>IF('Crisis Indicator Data'!#REF!="No Data",1,IF(#REF!&lt;&gt;"",1,0))</f>
        <v>#REF!</v>
      </c>
      <c r="L76" s="213" t="e">
        <f>IF('Crisis Indicator Data'!#REF!="No Data",1,IF(#REF!&lt;&gt;"",1,0))</f>
        <v>#REF!</v>
      </c>
      <c r="M76" s="213" t="e">
        <f>IF('Crisis Indicator Data'!#REF!="No Data",1,IF(#REF!&lt;&gt;"",1,0))</f>
        <v>#REF!</v>
      </c>
      <c r="N76" s="213" t="e">
        <f>IF('Crisis Indicator Data'!#REF!="No Data",1,IF(#REF!&lt;&gt;"",1,0))</f>
        <v>#REF!</v>
      </c>
      <c r="O76" s="213" t="e">
        <f>IF('Crisis Indicator Data'!#REF!="No Data",1,IF(#REF!&lt;&gt;"",1,0))</f>
        <v>#REF!</v>
      </c>
      <c r="P76" s="213" t="e">
        <f>IF('Crisis Indicator Data'!#REF!="No Data",1,IF(#REF!&lt;&gt;"",1,0))</f>
        <v>#REF!</v>
      </c>
      <c r="Q76" s="213" t="e">
        <f>IF('Crisis Indicator Data'!#REF!="No Data",1,IF(#REF!&lt;&gt;"",1,0))</f>
        <v>#REF!</v>
      </c>
      <c r="R76" s="213" t="e">
        <f>IF('Crisis Indicator Data'!#REF!="No Data",1,IF(#REF!&lt;&gt;"",1,0))</f>
        <v>#REF!</v>
      </c>
      <c r="S76" s="213" t="e">
        <f>IF('Crisis Indicator Data'!#REF!="No Data",1,IF(#REF!&lt;&gt;"",1,0))</f>
        <v>#REF!</v>
      </c>
      <c r="T76" s="213" t="e">
        <f>IF('Crisis Indicator Data'!#REF!="No Data",1,IF(#REF!&lt;&gt;"",1,0))</f>
        <v>#REF!</v>
      </c>
      <c r="U76" s="213" t="e">
        <f>IF('Crisis Indicator Data'!#REF!="No Data",1,IF(#REF!&lt;&gt;"",1,0))</f>
        <v>#REF!</v>
      </c>
      <c r="V76" s="213" t="e">
        <f>IF('Crisis Indicator Data'!#REF!="No Data",1,IF(#REF!&lt;&gt;"",1,0))</f>
        <v>#REF!</v>
      </c>
      <c r="W76" s="213" t="e">
        <f>IF('Crisis Indicator Data'!#REF!="No Data",1,IF(#REF!&lt;&gt;"",1,0))</f>
        <v>#REF!</v>
      </c>
      <c r="X76" s="213" t="e">
        <f>IF('Crisis Indicator Data'!#REF!="No Data",1,IF(#REF!&lt;&gt;"",1,0))</f>
        <v>#REF!</v>
      </c>
      <c r="Y76" s="213" t="e">
        <f>IF('Crisis Indicator Data'!#REF!="No Data",1,IF(#REF!&lt;&gt;"",1,0))</f>
        <v>#REF!</v>
      </c>
      <c r="Z76" s="213" t="e">
        <f>IF('Crisis Indicator Data'!#REF!="No Data",1,IF(#REF!&lt;&gt;"",1,0))</f>
        <v>#REF!</v>
      </c>
      <c r="AA76" s="213" t="e">
        <f>IF('Crisis Indicator Data'!#REF!="No Data",1,IF(#REF!&lt;&gt;"",1,0))</f>
        <v>#REF!</v>
      </c>
      <c r="AB76" s="213" t="e">
        <f>IF('Crisis Indicator Data'!#REF!="No Data",1,IF(#REF!&lt;&gt;"",1,0))</f>
        <v>#REF!</v>
      </c>
      <c r="AC76" s="213" t="e">
        <f>IF('Crisis Indicator Data'!#REF!="No Data",1,IF(#REF!&lt;&gt;"",1,0))</f>
        <v>#REF!</v>
      </c>
      <c r="AD76" s="213" t="e">
        <f>IF('Crisis Indicator Data'!#REF!="No Data",1,IF(#REF!&lt;&gt;"",1,0))</f>
        <v>#REF!</v>
      </c>
      <c r="AE76" s="213" t="e">
        <f>IF('Crisis Indicator Data'!#REF!="No Data",1,IF(#REF!&lt;&gt;"",1,0))</f>
        <v>#REF!</v>
      </c>
      <c r="AF76" s="213" t="e">
        <f>IF('Crisis Indicator Data'!#REF!="No Data",1,IF(#REF!&lt;&gt;"",1,0))</f>
        <v>#REF!</v>
      </c>
      <c r="AG76" s="213" t="e">
        <f>IF('Crisis Indicator Data'!#REF!="No Data",1,IF(#REF!&lt;&gt;"",1,0))</f>
        <v>#REF!</v>
      </c>
      <c r="AH76" s="213" t="e">
        <f>IF('Crisis Indicator Data'!#REF!="No Data",1,IF(#REF!&lt;&gt;"",1,0))</f>
        <v>#REF!</v>
      </c>
      <c r="AI76" s="213" t="e">
        <f>IF('Crisis Indicator Data'!#REF!="No Data",1,IF(#REF!&lt;&gt;"",1,0))</f>
        <v>#REF!</v>
      </c>
      <c r="AJ76" s="213" t="e">
        <f>IF('Crisis Indicator Data'!#REF!="No Data",1,IF(#REF!&lt;&gt;"",1,0))</f>
        <v>#REF!</v>
      </c>
      <c r="AK76" s="213" t="e">
        <f>IF('Crisis Indicator Data'!#REF!="No Data",1,IF(#REF!&lt;&gt;"",1,0))</f>
        <v>#REF!</v>
      </c>
      <c r="AL76" s="213" t="e">
        <f>IF('Crisis Indicator Data'!#REF!="No Data",1,IF(#REF!&lt;&gt;"",1,0))</f>
        <v>#REF!</v>
      </c>
      <c r="AM76" s="213" t="e">
        <f>IF('Crisis Indicator Data'!#REF!="No Data",1,IF(#REF!&lt;&gt;"",1,0))</f>
        <v>#REF!</v>
      </c>
      <c r="AN76" s="213" t="e">
        <f>IF('Crisis Indicator Data'!#REF!="No Data",1,IF(#REF!&lt;&gt;"",1,0))</f>
        <v>#REF!</v>
      </c>
      <c r="AO76" s="213" t="e">
        <f>IF('Crisis Indicator Data'!#REF!="No Data",1,IF(#REF!&lt;&gt;"",1,0))</f>
        <v>#REF!</v>
      </c>
      <c r="AP76" s="213" t="e">
        <f>IF('Crisis Indicator Data'!#REF!="No Data",1,IF(#REF!&lt;&gt;"",1,0))</f>
        <v>#REF!</v>
      </c>
      <c r="AQ76" s="213" t="e">
        <f>IF('Crisis Indicator Data'!#REF!="No Data",1,IF(#REF!&lt;&gt;"",1,0))</f>
        <v>#REF!</v>
      </c>
      <c r="AR76" s="213" t="e">
        <f>IF('Crisis Indicator Data'!#REF!="No Data",1,IF(#REF!&lt;&gt;"",1,0))</f>
        <v>#REF!</v>
      </c>
      <c r="AS76" s="213" t="e">
        <f>IF('Crisis Indicator Data'!#REF!="No Data",1,IF(#REF!&lt;&gt;"",1,0))</f>
        <v>#REF!</v>
      </c>
      <c r="AT76" s="213" t="e">
        <f>IF('Crisis Indicator Data'!#REF!="No Data",1,IF(#REF!&lt;&gt;"",1,0))</f>
        <v>#REF!</v>
      </c>
      <c r="AU76" s="213" t="e">
        <f>IF('Crisis Indicator Data'!#REF!="No Data",1,IF(#REF!&lt;&gt;"",1,0))</f>
        <v>#REF!</v>
      </c>
      <c r="AV76" s="213" t="e">
        <f>IF('Crisis Indicator Data'!#REF!="No Data",1,IF(#REF!&lt;&gt;"",1,0))</f>
        <v>#REF!</v>
      </c>
      <c r="AW76" s="213" t="e">
        <f>IF('Crisis Indicator Data'!#REF!="No Data",1,IF(#REF!&lt;&gt;"",1,0))</f>
        <v>#REF!</v>
      </c>
      <c r="AX76" s="213" t="e">
        <f>IF('Crisis Indicator Data'!#REF!="No Data",1,IF(#REF!&lt;&gt;"",1,0))</f>
        <v>#REF!</v>
      </c>
      <c r="AY76" s="213" t="e">
        <f>IF('Crisis Indicator Data'!#REF!="No Data",1,IF(#REF!&lt;&gt;"",1,0))</f>
        <v>#REF!</v>
      </c>
      <c r="AZ76" s="213" t="e">
        <f>IF('Crisis Indicator Data'!#REF!="No Data",1,IF(#REF!&lt;&gt;"",1,0))</f>
        <v>#REF!</v>
      </c>
      <c r="BA76" t="e">
        <f t="shared" si="4"/>
        <v>#REF!</v>
      </c>
      <c r="BB76" s="22" t="e">
        <f t="shared" si="5"/>
        <v>#REF!</v>
      </c>
    </row>
    <row r="77" spans="1:54" x14ac:dyDescent="0.35">
      <c r="A77" t="s">
        <v>8173</v>
      </c>
      <c r="B77" s="213" t="e">
        <f>IF('Crisis Indicator Data'!#REF!="No Data",1,IF(#REF!&lt;&gt;"",1,0))</f>
        <v>#REF!</v>
      </c>
      <c r="C77" s="213" t="e">
        <f>IF('Crisis Indicator Data'!#REF!="No Data",1,IF(#REF!&lt;&gt;"",1,0))</f>
        <v>#REF!</v>
      </c>
      <c r="D77" s="213" t="e">
        <f>IF('Crisis Indicator Data'!#REF!="No Data",1,IF(#REF!&lt;&gt;"",1,0))</f>
        <v>#REF!</v>
      </c>
      <c r="E77" s="213" t="e">
        <f>IF('Crisis Indicator Data'!#REF!="No Data",1,IF(#REF!&lt;&gt;"",1,0))</f>
        <v>#REF!</v>
      </c>
      <c r="F77" s="213" t="e">
        <f>IF('Crisis Indicator Data'!#REF!="No Data",1,IF(#REF!&lt;&gt;"",1,0))</f>
        <v>#REF!</v>
      </c>
      <c r="G77" s="213" t="e">
        <f>IF('Crisis Indicator Data'!#REF!="No Data",1,IF(#REF!&lt;&gt;"",1,0))</f>
        <v>#REF!</v>
      </c>
      <c r="H77" s="213" t="e">
        <f>IF('Crisis Indicator Data'!#REF!="No Data",1,IF(#REF!&lt;&gt;"",1,0))</f>
        <v>#REF!</v>
      </c>
      <c r="I77" s="213" t="e">
        <f>IF('Crisis Indicator Data'!#REF!="No Data",1,IF(#REF!&lt;&gt;"",1,0))</f>
        <v>#REF!</v>
      </c>
      <c r="J77" s="213" t="e">
        <f>IF('Crisis Indicator Data'!#REF!="No Data",1,IF(#REF!&lt;&gt;"",1,0))</f>
        <v>#REF!</v>
      </c>
      <c r="K77" s="213" t="e">
        <f>IF('Crisis Indicator Data'!#REF!="No Data",1,IF(#REF!&lt;&gt;"",1,0))</f>
        <v>#REF!</v>
      </c>
      <c r="L77" s="213" t="e">
        <f>IF('Crisis Indicator Data'!#REF!="No Data",1,IF(#REF!&lt;&gt;"",1,0))</f>
        <v>#REF!</v>
      </c>
      <c r="M77" s="213" t="e">
        <f>IF('Crisis Indicator Data'!#REF!="No Data",1,IF(#REF!&lt;&gt;"",1,0))</f>
        <v>#REF!</v>
      </c>
      <c r="N77" s="213" t="e">
        <f>IF('Crisis Indicator Data'!#REF!="No Data",1,IF(#REF!&lt;&gt;"",1,0))</f>
        <v>#REF!</v>
      </c>
      <c r="O77" s="213" t="e">
        <f>IF('Crisis Indicator Data'!#REF!="No Data",1,IF(#REF!&lt;&gt;"",1,0))</f>
        <v>#REF!</v>
      </c>
      <c r="P77" s="213" t="e">
        <f>IF('Crisis Indicator Data'!#REF!="No Data",1,IF(#REF!&lt;&gt;"",1,0))</f>
        <v>#REF!</v>
      </c>
      <c r="Q77" s="213" t="e">
        <f>IF('Crisis Indicator Data'!#REF!="No Data",1,IF(#REF!&lt;&gt;"",1,0))</f>
        <v>#REF!</v>
      </c>
      <c r="R77" s="213" t="e">
        <f>IF('Crisis Indicator Data'!#REF!="No Data",1,IF(#REF!&lt;&gt;"",1,0))</f>
        <v>#REF!</v>
      </c>
      <c r="S77" s="213" t="e">
        <f>IF('Crisis Indicator Data'!#REF!="No Data",1,IF(#REF!&lt;&gt;"",1,0))</f>
        <v>#REF!</v>
      </c>
      <c r="T77" s="213" t="e">
        <f>IF('Crisis Indicator Data'!#REF!="No Data",1,IF(#REF!&lt;&gt;"",1,0))</f>
        <v>#REF!</v>
      </c>
      <c r="U77" s="213" t="e">
        <f>IF('Crisis Indicator Data'!#REF!="No Data",1,IF(#REF!&lt;&gt;"",1,0))</f>
        <v>#REF!</v>
      </c>
      <c r="V77" s="213" t="e">
        <f>IF('Crisis Indicator Data'!#REF!="No Data",1,IF(#REF!&lt;&gt;"",1,0))</f>
        <v>#REF!</v>
      </c>
      <c r="W77" s="213" t="e">
        <f>IF('Crisis Indicator Data'!#REF!="No Data",1,IF(#REF!&lt;&gt;"",1,0))</f>
        <v>#REF!</v>
      </c>
      <c r="X77" s="213" t="e">
        <f>IF('Crisis Indicator Data'!#REF!="No Data",1,IF(#REF!&lt;&gt;"",1,0))</f>
        <v>#REF!</v>
      </c>
      <c r="Y77" s="213" t="e">
        <f>IF('Crisis Indicator Data'!#REF!="No Data",1,IF(#REF!&lt;&gt;"",1,0))</f>
        <v>#REF!</v>
      </c>
      <c r="Z77" s="213" t="e">
        <f>IF('Crisis Indicator Data'!#REF!="No Data",1,IF(#REF!&lt;&gt;"",1,0))</f>
        <v>#REF!</v>
      </c>
      <c r="AA77" s="213" t="e">
        <f>IF('Crisis Indicator Data'!#REF!="No Data",1,IF(#REF!&lt;&gt;"",1,0))</f>
        <v>#REF!</v>
      </c>
      <c r="AB77" s="213" t="e">
        <f>IF('Crisis Indicator Data'!#REF!="No Data",1,IF(#REF!&lt;&gt;"",1,0))</f>
        <v>#REF!</v>
      </c>
      <c r="AC77" s="213" t="e">
        <f>IF('Crisis Indicator Data'!#REF!="No Data",1,IF(#REF!&lt;&gt;"",1,0))</f>
        <v>#REF!</v>
      </c>
      <c r="AD77" s="213" t="e">
        <f>IF('Crisis Indicator Data'!#REF!="No Data",1,IF(#REF!&lt;&gt;"",1,0))</f>
        <v>#REF!</v>
      </c>
      <c r="AE77" s="213" t="e">
        <f>IF('Crisis Indicator Data'!#REF!="No Data",1,IF(#REF!&lt;&gt;"",1,0))</f>
        <v>#REF!</v>
      </c>
      <c r="AF77" s="213" t="e">
        <f>IF('Crisis Indicator Data'!#REF!="No Data",1,IF(#REF!&lt;&gt;"",1,0))</f>
        <v>#REF!</v>
      </c>
      <c r="AG77" s="213" t="e">
        <f>IF('Crisis Indicator Data'!#REF!="No Data",1,IF(#REF!&lt;&gt;"",1,0))</f>
        <v>#REF!</v>
      </c>
      <c r="AH77" s="213" t="e">
        <f>IF('Crisis Indicator Data'!#REF!="No Data",1,IF(#REF!&lt;&gt;"",1,0))</f>
        <v>#REF!</v>
      </c>
      <c r="AI77" s="213" t="e">
        <f>IF('Crisis Indicator Data'!#REF!="No Data",1,IF(#REF!&lt;&gt;"",1,0))</f>
        <v>#REF!</v>
      </c>
      <c r="AJ77" s="213" t="e">
        <f>IF('Crisis Indicator Data'!#REF!="No Data",1,IF(#REF!&lt;&gt;"",1,0))</f>
        <v>#REF!</v>
      </c>
      <c r="AK77" s="213" t="e">
        <f>IF('Crisis Indicator Data'!#REF!="No Data",1,IF(#REF!&lt;&gt;"",1,0))</f>
        <v>#REF!</v>
      </c>
      <c r="AL77" s="213" t="e">
        <f>IF('Crisis Indicator Data'!#REF!="No Data",1,IF(#REF!&lt;&gt;"",1,0))</f>
        <v>#REF!</v>
      </c>
      <c r="AM77" s="213" t="e">
        <f>IF('Crisis Indicator Data'!#REF!="No Data",1,IF(#REF!&lt;&gt;"",1,0))</f>
        <v>#REF!</v>
      </c>
      <c r="AN77" s="213" t="e">
        <f>IF('Crisis Indicator Data'!#REF!="No Data",1,IF(#REF!&lt;&gt;"",1,0))</f>
        <v>#REF!</v>
      </c>
      <c r="AO77" s="213" t="e">
        <f>IF('Crisis Indicator Data'!#REF!="No Data",1,IF(#REF!&lt;&gt;"",1,0))</f>
        <v>#REF!</v>
      </c>
      <c r="AP77" s="213" t="e">
        <f>IF('Crisis Indicator Data'!#REF!="No Data",1,IF(#REF!&lt;&gt;"",1,0))</f>
        <v>#REF!</v>
      </c>
      <c r="AQ77" s="213" t="e">
        <f>IF('Crisis Indicator Data'!#REF!="No Data",1,IF(#REF!&lt;&gt;"",1,0))</f>
        <v>#REF!</v>
      </c>
      <c r="AR77" s="213" t="e">
        <f>IF('Crisis Indicator Data'!#REF!="No Data",1,IF(#REF!&lt;&gt;"",1,0))</f>
        <v>#REF!</v>
      </c>
      <c r="AS77" s="213" t="e">
        <f>IF('Crisis Indicator Data'!#REF!="No Data",1,IF(#REF!&lt;&gt;"",1,0))</f>
        <v>#REF!</v>
      </c>
      <c r="AT77" s="213" t="e">
        <f>IF('Crisis Indicator Data'!#REF!="No Data",1,IF(#REF!&lt;&gt;"",1,0))</f>
        <v>#REF!</v>
      </c>
      <c r="AU77" s="213" t="e">
        <f>IF('Crisis Indicator Data'!#REF!="No Data",1,IF(#REF!&lt;&gt;"",1,0))</f>
        <v>#REF!</v>
      </c>
      <c r="AV77" s="213" t="e">
        <f>IF('Crisis Indicator Data'!#REF!="No Data",1,IF(#REF!&lt;&gt;"",1,0))</f>
        <v>#REF!</v>
      </c>
      <c r="AW77" s="213" t="e">
        <f>IF('Crisis Indicator Data'!#REF!="No Data",1,IF(#REF!&lt;&gt;"",1,0))</f>
        <v>#REF!</v>
      </c>
      <c r="AX77" s="213" t="e">
        <f>IF('Crisis Indicator Data'!#REF!="No Data",1,IF(#REF!&lt;&gt;"",1,0))</f>
        <v>#REF!</v>
      </c>
      <c r="AY77" s="213" t="e">
        <f>IF('Crisis Indicator Data'!#REF!="No Data",1,IF(#REF!&lt;&gt;"",1,0))</f>
        <v>#REF!</v>
      </c>
      <c r="AZ77" s="213" t="e">
        <f>IF('Crisis Indicator Data'!#REF!="No Data",1,IF(#REF!&lt;&gt;"",1,0))</f>
        <v>#REF!</v>
      </c>
      <c r="BA77" t="e">
        <f t="shared" si="4"/>
        <v>#REF!</v>
      </c>
      <c r="BB77" s="22" t="e">
        <f t="shared" si="5"/>
        <v>#REF!</v>
      </c>
    </row>
    <row r="78" spans="1:54" x14ac:dyDescent="0.35">
      <c r="A78" t="s">
        <v>8177</v>
      </c>
      <c r="B78" s="213" t="e">
        <f>IF('Crisis Indicator Data'!#REF!="No Data",1,IF(#REF!&lt;&gt;"",1,0))</f>
        <v>#REF!</v>
      </c>
      <c r="C78" s="213" t="e">
        <f>IF('Crisis Indicator Data'!#REF!="No Data",1,IF(#REF!&lt;&gt;"",1,0))</f>
        <v>#REF!</v>
      </c>
      <c r="D78" s="213" t="e">
        <f>IF('Crisis Indicator Data'!#REF!="No Data",1,IF(#REF!&lt;&gt;"",1,0))</f>
        <v>#REF!</v>
      </c>
      <c r="E78" s="213" t="e">
        <f>IF('Crisis Indicator Data'!#REF!="No Data",1,IF(#REF!&lt;&gt;"",1,0))</f>
        <v>#REF!</v>
      </c>
      <c r="F78" s="213" t="e">
        <f>IF('Crisis Indicator Data'!#REF!="No Data",1,IF(#REF!&lt;&gt;"",1,0))</f>
        <v>#REF!</v>
      </c>
      <c r="G78" s="213" t="e">
        <f>IF('Crisis Indicator Data'!#REF!="No Data",1,IF(#REF!&lt;&gt;"",1,0))</f>
        <v>#REF!</v>
      </c>
      <c r="H78" s="213" t="e">
        <f>IF('Crisis Indicator Data'!#REF!="No Data",1,IF(#REF!&lt;&gt;"",1,0))</f>
        <v>#REF!</v>
      </c>
      <c r="I78" s="213" t="e">
        <f>IF('Crisis Indicator Data'!#REF!="No Data",1,IF(#REF!&lt;&gt;"",1,0))</f>
        <v>#REF!</v>
      </c>
      <c r="J78" s="213" t="e">
        <f>IF('Crisis Indicator Data'!#REF!="No Data",1,IF(#REF!&lt;&gt;"",1,0))</f>
        <v>#REF!</v>
      </c>
      <c r="K78" s="213" t="e">
        <f>IF('Crisis Indicator Data'!#REF!="No Data",1,IF(#REF!&lt;&gt;"",1,0))</f>
        <v>#REF!</v>
      </c>
      <c r="L78" s="213" t="e">
        <f>IF('Crisis Indicator Data'!#REF!="No Data",1,IF(#REF!&lt;&gt;"",1,0))</f>
        <v>#REF!</v>
      </c>
      <c r="M78" s="213" t="e">
        <f>IF('Crisis Indicator Data'!#REF!="No Data",1,IF(#REF!&lt;&gt;"",1,0))</f>
        <v>#REF!</v>
      </c>
      <c r="N78" s="213" t="e">
        <f>IF('Crisis Indicator Data'!#REF!="No Data",1,IF(#REF!&lt;&gt;"",1,0))</f>
        <v>#REF!</v>
      </c>
      <c r="O78" s="213" t="e">
        <f>IF('Crisis Indicator Data'!#REF!="No Data",1,IF(#REF!&lt;&gt;"",1,0))</f>
        <v>#REF!</v>
      </c>
      <c r="P78" s="213" t="e">
        <f>IF('Crisis Indicator Data'!#REF!="No Data",1,IF(#REF!&lt;&gt;"",1,0))</f>
        <v>#REF!</v>
      </c>
      <c r="Q78" s="213" t="e">
        <f>IF('Crisis Indicator Data'!#REF!="No Data",1,IF(#REF!&lt;&gt;"",1,0))</f>
        <v>#REF!</v>
      </c>
      <c r="R78" s="213" t="e">
        <f>IF('Crisis Indicator Data'!#REF!="No Data",1,IF(#REF!&lt;&gt;"",1,0))</f>
        <v>#REF!</v>
      </c>
      <c r="S78" s="213" t="e">
        <f>IF('Crisis Indicator Data'!#REF!="No Data",1,IF(#REF!&lt;&gt;"",1,0))</f>
        <v>#REF!</v>
      </c>
      <c r="T78" s="213" t="e">
        <f>IF('Crisis Indicator Data'!#REF!="No Data",1,IF(#REF!&lt;&gt;"",1,0))</f>
        <v>#REF!</v>
      </c>
      <c r="U78" s="213" t="e">
        <f>IF('Crisis Indicator Data'!#REF!="No Data",1,IF(#REF!&lt;&gt;"",1,0))</f>
        <v>#REF!</v>
      </c>
      <c r="V78" s="213" t="e">
        <f>IF('Crisis Indicator Data'!#REF!="No Data",1,IF(#REF!&lt;&gt;"",1,0))</f>
        <v>#REF!</v>
      </c>
      <c r="W78" s="213" t="e">
        <f>IF('Crisis Indicator Data'!#REF!="No Data",1,IF(#REF!&lt;&gt;"",1,0))</f>
        <v>#REF!</v>
      </c>
      <c r="X78" s="213" t="e">
        <f>IF('Crisis Indicator Data'!#REF!="No Data",1,IF(#REF!&lt;&gt;"",1,0))</f>
        <v>#REF!</v>
      </c>
      <c r="Y78" s="213" t="e">
        <f>IF('Crisis Indicator Data'!#REF!="No Data",1,IF(#REF!&lt;&gt;"",1,0))</f>
        <v>#REF!</v>
      </c>
      <c r="Z78" s="213" t="e">
        <f>IF('Crisis Indicator Data'!#REF!="No Data",1,IF(#REF!&lt;&gt;"",1,0))</f>
        <v>#REF!</v>
      </c>
      <c r="AA78" s="213" t="e">
        <f>IF('Crisis Indicator Data'!#REF!="No Data",1,IF(#REF!&lt;&gt;"",1,0))</f>
        <v>#REF!</v>
      </c>
      <c r="AB78" s="213" t="e">
        <f>IF('Crisis Indicator Data'!#REF!="No Data",1,IF(#REF!&lt;&gt;"",1,0))</f>
        <v>#REF!</v>
      </c>
      <c r="AC78" s="213" t="e">
        <f>IF('Crisis Indicator Data'!#REF!="No Data",1,IF(#REF!&lt;&gt;"",1,0))</f>
        <v>#REF!</v>
      </c>
      <c r="AD78" s="213" t="e">
        <f>IF('Crisis Indicator Data'!#REF!="No Data",1,IF(#REF!&lt;&gt;"",1,0))</f>
        <v>#REF!</v>
      </c>
      <c r="AE78" s="213" t="e">
        <f>IF('Crisis Indicator Data'!#REF!="No Data",1,IF(#REF!&lt;&gt;"",1,0))</f>
        <v>#REF!</v>
      </c>
      <c r="AF78" s="213" t="e">
        <f>IF('Crisis Indicator Data'!#REF!="No Data",1,IF(#REF!&lt;&gt;"",1,0))</f>
        <v>#REF!</v>
      </c>
      <c r="AG78" s="213" t="e">
        <f>IF('Crisis Indicator Data'!#REF!="No Data",1,IF(#REF!&lt;&gt;"",1,0))</f>
        <v>#REF!</v>
      </c>
      <c r="AH78" s="213" t="e">
        <f>IF('Crisis Indicator Data'!#REF!="No Data",1,IF(#REF!&lt;&gt;"",1,0))</f>
        <v>#REF!</v>
      </c>
      <c r="AI78" s="213" t="e">
        <f>IF('Crisis Indicator Data'!#REF!="No Data",1,IF(#REF!&lt;&gt;"",1,0))</f>
        <v>#REF!</v>
      </c>
      <c r="AJ78" s="213" t="e">
        <f>IF('Crisis Indicator Data'!#REF!="No Data",1,IF(#REF!&lt;&gt;"",1,0))</f>
        <v>#REF!</v>
      </c>
      <c r="AK78" s="213" t="e">
        <f>IF('Crisis Indicator Data'!#REF!="No Data",1,IF(#REF!&lt;&gt;"",1,0))</f>
        <v>#REF!</v>
      </c>
      <c r="AL78" s="213" t="e">
        <f>IF('Crisis Indicator Data'!#REF!="No Data",1,IF(#REF!&lt;&gt;"",1,0))</f>
        <v>#REF!</v>
      </c>
      <c r="AM78" s="213" t="e">
        <f>IF('Crisis Indicator Data'!#REF!="No Data",1,IF(#REF!&lt;&gt;"",1,0))</f>
        <v>#REF!</v>
      </c>
      <c r="AN78" s="213" t="e">
        <f>IF('Crisis Indicator Data'!#REF!="No Data",1,IF(#REF!&lt;&gt;"",1,0))</f>
        <v>#REF!</v>
      </c>
      <c r="AO78" s="213" t="e">
        <f>IF('Crisis Indicator Data'!#REF!="No Data",1,IF(#REF!&lt;&gt;"",1,0))</f>
        <v>#REF!</v>
      </c>
      <c r="AP78" s="213" t="e">
        <f>IF('Crisis Indicator Data'!#REF!="No Data",1,IF(#REF!&lt;&gt;"",1,0))</f>
        <v>#REF!</v>
      </c>
      <c r="AQ78" s="213" t="e">
        <f>IF('Crisis Indicator Data'!#REF!="No Data",1,IF(#REF!&lt;&gt;"",1,0))</f>
        <v>#REF!</v>
      </c>
      <c r="AR78" s="213" t="e">
        <f>IF('Crisis Indicator Data'!#REF!="No Data",1,IF(#REF!&lt;&gt;"",1,0))</f>
        <v>#REF!</v>
      </c>
      <c r="AS78" s="213" t="e">
        <f>IF('Crisis Indicator Data'!#REF!="No Data",1,IF(#REF!&lt;&gt;"",1,0))</f>
        <v>#REF!</v>
      </c>
      <c r="AT78" s="213" t="e">
        <f>IF('Crisis Indicator Data'!#REF!="No Data",1,IF(#REF!&lt;&gt;"",1,0))</f>
        <v>#REF!</v>
      </c>
      <c r="AU78" s="213" t="e">
        <f>IF('Crisis Indicator Data'!#REF!="No Data",1,IF(#REF!&lt;&gt;"",1,0))</f>
        <v>#REF!</v>
      </c>
      <c r="AV78" s="213" t="e">
        <f>IF('Crisis Indicator Data'!#REF!="No Data",1,IF(#REF!&lt;&gt;"",1,0))</f>
        <v>#REF!</v>
      </c>
      <c r="AW78" s="213" t="e">
        <f>IF('Crisis Indicator Data'!#REF!="No Data",1,IF(#REF!&lt;&gt;"",1,0))</f>
        <v>#REF!</v>
      </c>
      <c r="AX78" s="213" t="e">
        <f>IF('Crisis Indicator Data'!#REF!="No Data",1,IF(#REF!&lt;&gt;"",1,0))</f>
        <v>#REF!</v>
      </c>
      <c r="AY78" s="213" t="e">
        <f>IF('Crisis Indicator Data'!#REF!="No Data",1,IF(#REF!&lt;&gt;"",1,0))</f>
        <v>#REF!</v>
      </c>
      <c r="AZ78" s="213" t="e">
        <f>IF('Crisis Indicator Data'!#REF!="No Data",1,IF(#REF!&lt;&gt;"",1,0))</f>
        <v>#REF!</v>
      </c>
      <c r="BA78" t="e">
        <f t="shared" si="4"/>
        <v>#REF!</v>
      </c>
      <c r="BB78" s="22" t="e">
        <f t="shared" si="5"/>
        <v>#REF!</v>
      </c>
    </row>
    <row r="79" spans="1:54" x14ac:dyDescent="0.35">
      <c r="A79" t="s">
        <v>8178</v>
      </c>
      <c r="B79" s="213" t="e">
        <f>IF('Crisis Indicator Data'!#REF!="No Data",1,IF(#REF!&lt;&gt;"",1,0))</f>
        <v>#REF!</v>
      </c>
      <c r="C79" s="213" t="e">
        <f>IF('Crisis Indicator Data'!#REF!="No Data",1,IF(#REF!&lt;&gt;"",1,0))</f>
        <v>#REF!</v>
      </c>
      <c r="D79" s="213" t="e">
        <f>IF('Crisis Indicator Data'!#REF!="No Data",1,IF(#REF!&lt;&gt;"",1,0))</f>
        <v>#REF!</v>
      </c>
      <c r="E79" s="213" t="e">
        <f>IF('Crisis Indicator Data'!#REF!="No Data",1,IF(#REF!&lt;&gt;"",1,0))</f>
        <v>#REF!</v>
      </c>
      <c r="F79" s="213" t="e">
        <f>IF('Crisis Indicator Data'!#REF!="No Data",1,IF(#REF!&lt;&gt;"",1,0))</f>
        <v>#REF!</v>
      </c>
      <c r="G79" s="213" t="e">
        <f>IF('Crisis Indicator Data'!#REF!="No Data",1,IF(#REF!&lt;&gt;"",1,0))</f>
        <v>#REF!</v>
      </c>
      <c r="H79" s="213" t="e">
        <f>IF('Crisis Indicator Data'!#REF!="No Data",1,IF(#REF!&lt;&gt;"",1,0))</f>
        <v>#REF!</v>
      </c>
      <c r="I79" s="213" t="e">
        <f>IF('Crisis Indicator Data'!#REF!="No Data",1,IF(#REF!&lt;&gt;"",1,0))</f>
        <v>#REF!</v>
      </c>
      <c r="J79" s="213" t="e">
        <f>IF('Crisis Indicator Data'!#REF!="No Data",1,IF(#REF!&lt;&gt;"",1,0))</f>
        <v>#REF!</v>
      </c>
      <c r="K79" s="213" t="e">
        <f>IF('Crisis Indicator Data'!#REF!="No Data",1,IF(#REF!&lt;&gt;"",1,0))</f>
        <v>#REF!</v>
      </c>
      <c r="L79" s="213" t="e">
        <f>IF('Crisis Indicator Data'!#REF!="No Data",1,IF(#REF!&lt;&gt;"",1,0))</f>
        <v>#REF!</v>
      </c>
      <c r="M79" s="213" t="e">
        <f>IF('Crisis Indicator Data'!#REF!="No Data",1,IF(#REF!&lt;&gt;"",1,0))</f>
        <v>#REF!</v>
      </c>
      <c r="N79" s="213" t="e">
        <f>IF('Crisis Indicator Data'!#REF!="No Data",1,IF(#REF!&lt;&gt;"",1,0))</f>
        <v>#REF!</v>
      </c>
      <c r="O79" s="213" t="e">
        <f>IF('Crisis Indicator Data'!#REF!="No Data",1,IF(#REF!&lt;&gt;"",1,0))</f>
        <v>#REF!</v>
      </c>
      <c r="P79" s="213" t="e">
        <f>IF('Crisis Indicator Data'!#REF!="No Data",1,IF(#REF!&lt;&gt;"",1,0))</f>
        <v>#REF!</v>
      </c>
      <c r="Q79" s="213" t="e">
        <f>IF('Crisis Indicator Data'!#REF!="No Data",1,IF(#REF!&lt;&gt;"",1,0))</f>
        <v>#REF!</v>
      </c>
      <c r="R79" s="213" t="e">
        <f>IF('Crisis Indicator Data'!#REF!="No Data",1,IF(#REF!&lt;&gt;"",1,0))</f>
        <v>#REF!</v>
      </c>
      <c r="S79" s="213" t="e">
        <f>IF('Crisis Indicator Data'!#REF!="No Data",1,IF(#REF!&lt;&gt;"",1,0))</f>
        <v>#REF!</v>
      </c>
      <c r="T79" s="213" t="e">
        <f>IF('Crisis Indicator Data'!#REF!="No Data",1,IF(#REF!&lt;&gt;"",1,0))</f>
        <v>#REF!</v>
      </c>
      <c r="U79" s="213" t="e">
        <f>IF('Crisis Indicator Data'!#REF!="No Data",1,IF(#REF!&lt;&gt;"",1,0))</f>
        <v>#REF!</v>
      </c>
      <c r="V79" s="213" t="e">
        <f>IF('Crisis Indicator Data'!#REF!="No Data",1,IF(#REF!&lt;&gt;"",1,0))</f>
        <v>#REF!</v>
      </c>
      <c r="W79" s="213" t="e">
        <f>IF('Crisis Indicator Data'!#REF!="No Data",1,IF(#REF!&lt;&gt;"",1,0))</f>
        <v>#REF!</v>
      </c>
      <c r="X79" s="213" t="e">
        <f>IF('Crisis Indicator Data'!#REF!="No Data",1,IF(#REF!&lt;&gt;"",1,0))</f>
        <v>#REF!</v>
      </c>
      <c r="Y79" s="213" t="e">
        <f>IF('Crisis Indicator Data'!#REF!="No Data",1,IF(#REF!&lt;&gt;"",1,0))</f>
        <v>#REF!</v>
      </c>
      <c r="Z79" s="213" t="e">
        <f>IF('Crisis Indicator Data'!#REF!="No Data",1,IF(#REF!&lt;&gt;"",1,0))</f>
        <v>#REF!</v>
      </c>
      <c r="AA79" s="213" t="e">
        <f>IF('Crisis Indicator Data'!#REF!="No Data",1,IF(#REF!&lt;&gt;"",1,0))</f>
        <v>#REF!</v>
      </c>
      <c r="AB79" s="213" t="e">
        <f>IF('Crisis Indicator Data'!#REF!="No Data",1,IF(#REF!&lt;&gt;"",1,0))</f>
        <v>#REF!</v>
      </c>
      <c r="AC79" s="213" t="e">
        <f>IF('Crisis Indicator Data'!#REF!="No Data",1,IF(#REF!&lt;&gt;"",1,0))</f>
        <v>#REF!</v>
      </c>
      <c r="AD79" s="213" t="e">
        <f>IF('Crisis Indicator Data'!#REF!="No Data",1,IF(#REF!&lt;&gt;"",1,0))</f>
        <v>#REF!</v>
      </c>
      <c r="AE79" s="213" t="e">
        <f>IF('Crisis Indicator Data'!#REF!="No Data",1,IF(#REF!&lt;&gt;"",1,0))</f>
        <v>#REF!</v>
      </c>
      <c r="AF79" s="213" t="e">
        <f>IF('Crisis Indicator Data'!#REF!="No Data",1,IF(#REF!&lt;&gt;"",1,0))</f>
        <v>#REF!</v>
      </c>
      <c r="AG79" s="213" t="e">
        <f>IF('Crisis Indicator Data'!#REF!="No Data",1,IF(#REF!&lt;&gt;"",1,0))</f>
        <v>#REF!</v>
      </c>
      <c r="AH79" s="213" t="e">
        <f>IF('Crisis Indicator Data'!#REF!="No Data",1,IF(#REF!&lt;&gt;"",1,0))</f>
        <v>#REF!</v>
      </c>
      <c r="AI79" s="213" t="e">
        <f>IF('Crisis Indicator Data'!#REF!="No Data",1,IF(#REF!&lt;&gt;"",1,0))</f>
        <v>#REF!</v>
      </c>
      <c r="AJ79" s="213" t="e">
        <f>IF('Crisis Indicator Data'!#REF!="No Data",1,IF(#REF!&lt;&gt;"",1,0))</f>
        <v>#REF!</v>
      </c>
      <c r="AK79" s="213" t="e">
        <f>IF('Crisis Indicator Data'!#REF!="No Data",1,IF(#REF!&lt;&gt;"",1,0))</f>
        <v>#REF!</v>
      </c>
      <c r="AL79" s="213" t="e">
        <f>IF('Crisis Indicator Data'!#REF!="No Data",1,IF(#REF!&lt;&gt;"",1,0))</f>
        <v>#REF!</v>
      </c>
      <c r="AM79" s="213" t="e">
        <f>IF('Crisis Indicator Data'!#REF!="No Data",1,IF(#REF!&lt;&gt;"",1,0))</f>
        <v>#REF!</v>
      </c>
      <c r="AN79" s="213" t="e">
        <f>IF('Crisis Indicator Data'!#REF!="No Data",1,IF(#REF!&lt;&gt;"",1,0))</f>
        <v>#REF!</v>
      </c>
      <c r="AO79" s="213" t="e">
        <f>IF('Crisis Indicator Data'!#REF!="No Data",1,IF(#REF!&lt;&gt;"",1,0))</f>
        <v>#REF!</v>
      </c>
      <c r="AP79" s="213" t="e">
        <f>IF('Crisis Indicator Data'!#REF!="No Data",1,IF(#REF!&lt;&gt;"",1,0))</f>
        <v>#REF!</v>
      </c>
      <c r="AQ79" s="213" t="e">
        <f>IF('Crisis Indicator Data'!#REF!="No Data",1,IF(#REF!&lt;&gt;"",1,0))</f>
        <v>#REF!</v>
      </c>
      <c r="AR79" s="213" t="e">
        <f>IF('Crisis Indicator Data'!#REF!="No Data",1,IF(#REF!&lt;&gt;"",1,0))</f>
        <v>#REF!</v>
      </c>
      <c r="AS79" s="213" t="e">
        <f>IF('Crisis Indicator Data'!#REF!="No Data",1,IF(#REF!&lt;&gt;"",1,0))</f>
        <v>#REF!</v>
      </c>
      <c r="AT79" s="213" t="e">
        <f>IF('Crisis Indicator Data'!#REF!="No Data",1,IF(#REF!&lt;&gt;"",1,0))</f>
        <v>#REF!</v>
      </c>
      <c r="AU79" s="213" t="e">
        <f>IF('Crisis Indicator Data'!#REF!="No Data",1,IF(#REF!&lt;&gt;"",1,0))</f>
        <v>#REF!</v>
      </c>
      <c r="AV79" s="213" t="e">
        <f>IF('Crisis Indicator Data'!#REF!="No Data",1,IF(#REF!&lt;&gt;"",1,0))</f>
        <v>#REF!</v>
      </c>
      <c r="AW79" s="213" t="e">
        <f>IF('Crisis Indicator Data'!#REF!="No Data",1,IF(#REF!&lt;&gt;"",1,0))</f>
        <v>#REF!</v>
      </c>
      <c r="AX79" s="213" t="e">
        <f>IF('Crisis Indicator Data'!#REF!="No Data",1,IF(#REF!&lt;&gt;"",1,0))</f>
        <v>#REF!</v>
      </c>
      <c r="AY79" s="213" t="e">
        <f>IF('Crisis Indicator Data'!#REF!="No Data",1,IF(#REF!&lt;&gt;"",1,0))</f>
        <v>#REF!</v>
      </c>
      <c r="AZ79" s="213" t="e">
        <f>IF('Crisis Indicator Data'!#REF!="No Data",1,IF(#REF!&lt;&gt;"",1,0))</f>
        <v>#REF!</v>
      </c>
      <c r="BA79" t="e">
        <f t="shared" si="4"/>
        <v>#REF!</v>
      </c>
      <c r="BB79" s="22" t="e">
        <f t="shared" si="5"/>
        <v>#REF!</v>
      </c>
    </row>
    <row r="80" spans="1:54" x14ac:dyDescent="0.35">
      <c r="A80" t="s">
        <v>8176</v>
      </c>
      <c r="B80" s="213" t="e">
        <f>IF('Crisis Indicator Data'!#REF!="No Data",1,IF(#REF!&lt;&gt;"",1,0))</f>
        <v>#REF!</v>
      </c>
      <c r="C80" s="213" t="e">
        <f>IF('Crisis Indicator Data'!#REF!="No Data",1,IF(#REF!&lt;&gt;"",1,0))</f>
        <v>#REF!</v>
      </c>
      <c r="D80" s="213" t="e">
        <f>IF('Crisis Indicator Data'!#REF!="No Data",1,IF(#REF!&lt;&gt;"",1,0))</f>
        <v>#REF!</v>
      </c>
      <c r="E80" s="213" t="e">
        <f>IF('Crisis Indicator Data'!#REF!="No Data",1,IF(#REF!&lt;&gt;"",1,0))</f>
        <v>#REF!</v>
      </c>
      <c r="F80" s="213" t="e">
        <f>IF('Crisis Indicator Data'!#REF!="No Data",1,IF(#REF!&lt;&gt;"",1,0))</f>
        <v>#REF!</v>
      </c>
      <c r="G80" s="213" t="e">
        <f>IF('Crisis Indicator Data'!#REF!="No Data",1,IF(#REF!&lt;&gt;"",1,0))</f>
        <v>#REF!</v>
      </c>
      <c r="H80" s="213" t="e">
        <f>IF('Crisis Indicator Data'!#REF!="No Data",1,IF(#REF!&lt;&gt;"",1,0))</f>
        <v>#REF!</v>
      </c>
      <c r="I80" s="213" t="e">
        <f>IF('Crisis Indicator Data'!#REF!="No Data",1,IF(#REF!&lt;&gt;"",1,0))</f>
        <v>#REF!</v>
      </c>
      <c r="J80" s="213" t="e">
        <f>IF('Crisis Indicator Data'!#REF!="No Data",1,IF(#REF!&lt;&gt;"",1,0))</f>
        <v>#REF!</v>
      </c>
      <c r="K80" s="213" t="e">
        <f>IF('Crisis Indicator Data'!#REF!="No Data",1,IF(#REF!&lt;&gt;"",1,0))</f>
        <v>#REF!</v>
      </c>
      <c r="L80" s="213" t="e">
        <f>IF('Crisis Indicator Data'!#REF!="No Data",1,IF(#REF!&lt;&gt;"",1,0))</f>
        <v>#REF!</v>
      </c>
      <c r="M80" s="213" t="e">
        <f>IF('Crisis Indicator Data'!#REF!="No Data",1,IF(#REF!&lt;&gt;"",1,0))</f>
        <v>#REF!</v>
      </c>
      <c r="N80" s="213" t="e">
        <f>IF('Crisis Indicator Data'!#REF!="No Data",1,IF(#REF!&lt;&gt;"",1,0))</f>
        <v>#REF!</v>
      </c>
      <c r="O80" s="213" t="e">
        <f>IF('Crisis Indicator Data'!#REF!="No Data",1,IF(#REF!&lt;&gt;"",1,0))</f>
        <v>#REF!</v>
      </c>
      <c r="P80" s="213" t="e">
        <f>IF('Crisis Indicator Data'!#REF!="No Data",1,IF(#REF!&lt;&gt;"",1,0))</f>
        <v>#REF!</v>
      </c>
      <c r="Q80" s="213" t="e">
        <f>IF('Crisis Indicator Data'!#REF!="No Data",1,IF(#REF!&lt;&gt;"",1,0))</f>
        <v>#REF!</v>
      </c>
      <c r="R80" s="213" t="e">
        <f>IF('Crisis Indicator Data'!#REF!="No Data",1,IF(#REF!&lt;&gt;"",1,0))</f>
        <v>#REF!</v>
      </c>
      <c r="S80" s="213" t="e">
        <f>IF('Crisis Indicator Data'!#REF!="No Data",1,IF(#REF!&lt;&gt;"",1,0))</f>
        <v>#REF!</v>
      </c>
      <c r="T80" s="213" t="e">
        <f>IF('Crisis Indicator Data'!#REF!="No Data",1,IF(#REF!&lt;&gt;"",1,0))</f>
        <v>#REF!</v>
      </c>
      <c r="U80" s="213" t="e">
        <f>IF('Crisis Indicator Data'!#REF!="No Data",1,IF(#REF!&lt;&gt;"",1,0))</f>
        <v>#REF!</v>
      </c>
      <c r="V80" s="213" t="e">
        <f>IF('Crisis Indicator Data'!#REF!="No Data",1,IF(#REF!&lt;&gt;"",1,0))</f>
        <v>#REF!</v>
      </c>
      <c r="W80" s="213" t="e">
        <f>IF('Crisis Indicator Data'!#REF!="No Data",1,IF(#REF!&lt;&gt;"",1,0))</f>
        <v>#REF!</v>
      </c>
      <c r="X80" s="213" t="e">
        <f>IF('Crisis Indicator Data'!#REF!="No Data",1,IF(#REF!&lt;&gt;"",1,0))</f>
        <v>#REF!</v>
      </c>
      <c r="Y80" s="213" t="e">
        <f>IF('Crisis Indicator Data'!#REF!="No Data",1,IF(#REF!&lt;&gt;"",1,0))</f>
        <v>#REF!</v>
      </c>
      <c r="Z80" s="213" t="e">
        <f>IF('Crisis Indicator Data'!#REF!="No Data",1,IF(#REF!&lt;&gt;"",1,0))</f>
        <v>#REF!</v>
      </c>
      <c r="AA80" s="213" t="e">
        <f>IF('Crisis Indicator Data'!#REF!="No Data",1,IF(#REF!&lt;&gt;"",1,0))</f>
        <v>#REF!</v>
      </c>
      <c r="AB80" s="213" t="e">
        <f>IF('Crisis Indicator Data'!#REF!="No Data",1,IF(#REF!&lt;&gt;"",1,0))</f>
        <v>#REF!</v>
      </c>
      <c r="AC80" s="213" t="e">
        <f>IF('Crisis Indicator Data'!#REF!="No Data",1,IF(#REF!&lt;&gt;"",1,0))</f>
        <v>#REF!</v>
      </c>
      <c r="AD80" s="213" t="e">
        <f>IF('Crisis Indicator Data'!#REF!="No Data",1,IF(#REF!&lt;&gt;"",1,0))</f>
        <v>#REF!</v>
      </c>
      <c r="AE80" s="213" t="e">
        <f>IF('Crisis Indicator Data'!#REF!="No Data",1,IF(#REF!&lt;&gt;"",1,0))</f>
        <v>#REF!</v>
      </c>
      <c r="AF80" s="213" t="e">
        <f>IF('Crisis Indicator Data'!#REF!="No Data",1,IF(#REF!&lt;&gt;"",1,0))</f>
        <v>#REF!</v>
      </c>
      <c r="AG80" s="213" t="e">
        <f>IF('Crisis Indicator Data'!#REF!="No Data",1,IF(#REF!&lt;&gt;"",1,0))</f>
        <v>#REF!</v>
      </c>
      <c r="AH80" s="213" t="e">
        <f>IF('Crisis Indicator Data'!#REF!="No Data",1,IF(#REF!&lt;&gt;"",1,0))</f>
        <v>#REF!</v>
      </c>
      <c r="AI80" s="213" t="e">
        <f>IF('Crisis Indicator Data'!#REF!="No Data",1,IF(#REF!&lt;&gt;"",1,0))</f>
        <v>#REF!</v>
      </c>
      <c r="AJ80" s="213" t="e">
        <f>IF('Crisis Indicator Data'!#REF!="No Data",1,IF(#REF!&lt;&gt;"",1,0))</f>
        <v>#REF!</v>
      </c>
      <c r="AK80" s="213" t="e">
        <f>IF('Crisis Indicator Data'!#REF!="No Data",1,IF(#REF!&lt;&gt;"",1,0))</f>
        <v>#REF!</v>
      </c>
      <c r="AL80" s="213" t="e">
        <f>IF('Crisis Indicator Data'!#REF!="No Data",1,IF(#REF!&lt;&gt;"",1,0))</f>
        <v>#REF!</v>
      </c>
      <c r="AM80" s="213" t="e">
        <f>IF('Crisis Indicator Data'!#REF!="No Data",1,IF(#REF!&lt;&gt;"",1,0))</f>
        <v>#REF!</v>
      </c>
      <c r="AN80" s="213" t="e">
        <f>IF('Crisis Indicator Data'!#REF!="No Data",1,IF(#REF!&lt;&gt;"",1,0))</f>
        <v>#REF!</v>
      </c>
      <c r="AO80" s="213" t="e">
        <f>IF('Crisis Indicator Data'!#REF!="No Data",1,IF(#REF!&lt;&gt;"",1,0))</f>
        <v>#REF!</v>
      </c>
      <c r="AP80" s="213" t="e">
        <f>IF('Crisis Indicator Data'!#REF!="No Data",1,IF(#REF!&lt;&gt;"",1,0))</f>
        <v>#REF!</v>
      </c>
      <c r="AQ80" s="213" t="e">
        <f>IF('Crisis Indicator Data'!#REF!="No Data",1,IF(#REF!&lt;&gt;"",1,0))</f>
        <v>#REF!</v>
      </c>
      <c r="AR80" s="213" t="e">
        <f>IF('Crisis Indicator Data'!#REF!="No Data",1,IF(#REF!&lt;&gt;"",1,0))</f>
        <v>#REF!</v>
      </c>
      <c r="AS80" s="213" t="e">
        <f>IF('Crisis Indicator Data'!#REF!="No Data",1,IF(#REF!&lt;&gt;"",1,0))</f>
        <v>#REF!</v>
      </c>
      <c r="AT80" s="213" t="e">
        <f>IF('Crisis Indicator Data'!#REF!="No Data",1,IF(#REF!&lt;&gt;"",1,0))</f>
        <v>#REF!</v>
      </c>
      <c r="AU80" s="213" t="e">
        <f>IF('Crisis Indicator Data'!#REF!="No Data",1,IF(#REF!&lt;&gt;"",1,0))</f>
        <v>#REF!</v>
      </c>
      <c r="AV80" s="213" t="e">
        <f>IF('Crisis Indicator Data'!#REF!="No Data",1,IF(#REF!&lt;&gt;"",1,0))</f>
        <v>#REF!</v>
      </c>
      <c r="AW80" s="213" t="e">
        <f>IF('Crisis Indicator Data'!#REF!="No Data",1,IF(#REF!&lt;&gt;"",1,0))</f>
        <v>#REF!</v>
      </c>
      <c r="AX80" s="213" t="e">
        <f>IF('Crisis Indicator Data'!#REF!="No Data",1,IF(#REF!&lt;&gt;"",1,0))</f>
        <v>#REF!</v>
      </c>
      <c r="AY80" s="213" t="e">
        <f>IF('Crisis Indicator Data'!#REF!="No Data",1,IF(#REF!&lt;&gt;"",1,0))</f>
        <v>#REF!</v>
      </c>
      <c r="AZ80" s="213" t="e">
        <f>IF('Crisis Indicator Data'!#REF!="No Data",1,IF(#REF!&lt;&gt;"",1,0))</f>
        <v>#REF!</v>
      </c>
      <c r="BA80" t="e">
        <f t="shared" si="4"/>
        <v>#REF!</v>
      </c>
      <c r="BB80" s="22" t="e">
        <f t="shared" si="5"/>
        <v>#REF!</v>
      </c>
    </row>
    <row r="81" spans="1:54" x14ac:dyDescent="0.35">
      <c r="A81" t="s">
        <v>8182</v>
      </c>
      <c r="B81" s="213" t="e">
        <f>IF('Crisis Indicator Data'!#REF!="No Data",1,IF(#REF!&lt;&gt;"",1,0))</f>
        <v>#REF!</v>
      </c>
      <c r="C81" s="213" t="e">
        <f>IF('Crisis Indicator Data'!#REF!="No Data",1,IF(#REF!&lt;&gt;"",1,0))</f>
        <v>#REF!</v>
      </c>
      <c r="D81" s="213" t="e">
        <f>IF('Crisis Indicator Data'!#REF!="No Data",1,IF(#REF!&lt;&gt;"",1,0))</f>
        <v>#REF!</v>
      </c>
      <c r="E81" s="213" t="e">
        <f>IF('Crisis Indicator Data'!#REF!="No Data",1,IF(#REF!&lt;&gt;"",1,0))</f>
        <v>#REF!</v>
      </c>
      <c r="F81" s="213" t="e">
        <f>IF('Crisis Indicator Data'!#REF!="No Data",1,IF(#REF!&lt;&gt;"",1,0))</f>
        <v>#REF!</v>
      </c>
      <c r="G81" s="213" t="e">
        <f>IF('Crisis Indicator Data'!#REF!="No Data",1,IF(#REF!&lt;&gt;"",1,0))</f>
        <v>#REF!</v>
      </c>
      <c r="H81" s="213" t="e">
        <f>IF('Crisis Indicator Data'!#REF!="No Data",1,IF(#REF!&lt;&gt;"",1,0))</f>
        <v>#REF!</v>
      </c>
      <c r="I81" s="213" t="e">
        <f>IF('Crisis Indicator Data'!#REF!="No Data",1,IF(#REF!&lt;&gt;"",1,0))</f>
        <v>#REF!</v>
      </c>
      <c r="J81" s="213" t="e">
        <f>IF('Crisis Indicator Data'!#REF!="No Data",1,IF(#REF!&lt;&gt;"",1,0))</f>
        <v>#REF!</v>
      </c>
      <c r="K81" s="213" t="e">
        <f>IF('Crisis Indicator Data'!#REF!="No Data",1,IF(#REF!&lt;&gt;"",1,0))</f>
        <v>#REF!</v>
      </c>
      <c r="L81" s="213" t="e">
        <f>IF('Crisis Indicator Data'!#REF!="No Data",1,IF(#REF!&lt;&gt;"",1,0))</f>
        <v>#REF!</v>
      </c>
      <c r="M81" s="213" t="e">
        <f>IF('Crisis Indicator Data'!#REF!="No Data",1,IF(#REF!&lt;&gt;"",1,0))</f>
        <v>#REF!</v>
      </c>
      <c r="N81" s="213" t="e">
        <f>IF('Crisis Indicator Data'!#REF!="No Data",1,IF(#REF!&lt;&gt;"",1,0))</f>
        <v>#REF!</v>
      </c>
      <c r="O81" s="213" t="e">
        <f>IF('Crisis Indicator Data'!#REF!="No Data",1,IF(#REF!&lt;&gt;"",1,0))</f>
        <v>#REF!</v>
      </c>
      <c r="P81" s="213" t="e">
        <f>IF('Crisis Indicator Data'!#REF!="No Data",1,IF(#REF!&lt;&gt;"",1,0))</f>
        <v>#REF!</v>
      </c>
      <c r="Q81" s="213" t="e">
        <f>IF('Crisis Indicator Data'!#REF!="No Data",1,IF(#REF!&lt;&gt;"",1,0))</f>
        <v>#REF!</v>
      </c>
      <c r="R81" s="213" t="e">
        <f>IF('Crisis Indicator Data'!#REF!="No Data",1,IF(#REF!&lt;&gt;"",1,0))</f>
        <v>#REF!</v>
      </c>
      <c r="S81" s="213" t="e">
        <f>IF('Crisis Indicator Data'!#REF!="No Data",1,IF(#REF!&lt;&gt;"",1,0))</f>
        <v>#REF!</v>
      </c>
      <c r="T81" s="213" t="e">
        <f>IF('Crisis Indicator Data'!#REF!="No Data",1,IF(#REF!&lt;&gt;"",1,0))</f>
        <v>#REF!</v>
      </c>
      <c r="U81" s="213" t="e">
        <f>IF('Crisis Indicator Data'!#REF!="No Data",1,IF(#REF!&lt;&gt;"",1,0))</f>
        <v>#REF!</v>
      </c>
      <c r="V81" s="213" t="e">
        <f>IF('Crisis Indicator Data'!#REF!="No Data",1,IF(#REF!&lt;&gt;"",1,0))</f>
        <v>#REF!</v>
      </c>
      <c r="W81" s="213" t="e">
        <f>IF('Crisis Indicator Data'!#REF!="No Data",1,IF(#REF!&lt;&gt;"",1,0))</f>
        <v>#REF!</v>
      </c>
      <c r="X81" s="213" t="e">
        <f>IF('Crisis Indicator Data'!#REF!="No Data",1,IF(#REF!&lt;&gt;"",1,0))</f>
        <v>#REF!</v>
      </c>
      <c r="Y81" s="213" t="e">
        <f>IF('Crisis Indicator Data'!#REF!="No Data",1,IF(#REF!&lt;&gt;"",1,0))</f>
        <v>#REF!</v>
      </c>
      <c r="Z81" s="213" t="e">
        <f>IF('Crisis Indicator Data'!#REF!="No Data",1,IF(#REF!&lt;&gt;"",1,0))</f>
        <v>#REF!</v>
      </c>
      <c r="AA81" s="213" t="e">
        <f>IF('Crisis Indicator Data'!#REF!="No Data",1,IF(#REF!&lt;&gt;"",1,0))</f>
        <v>#REF!</v>
      </c>
      <c r="AB81" s="213" t="e">
        <f>IF('Crisis Indicator Data'!#REF!="No Data",1,IF(#REF!&lt;&gt;"",1,0))</f>
        <v>#REF!</v>
      </c>
      <c r="AC81" s="213" t="e">
        <f>IF('Crisis Indicator Data'!#REF!="No Data",1,IF(#REF!&lt;&gt;"",1,0))</f>
        <v>#REF!</v>
      </c>
      <c r="AD81" s="213" t="e">
        <f>IF('Crisis Indicator Data'!#REF!="No Data",1,IF(#REF!&lt;&gt;"",1,0))</f>
        <v>#REF!</v>
      </c>
      <c r="AE81" s="213" t="e">
        <f>IF('Crisis Indicator Data'!#REF!="No Data",1,IF(#REF!&lt;&gt;"",1,0))</f>
        <v>#REF!</v>
      </c>
      <c r="AF81" s="213" t="e">
        <f>IF('Crisis Indicator Data'!#REF!="No Data",1,IF(#REF!&lt;&gt;"",1,0))</f>
        <v>#REF!</v>
      </c>
      <c r="AG81" s="213" t="e">
        <f>IF('Crisis Indicator Data'!#REF!="No Data",1,IF(#REF!&lt;&gt;"",1,0))</f>
        <v>#REF!</v>
      </c>
      <c r="AH81" s="213" t="e">
        <f>IF('Crisis Indicator Data'!#REF!="No Data",1,IF(#REF!&lt;&gt;"",1,0))</f>
        <v>#REF!</v>
      </c>
      <c r="AI81" s="213" t="e">
        <f>IF('Crisis Indicator Data'!#REF!="No Data",1,IF(#REF!&lt;&gt;"",1,0))</f>
        <v>#REF!</v>
      </c>
      <c r="AJ81" s="213" t="e">
        <f>IF('Crisis Indicator Data'!#REF!="No Data",1,IF(#REF!&lt;&gt;"",1,0))</f>
        <v>#REF!</v>
      </c>
      <c r="AK81" s="213" t="e">
        <f>IF('Crisis Indicator Data'!#REF!="No Data",1,IF(#REF!&lt;&gt;"",1,0))</f>
        <v>#REF!</v>
      </c>
      <c r="AL81" s="213" t="e">
        <f>IF('Crisis Indicator Data'!#REF!="No Data",1,IF(#REF!&lt;&gt;"",1,0))</f>
        <v>#REF!</v>
      </c>
      <c r="AM81" s="213" t="e">
        <f>IF('Crisis Indicator Data'!#REF!="No Data",1,IF(#REF!&lt;&gt;"",1,0))</f>
        <v>#REF!</v>
      </c>
      <c r="AN81" s="213" t="e">
        <f>IF('Crisis Indicator Data'!#REF!="No Data",1,IF(#REF!&lt;&gt;"",1,0))</f>
        <v>#REF!</v>
      </c>
      <c r="AO81" s="213" t="e">
        <f>IF('Crisis Indicator Data'!#REF!="No Data",1,IF(#REF!&lt;&gt;"",1,0))</f>
        <v>#REF!</v>
      </c>
      <c r="AP81" s="213" t="e">
        <f>IF('Crisis Indicator Data'!#REF!="No Data",1,IF(#REF!&lt;&gt;"",1,0))</f>
        <v>#REF!</v>
      </c>
      <c r="AQ81" s="213" t="e">
        <f>IF('Crisis Indicator Data'!#REF!="No Data",1,IF(#REF!&lt;&gt;"",1,0))</f>
        <v>#REF!</v>
      </c>
      <c r="AR81" s="213" t="e">
        <f>IF('Crisis Indicator Data'!#REF!="No Data",1,IF(#REF!&lt;&gt;"",1,0))</f>
        <v>#REF!</v>
      </c>
      <c r="AS81" s="213" t="e">
        <f>IF('Crisis Indicator Data'!#REF!="No Data",1,IF(#REF!&lt;&gt;"",1,0))</f>
        <v>#REF!</v>
      </c>
      <c r="AT81" s="213" t="e">
        <f>IF('Crisis Indicator Data'!#REF!="No Data",1,IF(#REF!&lt;&gt;"",1,0))</f>
        <v>#REF!</v>
      </c>
      <c r="AU81" s="213" t="e">
        <f>IF('Crisis Indicator Data'!#REF!="No Data",1,IF(#REF!&lt;&gt;"",1,0))</f>
        <v>#REF!</v>
      </c>
      <c r="AV81" s="213" t="e">
        <f>IF('Crisis Indicator Data'!#REF!="No Data",1,IF(#REF!&lt;&gt;"",1,0))</f>
        <v>#REF!</v>
      </c>
      <c r="AW81" s="213" t="e">
        <f>IF('Crisis Indicator Data'!#REF!="No Data",1,IF(#REF!&lt;&gt;"",1,0))</f>
        <v>#REF!</v>
      </c>
      <c r="AX81" s="213" t="e">
        <f>IF('Crisis Indicator Data'!#REF!="No Data",1,IF(#REF!&lt;&gt;"",1,0))</f>
        <v>#REF!</v>
      </c>
      <c r="AY81" s="213" t="e">
        <f>IF('Crisis Indicator Data'!#REF!="No Data",1,IF(#REF!&lt;&gt;"",1,0))</f>
        <v>#REF!</v>
      </c>
      <c r="AZ81" s="213" t="e">
        <f>IF('Crisis Indicator Data'!#REF!="No Data",1,IF(#REF!&lt;&gt;"",1,0))</f>
        <v>#REF!</v>
      </c>
      <c r="BA81" t="e">
        <f t="shared" si="4"/>
        <v>#REF!</v>
      </c>
      <c r="BB81" s="22" t="e">
        <f t="shared" si="5"/>
        <v>#REF!</v>
      </c>
    </row>
    <row r="82" spans="1:54" x14ac:dyDescent="0.35">
      <c r="A82" t="s">
        <v>8183</v>
      </c>
      <c r="B82" s="213" t="e">
        <f>IF('Crisis Indicator Data'!#REF!="No Data",1,IF(#REF!&lt;&gt;"",1,0))</f>
        <v>#REF!</v>
      </c>
      <c r="C82" s="213" t="e">
        <f>IF('Crisis Indicator Data'!#REF!="No Data",1,IF(#REF!&lt;&gt;"",1,0))</f>
        <v>#REF!</v>
      </c>
      <c r="D82" s="213" t="e">
        <f>IF('Crisis Indicator Data'!#REF!="No Data",1,IF(#REF!&lt;&gt;"",1,0))</f>
        <v>#REF!</v>
      </c>
      <c r="E82" s="213" t="e">
        <f>IF('Crisis Indicator Data'!#REF!="No Data",1,IF(#REF!&lt;&gt;"",1,0))</f>
        <v>#REF!</v>
      </c>
      <c r="F82" s="213" t="e">
        <f>IF('Crisis Indicator Data'!#REF!="No Data",1,IF(#REF!&lt;&gt;"",1,0))</f>
        <v>#REF!</v>
      </c>
      <c r="G82" s="213" t="e">
        <f>IF('Crisis Indicator Data'!#REF!="No Data",1,IF(#REF!&lt;&gt;"",1,0))</f>
        <v>#REF!</v>
      </c>
      <c r="H82" s="213" t="e">
        <f>IF('Crisis Indicator Data'!#REF!="No Data",1,IF(#REF!&lt;&gt;"",1,0))</f>
        <v>#REF!</v>
      </c>
      <c r="I82" s="213" t="e">
        <f>IF('Crisis Indicator Data'!#REF!="No Data",1,IF(#REF!&lt;&gt;"",1,0))</f>
        <v>#REF!</v>
      </c>
      <c r="J82" s="213" t="e">
        <f>IF('Crisis Indicator Data'!#REF!="No Data",1,IF(#REF!&lt;&gt;"",1,0))</f>
        <v>#REF!</v>
      </c>
      <c r="K82" s="213" t="e">
        <f>IF('Crisis Indicator Data'!#REF!="No Data",1,IF(#REF!&lt;&gt;"",1,0))</f>
        <v>#REF!</v>
      </c>
      <c r="L82" s="213" t="e">
        <f>IF('Crisis Indicator Data'!#REF!="No Data",1,IF(#REF!&lt;&gt;"",1,0))</f>
        <v>#REF!</v>
      </c>
      <c r="M82" s="213" t="e">
        <f>IF('Crisis Indicator Data'!#REF!="No Data",1,IF(#REF!&lt;&gt;"",1,0))</f>
        <v>#REF!</v>
      </c>
      <c r="N82" s="213" t="e">
        <f>IF('Crisis Indicator Data'!#REF!="No Data",1,IF(#REF!&lt;&gt;"",1,0))</f>
        <v>#REF!</v>
      </c>
      <c r="O82" s="213" t="e">
        <f>IF('Crisis Indicator Data'!#REF!="No Data",1,IF(#REF!&lt;&gt;"",1,0))</f>
        <v>#REF!</v>
      </c>
      <c r="P82" s="213" t="e">
        <f>IF('Crisis Indicator Data'!#REF!="No Data",1,IF(#REF!&lt;&gt;"",1,0))</f>
        <v>#REF!</v>
      </c>
      <c r="Q82" s="213" t="e">
        <f>IF('Crisis Indicator Data'!#REF!="No Data",1,IF(#REF!&lt;&gt;"",1,0))</f>
        <v>#REF!</v>
      </c>
      <c r="R82" s="213" t="e">
        <f>IF('Crisis Indicator Data'!#REF!="No Data",1,IF(#REF!&lt;&gt;"",1,0))</f>
        <v>#REF!</v>
      </c>
      <c r="S82" s="213" t="e">
        <f>IF('Crisis Indicator Data'!#REF!="No Data",1,IF(#REF!&lt;&gt;"",1,0))</f>
        <v>#REF!</v>
      </c>
      <c r="T82" s="213" t="e">
        <f>IF('Crisis Indicator Data'!#REF!="No Data",1,IF(#REF!&lt;&gt;"",1,0))</f>
        <v>#REF!</v>
      </c>
      <c r="U82" s="213" t="e">
        <f>IF('Crisis Indicator Data'!#REF!="No Data",1,IF(#REF!&lt;&gt;"",1,0))</f>
        <v>#REF!</v>
      </c>
      <c r="V82" s="213" t="e">
        <f>IF('Crisis Indicator Data'!#REF!="No Data",1,IF(#REF!&lt;&gt;"",1,0))</f>
        <v>#REF!</v>
      </c>
      <c r="W82" s="213" t="e">
        <f>IF('Crisis Indicator Data'!#REF!="No Data",1,IF(#REF!&lt;&gt;"",1,0))</f>
        <v>#REF!</v>
      </c>
      <c r="X82" s="213" t="e">
        <f>IF('Crisis Indicator Data'!#REF!="No Data",1,IF(#REF!&lt;&gt;"",1,0))</f>
        <v>#REF!</v>
      </c>
      <c r="Y82" s="213" t="e">
        <f>IF('Crisis Indicator Data'!#REF!="No Data",1,IF(#REF!&lt;&gt;"",1,0))</f>
        <v>#REF!</v>
      </c>
      <c r="Z82" s="213" t="e">
        <f>IF('Crisis Indicator Data'!#REF!="No Data",1,IF(#REF!&lt;&gt;"",1,0))</f>
        <v>#REF!</v>
      </c>
      <c r="AA82" s="213" t="e">
        <f>IF('Crisis Indicator Data'!#REF!="No Data",1,IF(#REF!&lt;&gt;"",1,0))</f>
        <v>#REF!</v>
      </c>
      <c r="AB82" s="213" t="e">
        <f>IF('Crisis Indicator Data'!#REF!="No Data",1,IF(#REF!&lt;&gt;"",1,0))</f>
        <v>#REF!</v>
      </c>
      <c r="AC82" s="213" t="e">
        <f>IF('Crisis Indicator Data'!#REF!="No Data",1,IF(#REF!&lt;&gt;"",1,0))</f>
        <v>#REF!</v>
      </c>
      <c r="AD82" s="213" t="e">
        <f>IF('Crisis Indicator Data'!#REF!="No Data",1,IF(#REF!&lt;&gt;"",1,0))</f>
        <v>#REF!</v>
      </c>
      <c r="AE82" s="213" t="e">
        <f>IF('Crisis Indicator Data'!#REF!="No Data",1,IF(#REF!&lt;&gt;"",1,0))</f>
        <v>#REF!</v>
      </c>
      <c r="AF82" s="213" t="e">
        <f>IF('Crisis Indicator Data'!#REF!="No Data",1,IF(#REF!&lt;&gt;"",1,0))</f>
        <v>#REF!</v>
      </c>
      <c r="AG82" s="213" t="e">
        <f>IF('Crisis Indicator Data'!#REF!="No Data",1,IF(#REF!&lt;&gt;"",1,0))</f>
        <v>#REF!</v>
      </c>
      <c r="AH82" s="213" t="e">
        <f>IF('Crisis Indicator Data'!#REF!="No Data",1,IF(#REF!&lt;&gt;"",1,0))</f>
        <v>#REF!</v>
      </c>
      <c r="AI82" s="213" t="e">
        <f>IF('Crisis Indicator Data'!#REF!="No Data",1,IF(#REF!&lt;&gt;"",1,0))</f>
        <v>#REF!</v>
      </c>
      <c r="AJ82" s="213" t="e">
        <f>IF('Crisis Indicator Data'!#REF!="No Data",1,IF(#REF!&lt;&gt;"",1,0))</f>
        <v>#REF!</v>
      </c>
      <c r="AK82" s="213" t="e">
        <f>IF('Crisis Indicator Data'!#REF!="No Data",1,IF(#REF!&lt;&gt;"",1,0))</f>
        <v>#REF!</v>
      </c>
      <c r="AL82" s="213" t="e">
        <f>IF('Crisis Indicator Data'!#REF!="No Data",1,IF(#REF!&lt;&gt;"",1,0))</f>
        <v>#REF!</v>
      </c>
      <c r="AM82" s="213" t="e">
        <f>IF('Crisis Indicator Data'!#REF!="No Data",1,IF(#REF!&lt;&gt;"",1,0))</f>
        <v>#REF!</v>
      </c>
      <c r="AN82" s="213" t="e">
        <f>IF('Crisis Indicator Data'!#REF!="No Data",1,IF(#REF!&lt;&gt;"",1,0))</f>
        <v>#REF!</v>
      </c>
      <c r="AO82" s="213" t="e">
        <f>IF('Crisis Indicator Data'!#REF!="No Data",1,IF(#REF!&lt;&gt;"",1,0))</f>
        <v>#REF!</v>
      </c>
      <c r="AP82" s="213" t="e">
        <f>IF('Crisis Indicator Data'!#REF!="No Data",1,IF(#REF!&lt;&gt;"",1,0))</f>
        <v>#REF!</v>
      </c>
      <c r="AQ82" s="213" t="e">
        <f>IF('Crisis Indicator Data'!#REF!="No Data",1,IF(#REF!&lt;&gt;"",1,0))</f>
        <v>#REF!</v>
      </c>
      <c r="AR82" s="213" t="e">
        <f>IF('Crisis Indicator Data'!#REF!="No Data",1,IF(#REF!&lt;&gt;"",1,0))</f>
        <v>#REF!</v>
      </c>
      <c r="AS82" s="213" t="e">
        <f>IF('Crisis Indicator Data'!#REF!="No Data",1,IF(#REF!&lt;&gt;"",1,0))</f>
        <v>#REF!</v>
      </c>
      <c r="AT82" s="213" t="e">
        <f>IF('Crisis Indicator Data'!#REF!="No Data",1,IF(#REF!&lt;&gt;"",1,0))</f>
        <v>#REF!</v>
      </c>
      <c r="AU82" s="213" t="e">
        <f>IF('Crisis Indicator Data'!#REF!="No Data",1,IF(#REF!&lt;&gt;"",1,0))</f>
        <v>#REF!</v>
      </c>
      <c r="AV82" s="213" t="e">
        <f>IF('Crisis Indicator Data'!#REF!="No Data",1,IF(#REF!&lt;&gt;"",1,0))</f>
        <v>#REF!</v>
      </c>
      <c r="AW82" s="213" t="e">
        <f>IF('Crisis Indicator Data'!#REF!="No Data",1,IF(#REF!&lt;&gt;"",1,0))</f>
        <v>#REF!</v>
      </c>
      <c r="AX82" s="213" t="e">
        <f>IF('Crisis Indicator Data'!#REF!="No Data",1,IF(#REF!&lt;&gt;"",1,0))</f>
        <v>#REF!</v>
      </c>
      <c r="AY82" s="213" t="e">
        <f>IF('Crisis Indicator Data'!#REF!="No Data",1,IF(#REF!&lt;&gt;"",1,0))</f>
        <v>#REF!</v>
      </c>
      <c r="AZ82" s="213" t="e">
        <f>IF('Crisis Indicator Data'!#REF!="No Data",1,IF(#REF!&lt;&gt;"",1,0))</f>
        <v>#REF!</v>
      </c>
      <c r="BA82" t="e">
        <f t="shared" si="4"/>
        <v>#REF!</v>
      </c>
      <c r="BB82" s="22" t="e">
        <f t="shared" si="5"/>
        <v>#REF!</v>
      </c>
    </row>
    <row r="83" spans="1:54" x14ac:dyDescent="0.35">
      <c r="A83" t="s">
        <v>8185</v>
      </c>
      <c r="B83" s="213" t="e">
        <f>IF('Crisis Indicator Data'!#REF!="No Data",1,IF(#REF!&lt;&gt;"",1,0))</f>
        <v>#REF!</v>
      </c>
      <c r="C83" s="213" t="e">
        <f>IF('Crisis Indicator Data'!#REF!="No Data",1,IF(#REF!&lt;&gt;"",1,0))</f>
        <v>#REF!</v>
      </c>
      <c r="D83" s="213" t="e">
        <f>IF('Crisis Indicator Data'!#REF!="No Data",1,IF(#REF!&lt;&gt;"",1,0))</f>
        <v>#REF!</v>
      </c>
      <c r="E83" s="213" t="e">
        <f>IF('Crisis Indicator Data'!#REF!="No Data",1,IF(#REF!&lt;&gt;"",1,0))</f>
        <v>#REF!</v>
      </c>
      <c r="F83" s="213" t="e">
        <f>IF('Crisis Indicator Data'!#REF!="No Data",1,IF(#REF!&lt;&gt;"",1,0))</f>
        <v>#REF!</v>
      </c>
      <c r="G83" s="213" t="e">
        <f>IF('Crisis Indicator Data'!#REF!="No Data",1,IF(#REF!&lt;&gt;"",1,0))</f>
        <v>#REF!</v>
      </c>
      <c r="H83" s="213" t="e">
        <f>IF('Crisis Indicator Data'!#REF!="No Data",1,IF(#REF!&lt;&gt;"",1,0))</f>
        <v>#REF!</v>
      </c>
      <c r="I83" s="213" t="e">
        <f>IF('Crisis Indicator Data'!#REF!="No Data",1,IF(#REF!&lt;&gt;"",1,0))</f>
        <v>#REF!</v>
      </c>
      <c r="J83" s="213" t="e">
        <f>IF('Crisis Indicator Data'!#REF!="No Data",1,IF(#REF!&lt;&gt;"",1,0))</f>
        <v>#REF!</v>
      </c>
      <c r="K83" s="213" t="e">
        <f>IF('Crisis Indicator Data'!#REF!="No Data",1,IF(#REF!&lt;&gt;"",1,0))</f>
        <v>#REF!</v>
      </c>
      <c r="L83" s="213" t="e">
        <f>IF('Crisis Indicator Data'!#REF!="No Data",1,IF(#REF!&lt;&gt;"",1,0))</f>
        <v>#REF!</v>
      </c>
      <c r="M83" s="213" t="e">
        <f>IF('Crisis Indicator Data'!#REF!="No Data",1,IF(#REF!&lt;&gt;"",1,0))</f>
        <v>#REF!</v>
      </c>
      <c r="N83" s="213" t="e">
        <f>IF('Crisis Indicator Data'!#REF!="No Data",1,IF(#REF!&lt;&gt;"",1,0))</f>
        <v>#REF!</v>
      </c>
      <c r="O83" s="213" t="e">
        <f>IF('Crisis Indicator Data'!#REF!="No Data",1,IF(#REF!&lt;&gt;"",1,0))</f>
        <v>#REF!</v>
      </c>
      <c r="P83" s="213" t="e">
        <f>IF('Crisis Indicator Data'!#REF!="No Data",1,IF(#REF!&lt;&gt;"",1,0))</f>
        <v>#REF!</v>
      </c>
      <c r="Q83" s="213" t="e">
        <f>IF('Crisis Indicator Data'!#REF!="No Data",1,IF(#REF!&lt;&gt;"",1,0))</f>
        <v>#REF!</v>
      </c>
      <c r="R83" s="213" t="e">
        <f>IF('Crisis Indicator Data'!#REF!="No Data",1,IF(#REF!&lt;&gt;"",1,0))</f>
        <v>#REF!</v>
      </c>
      <c r="S83" s="213" t="e">
        <f>IF('Crisis Indicator Data'!#REF!="No Data",1,IF(#REF!&lt;&gt;"",1,0))</f>
        <v>#REF!</v>
      </c>
      <c r="T83" s="213" t="e">
        <f>IF('Crisis Indicator Data'!#REF!="No Data",1,IF(#REF!&lt;&gt;"",1,0))</f>
        <v>#REF!</v>
      </c>
      <c r="U83" s="213" t="e">
        <f>IF('Crisis Indicator Data'!#REF!="No Data",1,IF(#REF!&lt;&gt;"",1,0))</f>
        <v>#REF!</v>
      </c>
      <c r="V83" s="213" t="e">
        <f>IF('Crisis Indicator Data'!#REF!="No Data",1,IF(#REF!&lt;&gt;"",1,0))</f>
        <v>#REF!</v>
      </c>
      <c r="W83" s="213" t="e">
        <f>IF('Crisis Indicator Data'!#REF!="No Data",1,IF(#REF!&lt;&gt;"",1,0))</f>
        <v>#REF!</v>
      </c>
      <c r="X83" s="213" t="e">
        <f>IF('Crisis Indicator Data'!#REF!="No Data",1,IF(#REF!&lt;&gt;"",1,0))</f>
        <v>#REF!</v>
      </c>
      <c r="Y83" s="213" t="e">
        <f>IF('Crisis Indicator Data'!#REF!="No Data",1,IF(#REF!&lt;&gt;"",1,0))</f>
        <v>#REF!</v>
      </c>
      <c r="Z83" s="213" t="e">
        <f>IF('Crisis Indicator Data'!#REF!="No Data",1,IF(#REF!&lt;&gt;"",1,0))</f>
        <v>#REF!</v>
      </c>
      <c r="AA83" s="213" t="e">
        <f>IF('Crisis Indicator Data'!#REF!="No Data",1,IF(#REF!&lt;&gt;"",1,0))</f>
        <v>#REF!</v>
      </c>
      <c r="AB83" s="213" t="e">
        <f>IF('Crisis Indicator Data'!#REF!="No Data",1,IF(#REF!&lt;&gt;"",1,0))</f>
        <v>#REF!</v>
      </c>
      <c r="AC83" s="213" t="e">
        <f>IF('Crisis Indicator Data'!#REF!="No Data",1,IF(#REF!&lt;&gt;"",1,0))</f>
        <v>#REF!</v>
      </c>
      <c r="AD83" s="213" t="e">
        <f>IF('Crisis Indicator Data'!#REF!="No Data",1,IF(#REF!&lt;&gt;"",1,0))</f>
        <v>#REF!</v>
      </c>
      <c r="AE83" s="213" t="e">
        <f>IF('Crisis Indicator Data'!#REF!="No Data",1,IF(#REF!&lt;&gt;"",1,0))</f>
        <v>#REF!</v>
      </c>
      <c r="AF83" s="213" t="e">
        <f>IF('Crisis Indicator Data'!#REF!="No Data",1,IF(#REF!&lt;&gt;"",1,0))</f>
        <v>#REF!</v>
      </c>
      <c r="AG83" s="213" t="e">
        <f>IF('Crisis Indicator Data'!#REF!="No Data",1,IF(#REF!&lt;&gt;"",1,0))</f>
        <v>#REF!</v>
      </c>
      <c r="AH83" s="213" t="e">
        <f>IF('Crisis Indicator Data'!#REF!="No Data",1,IF(#REF!&lt;&gt;"",1,0))</f>
        <v>#REF!</v>
      </c>
      <c r="AI83" s="213" t="e">
        <f>IF('Crisis Indicator Data'!#REF!="No Data",1,IF(#REF!&lt;&gt;"",1,0))</f>
        <v>#REF!</v>
      </c>
      <c r="AJ83" s="213" t="e">
        <f>IF('Crisis Indicator Data'!#REF!="No Data",1,IF(#REF!&lt;&gt;"",1,0))</f>
        <v>#REF!</v>
      </c>
      <c r="AK83" s="213" t="e">
        <f>IF('Crisis Indicator Data'!#REF!="No Data",1,IF(#REF!&lt;&gt;"",1,0))</f>
        <v>#REF!</v>
      </c>
      <c r="AL83" s="213" t="e">
        <f>IF('Crisis Indicator Data'!#REF!="No Data",1,IF(#REF!&lt;&gt;"",1,0))</f>
        <v>#REF!</v>
      </c>
      <c r="AM83" s="213" t="e">
        <f>IF('Crisis Indicator Data'!#REF!="No Data",1,IF(#REF!&lt;&gt;"",1,0))</f>
        <v>#REF!</v>
      </c>
      <c r="AN83" s="213" t="e">
        <f>IF('Crisis Indicator Data'!#REF!="No Data",1,IF(#REF!&lt;&gt;"",1,0))</f>
        <v>#REF!</v>
      </c>
      <c r="AO83" s="213" t="e">
        <f>IF('Crisis Indicator Data'!#REF!="No Data",1,IF(#REF!&lt;&gt;"",1,0))</f>
        <v>#REF!</v>
      </c>
      <c r="AP83" s="213" t="e">
        <f>IF('Crisis Indicator Data'!#REF!="No Data",1,IF(#REF!&lt;&gt;"",1,0))</f>
        <v>#REF!</v>
      </c>
      <c r="AQ83" s="213" t="e">
        <f>IF('Crisis Indicator Data'!#REF!="No Data",1,IF(#REF!&lt;&gt;"",1,0))</f>
        <v>#REF!</v>
      </c>
      <c r="AR83" s="213" t="e">
        <f>IF('Crisis Indicator Data'!#REF!="No Data",1,IF(#REF!&lt;&gt;"",1,0))</f>
        <v>#REF!</v>
      </c>
      <c r="AS83" s="213" t="e">
        <f>IF('Crisis Indicator Data'!#REF!="No Data",1,IF(#REF!&lt;&gt;"",1,0))</f>
        <v>#REF!</v>
      </c>
      <c r="AT83" s="213" t="e">
        <f>IF('Crisis Indicator Data'!#REF!="No Data",1,IF(#REF!&lt;&gt;"",1,0))</f>
        <v>#REF!</v>
      </c>
      <c r="AU83" s="213" t="e">
        <f>IF('Crisis Indicator Data'!#REF!="No Data",1,IF(#REF!&lt;&gt;"",1,0))</f>
        <v>#REF!</v>
      </c>
      <c r="AV83" s="213" t="e">
        <f>IF('Crisis Indicator Data'!#REF!="No Data",1,IF(#REF!&lt;&gt;"",1,0))</f>
        <v>#REF!</v>
      </c>
      <c r="AW83" s="213" t="e">
        <f>IF('Crisis Indicator Data'!#REF!="No Data",1,IF(#REF!&lt;&gt;"",1,0))</f>
        <v>#REF!</v>
      </c>
      <c r="AX83" s="213" t="e">
        <f>IF('Crisis Indicator Data'!#REF!="No Data",1,IF(#REF!&lt;&gt;"",1,0))</f>
        <v>#REF!</v>
      </c>
      <c r="AY83" s="213" t="e">
        <f>IF('Crisis Indicator Data'!#REF!="No Data",1,IF(#REF!&lt;&gt;"",1,0))</f>
        <v>#REF!</v>
      </c>
      <c r="AZ83" s="213" t="e">
        <f>IF('Crisis Indicator Data'!#REF!="No Data",1,IF(#REF!&lt;&gt;"",1,0))</f>
        <v>#REF!</v>
      </c>
      <c r="BA83" t="e">
        <f t="shared" si="4"/>
        <v>#REF!</v>
      </c>
      <c r="BB83" s="22" t="e">
        <f t="shared" si="5"/>
        <v>#REF!</v>
      </c>
    </row>
    <row r="84" spans="1:54" x14ac:dyDescent="0.35">
      <c r="A84" t="s">
        <v>8188</v>
      </c>
      <c r="B84" s="213" t="e">
        <f>IF('Crisis Indicator Data'!#REF!="No Data",1,IF(#REF!&lt;&gt;"",1,0))</f>
        <v>#REF!</v>
      </c>
      <c r="C84" s="213" t="e">
        <f>IF('Crisis Indicator Data'!#REF!="No Data",1,IF(#REF!&lt;&gt;"",1,0))</f>
        <v>#REF!</v>
      </c>
      <c r="D84" s="213" t="e">
        <f>IF('Crisis Indicator Data'!#REF!="No Data",1,IF(#REF!&lt;&gt;"",1,0))</f>
        <v>#REF!</v>
      </c>
      <c r="E84" s="213" t="e">
        <f>IF('Crisis Indicator Data'!#REF!="No Data",1,IF(#REF!&lt;&gt;"",1,0))</f>
        <v>#REF!</v>
      </c>
      <c r="F84" s="213" t="e">
        <f>IF('Crisis Indicator Data'!#REF!="No Data",1,IF(#REF!&lt;&gt;"",1,0))</f>
        <v>#REF!</v>
      </c>
      <c r="G84" s="213" t="e">
        <f>IF('Crisis Indicator Data'!#REF!="No Data",1,IF(#REF!&lt;&gt;"",1,0))</f>
        <v>#REF!</v>
      </c>
      <c r="H84" s="213" t="e">
        <f>IF('Crisis Indicator Data'!#REF!="No Data",1,IF(#REF!&lt;&gt;"",1,0))</f>
        <v>#REF!</v>
      </c>
      <c r="I84" s="213" t="e">
        <f>IF('Crisis Indicator Data'!#REF!="No Data",1,IF(#REF!&lt;&gt;"",1,0))</f>
        <v>#REF!</v>
      </c>
      <c r="J84" s="213" t="e">
        <f>IF('Crisis Indicator Data'!#REF!="No Data",1,IF(#REF!&lt;&gt;"",1,0))</f>
        <v>#REF!</v>
      </c>
      <c r="K84" s="213" t="e">
        <f>IF('Crisis Indicator Data'!#REF!="No Data",1,IF(#REF!&lt;&gt;"",1,0))</f>
        <v>#REF!</v>
      </c>
      <c r="L84" s="213" t="e">
        <f>IF('Crisis Indicator Data'!#REF!="No Data",1,IF(#REF!&lt;&gt;"",1,0))</f>
        <v>#REF!</v>
      </c>
      <c r="M84" s="213" t="e">
        <f>IF('Crisis Indicator Data'!#REF!="No Data",1,IF(#REF!&lt;&gt;"",1,0))</f>
        <v>#REF!</v>
      </c>
      <c r="N84" s="213" t="e">
        <f>IF('Crisis Indicator Data'!#REF!="No Data",1,IF(#REF!&lt;&gt;"",1,0))</f>
        <v>#REF!</v>
      </c>
      <c r="O84" s="213" t="e">
        <f>IF('Crisis Indicator Data'!#REF!="No Data",1,IF(#REF!&lt;&gt;"",1,0))</f>
        <v>#REF!</v>
      </c>
      <c r="P84" s="213" t="e">
        <f>IF('Crisis Indicator Data'!#REF!="No Data",1,IF(#REF!&lt;&gt;"",1,0))</f>
        <v>#REF!</v>
      </c>
      <c r="Q84" s="213" t="e">
        <f>IF('Crisis Indicator Data'!#REF!="No Data",1,IF(#REF!&lt;&gt;"",1,0))</f>
        <v>#REF!</v>
      </c>
      <c r="R84" s="213" t="e">
        <f>IF('Crisis Indicator Data'!#REF!="No Data",1,IF(#REF!&lt;&gt;"",1,0))</f>
        <v>#REF!</v>
      </c>
      <c r="S84" s="213" t="e">
        <f>IF('Crisis Indicator Data'!#REF!="No Data",1,IF(#REF!&lt;&gt;"",1,0))</f>
        <v>#REF!</v>
      </c>
      <c r="T84" s="213" t="e">
        <f>IF('Crisis Indicator Data'!#REF!="No Data",1,IF(#REF!&lt;&gt;"",1,0))</f>
        <v>#REF!</v>
      </c>
      <c r="U84" s="213" t="e">
        <f>IF('Crisis Indicator Data'!#REF!="No Data",1,IF(#REF!&lt;&gt;"",1,0))</f>
        <v>#REF!</v>
      </c>
      <c r="V84" s="213" t="e">
        <f>IF('Crisis Indicator Data'!#REF!="No Data",1,IF(#REF!&lt;&gt;"",1,0))</f>
        <v>#REF!</v>
      </c>
      <c r="W84" s="213" t="e">
        <f>IF('Crisis Indicator Data'!#REF!="No Data",1,IF(#REF!&lt;&gt;"",1,0))</f>
        <v>#REF!</v>
      </c>
      <c r="X84" s="213" t="e">
        <f>IF('Crisis Indicator Data'!#REF!="No Data",1,IF(#REF!&lt;&gt;"",1,0))</f>
        <v>#REF!</v>
      </c>
      <c r="Y84" s="213" t="e">
        <f>IF('Crisis Indicator Data'!#REF!="No Data",1,IF(#REF!&lt;&gt;"",1,0))</f>
        <v>#REF!</v>
      </c>
      <c r="Z84" s="213" t="e">
        <f>IF('Crisis Indicator Data'!#REF!="No Data",1,IF(#REF!&lt;&gt;"",1,0))</f>
        <v>#REF!</v>
      </c>
      <c r="AA84" s="213" t="e">
        <f>IF('Crisis Indicator Data'!#REF!="No Data",1,IF(#REF!&lt;&gt;"",1,0))</f>
        <v>#REF!</v>
      </c>
      <c r="AB84" s="213" t="e">
        <f>IF('Crisis Indicator Data'!#REF!="No Data",1,IF(#REF!&lt;&gt;"",1,0))</f>
        <v>#REF!</v>
      </c>
      <c r="AC84" s="213" t="e">
        <f>IF('Crisis Indicator Data'!#REF!="No Data",1,IF(#REF!&lt;&gt;"",1,0))</f>
        <v>#REF!</v>
      </c>
      <c r="AD84" s="213" t="e">
        <f>IF('Crisis Indicator Data'!#REF!="No Data",1,IF(#REF!&lt;&gt;"",1,0))</f>
        <v>#REF!</v>
      </c>
      <c r="AE84" s="213" t="e">
        <f>IF('Crisis Indicator Data'!#REF!="No Data",1,IF(#REF!&lt;&gt;"",1,0))</f>
        <v>#REF!</v>
      </c>
      <c r="AF84" s="213" t="e">
        <f>IF('Crisis Indicator Data'!#REF!="No Data",1,IF(#REF!&lt;&gt;"",1,0))</f>
        <v>#REF!</v>
      </c>
      <c r="AG84" s="213" t="e">
        <f>IF('Crisis Indicator Data'!#REF!="No Data",1,IF(#REF!&lt;&gt;"",1,0))</f>
        <v>#REF!</v>
      </c>
      <c r="AH84" s="213" t="e">
        <f>IF('Crisis Indicator Data'!#REF!="No Data",1,IF(#REF!&lt;&gt;"",1,0))</f>
        <v>#REF!</v>
      </c>
      <c r="AI84" s="213" t="e">
        <f>IF('Crisis Indicator Data'!#REF!="No Data",1,IF(#REF!&lt;&gt;"",1,0))</f>
        <v>#REF!</v>
      </c>
      <c r="AJ84" s="213" t="e">
        <f>IF('Crisis Indicator Data'!#REF!="No Data",1,IF(#REF!&lt;&gt;"",1,0))</f>
        <v>#REF!</v>
      </c>
      <c r="AK84" s="213" t="e">
        <f>IF('Crisis Indicator Data'!#REF!="No Data",1,IF(#REF!&lt;&gt;"",1,0))</f>
        <v>#REF!</v>
      </c>
      <c r="AL84" s="213" t="e">
        <f>IF('Crisis Indicator Data'!#REF!="No Data",1,IF(#REF!&lt;&gt;"",1,0))</f>
        <v>#REF!</v>
      </c>
      <c r="AM84" s="213" t="e">
        <f>IF('Crisis Indicator Data'!#REF!="No Data",1,IF(#REF!&lt;&gt;"",1,0))</f>
        <v>#REF!</v>
      </c>
      <c r="AN84" s="213" t="e">
        <f>IF('Crisis Indicator Data'!#REF!="No Data",1,IF(#REF!&lt;&gt;"",1,0))</f>
        <v>#REF!</v>
      </c>
      <c r="AO84" s="213" t="e">
        <f>IF('Crisis Indicator Data'!#REF!="No Data",1,IF(#REF!&lt;&gt;"",1,0))</f>
        <v>#REF!</v>
      </c>
      <c r="AP84" s="213" t="e">
        <f>IF('Crisis Indicator Data'!#REF!="No Data",1,IF(#REF!&lt;&gt;"",1,0))</f>
        <v>#REF!</v>
      </c>
      <c r="AQ84" s="213" t="e">
        <f>IF('Crisis Indicator Data'!#REF!="No Data",1,IF(#REF!&lt;&gt;"",1,0))</f>
        <v>#REF!</v>
      </c>
      <c r="AR84" s="213" t="e">
        <f>IF('Crisis Indicator Data'!#REF!="No Data",1,IF(#REF!&lt;&gt;"",1,0))</f>
        <v>#REF!</v>
      </c>
      <c r="AS84" s="213" t="e">
        <f>IF('Crisis Indicator Data'!#REF!="No Data",1,IF(#REF!&lt;&gt;"",1,0))</f>
        <v>#REF!</v>
      </c>
      <c r="AT84" s="213" t="e">
        <f>IF('Crisis Indicator Data'!#REF!="No Data",1,IF(#REF!&lt;&gt;"",1,0))</f>
        <v>#REF!</v>
      </c>
      <c r="AU84" s="213" t="e">
        <f>IF('Crisis Indicator Data'!#REF!="No Data",1,IF(#REF!&lt;&gt;"",1,0))</f>
        <v>#REF!</v>
      </c>
      <c r="AV84" s="213" t="e">
        <f>IF('Crisis Indicator Data'!#REF!="No Data",1,IF(#REF!&lt;&gt;"",1,0))</f>
        <v>#REF!</v>
      </c>
      <c r="AW84" s="213" t="e">
        <f>IF('Crisis Indicator Data'!#REF!="No Data",1,IF(#REF!&lt;&gt;"",1,0))</f>
        <v>#REF!</v>
      </c>
      <c r="AX84" s="213" t="e">
        <f>IF('Crisis Indicator Data'!#REF!="No Data",1,IF(#REF!&lt;&gt;"",1,0))</f>
        <v>#REF!</v>
      </c>
      <c r="AY84" s="213" t="e">
        <f>IF('Crisis Indicator Data'!#REF!="No Data",1,IF(#REF!&lt;&gt;"",1,0))</f>
        <v>#REF!</v>
      </c>
      <c r="AZ84" s="213" t="e">
        <f>IF('Crisis Indicator Data'!#REF!="No Data",1,IF(#REF!&lt;&gt;"",1,0))</f>
        <v>#REF!</v>
      </c>
      <c r="BA84" t="e">
        <f t="shared" si="4"/>
        <v>#REF!</v>
      </c>
      <c r="BB84" s="22" t="e">
        <f t="shared" si="5"/>
        <v>#REF!</v>
      </c>
    </row>
    <row r="85" spans="1:54" x14ac:dyDescent="0.35">
      <c r="A85" t="s">
        <v>8186</v>
      </c>
      <c r="B85" s="213" t="e">
        <f>IF('Crisis Indicator Data'!#REF!="No Data",1,IF(#REF!&lt;&gt;"",1,0))</f>
        <v>#REF!</v>
      </c>
      <c r="C85" s="213" t="e">
        <f>IF('Crisis Indicator Data'!#REF!="No Data",1,IF(#REF!&lt;&gt;"",1,0))</f>
        <v>#REF!</v>
      </c>
      <c r="D85" s="213" t="e">
        <f>IF('Crisis Indicator Data'!#REF!="No Data",1,IF(#REF!&lt;&gt;"",1,0))</f>
        <v>#REF!</v>
      </c>
      <c r="E85" s="213" t="e">
        <f>IF('Crisis Indicator Data'!#REF!="No Data",1,IF(#REF!&lt;&gt;"",1,0))</f>
        <v>#REF!</v>
      </c>
      <c r="F85" s="213" t="e">
        <f>IF('Crisis Indicator Data'!#REF!="No Data",1,IF(#REF!&lt;&gt;"",1,0))</f>
        <v>#REF!</v>
      </c>
      <c r="G85" s="213" t="e">
        <f>IF('Crisis Indicator Data'!#REF!="No Data",1,IF(#REF!&lt;&gt;"",1,0))</f>
        <v>#REF!</v>
      </c>
      <c r="H85" s="213" t="e">
        <f>IF('Crisis Indicator Data'!#REF!="No Data",1,IF(#REF!&lt;&gt;"",1,0))</f>
        <v>#REF!</v>
      </c>
      <c r="I85" s="213" t="e">
        <f>IF('Crisis Indicator Data'!#REF!="No Data",1,IF(#REF!&lt;&gt;"",1,0))</f>
        <v>#REF!</v>
      </c>
      <c r="J85" s="213" t="e">
        <f>IF('Crisis Indicator Data'!#REF!="No Data",1,IF(#REF!&lt;&gt;"",1,0))</f>
        <v>#REF!</v>
      </c>
      <c r="K85" s="213" t="e">
        <f>IF('Crisis Indicator Data'!#REF!="No Data",1,IF(#REF!&lt;&gt;"",1,0))</f>
        <v>#REF!</v>
      </c>
      <c r="L85" s="213" t="e">
        <f>IF('Crisis Indicator Data'!#REF!="No Data",1,IF(#REF!&lt;&gt;"",1,0))</f>
        <v>#REF!</v>
      </c>
      <c r="M85" s="213" t="e">
        <f>IF('Crisis Indicator Data'!#REF!="No Data",1,IF(#REF!&lt;&gt;"",1,0))</f>
        <v>#REF!</v>
      </c>
      <c r="N85" s="213" t="e">
        <f>IF('Crisis Indicator Data'!#REF!="No Data",1,IF(#REF!&lt;&gt;"",1,0))</f>
        <v>#REF!</v>
      </c>
      <c r="O85" s="213" t="e">
        <f>IF('Crisis Indicator Data'!#REF!="No Data",1,IF(#REF!&lt;&gt;"",1,0))</f>
        <v>#REF!</v>
      </c>
      <c r="P85" s="213" t="e">
        <f>IF('Crisis Indicator Data'!#REF!="No Data",1,IF(#REF!&lt;&gt;"",1,0))</f>
        <v>#REF!</v>
      </c>
      <c r="Q85" s="213" t="e">
        <f>IF('Crisis Indicator Data'!#REF!="No Data",1,IF(#REF!&lt;&gt;"",1,0))</f>
        <v>#REF!</v>
      </c>
      <c r="R85" s="213" t="e">
        <f>IF('Crisis Indicator Data'!#REF!="No Data",1,IF(#REF!&lt;&gt;"",1,0))</f>
        <v>#REF!</v>
      </c>
      <c r="S85" s="213" t="e">
        <f>IF('Crisis Indicator Data'!#REF!="No Data",1,IF(#REF!&lt;&gt;"",1,0))</f>
        <v>#REF!</v>
      </c>
      <c r="T85" s="213" t="e">
        <f>IF('Crisis Indicator Data'!#REF!="No Data",1,IF(#REF!&lt;&gt;"",1,0))</f>
        <v>#REF!</v>
      </c>
      <c r="U85" s="213" t="e">
        <f>IF('Crisis Indicator Data'!#REF!="No Data",1,IF(#REF!&lt;&gt;"",1,0))</f>
        <v>#REF!</v>
      </c>
      <c r="V85" s="213" t="e">
        <f>IF('Crisis Indicator Data'!#REF!="No Data",1,IF(#REF!&lt;&gt;"",1,0))</f>
        <v>#REF!</v>
      </c>
      <c r="W85" s="213" t="e">
        <f>IF('Crisis Indicator Data'!#REF!="No Data",1,IF(#REF!&lt;&gt;"",1,0))</f>
        <v>#REF!</v>
      </c>
      <c r="X85" s="213" t="e">
        <f>IF('Crisis Indicator Data'!#REF!="No Data",1,IF(#REF!&lt;&gt;"",1,0))</f>
        <v>#REF!</v>
      </c>
      <c r="Y85" s="213" t="e">
        <f>IF('Crisis Indicator Data'!#REF!="No Data",1,IF(#REF!&lt;&gt;"",1,0))</f>
        <v>#REF!</v>
      </c>
      <c r="Z85" s="213" t="e">
        <f>IF('Crisis Indicator Data'!#REF!="No Data",1,IF(#REF!&lt;&gt;"",1,0))</f>
        <v>#REF!</v>
      </c>
      <c r="AA85" s="213" t="e">
        <f>IF('Crisis Indicator Data'!#REF!="No Data",1,IF(#REF!&lt;&gt;"",1,0))</f>
        <v>#REF!</v>
      </c>
      <c r="AB85" s="213" t="e">
        <f>IF('Crisis Indicator Data'!#REF!="No Data",1,IF(#REF!&lt;&gt;"",1,0))</f>
        <v>#REF!</v>
      </c>
      <c r="AC85" s="213" t="e">
        <f>IF('Crisis Indicator Data'!#REF!="No Data",1,IF(#REF!&lt;&gt;"",1,0))</f>
        <v>#REF!</v>
      </c>
      <c r="AD85" s="213" t="e">
        <f>IF('Crisis Indicator Data'!#REF!="No Data",1,IF(#REF!&lt;&gt;"",1,0))</f>
        <v>#REF!</v>
      </c>
      <c r="AE85" s="213" t="e">
        <f>IF('Crisis Indicator Data'!#REF!="No Data",1,IF(#REF!&lt;&gt;"",1,0))</f>
        <v>#REF!</v>
      </c>
      <c r="AF85" s="213" t="e">
        <f>IF('Crisis Indicator Data'!#REF!="No Data",1,IF(#REF!&lt;&gt;"",1,0))</f>
        <v>#REF!</v>
      </c>
      <c r="AG85" s="213" t="e">
        <f>IF('Crisis Indicator Data'!#REF!="No Data",1,IF(#REF!&lt;&gt;"",1,0))</f>
        <v>#REF!</v>
      </c>
      <c r="AH85" s="213" t="e">
        <f>IF('Crisis Indicator Data'!#REF!="No Data",1,IF(#REF!&lt;&gt;"",1,0))</f>
        <v>#REF!</v>
      </c>
      <c r="AI85" s="213" t="e">
        <f>IF('Crisis Indicator Data'!#REF!="No Data",1,IF(#REF!&lt;&gt;"",1,0))</f>
        <v>#REF!</v>
      </c>
      <c r="AJ85" s="213" t="e">
        <f>IF('Crisis Indicator Data'!#REF!="No Data",1,IF(#REF!&lt;&gt;"",1,0))</f>
        <v>#REF!</v>
      </c>
      <c r="AK85" s="213" t="e">
        <f>IF('Crisis Indicator Data'!#REF!="No Data",1,IF(#REF!&lt;&gt;"",1,0))</f>
        <v>#REF!</v>
      </c>
      <c r="AL85" s="213" t="e">
        <f>IF('Crisis Indicator Data'!#REF!="No Data",1,IF(#REF!&lt;&gt;"",1,0))</f>
        <v>#REF!</v>
      </c>
      <c r="AM85" s="213" t="e">
        <f>IF('Crisis Indicator Data'!#REF!="No Data",1,IF(#REF!&lt;&gt;"",1,0))</f>
        <v>#REF!</v>
      </c>
      <c r="AN85" s="213" t="e">
        <f>IF('Crisis Indicator Data'!#REF!="No Data",1,IF(#REF!&lt;&gt;"",1,0))</f>
        <v>#REF!</v>
      </c>
      <c r="AO85" s="213" t="e">
        <f>IF('Crisis Indicator Data'!#REF!="No Data",1,IF(#REF!&lt;&gt;"",1,0))</f>
        <v>#REF!</v>
      </c>
      <c r="AP85" s="213" t="e">
        <f>IF('Crisis Indicator Data'!#REF!="No Data",1,IF(#REF!&lt;&gt;"",1,0))</f>
        <v>#REF!</v>
      </c>
      <c r="AQ85" s="213" t="e">
        <f>IF('Crisis Indicator Data'!#REF!="No Data",1,IF(#REF!&lt;&gt;"",1,0))</f>
        <v>#REF!</v>
      </c>
      <c r="AR85" s="213" t="e">
        <f>IF('Crisis Indicator Data'!#REF!="No Data",1,IF(#REF!&lt;&gt;"",1,0))</f>
        <v>#REF!</v>
      </c>
      <c r="AS85" s="213" t="e">
        <f>IF('Crisis Indicator Data'!#REF!="No Data",1,IF(#REF!&lt;&gt;"",1,0))</f>
        <v>#REF!</v>
      </c>
      <c r="AT85" s="213" t="e">
        <f>IF('Crisis Indicator Data'!#REF!="No Data",1,IF(#REF!&lt;&gt;"",1,0))</f>
        <v>#REF!</v>
      </c>
      <c r="AU85" s="213" t="e">
        <f>IF('Crisis Indicator Data'!#REF!="No Data",1,IF(#REF!&lt;&gt;"",1,0))</f>
        <v>#REF!</v>
      </c>
      <c r="AV85" s="213" t="e">
        <f>IF('Crisis Indicator Data'!#REF!="No Data",1,IF(#REF!&lt;&gt;"",1,0))</f>
        <v>#REF!</v>
      </c>
      <c r="AW85" s="213" t="e">
        <f>IF('Crisis Indicator Data'!#REF!="No Data",1,IF(#REF!&lt;&gt;"",1,0))</f>
        <v>#REF!</v>
      </c>
      <c r="AX85" s="213" t="e">
        <f>IF('Crisis Indicator Data'!#REF!="No Data",1,IF(#REF!&lt;&gt;"",1,0))</f>
        <v>#REF!</v>
      </c>
      <c r="AY85" s="213" t="e">
        <f>IF('Crisis Indicator Data'!#REF!="No Data",1,IF(#REF!&lt;&gt;"",1,0))</f>
        <v>#REF!</v>
      </c>
      <c r="AZ85" s="213" t="e">
        <f>IF('Crisis Indicator Data'!#REF!="No Data",1,IF(#REF!&lt;&gt;"",1,0))</f>
        <v>#REF!</v>
      </c>
      <c r="BA85" t="e">
        <f t="shared" si="4"/>
        <v>#REF!</v>
      </c>
      <c r="BB85" s="22" t="e">
        <f t="shared" si="5"/>
        <v>#REF!</v>
      </c>
    </row>
    <row r="86" spans="1:54" x14ac:dyDescent="0.35">
      <c r="A86" t="s">
        <v>8190</v>
      </c>
      <c r="B86" s="213" t="e">
        <f>IF('Crisis Indicator Data'!#REF!="No Data",1,IF(#REF!&lt;&gt;"",1,0))</f>
        <v>#REF!</v>
      </c>
      <c r="C86" s="213" t="e">
        <f>IF('Crisis Indicator Data'!#REF!="No Data",1,IF(#REF!&lt;&gt;"",1,0))</f>
        <v>#REF!</v>
      </c>
      <c r="D86" s="213" t="e">
        <f>IF('Crisis Indicator Data'!#REF!="No Data",1,IF(#REF!&lt;&gt;"",1,0))</f>
        <v>#REF!</v>
      </c>
      <c r="E86" s="213" t="e">
        <f>IF('Crisis Indicator Data'!#REF!="No Data",1,IF(#REF!&lt;&gt;"",1,0))</f>
        <v>#REF!</v>
      </c>
      <c r="F86" s="213" t="e">
        <f>IF('Crisis Indicator Data'!#REF!="No Data",1,IF(#REF!&lt;&gt;"",1,0))</f>
        <v>#REF!</v>
      </c>
      <c r="G86" s="213" t="e">
        <f>IF('Crisis Indicator Data'!#REF!="No Data",1,IF(#REF!&lt;&gt;"",1,0))</f>
        <v>#REF!</v>
      </c>
      <c r="H86" s="213" t="e">
        <f>IF('Crisis Indicator Data'!#REF!="No Data",1,IF(#REF!&lt;&gt;"",1,0))</f>
        <v>#REF!</v>
      </c>
      <c r="I86" s="213" t="e">
        <f>IF('Crisis Indicator Data'!#REF!="No Data",1,IF(#REF!&lt;&gt;"",1,0))</f>
        <v>#REF!</v>
      </c>
      <c r="J86" s="213" t="e">
        <f>IF('Crisis Indicator Data'!#REF!="No Data",1,IF(#REF!&lt;&gt;"",1,0))</f>
        <v>#REF!</v>
      </c>
      <c r="K86" s="213" t="e">
        <f>IF('Crisis Indicator Data'!#REF!="No Data",1,IF(#REF!&lt;&gt;"",1,0))</f>
        <v>#REF!</v>
      </c>
      <c r="L86" s="213" t="e">
        <f>IF('Crisis Indicator Data'!#REF!="No Data",1,IF(#REF!&lt;&gt;"",1,0))</f>
        <v>#REF!</v>
      </c>
      <c r="M86" s="213" t="e">
        <f>IF('Crisis Indicator Data'!#REF!="No Data",1,IF(#REF!&lt;&gt;"",1,0))</f>
        <v>#REF!</v>
      </c>
      <c r="N86" s="213" t="e">
        <f>IF('Crisis Indicator Data'!#REF!="No Data",1,IF(#REF!&lt;&gt;"",1,0))</f>
        <v>#REF!</v>
      </c>
      <c r="O86" s="213" t="e">
        <f>IF('Crisis Indicator Data'!#REF!="No Data",1,IF(#REF!&lt;&gt;"",1,0))</f>
        <v>#REF!</v>
      </c>
      <c r="P86" s="213" t="e">
        <f>IF('Crisis Indicator Data'!#REF!="No Data",1,IF(#REF!&lt;&gt;"",1,0))</f>
        <v>#REF!</v>
      </c>
      <c r="Q86" s="213" t="e">
        <f>IF('Crisis Indicator Data'!#REF!="No Data",1,IF(#REF!&lt;&gt;"",1,0))</f>
        <v>#REF!</v>
      </c>
      <c r="R86" s="213" t="e">
        <f>IF('Crisis Indicator Data'!#REF!="No Data",1,IF(#REF!&lt;&gt;"",1,0))</f>
        <v>#REF!</v>
      </c>
      <c r="S86" s="213" t="e">
        <f>IF('Crisis Indicator Data'!#REF!="No Data",1,IF(#REF!&lt;&gt;"",1,0))</f>
        <v>#REF!</v>
      </c>
      <c r="T86" s="213" t="e">
        <f>IF('Crisis Indicator Data'!#REF!="No Data",1,IF(#REF!&lt;&gt;"",1,0))</f>
        <v>#REF!</v>
      </c>
      <c r="U86" s="213" t="e">
        <f>IF('Crisis Indicator Data'!#REF!="No Data",1,IF(#REF!&lt;&gt;"",1,0))</f>
        <v>#REF!</v>
      </c>
      <c r="V86" s="213" t="e">
        <f>IF('Crisis Indicator Data'!#REF!="No Data",1,IF(#REF!&lt;&gt;"",1,0))</f>
        <v>#REF!</v>
      </c>
      <c r="W86" s="213" t="e">
        <f>IF('Crisis Indicator Data'!#REF!="No Data",1,IF(#REF!&lt;&gt;"",1,0))</f>
        <v>#REF!</v>
      </c>
      <c r="X86" s="213" t="e">
        <f>IF('Crisis Indicator Data'!#REF!="No Data",1,IF(#REF!&lt;&gt;"",1,0))</f>
        <v>#REF!</v>
      </c>
      <c r="Y86" s="213" t="e">
        <f>IF('Crisis Indicator Data'!#REF!="No Data",1,IF(#REF!&lt;&gt;"",1,0))</f>
        <v>#REF!</v>
      </c>
      <c r="Z86" s="213" t="e">
        <f>IF('Crisis Indicator Data'!#REF!="No Data",1,IF(#REF!&lt;&gt;"",1,0))</f>
        <v>#REF!</v>
      </c>
      <c r="AA86" s="213" t="e">
        <f>IF('Crisis Indicator Data'!#REF!="No Data",1,IF(#REF!&lt;&gt;"",1,0))</f>
        <v>#REF!</v>
      </c>
      <c r="AB86" s="213" t="e">
        <f>IF('Crisis Indicator Data'!#REF!="No Data",1,IF(#REF!&lt;&gt;"",1,0))</f>
        <v>#REF!</v>
      </c>
      <c r="AC86" s="213" t="e">
        <f>IF('Crisis Indicator Data'!#REF!="No Data",1,IF(#REF!&lt;&gt;"",1,0))</f>
        <v>#REF!</v>
      </c>
      <c r="AD86" s="213" t="e">
        <f>IF('Crisis Indicator Data'!#REF!="No Data",1,IF(#REF!&lt;&gt;"",1,0))</f>
        <v>#REF!</v>
      </c>
      <c r="AE86" s="213" t="e">
        <f>IF('Crisis Indicator Data'!#REF!="No Data",1,IF(#REF!&lt;&gt;"",1,0))</f>
        <v>#REF!</v>
      </c>
      <c r="AF86" s="213" t="e">
        <f>IF('Crisis Indicator Data'!#REF!="No Data",1,IF(#REF!&lt;&gt;"",1,0))</f>
        <v>#REF!</v>
      </c>
      <c r="AG86" s="213" t="e">
        <f>IF('Crisis Indicator Data'!#REF!="No Data",1,IF(#REF!&lt;&gt;"",1,0))</f>
        <v>#REF!</v>
      </c>
      <c r="AH86" s="213" t="e">
        <f>IF('Crisis Indicator Data'!#REF!="No Data",1,IF(#REF!&lt;&gt;"",1,0))</f>
        <v>#REF!</v>
      </c>
      <c r="AI86" s="213" t="e">
        <f>IF('Crisis Indicator Data'!#REF!="No Data",1,IF(#REF!&lt;&gt;"",1,0))</f>
        <v>#REF!</v>
      </c>
      <c r="AJ86" s="213" t="e">
        <f>IF('Crisis Indicator Data'!#REF!="No Data",1,IF(#REF!&lt;&gt;"",1,0))</f>
        <v>#REF!</v>
      </c>
      <c r="AK86" s="213" t="e">
        <f>IF('Crisis Indicator Data'!#REF!="No Data",1,IF(#REF!&lt;&gt;"",1,0))</f>
        <v>#REF!</v>
      </c>
      <c r="AL86" s="213" t="e">
        <f>IF('Crisis Indicator Data'!#REF!="No Data",1,IF(#REF!&lt;&gt;"",1,0))</f>
        <v>#REF!</v>
      </c>
      <c r="AM86" s="213" t="e">
        <f>IF('Crisis Indicator Data'!#REF!="No Data",1,IF(#REF!&lt;&gt;"",1,0))</f>
        <v>#REF!</v>
      </c>
      <c r="AN86" s="213" t="e">
        <f>IF('Crisis Indicator Data'!#REF!="No Data",1,IF(#REF!&lt;&gt;"",1,0))</f>
        <v>#REF!</v>
      </c>
      <c r="AO86" s="213" t="e">
        <f>IF('Crisis Indicator Data'!#REF!="No Data",1,IF(#REF!&lt;&gt;"",1,0))</f>
        <v>#REF!</v>
      </c>
      <c r="AP86" s="213" t="e">
        <f>IF('Crisis Indicator Data'!#REF!="No Data",1,IF(#REF!&lt;&gt;"",1,0))</f>
        <v>#REF!</v>
      </c>
      <c r="AQ86" s="213" t="e">
        <f>IF('Crisis Indicator Data'!#REF!="No Data",1,IF(#REF!&lt;&gt;"",1,0))</f>
        <v>#REF!</v>
      </c>
      <c r="AR86" s="213" t="e">
        <f>IF('Crisis Indicator Data'!#REF!="No Data",1,IF(#REF!&lt;&gt;"",1,0))</f>
        <v>#REF!</v>
      </c>
      <c r="AS86" s="213" t="e">
        <f>IF('Crisis Indicator Data'!#REF!="No Data",1,IF(#REF!&lt;&gt;"",1,0))</f>
        <v>#REF!</v>
      </c>
      <c r="AT86" s="213" t="e">
        <f>IF('Crisis Indicator Data'!#REF!="No Data",1,IF(#REF!&lt;&gt;"",1,0))</f>
        <v>#REF!</v>
      </c>
      <c r="AU86" s="213" t="e">
        <f>IF('Crisis Indicator Data'!#REF!="No Data",1,IF(#REF!&lt;&gt;"",1,0))</f>
        <v>#REF!</v>
      </c>
      <c r="AV86" s="213" t="e">
        <f>IF('Crisis Indicator Data'!#REF!="No Data",1,IF(#REF!&lt;&gt;"",1,0))</f>
        <v>#REF!</v>
      </c>
      <c r="AW86" s="213" t="e">
        <f>IF('Crisis Indicator Data'!#REF!="No Data",1,IF(#REF!&lt;&gt;"",1,0))</f>
        <v>#REF!</v>
      </c>
      <c r="AX86" s="213" t="e">
        <f>IF('Crisis Indicator Data'!#REF!="No Data",1,IF(#REF!&lt;&gt;"",1,0))</f>
        <v>#REF!</v>
      </c>
      <c r="AY86" s="213" t="e">
        <f>IF('Crisis Indicator Data'!#REF!="No Data",1,IF(#REF!&lt;&gt;"",1,0))</f>
        <v>#REF!</v>
      </c>
      <c r="AZ86" s="213" t="e">
        <f>IF('Crisis Indicator Data'!#REF!="No Data",1,IF(#REF!&lt;&gt;"",1,0))</f>
        <v>#REF!</v>
      </c>
      <c r="BA86" t="e">
        <f t="shared" si="4"/>
        <v>#REF!</v>
      </c>
      <c r="BB86" s="22" t="e">
        <f t="shared" si="5"/>
        <v>#REF!</v>
      </c>
    </row>
    <row r="87" spans="1:54" x14ac:dyDescent="0.35">
      <c r="A87" t="s">
        <v>8191</v>
      </c>
      <c r="B87" s="213" t="e">
        <f>IF('Crisis Indicator Data'!#REF!="No Data",1,IF(#REF!&lt;&gt;"",1,0))</f>
        <v>#REF!</v>
      </c>
      <c r="C87" s="213" t="e">
        <f>IF('Crisis Indicator Data'!#REF!="No Data",1,IF(#REF!&lt;&gt;"",1,0))</f>
        <v>#REF!</v>
      </c>
      <c r="D87" s="213" t="e">
        <f>IF('Crisis Indicator Data'!#REF!="No Data",1,IF(#REF!&lt;&gt;"",1,0))</f>
        <v>#REF!</v>
      </c>
      <c r="E87" s="213" t="e">
        <f>IF('Crisis Indicator Data'!#REF!="No Data",1,IF(#REF!&lt;&gt;"",1,0))</f>
        <v>#REF!</v>
      </c>
      <c r="F87" s="213" t="e">
        <f>IF('Crisis Indicator Data'!#REF!="No Data",1,IF(#REF!&lt;&gt;"",1,0))</f>
        <v>#REF!</v>
      </c>
      <c r="G87" s="213" t="e">
        <f>IF('Crisis Indicator Data'!#REF!="No Data",1,IF(#REF!&lt;&gt;"",1,0))</f>
        <v>#REF!</v>
      </c>
      <c r="H87" s="213" t="e">
        <f>IF('Crisis Indicator Data'!#REF!="No Data",1,IF(#REF!&lt;&gt;"",1,0))</f>
        <v>#REF!</v>
      </c>
      <c r="I87" s="213" t="e">
        <f>IF('Crisis Indicator Data'!#REF!="No Data",1,IF(#REF!&lt;&gt;"",1,0))</f>
        <v>#REF!</v>
      </c>
      <c r="J87" s="213" t="e">
        <f>IF('Crisis Indicator Data'!#REF!="No Data",1,IF(#REF!&lt;&gt;"",1,0))</f>
        <v>#REF!</v>
      </c>
      <c r="K87" s="213" t="e">
        <f>IF('Crisis Indicator Data'!#REF!="No Data",1,IF(#REF!&lt;&gt;"",1,0))</f>
        <v>#REF!</v>
      </c>
      <c r="L87" s="213" t="e">
        <f>IF('Crisis Indicator Data'!#REF!="No Data",1,IF(#REF!&lt;&gt;"",1,0))</f>
        <v>#REF!</v>
      </c>
      <c r="M87" s="213" t="e">
        <f>IF('Crisis Indicator Data'!#REF!="No Data",1,IF(#REF!&lt;&gt;"",1,0))</f>
        <v>#REF!</v>
      </c>
      <c r="N87" s="213" t="e">
        <f>IF('Crisis Indicator Data'!#REF!="No Data",1,IF(#REF!&lt;&gt;"",1,0))</f>
        <v>#REF!</v>
      </c>
      <c r="O87" s="213" t="e">
        <f>IF('Crisis Indicator Data'!#REF!="No Data",1,IF(#REF!&lt;&gt;"",1,0))</f>
        <v>#REF!</v>
      </c>
      <c r="P87" s="213" t="e">
        <f>IF('Crisis Indicator Data'!#REF!="No Data",1,IF(#REF!&lt;&gt;"",1,0))</f>
        <v>#REF!</v>
      </c>
      <c r="Q87" s="213" t="e">
        <f>IF('Crisis Indicator Data'!#REF!="No Data",1,IF(#REF!&lt;&gt;"",1,0))</f>
        <v>#REF!</v>
      </c>
      <c r="R87" s="213" t="e">
        <f>IF('Crisis Indicator Data'!#REF!="No Data",1,IF(#REF!&lt;&gt;"",1,0))</f>
        <v>#REF!</v>
      </c>
      <c r="S87" s="213" t="e">
        <f>IF('Crisis Indicator Data'!#REF!="No Data",1,IF(#REF!&lt;&gt;"",1,0))</f>
        <v>#REF!</v>
      </c>
      <c r="T87" s="213" t="e">
        <f>IF('Crisis Indicator Data'!#REF!="No Data",1,IF(#REF!&lt;&gt;"",1,0))</f>
        <v>#REF!</v>
      </c>
      <c r="U87" s="213" t="e">
        <f>IF('Crisis Indicator Data'!#REF!="No Data",1,IF(#REF!&lt;&gt;"",1,0))</f>
        <v>#REF!</v>
      </c>
      <c r="V87" s="213" t="e">
        <f>IF('Crisis Indicator Data'!#REF!="No Data",1,IF(#REF!&lt;&gt;"",1,0))</f>
        <v>#REF!</v>
      </c>
      <c r="W87" s="213" t="e">
        <f>IF('Crisis Indicator Data'!#REF!="No Data",1,IF(#REF!&lt;&gt;"",1,0))</f>
        <v>#REF!</v>
      </c>
      <c r="X87" s="213" t="e">
        <f>IF('Crisis Indicator Data'!#REF!="No Data",1,IF(#REF!&lt;&gt;"",1,0))</f>
        <v>#REF!</v>
      </c>
      <c r="Y87" s="213" t="e">
        <f>IF('Crisis Indicator Data'!#REF!="No Data",1,IF(#REF!&lt;&gt;"",1,0))</f>
        <v>#REF!</v>
      </c>
      <c r="Z87" s="213" t="e">
        <f>IF('Crisis Indicator Data'!#REF!="No Data",1,IF(#REF!&lt;&gt;"",1,0))</f>
        <v>#REF!</v>
      </c>
      <c r="AA87" s="213" t="e">
        <f>IF('Crisis Indicator Data'!#REF!="No Data",1,IF(#REF!&lt;&gt;"",1,0))</f>
        <v>#REF!</v>
      </c>
      <c r="AB87" s="213" t="e">
        <f>IF('Crisis Indicator Data'!#REF!="No Data",1,IF(#REF!&lt;&gt;"",1,0))</f>
        <v>#REF!</v>
      </c>
      <c r="AC87" s="213" t="e">
        <f>IF('Crisis Indicator Data'!#REF!="No Data",1,IF(#REF!&lt;&gt;"",1,0))</f>
        <v>#REF!</v>
      </c>
      <c r="AD87" s="213" t="e">
        <f>IF('Crisis Indicator Data'!#REF!="No Data",1,IF(#REF!&lt;&gt;"",1,0))</f>
        <v>#REF!</v>
      </c>
      <c r="AE87" s="213" t="e">
        <f>IF('Crisis Indicator Data'!#REF!="No Data",1,IF(#REF!&lt;&gt;"",1,0))</f>
        <v>#REF!</v>
      </c>
      <c r="AF87" s="213" t="e">
        <f>IF('Crisis Indicator Data'!#REF!="No Data",1,IF(#REF!&lt;&gt;"",1,0))</f>
        <v>#REF!</v>
      </c>
      <c r="AG87" s="213" t="e">
        <f>IF('Crisis Indicator Data'!#REF!="No Data",1,IF(#REF!&lt;&gt;"",1,0))</f>
        <v>#REF!</v>
      </c>
      <c r="AH87" s="213" t="e">
        <f>IF('Crisis Indicator Data'!#REF!="No Data",1,IF(#REF!&lt;&gt;"",1,0))</f>
        <v>#REF!</v>
      </c>
      <c r="AI87" s="213" t="e">
        <f>IF('Crisis Indicator Data'!#REF!="No Data",1,IF(#REF!&lt;&gt;"",1,0))</f>
        <v>#REF!</v>
      </c>
      <c r="AJ87" s="213" t="e">
        <f>IF('Crisis Indicator Data'!#REF!="No Data",1,IF(#REF!&lt;&gt;"",1,0))</f>
        <v>#REF!</v>
      </c>
      <c r="AK87" s="213" t="e">
        <f>IF('Crisis Indicator Data'!#REF!="No Data",1,IF(#REF!&lt;&gt;"",1,0))</f>
        <v>#REF!</v>
      </c>
      <c r="AL87" s="213" t="e">
        <f>IF('Crisis Indicator Data'!#REF!="No Data",1,IF(#REF!&lt;&gt;"",1,0))</f>
        <v>#REF!</v>
      </c>
      <c r="AM87" s="213" t="e">
        <f>IF('Crisis Indicator Data'!#REF!="No Data",1,IF(#REF!&lt;&gt;"",1,0))</f>
        <v>#REF!</v>
      </c>
      <c r="AN87" s="213" t="e">
        <f>IF('Crisis Indicator Data'!#REF!="No Data",1,IF(#REF!&lt;&gt;"",1,0))</f>
        <v>#REF!</v>
      </c>
      <c r="AO87" s="213" t="e">
        <f>IF('Crisis Indicator Data'!#REF!="No Data",1,IF(#REF!&lt;&gt;"",1,0))</f>
        <v>#REF!</v>
      </c>
      <c r="AP87" s="213" t="e">
        <f>IF('Crisis Indicator Data'!#REF!="No Data",1,IF(#REF!&lt;&gt;"",1,0))</f>
        <v>#REF!</v>
      </c>
      <c r="AQ87" s="213" t="e">
        <f>IF('Crisis Indicator Data'!#REF!="No Data",1,IF(#REF!&lt;&gt;"",1,0))</f>
        <v>#REF!</v>
      </c>
      <c r="AR87" s="213" t="e">
        <f>IF('Crisis Indicator Data'!#REF!="No Data",1,IF(#REF!&lt;&gt;"",1,0))</f>
        <v>#REF!</v>
      </c>
      <c r="AS87" s="213" t="e">
        <f>IF('Crisis Indicator Data'!#REF!="No Data",1,IF(#REF!&lt;&gt;"",1,0))</f>
        <v>#REF!</v>
      </c>
      <c r="AT87" s="213" t="e">
        <f>IF('Crisis Indicator Data'!#REF!="No Data",1,IF(#REF!&lt;&gt;"",1,0))</f>
        <v>#REF!</v>
      </c>
      <c r="AU87" s="213" t="e">
        <f>IF('Crisis Indicator Data'!#REF!="No Data",1,IF(#REF!&lt;&gt;"",1,0))</f>
        <v>#REF!</v>
      </c>
      <c r="AV87" s="213" t="e">
        <f>IF('Crisis Indicator Data'!#REF!="No Data",1,IF(#REF!&lt;&gt;"",1,0))</f>
        <v>#REF!</v>
      </c>
      <c r="AW87" s="213" t="e">
        <f>IF('Crisis Indicator Data'!#REF!="No Data",1,IF(#REF!&lt;&gt;"",1,0))</f>
        <v>#REF!</v>
      </c>
      <c r="AX87" s="213" t="e">
        <f>IF('Crisis Indicator Data'!#REF!="No Data",1,IF(#REF!&lt;&gt;"",1,0))</f>
        <v>#REF!</v>
      </c>
      <c r="AY87" s="213" t="e">
        <f>IF('Crisis Indicator Data'!#REF!="No Data",1,IF(#REF!&lt;&gt;"",1,0))</f>
        <v>#REF!</v>
      </c>
      <c r="AZ87" s="213" t="e">
        <f>IF('Crisis Indicator Data'!#REF!="No Data",1,IF(#REF!&lt;&gt;"",1,0))</f>
        <v>#REF!</v>
      </c>
      <c r="BA87" t="e">
        <f t="shared" si="4"/>
        <v>#REF!</v>
      </c>
      <c r="BB87" s="22" t="e">
        <f t="shared" si="5"/>
        <v>#REF!</v>
      </c>
    </row>
    <row r="88" spans="1:54" x14ac:dyDescent="0.35">
      <c r="A88" t="s">
        <v>8197</v>
      </c>
      <c r="B88" s="213" t="e">
        <f>IF('Crisis Indicator Data'!#REF!="No Data",1,IF(#REF!&lt;&gt;"",1,0))</f>
        <v>#REF!</v>
      </c>
      <c r="C88" s="213" t="e">
        <f>IF('Crisis Indicator Data'!#REF!="No Data",1,IF(#REF!&lt;&gt;"",1,0))</f>
        <v>#REF!</v>
      </c>
      <c r="D88" s="213" t="e">
        <f>IF('Crisis Indicator Data'!#REF!="No Data",1,IF(#REF!&lt;&gt;"",1,0))</f>
        <v>#REF!</v>
      </c>
      <c r="E88" s="213" t="e">
        <f>IF('Crisis Indicator Data'!#REF!="No Data",1,IF(#REF!&lt;&gt;"",1,0))</f>
        <v>#REF!</v>
      </c>
      <c r="F88" s="213" t="e">
        <f>IF('Crisis Indicator Data'!#REF!="No Data",1,IF(#REF!&lt;&gt;"",1,0))</f>
        <v>#REF!</v>
      </c>
      <c r="G88" s="213" t="e">
        <f>IF('Crisis Indicator Data'!#REF!="No Data",1,IF(#REF!&lt;&gt;"",1,0))</f>
        <v>#REF!</v>
      </c>
      <c r="H88" s="213" t="e">
        <f>IF('Crisis Indicator Data'!#REF!="No Data",1,IF(#REF!&lt;&gt;"",1,0))</f>
        <v>#REF!</v>
      </c>
      <c r="I88" s="213" t="e">
        <f>IF('Crisis Indicator Data'!#REF!="No Data",1,IF(#REF!&lt;&gt;"",1,0))</f>
        <v>#REF!</v>
      </c>
      <c r="J88" s="213" t="e">
        <f>IF('Crisis Indicator Data'!#REF!="No Data",1,IF(#REF!&lt;&gt;"",1,0))</f>
        <v>#REF!</v>
      </c>
      <c r="K88" s="213" t="e">
        <f>IF('Crisis Indicator Data'!#REF!="No Data",1,IF(#REF!&lt;&gt;"",1,0))</f>
        <v>#REF!</v>
      </c>
      <c r="L88" s="213" t="e">
        <f>IF('Crisis Indicator Data'!#REF!="No Data",1,IF(#REF!&lt;&gt;"",1,0))</f>
        <v>#REF!</v>
      </c>
      <c r="M88" s="213" t="e">
        <f>IF('Crisis Indicator Data'!#REF!="No Data",1,IF(#REF!&lt;&gt;"",1,0))</f>
        <v>#REF!</v>
      </c>
      <c r="N88" s="213" t="e">
        <f>IF('Crisis Indicator Data'!#REF!="No Data",1,IF(#REF!&lt;&gt;"",1,0))</f>
        <v>#REF!</v>
      </c>
      <c r="O88" s="213" t="e">
        <f>IF('Crisis Indicator Data'!#REF!="No Data",1,IF(#REF!&lt;&gt;"",1,0))</f>
        <v>#REF!</v>
      </c>
      <c r="P88" s="213" t="e">
        <f>IF('Crisis Indicator Data'!#REF!="No Data",1,IF(#REF!&lt;&gt;"",1,0))</f>
        <v>#REF!</v>
      </c>
      <c r="Q88" s="213" t="e">
        <f>IF('Crisis Indicator Data'!#REF!="No Data",1,IF(#REF!&lt;&gt;"",1,0))</f>
        <v>#REF!</v>
      </c>
      <c r="R88" s="213" t="e">
        <f>IF('Crisis Indicator Data'!#REF!="No Data",1,IF(#REF!&lt;&gt;"",1,0))</f>
        <v>#REF!</v>
      </c>
      <c r="S88" s="213" t="e">
        <f>IF('Crisis Indicator Data'!#REF!="No Data",1,IF(#REF!&lt;&gt;"",1,0))</f>
        <v>#REF!</v>
      </c>
      <c r="T88" s="213" t="e">
        <f>IF('Crisis Indicator Data'!#REF!="No Data",1,IF(#REF!&lt;&gt;"",1,0))</f>
        <v>#REF!</v>
      </c>
      <c r="U88" s="213" t="e">
        <f>IF('Crisis Indicator Data'!#REF!="No Data",1,IF(#REF!&lt;&gt;"",1,0))</f>
        <v>#REF!</v>
      </c>
      <c r="V88" s="213" t="e">
        <f>IF('Crisis Indicator Data'!#REF!="No Data",1,IF(#REF!&lt;&gt;"",1,0))</f>
        <v>#REF!</v>
      </c>
      <c r="W88" s="213" t="e">
        <f>IF('Crisis Indicator Data'!#REF!="No Data",1,IF(#REF!&lt;&gt;"",1,0))</f>
        <v>#REF!</v>
      </c>
      <c r="X88" s="213" t="e">
        <f>IF('Crisis Indicator Data'!#REF!="No Data",1,IF(#REF!&lt;&gt;"",1,0))</f>
        <v>#REF!</v>
      </c>
      <c r="Y88" s="213" t="e">
        <f>IF('Crisis Indicator Data'!#REF!="No Data",1,IF(#REF!&lt;&gt;"",1,0))</f>
        <v>#REF!</v>
      </c>
      <c r="Z88" s="213" t="e">
        <f>IF('Crisis Indicator Data'!#REF!="No Data",1,IF(#REF!&lt;&gt;"",1,0))</f>
        <v>#REF!</v>
      </c>
      <c r="AA88" s="213" t="e">
        <f>IF('Crisis Indicator Data'!#REF!="No Data",1,IF(#REF!&lt;&gt;"",1,0))</f>
        <v>#REF!</v>
      </c>
      <c r="AB88" s="213" t="e">
        <f>IF('Crisis Indicator Data'!#REF!="No Data",1,IF(#REF!&lt;&gt;"",1,0))</f>
        <v>#REF!</v>
      </c>
      <c r="AC88" s="213" t="e">
        <f>IF('Crisis Indicator Data'!#REF!="No Data",1,IF(#REF!&lt;&gt;"",1,0))</f>
        <v>#REF!</v>
      </c>
      <c r="AD88" s="213" t="e">
        <f>IF('Crisis Indicator Data'!#REF!="No Data",1,IF(#REF!&lt;&gt;"",1,0))</f>
        <v>#REF!</v>
      </c>
      <c r="AE88" s="213" t="e">
        <f>IF('Crisis Indicator Data'!#REF!="No Data",1,IF(#REF!&lt;&gt;"",1,0))</f>
        <v>#REF!</v>
      </c>
      <c r="AF88" s="213" t="e">
        <f>IF('Crisis Indicator Data'!#REF!="No Data",1,IF(#REF!&lt;&gt;"",1,0))</f>
        <v>#REF!</v>
      </c>
      <c r="AG88" s="213" t="e">
        <f>IF('Crisis Indicator Data'!#REF!="No Data",1,IF(#REF!&lt;&gt;"",1,0))</f>
        <v>#REF!</v>
      </c>
      <c r="AH88" s="213" t="e">
        <f>IF('Crisis Indicator Data'!#REF!="No Data",1,IF(#REF!&lt;&gt;"",1,0))</f>
        <v>#REF!</v>
      </c>
      <c r="AI88" s="213" t="e">
        <f>IF('Crisis Indicator Data'!#REF!="No Data",1,IF(#REF!&lt;&gt;"",1,0))</f>
        <v>#REF!</v>
      </c>
      <c r="AJ88" s="213" t="e">
        <f>IF('Crisis Indicator Data'!#REF!="No Data",1,IF(#REF!&lt;&gt;"",1,0))</f>
        <v>#REF!</v>
      </c>
      <c r="AK88" s="213" t="e">
        <f>IF('Crisis Indicator Data'!#REF!="No Data",1,IF(#REF!&lt;&gt;"",1,0))</f>
        <v>#REF!</v>
      </c>
      <c r="AL88" s="213" t="e">
        <f>IF('Crisis Indicator Data'!#REF!="No Data",1,IF(#REF!&lt;&gt;"",1,0))</f>
        <v>#REF!</v>
      </c>
      <c r="AM88" s="213" t="e">
        <f>IF('Crisis Indicator Data'!#REF!="No Data",1,IF(#REF!&lt;&gt;"",1,0))</f>
        <v>#REF!</v>
      </c>
      <c r="AN88" s="213" t="e">
        <f>IF('Crisis Indicator Data'!#REF!="No Data",1,IF(#REF!&lt;&gt;"",1,0))</f>
        <v>#REF!</v>
      </c>
      <c r="AO88" s="213" t="e">
        <f>IF('Crisis Indicator Data'!#REF!="No Data",1,IF(#REF!&lt;&gt;"",1,0))</f>
        <v>#REF!</v>
      </c>
      <c r="AP88" s="213" t="e">
        <f>IF('Crisis Indicator Data'!#REF!="No Data",1,IF(#REF!&lt;&gt;"",1,0))</f>
        <v>#REF!</v>
      </c>
      <c r="AQ88" s="213" t="e">
        <f>IF('Crisis Indicator Data'!#REF!="No Data",1,IF(#REF!&lt;&gt;"",1,0))</f>
        <v>#REF!</v>
      </c>
      <c r="AR88" s="213" t="e">
        <f>IF('Crisis Indicator Data'!#REF!="No Data",1,IF(#REF!&lt;&gt;"",1,0))</f>
        <v>#REF!</v>
      </c>
      <c r="AS88" s="213" t="e">
        <f>IF('Crisis Indicator Data'!#REF!="No Data",1,IF(#REF!&lt;&gt;"",1,0))</f>
        <v>#REF!</v>
      </c>
      <c r="AT88" s="213" t="e">
        <f>IF('Crisis Indicator Data'!#REF!="No Data",1,IF(#REF!&lt;&gt;"",1,0))</f>
        <v>#REF!</v>
      </c>
      <c r="AU88" s="213" t="e">
        <f>IF('Crisis Indicator Data'!#REF!="No Data",1,IF(#REF!&lt;&gt;"",1,0))</f>
        <v>#REF!</v>
      </c>
      <c r="AV88" s="213" t="e">
        <f>IF('Crisis Indicator Data'!#REF!="No Data",1,IF(#REF!&lt;&gt;"",1,0))</f>
        <v>#REF!</v>
      </c>
      <c r="AW88" s="213" t="e">
        <f>IF('Crisis Indicator Data'!#REF!="No Data",1,IF(#REF!&lt;&gt;"",1,0))</f>
        <v>#REF!</v>
      </c>
      <c r="AX88" s="213" t="e">
        <f>IF('Crisis Indicator Data'!#REF!="No Data",1,IF(#REF!&lt;&gt;"",1,0))</f>
        <v>#REF!</v>
      </c>
      <c r="AY88" s="213" t="e">
        <f>IF('Crisis Indicator Data'!#REF!="No Data",1,IF(#REF!&lt;&gt;"",1,0))</f>
        <v>#REF!</v>
      </c>
      <c r="AZ88" s="213" t="e">
        <f>IF('Crisis Indicator Data'!#REF!="No Data",1,IF(#REF!&lt;&gt;"",1,0))</f>
        <v>#REF!</v>
      </c>
      <c r="BA88" t="e">
        <f t="shared" si="4"/>
        <v>#REF!</v>
      </c>
      <c r="BB88" s="22" t="e">
        <f t="shared" si="5"/>
        <v>#REF!</v>
      </c>
    </row>
    <row r="89" spans="1:54" x14ac:dyDescent="0.35">
      <c r="A89" t="s">
        <v>8271</v>
      </c>
      <c r="B89" s="213" t="e">
        <f>IF('Crisis Indicator Data'!#REF!="No Data",1,IF(#REF!&lt;&gt;"",1,0))</f>
        <v>#REF!</v>
      </c>
      <c r="C89" s="213" t="e">
        <f>IF('Crisis Indicator Data'!#REF!="No Data",1,IF(#REF!&lt;&gt;"",1,0))</f>
        <v>#REF!</v>
      </c>
      <c r="D89" s="213" t="e">
        <f>IF('Crisis Indicator Data'!#REF!="No Data",1,IF(#REF!&lt;&gt;"",1,0))</f>
        <v>#REF!</v>
      </c>
      <c r="E89" s="213" t="e">
        <f>IF('Crisis Indicator Data'!#REF!="No Data",1,IF(#REF!&lt;&gt;"",1,0))</f>
        <v>#REF!</v>
      </c>
      <c r="F89" s="213" t="e">
        <f>IF('Crisis Indicator Data'!#REF!="No Data",1,IF(#REF!&lt;&gt;"",1,0))</f>
        <v>#REF!</v>
      </c>
      <c r="G89" s="213" t="e">
        <f>IF('Crisis Indicator Data'!#REF!="No Data",1,IF(#REF!&lt;&gt;"",1,0))</f>
        <v>#REF!</v>
      </c>
      <c r="H89" s="213" t="e">
        <f>IF('Crisis Indicator Data'!#REF!="No Data",1,IF(#REF!&lt;&gt;"",1,0))</f>
        <v>#REF!</v>
      </c>
      <c r="I89" s="213" t="e">
        <f>IF('Crisis Indicator Data'!#REF!="No Data",1,IF(#REF!&lt;&gt;"",1,0))</f>
        <v>#REF!</v>
      </c>
      <c r="J89" s="213" t="e">
        <f>IF('Crisis Indicator Data'!#REF!="No Data",1,IF(#REF!&lt;&gt;"",1,0))</f>
        <v>#REF!</v>
      </c>
      <c r="K89" s="213" t="e">
        <f>IF('Crisis Indicator Data'!#REF!="No Data",1,IF(#REF!&lt;&gt;"",1,0))</f>
        <v>#REF!</v>
      </c>
      <c r="L89" s="213" t="e">
        <f>IF('Crisis Indicator Data'!#REF!="No Data",1,IF(#REF!&lt;&gt;"",1,0))</f>
        <v>#REF!</v>
      </c>
      <c r="M89" s="213" t="e">
        <f>IF('Crisis Indicator Data'!#REF!="No Data",1,IF(#REF!&lt;&gt;"",1,0))</f>
        <v>#REF!</v>
      </c>
      <c r="N89" s="213" t="e">
        <f>IF('Crisis Indicator Data'!#REF!="No Data",1,IF(#REF!&lt;&gt;"",1,0))</f>
        <v>#REF!</v>
      </c>
      <c r="O89" s="213" t="e">
        <f>IF('Crisis Indicator Data'!#REF!="No Data",1,IF(#REF!&lt;&gt;"",1,0))</f>
        <v>#REF!</v>
      </c>
      <c r="P89" s="213" t="e">
        <f>IF('Crisis Indicator Data'!#REF!="No Data",1,IF(#REF!&lt;&gt;"",1,0))</f>
        <v>#REF!</v>
      </c>
      <c r="Q89" s="213" t="e">
        <f>IF('Crisis Indicator Data'!#REF!="No Data",1,IF(#REF!&lt;&gt;"",1,0))</f>
        <v>#REF!</v>
      </c>
      <c r="R89" s="213" t="e">
        <f>IF('Crisis Indicator Data'!#REF!="No Data",1,IF(#REF!&lt;&gt;"",1,0))</f>
        <v>#REF!</v>
      </c>
      <c r="S89" s="213" t="e">
        <f>IF('Crisis Indicator Data'!#REF!="No Data",1,IF(#REF!&lt;&gt;"",1,0))</f>
        <v>#REF!</v>
      </c>
      <c r="T89" s="213" t="e">
        <f>IF('Crisis Indicator Data'!#REF!="No Data",1,IF(#REF!&lt;&gt;"",1,0))</f>
        <v>#REF!</v>
      </c>
      <c r="U89" s="213" t="e">
        <f>IF('Crisis Indicator Data'!#REF!="No Data",1,IF(#REF!&lt;&gt;"",1,0))</f>
        <v>#REF!</v>
      </c>
      <c r="V89" s="213" t="e">
        <f>IF('Crisis Indicator Data'!#REF!="No Data",1,IF(#REF!&lt;&gt;"",1,0))</f>
        <v>#REF!</v>
      </c>
      <c r="W89" s="213" t="e">
        <f>IF('Crisis Indicator Data'!#REF!="No Data",1,IF(#REF!&lt;&gt;"",1,0))</f>
        <v>#REF!</v>
      </c>
      <c r="X89" s="213" t="e">
        <f>IF('Crisis Indicator Data'!#REF!="No Data",1,IF(#REF!&lt;&gt;"",1,0))</f>
        <v>#REF!</v>
      </c>
      <c r="Y89" s="213" t="e">
        <f>IF('Crisis Indicator Data'!#REF!="No Data",1,IF(#REF!&lt;&gt;"",1,0))</f>
        <v>#REF!</v>
      </c>
      <c r="Z89" s="213" t="e">
        <f>IF('Crisis Indicator Data'!#REF!="No Data",1,IF(#REF!&lt;&gt;"",1,0))</f>
        <v>#REF!</v>
      </c>
      <c r="AA89" s="213" t="e">
        <f>IF('Crisis Indicator Data'!#REF!="No Data",1,IF(#REF!&lt;&gt;"",1,0))</f>
        <v>#REF!</v>
      </c>
      <c r="AB89" s="213" t="e">
        <f>IF('Crisis Indicator Data'!#REF!="No Data",1,IF(#REF!&lt;&gt;"",1,0))</f>
        <v>#REF!</v>
      </c>
      <c r="AC89" s="213" t="e">
        <f>IF('Crisis Indicator Data'!#REF!="No Data",1,IF(#REF!&lt;&gt;"",1,0))</f>
        <v>#REF!</v>
      </c>
      <c r="AD89" s="213" t="e">
        <f>IF('Crisis Indicator Data'!#REF!="No Data",1,IF(#REF!&lt;&gt;"",1,0))</f>
        <v>#REF!</v>
      </c>
      <c r="AE89" s="213" t="e">
        <f>IF('Crisis Indicator Data'!#REF!="No Data",1,IF(#REF!&lt;&gt;"",1,0))</f>
        <v>#REF!</v>
      </c>
      <c r="AF89" s="213" t="e">
        <f>IF('Crisis Indicator Data'!#REF!="No Data",1,IF(#REF!&lt;&gt;"",1,0))</f>
        <v>#REF!</v>
      </c>
      <c r="AG89" s="213" t="e">
        <f>IF('Crisis Indicator Data'!#REF!="No Data",1,IF(#REF!&lt;&gt;"",1,0))</f>
        <v>#REF!</v>
      </c>
      <c r="AH89" s="213" t="e">
        <f>IF('Crisis Indicator Data'!#REF!="No Data",1,IF(#REF!&lt;&gt;"",1,0))</f>
        <v>#REF!</v>
      </c>
      <c r="AI89" s="213" t="e">
        <f>IF('Crisis Indicator Data'!#REF!="No Data",1,IF(#REF!&lt;&gt;"",1,0))</f>
        <v>#REF!</v>
      </c>
      <c r="AJ89" s="213" t="e">
        <f>IF('Crisis Indicator Data'!#REF!="No Data",1,IF(#REF!&lt;&gt;"",1,0))</f>
        <v>#REF!</v>
      </c>
      <c r="AK89" s="213" t="e">
        <f>IF('Crisis Indicator Data'!#REF!="No Data",1,IF(#REF!&lt;&gt;"",1,0))</f>
        <v>#REF!</v>
      </c>
      <c r="AL89" s="213" t="e">
        <f>IF('Crisis Indicator Data'!#REF!="No Data",1,IF(#REF!&lt;&gt;"",1,0))</f>
        <v>#REF!</v>
      </c>
      <c r="AM89" s="213" t="e">
        <f>IF('Crisis Indicator Data'!#REF!="No Data",1,IF(#REF!&lt;&gt;"",1,0))</f>
        <v>#REF!</v>
      </c>
      <c r="AN89" s="213" t="e">
        <f>IF('Crisis Indicator Data'!#REF!="No Data",1,IF(#REF!&lt;&gt;"",1,0))</f>
        <v>#REF!</v>
      </c>
      <c r="AO89" s="213" t="e">
        <f>IF('Crisis Indicator Data'!#REF!="No Data",1,IF(#REF!&lt;&gt;"",1,0))</f>
        <v>#REF!</v>
      </c>
      <c r="AP89" s="213" t="e">
        <f>IF('Crisis Indicator Data'!#REF!="No Data",1,IF(#REF!&lt;&gt;"",1,0))</f>
        <v>#REF!</v>
      </c>
      <c r="AQ89" s="213" t="e">
        <f>IF('Crisis Indicator Data'!#REF!="No Data",1,IF(#REF!&lt;&gt;"",1,0))</f>
        <v>#REF!</v>
      </c>
      <c r="AR89" s="213" t="e">
        <f>IF('Crisis Indicator Data'!#REF!="No Data",1,IF(#REF!&lt;&gt;"",1,0))</f>
        <v>#REF!</v>
      </c>
      <c r="AS89" s="213" t="e">
        <f>IF('Crisis Indicator Data'!#REF!="No Data",1,IF(#REF!&lt;&gt;"",1,0))</f>
        <v>#REF!</v>
      </c>
      <c r="AT89" s="213" t="e">
        <f>IF('Crisis Indicator Data'!#REF!="No Data",1,IF(#REF!&lt;&gt;"",1,0))</f>
        <v>#REF!</v>
      </c>
      <c r="AU89" s="213" t="e">
        <f>IF('Crisis Indicator Data'!#REF!="No Data",1,IF(#REF!&lt;&gt;"",1,0))</f>
        <v>#REF!</v>
      </c>
      <c r="AV89" s="213" t="e">
        <f>IF('Crisis Indicator Data'!#REF!="No Data",1,IF(#REF!&lt;&gt;"",1,0))</f>
        <v>#REF!</v>
      </c>
      <c r="AW89" s="213" t="e">
        <f>IF('Crisis Indicator Data'!#REF!="No Data",1,IF(#REF!&lt;&gt;"",1,0))</f>
        <v>#REF!</v>
      </c>
      <c r="AX89" s="213" t="e">
        <f>IF('Crisis Indicator Data'!#REF!="No Data",1,IF(#REF!&lt;&gt;"",1,0))</f>
        <v>#REF!</v>
      </c>
      <c r="AY89" s="213" t="e">
        <f>IF('Crisis Indicator Data'!#REF!="No Data",1,IF(#REF!&lt;&gt;"",1,0))</f>
        <v>#REF!</v>
      </c>
      <c r="AZ89" s="213" t="e">
        <f>IF('Crisis Indicator Data'!#REF!="No Data",1,IF(#REF!&lt;&gt;"",1,0))</f>
        <v>#REF!</v>
      </c>
      <c r="BA89" t="e">
        <f t="shared" si="4"/>
        <v>#REF!</v>
      </c>
      <c r="BB89" s="22" t="e">
        <f t="shared" si="5"/>
        <v>#REF!</v>
      </c>
    </row>
    <row r="90" spans="1:54" x14ac:dyDescent="0.35">
      <c r="A90" t="s">
        <v>8201</v>
      </c>
      <c r="B90" s="213" t="e">
        <f>IF('Crisis Indicator Data'!#REF!="No Data",1,IF(#REF!&lt;&gt;"",1,0))</f>
        <v>#REF!</v>
      </c>
      <c r="C90" s="213" t="e">
        <f>IF('Crisis Indicator Data'!#REF!="No Data",1,IF(#REF!&lt;&gt;"",1,0))</f>
        <v>#REF!</v>
      </c>
      <c r="D90" s="213" t="e">
        <f>IF('Crisis Indicator Data'!#REF!="No Data",1,IF(#REF!&lt;&gt;"",1,0))</f>
        <v>#REF!</v>
      </c>
      <c r="E90" s="213" t="e">
        <f>IF('Crisis Indicator Data'!#REF!="No Data",1,IF(#REF!&lt;&gt;"",1,0))</f>
        <v>#REF!</v>
      </c>
      <c r="F90" s="213" t="e">
        <f>IF('Crisis Indicator Data'!#REF!="No Data",1,IF(#REF!&lt;&gt;"",1,0))</f>
        <v>#REF!</v>
      </c>
      <c r="G90" s="213" t="e">
        <f>IF('Crisis Indicator Data'!#REF!="No Data",1,IF(#REF!&lt;&gt;"",1,0))</f>
        <v>#REF!</v>
      </c>
      <c r="H90" s="213" t="e">
        <f>IF('Crisis Indicator Data'!#REF!="No Data",1,IF(#REF!&lt;&gt;"",1,0))</f>
        <v>#REF!</v>
      </c>
      <c r="I90" s="213" t="e">
        <f>IF('Crisis Indicator Data'!#REF!="No Data",1,IF(#REF!&lt;&gt;"",1,0))</f>
        <v>#REF!</v>
      </c>
      <c r="J90" s="213" t="e">
        <f>IF('Crisis Indicator Data'!#REF!="No Data",1,IF(#REF!&lt;&gt;"",1,0))</f>
        <v>#REF!</v>
      </c>
      <c r="K90" s="213" t="e">
        <f>IF('Crisis Indicator Data'!#REF!="No Data",1,IF(#REF!&lt;&gt;"",1,0))</f>
        <v>#REF!</v>
      </c>
      <c r="L90" s="213" t="e">
        <f>IF('Crisis Indicator Data'!#REF!="No Data",1,IF(#REF!&lt;&gt;"",1,0))</f>
        <v>#REF!</v>
      </c>
      <c r="M90" s="213" t="e">
        <f>IF('Crisis Indicator Data'!#REF!="No Data",1,IF(#REF!&lt;&gt;"",1,0))</f>
        <v>#REF!</v>
      </c>
      <c r="N90" s="213" t="e">
        <f>IF('Crisis Indicator Data'!#REF!="No Data",1,IF(#REF!&lt;&gt;"",1,0))</f>
        <v>#REF!</v>
      </c>
      <c r="O90" s="213" t="e">
        <f>IF('Crisis Indicator Data'!#REF!="No Data",1,IF(#REF!&lt;&gt;"",1,0))</f>
        <v>#REF!</v>
      </c>
      <c r="P90" s="213" t="e">
        <f>IF('Crisis Indicator Data'!#REF!="No Data",1,IF(#REF!&lt;&gt;"",1,0))</f>
        <v>#REF!</v>
      </c>
      <c r="Q90" s="213" t="e">
        <f>IF('Crisis Indicator Data'!#REF!="No Data",1,IF(#REF!&lt;&gt;"",1,0))</f>
        <v>#REF!</v>
      </c>
      <c r="R90" s="213" t="e">
        <f>IF('Crisis Indicator Data'!#REF!="No Data",1,IF(#REF!&lt;&gt;"",1,0))</f>
        <v>#REF!</v>
      </c>
      <c r="S90" s="213" t="e">
        <f>IF('Crisis Indicator Data'!#REF!="No Data",1,IF(#REF!&lt;&gt;"",1,0))</f>
        <v>#REF!</v>
      </c>
      <c r="T90" s="213" t="e">
        <f>IF('Crisis Indicator Data'!#REF!="No Data",1,IF(#REF!&lt;&gt;"",1,0))</f>
        <v>#REF!</v>
      </c>
      <c r="U90" s="213" t="e">
        <f>IF('Crisis Indicator Data'!#REF!="No Data",1,IF(#REF!&lt;&gt;"",1,0))</f>
        <v>#REF!</v>
      </c>
      <c r="V90" s="213" t="e">
        <f>IF('Crisis Indicator Data'!#REF!="No Data",1,IF(#REF!&lt;&gt;"",1,0))</f>
        <v>#REF!</v>
      </c>
      <c r="W90" s="213" t="e">
        <f>IF('Crisis Indicator Data'!#REF!="No Data",1,IF(#REF!&lt;&gt;"",1,0))</f>
        <v>#REF!</v>
      </c>
      <c r="X90" s="213" t="e">
        <f>IF('Crisis Indicator Data'!#REF!="No Data",1,IF(#REF!&lt;&gt;"",1,0))</f>
        <v>#REF!</v>
      </c>
      <c r="Y90" s="213" t="e">
        <f>IF('Crisis Indicator Data'!#REF!="No Data",1,IF(#REF!&lt;&gt;"",1,0))</f>
        <v>#REF!</v>
      </c>
      <c r="Z90" s="213" t="e">
        <f>IF('Crisis Indicator Data'!#REF!="No Data",1,IF(#REF!&lt;&gt;"",1,0))</f>
        <v>#REF!</v>
      </c>
      <c r="AA90" s="213" t="e">
        <f>IF('Crisis Indicator Data'!#REF!="No Data",1,IF(#REF!&lt;&gt;"",1,0))</f>
        <v>#REF!</v>
      </c>
      <c r="AB90" s="213" t="e">
        <f>IF('Crisis Indicator Data'!#REF!="No Data",1,IF(#REF!&lt;&gt;"",1,0))</f>
        <v>#REF!</v>
      </c>
      <c r="AC90" s="213" t="e">
        <f>IF('Crisis Indicator Data'!#REF!="No Data",1,IF(#REF!&lt;&gt;"",1,0))</f>
        <v>#REF!</v>
      </c>
      <c r="AD90" s="213" t="e">
        <f>IF('Crisis Indicator Data'!#REF!="No Data",1,IF(#REF!&lt;&gt;"",1,0))</f>
        <v>#REF!</v>
      </c>
      <c r="AE90" s="213" t="e">
        <f>IF('Crisis Indicator Data'!#REF!="No Data",1,IF(#REF!&lt;&gt;"",1,0))</f>
        <v>#REF!</v>
      </c>
      <c r="AF90" s="213" t="e">
        <f>IF('Crisis Indicator Data'!#REF!="No Data",1,IF(#REF!&lt;&gt;"",1,0))</f>
        <v>#REF!</v>
      </c>
      <c r="AG90" s="213" t="e">
        <f>IF('Crisis Indicator Data'!#REF!="No Data",1,IF(#REF!&lt;&gt;"",1,0))</f>
        <v>#REF!</v>
      </c>
      <c r="AH90" s="213" t="e">
        <f>IF('Crisis Indicator Data'!#REF!="No Data",1,IF(#REF!&lt;&gt;"",1,0))</f>
        <v>#REF!</v>
      </c>
      <c r="AI90" s="213" t="e">
        <f>IF('Crisis Indicator Data'!#REF!="No Data",1,IF(#REF!&lt;&gt;"",1,0))</f>
        <v>#REF!</v>
      </c>
      <c r="AJ90" s="213" t="e">
        <f>IF('Crisis Indicator Data'!#REF!="No Data",1,IF(#REF!&lt;&gt;"",1,0))</f>
        <v>#REF!</v>
      </c>
      <c r="AK90" s="213" t="e">
        <f>IF('Crisis Indicator Data'!#REF!="No Data",1,IF(#REF!&lt;&gt;"",1,0))</f>
        <v>#REF!</v>
      </c>
      <c r="AL90" s="213" t="e">
        <f>IF('Crisis Indicator Data'!#REF!="No Data",1,IF(#REF!&lt;&gt;"",1,0))</f>
        <v>#REF!</v>
      </c>
      <c r="AM90" s="213" t="e">
        <f>IF('Crisis Indicator Data'!#REF!="No Data",1,IF(#REF!&lt;&gt;"",1,0))</f>
        <v>#REF!</v>
      </c>
      <c r="AN90" s="213" t="e">
        <f>IF('Crisis Indicator Data'!#REF!="No Data",1,IF(#REF!&lt;&gt;"",1,0))</f>
        <v>#REF!</v>
      </c>
      <c r="AO90" s="213" t="e">
        <f>IF('Crisis Indicator Data'!#REF!="No Data",1,IF(#REF!&lt;&gt;"",1,0))</f>
        <v>#REF!</v>
      </c>
      <c r="AP90" s="213" t="e">
        <f>IF('Crisis Indicator Data'!#REF!="No Data",1,IF(#REF!&lt;&gt;"",1,0))</f>
        <v>#REF!</v>
      </c>
      <c r="AQ90" s="213" t="e">
        <f>IF('Crisis Indicator Data'!#REF!="No Data",1,IF(#REF!&lt;&gt;"",1,0))</f>
        <v>#REF!</v>
      </c>
      <c r="AR90" s="213" t="e">
        <f>IF('Crisis Indicator Data'!#REF!="No Data",1,IF(#REF!&lt;&gt;"",1,0))</f>
        <v>#REF!</v>
      </c>
      <c r="AS90" s="213" t="e">
        <f>IF('Crisis Indicator Data'!#REF!="No Data",1,IF(#REF!&lt;&gt;"",1,0))</f>
        <v>#REF!</v>
      </c>
      <c r="AT90" s="213" t="e">
        <f>IF('Crisis Indicator Data'!#REF!="No Data",1,IF(#REF!&lt;&gt;"",1,0))</f>
        <v>#REF!</v>
      </c>
      <c r="AU90" s="213" t="e">
        <f>IF('Crisis Indicator Data'!#REF!="No Data",1,IF(#REF!&lt;&gt;"",1,0))</f>
        <v>#REF!</v>
      </c>
      <c r="AV90" s="213" t="e">
        <f>IF('Crisis Indicator Data'!#REF!="No Data",1,IF(#REF!&lt;&gt;"",1,0))</f>
        <v>#REF!</v>
      </c>
      <c r="AW90" s="213" t="e">
        <f>IF('Crisis Indicator Data'!#REF!="No Data",1,IF(#REF!&lt;&gt;"",1,0))</f>
        <v>#REF!</v>
      </c>
      <c r="AX90" s="213" t="e">
        <f>IF('Crisis Indicator Data'!#REF!="No Data",1,IF(#REF!&lt;&gt;"",1,0))</f>
        <v>#REF!</v>
      </c>
      <c r="AY90" s="213" t="e">
        <f>IF('Crisis Indicator Data'!#REF!="No Data",1,IF(#REF!&lt;&gt;"",1,0))</f>
        <v>#REF!</v>
      </c>
      <c r="AZ90" s="213" t="e">
        <f>IF('Crisis Indicator Data'!#REF!="No Data",1,IF(#REF!&lt;&gt;"",1,0))</f>
        <v>#REF!</v>
      </c>
      <c r="BA90" t="e">
        <f t="shared" si="4"/>
        <v>#REF!</v>
      </c>
      <c r="BB90" s="22" t="e">
        <f t="shared" si="5"/>
        <v>#REF!</v>
      </c>
    </row>
    <row r="91" spans="1:54" x14ac:dyDescent="0.35">
      <c r="A91" t="s">
        <v>8203</v>
      </c>
      <c r="B91" s="213" t="e">
        <f>IF('Crisis Indicator Data'!#REF!="No Data",1,IF(#REF!&lt;&gt;"",1,0))</f>
        <v>#REF!</v>
      </c>
      <c r="C91" s="213" t="e">
        <f>IF('Crisis Indicator Data'!#REF!="No Data",1,IF(#REF!&lt;&gt;"",1,0))</f>
        <v>#REF!</v>
      </c>
      <c r="D91" s="213" t="e">
        <f>IF('Crisis Indicator Data'!#REF!="No Data",1,IF(#REF!&lt;&gt;"",1,0))</f>
        <v>#REF!</v>
      </c>
      <c r="E91" s="213" t="e">
        <f>IF('Crisis Indicator Data'!#REF!="No Data",1,IF(#REF!&lt;&gt;"",1,0))</f>
        <v>#REF!</v>
      </c>
      <c r="F91" s="213" t="e">
        <f>IF('Crisis Indicator Data'!#REF!="No Data",1,IF(#REF!&lt;&gt;"",1,0))</f>
        <v>#REF!</v>
      </c>
      <c r="G91" s="213" t="e">
        <f>IF('Crisis Indicator Data'!#REF!="No Data",1,IF(#REF!&lt;&gt;"",1,0))</f>
        <v>#REF!</v>
      </c>
      <c r="H91" s="213" t="e">
        <f>IF('Crisis Indicator Data'!#REF!="No Data",1,IF(#REF!&lt;&gt;"",1,0))</f>
        <v>#REF!</v>
      </c>
      <c r="I91" s="213" t="e">
        <f>IF('Crisis Indicator Data'!#REF!="No Data",1,IF(#REF!&lt;&gt;"",1,0))</f>
        <v>#REF!</v>
      </c>
      <c r="J91" s="213" t="e">
        <f>IF('Crisis Indicator Data'!#REF!="No Data",1,IF(#REF!&lt;&gt;"",1,0))</f>
        <v>#REF!</v>
      </c>
      <c r="K91" s="213" t="e">
        <f>IF('Crisis Indicator Data'!#REF!="No Data",1,IF(#REF!&lt;&gt;"",1,0))</f>
        <v>#REF!</v>
      </c>
      <c r="L91" s="213" t="e">
        <f>IF('Crisis Indicator Data'!#REF!="No Data",1,IF(#REF!&lt;&gt;"",1,0))</f>
        <v>#REF!</v>
      </c>
      <c r="M91" s="213" t="e">
        <f>IF('Crisis Indicator Data'!#REF!="No Data",1,IF(#REF!&lt;&gt;"",1,0))</f>
        <v>#REF!</v>
      </c>
      <c r="N91" s="213" t="e">
        <f>IF('Crisis Indicator Data'!#REF!="No Data",1,IF(#REF!&lt;&gt;"",1,0))</f>
        <v>#REF!</v>
      </c>
      <c r="O91" s="213" t="e">
        <f>IF('Crisis Indicator Data'!#REF!="No Data",1,IF(#REF!&lt;&gt;"",1,0))</f>
        <v>#REF!</v>
      </c>
      <c r="P91" s="213" t="e">
        <f>IF('Crisis Indicator Data'!#REF!="No Data",1,IF(#REF!&lt;&gt;"",1,0))</f>
        <v>#REF!</v>
      </c>
      <c r="Q91" s="213" t="e">
        <f>IF('Crisis Indicator Data'!#REF!="No Data",1,IF(#REF!&lt;&gt;"",1,0))</f>
        <v>#REF!</v>
      </c>
      <c r="R91" s="213" t="e">
        <f>IF('Crisis Indicator Data'!#REF!="No Data",1,IF(#REF!&lt;&gt;"",1,0))</f>
        <v>#REF!</v>
      </c>
      <c r="S91" s="213" t="e">
        <f>IF('Crisis Indicator Data'!#REF!="No Data",1,IF(#REF!&lt;&gt;"",1,0))</f>
        <v>#REF!</v>
      </c>
      <c r="T91" s="213" t="e">
        <f>IF('Crisis Indicator Data'!#REF!="No Data",1,IF(#REF!&lt;&gt;"",1,0))</f>
        <v>#REF!</v>
      </c>
      <c r="U91" s="213" t="e">
        <f>IF('Crisis Indicator Data'!#REF!="No Data",1,IF(#REF!&lt;&gt;"",1,0))</f>
        <v>#REF!</v>
      </c>
      <c r="V91" s="213" t="e">
        <f>IF('Crisis Indicator Data'!#REF!="No Data",1,IF(#REF!&lt;&gt;"",1,0))</f>
        <v>#REF!</v>
      </c>
      <c r="W91" s="213" t="e">
        <f>IF('Crisis Indicator Data'!#REF!="No Data",1,IF(#REF!&lt;&gt;"",1,0))</f>
        <v>#REF!</v>
      </c>
      <c r="X91" s="213" t="e">
        <f>IF('Crisis Indicator Data'!#REF!="No Data",1,IF(#REF!&lt;&gt;"",1,0))</f>
        <v>#REF!</v>
      </c>
      <c r="Y91" s="213" t="e">
        <f>IF('Crisis Indicator Data'!#REF!="No Data",1,IF(#REF!&lt;&gt;"",1,0))</f>
        <v>#REF!</v>
      </c>
      <c r="Z91" s="213" t="e">
        <f>IF('Crisis Indicator Data'!#REF!="No Data",1,IF(#REF!&lt;&gt;"",1,0))</f>
        <v>#REF!</v>
      </c>
      <c r="AA91" s="213" t="e">
        <f>IF('Crisis Indicator Data'!#REF!="No Data",1,IF(#REF!&lt;&gt;"",1,0))</f>
        <v>#REF!</v>
      </c>
      <c r="AB91" s="213" t="e">
        <f>IF('Crisis Indicator Data'!#REF!="No Data",1,IF(#REF!&lt;&gt;"",1,0))</f>
        <v>#REF!</v>
      </c>
      <c r="AC91" s="213" t="e">
        <f>IF('Crisis Indicator Data'!#REF!="No Data",1,IF(#REF!&lt;&gt;"",1,0))</f>
        <v>#REF!</v>
      </c>
      <c r="AD91" s="213" t="e">
        <f>IF('Crisis Indicator Data'!#REF!="No Data",1,IF(#REF!&lt;&gt;"",1,0))</f>
        <v>#REF!</v>
      </c>
      <c r="AE91" s="213" t="e">
        <f>IF('Crisis Indicator Data'!#REF!="No Data",1,IF(#REF!&lt;&gt;"",1,0))</f>
        <v>#REF!</v>
      </c>
      <c r="AF91" s="213" t="e">
        <f>IF('Crisis Indicator Data'!#REF!="No Data",1,IF(#REF!&lt;&gt;"",1,0))</f>
        <v>#REF!</v>
      </c>
      <c r="AG91" s="213" t="e">
        <f>IF('Crisis Indicator Data'!#REF!="No Data",1,IF(#REF!&lt;&gt;"",1,0))</f>
        <v>#REF!</v>
      </c>
      <c r="AH91" s="213" t="e">
        <f>IF('Crisis Indicator Data'!#REF!="No Data",1,IF(#REF!&lt;&gt;"",1,0))</f>
        <v>#REF!</v>
      </c>
      <c r="AI91" s="213" t="e">
        <f>IF('Crisis Indicator Data'!#REF!="No Data",1,IF(#REF!&lt;&gt;"",1,0))</f>
        <v>#REF!</v>
      </c>
      <c r="AJ91" s="213" t="e">
        <f>IF('Crisis Indicator Data'!#REF!="No Data",1,IF(#REF!&lt;&gt;"",1,0))</f>
        <v>#REF!</v>
      </c>
      <c r="AK91" s="213" t="e">
        <f>IF('Crisis Indicator Data'!#REF!="No Data",1,IF(#REF!&lt;&gt;"",1,0))</f>
        <v>#REF!</v>
      </c>
      <c r="AL91" s="213" t="e">
        <f>IF('Crisis Indicator Data'!#REF!="No Data",1,IF(#REF!&lt;&gt;"",1,0))</f>
        <v>#REF!</v>
      </c>
      <c r="AM91" s="213" t="e">
        <f>IF('Crisis Indicator Data'!#REF!="No Data",1,IF(#REF!&lt;&gt;"",1,0))</f>
        <v>#REF!</v>
      </c>
      <c r="AN91" s="213" t="e">
        <f>IF('Crisis Indicator Data'!#REF!="No Data",1,IF(#REF!&lt;&gt;"",1,0))</f>
        <v>#REF!</v>
      </c>
      <c r="AO91" s="213" t="e">
        <f>IF('Crisis Indicator Data'!#REF!="No Data",1,IF(#REF!&lt;&gt;"",1,0))</f>
        <v>#REF!</v>
      </c>
      <c r="AP91" s="213" t="e">
        <f>IF('Crisis Indicator Data'!#REF!="No Data",1,IF(#REF!&lt;&gt;"",1,0))</f>
        <v>#REF!</v>
      </c>
      <c r="AQ91" s="213" t="e">
        <f>IF('Crisis Indicator Data'!#REF!="No Data",1,IF(#REF!&lt;&gt;"",1,0))</f>
        <v>#REF!</v>
      </c>
      <c r="AR91" s="213" t="e">
        <f>IF('Crisis Indicator Data'!#REF!="No Data",1,IF(#REF!&lt;&gt;"",1,0))</f>
        <v>#REF!</v>
      </c>
      <c r="AS91" s="213" t="e">
        <f>IF('Crisis Indicator Data'!#REF!="No Data",1,IF(#REF!&lt;&gt;"",1,0))</f>
        <v>#REF!</v>
      </c>
      <c r="AT91" s="213" t="e">
        <f>IF('Crisis Indicator Data'!#REF!="No Data",1,IF(#REF!&lt;&gt;"",1,0))</f>
        <v>#REF!</v>
      </c>
      <c r="AU91" s="213" t="e">
        <f>IF('Crisis Indicator Data'!#REF!="No Data",1,IF(#REF!&lt;&gt;"",1,0))</f>
        <v>#REF!</v>
      </c>
      <c r="AV91" s="213" t="e">
        <f>IF('Crisis Indicator Data'!#REF!="No Data",1,IF(#REF!&lt;&gt;"",1,0))</f>
        <v>#REF!</v>
      </c>
      <c r="AW91" s="213" t="e">
        <f>IF('Crisis Indicator Data'!#REF!="No Data",1,IF(#REF!&lt;&gt;"",1,0))</f>
        <v>#REF!</v>
      </c>
      <c r="AX91" s="213" t="e">
        <f>IF('Crisis Indicator Data'!#REF!="No Data",1,IF(#REF!&lt;&gt;"",1,0))</f>
        <v>#REF!</v>
      </c>
      <c r="AY91" s="213" t="e">
        <f>IF('Crisis Indicator Data'!#REF!="No Data",1,IF(#REF!&lt;&gt;"",1,0))</f>
        <v>#REF!</v>
      </c>
      <c r="AZ91" s="213" t="e">
        <f>IF('Crisis Indicator Data'!#REF!="No Data",1,IF(#REF!&lt;&gt;"",1,0))</f>
        <v>#REF!</v>
      </c>
      <c r="BA91" t="e">
        <f t="shared" si="4"/>
        <v>#REF!</v>
      </c>
      <c r="BB91" s="22" t="e">
        <f t="shared" si="5"/>
        <v>#REF!</v>
      </c>
    </row>
    <row r="92" spans="1:54" x14ac:dyDescent="0.35">
      <c r="A92" t="s">
        <v>8193</v>
      </c>
      <c r="B92" s="213" t="e">
        <f>IF('Crisis Indicator Data'!#REF!="No Data",1,IF(#REF!&lt;&gt;"",1,0))</f>
        <v>#REF!</v>
      </c>
      <c r="C92" s="213" t="e">
        <f>IF('Crisis Indicator Data'!#REF!="No Data",1,IF(#REF!&lt;&gt;"",1,0))</f>
        <v>#REF!</v>
      </c>
      <c r="D92" s="213" t="e">
        <f>IF('Crisis Indicator Data'!#REF!="No Data",1,IF(#REF!&lt;&gt;"",1,0))</f>
        <v>#REF!</v>
      </c>
      <c r="E92" s="213" t="e">
        <f>IF('Crisis Indicator Data'!#REF!="No Data",1,IF(#REF!&lt;&gt;"",1,0))</f>
        <v>#REF!</v>
      </c>
      <c r="F92" s="213" t="e">
        <f>IF('Crisis Indicator Data'!#REF!="No Data",1,IF(#REF!&lt;&gt;"",1,0))</f>
        <v>#REF!</v>
      </c>
      <c r="G92" s="213" t="e">
        <f>IF('Crisis Indicator Data'!#REF!="No Data",1,IF(#REF!&lt;&gt;"",1,0))</f>
        <v>#REF!</v>
      </c>
      <c r="H92" s="213" t="e">
        <f>IF('Crisis Indicator Data'!#REF!="No Data",1,IF(#REF!&lt;&gt;"",1,0))</f>
        <v>#REF!</v>
      </c>
      <c r="I92" s="213" t="e">
        <f>IF('Crisis Indicator Data'!#REF!="No Data",1,IF(#REF!&lt;&gt;"",1,0))</f>
        <v>#REF!</v>
      </c>
      <c r="J92" s="213" t="e">
        <f>IF('Crisis Indicator Data'!#REF!="No Data",1,IF(#REF!&lt;&gt;"",1,0))</f>
        <v>#REF!</v>
      </c>
      <c r="K92" s="213" t="e">
        <f>IF('Crisis Indicator Data'!#REF!="No Data",1,IF(#REF!&lt;&gt;"",1,0))</f>
        <v>#REF!</v>
      </c>
      <c r="L92" s="213" t="e">
        <f>IF('Crisis Indicator Data'!#REF!="No Data",1,IF(#REF!&lt;&gt;"",1,0))</f>
        <v>#REF!</v>
      </c>
      <c r="M92" s="213" t="e">
        <f>IF('Crisis Indicator Data'!#REF!="No Data",1,IF(#REF!&lt;&gt;"",1,0))</f>
        <v>#REF!</v>
      </c>
      <c r="N92" s="213" t="e">
        <f>IF('Crisis Indicator Data'!#REF!="No Data",1,IF(#REF!&lt;&gt;"",1,0))</f>
        <v>#REF!</v>
      </c>
      <c r="O92" s="213" t="e">
        <f>IF('Crisis Indicator Data'!#REF!="No Data",1,IF(#REF!&lt;&gt;"",1,0))</f>
        <v>#REF!</v>
      </c>
      <c r="P92" s="213" t="e">
        <f>IF('Crisis Indicator Data'!#REF!="No Data",1,IF(#REF!&lt;&gt;"",1,0))</f>
        <v>#REF!</v>
      </c>
      <c r="Q92" s="213" t="e">
        <f>IF('Crisis Indicator Data'!#REF!="No Data",1,IF(#REF!&lt;&gt;"",1,0))</f>
        <v>#REF!</v>
      </c>
      <c r="R92" s="213" t="e">
        <f>IF('Crisis Indicator Data'!#REF!="No Data",1,IF(#REF!&lt;&gt;"",1,0))</f>
        <v>#REF!</v>
      </c>
      <c r="S92" s="213" t="e">
        <f>IF('Crisis Indicator Data'!#REF!="No Data",1,IF(#REF!&lt;&gt;"",1,0))</f>
        <v>#REF!</v>
      </c>
      <c r="T92" s="213" t="e">
        <f>IF('Crisis Indicator Data'!#REF!="No Data",1,IF(#REF!&lt;&gt;"",1,0))</f>
        <v>#REF!</v>
      </c>
      <c r="U92" s="213" t="e">
        <f>IF('Crisis Indicator Data'!#REF!="No Data",1,IF(#REF!&lt;&gt;"",1,0))</f>
        <v>#REF!</v>
      </c>
      <c r="V92" s="213" t="e">
        <f>IF('Crisis Indicator Data'!#REF!="No Data",1,IF(#REF!&lt;&gt;"",1,0))</f>
        <v>#REF!</v>
      </c>
      <c r="W92" s="213" t="e">
        <f>IF('Crisis Indicator Data'!#REF!="No Data",1,IF(#REF!&lt;&gt;"",1,0))</f>
        <v>#REF!</v>
      </c>
      <c r="X92" s="213" t="e">
        <f>IF('Crisis Indicator Data'!#REF!="No Data",1,IF(#REF!&lt;&gt;"",1,0))</f>
        <v>#REF!</v>
      </c>
      <c r="Y92" s="213" t="e">
        <f>IF('Crisis Indicator Data'!#REF!="No Data",1,IF(#REF!&lt;&gt;"",1,0))</f>
        <v>#REF!</v>
      </c>
      <c r="Z92" s="213" t="e">
        <f>IF('Crisis Indicator Data'!#REF!="No Data",1,IF(#REF!&lt;&gt;"",1,0))</f>
        <v>#REF!</v>
      </c>
      <c r="AA92" s="213" t="e">
        <f>IF('Crisis Indicator Data'!#REF!="No Data",1,IF(#REF!&lt;&gt;"",1,0))</f>
        <v>#REF!</v>
      </c>
      <c r="AB92" s="213" t="e">
        <f>IF('Crisis Indicator Data'!#REF!="No Data",1,IF(#REF!&lt;&gt;"",1,0))</f>
        <v>#REF!</v>
      </c>
      <c r="AC92" s="213" t="e">
        <f>IF('Crisis Indicator Data'!#REF!="No Data",1,IF(#REF!&lt;&gt;"",1,0))</f>
        <v>#REF!</v>
      </c>
      <c r="AD92" s="213" t="e">
        <f>IF('Crisis Indicator Data'!#REF!="No Data",1,IF(#REF!&lt;&gt;"",1,0))</f>
        <v>#REF!</v>
      </c>
      <c r="AE92" s="213" t="e">
        <f>IF('Crisis Indicator Data'!#REF!="No Data",1,IF(#REF!&lt;&gt;"",1,0))</f>
        <v>#REF!</v>
      </c>
      <c r="AF92" s="213" t="e">
        <f>IF('Crisis Indicator Data'!#REF!="No Data",1,IF(#REF!&lt;&gt;"",1,0))</f>
        <v>#REF!</v>
      </c>
      <c r="AG92" s="213" t="e">
        <f>IF('Crisis Indicator Data'!#REF!="No Data",1,IF(#REF!&lt;&gt;"",1,0))</f>
        <v>#REF!</v>
      </c>
      <c r="AH92" s="213" t="e">
        <f>IF('Crisis Indicator Data'!#REF!="No Data",1,IF(#REF!&lt;&gt;"",1,0))</f>
        <v>#REF!</v>
      </c>
      <c r="AI92" s="213" t="e">
        <f>IF('Crisis Indicator Data'!#REF!="No Data",1,IF(#REF!&lt;&gt;"",1,0))</f>
        <v>#REF!</v>
      </c>
      <c r="AJ92" s="213" t="e">
        <f>IF('Crisis Indicator Data'!#REF!="No Data",1,IF(#REF!&lt;&gt;"",1,0))</f>
        <v>#REF!</v>
      </c>
      <c r="AK92" s="213" t="e">
        <f>IF('Crisis Indicator Data'!#REF!="No Data",1,IF(#REF!&lt;&gt;"",1,0))</f>
        <v>#REF!</v>
      </c>
      <c r="AL92" s="213" t="e">
        <f>IF('Crisis Indicator Data'!#REF!="No Data",1,IF(#REF!&lt;&gt;"",1,0))</f>
        <v>#REF!</v>
      </c>
      <c r="AM92" s="213" t="e">
        <f>IF('Crisis Indicator Data'!#REF!="No Data",1,IF(#REF!&lt;&gt;"",1,0))</f>
        <v>#REF!</v>
      </c>
      <c r="AN92" s="213" t="e">
        <f>IF('Crisis Indicator Data'!#REF!="No Data",1,IF(#REF!&lt;&gt;"",1,0))</f>
        <v>#REF!</v>
      </c>
      <c r="AO92" s="213" t="e">
        <f>IF('Crisis Indicator Data'!#REF!="No Data",1,IF(#REF!&lt;&gt;"",1,0))</f>
        <v>#REF!</v>
      </c>
      <c r="AP92" s="213" t="e">
        <f>IF('Crisis Indicator Data'!#REF!="No Data",1,IF(#REF!&lt;&gt;"",1,0))</f>
        <v>#REF!</v>
      </c>
      <c r="AQ92" s="213" t="e">
        <f>IF('Crisis Indicator Data'!#REF!="No Data",1,IF(#REF!&lt;&gt;"",1,0))</f>
        <v>#REF!</v>
      </c>
      <c r="AR92" s="213" t="e">
        <f>IF('Crisis Indicator Data'!#REF!="No Data",1,IF(#REF!&lt;&gt;"",1,0))</f>
        <v>#REF!</v>
      </c>
      <c r="AS92" s="213" t="e">
        <f>IF('Crisis Indicator Data'!#REF!="No Data",1,IF(#REF!&lt;&gt;"",1,0))</f>
        <v>#REF!</v>
      </c>
      <c r="AT92" s="213" t="e">
        <f>IF('Crisis Indicator Data'!#REF!="No Data",1,IF(#REF!&lt;&gt;"",1,0))</f>
        <v>#REF!</v>
      </c>
      <c r="AU92" s="213" t="e">
        <f>IF('Crisis Indicator Data'!#REF!="No Data",1,IF(#REF!&lt;&gt;"",1,0))</f>
        <v>#REF!</v>
      </c>
      <c r="AV92" s="213" t="e">
        <f>IF('Crisis Indicator Data'!#REF!="No Data",1,IF(#REF!&lt;&gt;"",1,0))</f>
        <v>#REF!</v>
      </c>
      <c r="AW92" s="213" t="e">
        <f>IF('Crisis Indicator Data'!#REF!="No Data",1,IF(#REF!&lt;&gt;"",1,0))</f>
        <v>#REF!</v>
      </c>
      <c r="AX92" s="213" t="e">
        <f>IF('Crisis Indicator Data'!#REF!="No Data",1,IF(#REF!&lt;&gt;"",1,0))</f>
        <v>#REF!</v>
      </c>
      <c r="AY92" s="213" t="e">
        <f>IF('Crisis Indicator Data'!#REF!="No Data",1,IF(#REF!&lt;&gt;"",1,0))</f>
        <v>#REF!</v>
      </c>
      <c r="AZ92" s="213" t="e">
        <f>IF('Crisis Indicator Data'!#REF!="No Data",1,IF(#REF!&lt;&gt;"",1,0))</f>
        <v>#REF!</v>
      </c>
      <c r="BA92" t="e">
        <f t="shared" si="4"/>
        <v>#REF!</v>
      </c>
      <c r="BB92" s="22" t="e">
        <f t="shared" si="5"/>
        <v>#REF!</v>
      </c>
    </row>
    <row r="93" spans="1:54" x14ac:dyDescent="0.35">
      <c r="A93" t="s">
        <v>8205</v>
      </c>
      <c r="B93" s="213" t="e">
        <f>IF('Crisis Indicator Data'!#REF!="No Data",1,IF(#REF!&lt;&gt;"",1,0))</f>
        <v>#REF!</v>
      </c>
      <c r="C93" s="213" t="e">
        <f>IF('Crisis Indicator Data'!#REF!="No Data",1,IF(#REF!&lt;&gt;"",1,0))</f>
        <v>#REF!</v>
      </c>
      <c r="D93" s="213" t="e">
        <f>IF('Crisis Indicator Data'!#REF!="No Data",1,IF(#REF!&lt;&gt;"",1,0))</f>
        <v>#REF!</v>
      </c>
      <c r="E93" s="213" t="e">
        <f>IF('Crisis Indicator Data'!#REF!="No Data",1,IF(#REF!&lt;&gt;"",1,0))</f>
        <v>#REF!</v>
      </c>
      <c r="F93" s="213" t="e">
        <f>IF('Crisis Indicator Data'!#REF!="No Data",1,IF(#REF!&lt;&gt;"",1,0))</f>
        <v>#REF!</v>
      </c>
      <c r="G93" s="213" t="e">
        <f>IF('Crisis Indicator Data'!#REF!="No Data",1,IF(#REF!&lt;&gt;"",1,0))</f>
        <v>#REF!</v>
      </c>
      <c r="H93" s="213" t="e">
        <f>IF('Crisis Indicator Data'!#REF!="No Data",1,IF(#REF!&lt;&gt;"",1,0))</f>
        <v>#REF!</v>
      </c>
      <c r="I93" s="213" t="e">
        <f>IF('Crisis Indicator Data'!#REF!="No Data",1,IF(#REF!&lt;&gt;"",1,0))</f>
        <v>#REF!</v>
      </c>
      <c r="J93" s="213" t="e">
        <f>IF('Crisis Indicator Data'!#REF!="No Data",1,IF(#REF!&lt;&gt;"",1,0))</f>
        <v>#REF!</v>
      </c>
      <c r="K93" s="213" t="e">
        <f>IF('Crisis Indicator Data'!#REF!="No Data",1,IF(#REF!&lt;&gt;"",1,0))</f>
        <v>#REF!</v>
      </c>
      <c r="L93" s="213" t="e">
        <f>IF('Crisis Indicator Data'!#REF!="No Data",1,IF(#REF!&lt;&gt;"",1,0))</f>
        <v>#REF!</v>
      </c>
      <c r="M93" s="213" t="e">
        <f>IF('Crisis Indicator Data'!#REF!="No Data",1,IF(#REF!&lt;&gt;"",1,0))</f>
        <v>#REF!</v>
      </c>
      <c r="N93" s="213" t="e">
        <f>IF('Crisis Indicator Data'!#REF!="No Data",1,IF(#REF!&lt;&gt;"",1,0))</f>
        <v>#REF!</v>
      </c>
      <c r="O93" s="213" t="e">
        <f>IF('Crisis Indicator Data'!#REF!="No Data",1,IF(#REF!&lt;&gt;"",1,0))</f>
        <v>#REF!</v>
      </c>
      <c r="P93" s="213" t="e">
        <f>IF('Crisis Indicator Data'!#REF!="No Data",1,IF(#REF!&lt;&gt;"",1,0))</f>
        <v>#REF!</v>
      </c>
      <c r="Q93" s="213" t="e">
        <f>IF('Crisis Indicator Data'!#REF!="No Data",1,IF(#REF!&lt;&gt;"",1,0))</f>
        <v>#REF!</v>
      </c>
      <c r="R93" s="213" t="e">
        <f>IF('Crisis Indicator Data'!#REF!="No Data",1,IF(#REF!&lt;&gt;"",1,0))</f>
        <v>#REF!</v>
      </c>
      <c r="S93" s="213" t="e">
        <f>IF('Crisis Indicator Data'!#REF!="No Data",1,IF(#REF!&lt;&gt;"",1,0))</f>
        <v>#REF!</v>
      </c>
      <c r="T93" s="213" t="e">
        <f>IF('Crisis Indicator Data'!#REF!="No Data",1,IF(#REF!&lt;&gt;"",1,0))</f>
        <v>#REF!</v>
      </c>
      <c r="U93" s="213" t="e">
        <f>IF('Crisis Indicator Data'!#REF!="No Data",1,IF(#REF!&lt;&gt;"",1,0))</f>
        <v>#REF!</v>
      </c>
      <c r="V93" s="213" t="e">
        <f>IF('Crisis Indicator Data'!#REF!="No Data",1,IF(#REF!&lt;&gt;"",1,0))</f>
        <v>#REF!</v>
      </c>
      <c r="W93" s="213" t="e">
        <f>IF('Crisis Indicator Data'!#REF!="No Data",1,IF(#REF!&lt;&gt;"",1,0))</f>
        <v>#REF!</v>
      </c>
      <c r="X93" s="213" t="e">
        <f>IF('Crisis Indicator Data'!#REF!="No Data",1,IF(#REF!&lt;&gt;"",1,0))</f>
        <v>#REF!</v>
      </c>
      <c r="Y93" s="213" t="e">
        <f>IF('Crisis Indicator Data'!#REF!="No Data",1,IF(#REF!&lt;&gt;"",1,0))</f>
        <v>#REF!</v>
      </c>
      <c r="Z93" s="213" t="e">
        <f>IF('Crisis Indicator Data'!#REF!="No Data",1,IF(#REF!&lt;&gt;"",1,0))</f>
        <v>#REF!</v>
      </c>
      <c r="AA93" s="213" t="e">
        <f>IF('Crisis Indicator Data'!#REF!="No Data",1,IF(#REF!&lt;&gt;"",1,0))</f>
        <v>#REF!</v>
      </c>
      <c r="AB93" s="213" t="e">
        <f>IF('Crisis Indicator Data'!#REF!="No Data",1,IF(#REF!&lt;&gt;"",1,0))</f>
        <v>#REF!</v>
      </c>
      <c r="AC93" s="213" t="e">
        <f>IF('Crisis Indicator Data'!#REF!="No Data",1,IF(#REF!&lt;&gt;"",1,0))</f>
        <v>#REF!</v>
      </c>
      <c r="AD93" s="213" t="e">
        <f>IF('Crisis Indicator Data'!#REF!="No Data",1,IF(#REF!&lt;&gt;"",1,0))</f>
        <v>#REF!</v>
      </c>
      <c r="AE93" s="213" t="e">
        <f>IF('Crisis Indicator Data'!#REF!="No Data",1,IF(#REF!&lt;&gt;"",1,0))</f>
        <v>#REF!</v>
      </c>
      <c r="AF93" s="213" t="e">
        <f>IF('Crisis Indicator Data'!#REF!="No Data",1,IF(#REF!&lt;&gt;"",1,0))</f>
        <v>#REF!</v>
      </c>
      <c r="AG93" s="213" t="e">
        <f>IF('Crisis Indicator Data'!#REF!="No Data",1,IF(#REF!&lt;&gt;"",1,0))</f>
        <v>#REF!</v>
      </c>
      <c r="AH93" s="213" t="e">
        <f>IF('Crisis Indicator Data'!#REF!="No Data",1,IF(#REF!&lt;&gt;"",1,0))</f>
        <v>#REF!</v>
      </c>
      <c r="AI93" s="213" t="e">
        <f>IF('Crisis Indicator Data'!#REF!="No Data",1,IF(#REF!&lt;&gt;"",1,0))</f>
        <v>#REF!</v>
      </c>
      <c r="AJ93" s="213" t="e">
        <f>IF('Crisis Indicator Data'!#REF!="No Data",1,IF(#REF!&lt;&gt;"",1,0))</f>
        <v>#REF!</v>
      </c>
      <c r="AK93" s="213" t="e">
        <f>IF('Crisis Indicator Data'!#REF!="No Data",1,IF(#REF!&lt;&gt;"",1,0))</f>
        <v>#REF!</v>
      </c>
      <c r="AL93" s="213" t="e">
        <f>IF('Crisis Indicator Data'!#REF!="No Data",1,IF(#REF!&lt;&gt;"",1,0))</f>
        <v>#REF!</v>
      </c>
      <c r="AM93" s="213" t="e">
        <f>IF('Crisis Indicator Data'!#REF!="No Data",1,IF(#REF!&lt;&gt;"",1,0))</f>
        <v>#REF!</v>
      </c>
      <c r="AN93" s="213" t="e">
        <f>IF('Crisis Indicator Data'!#REF!="No Data",1,IF(#REF!&lt;&gt;"",1,0))</f>
        <v>#REF!</v>
      </c>
      <c r="AO93" s="213" t="e">
        <f>IF('Crisis Indicator Data'!#REF!="No Data",1,IF(#REF!&lt;&gt;"",1,0))</f>
        <v>#REF!</v>
      </c>
      <c r="AP93" s="213" t="e">
        <f>IF('Crisis Indicator Data'!#REF!="No Data",1,IF(#REF!&lt;&gt;"",1,0))</f>
        <v>#REF!</v>
      </c>
      <c r="AQ93" s="213" t="e">
        <f>IF('Crisis Indicator Data'!#REF!="No Data",1,IF(#REF!&lt;&gt;"",1,0))</f>
        <v>#REF!</v>
      </c>
      <c r="AR93" s="213" t="e">
        <f>IF('Crisis Indicator Data'!#REF!="No Data",1,IF(#REF!&lt;&gt;"",1,0))</f>
        <v>#REF!</v>
      </c>
      <c r="AS93" s="213" t="e">
        <f>IF('Crisis Indicator Data'!#REF!="No Data",1,IF(#REF!&lt;&gt;"",1,0))</f>
        <v>#REF!</v>
      </c>
      <c r="AT93" s="213" t="e">
        <f>IF('Crisis Indicator Data'!#REF!="No Data",1,IF(#REF!&lt;&gt;"",1,0))</f>
        <v>#REF!</v>
      </c>
      <c r="AU93" s="213" t="e">
        <f>IF('Crisis Indicator Data'!#REF!="No Data",1,IF(#REF!&lt;&gt;"",1,0))</f>
        <v>#REF!</v>
      </c>
      <c r="AV93" s="213" t="e">
        <f>IF('Crisis Indicator Data'!#REF!="No Data",1,IF(#REF!&lt;&gt;"",1,0))</f>
        <v>#REF!</v>
      </c>
      <c r="AW93" s="213" t="e">
        <f>IF('Crisis Indicator Data'!#REF!="No Data",1,IF(#REF!&lt;&gt;"",1,0))</f>
        <v>#REF!</v>
      </c>
      <c r="AX93" s="213" t="e">
        <f>IF('Crisis Indicator Data'!#REF!="No Data",1,IF(#REF!&lt;&gt;"",1,0))</f>
        <v>#REF!</v>
      </c>
      <c r="AY93" s="213" t="e">
        <f>IF('Crisis Indicator Data'!#REF!="No Data",1,IF(#REF!&lt;&gt;"",1,0))</f>
        <v>#REF!</v>
      </c>
      <c r="AZ93" s="213" t="e">
        <f>IF('Crisis Indicator Data'!#REF!="No Data",1,IF(#REF!&lt;&gt;"",1,0))</f>
        <v>#REF!</v>
      </c>
      <c r="BA93" t="e">
        <f t="shared" si="4"/>
        <v>#REF!</v>
      </c>
      <c r="BB93" s="22" t="e">
        <f t="shared" si="5"/>
        <v>#REF!</v>
      </c>
    </row>
    <row r="94" spans="1:54" x14ac:dyDescent="0.35">
      <c r="A94" t="s">
        <v>8221</v>
      </c>
      <c r="B94" s="213" t="e">
        <f>IF('Crisis Indicator Data'!#REF!="No Data",1,IF(#REF!&lt;&gt;"",1,0))</f>
        <v>#REF!</v>
      </c>
      <c r="C94" s="213" t="e">
        <f>IF('Crisis Indicator Data'!#REF!="No Data",1,IF(#REF!&lt;&gt;"",1,0))</f>
        <v>#REF!</v>
      </c>
      <c r="D94" s="213" t="e">
        <f>IF('Crisis Indicator Data'!#REF!="No Data",1,IF(#REF!&lt;&gt;"",1,0))</f>
        <v>#REF!</v>
      </c>
      <c r="E94" s="213" t="e">
        <f>IF('Crisis Indicator Data'!#REF!="No Data",1,IF(#REF!&lt;&gt;"",1,0))</f>
        <v>#REF!</v>
      </c>
      <c r="F94" s="213" t="e">
        <f>IF('Crisis Indicator Data'!#REF!="No Data",1,IF(#REF!&lt;&gt;"",1,0))</f>
        <v>#REF!</v>
      </c>
      <c r="G94" s="213" t="e">
        <f>IF('Crisis Indicator Data'!#REF!="No Data",1,IF(#REF!&lt;&gt;"",1,0))</f>
        <v>#REF!</v>
      </c>
      <c r="H94" s="213" t="e">
        <f>IF('Crisis Indicator Data'!#REF!="No Data",1,IF(#REF!&lt;&gt;"",1,0))</f>
        <v>#REF!</v>
      </c>
      <c r="I94" s="213" t="e">
        <f>IF('Crisis Indicator Data'!#REF!="No Data",1,IF(#REF!&lt;&gt;"",1,0))</f>
        <v>#REF!</v>
      </c>
      <c r="J94" s="213" t="e">
        <f>IF('Crisis Indicator Data'!#REF!="No Data",1,IF(#REF!&lt;&gt;"",1,0))</f>
        <v>#REF!</v>
      </c>
      <c r="K94" s="213" t="e">
        <f>IF('Crisis Indicator Data'!#REF!="No Data",1,IF(#REF!&lt;&gt;"",1,0))</f>
        <v>#REF!</v>
      </c>
      <c r="L94" s="213" t="e">
        <f>IF('Crisis Indicator Data'!#REF!="No Data",1,IF(#REF!&lt;&gt;"",1,0))</f>
        <v>#REF!</v>
      </c>
      <c r="M94" s="213" t="e">
        <f>IF('Crisis Indicator Data'!#REF!="No Data",1,IF(#REF!&lt;&gt;"",1,0))</f>
        <v>#REF!</v>
      </c>
      <c r="N94" s="213" t="e">
        <f>IF('Crisis Indicator Data'!#REF!="No Data",1,IF(#REF!&lt;&gt;"",1,0))</f>
        <v>#REF!</v>
      </c>
      <c r="O94" s="213" t="e">
        <f>IF('Crisis Indicator Data'!#REF!="No Data",1,IF(#REF!&lt;&gt;"",1,0))</f>
        <v>#REF!</v>
      </c>
      <c r="P94" s="213" t="e">
        <f>IF('Crisis Indicator Data'!#REF!="No Data",1,IF(#REF!&lt;&gt;"",1,0))</f>
        <v>#REF!</v>
      </c>
      <c r="Q94" s="213" t="e">
        <f>IF('Crisis Indicator Data'!#REF!="No Data",1,IF(#REF!&lt;&gt;"",1,0))</f>
        <v>#REF!</v>
      </c>
      <c r="R94" s="213" t="e">
        <f>IF('Crisis Indicator Data'!#REF!="No Data",1,IF(#REF!&lt;&gt;"",1,0))</f>
        <v>#REF!</v>
      </c>
      <c r="S94" s="213" t="e">
        <f>IF('Crisis Indicator Data'!#REF!="No Data",1,IF(#REF!&lt;&gt;"",1,0))</f>
        <v>#REF!</v>
      </c>
      <c r="T94" s="213" t="e">
        <f>IF('Crisis Indicator Data'!#REF!="No Data",1,IF(#REF!&lt;&gt;"",1,0))</f>
        <v>#REF!</v>
      </c>
      <c r="U94" s="213" t="e">
        <f>IF('Crisis Indicator Data'!#REF!="No Data",1,IF(#REF!&lt;&gt;"",1,0))</f>
        <v>#REF!</v>
      </c>
      <c r="V94" s="213" t="e">
        <f>IF('Crisis Indicator Data'!#REF!="No Data",1,IF(#REF!&lt;&gt;"",1,0))</f>
        <v>#REF!</v>
      </c>
      <c r="W94" s="213" t="e">
        <f>IF('Crisis Indicator Data'!#REF!="No Data",1,IF(#REF!&lt;&gt;"",1,0))</f>
        <v>#REF!</v>
      </c>
      <c r="X94" s="213" t="e">
        <f>IF('Crisis Indicator Data'!#REF!="No Data",1,IF(#REF!&lt;&gt;"",1,0))</f>
        <v>#REF!</v>
      </c>
      <c r="Y94" s="213" t="e">
        <f>IF('Crisis Indicator Data'!#REF!="No Data",1,IF(#REF!&lt;&gt;"",1,0))</f>
        <v>#REF!</v>
      </c>
      <c r="Z94" s="213" t="e">
        <f>IF('Crisis Indicator Data'!#REF!="No Data",1,IF(#REF!&lt;&gt;"",1,0))</f>
        <v>#REF!</v>
      </c>
      <c r="AA94" s="213" t="e">
        <f>IF('Crisis Indicator Data'!#REF!="No Data",1,IF(#REF!&lt;&gt;"",1,0))</f>
        <v>#REF!</v>
      </c>
      <c r="AB94" s="213" t="e">
        <f>IF('Crisis Indicator Data'!#REF!="No Data",1,IF(#REF!&lt;&gt;"",1,0))</f>
        <v>#REF!</v>
      </c>
      <c r="AC94" s="213" t="e">
        <f>IF('Crisis Indicator Data'!#REF!="No Data",1,IF(#REF!&lt;&gt;"",1,0))</f>
        <v>#REF!</v>
      </c>
      <c r="AD94" s="213" t="e">
        <f>IF('Crisis Indicator Data'!#REF!="No Data",1,IF(#REF!&lt;&gt;"",1,0))</f>
        <v>#REF!</v>
      </c>
      <c r="AE94" s="213" t="e">
        <f>IF('Crisis Indicator Data'!#REF!="No Data",1,IF(#REF!&lt;&gt;"",1,0))</f>
        <v>#REF!</v>
      </c>
      <c r="AF94" s="213" t="e">
        <f>IF('Crisis Indicator Data'!#REF!="No Data",1,IF(#REF!&lt;&gt;"",1,0))</f>
        <v>#REF!</v>
      </c>
      <c r="AG94" s="213" t="e">
        <f>IF('Crisis Indicator Data'!#REF!="No Data",1,IF(#REF!&lt;&gt;"",1,0))</f>
        <v>#REF!</v>
      </c>
      <c r="AH94" s="213" t="e">
        <f>IF('Crisis Indicator Data'!#REF!="No Data",1,IF(#REF!&lt;&gt;"",1,0))</f>
        <v>#REF!</v>
      </c>
      <c r="AI94" s="213" t="e">
        <f>IF('Crisis Indicator Data'!#REF!="No Data",1,IF(#REF!&lt;&gt;"",1,0))</f>
        <v>#REF!</v>
      </c>
      <c r="AJ94" s="213" t="e">
        <f>IF('Crisis Indicator Data'!#REF!="No Data",1,IF(#REF!&lt;&gt;"",1,0))</f>
        <v>#REF!</v>
      </c>
      <c r="AK94" s="213" t="e">
        <f>IF('Crisis Indicator Data'!#REF!="No Data",1,IF(#REF!&lt;&gt;"",1,0))</f>
        <v>#REF!</v>
      </c>
      <c r="AL94" s="213" t="e">
        <f>IF('Crisis Indicator Data'!#REF!="No Data",1,IF(#REF!&lt;&gt;"",1,0))</f>
        <v>#REF!</v>
      </c>
      <c r="AM94" s="213" t="e">
        <f>IF('Crisis Indicator Data'!#REF!="No Data",1,IF(#REF!&lt;&gt;"",1,0))</f>
        <v>#REF!</v>
      </c>
      <c r="AN94" s="213" t="e">
        <f>IF('Crisis Indicator Data'!#REF!="No Data",1,IF(#REF!&lt;&gt;"",1,0))</f>
        <v>#REF!</v>
      </c>
      <c r="AO94" s="213" t="e">
        <f>IF('Crisis Indicator Data'!#REF!="No Data",1,IF(#REF!&lt;&gt;"",1,0))</f>
        <v>#REF!</v>
      </c>
      <c r="AP94" s="213" t="e">
        <f>IF('Crisis Indicator Data'!#REF!="No Data",1,IF(#REF!&lt;&gt;"",1,0))</f>
        <v>#REF!</v>
      </c>
      <c r="AQ94" s="213" t="e">
        <f>IF('Crisis Indicator Data'!#REF!="No Data",1,IF(#REF!&lt;&gt;"",1,0))</f>
        <v>#REF!</v>
      </c>
      <c r="AR94" s="213" t="e">
        <f>IF('Crisis Indicator Data'!#REF!="No Data",1,IF(#REF!&lt;&gt;"",1,0))</f>
        <v>#REF!</v>
      </c>
      <c r="AS94" s="213" t="e">
        <f>IF('Crisis Indicator Data'!#REF!="No Data",1,IF(#REF!&lt;&gt;"",1,0))</f>
        <v>#REF!</v>
      </c>
      <c r="AT94" s="213" t="e">
        <f>IF('Crisis Indicator Data'!#REF!="No Data",1,IF(#REF!&lt;&gt;"",1,0))</f>
        <v>#REF!</v>
      </c>
      <c r="AU94" s="213" t="e">
        <f>IF('Crisis Indicator Data'!#REF!="No Data",1,IF(#REF!&lt;&gt;"",1,0))</f>
        <v>#REF!</v>
      </c>
      <c r="AV94" s="213" t="e">
        <f>IF('Crisis Indicator Data'!#REF!="No Data",1,IF(#REF!&lt;&gt;"",1,0))</f>
        <v>#REF!</v>
      </c>
      <c r="AW94" s="213" t="e">
        <f>IF('Crisis Indicator Data'!#REF!="No Data",1,IF(#REF!&lt;&gt;"",1,0))</f>
        <v>#REF!</v>
      </c>
      <c r="AX94" s="213" t="e">
        <f>IF('Crisis Indicator Data'!#REF!="No Data",1,IF(#REF!&lt;&gt;"",1,0))</f>
        <v>#REF!</v>
      </c>
      <c r="AY94" s="213" t="e">
        <f>IF('Crisis Indicator Data'!#REF!="No Data",1,IF(#REF!&lt;&gt;"",1,0))</f>
        <v>#REF!</v>
      </c>
      <c r="AZ94" s="213" t="e">
        <f>IF('Crisis Indicator Data'!#REF!="No Data",1,IF(#REF!&lt;&gt;"",1,0))</f>
        <v>#REF!</v>
      </c>
      <c r="BA94" t="e">
        <f t="shared" si="4"/>
        <v>#REF!</v>
      </c>
      <c r="BB94" s="22" t="e">
        <f t="shared" si="5"/>
        <v>#REF!</v>
      </c>
    </row>
    <row r="95" spans="1:54" x14ac:dyDescent="0.35">
      <c r="A95" t="s">
        <v>8206</v>
      </c>
      <c r="B95" s="213" t="e">
        <f>IF('Crisis Indicator Data'!#REF!="No Data",1,IF(#REF!&lt;&gt;"",1,0))</f>
        <v>#REF!</v>
      </c>
      <c r="C95" s="213" t="e">
        <f>IF('Crisis Indicator Data'!#REF!="No Data",1,IF(#REF!&lt;&gt;"",1,0))</f>
        <v>#REF!</v>
      </c>
      <c r="D95" s="213" t="e">
        <f>IF('Crisis Indicator Data'!#REF!="No Data",1,IF(#REF!&lt;&gt;"",1,0))</f>
        <v>#REF!</v>
      </c>
      <c r="E95" s="213" t="e">
        <f>IF('Crisis Indicator Data'!#REF!="No Data",1,IF(#REF!&lt;&gt;"",1,0))</f>
        <v>#REF!</v>
      </c>
      <c r="F95" s="213" t="e">
        <f>IF('Crisis Indicator Data'!#REF!="No Data",1,IF(#REF!&lt;&gt;"",1,0))</f>
        <v>#REF!</v>
      </c>
      <c r="G95" s="213" t="e">
        <f>IF('Crisis Indicator Data'!#REF!="No Data",1,IF(#REF!&lt;&gt;"",1,0))</f>
        <v>#REF!</v>
      </c>
      <c r="H95" s="213" t="e">
        <f>IF('Crisis Indicator Data'!#REF!="No Data",1,IF(#REF!&lt;&gt;"",1,0))</f>
        <v>#REF!</v>
      </c>
      <c r="I95" s="213" t="e">
        <f>IF('Crisis Indicator Data'!#REF!="No Data",1,IF(#REF!&lt;&gt;"",1,0))</f>
        <v>#REF!</v>
      </c>
      <c r="J95" s="213" t="e">
        <f>IF('Crisis Indicator Data'!#REF!="No Data",1,IF(#REF!&lt;&gt;"",1,0))</f>
        <v>#REF!</v>
      </c>
      <c r="K95" s="213" t="e">
        <f>IF('Crisis Indicator Data'!#REF!="No Data",1,IF(#REF!&lt;&gt;"",1,0))</f>
        <v>#REF!</v>
      </c>
      <c r="L95" s="213" t="e">
        <f>IF('Crisis Indicator Data'!#REF!="No Data",1,IF(#REF!&lt;&gt;"",1,0))</f>
        <v>#REF!</v>
      </c>
      <c r="M95" s="213" t="e">
        <f>IF('Crisis Indicator Data'!#REF!="No Data",1,IF(#REF!&lt;&gt;"",1,0))</f>
        <v>#REF!</v>
      </c>
      <c r="N95" s="213" t="e">
        <f>IF('Crisis Indicator Data'!#REF!="No Data",1,IF(#REF!&lt;&gt;"",1,0))</f>
        <v>#REF!</v>
      </c>
      <c r="O95" s="213" t="e">
        <f>IF('Crisis Indicator Data'!#REF!="No Data",1,IF(#REF!&lt;&gt;"",1,0))</f>
        <v>#REF!</v>
      </c>
      <c r="P95" s="213" t="e">
        <f>IF('Crisis Indicator Data'!#REF!="No Data",1,IF(#REF!&lt;&gt;"",1,0))</f>
        <v>#REF!</v>
      </c>
      <c r="Q95" s="213" t="e">
        <f>IF('Crisis Indicator Data'!#REF!="No Data",1,IF(#REF!&lt;&gt;"",1,0))</f>
        <v>#REF!</v>
      </c>
      <c r="R95" s="213" t="e">
        <f>IF('Crisis Indicator Data'!#REF!="No Data",1,IF(#REF!&lt;&gt;"",1,0))</f>
        <v>#REF!</v>
      </c>
      <c r="S95" s="213" t="e">
        <f>IF('Crisis Indicator Data'!#REF!="No Data",1,IF(#REF!&lt;&gt;"",1,0))</f>
        <v>#REF!</v>
      </c>
      <c r="T95" s="213" t="e">
        <f>IF('Crisis Indicator Data'!#REF!="No Data",1,IF(#REF!&lt;&gt;"",1,0))</f>
        <v>#REF!</v>
      </c>
      <c r="U95" s="213" t="e">
        <f>IF('Crisis Indicator Data'!#REF!="No Data",1,IF(#REF!&lt;&gt;"",1,0))</f>
        <v>#REF!</v>
      </c>
      <c r="V95" s="213" t="e">
        <f>IF('Crisis Indicator Data'!#REF!="No Data",1,IF(#REF!&lt;&gt;"",1,0))</f>
        <v>#REF!</v>
      </c>
      <c r="W95" s="213" t="e">
        <f>IF('Crisis Indicator Data'!#REF!="No Data",1,IF(#REF!&lt;&gt;"",1,0))</f>
        <v>#REF!</v>
      </c>
      <c r="X95" s="213" t="e">
        <f>IF('Crisis Indicator Data'!#REF!="No Data",1,IF(#REF!&lt;&gt;"",1,0))</f>
        <v>#REF!</v>
      </c>
      <c r="Y95" s="213" t="e">
        <f>IF('Crisis Indicator Data'!#REF!="No Data",1,IF(#REF!&lt;&gt;"",1,0))</f>
        <v>#REF!</v>
      </c>
      <c r="Z95" s="213" t="e">
        <f>IF('Crisis Indicator Data'!#REF!="No Data",1,IF(#REF!&lt;&gt;"",1,0))</f>
        <v>#REF!</v>
      </c>
      <c r="AA95" s="213" t="e">
        <f>IF('Crisis Indicator Data'!#REF!="No Data",1,IF(#REF!&lt;&gt;"",1,0))</f>
        <v>#REF!</v>
      </c>
      <c r="AB95" s="213" t="e">
        <f>IF('Crisis Indicator Data'!#REF!="No Data",1,IF(#REF!&lt;&gt;"",1,0))</f>
        <v>#REF!</v>
      </c>
      <c r="AC95" s="213" t="e">
        <f>IF('Crisis Indicator Data'!#REF!="No Data",1,IF(#REF!&lt;&gt;"",1,0))</f>
        <v>#REF!</v>
      </c>
      <c r="AD95" s="213" t="e">
        <f>IF('Crisis Indicator Data'!#REF!="No Data",1,IF(#REF!&lt;&gt;"",1,0))</f>
        <v>#REF!</v>
      </c>
      <c r="AE95" s="213" t="e">
        <f>IF('Crisis Indicator Data'!#REF!="No Data",1,IF(#REF!&lt;&gt;"",1,0))</f>
        <v>#REF!</v>
      </c>
      <c r="AF95" s="213" t="e">
        <f>IF('Crisis Indicator Data'!#REF!="No Data",1,IF(#REF!&lt;&gt;"",1,0))</f>
        <v>#REF!</v>
      </c>
      <c r="AG95" s="213" t="e">
        <f>IF('Crisis Indicator Data'!#REF!="No Data",1,IF(#REF!&lt;&gt;"",1,0))</f>
        <v>#REF!</v>
      </c>
      <c r="AH95" s="213" t="e">
        <f>IF('Crisis Indicator Data'!#REF!="No Data",1,IF(#REF!&lt;&gt;"",1,0))</f>
        <v>#REF!</v>
      </c>
      <c r="AI95" s="213" t="e">
        <f>IF('Crisis Indicator Data'!#REF!="No Data",1,IF(#REF!&lt;&gt;"",1,0))</f>
        <v>#REF!</v>
      </c>
      <c r="AJ95" s="213" t="e">
        <f>IF('Crisis Indicator Data'!#REF!="No Data",1,IF(#REF!&lt;&gt;"",1,0))</f>
        <v>#REF!</v>
      </c>
      <c r="AK95" s="213" t="e">
        <f>IF('Crisis Indicator Data'!#REF!="No Data",1,IF(#REF!&lt;&gt;"",1,0))</f>
        <v>#REF!</v>
      </c>
      <c r="AL95" s="213" t="e">
        <f>IF('Crisis Indicator Data'!#REF!="No Data",1,IF(#REF!&lt;&gt;"",1,0))</f>
        <v>#REF!</v>
      </c>
      <c r="AM95" s="213" t="e">
        <f>IF('Crisis Indicator Data'!#REF!="No Data",1,IF(#REF!&lt;&gt;"",1,0))</f>
        <v>#REF!</v>
      </c>
      <c r="AN95" s="213" t="e">
        <f>IF('Crisis Indicator Data'!#REF!="No Data",1,IF(#REF!&lt;&gt;"",1,0))</f>
        <v>#REF!</v>
      </c>
      <c r="AO95" s="213" t="e">
        <f>IF('Crisis Indicator Data'!#REF!="No Data",1,IF(#REF!&lt;&gt;"",1,0))</f>
        <v>#REF!</v>
      </c>
      <c r="AP95" s="213" t="e">
        <f>IF('Crisis Indicator Data'!#REF!="No Data",1,IF(#REF!&lt;&gt;"",1,0))</f>
        <v>#REF!</v>
      </c>
      <c r="AQ95" s="213" t="e">
        <f>IF('Crisis Indicator Data'!#REF!="No Data",1,IF(#REF!&lt;&gt;"",1,0))</f>
        <v>#REF!</v>
      </c>
      <c r="AR95" s="213" t="e">
        <f>IF('Crisis Indicator Data'!#REF!="No Data",1,IF(#REF!&lt;&gt;"",1,0))</f>
        <v>#REF!</v>
      </c>
      <c r="AS95" s="213" t="e">
        <f>IF('Crisis Indicator Data'!#REF!="No Data",1,IF(#REF!&lt;&gt;"",1,0))</f>
        <v>#REF!</v>
      </c>
      <c r="AT95" s="213" t="e">
        <f>IF('Crisis Indicator Data'!#REF!="No Data",1,IF(#REF!&lt;&gt;"",1,0))</f>
        <v>#REF!</v>
      </c>
      <c r="AU95" s="213" t="e">
        <f>IF('Crisis Indicator Data'!#REF!="No Data",1,IF(#REF!&lt;&gt;"",1,0))</f>
        <v>#REF!</v>
      </c>
      <c r="AV95" s="213" t="e">
        <f>IF('Crisis Indicator Data'!#REF!="No Data",1,IF(#REF!&lt;&gt;"",1,0))</f>
        <v>#REF!</v>
      </c>
      <c r="AW95" s="213" t="e">
        <f>IF('Crisis Indicator Data'!#REF!="No Data",1,IF(#REF!&lt;&gt;"",1,0))</f>
        <v>#REF!</v>
      </c>
      <c r="AX95" s="213" t="e">
        <f>IF('Crisis Indicator Data'!#REF!="No Data",1,IF(#REF!&lt;&gt;"",1,0))</f>
        <v>#REF!</v>
      </c>
      <c r="AY95" s="213" t="e">
        <f>IF('Crisis Indicator Data'!#REF!="No Data",1,IF(#REF!&lt;&gt;"",1,0))</f>
        <v>#REF!</v>
      </c>
      <c r="AZ95" s="213" t="e">
        <f>IF('Crisis Indicator Data'!#REF!="No Data",1,IF(#REF!&lt;&gt;"",1,0))</f>
        <v>#REF!</v>
      </c>
      <c r="BA95" t="e">
        <f t="shared" si="4"/>
        <v>#REF!</v>
      </c>
      <c r="BB95" s="22" t="e">
        <f t="shared" si="5"/>
        <v>#REF!</v>
      </c>
    </row>
    <row r="96" spans="1:54" x14ac:dyDescent="0.35">
      <c r="A96" t="s">
        <v>8215</v>
      </c>
      <c r="B96" s="213" t="e">
        <f>IF('Crisis Indicator Data'!#REF!="No Data",1,IF(#REF!&lt;&gt;"",1,0))</f>
        <v>#REF!</v>
      </c>
      <c r="C96" s="213" t="e">
        <f>IF('Crisis Indicator Data'!#REF!="No Data",1,IF(#REF!&lt;&gt;"",1,0))</f>
        <v>#REF!</v>
      </c>
      <c r="D96" s="213" t="e">
        <f>IF('Crisis Indicator Data'!#REF!="No Data",1,IF(#REF!&lt;&gt;"",1,0))</f>
        <v>#REF!</v>
      </c>
      <c r="E96" s="213" t="e">
        <f>IF('Crisis Indicator Data'!#REF!="No Data",1,IF(#REF!&lt;&gt;"",1,0))</f>
        <v>#REF!</v>
      </c>
      <c r="F96" s="213" t="e">
        <f>IF('Crisis Indicator Data'!#REF!="No Data",1,IF(#REF!&lt;&gt;"",1,0))</f>
        <v>#REF!</v>
      </c>
      <c r="G96" s="213" t="e">
        <f>IF('Crisis Indicator Data'!#REF!="No Data",1,IF(#REF!&lt;&gt;"",1,0))</f>
        <v>#REF!</v>
      </c>
      <c r="H96" s="213" t="e">
        <f>IF('Crisis Indicator Data'!#REF!="No Data",1,IF(#REF!&lt;&gt;"",1,0))</f>
        <v>#REF!</v>
      </c>
      <c r="I96" s="213" t="e">
        <f>IF('Crisis Indicator Data'!#REF!="No Data",1,IF(#REF!&lt;&gt;"",1,0))</f>
        <v>#REF!</v>
      </c>
      <c r="J96" s="213" t="e">
        <f>IF('Crisis Indicator Data'!#REF!="No Data",1,IF(#REF!&lt;&gt;"",1,0))</f>
        <v>#REF!</v>
      </c>
      <c r="K96" s="213" t="e">
        <f>IF('Crisis Indicator Data'!#REF!="No Data",1,IF(#REF!&lt;&gt;"",1,0))</f>
        <v>#REF!</v>
      </c>
      <c r="L96" s="213" t="e">
        <f>IF('Crisis Indicator Data'!#REF!="No Data",1,IF(#REF!&lt;&gt;"",1,0))</f>
        <v>#REF!</v>
      </c>
      <c r="M96" s="213" t="e">
        <f>IF('Crisis Indicator Data'!#REF!="No Data",1,IF(#REF!&lt;&gt;"",1,0))</f>
        <v>#REF!</v>
      </c>
      <c r="N96" s="213" t="e">
        <f>IF('Crisis Indicator Data'!#REF!="No Data",1,IF(#REF!&lt;&gt;"",1,0))</f>
        <v>#REF!</v>
      </c>
      <c r="O96" s="213" t="e">
        <f>IF('Crisis Indicator Data'!#REF!="No Data",1,IF(#REF!&lt;&gt;"",1,0))</f>
        <v>#REF!</v>
      </c>
      <c r="P96" s="213" t="e">
        <f>IF('Crisis Indicator Data'!#REF!="No Data",1,IF(#REF!&lt;&gt;"",1,0))</f>
        <v>#REF!</v>
      </c>
      <c r="Q96" s="213" t="e">
        <f>IF('Crisis Indicator Data'!#REF!="No Data",1,IF(#REF!&lt;&gt;"",1,0))</f>
        <v>#REF!</v>
      </c>
      <c r="R96" s="213" t="e">
        <f>IF('Crisis Indicator Data'!#REF!="No Data",1,IF(#REF!&lt;&gt;"",1,0))</f>
        <v>#REF!</v>
      </c>
      <c r="S96" s="213" t="e">
        <f>IF('Crisis Indicator Data'!#REF!="No Data",1,IF(#REF!&lt;&gt;"",1,0))</f>
        <v>#REF!</v>
      </c>
      <c r="T96" s="213" t="e">
        <f>IF('Crisis Indicator Data'!#REF!="No Data",1,IF(#REF!&lt;&gt;"",1,0))</f>
        <v>#REF!</v>
      </c>
      <c r="U96" s="213" t="e">
        <f>IF('Crisis Indicator Data'!#REF!="No Data",1,IF(#REF!&lt;&gt;"",1,0))</f>
        <v>#REF!</v>
      </c>
      <c r="V96" s="213" t="e">
        <f>IF('Crisis Indicator Data'!#REF!="No Data",1,IF(#REF!&lt;&gt;"",1,0))</f>
        <v>#REF!</v>
      </c>
      <c r="W96" s="213" t="e">
        <f>IF('Crisis Indicator Data'!#REF!="No Data",1,IF(#REF!&lt;&gt;"",1,0))</f>
        <v>#REF!</v>
      </c>
      <c r="X96" s="213" t="e">
        <f>IF('Crisis Indicator Data'!#REF!="No Data",1,IF(#REF!&lt;&gt;"",1,0))</f>
        <v>#REF!</v>
      </c>
      <c r="Y96" s="213" t="e">
        <f>IF('Crisis Indicator Data'!#REF!="No Data",1,IF(#REF!&lt;&gt;"",1,0))</f>
        <v>#REF!</v>
      </c>
      <c r="Z96" s="213" t="e">
        <f>IF('Crisis Indicator Data'!#REF!="No Data",1,IF(#REF!&lt;&gt;"",1,0))</f>
        <v>#REF!</v>
      </c>
      <c r="AA96" s="213" t="e">
        <f>IF('Crisis Indicator Data'!#REF!="No Data",1,IF(#REF!&lt;&gt;"",1,0))</f>
        <v>#REF!</v>
      </c>
      <c r="AB96" s="213" t="e">
        <f>IF('Crisis Indicator Data'!#REF!="No Data",1,IF(#REF!&lt;&gt;"",1,0))</f>
        <v>#REF!</v>
      </c>
      <c r="AC96" s="213" t="e">
        <f>IF('Crisis Indicator Data'!#REF!="No Data",1,IF(#REF!&lt;&gt;"",1,0))</f>
        <v>#REF!</v>
      </c>
      <c r="AD96" s="213" t="e">
        <f>IF('Crisis Indicator Data'!#REF!="No Data",1,IF(#REF!&lt;&gt;"",1,0))</f>
        <v>#REF!</v>
      </c>
      <c r="AE96" s="213" t="e">
        <f>IF('Crisis Indicator Data'!#REF!="No Data",1,IF(#REF!&lt;&gt;"",1,0))</f>
        <v>#REF!</v>
      </c>
      <c r="AF96" s="213" t="e">
        <f>IF('Crisis Indicator Data'!#REF!="No Data",1,IF(#REF!&lt;&gt;"",1,0))</f>
        <v>#REF!</v>
      </c>
      <c r="AG96" s="213" t="e">
        <f>IF('Crisis Indicator Data'!#REF!="No Data",1,IF(#REF!&lt;&gt;"",1,0))</f>
        <v>#REF!</v>
      </c>
      <c r="AH96" s="213" t="e">
        <f>IF('Crisis Indicator Data'!#REF!="No Data",1,IF(#REF!&lt;&gt;"",1,0))</f>
        <v>#REF!</v>
      </c>
      <c r="AI96" s="213" t="e">
        <f>IF('Crisis Indicator Data'!#REF!="No Data",1,IF(#REF!&lt;&gt;"",1,0))</f>
        <v>#REF!</v>
      </c>
      <c r="AJ96" s="213" t="e">
        <f>IF('Crisis Indicator Data'!#REF!="No Data",1,IF(#REF!&lt;&gt;"",1,0))</f>
        <v>#REF!</v>
      </c>
      <c r="AK96" s="213" t="e">
        <f>IF('Crisis Indicator Data'!#REF!="No Data",1,IF(#REF!&lt;&gt;"",1,0))</f>
        <v>#REF!</v>
      </c>
      <c r="AL96" s="213" t="e">
        <f>IF('Crisis Indicator Data'!#REF!="No Data",1,IF(#REF!&lt;&gt;"",1,0))</f>
        <v>#REF!</v>
      </c>
      <c r="AM96" s="213" t="e">
        <f>IF('Crisis Indicator Data'!#REF!="No Data",1,IF(#REF!&lt;&gt;"",1,0))</f>
        <v>#REF!</v>
      </c>
      <c r="AN96" s="213" t="e">
        <f>IF('Crisis Indicator Data'!#REF!="No Data",1,IF(#REF!&lt;&gt;"",1,0))</f>
        <v>#REF!</v>
      </c>
      <c r="AO96" s="213" t="e">
        <f>IF('Crisis Indicator Data'!#REF!="No Data",1,IF(#REF!&lt;&gt;"",1,0))</f>
        <v>#REF!</v>
      </c>
      <c r="AP96" s="213" t="e">
        <f>IF('Crisis Indicator Data'!#REF!="No Data",1,IF(#REF!&lt;&gt;"",1,0))</f>
        <v>#REF!</v>
      </c>
      <c r="AQ96" s="213" t="e">
        <f>IF('Crisis Indicator Data'!#REF!="No Data",1,IF(#REF!&lt;&gt;"",1,0))</f>
        <v>#REF!</v>
      </c>
      <c r="AR96" s="213" t="e">
        <f>IF('Crisis Indicator Data'!#REF!="No Data",1,IF(#REF!&lt;&gt;"",1,0))</f>
        <v>#REF!</v>
      </c>
      <c r="AS96" s="213" t="e">
        <f>IF('Crisis Indicator Data'!#REF!="No Data",1,IF(#REF!&lt;&gt;"",1,0))</f>
        <v>#REF!</v>
      </c>
      <c r="AT96" s="213" t="e">
        <f>IF('Crisis Indicator Data'!#REF!="No Data",1,IF(#REF!&lt;&gt;"",1,0))</f>
        <v>#REF!</v>
      </c>
      <c r="AU96" s="213" t="e">
        <f>IF('Crisis Indicator Data'!#REF!="No Data",1,IF(#REF!&lt;&gt;"",1,0))</f>
        <v>#REF!</v>
      </c>
      <c r="AV96" s="213" t="e">
        <f>IF('Crisis Indicator Data'!#REF!="No Data",1,IF(#REF!&lt;&gt;"",1,0))</f>
        <v>#REF!</v>
      </c>
      <c r="AW96" s="213" t="e">
        <f>IF('Crisis Indicator Data'!#REF!="No Data",1,IF(#REF!&lt;&gt;"",1,0))</f>
        <v>#REF!</v>
      </c>
      <c r="AX96" s="213" t="e">
        <f>IF('Crisis Indicator Data'!#REF!="No Data",1,IF(#REF!&lt;&gt;"",1,0))</f>
        <v>#REF!</v>
      </c>
      <c r="AY96" s="213" t="e">
        <f>IF('Crisis Indicator Data'!#REF!="No Data",1,IF(#REF!&lt;&gt;"",1,0))</f>
        <v>#REF!</v>
      </c>
      <c r="AZ96" s="213" t="e">
        <f>IF('Crisis Indicator Data'!#REF!="No Data",1,IF(#REF!&lt;&gt;"",1,0))</f>
        <v>#REF!</v>
      </c>
      <c r="BA96" t="e">
        <f t="shared" si="4"/>
        <v>#REF!</v>
      </c>
      <c r="BB96" s="22" t="e">
        <f t="shared" si="5"/>
        <v>#REF!</v>
      </c>
    </row>
    <row r="97" spans="1:54" x14ac:dyDescent="0.35">
      <c r="A97" t="s">
        <v>8208</v>
      </c>
      <c r="B97" s="213" t="e">
        <f>IF('Crisis Indicator Data'!#REF!="No Data",1,IF(#REF!&lt;&gt;"",1,0))</f>
        <v>#REF!</v>
      </c>
      <c r="C97" s="213" t="e">
        <f>IF('Crisis Indicator Data'!#REF!="No Data",1,IF(#REF!&lt;&gt;"",1,0))</f>
        <v>#REF!</v>
      </c>
      <c r="D97" s="213" t="e">
        <f>IF('Crisis Indicator Data'!#REF!="No Data",1,IF(#REF!&lt;&gt;"",1,0))</f>
        <v>#REF!</v>
      </c>
      <c r="E97" s="213" t="e">
        <f>IF('Crisis Indicator Data'!#REF!="No Data",1,IF(#REF!&lt;&gt;"",1,0))</f>
        <v>#REF!</v>
      </c>
      <c r="F97" s="213" t="e">
        <f>IF('Crisis Indicator Data'!#REF!="No Data",1,IF(#REF!&lt;&gt;"",1,0))</f>
        <v>#REF!</v>
      </c>
      <c r="G97" s="213" t="e">
        <f>IF('Crisis Indicator Data'!#REF!="No Data",1,IF(#REF!&lt;&gt;"",1,0))</f>
        <v>#REF!</v>
      </c>
      <c r="H97" s="213" t="e">
        <f>IF('Crisis Indicator Data'!#REF!="No Data",1,IF(#REF!&lt;&gt;"",1,0))</f>
        <v>#REF!</v>
      </c>
      <c r="I97" s="213" t="e">
        <f>IF('Crisis Indicator Data'!#REF!="No Data",1,IF(#REF!&lt;&gt;"",1,0))</f>
        <v>#REF!</v>
      </c>
      <c r="J97" s="213" t="e">
        <f>IF('Crisis Indicator Data'!#REF!="No Data",1,IF(#REF!&lt;&gt;"",1,0))</f>
        <v>#REF!</v>
      </c>
      <c r="K97" s="213" t="e">
        <f>IF('Crisis Indicator Data'!#REF!="No Data",1,IF(#REF!&lt;&gt;"",1,0))</f>
        <v>#REF!</v>
      </c>
      <c r="L97" s="213" t="e">
        <f>IF('Crisis Indicator Data'!#REF!="No Data",1,IF(#REF!&lt;&gt;"",1,0))</f>
        <v>#REF!</v>
      </c>
      <c r="M97" s="213" t="e">
        <f>IF('Crisis Indicator Data'!#REF!="No Data",1,IF(#REF!&lt;&gt;"",1,0))</f>
        <v>#REF!</v>
      </c>
      <c r="N97" s="213" t="e">
        <f>IF('Crisis Indicator Data'!#REF!="No Data",1,IF(#REF!&lt;&gt;"",1,0))</f>
        <v>#REF!</v>
      </c>
      <c r="O97" s="213" t="e">
        <f>IF('Crisis Indicator Data'!#REF!="No Data",1,IF(#REF!&lt;&gt;"",1,0))</f>
        <v>#REF!</v>
      </c>
      <c r="P97" s="213" t="e">
        <f>IF('Crisis Indicator Data'!#REF!="No Data",1,IF(#REF!&lt;&gt;"",1,0))</f>
        <v>#REF!</v>
      </c>
      <c r="Q97" s="213" t="e">
        <f>IF('Crisis Indicator Data'!#REF!="No Data",1,IF(#REF!&lt;&gt;"",1,0))</f>
        <v>#REF!</v>
      </c>
      <c r="R97" s="213" t="e">
        <f>IF('Crisis Indicator Data'!#REF!="No Data",1,IF(#REF!&lt;&gt;"",1,0))</f>
        <v>#REF!</v>
      </c>
      <c r="S97" s="213" t="e">
        <f>IF('Crisis Indicator Data'!#REF!="No Data",1,IF(#REF!&lt;&gt;"",1,0))</f>
        <v>#REF!</v>
      </c>
      <c r="T97" s="213" t="e">
        <f>IF('Crisis Indicator Data'!#REF!="No Data",1,IF(#REF!&lt;&gt;"",1,0))</f>
        <v>#REF!</v>
      </c>
      <c r="U97" s="213" t="e">
        <f>IF('Crisis Indicator Data'!#REF!="No Data",1,IF(#REF!&lt;&gt;"",1,0))</f>
        <v>#REF!</v>
      </c>
      <c r="V97" s="213" t="e">
        <f>IF('Crisis Indicator Data'!#REF!="No Data",1,IF(#REF!&lt;&gt;"",1,0))</f>
        <v>#REF!</v>
      </c>
      <c r="W97" s="213" t="e">
        <f>IF('Crisis Indicator Data'!#REF!="No Data",1,IF(#REF!&lt;&gt;"",1,0))</f>
        <v>#REF!</v>
      </c>
      <c r="X97" s="213" t="e">
        <f>IF('Crisis Indicator Data'!#REF!="No Data",1,IF(#REF!&lt;&gt;"",1,0))</f>
        <v>#REF!</v>
      </c>
      <c r="Y97" s="213" t="e">
        <f>IF('Crisis Indicator Data'!#REF!="No Data",1,IF(#REF!&lt;&gt;"",1,0))</f>
        <v>#REF!</v>
      </c>
      <c r="Z97" s="213" t="e">
        <f>IF('Crisis Indicator Data'!#REF!="No Data",1,IF(#REF!&lt;&gt;"",1,0))</f>
        <v>#REF!</v>
      </c>
      <c r="AA97" s="213" t="e">
        <f>IF('Crisis Indicator Data'!#REF!="No Data",1,IF(#REF!&lt;&gt;"",1,0))</f>
        <v>#REF!</v>
      </c>
      <c r="AB97" s="213" t="e">
        <f>IF('Crisis Indicator Data'!#REF!="No Data",1,IF(#REF!&lt;&gt;"",1,0))</f>
        <v>#REF!</v>
      </c>
      <c r="AC97" s="213" t="e">
        <f>IF('Crisis Indicator Data'!#REF!="No Data",1,IF(#REF!&lt;&gt;"",1,0))</f>
        <v>#REF!</v>
      </c>
      <c r="AD97" s="213" t="e">
        <f>IF('Crisis Indicator Data'!#REF!="No Data",1,IF(#REF!&lt;&gt;"",1,0))</f>
        <v>#REF!</v>
      </c>
      <c r="AE97" s="213" t="e">
        <f>IF('Crisis Indicator Data'!#REF!="No Data",1,IF(#REF!&lt;&gt;"",1,0))</f>
        <v>#REF!</v>
      </c>
      <c r="AF97" s="213" t="e">
        <f>IF('Crisis Indicator Data'!#REF!="No Data",1,IF(#REF!&lt;&gt;"",1,0))</f>
        <v>#REF!</v>
      </c>
      <c r="AG97" s="213" t="e">
        <f>IF('Crisis Indicator Data'!#REF!="No Data",1,IF(#REF!&lt;&gt;"",1,0))</f>
        <v>#REF!</v>
      </c>
      <c r="AH97" s="213" t="e">
        <f>IF('Crisis Indicator Data'!#REF!="No Data",1,IF(#REF!&lt;&gt;"",1,0))</f>
        <v>#REF!</v>
      </c>
      <c r="AI97" s="213" t="e">
        <f>IF('Crisis Indicator Data'!#REF!="No Data",1,IF(#REF!&lt;&gt;"",1,0))</f>
        <v>#REF!</v>
      </c>
      <c r="AJ97" s="213" t="e">
        <f>IF('Crisis Indicator Data'!#REF!="No Data",1,IF(#REF!&lt;&gt;"",1,0))</f>
        <v>#REF!</v>
      </c>
      <c r="AK97" s="213" t="e">
        <f>IF('Crisis Indicator Data'!#REF!="No Data",1,IF(#REF!&lt;&gt;"",1,0))</f>
        <v>#REF!</v>
      </c>
      <c r="AL97" s="213" t="e">
        <f>IF('Crisis Indicator Data'!#REF!="No Data",1,IF(#REF!&lt;&gt;"",1,0))</f>
        <v>#REF!</v>
      </c>
      <c r="AM97" s="213" t="e">
        <f>IF('Crisis Indicator Data'!#REF!="No Data",1,IF(#REF!&lt;&gt;"",1,0))</f>
        <v>#REF!</v>
      </c>
      <c r="AN97" s="213" t="e">
        <f>IF('Crisis Indicator Data'!#REF!="No Data",1,IF(#REF!&lt;&gt;"",1,0))</f>
        <v>#REF!</v>
      </c>
      <c r="AO97" s="213" t="e">
        <f>IF('Crisis Indicator Data'!#REF!="No Data",1,IF(#REF!&lt;&gt;"",1,0))</f>
        <v>#REF!</v>
      </c>
      <c r="AP97" s="213" t="e">
        <f>IF('Crisis Indicator Data'!#REF!="No Data",1,IF(#REF!&lt;&gt;"",1,0))</f>
        <v>#REF!</v>
      </c>
      <c r="AQ97" s="213" t="e">
        <f>IF('Crisis Indicator Data'!#REF!="No Data",1,IF(#REF!&lt;&gt;"",1,0))</f>
        <v>#REF!</v>
      </c>
      <c r="AR97" s="213" t="e">
        <f>IF('Crisis Indicator Data'!#REF!="No Data",1,IF(#REF!&lt;&gt;"",1,0))</f>
        <v>#REF!</v>
      </c>
      <c r="AS97" s="213" t="e">
        <f>IF('Crisis Indicator Data'!#REF!="No Data",1,IF(#REF!&lt;&gt;"",1,0))</f>
        <v>#REF!</v>
      </c>
      <c r="AT97" s="213" t="e">
        <f>IF('Crisis Indicator Data'!#REF!="No Data",1,IF(#REF!&lt;&gt;"",1,0))</f>
        <v>#REF!</v>
      </c>
      <c r="AU97" s="213" t="e">
        <f>IF('Crisis Indicator Data'!#REF!="No Data",1,IF(#REF!&lt;&gt;"",1,0))</f>
        <v>#REF!</v>
      </c>
      <c r="AV97" s="213" t="e">
        <f>IF('Crisis Indicator Data'!#REF!="No Data",1,IF(#REF!&lt;&gt;"",1,0))</f>
        <v>#REF!</v>
      </c>
      <c r="AW97" s="213" t="e">
        <f>IF('Crisis Indicator Data'!#REF!="No Data",1,IF(#REF!&lt;&gt;"",1,0))</f>
        <v>#REF!</v>
      </c>
      <c r="AX97" s="213" t="e">
        <f>IF('Crisis Indicator Data'!#REF!="No Data",1,IF(#REF!&lt;&gt;"",1,0))</f>
        <v>#REF!</v>
      </c>
      <c r="AY97" s="213" t="e">
        <f>IF('Crisis Indicator Data'!#REF!="No Data",1,IF(#REF!&lt;&gt;"",1,0))</f>
        <v>#REF!</v>
      </c>
      <c r="AZ97" s="213" t="e">
        <f>IF('Crisis Indicator Data'!#REF!="No Data",1,IF(#REF!&lt;&gt;"",1,0))</f>
        <v>#REF!</v>
      </c>
      <c r="BA97" t="e">
        <f t="shared" si="4"/>
        <v>#REF!</v>
      </c>
      <c r="BB97" s="22" t="e">
        <f t="shared" si="5"/>
        <v>#REF!</v>
      </c>
    </row>
    <row r="98" spans="1:54" x14ac:dyDescent="0.35">
      <c r="A98" t="s">
        <v>8209</v>
      </c>
      <c r="B98" s="213" t="e">
        <f>IF('Crisis Indicator Data'!#REF!="No Data",1,IF(#REF!&lt;&gt;"",1,0))</f>
        <v>#REF!</v>
      </c>
      <c r="C98" s="213" t="e">
        <f>IF('Crisis Indicator Data'!#REF!="No Data",1,IF(#REF!&lt;&gt;"",1,0))</f>
        <v>#REF!</v>
      </c>
      <c r="D98" s="213" t="e">
        <f>IF('Crisis Indicator Data'!#REF!="No Data",1,IF(#REF!&lt;&gt;"",1,0))</f>
        <v>#REF!</v>
      </c>
      <c r="E98" s="213" t="e">
        <f>IF('Crisis Indicator Data'!#REF!="No Data",1,IF(#REF!&lt;&gt;"",1,0))</f>
        <v>#REF!</v>
      </c>
      <c r="F98" s="213" t="e">
        <f>IF('Crisis Indicator Data'!#REF!="No Data",1,IF(#REF!&lt;&gt;"",1,0))</f>
        <v>#REF!</v>
      </c>
      <c r="G98" s="213" t="e">
        <f>IF('Crisis Indicator Data'!#REF!="No Data",1,IF(#REF!&lt;&gt;"",1,0))</f>
        <v>#REF!</v>
      </c>
      <c r="H98" s="213" t="e">
        <f>IF('Crisis Indicator Data'!#REF!="No Data",1,IF(#REF!&lt;&gt;"",1,0))</f>
        <v>#REF!</v>
      </c>
      <c r="I98" s="213" t="e">
        <f>IF('Crisis Indicator Data'!#REF!="No Data",1,IF(#REF!&lt;&gt;"",1,0))</f>
        <v>#REF!</v>
      </c>
      <c r="J98" s="213" t="e">
        <f>IF('Crisis Indicator Data'!#REF!="No Data",1,IF(#REF!&lt;&gt;"",1,0))</f>
        <v>#REF!</v>
      </c>
      <c r="K98" s="213" t="e">
        <f>IF('Crisis Indicator Data'!#REF!="No Data",1,IF(#REF!&lt;&gt;"",1,0))</f>
        <v>#REF!</v>
      </c>
      <c r="L98" s="213" t="e">
        <f>IF('Crisis Indicator Data'!#REF!="No Data",1,IF(#REF!&lt;&gt;"",1,0))</f>
        <v>#REF!</v>
      </c>
      <c r="M98" s="213" t="e">
        <f>IF('Crisis Indicator Data'!#REF!="No Data",1,IF(#REF!&lt;&gt;"",1,0))</f>
        <v>#REF!</v>
      </c>
      <c r="N98" s="213" t="e">
        <f>IF('Crisis Indicator Data'!#REF!="No Data",1,IF(#REF!&lt;&gt;"",1,0))</f>
        <v>#REF!</v>
      </c>
      <c r="O98" s="213" t="e">
        <f>IF('Crisis Indicator Data'!#REF!="No Data",1,IF(#REF!&lt;&gt;"",1,0))</f>
        <v>#REF!</v>
      </c>
      <c r="P98" s="213" t="e">
        <f>IF('Crisis Indicator Data'!#REF!="No Data",1,IF(#REF!&lt;&gt;"",1,0))</f>
        <v>#REF!</v>
      </c>
      <c r="Q98" s="213" t="e">
        <f>IF('Crisis Indicator Data'!#REF!="No Data",1,IF(#REF!&lt;&gt;"",1,0))</f>
        <v>#REF!</v>
      </c>
      <c r="R98" s="213" t="e">
        <f>IF('Crisis Indicator Data'!#REF!="No Data",1,IF(#REF!&lt;&gt;"",1,0))</f>
        <v>#REF!</v>
      </c>
      <c r="S98" s="213" t="e">
        <f>IF('Crisis Indicator Data'!#REF!="No Data",1,IF(#REF!&lt;&gt;"",1,0))</f>
        <v>#REF!</v>
      </c>
      <c r="T98" s="213" t="e">
        <f>IF('Crisis Indicator Data'!#REF!="No Data",1,IF(#REF!&lt;&gt;"",1,0))</f>
        <v>#REF!</v>
      </c>
      <c r="U98" s="213" t="e">
        <f>IF('Crisis Indicator Data'!#REF!="No Data",1,IF(#REF!&lt;&gt;"",1,0))</f>
        <v>#REF!</v>
      </c>
      <c r="V98" s="213" t="e">
        <f>IF('Crisis Indicator Data'!#REF!="No Data",1,IF(#REF!&lt;&gt;"",1,0))</f>
        <v>#REF!</v>
      </c>
      <c r="W98" s="213" t="e">
        <f>IF('Crisis Indicator Data'!#REF!="No Data",1,IF(#REF!&lt;&gt;"",1,0))</f>
        <v>#REF!</v>
      </c>
      <c r="X98" s="213" t="e">
        <f>IF('Crisis Indicator Data'!#REF!="No Data",1,IF(#REF!&lt;&gt;"",1,0))</f>
        <v>#REF!</v>
      </c>
      <c r="Y98" s="213" t="e">
        <f>IF('Crisis Indicator Data'!#REF!="No Data",1,IF(#REF!&lt;&gt;"",1,0))</f>
        <v>#REF!</v>
      </c>
      <c r="Z98" s="213" t="e">
        <f>IF('Crisis Indicator Data'!#REF!="No Data",1,IF(#REF!&lt;&gt;"",1,0))</f>
        <v>#REF!</v>
      </c>
      <c r="AA98" s="213" t="e">
        <f>IF('Crisis Indicator Data'!#REF!="No Data",1,IF(#REF!&lt;&gt;"",1,0))</f>
        <v>#REF!</v>
      </c>
      <c r="AB98" s="213" t="e">
        <f>IF('Crisis Indicator Data'!#REF!="No Data",1,IF(#REF!&lt;&gt;"",1,0))</f>
        <v>#REF!</v>
      </c>
      <c r="AC98" s="213" t="e">
        <f>IF('Crisis Indicator Data'!#REF!="No Data",1,IF(#REF!&lt;&gt;"",1,0))</f>
        <v>#REF!</v>
      </c>
      <c r="AD98" s="213" t="e">
        <f>IF('Crisis Indicator Data'!#REF!="No Data",1,IF(#REF!&lt;&gt;"",1,0))</f>
        <v>#REF!</v>
      </c>
      <c r="AE98" s="213" t="e">
        <f>IF('Crisis Indicator Data'!#REF!="No Data",1,IF(#REF!&lt;&gt;"",1,0))</f>
        <v>#REF!</v>
      </c>
      <c r="AF98" s="213" t="e">
        <f>IF('Crisis Indicator Data'!#REF!="No Data",1,IF(#REF!&lt;&gt;"",1,0))</f>
        <v>#REF!</v>
      </c>
      <c r="AG98" s="213" t="e">
        <f>IF('Crisis Indicator Data'!#REF!="No Data",1,IF(#REF!&lt;&gt;"",1,0))</f>
        <v>#REF!</v>
      </c>
      <c r="AH98" s="213" t="e">
        <f>IF('Crisis Indicator Data'!#REF!="No Data",1,IF(#REF!&lt;&gt;"",1,0))</f>
        <v>#REF!</v>
      </c>
      <c r="AI98" s="213" t="e">
        <f>IF('Crisis Indicator Data'!#REF!="No Data",1,IF(#REF!&lt;&gt;"",1,0))</f>
        <v>#REF!</v>
      </c>
      <c r="AJ98" s="213" t="e">
        <f>IF('Crisis Indicator Data'!#REF!="No Data",1,IF(#REF!&lt;&gt;"",1,0))</f>
        <v>#REF!</v>
      </c>
      <c r="AK98" s="213" t="e">
        <f>IF('Crisis Indicator Data'!#REF!="No Data",1,IF(#REF!&lt;&gt;"",1,0))</f>
        <v>#REF!</v>
      </c>
      <c r="AL98" s="213" t="e">
        <f>IF('Crisis Indicator Data'!#REF!="No Data",1,IF(#REF!&lt;&gt;"",1,0))</f>
        <v>#REF!</v>
      </c>
      <c r="AM98" s="213" t="e">
        <f>IF('Crisis Indicator Data'!#REF!="No Data",1,IF(#REF!&lt;&gt;"",1,0))</f>
        <v>#REF!</v>
      </c>
      <c r="AN98" s="213" t="e">
        <f>IF('Crisis Indicator Data'!#REF!="No Data",1,IF(#REF!&lt;&gt;"",1,0))</f>
        <v>#REF!</v>
      </c>
      <c r="AO98" s="213" t="e">
        <f>IF('Crisis Indicator Data'!#REF!="No Data",1,IF(#REF!&lt;&gt;"",1,0))</f>
        <v>#REF!</v>
      </c>
      <c r="AP98" s="213" t="e">
        <f>IF('Crisis Indicator Data'!#REF!="No Data",1,IF(#REF!&lt;&gt;"",1,0))</f>
        <v>#REF!</v>
      </c>
      <c r="AQ98" s="213" t="e">
        <f>IF('Crisis Indicator Data'!#REF!="No Data",1,IF(#REF!&lt;&gt;"",1,0))</f>
        <v>#REF!</v>
      </c>
      <c r="AR98" s="213" t="e">
        <f>IF('Crisis Indicator Data'!#REF!="No Data",1,IF(#REF!&lt;&gt;"",1,0))</f>
        <v>#REF!</v>
      </c>
      <c r="AS98" s="213" t="e">
        <f>IF('Crisis Indicator Data'!#REF!="No Data",1,IF(#REF!&lt;&gt;"",1,0))</f>
        <v>#REF!</v>
      </c>
      <c r="AT98" s="213" t="e">
        <f>IF('Crisis Indicator Data'!#REF!="No Data",1,IF(#REF!&lt;&gt;"",1,0))</f>
        <v>#REF!</v>
      </c>
      <c r="AU98" s="213" t="e">
        <f>IF('Crisis Indicator Data'!#REF!="No Data",1,IF(#REF!&lt;&gt;"",1,0))</f>
        <v>#REF!</v>
      </c>
      <c r="AV98" s="213" t="e">
        <f>IF('Crisis Indicator Data'!#REF!="No Data",1,IF(#REF!&lt;&gt;"",1,0))</f>
        <v>#REF!</v>
      </c>
      <c r="AW98" s="213" t="e">
        <f>IF('Crisis Indicator Data'!#REF!="No Data",1,IF(#REF!&lt;&gt;"",1,0))</f>
        <v>#REF!</v>
      </c>
      <c r="AX98" s="213" t="e">
        <f>IF('Crisis Indicator Data'!#REF!="No Data",1,IF(#REF!&lt;&gt;"",1,0))</f>
        <v>#REF!</v>
      </c>
      <c r="AY98" s="213" t="e">
        <f>IF('Crisis Indicator Data'!#REF!="No Data",1,IF(#REF!&lt;&gt;"",1,0))</f>
        <v>#REF!</v>
      </c>
      <c r="AZ98" s="213" t="e">
        <f>IF('Crisis Indicator Data'!#REF!="No Data",1,IF(#REF!&lt;&gt;"",1,0))</f>
        <v>#REF!</v>
      </c>
      <c r="BA98" t="e">
        <f t="shared" ref="BA98:BA129" si="6">SUM(B98:AZ98)</f>
        <v>#REF!</v>
      </c>
      <c r="BB98" s="22" t="e">
        <f t="shared" ref="BB98:BB129" si="7">BA98/51</f>
        <v>#REF!</v>
      </c>
    </row>
    <row r="99" spans="1:54" x14ac:dyDescent="0.35">
      <c r="A99" t="s">
        <v>8213</v>
      </c>
      <c r="B99" s="213" t="e">
        <f>IF('Crisis Indicator Data'!#REF!="No Data",1,IF(#REF!&lt;&gt;"",1,0))</f>
        <v>#REF!</v>
      </c>
      <c r="C99" s="213" t="e">
        <f>IF('Crisis Indicator Data'!#REF!="No Data",1,IF(#REF!&lt;&gt;"",1,0))</f>
        <v>#REF!</v>
      </c>
      <c r="D99" s="213" t="e">
        <f>IF('Crisis Indicator Data'!#REF!="No Data",1,IF(#REF!&lt;&gt;"",1,0))</f>
        <v>#REF!</v>
      </c>
      <c r="E99" s="213" t="e">
        <f>IF('Crisis Indicator Data'!#REF!="No Data",1,IF(#REF!&lt;&gt;"",1,0))</f>
        <v>#REF!</v>
      </c>
      <c r="F99" s="213" t="e">
        <f>IF('Crisis Indicator Data'!#REF!="No Data",1,IF(#REF!&lt;&gt;"",1,0))</f>
        <v>#REF!</v>
      </c>
      <c r="G99" s="213" t="e">
        <f>IF('Crisis Indicator Data'!#REF!="No Data",1,IF(#REF!&lt;&gt;"",1,0))</f>
        <v>#REF!</v>
      </c>
      <c r="H99" s="213" t="e">
        <f>IF('Crisis Indicator Data'!#REF!="No Data",1,IF(#REF!&lt;&gt;"",1,0))</f>
        <v>#REF!</v>
      </c>
      <c r="I99" s="213" t="e">
        <f>IF('Crisis Indicator Data'!#REF!="No Data",1,IF(#REF!&lt;&gt;"",1,0))</f>
        <v>#REF!</v>
      </c>
      <c r="J99" s="213" t="e">
        <f>IF('Crisis Indicator Data'!#REF!="No Data",1,IF(#REF!&lt;&gt;"",1,0))</f>
        <v>#REF!</v>
      </c>
      <c r="K99" s="213" t="e">
        <f>IF('Crisis Indicator Data'!#REF!="No Data",1,IF(#REF!&lt;&gt;"",1,0))</f>
        <v>#REF!</v>
      </c>
      <c r="L99" s="213" t="e">
        <f>IF('Crisis Indicator Data'!#REF!="No Data",1,IF(#REF!&lt;&gt;"",1,0))</f>
        <v>#REF!</v>
      </c>
      <c r="M99" s="213" t="e">
        <f>IF('Crisis Indicator Data'!#REF!="No Data",1,IF(#REF!&lt;&gt;"",1,0))</f>
        <v>#REF!</v>
      </c>
      <c r="N99" s="213" t="e">
        <f>IF('Crisis Indicator Data'!#REF!="No Data",1,IF(#REF!&lt;&gt;"",1,0))</f>
        <v>#REF!</v>
      </c>
      <c r="O99" s="213" t="e">
        <f>IF('Crisis Indicator Data'!#REF!="No Data",1,IF(#REF!&lt;&gt;"",1,0))</f>
        <v>#REF!</v>
      </c>
      <c r="P99" s="213" t="e">
        <f>IF('Crisis Indicator Data'!#REF!="No Data",1,IF(#REF!&lt;&gt;"",1,0))</f>
        <v>#REF!</v>
      </c>
      <c r="Q99" s="213" t="e">
        <f>IF('Crisis Indicator Data'!#REF!="No Data",1,IF(#REF!&lt;&gt;"",1,0))</f>
        <v>#REF!</v>
      </c>
      <c r="R99" s="213" t="e">
        <f>IF('Crisis Indicator Data'!#REF!="No Data",1,IF(#REF!&lt;&gt;"",1,0))</f>
        <v>#REF!</v>
      </c>
      <c r="S99" s="213" t="e">
        <f>IF('Crisis Indicator Data'!#REF!="No Data",1,IF(#REF!&lt;&gt;"",1,0))</f>
        <v>#REF!</v>
      </c>
      <c r="T99" s="213" t="e">
        <f>IF('Crisis Indicator Data'!#REF!="No Data",1,IF(#REF!&lt;&gt;"",1,0))</f>
        <v>#REF!</v>
      </c>
      <c r="U99" s="213" t="e">
        <f>IF('Crisis Indicator Data'!#REF!="No Data",1,IF(#REF!&lt;&gt;"",1,0))</f>
        <v>#REF!</v>
      </c>
      <c r="V99" s="213" t="e">
        <f>IF('Crisis Indicator Data'!#REF!="No Data",1,IF(#REF!&lt;&gt;"",1,0))</f>
        <v>#REF!</v>
      </c>
      <c r="W99" s="213" t="e">
        <f>IF('Crisis Indicator Data'!#REF!="No Data",1,IF(#REF!&lt;&gt;"",1,0))</f>
        <v>#REF!</v>
      </c>
      <c r="X99" s="213" t="e">
        <f>IF('Crisis Indicator Data'!#REF!="No Data",1,IF(#REF!&lt;&gt;"",1,0))</f>
        <v>#REF!</v>
      </c>
      <c r="Y99" s="213" t="e">
        <f>IF('Crisis Indicator Data'!#REF!="No Data",1,IF(#REF!&lt;&gt;"",1,0))</f>
        <v>#REF!</v>
      </c>
      <c r="Z99" s="213" t="e">
        <f>IF('Crisis Indicator Data'!#REF!="No Data",1,IF(#REF!&lt;&gt;"",1,0))</f>
        <v>#REF!</v>
      </c>
      <c r="AA99" s="213" t="e">
        <f>IF('Crisis Indicator Data'!#REF!="No Data",1,IF(#REF!&lt;&gt;"",1,0))</f>
        <v>#REF!</v>
      </c>
      <c r="AB99" s="213" t="e">
        <f>IF('Crisis Indicator Data'!#REF!="No Data",1,IF(#REF!&lt;&gt;"",1,0))</f>
        <v>#REF!</v>
      </c>
      <c r="AC99" s="213" t="e">
        <f>IF('Crisis Indicator Data'!#REF!="No Data",1,IF(#REF!&lt;&gt;"",1,0))</f>
        <v>#REF!</v>
      </c>
      <c r="AD99" s="213" t="e">
        <f>IF('Crisis Indicator Data'!#REF!="No Data",1,IF(#REF!&lt;&gt;"",1,0))</f>
        <v>#REF!</v>
      </c>
      <c r="AE99" s="213" t="e">
        <f>IF('Crisis Indicator Data'!#REF!="No Data",1,IF(#REF!&lt;&gt;"",1,0))</f>
        <v>#REF!</v>
      </c>
      <c r="AF99" s="213" t="e">
        <f>IF('Crisis Indicator Data'!#REF!="No Data",1,IF(#REF!&lt;&gt;"",1,0))</f>
        <v>#REF!</v>
      </c>
      <c r="AG99" s="213" t="e">
        <f>IF('Crisis Indicator Data'!#REF!="No Data",1,IF(#REF!&lt;&gt;"",1,0))</f>
        <v>#REF!</v>
      </c>
      <c r="AH99" s="213" t="e">
        <f>IF('Crisis Indicator Data'!#REF!="No Data",1,IF(#REF!&lt;&gt;"",1,0))</f>
        <v>#REF!</v>
      </c>
      <c r="AI99" s="213" t="e">
        <f>IF('Crisis Indicator Data'!#REF!="No Data",1,IF(#REF!&lt;&gt;"",1,0))</f>
        <v>#REF!</v>
      </c>
      <c r="AJ99" s="213" t="e">
        <f>IF('Crisis Indicator Data'!#REF!="No Data",1,IF(#REF!&lt;&gt;"",1,0))</f>
        <v>#REF!</v>
      </c>
      <c r="AK99" s="213" t="e">
        <f>IF('Crisis Indicator Data'!#REF!="No Data",1,IF(#REF!&lt;&gt;"",1,0))</f>
        <v>#REF!</v>
      </c>
      <c r="AL99" s="213" t="e">
        <f>IF('Crisis Indicator Data'!#REF!="No Data",1,IF(#REF!&lt;&gt;"",1,0))</f>
        <v>#REF!</v>
      </c>
      <c r="AM99" s="213" t="e">
        <f>IF('Crisis Indicator Data'!#REF!="No Data",1,IF(#REF!&lt;&gt;"",1,0))</f>
        <v>#REF!</v>
      </c>
      <c r="AN99" s="213" t="e">
        <f>IF('Crisis Indicator Data'!#REF!="No Data",1,IF(#REF!&lt;&gt;"",1,0))</f>
        <v>#REF!</v>
      </c>
      <c r="AO99" s="213" t="e">
        <f>IF('Crisis Indicator Data'!#REF!="No Data",1,IF(#REF!&lt;&gt;"",1,0))</f>
        <v>#REF!</v>
      </c>
      <c r="AP99" s="213" t="e">
        <f>IF('Crisis Indicator Data'!#REF!="No Data",1,IF(#REF!&lt;&gt;"",1,0))</f>
        <v>#REF!</v>
      </c>
      <c r="AQ99" s="213" t="e">
        <f>IF('Crisis Indicator Data'!#REF!="No Data",1,IF(#REF!&lt;&gt;"",1,0))</f>
        <v>#REF!</v>
      </c>
      <c r="AR99" s="213" t="e">
        <f>IF('Crisis Indicator Data'!#REF!="No Data",1,IF(#REF!&lt;&gt;"",1,0))</f>
        <v>#REF!</v>
      </c>
      <c r="AS99" s="213" t="e">
        <f>IF('Crisis Indicator Data'!#REF!="No Data",1,IF(#REF!&lt;&gt;"",1,0))</f>
        <v>#REF!</v>
      </c>
      <c r="AT99" s="213" t="e">
        <f>IF('Crisis Indicator Data'!#REF!="No Data",1,IF(#REF!&lt;&gt;"",1,0))</f>
        <v>#REF!</v>
      </c>
      <c r="AU99" s="213" t="e">
        <f>IF('Crisis Indicator Data'!#REF!="No Data",1,IF(#REF!&lt;&gt;"",1,0))</f>
        <v>#REF!</v>
      </c>
      <c r="AV99" s="213" t="e">
        <f>IF('Crisis Indicator Data'!#REF!="No Data",1,IF(#REF!&lt;&gt;"",1,0))</f>
        <v>#REF!</v>
      </c>
      <c r="AW99" s="213" t="e">
        <f>IF('Crisis Indicator Data'!#REF!="No Data",1,IF(#REF!&lt;&gt;"",1,0))</f>
        <v>#REF!</v>
      </c>
      <c r="AX99" s="213" t="e">
        <f>IF('Crisis Indicator Data'!#REF!="No Data",1,IF(#REF!&lt;&gt;"",1,0))</f>
        <v>#REF!</v>
      </c>
      <c r="AY99" s="213" t="e">
        <f>IF('Crisis Indicator Data'!#REF!="No Data",1,IF(#REF!&lt;&gt;"",1,0))</f>
        <v>#REF!</v>
      </c>
      <c r="AZ99" s="213" t="e">
        <f>IF('Crisis Indicator Data'!#REF!="No Data",1,IF(#REF!&lt;&gt;"",1,0))</f>
        <v>#REF!</v>
      </c>
      <c r="BA99" t="e">
        <f t="shared" si="6"/>
        <v>#REF!</v>
      </c>
      <c r="BB99" s="22" t="e">
        <f t="shared" si="7"/>
        <v>#REF!</v>
      </c>
    </row>
    <row r="100" spans="1:54" x14ac:dyDescent="0.35">
      <c r="A100" t="s">
        <v>8217</v>
      </c>
      <c r="B100" s="213" t="e">
        <f>IF('Crisis Indicator Data'!#REF!="No Data",1,IF(#REF!&lt;&gt;"",1,0))</f>
        <v>#REF!</v>
      </c>
      <c r="C100" s="213" t="e">
        <f>IF('Crisis Indicator Data'!#REF!="No Data",1,IF(#REF!&lt;&gt;"",1,0))</f>
        <v>#REF!</v>
      </c>
      <c r="D100" s="213" t="e">
        <f>IF('Crisis Indicator Data'!#REF!="No Data",1,IF(#REF!&lt;&gt;"",1,0))</f>
        <v>#REF!</v>
      </c>
      <c r="E100" s="213" t="e">
        <f>IF('Crisis Indicator Data'!#REF!="No Data",1,IF(#REF!&lt;&gt;"",1,0))</f>
        <v>#REF!</v>
      </c>
      <c r="F100" s="213" t="e">
        <f>IF('Crisis Indicator Data'!#REF!="No Data",1,IF(#REF!&lt;&gt;"",1,0))</f>
        <v>#REF!</v>
      </c>
      <c r="G100" s="213" t="e">
        <f>IF('Crisis Indicator Data'!#REF!="No Data",1,IF(#REF!&lt;&gt;"",1,0))</f>
        <v>#REF!</v>
      </c>
      <c r="H100" s="213" t="e">
        <f>IF('Crisis Indicator Data'!#REF!="No Data",1,IF(#REF!&lt;&gt;"",1,0))</f>
        <v>#REF!</v>
      </c>
      <c r="I100" s="213" t="e">
        <f>IF('Crisis Indicator Data'!#REF!="No Data",1,IF(#REF!&lt;&gt;"",1,0))</f>
        <v>#REF!</v>
      </c>
      <c r="J100" s="213" t="e">
        <f>IF('Crisis Indicator Data'!#REF!="No Data",1,IF(#REF!&lt;&gt;"",1,0))</f>
        <v>#REF!</v>
      </c>
      <c r="K100" s="213" t="e">
        <f>IF('Crisis Indicator Data'!#REF!="No Data",1,IF(#REF!&lt;&gt;"",1,0))</f>
        <v>#REF!</v>
      </c>
      <c r="L100" s="213" t="e">
        <f>IF('Crisis Indicator Data'!#REF!="No Data",1,IF(#REF!&lt;&gt;"",1,0))</f>
        <v>#REF!</v>
      </c>
      <c r="M100" s="213" t="e">
        <f>IF('Crisis Indicator Data'!#REF!="No Data",1,IF(#REF!&lt;&gt;"",1,0))</f>
        <v>#REF!</v>
      </c>
      <c r="N100" s="213" t="e">
        <f>IF('Crisis Indicator Data'!#REF!="No Data",1,IF(#REF!&lt;&gt;"",1,0))</f>
        <v>#REF!</v>
      </c>
      <c r="O100" s="213" t="e">
        <f>IF('Crisis Indicator Data'!#REF!="No Data",1,IF(#REF!&lt;&gt;"",1,0))</f>
        <v>#REF!</v>
      </c>
      <c r="P100" s="213" t="e">
        <f>IF('Crisis Indicator Data'!#REF!="No Data",1,IF(#REF!&lt;&gt;"",1,0))</f>
        <v>#REF!</v>
      </c>
      <c r="Q100" s="213" t="e">
        <f>IF('Crisis Indicator Data'!#REF!="No Data",1,IF(#REF!&lt;&gt;"",1,0))</f>
        <v>#REF!</v>
      </c>
      <c r="R100" s="213" t="e">
        <f>IF('Crisis Indicator Data'!#REF!="No Data",1,IF(#REF!&lt;&gt;"",1,0))</f>
        <v>#REF!</v>
      </c>
      <c r="S100" s="213" t="e">
        <f>IF('Crisis Indicator Data'!#REF!="No Data",1,IF(#REF!&lt;&gt;"",1,0))</f>
        <v>#REF!</v>
      </c>
      <c r="T100" s="213" t="e">
        <f>IF('Crisis Indicator Data'!#REF!="No Data",1,IF(#REF!&lt;&gt;"",1,0))</f>
        <v>#REF!</v>
      </c>
      <c r="U100" s="213" t="e">
        <f>IF('Crisis Indicator Data'!#REF!="No Data",1,IF(#REF!&lt;&gt;"",1,0))</f>
        <v>#REF!</v>
      </c>
      <c r="V100" s="213" t="e">
        <f>IF('Crisis Indicator Data'!#REF!="No Data",1,IF(#REF!&lt;&gt;"",1,0))</f>
        <v>#REF!</v>
      </c>
      <c r="W100" s="213" t="e">
        <f>IF('Crisis Indicator Data'!#REF!="No Data",1,IF(#REF!&lt;&gt;"",1,0))</f>
        <v>#REF!</v>
      </c>
      <c r="X100" s="213" t="e">
        <f>IF('Crisis Indicator Data'!#REF!="No Data",1,IF(#REF!&lt;&gt;"",1,0))</f>
        <v>#REF!</v>
      </c>
      <c r="Y100" s="213" t="e">
        <f>IF('Crisis Indicator Data'!#REF!="No Data",1,IF(#REF!&lt;&gt;"",1,0))</f>
        <v>#REF!</v>
      </c>
      <c r="Z100" s="213" t="e">
        <f>IF('Crisis Indicator Data'!#REF!="No Data",1,IF(#REF!&lt;&gt;"",1,0))</f>
        <v>#REF!</v>
      </c>
      <c r="AA100" s="213" t="e">
        <f>IF('Crisis Indicator Data'!#REF!="No Data",1,IF(#REF!&lt;&gt;"",1,0))</f>
        <v>#REF!</v>
      </c>
      <c r="AB100" s="213" t="e">
        <f>IF('Crisis Indicator Data'!#REF!="No Data",1,IF(#REF!&lt;&gt;"",1,0))</f>
        <v>#REF!</v>
      </c>
      <c r="AC100" s="213" t="e">
        <f>IF('Crisis Indicator Data'!#REF!="No Data",1,IF(#REF!&lt;&gt;"",1,0))</f>
        <v>#REF!</v>
      </c>
      <c r="AD100" s="213" t="e">
        <f>IF('Crisis Indicator Data'!#REF!="No Data",1,IF(#REF!&lt;&gt;"",1,0))</f>
        <v>#REF!</v>
      </c>
      <c r="AE100" s="213" t="e">
        <f>IF('Crisis Indicator Data'!#REF!="No Data",1,IF(#REF!&lt;&gt;"",1,0))</f>
        <v>#REF!</v>
      </c>
      <c r="AF100" s="213" t="e">
        <f>IF('Crisis Indicator Data'!#REF!="No Data",1,IF(#REF!&lt;&gt;"",1,0))</f>
        <v>#REF!</v>
      </c>
      <c r="AG100" s="213" t="e">
        <f>IF('Crisis Indicator Data'!#REF!="No Data",1,IF(#REF!&lt;&gt;"",1,0))</f>
        <v>#REF!</v>
      </c>
      <c r="AH100" s="213" t="e">
        <f>IF('Crisis Indicator Data'!#REF!="No Data",1,IF(#REF!&lt;&gt;"",1,0))</f>
        <v>#REF!</v>
      </c>
      <c r="AI100" s="213" t="e">
        <f>IF('Crisis Indicator Data'!#REF!="No Data",1,IF(#REF!&lt;&gt;"",1,0))</f>
        <v>#REF!</v>
      </c>
      <c r="AJ100" s="213" t="e">
        <f>IF('Crisis Indicator Data'!#REF!="No Data",1,IF(#REF!&lt;&gt;"",1,0))</f>
        <v>#REF!</v>
      </c>
      <c r="AK100" s="213" t="e">
        <f>IF('Crisis Indicator Data'!#REF!="No Data",1,IF(#REF!&lt;&gt;"",1,0))</f>
        <v>#REF!</v>
      </c>
      <c r="AL100" s="213" t="e">
        <f>IF('Crisis Indicator Data'!#REF!="No Data",1,IF(#REF!&lt;&gt;"",1,0))</f>
        <v>#REF!</v>
      </c>
      <c r="AM100" s="213" t="e">
        <f>IF('Crisis Indicator Data'!#REF!="No Data",1,IF(#REF!&lt;&gt;"",1,0))</f>
        <v>#REF!</v>
      </c>
      <c r="AN100" s="213" t="e">
        <f>IF('Crisis Indicator Data'!#REF!="No Data",1,IF(#REF!&lt;&gt;"",1,0))</f>
        <v>#REF!</v>
      </c>
      <c r="AO100" s="213" t="e">
        <f>IF('Crisis Indicator Data'!#REF!="No Data",1,IF(#REF!&lt;&gt;"",1,0))</f>
        <v>#REF!</v>
      </c>
      <c r="AP100" s="213" t="e">
        <f>IF('Crisis Indicator Data'!#REF!="No Data",1,IF(#REF!&lt;&gt;"",1,0))</f>
        <v>#REF!</v>
      </c>
      <c r="AQ100" s="213" t="e">
        <f>IF('Crisis Indicator Data'!#REF!="No Data",1,IF(#REF!&lt;&gt;"",1,0))</f>
        <v>#REF!</v>
      </c>
      <c r="AR100" s="213" t="e">
        <f>IF('Crisis Indicator Data'!#REF!="No Data",1,IF(#REF!&lt;&gt;"",1,0))</f>
        <v>#REF!</v>
      </c>
      <c r="AS100" s="213" t="e">
        <f>IF('Crisis Indicator Data'!#REF!="No Data",1,IF(#REF!&lt;&gt;"",1,0))</f>
        <v>#REF!</v>
      </c>
      <c r="AT100" s="213" t="e">
        <f>IF('Crisis Indicator Data'!#REF!="No Data",1,IF(#REF!&lt;&gt;"",1,0))</f>
        <v>#REF!</v>
      </c>
      <c r="AU100" s="213" t="e">
        <f>IF('Crisis Indicator Data'!#REF!="No Data",1,IF(#REF!&lt;&gt;"",1,0))</f>
        <v>#REF!</v>
      </c>
      <c r="AV100" s="213" t="e">
        <f>IF('Crisis Indicator Data'!#REF!="No Data",1,IF(#REF!&lt;&gt;"",1,0))</f>
        <v>#REF!</v>
      </c>
      <c r="AW100" s="213" t="e">
        <f>IF('Crisis Indicator Data'!#REF!="No Data",1,IF(#REF!&lt;&gt;"",1,0))</f>
        <v>#REF!</v>
      </c>
      <c r="AX100" s="213" t="e">
        <f>IF('Crisis Indicator Data'!#REF!="No Data",1,IF(#REF!&lt;&gt;"",1,0))</f>
        <v>#REF!</v>
      </c>
      <c r="AY100" s="213" t="e">
        <f>IF('Crisis Indicator Data'!#REF!="No Data",1,IF(#REF!&lt;&gt;"",1,0))</f>
        <v>#REF!</v>
      </c>
      <c r="AZ100" s="213" t="e">
        <f>IF('Crisis Indicator Data'!#REF!="No Data",1,IF(#REF!&lt;&gt;"",1,0))</f>
        <v>#REF!</v>
      </c>
      <c r="BA100" t="e">
        <f t="shared" si="6"/>
        <v>#REF!</v>
      </c>
      <c r="BB100" s="22" t="e">
        <f t="shared" si="7"/>
        <v>#REF!</v>
      </c>
    </row>
    <row r="101" spans="1:54" x14ac:dyDescent="0.35">
      <c r="A101" t="s">
        <v>8219</v>
      </c>
      <c r="B101" s="213" t="e">
        <f>IF('Crisis Indicator Data'!#REF!="No Data",1,IF(#REF!&lt;&gt;"",1,0))</f>
        <v>#REF!</v>
      </c>
      <c r="C101" s="213" t="e">
        <f>IF('Crisis Indicator Data'!#REF!="No Data",1,IF(#REF!&lt;&gt;"",1,0))</f>
        <v>#REF!</v>
      </c>
      <c r="D101" s="213" t="e">
        <f>IF('Crisis Indicator Data'!#REF!="No Data",1,IF(#REF!&lt;&gt;"",1,0))</f>
        <v>#REF!</v>
      </c>
      <c r="E101" s="213" t="e">
        <f>IF('Crisis Indicator Data'!#REF!="No Data",1,IF(#REF!&lt;&gt;"",1,0))</f>
        <v>#REF!</v>
      </c>
      <c r="F101" s="213" t="e">
        <f>IF('Crisis Indicator Data'!#REF!="No Data",1,IF(#REF!&lt;&gt;"",1,0))</f>
        <v>#REF!</v>
      </c>
      <c r="G101" s="213" t="e">
        <f>IF('Crisis Indicator Data'!#REF!="No Data",1,IF(#REF!&lt;&gt;"",1,0))</f>
        <v>#REF!</v>
      </c>
      <c r="H101" s="213" t="e">
        <f>IF('Crisis Indicator Data'!#REF!="No Data",1,IF(#REF!&lt;&gt;"",1,0))</f>
        <v>#REF!</v>
      </c>
      <c r="I101" s="213" t="e">
        <f>IF('Crisis Indicator Data'!#REF!="No Data",1,IF(#REF!&lt;&gt;"",1,0))</f>
        <v>#REF!</v>
      </c>
      <c r="J101" s="213" t="e">
        <f>IF('Crisis Indicator Data'!#REF!="No Data",1,IF(#REF!&lt;&gt;"",1,0))</f>
        <v>#REF!</v>
      </c>
      <c r="K101" s="213" t="e">
        <f>IF('Crisis Indicator Data'!#REF!="No Data",1,IF(#REF!&lt;&gt;"",1,0))</f>
        <v>#REF!</v>
      </c>
      <c r="L101" s="213" t="e">
        <f>IF('Crisis Indicator Data'!#REF!="No Data",1,IF(#REF!&lt;&gt;"",1,0))</f>
        <v>#REF!</v>
      </c>
      <c r="M101" s="213" t="e">
        <f>IF('Crisis Indicator Data'!#REF!="No Data",1,IF(#REF!&lt;&gt;"",1,0))</f>
        <v>#REF!</v>
      </c>
      <c r="N101" s="213" t="e">
        <f>IF('Crisis Indicator Data'!#REF!="No Data",1,IF(#REF!&lt;&gt;"",1,0))</f>
        <v>#REF!</v>
      </c>
      <c r="O101" s="213" t="e">
        <f>IF('Crisis Indicator Data'!#REF!="No Data",1,IF(#REF!&lt;&gt;"",1,0))</f>
        <v>#REF!</v>
      </c>
      <c r="P101" s="213" t="e">
        <f>IF('Crisis Indicator Data'!#REF!="No Data",1,IF(#REF!&lt;&gt;"",1,0))</f>
        <v>#REF!</v>
      </c>
      <c r="Q101" s="213" t="e">
        <f>IF('Crisis Indicator Data'!#REF!="No Data",1,IF(#REF!&lt;&gt;"",1,0))</f>
        <v>#REF!</v>
      </c>
      <c r="R101" s="213" t="e">
        <f>IF('Crisis Indicator Data'!#REF!="No Data",1,IF(#REF!&lt;&gt;"",1,0))</f>
        <v>#REF!</v>
      </c>
      <c r="S101" s="213" t="e">
        <f>IF('Crisis Indicator Data'!#REF!="No Data",1,IF(#REF!&lt;&gt;"",1,0))</f>
        <v>#REF!</v>
      </c>
      <c r="T101" s="213" t="e">
        <f>IF('Crisis Indicator Data'!#REF!="No Data",1,IF(#REF!&lt;&gt;"",1,0))</f>
        <v>#REF!</v>
      </c>
      <c r="U101" s="213" t="e">
        <f>IF('Crisis Indicator Data'!#REF!="No Data",1,IF(#REF!&lt;&gt;"",1,0))</f>
        <v>#REF!</v>
      </c>
      <c r="V101" s="213" t="e">
        <f>IF('Crisis Indicator Data'!#REF!="No Data",1,IF(#REF!&lt;&gt;"",1,0))</f>
        <v>#REF!</v>
      </c>
      <c r="W101" s="213" t="e">
        <f>IF('Crisis Indicator Data'!#REF!="No Data",1,IF(#REF!&lt;&gt;"",1,0))</f>
        <v>#REF!</v>
      </c>
      <c r="X101" s="213" t="e">
        <f>IF('Crisis Indicator Data'!#REF!="No Data",1,IF(#REF!&lt;&gt;"",1,0))</f>
        <v>#REF!</v>
      </c>
      <c r="Y101" s="213" t="e">
        <f>IF('Crisis Indicator Data'!#REF!="No Data",1,IF(#REF!&lt;&gt;"",1,0))</f>
        <v>#REF!</v>
      </c>
      <c r="Z101" s="213" t="e">
        <f>IF('Crisis Indicator Data'!#REF!="No Data",1,IF(#REF!&lt;&gt;"",1,0))</f>
        <v>#REF!</v>
      </c>
      <c r="AA101" s="213" t="e">
        <f>IF('Crisis Indicator Data'!#REF!="No Data",1,IF(#REF!&lt;&gt;"",1,0))</f>
        <v>#REF!</v>
      </c>
      <c r="AB101" s="213" t="e">
        <f>IF('Crisis Indicator Data'!#REF!="No Data",1,IF(#REF!&lt;&gt;"",1,0))</f>
        <v>#REF!</v>
      </c>
      <c r="AC101" s="213" t="e">
        <f>IF('Crisis Indicator Data'!#REF!="No Data",1,IF(#REF!&lt;&gt;"",1,0))</f>
        <v>#REF!</v>
      </c>
      <c r="AD101" s="213" t="e">
        <f>IF('Crisis Indicator Data'!#REF!="No Data",1,IF(#REF!&lt;&gt;"",1,0))</f>
        <v>#REF!</v>
      </c>
      <c r="AE101" s="213" t="e">
        <f>IF('Crisis Indicator Data'!#REF!="No Data",1,IF(#REF!&lt;&gt;"",1,0))</f>
        <v>#REF!</v>
      </c>
      <c r="AF101" s="213" t="e">
        <f>IF('Crisis Indicator Data'!#REF!="No Data",1,IF(#REF!&lt;&gt;"",1,0))</f>
        <v>#REF!</v>
      </c>
      <c r="AG101" s="213" t="e">
        <f>IF('Crisis Indicator Data'!#REF!="No Data",1,IF(#REF!&lt;&gt;"",1,0))</f>
        <v>#REF!</v>
      </c>
      <c r="AH101" s="213" t="e">
        <f>IF('Crisis Indicator Data'!#REF!="No Data",1,IF(#REF!&lt;&gt;"",1,0))</f>
        <v>#REF!</v>
      </c>
      <c r="AI101" s="213" t="e">
        <f>IF('Crisis Indicator Data'!#REF!="No Data",1,IF(#REF!&lt;&gt;"",1,0))</f>
        <v>#REF!</v>
      </c>
      <c r="AJ101" s="213" t="e">
        <f>IF('Crisis Indicator Data'!#REF!="No Data",1,IF(#REF!&lt;&gt;"",1,0))</f>
        <v>#REF!</v>
      </c>
      <c r="AK101" s="213" t="e">
        <f>IF('Crisis Indicator Data'!#REF!="No Data",1,IF(#REF!&lt;&gt;"",1,0))</f>
        <v>#REF!</v>
      </c>
      <c r="AL101" s="213" t="e">
        <f>IF('Crisis Indicator Data'!#REF!="No Data",1,IF(#REF!&lt;&gt;"",1,0))</f>
        <v>#REF!</v>
      </c>
      <c r="AM101" s="213" t="e">
        <f>IF('Crisis Indicator Data'!#REF!="No Data",1,IF(#REF!&lt;&gt;"",1,0))</f>
        <v>#REF!</v>
      </c>
      <c r="AN101" s="213" t="e">
        <f>IF('Crisis Indicator Data'!#REF!="No Data",1,IF(#REF!&lt;&gt;"",1,0))</f>
        <v>#REF!</v>
      </c>
      <c r="AO101" s="213" t="e">
        <f>IF('Crisis Indicator Data'!#REF!="No Data",1,IF(#REF!&lt;&gt;"",1,0))</f>
        <v>#REF!</v>
      </c>
      <c r="AP101" s="213" t="e">
        <f>IF('Crisis Indicator Data'!#REF!="No Data",1,IF(#REF!&lt;&gt;"",1,0))</f>
        <v>#REF!</v>
      </c>
      <c r="AQ101" s="213" t="e">
        <f>IF('Crisis Indicator Data'!#REF!="No Data",1,IF(#REF!&lt;&gt;"",1,0))</f>
        <v>#REF!</v>
      </c>
      <c r="AR101" s="213" t="e">
        <f>IF('Crisis Indicator Data'!#REF!="No Data",1,IF(#REF!&lt;&gt;"",1,0))</f>
        <v>#REF!</v>
      </c>
      <c r="AS101" s="213" t="e">
        <f>IF('Crisis Indicator Data'!#REF!="No Data",1,IF(#REF!&lt;&gt;"",1,0))</f>
        <v>#REF!</v>
      </c>
      <c r="AT101" s="213" t="e">
        <f>IF('Crisis Indicator Data'!#REF!="No Data",1,IF(#REF!&lt;&gt;"",1,0))</f>
        <v>#REF!</v>
      </c>
      <c r="AU101" s="213" t="e">
        <f>IF('Crisis Indicator Data'!#REF!="No Data",1,IF(#REF!&lt;&gt;"",1,0))</f>
        <v>#REF!</v>
      </c>
      <c r="AV101" s="213" t="e">
        <f>IF('Crisis Indicator Data'!#REF!="No Data",1,IF(#REF!&lt;&gt;"",1,0))</f>
        <v>#REF!</v>
      </c>
      <c r="AW101" s="213" t="e">
        <f>IF('Crisis Indicator Data'!#REF!="No Data",1,IF(#REF!&lt;&gt;"",1,0))</f>
        <v>#REF!</v>
      </c>
      <c r="AX101" s="213" t="e">
        <f>IF('Crisis Indicator Data'!#REF!="No Data",1,IF(#REF!&lt;&gt;"",1,0))</f>
        <v>#REF!</v>
      </c>
      <c r="AY101" s="213" t="e">
        <f>IF('Crisis Indicator Data'!#REF!="No Data",1,IF(#REF!&lt;&gt;"",1,0))</f>
        <v>#REF!</v>
      </c>
      <c r="AZ101" s="213" t="e">
        <f>IF('Crisis Indicator Data'!#REF!="No Data",1,IF(#REF!&lt;&gt;"",1,0))</f>
        <v>#REF!</v>
      </c>
      <c r="BA101" t="e">
        <f t="shared" si="6"/>
        <v>#REF!</v>
      </c>
      <c r="BB101" s="22" t="e">
        <f t="shared" si="7"/>
        <v>#REF!</v>
      </c>
    </row>
    <row r="102" spans="1:54" x14ac:dyDescent="0.35">
      <c r="A102" t="s">
        <v>8224</v>
      </c>
      <c r="B102" s="213" t="e">
        <f>IF('Crisis Indicator Data'!#REF!="No Data",1,IF(#REF!&lt;&gt;"",1,0))</f>
        <v>#REF!</v>
      </c>
      <c r="C102" s="213" t="e">
        <f>IF('Crisis Indicator Data'!#REF!="No Data",1,IF(#REF!&lt;&gt;"",1,0))</f>
        <v>#REF!</v>
      </c>
      <c r="D102" s="213" t="e">
        <f>IF('Crisis Indicator Data'!#REF!="No Data",1,IF(#REF!&lt;&gt;"",1,0))</f>
        <v>#REF!</v>
      </c>
      <c r="E102" s="213" t="e">
        <f>IF('Crisis Indicator Data'!#REF!="No Data",1,IF(#REF!&lt;&gt;"",1,0))</f>
        <v>#REF!</v>
      </c>
      <c r="F102" s="213" t="e">
        <f>IF('Crisis Indicator Data'!#REF!="No Data",1,IF(#REF!&lt;&gt;"",1,0))</f>
        <v>#REF!</v>
      </c>
      <c r="G102" s="213" t="e">
        <f>IF('Crisis Indicator Data'!#REF!="No Data",1,IF(#REF!&lt;&gt;"",1,0))</f>
        <v>#REF!</v>
      </c>
      <c r="H102" s="213" t="e">
        <f>IF('Crisis Indicator Data'!#REF!="No Data",1,IF(#REF!&lt;&gt;"",1,0))</f>
        <v>#REF!</v>
      </c>
      <c r="I102" s="213" t="e">
        <f>IF('Crisis Indicator Data'!#REF!="No Data",1,IF(#REF!&lt;&gt;"",1,0))</f>
        <v>#REF!</v>
      </c>
      <c r="J102" s="213" t="e">
        <f>IF('Crisis Indicator Data'!#REF!="No Data",1,IF(#REF!&lt;&gt;"",1,0))</f>
        <v>#REF!</v>
      </c>
      <c r="K102" s="213" t="e">
        <f>IF('Crisis Indicator Data'!#REF!="No Data",1,IF(#REF!&lt;&gt;"",1,0))</f>
        <v>#REF!</v>
      </c>
      <c r="L102" s="213" t="e">
        <f>IF('Crisis Indicator Data'!#REF!="No Data",1,IF(#REF!&lt;&gt;"",1,0))</f>
        <v>#REF!</v>
      </c>
      <c r="M102" s="213" t="e">
        <f>IF('Crisis Indicator Data'!#REF!="No Data",1,IF(#REF!&lt;&gt;"",1,0))</f>
        <v>#REF!</v>
      </c>
      <c r="N102" s="213" t="e">
        <f>IF('Crisis Indicator Data'!#REF!="No Data",1,IF(#REF!&lt;&gt;"",1,0))</f>
        <v>#REF!</v>
      </c>
      <c r="O102" s="213" t="e">
        <f>IF('Crisis Indicator Data'!#REF!="No Data",1,IF(#REF!&lt;&gt;"",1,0))</f>
        <v>#REF!</v>
      </c>
      <c r="P102" s="213" t="e">
        <f>IF('Crisis Indicator Data'!#REF!="No Data",1,IF(#REF!&lt;&gt;"",1,0))</f>
        <v>#REF!</v>
      </c>
      <c r="Q102" s="213" t="e">
        <f>IF('Crisis Indicator Data'!#REF!="No Data",1,IF(#REF!&lt;&gt;"",1,0))</f>
        <v>#REF!</v>
      </c>
      <c r="R102" s="213" t="e">
        <f>IF('Crisis Indicator Data'!#REF!="No Data",1,IF(#REF!&lt;&gt;"",1,0))</f>
        <v>#REF!</v>
      </c>
      <c r="S102" s="213" t="e">
        <f>IF('Crisis Indicator Data'!#REF!="No Data",1,IF(#REF!&lt;&gt;"",1,0))</f>
        <v>#REF!</v>
      </c>
      <c r="T102" s="213" t="e">
        <f>IF('Crisis Indicator Data'!#REF!="No Data",1,IF(#REF!&lt;&gt;"",1,0))</f>
        <v>#REF!</v>
      </c>
      <c r="U102" s="213" t="e">
        <f>IF('Crisis Indicator Data'!#REF!="No Data",1,IF(#REF!&lt;&gt;"",1,0))</f>
        <v>#REF!</v>
      </c>
      <c r="V102" s="213" t="e">
        <f>IF('Crisis Indicator Data'!#REF!="No Data",1,IF(#REF!&lt;&gt;"",1,0))</f>
        <v>#REF!</v>
      </c>
      <c r="W102" s="213" t="e">
        <f>IF('Crisis Indicator Data'!#REF!="No Data",1,IF(#REF!&lt;&gt;"",1,0))</f>
        <v>#REF!</v>
      </c>
      <c r="X102" s="213" t="e">
        <f>IF('Crisis Indicator Data'!#REF!="No Data",1,IF(#REF!&lt;&gt;"",1,0))</f>
        <v>#REF!</v>
      </c>
      <c r="Y102" s="213" t="e">
        <f>IF('Crisis Indicator Data'!#REF!="No Data",1,IF(#REF!&lt;&gt;"",1,0))</f>
        <v>#REF!</v>
      </c>
      <c r="Z102" s="213" t="e">
        <f>IF('Crisis Indicator Data'!#REF!="No Data",1,IF(#REF!&lt;&gt;"",1,0))</f>
        <v>#REF!</v>
      </c>
      <c r="AA102" s="213" t="e">
        <f>IF('Crisis Indicator Data'!#REF!="No Data",1,IF(#REF!&lt;&gt;"",1,0))</f>
        <v>#REF!</v>
      </c>
      <c r="AB102" s="213" t="e">
        <f>IF('Crisis Indicator Data'!#REF!="No Data",1,IF(#REF!&lt;&gt;"",1,0))</f>
        <v>#REF!</v>
      </c>
      <c r="AC102" s="213" t="e">
        <f>IF('Crisis Indicator Data'!#REF!="No Data",1,IF(#REF!&lt;&gt;"",1,0))</f>
        <v>#REF!</v>
      </c>
      <c r="AD102" s="213" t="e">
        <f>IF('Crisis Indicator Data'!#REF!="No Data",1,IF(#REF!&lt;&gt;"",1,0))</f>
        <v>#REF!</v>
      </c>
      <c r="AE102" s="213" t="e">
        <f>IF('Crisis Indicator Data'!#REF!="No Data",1,IF(#REF!&lt;&gt;"",1,0))</f>
        <v>#REF!</v>
      </c>
      <c r="AF102" s="213" t="e">
        <f>IF('Crisis Indicator Data'!#REF!="No Data",1,IF(#REF!&lt;&gt;"",1,0))</f>
        <v>#REF!</v>
      </c>
      <c r="AG102" s="213" t="e">
        <f>IF('Crisis Indicator Data'!#REF!="No Data",1,IF(#REF!&lt;&gt;"",1,0))</f>
        <v>#REF!</v>
      </c>
      <c r="AH102" s="213" t="e">
        <f>IF('Crisis Indicator Data'!#REF!="No Data",1,IF(#REF!&lt;&gt;"",1,0))</f>
        <v>#REF!</v>
      </c>
      <c r="AI102" s="213" t="e">
        <f>IF('Crisis Indicator Data'!#REF!="No Data",1,IF(#REF!&lt;&gt;"",1,0))</f>
        <v>#REF!</v>
      </c>
      <c r="AJ102" s="213" t="e">
        <f>IF('Crisis Indicator Data'!#REF!="No Data",1,IF(#REF!&lt;&gt;"",1,0))</f>
        <v>#REF!</v>
      </c>
      <c r="AK102" s="213" t="e">
        <f>IF('Crisis Indicator Data'!#REF!="No Data",1,IF(#REF!&lt;&gt;"",1,0))</f>
        <v>#REF!</v>
      </c>
      <c r="AL102" s="213" t="e">
        <f>IF('Crisis Indicator Data'!#REF!="No Data",1,IF(#REF!&lt;&gt;"",1,0))</f>
        <v>#REF!</v>
      </c>
      <c r="AM102" s="213" t="e">
        <f>IF('Crisis Indicator Data'!#REF!="No Data",1,IF(#REF!&lt;&gt;"",1,0))</f>
        <v>#REF!</v>
      </c>
      <c r="AN102" s="213" t="e">
        <f>IF('Crisis Indicator Data'!#REF!="No Data",1,IF(#REF!&lt;&gt;"",1,0))</f>
        <v>#REF!</v>
      </c>
      <c r="AO102" s="213" t="e">
        <f>IF('Crisis Indicator Data'!#REF!="No Data",1,IF(#REF!&lt;&gt;"",1,0))</f>
        <v>#REF!</v>
      </c>
      <c r="AP102" s="213" t="e">
        <f>IF('Crisis Indicator Data'!#REF!="No Data",1,IF(#REF!&lt;&gt;"",1,0))</f>
        <v>#REF!</v>
      </c>
      <c r="AQ102" s="213" t="e">
        <f>IF('Crisis Indicator Data'!#REF!="No Data",1,IF(#REF!&lt;&gt;"",1,0))</f>
        <v>#REF!</v>
      </c>
      <c r="AR102" s="213" t="e">
        <f>IF('Crisis Indicator Data'!#REF!="No Data",1,IF(#REF!&lt;&gt;"",1,0))</f>
        <v>#REF!</v>
      </c>
      <c r="AS102" s="213" t="e">
        <f>IF('Crisis Indicator Data'!#REF!="No Data",1,IF(#REF!&lt;&gt;"",1,0))</f>
        <v>#REF!</v>
      </c>
      <c r="AT102" s="213" t="e">
        <f>IF('Crisis Indicator Data'!#REF!="No Data",1,IF(#REF!&lt;&gt;"",1,0))</f>
        <v>#REF!</v>
      </c>
      <c r="AU102" s="213" t="e">
        <f>IF('Crisis Indicator Data'!#REF!="No Data",1,IF(#REF!&lt;&gt;"",1,0))</f>
        <v>#REF!</v>
      </c>
      <c r="AV102" s="213" t="e">
        <f>IF('Crisis Indicator Data'!#REF!="No Data",1,IF(#REF!&lt;&gt;"",1,0))</f>
        <v>#REF!</v>
      </c>
      <c r="AW102" s="213" t="e">
        <f>IF('Crisis Indicator Data'!#REF!="No Data",1,IF(#REF!&lt;&gt;"",1,0))</f>
        <v>#REF!</v>
      </c>
      <c r="AX102" s="213" t="e">
        <f>IF('Crisis Indicator Data'!#REF!="No Data",1,IF(#REF!&lt;&gt;"",1,0))</f>
        <v>#REF!</v>
      </c>
      <c r="AY102" s="213" t="e">
        <f>IF('Crisis Indicator Data'!#REF!="No Data",1,IF(#REF!&lt;&gt;"",1,0))</f>
        <v>#REF!</v>
      </c>
      <c r="AZ102" s="213" t="e">
        <f>IF('Crisis Indicator Data'!#REF!="No Data",1,IF(#REF!&lt;&gt;"",1,0))</f>
        <v>#REF!</v>
      </c>
      <c r="BA102" t="e">
        <f t="shared" si="6"/>
        <v>#REF!</v>
      </c>
      <c r="BB102" s="22" t="e">
        <f t="shared" si="7"/>
        <v>#REF!</v>
      </c>
    </row>
    <row r="103" spans="1:54" x14ac:dyDescent="0.35">
      <c r="A103" t="s">
        <v>8244</v>
      </c>
      <c r="B103" s="213" t="e">
        <f>IF('Crisis Indicator Data'!#REF!="No Data",1,IF(#REF!&lt;&gt;"",1,0))</f>
        <v>#REF!</v>
      </c>
      <c r="C103" s="213" t="e">
        <f>IF('Crisis Indicator Data'!#REF!="No Data",1,IF(#REF!&lt;&gt;"",1,0))</f>
        <v>#REF!</v>
      </c>
      <c r="D103" s="213" t="e">
        <f>IF('Crisis Indicator Data'!#REF!="No Data",1,IF(#REF!&lt;&gt;"",1,0))</f>
        <v>#REF!</v>
      </c>
      <c r="E103" s="213" t="e">
        <f>IF('Crisis Indicator Data'!#REF!="No Data",1,IF(#REF!&lt;&gt;"",1,0))</f>
        <v>#REF!</v>
      </c>
      <c r="F103" s="213" t="e">
        <f>IF('Crisis Indicator Data'!#REF!="No Data",1,IF(#REF!&lt;&gt;"",1,0))</f>
        <v>#REF!</v>
      </c>
      <c r="G103" s="213" t="e">
        <f>IF('Crisis Indicator Data'!#REF!="No Data",1,IF(#REF!&lt;&gt;"",1,0))</f>
        <v>#REF!</v>
      </c>
      <c r="H103" s="213" t="e">
        <f>IF('Crisis Indicator Data'!#REF!="No Data",1,IF(#REF!&lt;&gt;"",1,0))</f>
        <v>#REF!</v>
      </c>
      <c r="I103" s="213" t="e">
        <f>IF('Crisis Indicator Data'!#REF!="No Data",1,IF(#REF!&lt;&gt;"",1,0))</f>
        <v>#REF!</v>
      </c>
      <c r="J103" s="213" t="e">
        <f>IF('Crisis Indicator Data'!#REF!="No Data",1,IF(#REF!&lt;&gt;"",1,0))</f>
        <v>#REF!</v>
      </c>
      <c r="K103" s="213" t="e">
        <f>IF('Crisis Indicator Data'!#REF!="No Data",1,IF(#REF!&lt;&gt;"",1,0))</f>
        <v>#REF!</v>
      </c>
      <c r="L103" s="213" t="e">
        <f>IF('Crisis Indicator Data'!#REF!="No Data",1,IF(#REF!&lt;&gt;"",1,0))</f>
        <v>#REF!</v>
      </c>
      <c r="M103" s="213" t="e">
        <f>IF('Crisis Indicator Data'!#REF!="No Data",1,IF(#REF!&lt;&gt;"",1,0))</f>
        <v>#REF!</v>
      </c>
      <c r="N103" s="213" t="e">
        <f>IF('Crisis Indicator Data'!#REF!="No Data",1,IF(#REF!&lt;&gt;"",1,0))</f>
        <v>#REF!</v>
      </c>
      <c r="O103" s="213" t="e">
        <f>IF('Crisis Indicator Data'!#REF!="No Data",1,IF(#REF!&lt;&gt;"",1,0))</f>
        <v>#REF!</v>
      </c>
      <c r="P103" s="213" t="e">
        <f>IF('Crisis Indicator Data'!#REF!="No Data",1,IF(#REF!&lt;&gt;"",1,0))</f>
        <v>#REF!</v>
      </c>
      <c r="Q103" s="213" t="e">
        <f>IF('Crisis Indicator Data'!#REF!="No Data",1,IF(#REF!&lt;&gt;"",1,0))</f>
        <v>#REF!</v>
      </c>
      <c r="R103" s="213" t="e">
        <f>IF('Crisis Indicator Data'!#REF!="No Data",1,IF(#REF!&lt;&gt;"",1,0))</f>
        <v>#REF!</v>
      </c>
      <c r="S103" s="213" t="e">
        <f>IF('Crisis Indicator Data'!#REF!="No Data",1,IF(#REF!&lt;&gt;"",1,0))</f>
        <v>#REF!</v>
      </c>
      <c r="T103" s="213" t="e">
        <f>IF('Crisis Indicator Data'!#REF!="No Data",1,IF(#REF!&lt;&gt;"",1,0))</f>
        <v>#REF!</v>
      </c>
      <c r="U103" s="213" t="e">
        <f>IF('Crisis Indicator Data'!#REF!="No Data",1,IF(#REF!&lt;&gt;"",1,0))</f>
        <v>#REF!</v>
      </c>
      <c r="V103" s="213" t="e">
        <f>IF('Crisis Indicator Data'!#REF!="No Data",1,IF(#REF!&lt;&gt;"",1,0))</f>
        <v>#REF!</v>
      </c>
      <c r="W103" s="213" t="e">
        <f>IF('Crisis Indicator Data'!#REF!="No Data",1,IF(#REF!&lt;&gt;"",1,0))</f>
        <v>#REF!</v>
      </c>
      <c r="X103" s="213" t="e">
        <f>IF('Crisis Indicator Data'!#REF!="No Data",1,IF(#REF!&lt;&gt;"",1,0))</f>
        <v>#REF!</v>
      </c>
      <c r="Y103" s="213" t="e">
        <f>IF('Crisis Indicator Data'!#REF!="No Data",1,IF(#REF!&lt;&gt;"",1,0))</f>
        <v>#REF!</v>
      </c>
      <c r="Z103" s="213" t="e">
        <f>IF('Crisis Indicator Data'!#REF!="No Data",1,IF(#REF!&lt;&gt;"",1,0))</f>
        <v>#REF!</v>
      </c>
      <c r="AA103" s="213" t="e">
        <f>IF('Crisis Indicator Data'!#REF!="No Data",1,IF(#REF!&lt;&gt;"",1,0))</f>
        <v>#REF!</v>
      </c>
      <c r="AB103" s="213" t="e">
        <f>IF('Crisis Indicator Data'!#REF!="No Data",1,IF(#REF!&lt;&gt;"",1,0))</f>
        <v>#REF!</v>
      </c>
      <c r="AC103" s="213" t="e">
        <f>IF('Crisis Indicator Data'!#REF!="No Data",1,IF(#REF!&lt;&gt;"",1,0))</f>
        <v>#REF!</v>
      </c>
      <c r="AD103" s="213" t="e">
        <f>IF('Crisis Indicator Data'!#REF!="No Data",1,IF(#REF!&lt;&gt;"",1,0))</f>
        <v>#REF!</v>
      </c>
      <c r="AE103" s="213" t="e">
        <f>IF('Crisis Indicator Data'!#REF!="No Data",1,IF(#REF!&lt;&gt;"",1,0))</f>
        <v>#REF!</v>
      </c>
      <c r="AF103" s="213" t="e">
        <f>IF('Crisis Indicator Data'!#REF!="No Data",1,IF(#REF!&lt;&gt;"",1,0))</f>
        <v>#REF!</v>
      </c>
      <c r="AG103" s="213" t="e">
        <f>IF('Crisis Indicator Data'!#REF!="No Data",1,IF(#REF!&lt;&gt;"",1,0))</f>
        <v>#REF!</v>
      </c>
      <c r="AH103" s="213" t="e">
        <f>IF('Crisis Indicator Data'!#REF!="No Data",1,IF(#REF!&lt;&gt;"",1,0))</f>
        <v>#REF!</v>
      </c>
      <c r="AI103" s="213" t="e">
        <f>IF('Crisis Indicator Data'!#REF!="No Data",1,IF(#REF!&lt;&gt;"",1,0))</f>
        <v>#REF!</v>
      </c>
      <c r="AJ103" s="213" t="e">
        <f>IF('Crisis Indicator Data'!#REF!="No Data",1,IF(#REF!&lt;&gt;"",1,0))</f>
        <v>#REF!</v>
      </c>
      <c r="AK103" s="213" t="e">
        <f>IF('Crisis Indicator Data'!#REF!="No Data",1,IF(#REF!&lt;&gt;"",1,0))</f>
        <v>#REF!</v>
      </c>
      <c r="AL103" s="213" t="e">
        <f>IF('Crisis Indicator Data'!#REF!="No Data",1,IF(#REF!&lt;&gt;"",1,0))</f>
        <v>#REF!</v>
      </c>
      <c r="AM103" s="213" t="e">
        <f>IF('Crisis Indicator Data'!#REF!="No Data",1,IF(#REF!&lt;&gt;"",1,0))</f>
        <v>#REF!</v>
      </c>
      <c r="AN103" s="213" t="e">
        <f>IF('Crisis Indicator Data'!#REF!="No Data",1,IF(#REF!&lt;&gt;"",1,0))</f>
        <v>#REF!</v>
      </c>
      <c r="AO103" s="213" t="e">
        <f>IF('Crisis Indicator Data'!#REF!="No Data",1,IF(#REF!&lt;&gt;"",1,0))</f>
        <v>#REF!</v>
      </c>
      <c r="AP103" s="213" t="e">
        <f>IF('Crisis Indicator Data'!#REF!="No Data",1,IF(#REF!&lt;&gt;"",1,0))</f>
        <v>#REF!</v>
      </c>
      <c r="AQ103" s="213" t="e">
        <f>IF('Crisis Indicator Data'!#REF!="No Data",1,IF(#REF!&lt;&gt;"",1,0))</f>
        <v>#REF!</v>
      </c>
      <c r="AR103" s="213" t="e">
        <f>IF('Crisis Indicator Data'!#REF!="No Data",1,IF(#REF!&lt;&gt;"",1,0))</f>
        <v>#REF!</v>
      </c>
      <c r="AS103" s="213" t="e">
        <f>IF('Crisis Indicator Data'!#REF!="No Data",1,IF(#REF!&lt;&gt;"",1,0))</f>
        <v>#REF!</v>
      </c>
      <c r="AT103" s="213" t="e">
        <f>IF('Crisis Indicator Data'!#REF!="No Data",1,IF(#REF!&lt;&gt;"",1,0))</f>
        <v>#REF!</v>
      </c>
      <c r="AU103" s="213" t="e">
        <f>IF('Crisis Indicator Data'!#REF!="No Data",1,IF(#REF!&lt;&gt;"",1,0))</f>
        <v>#REF!</v>
      </c>
      <c r="AV103" s="213" t="e">
        <f>IF('Crisis Indicator Data'!#REF!="No Data",1,IF(#REF!&lt;&gt;"",1,0))</f>
        <v>#REF!</v>
      </c>
      <c r="AW103" s="213" t="e">
        <f>IF('Crisis Indicator Data'!#REF!="No Data",1,IF(#REF!&lt;&gt;"",1,0))</f>
        <v>#REF!</v>
      </c>
      <c r="AX103" s="213" t="e">
        <f>IF('Crisis Indicator Data'!#REF!="No Data",1,IF(#REF!&lt;&gt;"",1,0))</f>
        <v>#REF!</v>
      </c>
      <c r="AY103" s="213" t="e">
        <f>IF('Crisis Indicator Data'!#REF!="No Data",1,IF(#REF!&lt;&gt;"",1,0))</f>
        <v>#REF!</v>
      </c>
      <c r="AZ103" s="213" t="e">
        <f>IF('Crisis Indicator Data'!#REF!="No Data",1,IF(#REF!&lt;&gt;"",1,0))</f>
        <v>#REF!</v>
      </c>
      <c r="BA103" t="e">
        <f t="shared" si="6"/>
        <v>#REF!</v>
      </c>
      <c r="BB103" s="22" t="e">
        <f t="shared" si="7"/>
        <v>#REF!</v>
      </c>
    </row>
    <row r="104" spans="1:54" x14ac:dyDescent="0.35">
      <c r="A104" t="s">
        <v>8245</v>
      </c>
      <c r="B104" s="213" t="e">
        <f>IF('Crisis Indicator Data'!#REF!="No Data",1,IF(#REF!&lt;&gt;"",1,0))</f>
        <v>#REF!</v>
      </c>
      <c r="C104" s="213" t="e">
        <f>IF('Crisis Indicator Data'!#REF!="No Data",1,IF(#REF!&lt;&gt;"",1,0))</f>
        <v>#REF!</v>
      </c>
      <c r="D104" s="213" t="e">
        <f>IF('Crisis Indicator Data'!#REF!="No Data",1,IF(#REF!&lt;&gt;"",1,0))</f>
        <v>#REF!</v>
      </c>
      <c r="E104" s="213" t="e">
        <f>IF('Crisis Indicator Data'!#REF!="No Data",1,IF(#REF!&lt;&gt;"",1,0))</f>
        <v>#REF!</v>
      </c>
      <c r="F104" s="213" t="e">
        <f>IF('Crisis Indicator Data'!#REF!="No Data",1,IF(#REF!&lt;&gt;"",1,0))</f>
        <v>#REF!</v>
      </c>
      <c r="G104" s="213" t="e">
        <f>IF('Crisis Indicator Data'!#REF!="No Data",1,IF(#REF!&lt;&gt;"",1,0))</f>
        <v>#REF!</v>
      </c>
      <c r="H104" s="213" t="e">
        <f>IF('Crisis Indicator Data'!#REF!="No Data",1,IF(#REF!&lt;&gt;"",1,0))</f>
        <v>#REF!</v>
      </c>
      <c r="I104" s="213" t="e">
        <f>IF('Crisis Indicator Data'!#REF!="No Data",1,IF(#REF!&lt;&gt;"",1,0))</f>
        <v>#REF!</v>
      </c>
      <c r="J104" s="213" t="e">
        <f>IF('Crisis Indicator Data'!#REF!="No Data",1,IF(#REF!&lt;&gt;"",1,0))</f>
        <v>#REF!</v>
      </c>
      <c r="K104" s="213" t="e">
        <f>IF('Crisis Indicator Data'!#REF!="No Data",1,IF(#REF!&lt;&gt;"",1,0))</f>
        <v>#REF!</v>
      </c>
      <c r="L104" s="213" t="e">
        <f>IF('Crisis Indicator Data'!#REF!="No Data",1,IF(#REF!&lt;&gt;"",1,0))</f>
        <v>#REF!</v>
      </c>
      <c r="M104" s="213" t="e">
        <f>IF('Crisis Indicator Data'!#REF!="No Data",1,IF(#REF!&lt;&gt;"",1,0))</f>
        <v>#REF!</v>
      </c>
      <c r="N104" s="213" t="e">
        <f>IF('Crisis Indicator Data'!#REF!="No Data",1,IF(#REF!&lt;&gt;"",1,0))</f>
        <v>#REF!</v>
      </c>
      <c r="O104" s="213" t="e">
        <f>IF('Crisis Indicator Data'!#REF!="No Data",1,IF(#REF!&lt;&gt;"",1,0))</f>
        <v>#REF!</v>
      </c>
      <c r="P104" s="213" t="e">
        <f>IF('Crisis Indicator Data'!#REF!="No Data",1,IF(#REF!&lt;&gt;"",1,0))</f>
        <v>#REF!</v>
      </c>
      <c r="Q104" s="213" t="e">
        <f>IF('Crisis Indicator Data'!#REF!="No Data",1,IF(#REF!&lt;&gt;"",1,0))</f>
        <v>#REF!</v>
      </c>
      <c r="R104" s="213" t="e">
        <f>IF('Crisis Indicator Data'!#REF!="No Data",1,IF(#REF!&lt;&gt;"",1,0))</f>
        <v>#REF!</v>
      </c>
      <c r="S104" s="213" t="e">
        <f>IF('Crisis Indicator Data'!#REF!="No Data",1,IF(#REF!&lt;&gt;"",1,0))</f>
        <v>#REF!</v>
      </c>
      <c r="T104" s="213" t="e">
        <f>IF('Crisis Indicator Data'!#REF!="No Data",1,IF(#REF!&lt;&gt;"",1,0))</f>
        <v>#REF!</v>
      </c>
      <c r="U104" s="213" t="e">
        <f>IF('Crisis Indicator Data'!#REF!="No Data",1,IF(#REF!&lt;&gt;"",1,0))</f>
        <v>#REF!</v>
      </c>
      <c r="V104" s="213" t="e">
        <f>IF('Crisis Indicator Data'!#REF!="No Data",1,IF(#REF!&lt;&gt;"",1,0))</f>
        <v>#REF!</v>
      </c>
      <c r="W104" s="213" t="e">
        <f>IF('Crisis Indicator Data'!#REF!="No Data",1,IF(#REF!&lt;&gt;"",1,0))</f>
        <v>#REF!</v>
      </c>
      <c r="X104" s="213" t="e">
        <f>IF('Crisis Indicator Data'!#REF!="No Data",1,IF(#REF!&lt;&gt;"",1,0))</f>
        <v>#REF!</v>
      </c>
      <c r="Y104" s="213" t="e">
        <f>IF('Crisis Indicator Data'!#REF!="No Data",1,IF(#REF!&lt;&gt;"",1,0))</f>
        <v>#REF!</v>
      </c>
      <c r="Z104" s="213" t="e">
        <f>IF('Crisis Indicator Data'!#REF!="No Data",1,IF(#REF!&lt;&gt;"",1,0))</f>
        <v>#REF!</v>
      </c>
      <c r="AA104" s="213" t="e">
        <f>IF('Crisis Indicator Data'!#REF!="No Data",1,IF(#REF!&lt;&gt;"",1,0))</f>
        <v>#REF!</v>
      </c>
      <c r="AB104" s="213" t="e">
        <f>IF('Crisis Indicator Data'!#REF!="No Data",1,IF(#REF!&lt;&gt;"",1,0))</f>
        <v>#REF!</v>
      </c>
      <c r="AC104" s="213" t="e">
        <f>IF('Crisis Indicator Data'!#REF!="No Data",1,IF(#REF!&lt;&gt;"",1,0))</f>
        <v>#REF!</v>
      </c>
      <c r="AD104" s="213" t="e">
        <f>IF('Crisis Indicator Data'!#REF!="No Data",1,IF(#REF!&lt;&gt;"",1,0))</f>
        <v>#REF!</v>
      </c>
      <c r="AE104" s="213" t="e">
        <f>IF('Crisis Indicator Data'!#REF!="No Data",1,IF(#REF!&lt;&gt;"",1,0))</f>
        <v>#REF!</v>
      </c>
      <c r="AF104" s="213" t="e">
        <f>IF('Crisis Indicator Data'!#REF!="No Data",1,IF(#REF!&lt;&gt;"",1,0))</f>
        <v>#REF!</v>
      </c>
      <c r="AG104" s="213" t="e">
        <f>IF('Crisis Indicator Data'!#REF!="No Data",1,IF(#REF!&lt;&gt;"",1,0))</f>
        <v>#REF!</v>
      </c>
      <c r="AH104" s="213" t="e">
        <f>IF('Crisis Indicator Data'!#REF!="No Data",1,IF(#REF!&lt;&gt;"",1,0))</f>
        <v>#REF!</v>
      </c>
      <c r="AI104" s="213" t="e">
        <f>IF('Crisis Indicator Data'!#REF!="No Data",1,IF(#REF!&lt;&gt;"",1,0))</f>
        <v>#REF!</v>
      </c>
      <c r="AJ104" s="213" t="e">
        <f>IF('Crisis Indicator Data'!#REF!="No Data",1,IF(#REF!&lt;&gt;"",1,0))</f>
        <v>#REF!</v>
      </c>
      <c r="AK104" s="213" t="e">
        <f>IF('Crisis Indicator Data'!#REF!="No Data",1,IF(#REF!&lt;&gt;"",1,0))</f>
        <v>#REF!</v>
      </c>
      <c r="AL104" s="213" t="e">
        <f>IF('Crisis Indicator Data'!#REF!="No Data",1,IF(#REF!&lt;&gt;"",1,0))</f>
        <v>#REF!</v>
      </c>
      <c r="AM104" s="213" t="e">
        <f>IF('Crisis Indicator Data'!#REF!="No Data",1,IF(#REF!&lt;&gt;"",1,0))</f>
        <v>#REF!</v>
      </c>
      <c r="AN104" s="213" t="e">
        <f>IF('Crisis Indicator Data'!#REF!="No Data",1,IF(#REF!&lt;&gt;"",1,0))</f>
        <v>#REF!</v>
      </c>
      <c r="AO104" s="213" t="e">
        <f>IF('Crisis Indicator Data'!#REF!="No Data",1,IF(#REF!&lt;&gt;"",1,0))</f>
        <v>#REF!</v>
      </c>
      <c r="AP104" s="213" t="e">
        <f>IF('Crisis Indicator Data'!#REF!="No Data",1,IF(#REF!&lt;&gt;"",1,0))</f>
        <v>#REF!</v>
      </c>
      <c r="AQ104" s="213" t="e">
        <f>IF('Crisis Indicator Data'!#REF!="No Data",1,IF(#REF!&lt;&gt;"",1,0))</f>
        <v>#REF!</v>
      </c>
      <c r="AR104" s="213" t="e">
        <f>IF('Crisis Indicator Data'!#REF!="No Data",1,IF(#REF!&lt;&gt;"",1,0))</f>
        <v>#REF!</v>
      </c>
      <c r="AS104" s="213" t="e">
        <f>IF('Crisis Indicator Data'!#REF!="No Data",1,IF(#REF!&lt;&gt;"",1,0))</f>
        <v>#REF!</v>
      </c>
      <c r="AT104" s="213" t="e">
        <f>IF('Crisis Indicator Data'!#REF!="No Data",1,IF(#REF!&lt;&gt;"",1,0))</f>
        <v>#REF!</v>
      </c>
      <c r="AU104" s="213" t="e">
        <f>IF('Crisis Indicator Data'!#REF!="No Data",1,IF(#REF!&lt;&gt;"",1,0))</f>
        <v>#REF!</v>
      </c>
      <c r="AV104" s="213" t="e">
        <f>IF('Crisis Indicator Data'!#REF!="No Data",1,IF(#REF!&lt;&gt;"",1,0))</f>
        <v>#REF!</v>
      </c>
      <c r="AW104" s="213" t="e">
        <f>IF('Crisis Indicator Data'!#REF!="No Data",1,IF(#REF!&lt;&gt;"",1,0))</f>
        <v>#REF!</v>
      </c>
      <c r="AX104" s="213" t="e">
        <f>IF('Crisis Indicator Data'!#REF!="No Data",1,IF(#REF!&lt;&gt;"",1,0))</f>
        <v>#REF!</v>
      </c>
      <c r="AY104" s="213" t="e">
        <f>IF('Crisis Indicator Data'!#REF!="No Data",1,IF(#REF!&lt;&gt;"",1,0))</f>
        <v>#REF!</v>
      </c>
      <c r="AZ104" s="213" t="e">
        <f>IF('Crisis Indicator Data'!#REF!="No Data",1,IF(#REF!&lt;&gt;"",1,0))</f>
        <v>#REF!</v>
      </c>
      <c r="BA104" t="e">
        <f t="shared" si="6"/>
        <v>#REF!</v>
      </c>
      <c r="BB104" s="22" t="e">
        <f t="shared" si="7"/>
        <v>#REF!</v>
      </c>
    </row>
    <row r="105" spans="1:54" x14ac:dyDescent="0.35">
      <c r="A105" t="s">
        <v>8226</v>
      </c>
      <c r="B105" s="213" t="e">
        <f>IF('Crisis Indicator Data'!#REF!="No Data",1,IF(#REF!&lt;&gt;"",1,0))</f>
        <v>#REF!</v>
      </c>
      <c r="C105" s="213" t="e">
        <f>IF('Crisis Indicator Data'!#REF!="No Data",1,IF(#REF!&lt;&gt;"",1,0))</f>
        <v>#REF!</v>
      </c>
      <c r="D105" s="213" t="e">
        <f>IF('Crisis Indicator Data'!#REF!="No Data",1,IF(#REF!&lt;&gt;"",1,0))</f>
        <v>#REF!</v>
      </c>
      <c r="E105" s="213" t="e">
        <f>IF('Crisis Indicator Data'!#REF!="No Data",1,IF(#REF!&lt;&gt;"",1,0))</f>
        <v>#REF!</v>
      </c>
      <c r="F105" s="213" t="e">
        <f>IF('Crisis Indicator Data'!#REF!="No Data",1,IF(#REF!&lt;&gt;"",1,0))</f>
        <v>#REF!</v>
      </c>
      <c r="G105" s="213" t="e">
        <f>IF('Crisis Indicator Data'!#REF!="No Data",1,IF(#REF!&lt;&gt;"",1,0))</f>
        <v>#REF!</v>
      </c>
      <c r="H105" s="213" t="e">
        <f>IF('Crisis Indicator Data'!#REF!="No Data",1,IF(#REF!&lt;&gt;"",1,0))</f>
        <v>#REF!</v>
      </c>
      <c r="I105" s="213" t="e">
        <f>IF('Crisis Indicator Data'!#REF!="No Data",1,IF(#REF!&lt;&gt;"",1,0))</f>
        <v>#REF!</v>
      </c>
      <c r="J105" s="213" t="e">
        <f>IF('Crisis Indicator Data'!#REF!="No Data",1,IF(#REF!&lt;&gt;"",1,0))</f>
        <v>#REF!</v>
      </c>
      <c r="K105" s="213" t="e">
        <f>IF('Crisis Indicator Data'!#REF!="No Data",1,IF(#REF!&lt;&gt;"",1,0))</f>
        <v>#REF!</v>
      </c>
      <c r="L105" s="213" t="e">
        <f>IF('Crisis Indicator Data'!#REF!="No Data",1,IF(#REF!&lt;&gt;"",1,0))</f>
        <v>#REF!</v>
      </c>
      <c r="M105" s="213" t="e">
        <f>IF('Crisis Indicator Data'!#REF!="No Data",1,IF(#REF!&lt;&gt;"",1,0))</f>
        <v>#REF!</v>
      </c>
      <c r="N105" s="213" t="e">
        <f>IF('Crisis Indicator Data'!#REF!="No Data",1,IF(#REF!&lt;&gt;"",1,0))</f>
        <v>#REF!</v>
      </c>
      <c r="O105" s="213" t="e">
        <f>IF('Crisis Indicator Data'!#REF!="No Data",1,IF(#REF!&lt;&gt;"",1,0))</f>
        <v>#REF!</v>
      </c>
      <c r="P105" s="213" t="e">
        <f>IF('Crisis Indicator Data'!#REF!="No Data",1,IF(#REF!&lt;&gt;"",1,0))</f>
        <v>#REF!</v>
      </c>
      <c r="Q105" s="213" t="e">
        <f>IF('Crisis Indicator Data'!#REF!="No Data",1,IF(#REF!&lt;&gt;"",1,0))</f>
        <v>#REF!</v>
      </c>
      <c r="R105" s="213" t="e">
        <f>IF('Crisis Indicator Data'!#REF!="No Data",1,IF(#REF!&lt;&gt;"",1,0))</f>
        <v>#REF!</v>
      </c>
      <c r="S105" s="213" t="e">
        <f>IF('Crisis Indicator Data'!#REF!="No Data",1,IF(#REF!&lt;&gt;"",1,0))</f>
        <v>#REF!</v>
      </c>
      <c r="T105" s="213" t="e">
        <f>IF('Crisis Indicator Data'!#REF!="No Data",1,IF(#REF!&lt;&gt;"",1,0))</f>
        <v>#REF!</v>
      </c>
      <c r="U105" s="213" t="e">
        <f>IF('Crisis Indicator Data'!#REF!="No Data",1,IF(#REF!&lt;&gt;"",1,0))</f>
        <v>#REF!</v>
      </c>
      <c r="V105" s="213" t="e">
        <f>IF('Crisis Indicator Data'!#REF!="No Data",1,IF(#REF!&lt;&gt;"",1,0))</f>
        <v>#REF!</v>
      </c>
      <c r="W105" s="213" t="e">
        <f>IF('Crisis Indicator Data'!#REF!="No Data",1,IF(#REF!&lt;&gt;"",1,0))</f>
        <v>#REF!</v>
      </c>
      <c r="X105" s="213" t="e">
        <f>IF('Crisis Indicator Data'!#REF!="No Data",1,IF(#REF!&lt;&gt;"",1,0))</f>
        <v>#REF!</v>
      </c>
      <c r="Y105" s="213" t="e">
        <f>IF('Crisis Indicator Data'!#REF!="No Data",1,IF(#REF!&lt;&gt;"",1,0))</f>
        <v>#REF!</v>
      </c>
      <c r="Z105" s="213" t="e">
        <f>IF('Crisis Indicator Data'!#REF!="No Data",1,IF(#REF!&lt;&gt;"",1,0))</f>
        <v>#REF!</v>
      </c>
      <c r="AA105" s="213" t="e">
        <f>IF('Crisis Indicator Data'!#REF!="No Data",1,IF(#REF!&lt;&gt;"",1,0))</f>
        <v>#REF!</v>
      </c>
      <c r="AB105" s="213" t="e">
        <f>IF('Crisis Indicator Data'!#REF!="No Data",1,IF(#REF!&lt;&gt;"",1,0))</f>
        <v>#REF!</v>
      </c>
      <c r="AC105" s="213" t="e">
        <f>IF('Crisis Indicator Data'!#REF!="No Data",1,IF(#REF!&lt;&gt;"",1,0))</f>
        <v>#REF!</v>
      </c>
      <c r="AD105" s="213" t="e">
        <f>IF('Crisis Indicator Data'!#REF!="No Data",1,IF(#REF!&lt;&gt;"",1,0))</f>
        <v>#REF!</v>
      </c>
      <c r="AE105" s="213" t="e">
        <f>IF('Crisis Indicator Data'!#REF!="No Data",1,IF(#REF!&lt;&gt;"",1,0))</f>
        <v>#REF!</v>
      </c>
      <c r="AF105" s="213" t="e">
        <f>IF('Crisis Indicator Data'!#REF!="No Data",1,IF(#REF!&lt;&gt;"",1,0))</f>
        <v>#REF!</v>
      </c>
      <c r="AG105" s="213" t="e">
        <f>IF('Crisis Indicator Data'!#REF!="No Data",1,IF(#REF!&lt;&gt;"",1,0))</f>
        <v>#REF!</v>
      </c>
      <c r="AH105" s="213" t="e">
        <f>IF('Crisis Indicator Data'!#REF!="No Data",1,IF(#REF!&lt;&gt;"",1,0))</f>
        <v>#REF!</v>
      </c>
      <c r="AI105" s="213" t="e">
        <f>IF('Crisis Indicator Data'!#REF!="No Data",1,IF(#REF!&lt;&gt;"",1,0))</f>
        <v>#REF!</v>
      </c>
      <c r="AJ105" s="213" t="e">
        <f>IF('Crisis Indicator Data'!#REF!="No Data",1,IF(#REF!&lt;&gt;"",1,0))</f>
        <v>#REF!</v>
      </c>
      <c r="AK105" s="213" t="e">
        <f>IF('Crisis Indicator Data'!#REF!="No Data",1,IF(#REF!&lt;&gt;"",1,0))</f>
        <v>#REF!</v>
      </c>
      <c r="AL105" s="213" t="e">
        <f>IF('Crisis Indicator Data'!#REF!="No Data",1,IF(#REF!&lt;&gt;"",1,0))</f>
        <v>#REF!</v>
      </c>
      <c r="AM105" s="213" t="e">
        <f>IF('Crisis Indicator Data'!#REF!="No Data",1,IF(#REF!&lt;&gt;"",1,0))</f>
        <v>#REF!</v>
      </c>
      <c r="AN105" s="213" t="e">
        <f>IF('Crisis Indicator Data'!#REF!="No Data",1,IF(#REF!&lt;&gt;"",1,0))</f>
        <v>#REF!</v>
      </c>
      <c r="AO105" s="213" t="e">
        <f>IF('Crisis Indicator Data'!#REF!="No Data",1,IF(#REF!&lt;&gt;"",1,0))</f>
        <v>#REF!</v>
      </c>
      <c r="AP105" s="213" t="e">
        <f>IF('Crisis Indicator Data'!#REF!="No Data",1,IF(#REF!&lt;&gt;"",1,0))</f>
        <v>#REF!</v>
      </c>
      <c r="AQ105" s="213" t="e">
        <f>IF('Crisis Indicator Data'!#REF!="No Data",1,IF(#REF!&lt;&gt;"",1,0))</f>
        <v>#REF!</v>
      </c>
      <c r="AR105" s="213" t="e">
        <f>IF('Crisis Indicator Data'!#REF!="No Data",1,IF(#REF!&lt;&gt;"",1,0))</f>
        <v>#REF!</v>
      </c>
      <c r="AS105" s="213" t="e">
        <f>IF('Crisis Indicator Data'!#REF!="No Data",1,IF(#REF!&lt;&gt;"",1,0))</f>
        <v>#REF!</v>
      </c>
      <c r="AT105" s="213" t="e">
        <f>IF('Crisis Indicator Data'!#REF!="No Data",1,IF(#REF!&lt;&gt;"",1,0))</f>
        <v>#REF!</v>
      </c>
      <c r="AU105" s="213" t="e">
        <f>IF('Crisis Indicator Data'!#REF!="No Data",1,IF(#REF!&lt;&gt;"",1,0))</f>
        <v>#REF!</v>
      </c>
      <c r="AV105" s="213" t="e">
        <f>IF('Crisis Indicator Data'!#REF!="No Data",1,IF(#REF!&lt;&gt;"",1,0))</f>
        <v>#REF!</v>
      </c>
      <c r="AW105" s="213" t="e">
        <f>IF('Crisis Indicator Data'!#REF!="No Data",1,IF(#REF!&lt;&gt;"",1,0))</f>
        <v>#REF!</v>
      </c>
      <c r="AX105" s="213" t="e">
        <f>IF('Crisis Indicator Data'!#REF!="No Data",1,IF(#REF!&lt;&gt;"",1,0))</f>
        <v>#REF!</v>
      </c>
      <c r="AY105" s="213" t="e">
        <f>IF('Crisis Indicator Data'!#REF!="No Data",1,IF(#REF!&lt;&gt;"",1,0))</f>
        <v>#REF!</v>
      </c>
      <c r="AZ105" s="213" t="e">
        <f>IF('Crisis Indicator Data'!#REF!="No Data",1,IF(#REF!&lt;&gt;"",1,0))</f>
        <v>#REF!</v>
      </c>
      <c r="BA105" t="e">
        <f t="shared" si="6"/>
        <v>#REF!</v>
      </c>
      <c r="BB105" s="22" t="e">
        <f t="shared" si="7"/>
        <v>#REF!</v>
      </c>
    </row>
    <row r="106" spans="1:54" x14ac:dyDescent="0.35">
      <c r="A106" t="s">
        <v>8232</v>
      </c>
      <c r="B106" s="213" t="e">
        <f>IF('Crisis Indicator Data'!#REF!="No Data",1,IF(#REF!&lt;&gt;"",1,0))</f>
        <v>#REF!</v>
      </c>
      <c r="C106" s="213" t="e">
        <f>IF('Crisis Indicator Data'!#REF!="No Data",1,IF(#REF!&lt;&gt;"",1,0))</f>
        <v>#REF!</v>
      </c>
      <c r="D106" s="213" t="e">
        <f>IF('Crisis Indicator Data'!#REF!="No Data",1,IF(#REF!&lt;&gt;"",1,0))</f>
        <v>#REF!</v>
      </c>
      <c r="E106" s="213" t="e">
        <f>IF('Crisis Indicator Data'!#REF!="No Data",1,IF(#REF!&lt;&gt;"",1,0))</f>
        <v>#REF!</v>
      </c>
      <c r="F106" s="213" t="e">
        <f>IF('Crisis Indicator Data'!#REF!="No Data",1,IF(#REF!&lt;&gt;"",1,0))</f>
        <v>#REF!</v>
      </c>
      <c r="G106" s="213" t="e">
        <f>IF('Crisis Indicator Data'!#REF!="No Data",1,IF(#REF!&lt;&gt;"",1,0))</f>
        <v>#REF!</v>
      </c>
      <c r="H106" s="213" t="e">
        <f>IF('Crisis Indicator Data'!#REF!="No Data",1,IF(#REF!&lt;&gt;"",1,0))</f>
        <v>#REF!</v>
      </c>
      <c r="I106" s="213" t="e">
        <f>IF('Crisis Indicator Data'!#REF!="No Data",1,IF(#REF!&lt;&gt;"",1,0))</f>
        <v>#REF!</v>
      </c>
      <c r="J106" s="213" t="e">
        <f>IF('Crisis Indicator Data'!#REF!="No Data",1,IF(#REF!&lt;&gt;"",1,0))</f>
        <v>#REF!</v>
      </c>
      <c r="K106" s="213" t="e">
        <f>IF('Crisis Indicator Data'!#REF!="No Data",1,IF(#REF!&lt;&gt;"",1,0))</f>
        <v>#REF!</v>
      </c>
      <c r="L106" s="213" t="e">
        <f>IF('Crisis Indicator Data'!#REF!="No Data",1,IF(#REF!&lt;&gt;"",1,0))</f>
        <v>#REF!</v>
      </c>
      <c r="M106" s="213" t="e">
        <f>IF('Crisis Indicator Data'!#REF!="No Data",1,IF(#REF!&lt;&gt;"",1,0))</f>
        <v>#REF!</v>
      </c>
      <c r="N106" s="213" t="e">
        <f>IF('Crisis Indicator Data'!#REF!="No Data",1,IF(#REF!&lt;&gt;"",1,0))</f>
        <v>#REF!</v>
      </c>
      <c r="O106" s="213" t="e">
        <f>IF('Crisis Indicator Data'!#REF!="No Data",1,IF(#REF!&lt;&gt;"",1,0))</f>
        <v>#REF!</v>
      </c>
      <c r="P106" s="213" t="e">
        <f>IF('Crisis Indicator Data'!#REF!="No Data",1,IF(#REF!&lt;&gt;"",1,0))</f>
        <v>#REF!</v>
      </c>
      <c r="Q106" s="213" t="e">
        <f>IF('Crisis Indicator Data'!#REF!="No Data",1,IF(#REF!&lt;&gt;"",1,0))</f>
        <v>#REF!</v>
      </c>
      <c r="R106" s="213" t="e">
        <f>IF('Crisis Indicator Data'!#REF!="No Data",1,IF(#REF!&lt;&gt;"",1,0))</f>
        <v>#REF!</v>
      </c>
      <c r="S106" s="213" t="e">
        <f>IF('Crisis Indicator Data'!#REF!="No Data",1,IF(#REF!&lt;&gt;"",1,0))</f>
        <v>#REF!</v>
      </c>
      <c r="T106" s="213" t="e">
        <f>IF('Crisis Indicator Data'!#REF!="No Data",1,IF(#REF!&lt;&gt;"",1,0))</f>
        <v>#REF!</v>
      </c>
      <c r="U106" s="213" t="e">
        <f>IF('Crisis Indicator Data'!#REF!="No Data",1,IF(#REF!&lt;&gt;"",1,0))</f>
        <v>#REF!</v>
      </c>
      <c r="V106" s="213" t="e">
        <f>IF('Crisis Indicator Data'!#REF!="No Data",1,IF(#REF!&lt;&gt;"",1,0))</f>
        <v>#REF!</v>
      </c>
      <c r="W106" s="213" t="e">
        <f>IF('Crisis Indicator Data'!#REF!="No Data",1,IF(#REF!&lt;&gt;"",1,0))</f>
        <v>#REF!</v>
      </c>
      <c r="X106" s="213" t="e">
        <f>IF('Crisis Indicator Data'!#REF!="No Data",1,IF(#REF!&lt;&gt;"",1,0))</f>
        <v>#REF!</v>
      </c>
      <c r="Y106" s="213" t="e">
        <f>IF('Crisis Indicator Data'!#REF!="No Data",1,IF(#REF!&lt;&gt;"",1,0))</f>
        <v>#REF!</v>
      </c>
      <c r="Z106" s="213" t="e">
        <f>IF('Crisis Indicator Data'!#REF!="No Data",1,IF(#REF!&lt;&gt;"",1,0))</f>
        <v>#REF!</v>
      </c>
      <c r="AA106" s="213" t="e">
        <f>IF('Crisis Indicator Data'!#REF!="No Data",1,IF(#REF!&lt;&gt;"",1,0))</f>
        <v>#REF!</v>
      </c>
      <c r="AB106" s="213" t="e">
        <f>IF('Crisis Indicator Data'!#REF!="No Data",1,IF(#REF!&lt;&gt;"",1,0))</f>
        <v>#REF!</v>
      </c>
      <c r="AC106" s="213" t="e">
        <f>IF('Crisis Indicator Data'!#REF!="No Data",1,IF(#REF!&lt;&gt;"",1,0))</f>
        <v>#REF!</v>
      </c>
      <c r="AD106" s="213" t="e">
        <f>IF('Crisis Indicator Data'!#REF!="No Data",1,IF(#REF!&lt;&gt;"",1,0))</f>
        <v>#REF!</v>
      </c>
      <c r="AE106" s="213" t="e">
        <f>IF('Crisis Indicator Data'!#REF!="No Data",1,IF(#REF!&lt;&gt;"",1,0))</f>
        <v>#REF!</v>
      </c>
      <c r="AF106" s="213" t="e">
        <f>IF('Crisis Indicator Data'!#REF!="No Data",1,IF(#REF!&lt;&gt;"",1,0))</f>
        <v>#REF!</v>
      </c>
      <c r="AG106" s="213" t="e">
        <f>IF('Crisis Indicator Data'!#REF!="No Data",1,IF(#REF!&lt;&gt;"",1,0))</f>
        <v>#REF!</v>
      </c>
      <c r="AH106" s="213" t="e">
        <f>IF('Crisis Indicator Data'!#REF!="No Data",1,IF(#REF!&lt;&gt;"",1,0))</f>
        <v>#REF!</v>
      </c>
      <c r="AI106" s="213" t="e">
        <f>IF('Crisis Indicator Data'!#REF!="No Data",1,IF(#REF!&lt;&gt;"",1,0))</f>
        <v>#REF!</v>
      </c>
      <c r="AJ106" s="213" t="e">
        <f>IF('Crisis Indicator Data'!#REF!="No Data",1,IF(#REF!&lt;&gt;"",1,0))</f>
        <v>#REF!</v>
      </c>
      <c r="AK106" s="213" t="e">
        <f>IF('Crisis Indicator Data'!#REF!="No Data",1,IF(#REF!&lt;&gt;"",1,0))</f>
        <v>#REF!</v>
      </c>
      <c r="AL106" s="213" t="e">
        <f>IF('Crisis Indicator Data'!#REF!="No Data",1,IF(#REF!&lt;&gt;"",1,0))</f>
        <v>#REF!</v>
      </c>
      <c r="AM106" s="213" t="e">
        <f>IF('Crisis Indicator Data'!#REF!="No Data",1,IF(#REF!&lt;&gt;"",1,0))</f>
        <v>#REF!</v>
      </c>
      <c r="AN106" s="213" t="e">
        <f>IF('Crisis Indicator Data'!#REF!="No Data",1,IF(#REF!&lt;&gt;"",1,0))</f>
        <v>#REF!</v>
      </c>
      <c r="AO106" s="213" t="e">
        <f>IF('Crisis Indicator Data'!#REF!="No Data",1,IF(#REF!&lt;&gt;"",1,0))</f>
        <v>#REF!</v>
      </c>
      <c r="AP106" s="213" t="e">
        <f>IF('Crisis Indicator Data'!#REF!="No Data",1,IF(#REF!&lt;&gt;"",1,0))</f>
        <v>#REF!</v>
      </c>
      <c r="AQ106" s="213" t="e">
        <f>IF('Crisis Indicator Data'!#REF!="No Data",1,IF(#REF!&lt;&gt;"",1,0))</f>
        <v>#REF!</v>
      </c>
      <c r="AR106" s="213" t="e">
        <f>IF('Crisis Indicator Data'!#REF!="No Data",1,IF(#REF!&lt;&gt;"",1,0))</f>
        <v>#REF!</v>
      </c>
      <c r="AS106" s="213" t="e">
        <f>IF('Crisis Indicator Data'!#REF!="No Data",1,IF(#REF!&lt;&gt;"",1,0))</f>
        <v>#REF!</v>
      </c>
      <c r="AT106" s="213" t="e">
        <f>IF('Crisis Indicator Data'!#REF!="No Data",1,IF(#REF!&lt;&gt;"",1,0))</f>
        <v>#REF!</v>
      </c>
      <c r="AU106" s="213" t="e">
        <f>IF('Crisis Indicator Data'!#REF!="No Data",1,IF(#REF!&lt;&gt;"",1,0))</f>
        <v>#REF!</v>
      </c>
      <c r="AV106" s="213" t="e">
        <f>IF('Crisis Indicator Data'!#REF!="No Data",1,IF(#REF!&lt;&gt;"",1,0))</f>
        <v>#REF!</v>
      </c>
      <c r="AW106" s="213" t="e">
        <f>IF('Crisis Indicator Data'!#REF!="No Data",1,IF(#REF!&lt;&gt;"",1,0))</f>
        <v>#REF!</v>
      </c>
      <c r="AX106" s="213" t="e">
        <f>IF('Crisis Indicator Data'!#REF!="No Data",1,IF(#REF!&lt;&gt;"",1,0))</f>
        <v>#REF!</v>
      </c>
      <c r="AY106" s="213" t="e">
        <f>IF('Crisis Indicator Data'!#REF!="No Data",1,IF(#REF!&lt;&gt;"",1,0))</f>
        <v>#REF!</v>
      </c>
      <c r="AZ106" s="213" t="e">
        <f>IF('Crisis Indicator Data'!#REF!="No Data",1,IF(#REF!&lt;&gt;"",1,0))</f>
        <v>#REF!</v>
      </c>
      <c r="BA106" t="e">
        <f t="shared" si="6"/>
        <v>#REF!</v>
      </c>
      <c r="BB106" s="22" t="e">
        <f t="shared" si="7"/>
        <v>#REF!</v>
      </c>
    </row>
    <row r="107" spans="1:54" x14ac:dyDescent="0.35">
      <c r="A107" t="s">
        <v>8234</v>
      </c>
      <c r="B107" s="213" t="e">
        <f>IF('Crisis Indicator Data'!#REF!="No Data",1,IF(#REF!&lt;&gt;"",1,0))</f>
        <v>#REF!</v>
      </c>
      <c r="C107" s="213" t="e">
        <f>IF('Crisis Indicator Data'!#REF!="No Data",1,IF(#REF!&lt;&gt;"",1,0))</f>
        <v>#REF!</v>
      </c>
      <c r="D107" s="213" t="e">
        <f>IF('Crisis Indicator Data'!#REF!="No Data",1,IF(#REF!&lt;&gt;"",1,0))</f>
        <v>#REF!</v>
      </c>
      <c r="E107" s="213" t="e">
        <f>IF('Crisis Indicator Data'!#REF!="No Data",1,IF(#REF!&lt;&gt;"",1,0))</f>
        <v>#REF!</v>
      </c>
      <c r="F107" s="213" t="e">
        <f>IF('Crisis Indicator Data'!#REF!="No Data",1,IF(#REF!&lt;&gt;"",1,0))</f>
        <v>#REF!</v>
      </c>
      <c r="G107" s="213" t="e">
        <f>IF('Crisis Indicator Data'!#REF!="No Data",1,IF(#REF!&lt;&gt;"",1,0))</f>
        <v>#REF!</v>
      </c>
      <c r="H107" s="213" t="e">
        <f>IF('Crisis Indicator Data'!#REF!="No Data",1,IF(#REF!&lt;&gt;"",1,0))</f>
        <v>#REF!</v>
      </c>
      <c r="I107" s="213" t="e">
        <f>IF('Crisis Indicator Data'!#REF!="No Data",1,IF(#REF!&lt;&gt;"",1,0))</f>
        <v>#REF!</v>
      </c>
      <c r="J107" s="213" t="e">
        <f>IF('Crisis Indicator Data'!#REF!="No Data",1,IF(#REF!&lt;&gt;"",1,0))</f>
        <v>#REF!</v>
      </c>
      <c r="K107" s="213" t="e">
        <f>IF('Crisis Indicator Data'!#REF!="No Data",1,IF(#REF!&lt;&gt;"",1,0))</f>
        <v>#REF!</v>
      </c>
      <c r="L107" s="213" t="e">
        <f>IF('Crisis Indicator Data'!#REF!="No Data",1,IF(#REF!&lt;&gt;"",1,0))</f>
        <v>#REF!</v>
      </c>
      <c r="M107" s="213" t="e">
        <f>IF('Crisis Indicator Data'!#REF!="No Data",1,IF(#REF!&lt;&gt;"",1,0))</f>
        <v>#REF!</v>
      </c>
      <c r="N107" s="213" t="e">
        <f>IF('Crisis Indicator Data'!#REF!="No Data",1,IF(#REF!&lt;&gt;"",1,0))</f>
        <v>#REF!</v>
      </c>
      <c r="O107" s="213" t="e">
        <f>IF('Crisis Indicator Data'!#REF!="No Data",1,IF(#REF!&lt;&gt;"",1,0))</f>
        <v>#REF!</v>
      </c>
      <c r="P107" s="213" t="e">
        <f>IF('Crisis Indicator Data'!#REF!="No Data",1,IF(#REF!&lt;&gt;"",1,0))</f>
        <v>#REF!</v>
      </c>
      <c r="Q107" s="213" t="e">
        <f>IF('Crisis Indicator Data'!#REF!="No Data",1,IF(#REF!&lt;&gt;"",1,0))</f>
        <v>#REF!</v>
      </c>
      <c r="R107" s="213" t="e">
        <f>IF('Crisis Indicator Data'!#REF!="No Data",1,IF(#REF!&lt;&gt;"",1,0))</f>
        <v>#REF!</v>
      </c>
      <c r="S107" s="213" t="e">
        <f>IF('Crisis Indicator Data'!#REF!="No Data",1,IF(#REF!&lt;&gt;"",1,0))</f>
        <v>#REF!</v>
      </c>
      <c r="T107" s="213" t="e">
        <f>IF('Crisis Indicator Data'!#REF!="No Data",1,IF(#REF!&lt;&gt;"",1,0))</f>
        <v>#REF!</v>
      </c>
      <c r="U107" s="213" t="e">
        <f>IF('Crisis Indicator Data'!#REF!="No Data",1,IF(#REF!&lt;&gt;"",1,0))</f>
        <v>#REF!</v>
      </c>
      <c r="V107" s="213" t="e">
        <f>IF('Crisis Indicator Data'!#REF!="No Data",1,IF(#REF!&lt;&gt;"",1,0))</f>
        <v>#REF!</v>
      </c>
      <c r="W107" s="213" t="e">
        <f>IF('Crisis Indicator Data'!#REF!="No Data",1,IF(#REF!&lt;&gt;"",1,0))</f>
        <v>#REF!</v>
      </c>
      <c r="X107" s="213" t="e">
        <f>IF('Crisis Indicator Data'!#REF!="No Data",1,IF(#REF!&lt;&gt;"",1,0))</f>
        <v>#REF!</v>
      </c>
      <c r="Y107" s="213" t="e">
        <f>IF('Crisis Indicator Data'!#REF!="No Data",1,IF(#REF!&lt;&gt;"",1,0))</f>
        <v>#REF!</v>
      </c>
      <c r="Z107" s="213" t="e">
        <f>IF('Crisis Indicator Data'!#REF!="No Data",1,IF(#REF!&lt;&gt;"",1,0))</f>
        <v>#REF!</v>
      </c>
      <c r="AA107" s="213" t="e">
        <f>IF('Crisis Indicator Data'!#REF!="No Data",1,IF(#REF!&lt;&gt;"",1,0))</f>
        <v>#REF!</v>
      </c>
      <c r="AB107" s="213" t="e">
        <f>IF('Crisis Indicator Data'!#REF!="No Data",1,IF(#REF!&lt;&gt;"",1,0))</f>
        <v>#REF!</v>
      </c>
      <c r="AC107" s="213" t="e">
        <f>IF('Crisis Indicator Data'!#REF!="No Data",1,IF(#REF!&lt;&gt;"",1,0))</f>
        <v>#REF!</v>
      </c>
      <c r="AD107" s="213" t="e">
        <f>IF('Crisis Indicator Data'!#REF!="No Data",1,IF(#REF!&lt;&gt;"",1,0))</f>
        <v>#REF!</v>
      </c>
      <c r="AE107" s="213" t="e">
        <f>IF('Crisis Indicator Data'!#REF!="No Data",1,IF(#REF!&lt;&gt;"",1,0))</f>
        <v>#REF!</v>
      </c>
      <c r="AF107" s="213" t="e">
        <f>IF('Crisis Indicator Data'!#REF!="No Data",1,IF(#REF!&lt;&gt;"",1,0))</f>
        <v>#REF!</v>
      </c>
      <c r="AG107" s="213" t="e">
        <f>IF('Crisis Indicator Data'!#REF!="No Data",1,IF(#REF!&lt;&gt;"",1,0))</f>
        <v>#REF!</v>
      </c>
      <c r="AH107" s="213" t="e">
        <f>IF('Crisis Indicator Data'!#REF!="No Data",1,IF(#REF!&lt;&gt;"",1,0))</f>
        <v>#REF!</v>
      </c>
      <c r="AI107" s="213" t="e">
        <f>IF('Crisis Indicator Data'!#REF!="No Data",1,IF(#REF!&lt;&gt;"",1,0))</f>
        <v>#REF!</v>
      </c>
      <c r="AJ107" s="213" t="e">
        <f>IF('Crisis Indicator Data'!#REF!="No Data",1,IF(#REF!&lt;&gt;"",1,0))</f>
        <v>#REF!</v>
      </c>
      <c r="AK107" s="213" t="e">
        <f>IF('Crisis Indicator Data'!#REF!="No Data",1,IF(#REF!&lt;&gt;"",1,0))</f>
        <v>#REF!</v>
      </c>
      <c r="AL107" s="213" t="e">
        <f>IF('Crisis Indicator Data'!#REF!="No Data",1,IF(#REF!&lt;&gt;"",1,0))</f>
        <v>#REF!</v>
      </c>
      <c r="AM107" s="213" t="e">
        <f>IF('Crisis Indicator Data'!#REF!="No Data",1,IF(#REF!&lt;&gt;"",1,0))</f>
        <v>#REF!</v>
      </c>
      <c r="AN107" s="213" t="e">
        <f>IF('Crisis Indicator Data'!#REF!="No Data",1,IF(#REF!&lt;&gt;"",1,0))</f>
        <v>#REF!</v>
      </c>
      <c r="AO107" s="213" t="e">
        <f>IF('Crisis Indicator Data'!#REF!="No Data",1,IF(#REF!&lt;&gt;"",1,0))</f>
        <v>#REF!</v>
      </c>
      <c r="AP107" s="213" t="e">
        <f>IF('Crisis Indicator Data'!#REF!="No Data",1,IF(#REF!&lt;&gt;"",1,0))</f>
        <v>#REF!</v>
      </c>
      <c r="AQ107" s="213" t="e">
        <f>IF('Crisis Indicator Data'!#REF!="No Data",1,IF(#REF!&lt;&gt;"",1,0))</f>
        <v>#REF!</v>
      </c>
      <c r="AR107" s="213" t="e">
        <f>IF('Crisis Indicator Data'!#REF!="No Data",1,IF(#REF!&lt;&gt;"",1,0))</f>
        <v>#REF!</v>
      </c>
      <c r="AS107" s="213" t="e">
        <f>IF('Crisis Indicator Data'!#REF!="No Data",1,IF(#REF!&lt;&gt;"",1,0))</f>
        <v>#REF!</v>
      </c>
      <c r="AT107" s="213" t="e">
        <f>IF('Crisis Indicator Data'!#REF!="No Data",1,IF(#REF!&lt;&gt;"",1,0))</f>
        <v>#REF!</v>
      </c>
      <c r="AU107" s="213" t="e">
        <f>IF('Crisis Indicator Data'!#REF!="No Data",1,IF(#REF!&lt;&gt;"",1,0))</f>
        <v>#REF!</v>
      </c>
      <c r="AV107" s="213" t="e">
        <f>IF('Crisis Indicator Data'!#REF!="No Data",1,IF(#REF!&lt;&gt;"",1,0))</f>
        <v>#REF!</v>
      </c>
      <c r="AW107" s="213" t="e">
        <f>IF('Crisis Indicator Data'!#REF!="No Data",1,IF(#REF!&lt;&gt;"",1,0))</f>
        <v>#REF!</v>
      </c>
      <c r="AX107" s="213" t="e">
        <f>IF('Crisis Indicator Data'!#REF!="No Data",1,IF(#REF!&lt;&gt;"",1,0))</f>
        <v>#REF!</v>
      </c>
      <c r="AY107" s="213" t="e">
        <f>IF('Crisis Indicator Data'!#REF!="No Data",1,IF(#REF!&lt;&gt;"",1,0))</f>
        <v>#REF!</v>
      </c>
      <c r="AZ107" s="213" t="e">
        <f>IF('Crisis Indicator Data'!#REF!="No Data",1,IF(#REF!&lt;&gt;"",1,0))</f>
        <v>#REF!</v>
      </c>
      <c r="BA107" t="e">
        <f t="shared" si="6"/>
        <v>#REF!</v>
      </c>
      <c r="BB107" s="22" t="e">
        <f t="shared" si="7"/>
        <v>#REF!</v>
      </c>
    </row>
    <row r="108" spans="1:54" x14ac:dyDescent="0.35">
      <c r="A108" t="s">
        <v>8229</v>
      </c>
      <c r="B108" s="213" t="e">
        <f>IF('Crisis Indicator Data'!#REF!="No Data",1,IF(#REF!&lt;&gt;"",1,0))</f>
        <v>#REF!</v>
      </c>
      <c r="C108" s="213" t="e">
        <f>IF('Crisis Indicator Data'!#REF!="No Data",1,IF(#REF!&lt;&gt;"",1,0))</f>
        <v>#REF!</v>
      </c>
      <c r="D108" s="213" t="e">
        <f>IF('Crisis Indicator Data'!#REF!="No Data",1,IF(#REF!&lt;&gt;"",1,0))</f>
        <v>#REF!</v>
      </c>
      <c r="E108" s="213" t="e">
        <f>IF('Crisis Indicator Data'!#REF!="No Data",1,IF(#REF!&lt;&gt;"",1,0))</f>
        <v>#REF!</v>
      </c>
      <c r="F108" s="213" t="e">
        <f>IF('Crisis Indicator Data'!#REF!="No Data",1,IF(#REF!&lt;&gt;"",1,0))</f>
        <v>#REF!</v>
      </c>
      <c r="G108" s="213" t="e">
        <f>IF('Crisis Indicator Data'!#REF!="No Data",1,IF(#REF!&lt;&gt;"",1,0))</f>
        <v>#REF!</v>
      </c>
      <c r="H108" s="213" t="e">
        <f>IF('Crisis Indicator Data'!#REF!="No Data",1,IF(#REF!&lt;&gt;"",1,0))</f>
        <v>#REF!</v>
      </c>
      <c r="I108" s="213" t="e">
        <f>IF('Crisis Indicator Data'!#REF!="No Data",1,IF(#REF!&lt;&gt;"",1,0))</f>
        <v>#REF!</v>
      </c>
      <c r="J108" s="213" t="e">
        <f>IF('Crisis Indicator Data'!#REF!="No Data",1,IF(#REF!&lt;&gt;"",1,0))</f>
        <v>#REF!</v>
      </c>
      <c r="K108" s="213" t="e">
        <f>IF('Crisis Indicator Data'!#REF!="No Data",1,IF(#REF!&lt;&gt;"",1,0))</f>
        <v>#REF!</v>
      </c>
      <c r="L108" s="213" t="e">
        <f>IF('Crisis Indicator Data'!#REF!="No Data",1,IF(#REF!&lt;&gt;"",1,0))</f>
        <v>#REF!</v>
      </c>
      <c r="M108" s="213" t="e">
        <f>IF('Crisis Indicator Data'!#REF!="No Data",1,IF(#REF!&lt;&gt;"",1,0))</f>
        <v>#REF!</v>
      </c>
      <c r="N108" s="213" t="e">
        <f>IF('Crisis Indicator Data'!#REF!="No Data",1,IF(#REF!&lt;&gt;"",1,0))</f>
        <v>#REF!</v>
      </c>
      <c r="O108" s="213" t="e">
        <f>IF('Crisis Indicator Data'!#REF!="No Data",1,IF(#REF!&lt;&gt;"",1,0))</f>
        <v>#REF!</v>
      </c>
      <c r="P108" s="213" t="e">
        <f>IF('Crisis Indicator Data'!#REF!="No Data",1,IF(#REF!&lt;&gt;"",1,0))</f>
        <v>#REF!</v>
      </c>
      <c r="Q108" s="213" t="e">
        <f>IF('Crisis Indicator Data'!#REF!="No Data",1,IF(#REF!&lt;&gt;"",1,0))</f>
        <v>#REF!</v>
      </c>
      <c r="R108" s="213" t="e">
        <f>IF('Crisis Indicator Data'!#REF!="No Data",1,IF(#REF!&lt;&gt;"",1,0))</f>
        <v>#REF!</v>
      </c>
      <c r="S108" s="213" t="e">
        <f>IF('Crisis Indicator Data'!#REF!="No Data",1,IF(#REF!&lt;&gt;"",1,0))</f>
        <v>#REF!</v>
      </c>
      <c r="T108" s="213" t="e">
        <f>IF('Crisis Indicator Data'!#REF!="No Data",1,IF(#REF!&lt;&gt;"",1,0))</f>
        <v>#REF!</v>
      </c>
      <c r="U108" s="213" t="e">
        <f>IF('Crisis Indicator Data'!#REF!="No Data",1,IF(#REF!&lt;&gt;"",1,0))</f>
        <v>#REF!</v>
      </c>
      <c r="V108" s="213" t="e">
        <f>IF('Crisis Indicator Data'!#REF!="No Data",1,IF(#REF!&lt;&gt;"",1,0))</f>
        <v>#REF!</v>
      </c>
      <c r="W108" s="213" t="e">
        <f>IF('Crisis Indicator Data'!#REF!="No Data",1,IF(#REF!&lt;&gt;"",1,0))</f>
        <v>#REF!</v>
      </c>
      <c r="X108" s="213" t="e">
        <f>IF('Crisis Indicator Data'!#REF!="No Data",1,IF(#REF!&lt;&gt;"",1,0))</f>
        <v>#REF!</v>
      </c>
      <c r="Y108" s="213" t="e">
        <f>IF('Crisis Indicator Data'!#REF!="No Data",1,IF(#REF!&lt;&gt;"",1,0))</f>
        <v>#REF!</v>
      </c>
      <c r="Z108" s="213" t="e">
        <f>IF('Crisis Indicator Data'!#REF!="No Data",1,IF(#REF!&lt;&gt;"",1,0))</f>
        <v>#REF!</v>
      </c>
      <c r="AA108" s="213" t="e">
        <f>IF('Crisis Indicator Data'!#REF!="No Data",1,IF(#REF!&lt;&gt;"",1,0))</f>
        <v>#REF!</v>
      </c>
      <c r="AB108" s="213" t="e">
        <f>IF('Crisis Indicator Data'!#REF!="No Data",1,IF(#REF!&lt;&gt;"",1,0))</f>
        <v>#REF!</v>
      </c>
      <c r="AC108" s="213" t="e">
        <f>IF('Crisis Indicator Data'!#REF!="No Data",1,IF(#REF!&lt;&gt;"",1,0))</f>
        <v>#REF!</v>
      </c>
      <c r="AD108" s="213" t="e">
        <f>IF('Crisis Indicator Data'!#REF!="No Data",1,IF(#REF!&lt;&gt;"",1,0))</f>
        <v>#REF!</v>
      </c>
      <c r="AE108" s="213" t="e">
        <f>IF('Crisis Indicator Data'!#REF!="No Data",1,IF(#REF!&lt;&gt;"",1,0))</f>
        <v>#REF!</v>
      </c>
      <c r="AF108" s="213" t="e">
        <f>IF('Crisis Indicator Data'!#REF!="No Data",1,IF(#REF!&lt;&gt;"",1,0))</f>
        <v>#REF!</v>
      </c>
      <c r="AG108" s="213" t="e">
        <f>IF('Crisis Indicator Data'!#REF!="No Data",1,IF(#REF!&lt;&gt;"",1,0))</f>
        <v>#REF!</v>
      </c>
      <c r="AH108" s="213" t="e">
        <f>IF('Crisis Indicator Data'!#REF!="No Data",1,IF(#REF!&lt;&gt;"",1,0))</f>
        <v>#REF!</v>
      </c>
      <c r="AI108" s="213" t="e">
        <f>IF('Crisis Indicator Data'!#REF!="No Data",1,IF(#REF!&lt;&gt;"",1,0))</f>
        <v>#REF!</v>
      </c>
      <c r="AJ108" s="213" t="e">
        <f>IF('Crisis Indicator Data'!#REF!="No Data",1,IF(#REF!&lt;&gt;"",1,0))</f>
        <v>#REF!</v>
      </c>
      <c r="AK108" s="213" t="e">
        <f>IF('Crisis Indicator Data'!#REF!="No Data",1,IF(#REF!&lt;&gt;"",1,0))</f>
        <v>#REF!</v>
      </c>
      <c r="AL108" s="213" t="e">
        <f>IF('Crisis Indicator Data'!#REF!="No Data",1,IF(#REF!&lt;&gt;"",1,0))</f>
        <v>#REF!</v>
      </c>
      <c r="AM108" s="213" t="e">
        <f>IF('Crisis Indicator Data'!#REF!="No Data",1,IF(#REF!&lt;&gt;"",1,0))</f>
        <v>#REF!</v>
      </c>
      <c r="AN108" s="213" t="e">
        <f>IF('Crisis Indicator Data'!#REF!="No Data",1,IF(#REF!&lt;&gt;"",1,0))</f>
        <v>#REF!</v>
      </c>
      <c r="AO108" s="213" t="e">
        <f>IF('Crisis Indicator Data'!#REF!="No Data",1,IF(#REF!&lt;&gt;"",1,0))</f>
        <v>#REF!</v>
      </c>
      <c r="AP108" s="213" t="e">
        <f>IF('Crisis Indicator Data'!#REF!="No Data",1,IF(#REF!&lt;&gt;"",1,0))</f>
        <v>#REF!</v>
      </c>
      <c r="AQ108" s="213" t="e">
        <f>IF('Crisis Indicator Data'!#REF!="No Data",1,IF(#REF!&lt;&gt;"",1,0))</f>
        <v>#REF!</v>
      </c>
      <c r="AR108" s="213" t="e">
        <f>IF('Crisis Indicator Data'!#REF!="No Data",1,IF(#REF!&lt;&gt;"",1,0))</f>
        <v>#REF!</v>
      </c>
      <c r="AS108" s="213" t="e">
        <f>IF('Crisis Indicator Data'!#REF!="No Data",1,IF(#REF!&lt;&gt;"",1,0))</f>
        <v>#REF!</v>
      </c>
      <c r="AT108" s="213" t="e">
        <f>IF('Crisis Indicator Data'!#REF!="No Data",1,IF(#REF!&lt;&gt;"",1,0))</f>
        <v>#REF!</v>
      </c>
      <c r="AU108" s="213" t="e">
        <f>IF('Crisis Indicator Data'!#REF!="No Data",1,IF(#REF!&lt;&gt;"",1,0))</f>
        <v>#REF!</v>
      </c>
      <c r="AV108" s="213" t="e">
        <f>IF('Crisis Indicator Data'!#REF!="No Data",1,IF(#REF!&lt;&gt;"",1,0))</f>
        <v>#REF!</v>
      </c>
      <c r="AW108" s="213" t="e">
        <f>IF('Crisis Indicator Data'!#REF!="No Data",1,IF(#REF!&lt;&gt;"",1,0))</f>
        <v>#REF!</v>
      </c>
      <c r="AX108" s="213" t="e">
        <f>IF('Crisis Indicator Data'!#REF!="No Data",1,IF(#REF!&lt;&gt;"",1,0))</f>
        <v>#REF!</v>
      </c>
      <c r="AY108" s="213" t="e">
        <f>IF('Crisis Indicator Data'!#REF!="No Data",1,IF(#REF!&lt;&gt;"",1,0))</f>
        <v>#REF!</v>
      </c>
      <c r="AZ108" s="213" t="e">
        <f>IF('Crisis Indicator Data'!#REF!="No Data",1,IF(#REF!&lt;&gt;"",1,0))</f>
        <v>#REF!</v>
      </c>
      <c r="BA108" t="e">
        <f t="shared" si="6"/>
        <v>#REF!</v>
      </c>
      <c r="BB108" s="22" t="e">
        <f t="shared" si="7"/>
        <v>#REF!</v>
      </c>
    </row>
    <row r="109" spans="1:54" x14ac:dyDescent="0.35">
      <c r="A109" t="s">
        <v>8241</v>
      </c>
      <c r="B109" s="213" t="e">
        <f>IF('Crisis Indicator Data'!#REF!="No Data",1,IF(#REF!&lt;&gt;"",1,0))</f>
        <v>#REF!</v>
      </c>
      <c r="C109" s="213" t="e">
        <f>IF('Crisis Indicator Data'!#REF!="No Data",1,IF(#REF!&lt;&gt;"",1,0))</f>
        <v>#REF!</v>
      </c>
      <c r="D109" s="213" t="e">
        <f>IF('Crisis Indicator Data'!#REF!="No Data",1,IF(#REF!&lt;&gt;"",1,0))</f>
        <v>#REF!</v>
      </c>
      <c r="E109" s="213" t="e">
        <f>IF('Crisis Indicator Data'!#REF!="No Data",1,IF(#REF!&lt;&gt;"",1,0))</f>
        <v>#REF!</v>
      </c>
      <c r="F109" s="213" t="e">
        <f>IF('Crisis Indicator Data'!#REF!="No Data",1,IF(#REF!&lt;&gt;"",1,0))</f>
        <v>#REF!</v>
      </c>
      <c r="G109" s="213" t="e">
        <f>IF('Crisis Indicator Data'!#REF!="No Data",1,IF(#REF!&lt;&gt;"",1,0))</f>
        <v>#REF!</v>
      </c>
      <c r="H109" s="213" t="e">
        <f>IF('Crisis Indicator Data'!#REF!="No Data",1,IF(#REF!&lt;&gt;"",1,0))</f>
        <v>#REF!</v>
      </c>
      <c r="I109" s="213" t="e">
        <f>IF('Crisis Indicator Data'!#REF!="No Data",1,IF(#REF!&lt;&gt;"",1,0))</f>
        <v>#REF!</v>
      </c>
      <c r="J109" s="213" t="e">
        <f>IF('Crisis Indicator Data'!#REF!="No Data",1,IF(#REF!&lt;&gt;"",1,0))</f>
        <v>#REF!</v>
      </c>
      <c r="K109" s="213" t="e">
        <f>IF('Crisis Indicator Data'!#REF!="No Data",1,IF(#REF!&lt;&gt;"",1,0))</f>
        <v>#REF!</v>
      </c>
      <c r="L109" s="213" t="e">
        <f>IF('Crisis Indicator Data'!#REF!="No Data",1,IF(#REF!&lt;&gt;"",1,0))</f>
        <v>#REF!</v>
      </c>
      <c r="M109" s="213" t="e">
        <f>IF('Crisis Indicator Data'!#REF!="No Data",1,IF(#REF!&lt;&gt;"",1,0))</f>
        <v>#REF!</v>
      </c>
      <c r="N109" s="213" t="e">
        <f>IF('Crisis Indicator Data'!#REF!="No Data",1,IF(#REF!&lt;&gt;"",1,0))</f>
        <v>#REF!</v>
      </c>
      <c r="O109" s="213" t="e">
        <f>IF('Crisis Indicator Data'!#REF!="No Data",1,IF(#REF!&lt;&gt;"",1,0))</f>
        <v>#REF!</v>
      </c>
      <c r="P109" s="213" t="e">
        <f>IF('Crisis Indicator Data'!#REF!="No Data",1,IF(#REF!&lt;&gt;"",1,0))</f>
        <v>#REF!</v>
      </c>
      <c r="Q109" s="213" t="e">
        <f>IF('Crisis Indicator Data'!#REF!="No Data",1,IF(#REF!&lt;&gt;"",1,0))</f>
        <v>#REF!</v>
      </c>
      <c r="R109" s="213" t="e">
        <f>IF('Crisis Indicator Data'!#REF!="No Data",1,IF(#REF!&lt;&gt;"",1,0))</f>
        <v>#REF!</v>
      </c>
      <c r="S109" s="213" t="e">
        <f>IF('Crisis Indicator Data'!#REF!="No Data",1,IF(#REF!&lt;&gt;"",1,0))</f>
        <v>#REF!</v>
      </c>
      <c r="T109" s="213" t="e">
        <f>IF('Crisis Indicator Data'!#REF!="No Data",1,IF(#REF!&lt;&gt;"",1,0))</f>
        <v>#REF!</v>
      </c>
      <c r="U109" s="213" t="e">
        <f>IF('Crisis Indicator Data'!#REF!="No Data",1,IF(#REF!&lt;&gt;"",1,0))</f>
        <v>#REF!</v>
      </c>
      <c r="V109" s="213" t="e">
        <f>IF('Crisis Indicator Data'!#REF!="No Data",1,IF(#REF!&lt;&gt;"",1,0))</f>
        <v>#REF!</v>
      </c>
      <c r="W109" s="213" t="e">
        <f>IF('Crisis Indicator Data'!#REF!="No Data",1,IF(#REF!&lt;&gt;"",1,0))</f>
        <v>#REF!</v>
      </c>
      <c r="X109" s="213" t="e">
        <f>IF('Crisis Indicator Data'!#REF!="No Data",1,IF(#REF!&lt;&gt;"",1,0))</f>
        <v>#REF!</v>
      </c>
      <c r="Y109" s="213" t="e">
        <f>IF('Crisis Indicator Data'!#REF!="No Data",1,IF(#REF!&lt;&gt;"",1,0))</f>
        <v>#REF!</v>
      </c>
      <c r="Z109" s="213" t="e">
        <f>IF('Crisis Indicator Data'!#REF!="No Data",1,IF(#REF!&lt;&gt;"",1,0))</f>
        <v>#REF!</v>
      </c>
      <c r="AA109" s="213" t="e">
        <f>IF('Crisis Indicator Data'!#REF!="No Data",1,IF(#REF!&lt;&gt;"",1,0))</f>
        <v>#REF!</v>
      </c>
      <c r="AB109" s="213" t="e">
        <f>IF('Crisis Indicator Data'!#REF!="No Data",1,IF(#REF!&lt;&gt;"",1,0))</f>
        <v>#REF!</v>
      </c>
      <c r="AC109" s="213" t="e">
        <f>IF('Crisis Indicator Data'!#REF!="No Data",1,IF(#REF!&lt;&gt;"",1,0))</f>
        <v>#REF!</v>
      </c>
      <c r="AD109" s="213" t="e">
        <f>IF('Crisis Indicator Data'!#REF!="No Data",1,IF(#REF!&lt;&gt;"",1,0))</f>
        <v>#REF!</v>
      </c>
      <c r="AE109" s="213" t="e">
        <f>IF('Crisis Indicator Data'!#REF!="No Data",1,IF(#REF!&lt;&gt;"",1,0))</f>
        <v>#REF!</v>
      </c>
      <c r="AF109" s="213" t="e">
        <f>IF('Crisis Indicator Data'!#REF!="No Data",1,IF(#REF!&lt;&gt;"",1,0))</f>
        <v>#REF!</v>
      </c>
      <c r="AG109" s="213" t="e">
        <f>IF('Crisis Indicator Data'!#REF!="No Data",1,IF(#REF!&lt;&gt;"",1,0))</f>
        <v>#REF!</v>
      </c>
      <c r="AH109" s="213" t="e">
        <f>IF('Crisis Indicator Data'!#REF!="No Data",1,IF(#REF!&lt;&gt;"",1,0))</f>
        <v>#REF!</v>
      </c>
      <c r="AI109" s="213" t="e">
        <f>IF('Crisis Indicator Data'!#REF!="No Data",1,IF(#REF!&lt;&gt;"",1,0))</f>
        <v>#REF!</v>
      </c>
      <c r="AJ109" s="213" t="e">
        <f>IF('Crisis Indicator Data'!#REF!="No Data",1,IF(#REF!&lt;&gt;"",1,0))</f>
        <v>#REF!</v>
      </c>
      <c r="AK109" s="213" t="e">
        <f>IF('Crisis Indicator Data'!#REF!="No Data",1,IF(#REF!&lt;&gt;"",1,0))</f>
        <v>#REF!</v>
      </c>
      <c r="AL109" s="213" t="e">
        <f>IF('Crisis Indicator Data'!#REF!="No Data",1,IF(#REF!&lt;&gt;"",1,0))</f>
        <v>#REF!</v>
      </c>
      <c r="AM109" s="213" t="e">
        <f>IF('Crisis Indicator Data'!#REF!="No Data",1,IF(#REF!&lt;&gt;"",1,0))</f>
        <v>#REF!</v>
      </c>
      <c r="AN109" s="213" t="e">
        <f>IF('Crisis Indicator Data'!#REF!="No Data",1,IF(#REF!&lt;&gt;"",1,0))</f>
        <v>#REF!</v>
      </c>
      <c r="AO109" s="213" t="e">
        <f>IF('Crisis Indicator Data'!#REF!="No Data",1,IF(#REF!&lt;&gt;"",1,0))</f>
        <v>#REF!</v>
      </c>
      <c r="AP109" s="213" t="e">
        <f>IF('Crisis Indicator Data'!#REF!="No Data",1,IF(#REF!&lt;&gt;"",1,0))</f>
        <v>#REF!</v>
      </c>
      <c r="AQ109" s="213" t="e">
        <f>IF('Crisis Indicator Data'!#REF!="No Data",1,IF(#REF!&lt;&gt;"",1,0))</f>
        <v>#REF!</v>
      </c>
      <c r="AR109" s="213" t="e">
        <f>IF('Crisis Indicator Data'!#REF!="No Data",1,IF(#REF!&lt;&gt;"",1,0))</f>
        <v>#REF!</v>
      </c>
      <c r="AS109" s="213" t="e">
        <f>IF('Crisis Indicator Data'!#REF!="No Data",1,IF(#REF!&lt;&gt;"",1,0))</f>
        <v>#REF!</v>
      </c>
      <c r="AT109" s="213" t="e">
        <f>IF('Crisis Indicator Data'!#REF!="No Data",1,IF(#REF!&lt;&gt;"",1,0))</f>
        <v>#REF!</v>
      </c>
      <c r="AU109" s="213" t="e">
        <f>IF('Crisis Indicator Data'!#REF!="No Data",1,IF(#REF!&lt;&gt;"",1,0))</f>
        <v>#REF!</v>
      </c>
      <c r="AV109" s="213" t="e">
        <f>IF('Crisis Indicator Data'!#REF!="No Data",1,IF(#REF!&lt;&gt;"",1,0))</f>
        <v>#REF!</v>
      </c>
      <c r="AW109" s="213" t="e">
        <f>IF('Crisis Indicator Data'!#REF!="No Data",1,IF(#REF!&lt;&gt;"",1,0))</f>
        <v>#REF!</v>
      </c>
      <c r="AX109" s="213" t="e">
        <f>IF('Crisis Indicator Data'!#REF!="No Data",1,IF(#REF!&lt;&gt;"",1,0))</f>
        <v>#REF!</v>
      </c>
      <c r="AY109" s="213" t="e">
        <f>IF('Crisis Indicator Data'!#REF!="No Data",1,IF(#REF!&lt;&gt;"",1,0))</f>
        <v>#REF!</v>
      </c>
      <c r="AZ109" s="213" t="e">
        <f>IF('Crisis Indicator Data'!#REF!="No Data",1,IF(#REF!&lt;&gt;"",1,0))</f>
        <v>#REF!</v>
      </c>
      <c r="BA109" t="e">
        <f t="shared" si="6"/>
        <v>#REF!</v>
      </c>
      <c r="BB109" s="22" t="e">
        <f t="shared" si="7"/>
        <v>#REF!</v>
      </c>
    </row>
    <row r="110" spans="1:54" x14ac:dyDescent="0.35">
      <c r="A110" t="s">
        <v>8243</v>
      </c>
      <c r="B110" s="213" t="e">
        <f>IF('Crisis Indicator Data'!#REF!="No Data",1,IF(#REF!&lt;&gt;"",1,0))</f>
        <v>#REF!</v>
      </c>
      <c r="C110" s="213" t="e">
        <f>IF('Crisis Indicator Data'!#REF!="No Data",1,IF(#REF!&lt;&gt;"",1,0))</f>
        <v>#REF!</v>
      </c>
      <c r="D110" s="213" t="e">
        <f>IF('Crisis Indicator Data'!#REF!="No Data",1,IF(#REF!&lt;&gt;"",1,0))</f>
        <v>#REF!</v>
      </c>
      <c r="E110" s="213" t="e">
        <f>IF('Crisis Indicator Data'!#REF!="No Data",1,IF(#REF!&lt;&gt;"",1,0))</f>
        <v>#REF!</v>
      </c>
      <c r="F110" s="213" t="e">
        <f>IF('Crisis Indicator Data'!#REF!="No Data",1,IF(#REF!&lt;&gt;"",1,0))</f>
        <v>#REF!</v>
      </c>
      <c r="G110" s="213" t="e">
        <f>IF('Crisis Indicator Data'!#REF!="No Data",1,IF(#REF!&lt;&gt;"",1,0))</f>
        <v>#REF!</v>
      </c>
      <c r="H110" s="213" t="e">
        <f>IF('Crisis Indicator Data'!#REF!="No Data",1,IF(#REF!&lt;&gt;"",1,0))</f>
        <v>#REF!</v>
      </c>
      <c r="I110" s="213" t="e">
        <f>IF('Crisis Indicator Data'!#REF!="No Data",1,IF(#REF!&lt;&gt;"",1,0))</f>
        <v>#REF!</v>
      </c>
      <c r="J110" s="213" t="e">
        <f>IF('Crisis Indicator Data'!#REF!="No Data",1,IF(#REF!&lt;&gt;"",1,0))</f>
        <v>#REF!</v>
      </c>
      <c r="K110" s="213" t="e">
        <f>IF('Crisis Indicator Data'!#REF!="No Data",1,IF(#REF!&lt;&gt;"",1,0))</f>
        <v>#REF!</v>
      </c>
      <c r="L110" s="213" t="e">
        <f>IF('Crisis Indicator Data'!#REF!="No Data",1,IF(#REF!&lt;&gt;"",1,0))</f>
        <v>#REF!</v>
      </c>
      <c r="M110" s="213" t="e">
        <f>IF('Crisis Indicator Data'!#REF!="No Data",1,IF(#REF!&lt;&gt;"",1,0))</f>
        <v>#REF!</v>
      </c>
      <c r="N110" s="213" t="e">
        <f>IF('Crisis Indicator Data'!#REF!="No Data",1,IF(#REF!&lt;&gt;"",1,0))</f>
        <v>#REF!</v>
      </c>
      <c r="O110" s="213" t="e">
        <f>IF('Crisis Indicator Data'!#REF!="No Data",1,IF(#REF!&lt;&gt;"",1,0))</f>
        <v>#REF!</v>
      </c>
      <c r="P110" s="213" t="e">
        <f>IF('Crisis Indicator Data'!#REF!="No Data",1,IF(#REF!&lt;&gt;"",1,0))</f>
        <v>#REF!</v>
      </c>
      <c r="Q110" s="213" t="e">
        <f>IF('Crisis Indicator Data'!#REF!="No Data",1,IF(#REF!&lt;&gt;"",1,0))</f>
        <v>#REF!</v>
      </c>
      <c r="R110" s="213" t="e">
        <f>IF('Crisis Indicator Data'!#REF!="No Data",1,IF(#REF!&lt;&gt;"",1,0))</f>
        <v>#REF!</v>
      </c>
      <c r="S110" s="213" t="e">
        <f>IF('Crisis Indicator Data'!#REF!="No Data",1,IF(#REF!&lt;&gt;"",1,0))</f>
        <v>#REF!</v>
      </c>
      <c r="T110" s="213" t="e">
        <f>IF('Crisis Indicator Data'!#REF!="No Data",1,IF(#REF!&lt;&gt;"",1,0))</f>
        <v>#REF!</v>
      </c>
      <c r="U110" s="213" t="e">
        <f>IF('Crisis Indicator Data'!#REF!="No Data",1,IF(#REF!&lt;&gt;"",1,0))</f>
        <v>#REF!</v>
      </c>
      <c r="V110" s="213" t="e">
        <f>IF('Crisis Indicator Data'!#REF!="No Data",1,IF(#REF!&lt;&gt;"",1,0))</f>
        <v>#REF!</v>
      </c>
      <c r="W110" s="213" t="e">
        <f>IF('Crisis Indicator Data'!#REF!="No Data",1,IF(#REF!&lt;&gt;"",1,0))</f>
        <v>#REF!</v>
      </c>
      <c r="X110" s="213" t="e">
        <f>IF('Crisis Indicator Data'!#REF!="No Data",1,IF(#REF!&lt;&gt;"",1,0))</f>
        <v>#REF!</v>
      </c>
      <c r="Y110" s="213" t="e">
        <f>IF('Crisis Indicator Data'!#REF!="No Data",1,IF(#REF!&lt;&gt;"",1,0))</f>
        <v>#REF!</v>
      </c>
      <c r="Z110" s="213" t="e">
        <f>IF('Crisis Indicator Data'!#REF!="No Data",1,IF(#REF!&lt;&gt;"",1,0))</f>
        <v>#REF!</v>
      </c>
      <c r="AA110" s="213" t="e">
        <f>IF('Crisis Indicator Data'!#REF!="No Data",1,IF(#REF!&lt;&gt;"",1,0))</f>
        <v>#REF!</v>
      </c>
      <c r="AB110" s="213" t="e">
        <f>IF('Crisis Indicator Data'!#REF!="No Data",1,IF(#REF!&lt;&gt;"",1,0))</f>
        <v>#REF!</v>
      </c>
      <c r="AC110" s="213" t="e">
        <f>IF('Crisis Indicator Data'!#REF!="No Data",1,IF(#REF!&lt;&gt;"",1,0))</f>
        <v>#REF!</v>
      </c>
      <c r="AD110" s="213" t="e">
        <f>IF('Crisis Indicator Data'!#REF!="No Data",1,IF(#REF!&lt;&gt;"",1,0))</f>
        <v>#REF!</v>
      </c>
      <c r="AE110" s="213" t="e">
        <f>IF('Crisis Indicator Data'!#REF!="No Data",1,IF(#REF!&lt;&gt;"",1,0))</f>
        <v>#REF!</v>
      </c>
      <c r="AF110" s="213" t="e">
        <f>IF('Crisis Indicator Data'!#REF!="No Data",1,IF(#REF!&lt;&gt;"",1,0))</f>
        <v>#REF!</v>
      </c>
      <c r="AG110" s="213" t="e">
        <f>IF('Crisis Indicator Data'!#REF!="No Data",1,IF(#REF!&lt;&gt;"",1,0))</f>
        <v>#REF!</v>
      </c>
      <c r="AH110" s="213" t="e">
        <f>IF('Crisis Indicator Data'!#REF!="No Data",1,IF(#REF!&lt;&gt;"",1,0))</f>
        <v>#REF!</v>
      </c>
      <c r="AI110" s="213" t="e">
        <f>IF('Crisis Indicator Data'!#REF!="No Data",1,IF(#REF!&lt;&gt;"",1,0))</f>
        <v>#REF!</v>
      </c>
      <c r="AJ110" s="213" t="e">
        <f>IF('Crisis Indicator Data'!#REF!="No Data",1,IF(#REF!&lt;&gt;"",1,0))</f>
        <v>#REF!</v>
      </c>
      <c r="AK110" s="213" t="e">
        <f>IF('Crisis Indicator Data'!#REF!="No Data",1,IF(#REF!&lt;&gt;"",1,0))</f>
        <v>#REF!</v>
      </c>
      <c r="AL110" s="213" t="e">
        <f>IF('Crisis Indicator Data'!#REF!="No Data",1,IF(#REF!&lt;&gt;"",1,0))</f>
        <v>#REF!</v>
      </c>
      <c r="AM110" s="213" t="e">
        <f>IF('Crisis Indicator Data'!#REF!="No Data",1,IF(#REF!&lt;&gt;"",1,0))</f>
        <v>#REF!</v>
      </c>
      <c r="AN110" s="213" t="e">
        <f>IF('Crisis Indicator Data'!#REF!="No Data",1,IF(#REF!&lt;&gt;"",1,0))</f>
        <v>#REF!</v>
      </c>
      <c r="AO110" s="213" t="e">
        <f>IF('Crisis Indicator Data'!#REF!="No Data",1,IF(#REF!&lt;&gt;"",1,0))</f>
        <v>#REF!</v>
      </c>
      <c r="AP110" s="213" t="e">
        <f>IF('Crisis Indicator Data'!#REF!="No Data",1,IF(#REF!&lt;&gt;"",1,0))</f>
        <v>#REF!</v>
      </c>
      <c r="AQ110" s="213" t="e">
        <f>IF('Crisis Indicator Data'!#REF!="No Data",1,IF(#REF!&lt;&gt;"",1,0))</f>
        <v>#REF!</v>
      </c>
      <c r="AR110" s="213" t="e">
        <f>IF('Crisis Indicator Data'!#REF!="No Data",1,IF(#REF!&lt;&gt;"",1,0))</f>
        <v>#REF!</v>
      </c>
      <c r="AS110" s="213" t="e">
        <f>IF('Crisis Indicator Data'!#REF!="No Data",1,IF(#REF!&lt;&gt;"",1,0))</f>
        <v>#REF!</v>
      </c>
      <c r="AT110" s="213" t="e">
        <f>IF('Crisis Indicator Data'!#REF!="No Data",1,IF(#REF!&lt;&gt;"",1,0))</f>
        <v>#REF!</v>
      </c>
      <c r="AU110" s="213" t="e">
        <f>IF('Crisis Indicator Data'!#REF!="No Data",1,IF(#REF!&lt;&gt;"",1,0))</f>
        <v>#REF!</v>
      </c>
      <c r="AV110" s="213" t="e">
        <f>IF('Crisis Indicator Data'!#REF!="No Data",1,IF(#REF!&lt;&gt;"",1,0))</f>
        <v>#REF!</v>
      </c>
      <c r="AW110" s="213" t="e">
        <f>IF('Crisis Indicator Data'!#REF!="No Data",1,IF(#REF!&lt;&gt;"",1,0))</f>
        <v>#REF!</v>
      </c>
      <c r="AX110" s="213" t="e">
        <f>IF('Crisis Indicator Data'!#REF!="No Data",1,IF(#REF!&lt;&gt;"",1,0))</f>
        <v>#REF!</v>
      </c>
      <c r="AY110" s="213" t="e">
        <f>IF('Crisis Indicator Data'!#REF!="No Data",1,IF(#REF!&lt;&gt;"",1,0))</f>
        <v>#REF!</v>
      </c>
      <c r="AZ110" s="213" t="e">
        <f>IF('Crisis Indicator Data'!#REF!="No Data",1,IF(#REF!&lt;&gt;"",1,0))</f>
        <v>#REF!</v>
      </c>
      <c r="BA110" t="e">
        <f t="shared" si="6"/>
        <v>#REF!</v>
      </c>
      <c r="BB110" s="22" t="e">
        <f t="shared" si="7"/>
        <v>#REF!</v>
      </c>
    </row>
    <row r="111" spans="1:54" x14ac:dyDescent="0.35">
      <c r="A111" t="s">
        <v>8227</v>
      </c>
      <c r="B111" s="213" t="e">
        <f>IF('Crisis Indicator Data'!#REF!="No Data",1,IF(#REF!&lt;&gt;"",1,0))</f>
        <v>#REF!</v>
      </c>
      <c r="C111" s="213" t="e">
        <f>IF('Crisis Indicator Data'!#REF!="No Data",1,IF(#REF!&lt;&gt;"",1,0))</f>
        <v>#REF!</v>
      </c>
      <c r="D111" s="213" t="e">
        <f>IF('Crisis Indicator Data'!#REF!="No Data",1,IF(#REF!&lt;&gt;"",1,0))</f>
        <v>#REF!</v>
      </c>
      <c r="E111" s="213" t="e">
        <f>IF('Crisis Indicator Data'!#REF!="No Data",1,IF(#REF!&lt;&gt;"",1,0))</f>
        <v>#REF!</v>
      </c>
      <c r="F111" s="213" t="e">
        <f>IF('Crisis Indicator Data'!#REF!="No Data",1,IF(#REF!&lt;&gt;"",1,0))</f>
        <v>#REF!</v>
      </c>
      <c r="G111" s="213" t="e">
        <f>IF('Crisis Indicator Data'!#REF!="No Data",1,IF(#REF!&lt;&gt;"",1,0))</f>
        <v>#REF!</v>
      </c>
      <c r="H111" s="213" t="e">
        <f>IF('Crisis Indicator Data'!#REF!="No Data",1,IF(#REF!&lt;&gt;"",1,0))</f>
        <v>#REF!</v>
      </c>
      <c r="I111" s="213" t="e">
        <f>IF('Crisis Indicator Data'!#REF!="No Data",1,IF(#REF!&lt;&gt;"",1,0))</f>
        <v>#REF!</v>
      </c>
      <c r="J111" s="213" t="e">
        <f>IF('Crisis Indicator Data'!#REF!="No Data",1,IF(#REF!&lt;&gt;"",1,0))</f>
        <v>#REF!</v>
      </c>
      <c r="K111" s="213" t="e">
        <f>IF('Crisis Indicator Data'!#REF!="No Data",1,IF(#REF!&lt;&gt;"",1,0))</f>
        <v>#REF!</v>
      </c>
      <c r="L111" s="213" t="e">
        <f>IF('Crisis Indicator Data'!#REF!="No Data",1,IF(#REF!&lt;&gt;"",1,0))</f>
        <v>#REF!</v>
      </c>
      <c r="M111" s="213" t="e">
        <f>IF('Crisis Indicator Data'!#REF!="No Data",1,IF(#REF!&lt;&gt;"",1,0))</f>
        <v>#REF!</v>
      </c>
      <c r="N111" s="213" t="e">
        <f>IF('Crisis Indicator Data'!#REF!="No Data",1,IF(#REF!&lt;&gt;"",1,0))</f>
        <v>#REF!</v>
      </c>
      <c r="O111" s="213" t="e">
        <f>IF('Crisis Indicator Data'!#REF!="No Data",1,IF(#REF!&lt;&gt;"",1,0))</f>
        <v>#REF!</v>
      </c>
      <c r="P111" s="213" t="e">
        <f>IF('Crisis Indicator Data'!#REF!="No Data",1,IF(#REF!&lt;&gt;"",1,0))</f>
        <v>#REF!</v>
      </c>
      <c r="Q111" s="213" t="e">
        <f>IF('Crisis Indicator Data'!#REF!="No Data",1,IF(#REF!&lt;&gt;"",1,0))</f>
        <v>#REF!</v>
      </c>
      <c r="R111" s="213" t="e">
        <f>IF('Crisis Indicator Data'!#REF!="No Data",1,IF(#REF!&lt;&gt;"",1,0))</f>
        <v>#REF!</v>
      </c>
      <c r="S111" s="213" t="e">
        <f>IF('Crisis Indicator Data'!#REF!="No Data",1,IF(#REF!&lt;&gt;"",1,0))</f>
        <v>#REF!</v>
      </c>
      <c r="T111" s="213" t="e">
        <f>IF('Crisis Indicator Data'!#REF!="No Data",1,IF(#REF!&lt;&gt;"",1,0))</f>
        <v>#REF!</v>
      </c>
      <c r="U111" s="213" t="e">
        <f>IF('Crisis Indicator Data'!#REF!="No Data",1,IF(#REF!&lt;&gt;"",1,0))</f>
        <v>#REF!</v>
      </c>
      <c r="V111" s="213" t="e">
        <f>IF('Crisis Indicator Data'!#REF!="No Data",1,IF(#REF!&lt;&gt;"",1,0))</f>
        <v>#REF!</v>
      </c>
      <c r="W111" s="213" t="e">
        <f>IF('Crisis Indicator Data'!#REF!="No Data",1,IF(#REF!&lt;&gt;"",1,0))</f>
        <v>#REF!</v>
      </c>
      <c r="X111" s="213" t="e">
        <f>IF('Crisis Indicator Data'!#REF!="No Data",1,IF(#REF!&lt;&gt;"",1,0))</f>
        <v>#REF!</v>
      </c>
      <c r="Y111" s="213" t="e">
        <f>IF('Crisis Indicator Data'!#REF!="No Data",1,IF(#REF!&lt;&gt;"",1,0))</f>
        <v>#REF!</v>
      </c>
      <c r="Z111" s="213" t="e">
        <f>IF('Crisis Indicator Data'!#REF!="No Data",1,IF(#REF!&lt;&gt;"",1,0))</f>
        <v>#REF!</v>
      </c>
      <c r="AA111" s="213" t="e">
        <f>IF('Crisis Indicator Data'!#REF!="No Data",1,IF(#REF!&lt;&gt;"",1,0))</f>
        <v>#REF!</v>
      </c>
      <c r="AB111" s="213" t="e">
        <f>IF('Crisis Indicator Data'!#REF!="No Data",1,IF(#REF!&lt;&gt;"",1,0))</f>
        <v>#REF!</v>
      </c>
      <c r="AC111" s="213" t="e">
        <f>IF('Crisis Indicator Data'!#REF!="No Data",1,IF(#REF!&lt;&gt;"",1,0))</f>
        <v>#REF!</v>
      </c>
      <c r="AD111" s="213" t="e">
        <f>IF('Crisis Indicator Data'!#REF!="No Data",1,IF(#REF!&lt;&gt;"",1,0))</f>
        <v>#REF!</v>
      </c>
      <c r="AE111" s="213" t="e">
        <f>IF('Crisis Indicator Data'!#REF!="No Data",1,IF(#REF!&lt;&gt;"",1,0))</f>
        <v>#REF!</v>
      </c>
      <c r="AF111" s="213" t="e">
        <f>IF('Crisis Indicator Data'!#REF!="No Data",1,IF(#REF!&lt;&gt;"",1,0))</f>
        <v>#REF!</v>
      </c>
      <c r="AG111" s="213" t="e">
        <f>IF('Crisis Indicator Data'!#REF!="No Data",1,IF(#REF!&lt;&gt;"",1,0))</f>
        <v>#REF!</v>
      </c>
      <c r="AH111" s="213" t="e">
        <f>IF('Crisis Indicator Data'!#REF!="No Data",1,IF(#REF!&lt;&gt;"",1,0))</f>
        <v>#REF!</v>
      </c>
      <c r="AI111" s="213" t="e">
        <f>IF('Crisis Indicator Data'!#REF!="No Data",1,IF(#REF!&lt;&gt;"",1,0))</f>
        <v>#REF!</v>
      </c>
      <c r="AJ111" s="213" t="e">
        <f>IF('Crisis Indicator Data'!#REF!="No Data",1,IF(#REF!&lt;&gt;"",1,0))</f>
        <v>#REF!</v>
      </c>
      <c r="AK111" s="213" t="e">
        <f>IF('Crisis Indicator Data'!#REF!="No Data",1,IF(#REF!&lt;&gt;"",1,0))</f>
        <v>#REF!</v>
      </c>
      <c r="AL111" s="213" t="e">
        <f>IF('Crisis Indicator Data'!#REF!="No Data",1,IF(#REF!&lt;&gt;"",1,0))</f>
        <v>#REF!</v>
      </c>
      <c r="AM111" s="213" t="e">
        <f>IF('Crisis Indicator Data'!#REF!="No Data",1,IF(#REF!&lt;&gt;"",1,0))</f>
        <v>#REF!</v>
      </c>
      <c r="AN111" s="213" t="e">
        <f>IF('Crisis Indicator Data'!#REF!="No Data",1,IF(#REF!&lt;&gt;"",1,0))</f>
        <v>#REF!</v>
      </c>
      <c r="AO111" s="213" t="e">
        <f>IF('Crisis Indicator Data'!#REF!="No Data",1,IF(#REF!&lt;&gt;"",1,0))</f>
        <v>#REF!</v>
      </c>
      <c r="AP111" s="213" t="e">
        <f>IF('Crisis Indicator Data'!#REF!="No Data",1,IF(#REF!&lt;&gt;"",1,0))</f>
        <v>#REF!</v>
      </c>
      <c r="AQ111" s="213" t="e">
        <f>IF('Crisis Indicator Data'!#REF!="No Data",1,IF(#REF!&lt;&gt;"",1,0))</f>
        <v>#REF!</v>
      </c>
      <c r="AR111" s="213" t="e">
        <f>IF('Crisis Indicator Data'!#REF!="No Data",1,IF(#REF!&lt;&gt;"",1,0))</f>
        <v>#REF!</v>
      </c>
      <c r="AS111" s="213" t="e">
        <f>IF('Crisis Indicator Data'!#REF!="No Data",1,IF(#REF!&lt;&gt;"",1,0))</f>
        <v>#REF!</v>
      </c>
      <c r="AT111" s="213" t="e">
        <f>IF('Crisis Indicator Data'!#REF!="No Data",1,IF(#REF!&lt;&gt;"",1,0))</f>
        <v>#REF!</v>
      </c>
      <c r="AU111" s="213" t="e">
        <f>IF('Crisis Indicator Data'!#REF!="No Data",1,IF(#REF!&lt;&gt;"",1,0))</f>
        <v>#REF!</v>
      </c>
      <c r="AV111" s="213" t="e">
        <f>IF('Crisis Indicator Data'!#REF!="No Data",1,IF(#REF!&lt;&gt;"",1,0))</f>
        <v>#REF!</v>
      </c>
      <c r="AW111" s="213" t="e">
        <f>IF('Crisis Indicator Data'!#REF!="No Data",1,IF(#REF!&lt;&gt;"",1,0))</f>
        <v>#REF!</v>
      </c>
      <c r="AX111" s="213" t="e">
        <f>IF('Crisis Indicator Data'!#REF!="No Data",1,IF(#REF!&lt;&gt;"",1,0))</f>
        <v>#REF!</v>
      </c>
      <c r="AY111" s="213" t="e">
        <f>IF('Crisis Indicator Data'!#REF!="No Data",1,IF(#REF!&lt;&gt;"",1,0))</f>
        <v>#REF!</v>
      </c>
      <c r="AZ111" s="213" t="e">
        <f>IF('Crisis Indicator Data'!#REF!="No Data",1,IF(#REF!&lt;&gt;"",1,0))</f>
        <v>#REF!</v>
      </c>
      <c r="BA111" t="e">
        <f t="shared" si="6"/>
        <v>#REF!</v>
      </c>
      <c r="BB111" s="22" t="e">
        <f t="shared" si="7"/>
        <v>#REF!</v>
      </c>
    </row>
    <row r="112" spans="1:54" x14ac:dyDescent="0.35">
      <c r="A112" t="s">
        <v>8145</v>
      </c>
      <c r="B112" s="213" t="e">
        <f>IF('Crisis Indicator Data'!#REF!="No Data",1,IF(#REF!&lt;&gt;"",1,0))</f>
        <v>#REF!</v>
      </c>
      <c r="C112" s="213" t="e">
        <f>IF('Crisis Indicator Data'!#REF!="No Data",1,IF(#REF!&lt;&gt;"",1,0))</f>
        <v>#REF!</v>
      </c>
      <c r="D112" s="213" t="e">
        <f>IF('Crisis Indicator Data'!#REF!="No Data",1,IF(#REF!&lt;&gt;"",1,0))</f>
        <v>#REF!</v>
      </c>
      <c r="E112" s="213" t="e">
        <f>IF('Crisis Indicator Data'!#REF!="No Data",1,IF(#REF!&lt;&gt;"",1,0))</f>
        <v>#REF!</v>
      </c>
      <c r="F112" s="213" t="e">
        <f>IF('Crisis Indicator Data'!#REF!="No Data",1,IF(#REF!&lt;&gt;"",1,0))</f>
        <v>#REF!</v>
      </c>
      <c r="G112" s="213" t="e">
        <f>IF('Crisis Indicator Data'!#REF!="No Data",1,IF(#REF!&lt;&gt;"",1,0))</f>
        <v>#REF!</v>
      </c>
      <c r="H112" s="213" t="e">
        <f>IF('Crisis Indicator Data'!#REF!="No Data",1,IF(#REF!&lt;&gt;"",1,0))</f>
        <v>#REF!</v>
      </c>
      <c r="I112" s="213" t="e">
        <f>IF('Crisis Indicator Data'!#REF!="No Data",1,IF(#REF!&lt;&gt;"",1,0))</f>
        <v>#REF!</v>
      </c>
      <c r="J112" s="213" t="e">
        <f>IF('Crisis Indicator Data'!#REF!="No Data",1,IF(#REF!&lt;&gt;"",1,0))</f>
        <v>#REF!</v>
      </c>
      <c r="K112" s="213" t="e">
        <f>IF('Crisis Indicator Data'!#REF!="No Data",1,IF(#REF!&lt;&gt;"",1,0))</f>
        <v>#REF!</v>
      </c>
      <c r="L112" s="213" t="e">
        <f>IF('Crisis Indicator Data'!#REF!="No Data",1,IF(#REF!&lt;&gt;"",1,0))</f>
        <v>#REF!</v>
      </c>
      <c r="M112" s="213" t="e">
        <f>IF('Crisis Indicator Data'!#REF!="No Data",1,IF(#REF!&lt;&gt;"",1,0))</f>
        <v>#REF!</v>
      </c>
      <c r="N112" s="213" t="e">
        <f>IF('Crisis Indicator Data'!#REF!="No Data",1,IF(#REF!&lt;&gt;"",1,0))</f>
        <v>#REF!</v>
      </c>
      <c r="O112" s="213" t="e">
        <f>IF('Crisis Indicator Data'!#REF!="No Data",1,IF(#REF!&lt;&gt;"",1,0))</f>
        <v>#REF!</v>
      </c>
      <c r="P112" s="213" t="e">
        <f>IF('Crisis Indicator Data'!#REF!="No Data",1,IF(#REF!&lt;&gt;"",1,0))</f>
        <v>#REF!</v>
      </c>
      <c r="Q112" s="213" t="e">
        <f>IF('Crisis Indicator Data'!#REF!="No Data",1,IF(#REF!&lt;&gt;"",1,0))</f>
        <v>#REF!</v>
      </c>
      <c r="R112" s="213" t="e">
        <f>IF('Crisis Indicator Data'!#REF!="No Data",1,IF(#REF!&lt;&gt;"",1,0))</f>
        <v>#REF!</v>
      </c>
      <c r="S112" s="213" t="e">
        <f>IF('Crisis Indicator Data'!#REF!="No Data",1,IF(#REF!&lt;&gt;"",1,0))</f>
        <v>#REF!</v>
      </c>
      <c r="T112" s="213" t="e">
        <f>IF('Crisis Indicator Data'!#REF!="No Data",1,IF(#REF!&lt;&gt;"",1,0))</f>
        <v>#REF!</v>
      </c>
      <c r="U112" s="213" t="e">
        <f>IF('Crisis Indicator Data'!#REF!="No Data",1,IF(#REF!&lt;&gt;"",1,0))</f>
        <v>#REF!</v>
      </c>
      <c r="V112" s="213" t="e">
        <f>IF('Crisis Indicator Data'!#REF!="No Data",1,IF(#REF!&lt;&gt;"",1,0))</f>
        <v>#REF!</v>
      </c>
      <c r="W112" s="213" t="e">
        <f>IF('Crisis Indicator Data'!#REF!="No Data",1,IF(#REF!&lt;&gt;"",1,0))</f>
        <v>#REF!</v>
      </c>
      <c r="X112" s="213" t="e">
        <f>IF('Crisis Indicator Data'!#REF!="No Data",1,IF(#REF!&lt;&gt;"",1,0))</f>
        <v>#REF!</v>
      </c>
      <c r="Y112" s="213" t="e">
        <f>IF('Crisis Indicator Data'!#REF!="No Data",1,IF(#REF!&lt;&gt;"",1,0))</f>
        <v>#REF!</v>
      </c>
      <c r="Z112" s="213" t="e">
        <f>IF('Crisis Indicator Data'!#REF!="No Data",1,IF(#REF!&lt;&gt;"",1,0))</f>
        <v>#REF!</v>
      </c>
      <c r="AA112" s="213" t="e">
        <f>IF('Crisis Indicator Data'!#REF!="No Data",1,IF(#REF!&lt;&gt;"",1,0))</f>
        <v>#REF!</v>
      </c>
      <c r="AB112" s="213" t="e">
        <f>IF('Crisis Indicator Data'!#REF!="No Data",1,IF(#REF!&lt;&gt;"",1,0))</f>
        <v>#REF!</v>
      </c>
      <c r="AC112" s="213" t="e">
        <f>IF('Crisis Indicator Data'!#REF!="No Data",1,IF(#REF!&lt;&gt;"",1,0))</f>
        <v>#REF!</v>
      </c>
      <c r="AD112" s="213" t="e">
        <f>IF('Crisis Indicator Data'!#REF!="No Data",1,IF(#REF!&lt;&gt;"",1,0))</f>
        <v>#REF!</v>
      </c>
      <c r="AE112" s="213" t="e">
        <f>IF('Crisis Indicator Data'!#REF!="No Data",1,IF(#REF!&lt;&gt;"",1,0))</f>
        <v>#REF!</v>
      </c>
      <c r="AF112" s="213" t="e">
        <f>IF('Crisis Indicator Data'!#REF!="No Data",1,IF(#REF!&lt;&gt;"",1,0))</f>
        <v>#REF!</v>
      </c>
      <c r="AG112" s="213" t="e">
        <f>IF('Crisis Indicator Data'!#REF!="No Data",1,IF(#REF!&lt;&gt;"",1,0))</f>
        <v>#REF!</v>
      </c>
      <c r="AH112" s="213" t="e">
        <f>IF('Crisis Indicator Data'!#REF!="No Data",1,IF(#REF!&lt;&gt;"",1,0))</f>
        <v>#REF!</v>
      </c>
      <c r="AI112" s="213" t="e">
        <f>IF('Crisis Indicator Data'!#REF!="No Data",1,IF(#REF!&lt;&gt;"",1,0))</f>
        <v>#REF!</v>
      </c>
      <c r="AJ112" s="213" t="e">
        <f>IF('Crisis Indicator Data'!#REF!="No Data",1,IF(#REF!&lt;&gt;"",1,0))</f>
        <v>#REF!</v>
      </c>
      <c r="AK112" s="213" t="e">
        <f>IF('Crisis Indicator Data'!#REF!="No Data",1,IF(#REF!&lt;&gt;"",1,0))</f>
        <v>#REF!</v>
      </c>
      <c r="AL112" s="213" t="e">
        <f>IF('Crisis Indicator Data'!#REF!="No Data",1,IF(#REF!&lt;&gt;"",1,0))</f>
        <v>#REF!</v>
      </c>
      <c r="AM112" s="213" t="e">
        <f>IF('Crisis Indicator Data'!#REF!="No Data",1,IF(#REF!&lt;&gt;"",1,0))</f>
        <v>#REF!</v>
      </c>
      <c r="AN112" s="213" t="e">
        <f>IF('Crisis Indicator Data'!#REF!="No Data",1,IF(#REF!&lt;&gt;"",1,0))</f>
        <v>#REF!</v>
      </c>
      <c r="AO112" s="213" t="e">
        <f>IF('Crisis Indicator Data'!#REF!="No Data",1,IF(#REF!&lt;&gt;"",1,0))</f>
        <v>#REF!</v>
      </c>
      <c r="AP112" s="213" t="e">
        <f>IF('Crisis Indicator Data'!#REF!="No Data",1,IF(#REF!&lt;&gt;"",1,0))</f>
        <v>#REF!</v>
      </c>
      <c r="AQ112" s="213" t="e">
        <f>IF('Crisis Indicator Data'!#REF!="No Data",1,IF(#REF!&lt;&gt;"",1,0))</f>
        <v>#REF!</v>
      </c>
      <c r="AR112" s="213" t="e">
        <f>IF('Crisis Indicator Data'!#REF!="No Data",1,IF(#REF!&lt;&gt;"",1,0))</f>
        <v>#REF!</v>
      </c>
      <c r="AS112" s="213" t="e">
        <f>IF('Crisis Indicator Data'!#REF!="No Data",1,IF(#REF!&lt;&gt;"",1,0))</f>
        <v>#REF!</v>
      </c>
      <c r="AT112" s="213" t="e">
        <f>IF('Crisis Indicator Data'!#REF!="No Data",1,IF(#REF!&lt;&gt;"",1,0))</f>
        <v>#REF!</v>
      </c>
      <c r="AU112" s="213" t="e">
        <f>IF('Crisis Indicator Data'!#REF!="No Data",1,IF(#REF!&lt;&gt;"",1,0))</f>
        <v>#REF!</v>
      </c>
      <c r="AV112" s="213" t="e">
        <f>IF('Crisis Indicator Data'!#REF!="No Data",1,IF(#REF!&lt;&gt;"",1,0))</f>
        <v>#REF!</v>
      </c>
      <c r="AW112" s="213" t="e">
        <f>IF('Crisis Indicator Data'!#REF!="No Data",1,IF(#REF!&lt;&gt;"",1,0))</f>
        <v>#REF!</v>
      </c>
      <c r="AX112" s="213" t="e">
        <f>IF('Crisis Indicator Data'!#REF!="No Data",1,IF(#REF!&lt;&gt;"",1,0))</f>
        <v>#REF!</v>
      </c>
      <c r="AY112" s="213" t="e">
        <f>IF('Crisis Indicator Data'!#REF!="No Data",1,IF(#REF!&lt;&gt;"",1,0))</f>
        <v>#REF!</v>
      </c>
      <c r="AZ112" s="213" t="e">
        <f>IF('Crisis Indicator Data'!#REF!="No Data",1,IF(#REF!&lt;&gt;"",1,0))</f>
        <v>#REF!</v>
      </c>
      <c r="BA112" t="e">
        <f t="shared" si="6"/>
        <v>#REF!</v>
      </c>
      <c r="BB112" s="22" t="e">
        <f t="shared" si="7"/>
        <v>#REF!</v>
      </c>
    </row>
    <row r="113" spans="1:54" x14ac:dyDescent="0.35">
      <c r="A113" t="s">
        <v>8223</v>
      </c>
      <c r="B113" s="213" t="e">
        <f>IF('Crisis Indicator Data'!#REF!="No Data",1,IF(#REF!&lt;&gt;"",1,0))</f>
        <v>#REF!</v>
      </c>
      <c r="C113" s="213" t="e">
        <f>IF('Crisis Indicator Data'!#REF!="No Data",1,IF(#REF!&lt;&gt;"",1,0))</f>
        <v>#REF!</v>
      </c>
      <c r="D113" s="213" t="e">
        <f>IF('Crisis Indicator Data'!#REF!="No Data",1,IF(#REF!&lt;&gt;"",1,0))</f>
        <v>#REF!</v>
      </c>
      <c r="E113" s="213" t="e">
        <f>IF('Crisis Indicator Data'!#REF!="No Data",1,IF(#REF!&lt;&gt;"",1,0))</f>
        <v>#REF!</v>
      </c>
      <c r="F113" s="213" t="e">
        <f>IF('Crisis Indicator Data'!#REF!="No Data",1,IF(#REF!&lt;&gt;"",1,0))</f>
        <v>#REF!</v>
      </c>
      <c r="G113" s="213" t="e">
        <f>IF('Crisis Indicator Data'!#REF!="No Data",1,IF(#REF!&lt;&gt;"",1,0))</f>
        <v>#REF!</v>
      </c>
      <c r="H113" s="213" t="e">
        <f>IF('Crisis Indicator Data'!#REF!="No Data",1,IF(#REF!&lt;&gt;"",1,0))</f>
        <v>#REF!</v>
      </c>
      <c r="I113" s="213" t="e">
        <f>IF('Crisis Indicator Data'!#REF!="No Data",1,IF(#REF!&lt;&gt;"",1,0))</f>
        <v>#REF!</v>
      </c>
      <c r="J113" s="213" t="e">
        <f>IF('Crisis Indicator Data'!#REF!="No Data",1,IF(#REF!&lt;&gt;"",1,0))</f>
        <v>#REF!</v>
      </c>
      <c r="K113" s="213" t="e">
        <f>IF('Crisis Indicator Data'!#REF!="No Data",1,IF(#REF!&lt;&gt;"",1,0))</f>
        <v>#REF!</v>
      </c>
      <c r="L113" s="213" t="e">
        <f>IF('Crisis Indicator Data'!#REF!="No Data",1,IF(#REF!&lt;&gt;"",1,0))</f>
        <v>#REF!</v>
      </c>
      <c r="M113" s="213" t="e">
        <f>IF('Crisis Indicator Data'!#REF!="No Data",1,IF(#REF!&lt;&gt;"",1,0))</f>
        <v>#REF!</v>
      </c>
      <c r="N113" s="213" t="e">
        <f>IF('Crisis Indicator Data'!#REF!="No Data",1,IF(#REF!&lt;&gt;"",1,0))</f>
        <v>#REF!</v>
      </c>
      <c r="O113" s="213" t="e">
        <f>IF('Crisis Indicator Data'!#REF!="No Data",1,IF(#REF!&lt;&gt;"",1,0))</f>
        <v>#REF!</v>
      </c>
      <c r="P113" s="213" t="e">
        <f>IF('Crisis Indicator Data'!#REF!="No Data",1,IF(#REF!&lt;&gt;"",1,0))</f>
        <v>#REF!</v>
      </c>
      <c r="Q113" s="213" t="e">
        <f>IF('Crisis Indicator Data'!#REF!="No Data",1,IF(#REF!&lt;&gt;"",1,0))</f>
        <v>#REF!</v>
      </c>
      <c r="R113" s="213" t="e">
        <f>IF('Crisis Indicator Data'!#REF!="No Data",1,IF(#REF!&lt;&gt;"",1,0))</f>
        <v>#REF!</v>
      </c>
      <c r="S113" s="213" t="e">
        <f>IF('Crisis Indicator Data'!#REF!="No Data",1,IF(#REF!&lt;&gt;"",1,0))</f>
        <v>#REF!</v>
      </c>
      <c r="T113" s="213" t="e">
        <f>IF('Crisis Indicator Data'!#REF!="No Data",1,IF(#REF!&lt;&gt;"",1,0))</f>
        <v>#REF!</v>
      </c>
      <c r="U113" s="213" t="e">
        <f>IF('Crisis Indicator Data'!#REF!="No Data",1,IF(#REF!&lt;&gt;"",1,0))</f>
        <v>#REF!</v>
      </c>
      <c r="V113" s="213" t="e">
        <f>IF('Crisis Indicator Data'!#REF!="No Data",1,IF(#REF!&lt;&gt;"",1,0))</f>
        <v>#REF!</v>
      </c>
      <c r="W113" s="213" t="e">
        <f>IF('Crisis Indicator Data'!#REF!="No Data",1,IF(#REF!&lt;&gt;"",1,0))</f>
        <v>#REF!</v>
      </c>
      <c r="X113" s="213" t="e">
        <f>IF('Crisis Indicator Data'!#REF!="No Data",1,IF(#REF!&lt;&gt;"",1,0))</f>
        <v>#REF!</v>
      </c>
      <c r="Y113" s="213" t="e">
        <f>IF('Crisis Indicator Data'!#REF!="No Data",1,IF(#REF!&lt;&gt;"",1,0))</f>
        <v>#REF!</v>
      </c>
      <c r="Z113" s="213" t="e">
        <f>IF('Crisis Indicator Data'!#REF!="No Data",1,IF(#REF!&lt;&gt;"",1,0))</f>
        <v>#REF!</v>
      </c>
      <c r="AA113" s="213" t="e">
        <f>IF('Crisis Indicator Data'!#REF!="No Data",1,IF(#REF!&lt;&gt;"",1,0))</f>
        <v>#REF!</v>
      </c>
      <c r="AB113" s="213" t="e">
        <f>IF('Crisis Indicator Data'!#REF!="No Data",1,IF(#REF!&lt;&gt;"",1,0))</f>
        <v>#REF!</v>
      </c>
      <c r="AC113" s="213" t="e">
        <f>IF('Crisis Indicator Data'!#REF!="No Data",1,IF(#REF!&lt;&gt;"",1,0))</f>
        <v>#REF!</v>
      </c>
      <c r="AD113" s="213" t="e">
        <f>IF('Crisis Indicator Data'!#REF!="No Data",1,IF(#REF!&lt;&gt;"",1,0))</f>
        <v>#REF!</v>
      </c>
      <c r="AE113" s="213" t="e">
        <f>IF('Crisis Indicator Data'!#REF!="No Data",1,IF(#REF!&lt;&gt;"",1,0))</f>
        <v>#REF!</v>
      </c>
      <c r="AF113" s="213" t="e">
        <f>IF('Crisis Indicator Data'!#REF!="No Data",1,IF(#REF!&lt;&gt;"",1,0))</f>
        <v>#REF!</v>
      </c>
      <c r="AG113" s="213" t="e">
        <f>IF('Crisis Indicator Data'!#REF!="No Data",1,IF(#REF!&lt;&gt;"",1,0))</f>
        <v>#REF!</v>
      </c>
      <c r="AH113" s="213" t="e">
        <f>IF('Crisis Indicator Data'!#REF!="No Data",1,IF(#REF!&lt;&gt;"",1,0))</f>
        <v>#REF!</v>
      </c>
      <c r="AI113" s="213" t="e">
        <f>IF('Crisis Indicator Data'!#REF!="No Data",1,IF(#REF!&lt;&gt;"",1,0))</f>
        <v>#REF!</v>
      </c>
      <c r="AJ113" s="213" t="e">
        <f>IF('Crisis Indicator Data'!#REF!="No Data",1,IF(#REF!&lt;&gt;"",1,0))</f>
        <v>#REF!</v>
      </c>
      <c r="AK113" s="213" t="e">
        <f>IF('Crisis Indicator Data'!#REF!="No Data",1,IF(#REF!&lt;&gt;"",1,0))</f>
        <v>#REF!</v>
      </c>
      <c r="AL113" s="213" t="e">
        <f>IF('Crisis Indicator Data'!#REF!="No Data",1,IF(#REF!&lt;&gt;"",1,0))</f>
        <v>#REF!</v>
      </c>
      <c r="AM113" s="213" t="e">
        <f>IF('Crisis Indicator Data'!#REF!="No Data",1,IF(#REF!&lt;&gt;"",1,0))</f>
        <v>#REF!</v>
      </c>
      <c r="AN113" s="213" t="e">
        <f>IF('Crisis Indicator Data'!#REF!="No Data",1,IF(#REF!&lt;&gt;"",1,0))</f>
        <v>#REF!</v>
      </c>
      <c r="AO113" s="213" t="e">
        <f>IF('Crisis Indicator Data'!#REF!="No Data",1,IF(#REF!&lt;&gt;"",1,0))</f>
        <v>#REF!</v>
      </c>
      <c r="AP113" s="213" t="e">
        <f>IF('Crisis Indicator Data'!#REF!="No Data",1,IF(#REF!&lt;&gt;"",1,0))</f>
        <v>#REF!</v>
      </c>
      <c r="AQ113" s="213" t="e">
        <f>IF('Crisis Indicator Data'!#REF!="No Data",1,IF(#REF!&lt;&gt;"",1,0))</f>
        <v>#REF!</v>
      </c>
      <c r="AR113" s="213" t="e">
        <f>IF('Crisis Indicator Data'!#REF!="No Data",1,IF(#REF!&lt;&gt;"",1,0))</f>
        <v>#REF!</v>
      </c>
      <c r="AS113" s="213" t="e">
        <f>IF('Crisis Indicator Data'!#REF!="No Data",1,IF(#REF!&lt;&gt;"",1,0))</f>
        <v>#REF!</v>
      </c>
      <c r="AT113" s="213" t="e">
        <f>IF('Crisis Indicator Data'!#REF!="No Data",1,IF(#REF!&lt;&gt;"",1,0))</f>
        <v>#REF!</v>
      </c>
      <c r="AU113" s="213" t="e">
        <f>IF('Crisis Indicator Data'!#REF!="No Data",1,IF(#REF!&lt;&gt;"",1,0))</f>
        <v>#REF!</v>
      </c>
      <c r="AV113" s="213" t="e">
        <f>IF('Crisis Indicator Data'!#REF!="No Data",1,IF(#REF!&lt;&gt;"",1,0))</f>
        <v>#REF!</v>
      </c>
      <c r="AW113" s="213" t="e">
        <f>IF('Crisis Indicator Data'!#REF!="No Data",1,IF(#REF!&lt;&gt;"",1,0))</f>
        <v>#REF!</v>
      </c>
      <c r="AX113" s="213" t="e">
        <f>IF('Crisis Indicator Data'!#REF!="No Data",1,IF(#REF!&lt;&gt;"",1,0))</f>
        <v>#REF!</v>
      </c>
      <c r="AY113" s="213" t="e">
        <f>IF('Crisis Indicator Data'!#REF!="No Data",1,IF(#REF!&lt;&gt;"",1,0))</f>
        <v>#REF!</v>
      </c>
      <c r="AZ113" s="213" t="e">
        <f>IF('Crisis Indicator Data'!#REF!="No Data",1,IF(#REF!&lt;&gt;"",1,0))</f>
        <v>#REF!</v>
      </c>
      <c r="BA113" t="e">
        <f t="shared" si="6"/>
        <v>#REF!</v>
      </c>
      <c r="BB113" s="22" t="e">
        <f t="shared" si="7"/>
        <v>#REF!</v>
      </c>
    </row>
    <row r="114" spans="1:54" x14ac:dyDescent="0.35">
      <c r="A114" t="s">
        <v>8239</v>
      </c>
      <c r="B114" s="213" t="e">
        <f>IF('Crisis Indicator Data'!#REF!="No Data",1,IF(#REF!&lt;&gt;"",1,0))</f>
        <v>#REF!</v>
      </c>
      <c r="C114" s="213" t="e">
        <f>IF('Crisis Indicator Data'!#REF!="No Data",1,IF(#REF!&lt;&gt;"",1,0))</f>
        <v>#REF!</v>
      </c>
      <c r="D114" s="213" t="e">
        <f>IF('Crisis Indicator Data'!#REF!="No Data",1,IF(#REF!&lt;&gt;"",1,0))</f>
        <v>#REF!</v>
      </c>
      <c r="E114" s="213" t="e">
        <f>IF('Crisis Indicator Data'!#REF!="No Data",1,IF(#REF!&lt;&gt;"",1,0))</f>
        <v>#REF!</v>
      </c>
      <c r="F114" s="213" t="e">
        <f>IF('Crisis Indicator Data'!#REF!="No Data",1,IF(#REF!&lt;&gt;"",1,0))</f>
        <v>#REF!</v>
      </c>
      <c r="G114" s="213" t="e">
        <f>IF('Crisis Indicator Data'!#REF!="No Data",1,IF(#REF!&lt;&gt;"",1,0))</f>
        <v>#REF!</v>
      </c>
      <c r="H114" s="213" t="e">
        <f>IF('Crisis Indicator Data'!#REF!="No Data",1,IF(#REF!&lt;&gt;"",1,0))</f>
        <v>#REF!</v>
      </c>
      <c r="I114" s="213" t="e">
        <f>IF('Crisis Indicator Data'!#REF!="No Data",1,IF(#REF!&lt;&gt;"",1,0))</f>
        <v>#REF!</v>
      </c>
      <c r="J114" s="213" t="e">
        <f>IF('Crisis Indicator Data'!#REF!="No Data",1,IF(#REF!&lt;&gt;"",1,0))</f>
        <v>#REF!</v>
      </c>
      <c r="K114" s="213" t="e">
        <f>IF('Crisis Indicator Data'!#REF!="No Data",1,IF(#REF!&lt;&gt;"",1,0))</f>
        <v>#REF!</v>
      </c>
      <c r="L114" s="213" t="e">
        <f>IF('Crisis Indicator Data'!#REF!="No Data",1,IF(#REF!&lt;&gt;"",1,0))</f>
        <v>#REF!</v>
      </c>
      <c r="M114" s="213" t="e">
        <f>IF('Crisis Indicator Data'!#REF!="No Data",1,IF(#REF!&lt;&gt;"",1,0))</f>
        <v>#REF!</v>
      </c>
      <c r="N114" s="213" t="e">
        <f>IF('Crisis Indicator Data'!#REF!="No Data",1,IF(#REF!&lt;&gt;"",1,0))</f>
        <v>#REF!</v>
      </c>
      <c r="O114" s="213" t="e">
        <f>IF('Crisis Indicator Data'!#REF!="No Data",1,IF(#REF!&lt;&gt;"",1,0))</f>
        <v>#REF!</v>
      </c>
      <c r="P114" s="213" t="e">
        <f>IF('Crisis Indicator Data'!#REF!="No Data",1,IF(#REF!&lt;&gt;"",1,0))</f>
        <v>#REF!</v>
      </c>
      <c r="Q114" s="213" t="e">
        <f>IF('Crisis Indicator Data'!#REF!="No Data",1,IF(#REF!&lt;&gt;"",1,0))</f>
        <v>#REF!</v>
      </c>
      <c r="R114" s="213" t="e">
        <f>IF('Crisis Indicator Data'!#REF!="No Data",1,IF(#REF!&lt;&gt;"",1,0))</f>
        <v>#REF!</v>
      </c>
      <c r="S114" s="213" t="e">
        <f>IF('Crisis Indicator Data'!#REF!="No Data",1,IF(#REF!&lt;&gt;"",1,0))</f>
        <v>#REF!</v>
      </c>
      <c r="T114" s="213" t="e">
        <f>IF('Crisis Indicator Data'!#REF!="No Data",1,IF(#REF!&lt;&gt;"",1,0))</f>
        <v>#REF!</v>
      </c>
      <c r="U114" s="213" t="e">
        <f>IF('Crisis Indicator Data'!#REF!="No Data",1,IF(#REF!&lt;&gt;"",1,0))</f>
        <v>#REF!</v>
      </c>
      <c r="V114" s="213" t="e">
        <f>IF('Crisis Indicator Data'!#REF!="No Data",1,IF(#REF!&lt;&gt;"",1,0))</f>
        <v>#REF!</v>
      </c>
      <c r="W114" s="213" t="e">
        <f>IF('Crisis Indicator Data'!#REF!="No Data",1,IF(#REF!&lt;&gt;"",1,0))</f>
        <v>#REF!</v>
      </c>
      <c r="X114" s="213" t="e">
        <f>IF('Crisis Indicator Data'!#REF!="No Data",1,IF(#REF!&lt;&gt;"",1,0))</f>
        <v>#REF!</v>
      </c>
      <c r="Y114" s="213" t="e">
        <f>IF('Crisis Indicator Data'!#REF!="No Data",1,IF(#REF!&lt;&gt;"",1,0))</f>
        <v>#REF!</v>
      </c>
      <c r="Z114" s="213" t="e">
        <f>IF('Crisis Indicator Data'!#REF!="No Data",1,IF(#REF!&lt;&gt;"",1,0))</f>
        <v>#REF!</v>
      </c>
      <c r="AA114" s="213" t="e">
        <f>IF('Crisis Indicator Data'!#REF!="No Data",1,IF(#REF!&lt;&gt;"",1,0))</f>
        <v>#REF!</v>
      </c>
      <c r="AB114" s="213" t="e">
        <f>IF('Crisis Indicator Data'!#REF!="No Data",1,IF(#REF!&lt;&gt;"",1,0))</f>
        <v>#REF!</v>
      </c>
      <c r="AC114" s="213" t="e">
        <f>IF('Crisis Indicator Data'!#REF!="No Data",1,IF(#REF!&lt;&gt;"",1,0))</f>
        <v>#REF!</v>
      </c>
      <c r="AD114" s="213" t="e">
        <f>IF('Crisis Indicator Data'!#REF!="No Data",1,IF(#REF!&lt;&gt;"",1,0))</f>
        <v>#REF!</v>
      </c>
      <c r="AE114" s="213" t="e">
        <f>IF('Crisis Indicator Data'!#REF!="No Data",1,IF(#REF!&lt;&gt;"",1,0))</f>
        <v>#REF!</v>
      </c>
      <c r="AF114" s="213" t="e">
        <f>IF('Crisis Indicator Data'!#REF!="No Data",1,IF(#REF!&lt;&gt;"",1,0))</f>
        <v>#REF!</v>
      </c>
      <c r="AG114" s="213" t="e">
        <f>IF('Crisis Indicator Data'!#REF!="No Data",1,IF(#REF!&lt;&gt;"",1,0))</f>
        <v>#REF!</v>
      </c>
      <c r="AH114" s="213" t="e">
        <f>IF('Crisis Indicator Data'!#REF!="No Data",1,IF(#REF!&lt;&gt;"",1,0))</f>
        <v>#REF!</v>
      </c>
      <c r="AI114" s="213" t="e">
        <f>IF('Crisis Indicator Data'!#REF!="No Data",1,IF(#REF!&lt;&gt;"",1,0))</f>
        <v>#REF!</v>
      </c>
      <c r="AJ114" s="213" t="e">
        <f>IF('Crisis Indicator Data'!#REF!="No Data",1,IF(#REF!&lt;&gt;"",1,0))</f>
        <v>#REF!</v>
      </c>
      <c r="AK114" s="213" t="e">
        <f>IF('Crisis Indicator Data'!#REF!="No Data",1,IF(#REF!&lt;&gt;"",1,0))</f>
        <v>#REF!</v>
      </c>
      <c r="AL114" s="213" t="e">
        <f>IF('Crisis Indicator Data'!#REF!="No Data",1,IF(#REF!&lt;&gt;"",1,0))</f>
        <v>#REF!</v>
      </c>
      <c r="AM114" s="213" t="e">
        <f>IF('Crisis Indicator Data'!#REF!="No Data",1,IF(#REF!&lt;&gt;"",1,0))</f>
        <v>#REF!</v>
      </c>
      <c r="AN114" s="213" t="e">
        <f>IF('Crisis Indicator Data'!#REF!="No Data",1,IF(#REF!&lt;&gt;"",1,0))</f>
        <v>#REF!</v>
      </c>
      <c r="AO114" s="213" t="e">
        <f>IF('Crisis Indicator Data'!#REF!="No Data",1,IF(#REF!&lt;&gt;"",1,0))</f>
        <v>#REF!</v>
      </c>
      <c r="AP114" s="213" t="e">
        <f>IF('Crisis Indicator Data'!#REF!="No Data",1,IF(#REF!&lt;&gt;"",1,0))</f>
        <v>#REF!</v>
      </c>
      <c r="AQ114" s="213" t="e">
        <f>IF('Crisis Indicator Data'!#REF!="No Data",1,IF(#REF!&lt;&gt;"",1,0))</f>
        <v>#REF!</v>
      </c>
      <c r="AR114" s="213" t="e">
        <f>IF('Crisis Indicator Data'!#REF!="No Data",1,IF(#REF!&lt;&gt;"",1,0))</f>
        <v>#REF!</v>
      </c>
      <c r="AS114" s="213" t="e">
        <f>IF('Crisis Indicator Data'!#REF!="No Data",1,IF(#REF!&lt;&gt;"",1,0))</f>
        <v>#REF!</v>
      </c>
      <c r="AT114" s="213" t="e">
        <f>IF('Crisis Indicator Data'!#REF!="No Data",1,IF(#REF!&lt;&gt;"",1,0))</f>
        <v>#REF!</v>
      </c>
      <c r="AU114" s="213" t="e">
        <f>IF('Crisis Indicator Data'!#REF!="No Data",1,IF(#REF!&lt;&gt;"",1,0))</f>
        <v>#REF!</v>
      </c>
      <c r="AV114" s="213" t="e">
        <f>IF('Crisis Indicator Data'!#REF!="No Data",1,IF(#REF!&lt;&gt;"",1,0))</f>
        <v>#REF!</v>
      </c>
      <c r="AW114" s="213" t="e">
        <f>IF('Crisis Indicator Data'!#REF!="No Data",1,IF(#REF!&lt;&gt;"",1,0))</f>
        <v>#REF!</v>
      </c>
      <c r="AX114" s="213" t="e">
        <f>IF('Crisis Indicator Data'!#REF!="No Data",1,IF(#REF!&lt;&gt;"",1,0))</f>
        <v>#REF!</v>
      </c>
      <c r="AY114" s="213" t="e">
        <f>IF('Crisis Indicator Data'!#REF!="No Data",1,IF(#REF!&lt;&gt;"",1,0))</f>
        <v>#REF!</v>
      </c>
      <c r="AZ114" s="213" t="e">
        <f>IF('Crisis Indicator Data'!#REF!="No Data",1,IF(#REF!&lt;&gt;"",1,0))</f>
        <v>#REF!</v>
      </c>
      <c r="BA114" t="e">
        <f t="shared" si="6"/>
        <v>#REF!</v>
      </c>
      <c r="BB114" s="22" t="e">
        <f t="shared" si="7"/>
        <v>#REF!</v>
      </c>
    </row>
    <row r="115" spans="1:54" x14ac:dyDescent="0.35">
      <c r="A115" t="s">
        <v>8237</v>
      </c>
      <c r="B115" s="213" t="e">
        <f>IF('Crisis Indicator Data'!#REF!="No Data",1,IF(#REF!&lt;&gt;"",1,0))</f>
        <v>#REF!</v>
      </c>
      <c r="C115" s="213" t="e">
        <f>IF('Crisis Indicator Data'!#REF!="No Data",1,IF(#REF!&lt;&gt;"",1,0))</f>
        <v>#REF!</v>
      </c>
      <c r="D115" s="213" t="e">
        <f>IF('Crisis Indicator Data'!#REF!="No Data",1,IF(#REF!&lt;&gt;"",1,0))</f>
        <v>#REF!</v>
      </c>
      <c r="E115" s="213" t="e">
        <f>IF('Crisis Indicator Data'!#REF!="No Data",1,IF(#REF!&lt;&gt;"",1,0))</f>
        <v>#REF!</v>
      </c>
      <c r="F115" s="213" t="e">
        <f>IF('Crisis Indicator Data'!#REF!="No Data",1,IF(#REF!&lt;&gt;"",1,0))</f>
        <v>#REF!</v>
      </c>
      <c r="G115" s="213" t="e">
        <f>IF('Crisis Indicator Data'!#REF!="No Data",1,IF(#REF!&lt;&gt;"",1,0))</f>
        <v>#REF!</v>
      </c>
      <c r="H115" s="213" t="e">
        <f>IF('Crisis Indicator Data'!#REF!="No Data",1,IF(#REF!&lt;&gt;"",1,0))</f>
        <v>#REF!</v>
      </c>
      <c r="I115" s="213" t="e">
        <f>IF('Crisis Indicator Data'!#REF!="No Data",1,IF(#REF!&lt;&gt;"",1,0))</f>
        <v>#REF!</v>
      </c>
      <c r="J115" s="213" t="e">
        <f>IF('Crisis Indicator Data'!#REF!="No Data",1,IF(#REF!&lt;&gt;"",1,0))</f>
        <v>#REF!</v>
      </c>
      <c r="K115" s="213" t="e">
        <f>IF('Crisis Indicator Data'!#REF!="No Data",1,IF(#REF!&lt;&gt;"",1,0))</f>
        <v>#REF!</v>
      </c>
      <c r="L115" s="213" t="e">
        <f>IF('Crisis Indicator Data'!#REF!="No Data",1,IF(#REF!&lt;&gt;"",1,0))</f>
        <v>#REF!</v>
      </c>
      <c r="M115" s="213" t="e">
        <f>IF('Crisis Indicator Data'!#REF!="No Data",1,IF(#REF!&lt;&gt;"",1,0))</f>
        <v>#REF!</v>
      </c>
      <c r="N115" s="213" t="e">
        <f>IF('Crisis Indicator Data'!#REF!="No Data",1,IF(#REF!&lt;&gt;"",1,0))</f>
        <v>#REF!</v>
      </c>
      <c r="O115" s="213" t="e">
        <f>IF('Crisis Indicator Data'!#REF!="No Data",1,IF(#REF!&lt;&gt;"",1,0))</f>
        <v>#REF!</v>
      </c>
      <c r="P115" s="213" t="e">
        <f>IF('Crisis Indicator Data'!#REF!="No Data",1,IF(#REF!&lt;&gt;"",1,0))</f>
        <v>#REF!</v>
      </c>
      <c r="Q115" s="213" t="e">
        <f>IF('Crisis Indicator Data'!#REF!="No Data",1,IF(#REF!&lt;&gt;"",1,0))</f>
        <v>#REF!</v>
      </c>
      <c r="R115" s="213" t="e">
        <f>IF('Crisis Indicator Data'!#REF!="No Data",1,IF(#REF!&lt;&gt;"",1,0))</f>
        <v>#REF!</v>
      </c>
      <c r="S115" s="213" t="e">
        <f>IF('Crisis Indicator Data'!#REF!="No Data",1,IF(#REF!&lt;&gt;"",1,0))</f>
        <v>#REF!</v>
      </c>
      <c r="T115" s="213" t="e">
        <f>IF('Crisis Indicator Data'!#REF!="No Data",1,IF(#REF!&lt;&gt;"",1,0))</f>
        <v>#REF!</v>
      </c>
      <c r="U115" s="213" t="e">
        <f>IF('Crisis Indicator Data'!#REF!="No Data",1,IF(#REF!&lt;&gt;"",1,0))</f>
        <v>#REF!</v>
      </c>
      <c r="V115" s="213" t="e">
        <f>IF('Crisis Indicator Data'!#REF!="No Data",1,IF(#REF!&lt;&gt;"",1,0))</f>
        <v>#REF!</v>
      </c>
      <c r="W115" s="213" t="e">
        <f>IF('Crisis Indicator Data'!#REF!="No Data",1,IF(#REF!&lt;&gt;"",1,0))</f>
        <v>#REF!</v>
      </c>
      <c r="X115" s="213" t="e">
        <f>IF('Crisis Indicator Data'!#REF!="No Data",1,IF(#REF!&lt;&gt;"",1,0))</f>
        <v>#REF!</v>
      </c>
      <c r="Y115" s="213" t="e">
        <f>IF('Crisis Indicator Data'!#REF!="No Data",1,IF(#REF!&lt;&gt;"",1,0))</f>
        <v>#REF!</v>
      </c>
      <c r="Z115" s="213" t="e">
        <f>IF('Crisis Indicator Data'!#REF!="No Data",1,IF(#REF!&lt;&gt;"",1,0))</f>
        <v>#REF!</v>
      </c>
      <c r="AA115" s="213" t="e">
        <f>IF('Crisis Indicator Data'!#REF!="No Data",1,IF(#REF!&lt;&gt;"",1,0))</f>
        <v>#REF!</v>
      </c>
      <c r="AB115" s="213" t="e">
        <f>IF('Crisis Indicator Data'!#REF!="No Data",1,IF(#REF!&lt;&gt;"",1,0))</f>
        <v>#REF!</v>
      </c>
      <c r="AC115" s="213" t="e">
        <f>IF('Crisis Indicator Data'!#REF!="No Data",1,IF(#REF!&lt;&gt;"",1,0))</f>
        <v>#REF!</v>
      </c>
      <c r="AD115" s="213" t="e">
        <f>IF('Crisis Indicator Data'!#REF!="No Data",1,IF(#REF!&lt;&gt;"",1,0))</f>
        <v>#REF!</v>
      </c>
      <c r="AE115" s="213" t="e">
        <f>IF('Crisis Indicator Data'!#REF!="No Data",1,IF(#REF!&lt;&gt;"",1,0))</f>
        <v>#REF!</v>
      </c>
      <c r="AF115" s="213" t="e">
        <f>IF('Crisis Indicator Data'!#REF!="No Data",1,IF(#REF!&lt;&gt;"",1,0))</f>
        <v>#REF!</v>
      </c>
      <c r="AG115" s="213" t="e">
        <f>IF('Crisis Indicator Data'!#REF!="No Data",1,IF(#REF!&lt;&gt;"",1,0))</f>
        <v>#REF!</v>
      </c>
      <c r="AH115" s="213" t="e">
        <f>IF('Crisis Indicator Data'!#REF!="No Data",1,IF(#REF!&lt;&gt;"",1,0))</f>
        <v>#REF!</v>
      </c>
      <c r="AI115" s="213" t="e">
        <f>IF('Crisis Indicator Data'!#REF!="No Data",1,IF(#REF!&lt;&gt;"",1,0))</f>
        <v>#REF!</v>
      </c>
      <c r="AJ115" s="213" t="e">
        <f>IF('Crisis Indicator Data'!#REF!="No Data",1,IF(#REF!&lt;&gt;"",1,0))</f>
        <v>#REF!</v>
      </c>
      <c r="AK115" s="213" t="e">
        <f>IF('Crisis Indicator Data'!#REF!="No Data",1,IF(#REF!&lt;&gt;"",1,0))</f>
        <v>#REF!</v>
      </c>
      <c r="AL115" s="213" t="e">
        <f>IF('Crisis Indicator Data'!#REF!="No Data",1,IF(#REF!&lt;&gt;"",1,0))</f>
        <v>#REF!</v>
      </c>
      <c r="AM115" s="213" t="e">
        <f>IF('Crisis Indicator Data'!#REF!="No Data",1,IF(#REF!&lt;&gt;"",1,0))</f>
        <v>#REF!</v>
      </c>
      <c r="AN115" s="213" t="e">
        <f>IF('Crisis Indicator Data'!#REF!="No Data",1,IF(#REF!&lt;&gt;"",1,0))</f>
        <v>#REF!</v>
      </c>
      <c r="AO115" s="213" t="e">
        <f>IF('Crisis Indicator Data'!#REF!="No Data",1,IF(#REF!&lt;&gt;"",1,0))</f>
        <v>#REF!</v>
      </c>
      <c r="AP115" s="213" t="e">
        <f>IF('Crisis Indicator Data'!#REF!="No Data",1,IF(#REF!&lt;&gt;"",1,0))</f>
        <v>#REF!</v>
      </c>
      <c r="AQ115" s="213" t="e">
        <f>IF('Crisis Indicator Data'!#REF!="No Data",1,IF(#REF!&lt;&gt;"",1,0))</f>
        <v>#REF!</v>
      </c>
      <c r="AR115" s="213" t="e">
        <f>IF('Crisis Indicator Data'!#REF!="No Data",1,IF(#REF!&lt;&gt;"",1,0))</f>
        <v>#REF!</v>
      </c>
      <c r="AS115" s="213" t="e">
        <f>IF('Crisis Indicator Data'!#REF!="No Data",1,IF(#REF!&lt;&gt;"",1,0))</f>
        <v>#REF!</v>
      </c>
      <c r="AT115" s="213" t="e">
        <f>IF('Crisis Indicator Data'!#REF!="No Data",1,IF(#REF!&lt;&gt;"",1,0))</f>
        <v>#REF!</v>
      </c>
      <c r="AU115" s="213" t="e">
        <f>IF('Crisis Indicator Data'!#REF!="No Data",1,IF(#REF!&lt;&gt;"",1,0))</f>
        <v>#REF!</v>
      </c>
      <c r="AV115" s="213" t="e">
        <f>IF('Crisis Indicator Data'!#REF!="No Data",1,IF(#REF!&lt;&gt;"",1,0))</f>
        <v>#REF!</v>
      </c>
      <c r="AW115" s="213" t="e">
        <f>IF('Crisis Indicator Data'!#REF!="No Data",1,IF(#REF!&lt;&gt;"",1,0))</f>
        <v>#REF!</v>
      </c>
      <c r="AX115" s="213" t="e">
        <f>IF('Crisis Indicator Data'!#REF!="No Data",1,IF(#REF!&lt;&gt;"",1,0))</f>
        <v>#REF!</v>
      </c>
      <c r="AY115" s="213" t="e">
        <f>IF('Crisis Indicator Data'!#REF!="No Data",1,IF(#REF!&lt;&gt;"",1,0))</f>
        <v>#REF!</v>
      </c>
      <c r="AZ115" s="213" t="e">
        <f>IF('Crisis Indicator Data'!#REF!="No Data",1,IF(#REF!&lt;&gt;"",1,0))</f>
        <v>#REF!</v>
      </c>
      <c r="BA115" t="e">
        <f t="shared" si="6"/>
        <v>#REF!</v>
      </c>
      <c r="BB115" s="22" t="e">
        <f t="shared" si="7"/>
        <v>#REF!</v>
      </c>
    </row>
    <row r="116" spans="1:54" x14ac:dyDescent="0.35">
      <c r="A116" t="s">
        <v>8222</v>
      </c>
      <c r="B116" s="213" t="e">
        <f>IF('Crisis Indicator Data'!#REF!="No Data",1,IF(#REF!&lt;&gt;"",1,0))</f>
        <v>#REF!</v>
      </c>
      <c r="C116" s="213" t="e">
        <f>IF('Crisis Indicator Data'!#REF!="No Data",1,IF(#REF!&lt;&gt;"",1,0))</f>
        <v>#REF!</v>
      </c>
      <c r="D116" s="213" t="e">
        <f>IF('Crisis Indicator Data'!#REF!="No Data",1,IF(#REF!&lt;&gt;"",1,0))</f>
        <v>#REF!</v>
      </c>
      <c r="E116" s="213" t="e">
        <f>IF('Crisis Indicator Data'!#REF!="No Data",1,IF(#REF!&lt;&gt;"",1,0))</f>
        <v>#REF!</v>
      </c>
      <c r="F116" s="213" t="e">
        <f>IF('Crisis Indicator Data'!#REF!="No Data",1,IF(#REF!&lt;&gt;"",1,0))</f>
        <v>#REF!</v>
      </c>
      <c r="G116" s="213" t="e">
        <f>IF('Crisis Indicator Data'!#REF!="No Data",1,IF(#REF!&lt;&gt;"",1,0))</f>
        <v>#REF!</v>
      </c>
      <c r="H116" s="213" t="e">
        <f>IF('Crisis Indicator Data'!#REF!="No Data",1,IF(#REF!&lt;&gt;"",1,0))</f>
        <v>#REF!</v>
      </c>
      <c r="I116" s="213" t="e">
        <f>IF('Crisis Indicator Data'!#REF!="No Data",1,IF(#REF!&lt;&gt;"",1,0))</f>
        <v>#REF!</v>
      </c>
      <c r="J116" s="213" t="e">
        <f>IF('Crisis Indicator Data'!#REF!="No Data",1,IF(#REF!&lt;&gt;"",1,0))</f>
        <v>#REF!</v>
      </c>
      <c r="K116" s="213" t="e">
        <f>IF('Crisis Indicator Data'!#REF!="No Data",1,IF(#REF!&lt;&gt;"",1,0))</f>
        <v>#REF!</v>
      </c>
      <c r="L116" s="213" t="e">
        <f>IF('Crisis Indicator Data'!#REF!="No Data",1,IF(#REF!&lt;&gt;"",1,0))</f>
        <v>#REF!</v>
      </c>
      <c r="M116" s="213" t="e">
        <f>IF('Crisis Indicator Data'!#REF!="No Data",1,IF(#REF!&lt;&gt;"",1,0))</f>
        <v>#REF!</v>
      </c>
      <c r="N116" s="213" t="e">
        <f>IF('Crisis Indicator Data'!#REF!="No Data",1,IF(#REF!&lt;&gt;"",1,0))</f>
        <v>#REF!</v>
      </c>
      <c r="O116" s="213" t="e">
        <f>IF('Crisis Indicator Data'!#REF!="No Data",1,IF(#REF!&lt;&gt;"",1,0))</f>
        <v>#REF!</v>
      </c>
      <c r="P116" s="213" t="e">
        <f>IF('Crisis Indicator Data'!#REF!="No Data",1,IF(#REF!&lt;&gt;"",1,0))</f>
        <v>#REF!</v>
      </c>
      <c r="Q116" s="213" t="e">
        <f>IF('Crisis Indicator Data'!#REF!="No Data",1,IF(#REF!&lt;&gt;"",1,0))</f>
        <v>#REF!</v>
      </c>
      <c r="R116" s="213" t="e">
        <f>IF('Crisis Indicator Data'!#REF!="No Data",1,IF(#REF!&lt;&gt;"",1,0))</f>
        <v>#REF!</v>
      </c>
      <c r="S116" s="213" t="e">
        <f>IF('Crisis Indicator Data'!#REF!="No Data",1,IF(#REF!&lt;&gt;"",1,0))</f>
        <v>#REF!</v>
      </c>
      <c r="T116" s="213" t="e">
        <f>IF('Crisis Indicator Data'!#REF!="No Data",1,IF(#REF!&lt;&gt;"",1,0))</f>
        <v>#REF!</v>
      </c>
      <c r="U116" s="213" t="e">
        <f>IF('Crisis Indicator Data'!#REF!="No Data",1,IF(#REF!&lt;&gt;"",1,0))</f>
        <v>#REF!</v>
      </c>
      <c r="V116" s="213" t="e">
        <f>IF('Crisis Indicator Data'!#REF!="No Data",1,IF(#REF!&lt;&gt;"",1,0))</f>
        <v>#REF!</v>
      </c>
      <c r="W116" s="213" t="e">
        <f>IF('Crisis Indicator Data'!#REF!="No Data",1,IF(#REF!&lt;&gt;"",1,0))</f>
        <v>#REF!</v>
      </c>
      <c r="X116" s="213" t="e">
        <f>IF('Crisis Indicator Data'!#REF!="No Data",1,IF(#REF!&lt;&gt;"",1,0))</f>
        <v>#REF!</v>
      </c>
      <c r="Y116" s="213" t="e">
        <f>IF('Crisis Indicator Data'!#REF!="No Data",1,IF(#REF!&lt;&gt;"",1,0))</f>
        <v>#REF!</v>
      </c>
      <c r="Z116" s="213" t="e">
        <f>IF('Crisis Indicator Data'!#REF!="No Data",1,IF(#REF!&lt;&gt;"",1,0))</f>
        <v>#REF!</v>
      </c>
      <c r="AA116" s="213" t="e">
        <f>IF('Crisis Indicator Data'!#REF!="No Data",1,IF(#REF!&lt;&gt;"",1,0))</f>
        <v>#REF!</v>
      </c>
      <c r="AB116" s="213" t="e">
        <f>IF('Crisis Indicator Data'!#REF!="No Data",1,IF(#REF!&lt;&gt;"",1,0))</f>
        <v>#REF!</v>
      </c>
      <c r="AC116" s="213" t="e">
        <f>IF('Crisis Indicator Data'!#REF!="No Data",1,IF(#REF!&lt;&gt;"",1,0))</f>
        <v>#REF!</v>
      </c>
      <c r="AD116" s="213" t="e">
        <f>IF('Crisis Indicator Data'!#REF!="No Data",1,IF(#REF!&lt;&gt;"",1,0))</f>
        <v>#REF!</v>
      </c>
      <c r="AE116" s="213" t="e">
        <f>IF('Crisis Indicator Data'!#REF!="No Data",1,IF(#REF!&lt;&gt;"",1,0))</f>
        <v>#REF!</v>
      </c>
      <c r="AF116" s="213" t="e">
        <f>IF('Crisis Indicator Data'!#REF!="No Data",1,IF(#REF!&lt;&gt;"",1,0))</f>
        <v>#REF!</v>
      </c>
      <c r="AG116" s="213" t="e">
        <f>IF('Crisis Indicator Data'!#REF!="No Data",1,IF(#REF!&lt;&gt;"",1,0))</f>
        <v>#REF!</v>
      </c>
      <c r="AH116" s="213" t="e">
        <f>IF('Crisis Indicator Data'!#REF!="No Data",1,IF(#REF!&lt;&gt;"",1,0))</f>
        <v>#REF!</v>
      </c>
      <c r="AI116" s="213" t="e">
        <f>IF('Crisis Indicator Data'!#REF!="No Data",1,IF(#REF!&lt;&gt;"",1,0))</f>
        <v>#REF!</v>
      </c>
      <c r="AJ116" s="213" t="e">
        <f>IF('Crisis Indicator Data'!#REF!="No Data",1,IF(#REF!&lt;&gt;"",1,0))</f>
        <v>#REF!</v>
      </c>
      <c r="AK116" s="213" t="e">
        <f>IF('Crisis Indicator Data'!#REF!="No Data",1,IF(#REF!&lt;&gt;"",1,0))</f>
        <v>#REF!</v>
      </c>
      <c r="AL116" s="213" t="e">
        <f>IF('Crisis Indicator Data'!#REF!="No Data",1,IF(#REF!&lt;&gt;"",1,0))</f>
        <v>#REF!</v>
      </c>
      <c r="AM116" s="213" t="e">
        <f>IF('Crisis Indicator Data'!#REF!="No Data",1,IF(#REF!&lt;&gt;"",1,0))</f>
        <v>#REF!</v>
      </c>
      <c r="AN116" s="213" t="e">
        <f>IF('Crisis Indicator Data'!#REF!="No Data",1,IF(#REF!&lt;&gt;"",1,0))</f>
        <v>#REF!</v>
      </c>
      <c r="AO116" s="213" t="e">
        <f>IF('Crisis Indicator Data'!#REF!="No Data",1,IF(#REF!&lt;&gt;"",1,0))</f>
        <v>#REF!</v>
      </c>
      <c r="AP116" s="213" t="e">
        <f>IF('Crisis Indicator Data'!#REF!="No Data",1,IF(#REF!&lt;&gt;"",1,0))</f>
        <v>#REF!</v>
      </c>
      <c r="AQ116" s="213" t="e">
        <f>IF('Crisis Indicator Data'!#REF!="No Data",1,IF(#REF!&lt;&gt;"",1,0))</f>
        <v>#REF!</v>
      </c>
      <c r="AR116" s="213" t="e">
        <f>IF('Crisis Indicator Data'!#REF!="No Data",1,IF(#REF!&lt;&gt;"",1,0))</f>
        <v>#REF!</v>
      </c>
      <c r="AS116" s="213" t="e">
        <f>IF('Crisis Indicator Data'!#REF!="No Data",1,IF(#REF!&lt;&gt;"",1,0))</f>
        <v>#REF!</v>
      </c>
      <c r="AT116" s="213" t="e">
        <f>IF('Crisis Indicator Data'!#REF!="No Data",1,IF(#REF!&lt;&gt;"",1,0))</f>
        <v>#REF!</v>
      </c>
      <c r="AU116" s="213" t="e">
        <f>IF('Crisis Indicator Data'!#REF!="No Data",1,IF(#REF!&lt;&gt;"",1,0))</f>
        <v>#REF!</v>
      </c>
      <c r="AV116" s="213" t="e">
        <f>IF('Crisis Indicator Data'!#REF!="No Data",1,IF(#REF!&lt;&gt;"",1,0))</f>
        <v>#REF!</v>
      </c>
      <c r="AW116" s="213" t="e">
        <f>IF('Crisis Indicator Data'!#REF!="No Data",1,IF(#REF!&lt;&gt;"",1,0))</f>
        <v>#REF!</v>
      </c>
      <c r="AX116" s="213" t="e">
        <f>IF('Crisis Indicator Data'!#REF!="No Data",1,IF(#REF!&lt;&gt;"",1,0))</f>
        <v>#REF!</v>
      </c>
      <c r="AY116" s="213" t="e">
        <f>IF('Crisis Indicator Data'!#REF!="No Data",1,IF(#REF!&lt;&gt;"",1,0))</f>
        <v>#REF!</v>
      </c>
      <c r="AZ116" s="213" t="e">
        <f>IF('Crisis Indicator Data'!#REF!="No Data",1,IF(#REF!&lt;&gt;"",1,0))</f>
        <v>#REF!</v>
      </c>
      <c r="BA116" t="e">
        <f t="shared" si="6"/>
        <v>#REF!</v>
      </c>
      <c r="BB116" s="22" t="e">
        <f t="shared" si="7"/>
        <v>#REF!</v>
      </c>
    </row>
    <row r="117" spans="1:54" x14ac:dyDescent="0.35">
      <c r="A117" t="s">
        <v>8240</v>
      </c>
      <c r="B117" s="213" t="e">
        <f>IF('Crisis Indicator Data'!#REF!="No Data",1,IF(#REF!&lt;&gt;"",1,0))</f>
        <v>#REF!</v>
      </c>
      <c r="C117" s="213" t="e">
        <f>IF('Crisis Indicator Data'!#REF!="No Data",1,IF(#REF!&lt;&gt;"",1,0))</f>
        <v>#REF!</v>
      </c>
      <c r="D117" s="213" t="e">
        <f>IF('Crisis Indicator Data'!#REF!="No Data",1,IF(#REF!&lt;&gt;"",1,0))</f>
        <v>#REF!</v>
      </c>
      <c r="E117" s="213" t="e">
        <f>IF('Crisis Indicator Data'!#REF!="No Data",1,IF(#REF!&lt;&gt;"",1,0))</f>
        <v>#REF!</v>
      </c>
      <c r="F117" s="213" t="e">
        <f>IF('Crisis Indicator Data'!#REF!="No Data",1,IF(#REF!&lt;&gt;"",1,0))</f>
        <v>#REF!</v>
      </c>
      <c r="G117" s="213" t="e">
        <f>IF('Crisis Indicator Data'!#REF!="No Data",1,IF(#REF!&lt;&gt;"",1,0))</f>
        <v>#REF!</v>
      </c>
      <c r="H117" s="213" t="e">
        <f>IF('Crisis Indicator Data'!#REF!="No Data",1,IF(#REF!&lt;&gt;"",1,0))</f>
        <v>#REF!</v>
      </c>
      <c r="I117" s="213" t="e">
        <f>IF('Crisis Indicator Data'!#REF!="No Data",1,IF(#REF!&lt;&gt;"",1,0))</f>
        <v>#REF!</v>
      </c>
      <c r="J117" s="213" t="e">
        <f>IF('Crisis Indicator Data'!#REF!="No Data",1,IF(#REF!&lt;&gt;"",1,0))</f>
        <v>#REF!</v>
      </c>
      <c r="K117" s="213" t="e">
        <f>IF('Crisis Indicator Data'!#REF!="No Data",1,IF(#REF!&lt;&gt;"",1,0))</f>
        <v>#REF!</v>
      </c>
      <c r="L117" s="213" t="e">
        <f>IF('Crisis Indicator Data'!#REF!="No Data",1,IF(#REF!&lt;&gt;"",1,0))</f>
        <v>#REF!</v>
      </c>
      <c r="M117" s="213" t="e">
        <f>IF('Crisis Indicator Data'!#REF!="No Data",1,IF(#REF!&lt;&gt;"",1,0))</f>
        <v>#REF!</v>
      </c>
      <c r="N117" s="213" t="e">
        <f>IF('Crisis Indicator Data'!#REF!="No Data",1,IF(#REF!&lt;&gt;"",1,0))</f>
        <v>#REF!</v>
      </c>
      <c r="O117" s="213" t="e">
        <f>IF('Crisis Indicator Data'!#REF!="No Data",1,IF(#REF!&lt;&gt;"",1,0))</f>
        <v>#REF!</v>
      </c>
      <c r="P117" s="213" t="e">
        <f>IF('Crisis Indicator Data'!#REF!="No Data",1,IF(#REF!&lt;&gt;"",1,0))</f>
        <v>#REF!</v>
      </c>
      <c r="Q117" s="213" t="e">
        <f>IF('Crisis Indicator Data'!#REF!="No Data",1,IF(#REF!&lt;&gt;"",1,0))</f>
        <v>#REF!</v>
      </c>
      <c r="R117" s="213" t="e">
        <f>IF('Crisis Indicator Data'!#REF!="No Data",1,IF(#REF!&lt;&gt;"",1,0))</f>
        <v>#REF!</v>
      </c>
      <c r="S117" s="213" t="e">
        <f>IF('Crisis Indicator Data'!#REF!="No Data",1,IF(#REF!&lt;&gt;"",1,0))</f>
        <v>#REF!</v>
      </c>
      <c r="T117" s="213" t="e">
        <f>IF('Crisis Indicator Data'!#REF!="No Data",1,IF(#REF!&lt;&gt;"",1,0))</f>
        <v>#REF!</v>
      </c>
      <c r="U117" s="213" t="e">
        <f>IF('Crisis Indicator Data'!#REF!="No Data",1,IF(#REF!&lt;&gt;"",1,0))</f>
        <v>#REF!</v>
      </c>
      <c r="V117" s="213" t="e">
        <f>IF('Crisis Indicator Data'!#REF!="No Data",1,IF(#REF!&lt;&gt;"",1,0))</f>
        <v>#REF!</v>
      </c>
      <c r="W117" s="213" t="e">
        <f>IF('Crisis Indicator Data'!#REF!="No Data",1,IF(#REF!&lt;&gt;"",1,0))</f>
        <v>#REF!</v>
      </c>
      <c r="X117" s="213" t="e">
        <f>IF('Crisis Indicator Data'!#REF!="No Data",1,IF(#REF!&lt;&gt;"",1,0))</f>
        <v>#REF!</v>
      </c>
      <c r="Y117" s="213" t="e">
        <f>IF('Crisis Indicator Data'!#REF!="No Data",1,IF(#REF!&lt;&gt;"",1,0))</f>
        <v>#REF!</v>
      </c>
      <c r="Z117" s="213" t="e">
        <f>IF('Crisis Indicator Data'!#REF!="No Data",1,IF(#REF!&lt;&gt;"",1,0))</f>
        <v>#REF!</v>
      </c>
      <c r="AA117" s="213" t="e">
        <f>IF('Crisis Indicator Data'!#REF!="No Data",1,IF(#REF!&lt;&gt;"",1,0))</f>
        <v>#REF!</v>
      </c>
      <c r="AB117" s="213" t="e">
        <f>IF('Crisis Indicator Data'!#REF!="No Data",1,IF(#REF!&lt;&gt;"",1,0))</f>
        <v>#REF!</v>
      </c>
      <c r="AC117" s="213" t="e">
        <f>IF('Crisis Indicator Data'!#REF!="No Data",1,IF(#REF!&lt;&gt;"",1,0))</f>
        <v>#REF!</v>
      </c>
      <c r="AD117" s="213" t="e">
        <f>IF('Crisis Indicator Data'!#REF!="No Data",1,IF(#REF!&lt;&gt;"",1,0))</f>
        <v>#REF!</v>
      </c>
      <c r="AE117" s="213" t="e">
        <f>IF('Crisis Indicator Data'!#REF!="No Data",1,IF(#REF!&lt;&gt;"",1,0))</f>
        <v>#REF!</v>
      </c>
      <c r="AF117" s="213" t="e">
        <f>IF('Crisis Indicator Data'!#REF!="No Data",1,IF(#REF!&lt;&gt;"",1,0))</f>
        <v>#REF!</v>
      </c>
      <c r="AG117" s="213" t="e">
        <f>IF('Crisis Indicator Data'!#REF!="No Data",1,IF(#REF!&lt;&gt;"",1,0))</f>
        <v>#REF!</v>
      </c>
      <c r="AH117" s="213" t="e">
        <f>IF('Crisis Indicator Data'!#REF!="No Data",1,IF(#REF!&lt;&gt;"",1,0))</f>
        <v>#REF!</v>
      </c>
      <c r="AI117" s="213" t="e">
        <f>IF('Crisis Indicator Data'!#REF!="No Data",1,IF(#REF!&lt;&gt;"",1,0))</f>
        <v>#REF!</v>
      </c>
      <c r="AJ117" s="213" t="e">
        <f>IF('Crisis Indicator Data'!#REF!="No Data",1,IF(#REF!&lt;&gt;"",1,0))</f>
        <v>#REF!</v>
      </c>
      <c r="AK117" s="213" t="e">
        <f>IF('Crisis Indicator Data'!#REF!="No Data",1,IF(#REF!&lt;&gt;"",1,0))</f>
        <v>#REF!</v>
      </c>
      <c r="AL117" s="213" t="e">
        <f>IF('Crisis Indicator Data'!#REF!="No Data",1,IF(#REF!&lt;&gt;"",1,0))</f>
        <v>#REF!</v>
      </c>
      <c r="AM117" s="213" t="e">
        <f>IF('Crisis Indicator Data'!#REF!="No Data",1,IF(#REF!&lt;&gt;"",1,0))</f>
        <v>#REF!</v>
      </c>
      <c r="AN117" s="213" t="e">
        <f>IF('Crisis Indicator Data'!#REF!="No Data",1,IF(#REF!&lt;&gt;"",1,0))</f>
        <v>#REF!</v>
      </c>
      <c r="AO117" s="213" t="e">
        <f>IF('Crisis Indicator Data'!#REF!="No Data",1,IF(#REF!&lt;&gt;"",1,0))</f>
        <v>#REF!</v>
      </c>
      <c r="AP117" s="213" t="e">
        <f>IF('Crisis Indicator Data'!#REF!="No Data",1,IF(#REF!&lt;&gt;"",1,0))</f>
        <v>#REF!</v>
      </c>
      <c r="AQ117" s="213" t="e">
        <f>IF('Crisis Indicator Data'!#REF!="No Data",1,IF(#REF!&lt;&gt;"",1,0))</f>
        <v>#REF!</v>
      </c>
      <c r="AR117" s="213" t="e">
        <f>IF('Crisis Indicator Data'!#REF!="No Data",1,IF(#REF!&lt;&gt;"",1,0))</f>
        <v>#REF!</v>
      </c>
      <c r="AS117" s="213" t="e">
        <f>IF('Crisis Indicator Data'!#REF!="No Data",1,IF(#REF!&lt;&gt;"",1,0))</f>
        <v>#REF!</v>
      </c>
      <c r="AT117" s="213" t="e">
        <f>IF('Crisis Indicator Data'!#REF!="No Data",1,IF(#REF!&lt;&gt;"",1,0))</f>
        <v>#REF!</v>
      </c>
      <c r="AU117" s="213" t="e">
        <f>IF('Crisis Indicator Data'!#REF!="No Data",1,IF(#REF!&lt;&gt;"",1,0))</f>
        <v>#REF!</v>
      </c>
      <c r="AV117" s="213" t="e">
        <f>IF('Crisis Indicator Data'!#REF!="No Data",1,IF(#REF!&lt;&gt;"",1,0))</f>
        <v>#REF!</v>
      </c>
      <c r="AW117" s="213" t="e">
        <f>IF('Crisis Indicator Data'!#REF!="No Data",1,IF(#REF!&lt;&gt;"",1,0))</f>
        <v>#REF!</v>
      </c>
      <c r="AX117" s="213" t="e">
        <f>IF('Crisis Indicator Data'!#REF!="No Data",1,IF(#REF!&lt;&gt;"",1,0))</f>
        <v>#REF!</v>
      </c>
      <c r="AY117" s="213" t="e">
        <f>IF('Crisis Indicator Data'!#REF!="No Data",1,IF(#REF!&lt;&gt;"",1,0))</f>
        <v>#REF!</v>
      </c>
      <c r="AZ117" s="213" t="e">
        <f>IF('Crisis Indicator Data'!#REF!="No Data",1,IF(#REF!&lt;&gt;"",1,0))</f>
        <v>#REF!</v>
      </c>
      <c r="BA117" t="e">
        <f t="shared" si="6"/>
        <v>#REF!</v>
      </c>
      <c r="BB117" s="22" t="e">
        <f t="shared" si="7"/>
        <v>#REF!</v>
      </c>
    </row>
    <row r="118" spans="1:54" x14ac:dyDescent="0.35">
      <c r="A118" t="s">
        <v>8235</v>
      </c>
      <c r="B118" s="213" t="e">
        <f>IF('Crisis Indicator Data'!#REF!="No Data",1,IF(#REF!&lt;&gt;"",1,0))</f>
        <v>#REF!</v>
      </c>
      <c r="C118" s="213" t="e">
        <f>IF('Crisis Indicator Data'!#REF!="No Data",1,IF(#REF!&lt;&gt;"",1,0))</f>
        <v>#REF!</v>
      </c>
      <c r="D118" s="213" t="e">
        <f>IF('Crisis Indicator Data'!#REF!="No Data",1,IF(#REF!&lt;&gt;"",1,0))</f>
        <v>#REF!</v>
      </c>
      <c r="E118" s="213" t="e">
        <f>IF('Crisis Indicator Data'!#REF!="No Data",1,IF(#REF!&lt;&gt;"",1,0))</f>
        <v>#REF!</v>
      </c>
      <c r="F118" s="213" t="e">
        <f>IF('Crisis Indicator Data'!#REF!="No Data",1,IF(#REF!&lt;&gt;"",1,0))</f>
        <v>#REF!</v>
      </c>
      <c r="G118" s="213" t="e">
        <f>IF('Crisis Indicator Data'!#REF!="No Data",1,IF(#REF!&lt;&gt;"",1,0))</f>
        <v>#REF!</v>
      </c>
      <c r="H118" s="213" t="e">
        <f>IF('Crisis Indicator Data'!#REF!="No Data",1,IF(#REF!&lt;&gt;"",1,0))</f>
        <v>#REF!</v>
      </c>
      <c r="I118" s="213" t="e">
        <f>IF('Crisis Indicator Data'!#REF!="No Data",1,IF(#REF!&lt;&gt;"",1,0))</f>
        <v>#REF!</v>
      </c>
      <c r="J118" s="213" t="e">
        <f>IF('Crisis Indicator Data'!#REF!="No Data",1,IF(#REF!&lt;&gt;"",1,0))</f>
        <v>#REF!</v>
      </c>
      <c r="K118" s="213" t="e">
        <f>IF('Crisis Indicator Data'!#REF!="No Data",1,IF(#REF!&lt;&gt;"",1,0))</f>
        <v>#REF!</v>
      </c>
      <c r="L118" s="213" t="e">
        <f>IF('Crisis Indicator Data'!#REF!="No Data",1,IF(#REF!&lt;&gt;"",1,0))</f>
        <v>#REF!</v>
      </c>
      <c r="M118" s="213" t="e">
        <f>IF('Crisis Indicator Data'!#REF!="No Data",1,IF(#REF!&lt;&gt;"",1,0))</f>
        <v>#REF!</v>
      </c>
      <c r="N118" s="213" t="e">
        <f>IF('Crisis Indicator Data'!#REF!="No Data",1,IF(#REF!&lt;&gt;"",1,0))</f>
        <v>#REF!</v>
      </c>
      <c r="O118" s="213" t="e">
        <f>IF('Crisis Indicator Data'!#REF!="No Data",1,IF(#REF!&lt;&gt;"",1,0))</f>
        <v>#REF!</v>
      </c>
      <c r="P118" s="213" t="e">
        <f>IF('Crisis Indicator Data'!#REF!="No Data",1,IF(#REF!&lt;&gt;"",1,0))</f>
        <v>#REF!</v>
      </c>
      <c r="Q118" s="213" t="e">
        <f>IF('Crisis Indicator Data'!#REF!="No Data",1,IF(#REF!&lt;&gt;"",1,0))</f>
        <v>#REF!</v>
      </c>
      <c r="R118" s="213" t="e">
        <f>IF('Crisis Indicator Data'!#REF!="No Data",1,IF(#REF!&lt;&gt;"",1,0))</f>
        <v>#REF!</v>
      </c>
      <c r="S118" s="213" t="e">
        <f>IF('Crisis Indicator Data'!#REF!="No Data",1,IF(#REF!&lt;&gt;"",1,0))</f>
        <v>#REF!</v>
      </c>
      <c r="T118" s="213" t="e">
        <f>IF('Crisis Indicator Data'!#REF!="No Data",1,IF(#REF!&lt;&gt;"",1,0))</f>
        <v>#REF!</v>
      </c>
      <c r="U118" s="213" t="e">
        <f>IF('Crisis Indicator Data'!#REF!="No Data",1,IF(#REF!&lt;&gt;"",1,0))</f>
        <v>#REF!</v>
      </c>
      <c r="V118" s="213" t="e">
        <f>IF('Crisis Indicator Data'!#REF!="No Data",1,IF(#REF!&lt;&gt;"",1,0))</f>
        <v>#REF!</v>
      </c>
      <c r="W118" s="213" t="e">
        <f>IF('Crisis Indicator Data'!#REF!="No Data",1,IF(#REF!&lt;&gt;"",1,0))</f>
        <v>#REF!</v>
      </c>
      <c r="X118" s="213" t="e">
        <f>IF('Crisis Indicator Data'!#REF!="No Data",1,IF(#REF!&lt;&gt;"",1,0))</f>
        <v>#REF!</v>
      </c>
      <c r="Y118" s="213" t="e">
        <f>IF('Crisis Indicator Data'!#REF!="No Data",1,IF(#REF!&lt;&gt;"",1,0))</f>
        <v>#REF!</v>
      </c>
      <c r="Z118" s="213" t="e">
        <f>IF('Crisis Indicator Data'!#REF!="No Data",1,IF(#REF!&lt;&gt;"",1,0))</f>
        <v>#REF!</v>
      </c>
      <c r="AA118" s="213" t="e">
        <f>IF('Crisis Indicator Data'!#REF!="No Data",1,IF(#REF!&lt;&gt;"",1,0))</f>
        <v>#REF!</v>
      </c>
      <c r="AB118" s="213" t="e">
        <f>IF('Crisis Indicator Data'!#REF!="No Data",1,IF(#REF!&lt;&gt;"",1,0))</f>
        <v>#REF!</v>
      </c>
      <c r="AC118" s="213" t="e">
        <f>IF('Crisis Indicator Data'!#REF!="No Data",1,IF(#REF!&lt;&gt;"",1,0))</f>
        <v>#REF!</v>
      </c>
      <c r="AD118" s="213" t="e">
        <f>IF('Crisis Indicator Data'!#REF!="No Data",1,IF(#REF!&lt;&gt;"",1,0))</f>
        <v>#REF!</v>
      </c>
      <c r="AE118" s="213" t="e">
        <f>IF('Crisis Indicator Data'!#REF!="No Data",1,IF(#REF!&lt;&gt;"",1,0))</f>
        <v>#REF!</v>
      </c>
      <c r="AF118" s="213" t="e">
        <f>IF('Crisis Indicator Data'!#REF!="No Data",1,IF(#REF!&lt;&gt;"",1,0))</f>
        <v>#REF!</v>
      </c>
      <c r="AG118" s="213" t="e">
        <f>IF('Crisis Indicator Data'!#REF!="No Data",1,IF(#REF!&lt;&gt;"",1,0))</f>
        <v>#REF!</v>
      </c>
      <c r="AH118" s="213" t="e">
        <f>IF('Crisis Indicator Data'!#REF!="No Data",1,IF(#REF!&lt;&gt;"",1,0))</f>
        <v>#REF!</v>
      </c>
      <c r="AI118" s="213" t="e">
        <f>IF('Crisis Indicator Data'!#REF!="No Data",1,IF(#REF!&lt;&gt;"",1,0))</f>
        <v>#REF!</v>
      </c>
      <c r="AJ118" s="213" t="e">
        <f>IF('Crisis Indicator Data'!#REF!="No Data",1,IF(#REF!&lt;&gt;"",1,0))</f>
        <v>#REF!</v>
      </c>
      <c r="AK118" s="213" t="e">
        <f>IF('Crisis Indicator Data'!#REF!="No Data",1,IF(#REF!&lt;&gt;"",1,0))</f>
        <v>#REF!</v>
      </c>
      <c r="AL118" s="213" t="e">
        <f>IF('Crisis Indicator Data'!#REF!="No Data",1,IF(#REF!&lt;&gt;"",1,0))</f>
        <v>#REF!</v>
      </c>
      <c r="AM118" s="213" t="e">
        <f>IF('Crisis Indicator Data'!#REF!="No Data",1,IF(#REF!&lt;&gt;"",1,0))</f>
        <v>#REF!</v>
      </c>
      <c r="AN118" s="213" t="e">
        <f>IF('Crisis Indicator Data'!#REF!="No Data",1,IF(#REF!&lt;&gt;"",1,0))</f>
        <v>#REF!</v>
      </c>
      <c r="AO118" s="213" t="e">
        <f>IF('Crisis Indicator Data'!#REF!="No Data",1,IF(#REF!&lt;&gt;"",1,0))</f>
        <v>#REF!</v>
      </c>
      <c r="AP118" s="213" t="e">
        <f>IF('Crisis Indicator Data'!#REF!="No Data",1,IF(#REF!&lt;&gt;"",1,0))</f>
        <v>#REF!</v>
      </c>
      <c r="AQ118" s="213" t="e">
        <f>IF('Crisis Indicator Data'!#REF!="No Data",1,IF(#REF!&lt;&gt;"",1,0))</f>
        <v>#REF!</v>
      </c>
      <c r="AR118" s="213" t="e">
        <f>IF('Crisis Indicator Data'!#REF!="No Data",1,IF(#REF!&lt;&gt;"",1,0))</f>
        <v>#REF!</v>
      </c>
      <c r="AS118" s="213" t="e">
        <f>IF('Crisis Indicator Data'!#REF!="No Data",1,IF(#REF!&lt;&gt;"",1,0))</f>
        <v>#REF!</v>
      </c>
      <c r="AT118" s="213" t="e">
        <f>IF('Crisis Indicator Data'!#REF!="No Data",1,IF(#REF!&lt;&gt;"",1,0))</f>
        <v>#REF!</v>
      </c>
      <c r="AU118" s="213" t="e">
        <f>IF('Crisis Indicator Data'!#REF!="No Data",1,IF(#REF!&lt;&gt;"",1,0))</f>
        <v>#REF!</v>
      </c>
      <c r="AV118" s="213" t="e">
        <f>IF('Crisis Indicator Data'!#REF!="No Data",1,IF(#REF!&lt;&gt;"",1,0))</f>
        <v>#REF!</v>
      </c>
      <c r="AW118" s="213" t="e">
        <f>IF('Crisis Indicator Data'!#REF!="No Data",1,IF(#REF!&lt;&gt;"",1,0))</f>
        <v>#REF!</v>
      </c>
      <c r="AX118" s="213" t="e">
        <f>IF('Crisis Indicator Data'!#REF!="No Data",1,IF(#REF!&lt;&gt;"",1,0))</f>
        <v>#REF!</v>
      </c>
      <c r="AY118" s="213" t="e">
        <f>IF('Crisis Indicator Data'!#REF!="No Data",1,IF(#REF!&lt;&gt;"",1,0))</f>
        <v>#REF!</v>
      </c>
      <c r="AZ118" s="213" t="e">
        <f>IF('Crisis Indicator Data'!#REF!="No Data",1,IF(#REF!&lt;&gt;"",1,0))</f>
        <v>#REF!</v>
      </c>
      <c r="BA118" t="e">
        <f t="shared" si="6"/>
        <v>#REF!</v>
      </c>
      <c r="BB118" s="22" t="e">
        <f t="shared" si="7"/>
        <v>#REF!</v>
      </c>
    </row>
    <row r="119" spans="1:54" x14ac:dyDescent="0.35">
      <c r="A119" t="s">
        <v>8246</v>
      </c>
      <c r="B119" s="213" t="e">
        <f>IF('Crisis Indicator Data'!#REF!="No Data",1,IF(#REF!&lt;&gt;"",1,0))</f>
        <v>#REF!</v>
      </c>
      <c r="C119" s="213" t="e">
        <f>IF('Crisis Indicator Data'!#REF!="No Data",1,IF(#REF!&lt;&gt;"",1,0))</f>
        <v>#REF!</v>
      </c>
      <c r="D119" s="213" t="e">
        <f>IF('Crisis Indicator Data'!#REF!="No Data",1,IF(#REF!&lt;&gt;"",1,0))</f>
        <v>#REF!</v>
      </c>
      <c r="E119" s="213" t="e">
        <f>IF('Crisis Indicator Data'!#REF!="No Data",1,IF(#REF!&lt;&gt;"",1,0))</f>
        <v>#REF!</v>
      </c>
      <c r="F119" s="213" t="e">
        <f>IF('Crisis Indicator Data'!#REF!="No Data",1,IF(#REF!&lt;&gt;"",1,0))</f>
        <v>#REF!</v>
      </c>
      <c r="G119" s="213" t="e">
        <f>IF('Crisis Indicator Data'!#REF!="No Data",1,IF(#REF!&lt;&gt;"",1,0))</f>
        <v>#REF!</v>
      </c>
      <c r="H119" s="213" t="e">
        <f>IF('Crisis Indicator Data'!#REF!="No Data",1,IF(#REF!&lt;&gt;"",1,0))</f>
        <v>#REF!</v>
      </c>
      <c r="I119" s="213" t="e">
        <f>IF('Crisis Indicator Data'!#REF!="No Data",1,IF(#REF!&lt;&gt;"",1,0))</f>
        <v>#REF!</v>
      </c>
      <c r="J119" s="213" t="e">
        <f>IF('Crisis Indicator Data'!#REF!="No Data",1,IF(#REF!&lt;&gt;"",1,0))</f>
        <v>#REF!</v>
      </c>
      <c r="K119" s="213" t="e">
        <f>IF('Crisis Indicator Data'!#REF!="No Data",1,IF(#REF!&lt;&gt;"",1,0))</f>
        <v>#REF!</v>
      </c>
      <c r="L119" s="213" t="e">
        <f>IF('Crisis Indicator Data'!#REF!="No Data",1,IF(#REF!&lt;&gt;"",1,0))</f>
        <v>#REF!</v>
      </c>
      <c r="M119" s="213" t="e">
        <f>IF('Crisis Indicator Data'!#REF!="No Data",1,IF(#REF!&lt;&gt;"",1,0))</f>
        <v>#REF!</v>
      </c>
      <c r="N119" s="213" t="e">
        <f>IF('Crisis Indicator Data'!#REF!="No Data",1,IF(#REF!&lt;&gt;"",1,0))</f>
        <v>#REF!</v>
      </c>
      <c r="O119" s="213" t="e">
        <f>IF('Crisis Indicator Data'!#REF!="No Data",1,IF(#REF!&lt;&gt;"",1,0))</f>
        <v>#REF!</v>
      </c>
      <c r="P119" s="213" t="e">
        <f>IF('Crisis Indicator Data'!#REF!="No Data",1,IF(#REF!&lt;&gt;"",1,0))</f>
        <v>#REF!</v>
      </c>
      <c r="Q119" s="213" t="e">
        <f>IF('Crisis Indicator Data'!#REF!="No Data",1,IF(#REF!&lt;&gt;"",1,0))</f>
        <v>#REF!</v>
      </c>
      <c r="R119" s="213" t="e">
        <f>IF('Crisis Indicator Data'!#REF!="No Data",1,IF(#REF!&lt;&gt;"",1,0))</f>
        <v>#REF!</v>
      </c>
      <c r="S119" s="213" t="e">
        <f>IF('Crisis Indicator Data'!#REF!="No Data",1,IF(#REF!&lt;&gt;"",1,0))</f>
        <v>#REF!</v>
      </c>
      <c r="T119" s="213" t="e">
        <f>IF('Crisis Indicator Data'!#REF!="No Data",1,IF(#REF!&lt;&gt;"",1,0))</f>
        <v>#REF!</v>
      </c>
      <c r="U119" s="213" t="e">
        <f>IF('Crisis Indicator Data'!#REF!="No Data",1,IF(#REF!&lt;&gt;"",1,0))</f>
        <v>#REF!</v>
      </c>
      <c r="V119" s="213" t="e">
        <f>IF('Crisis Indicator Data'!#REF!="No Data",1,IF(#REF!&lt;&gt;"",1,0))</f>
        <v>#REF!</v>
      </c>
      <c r="W119" s="213" t="e">
        <f>IF('Crisis Indicator Data'!#REF!="No Data",1,IF(#REF!&lt;&gt;"",1,0))</f>
        <v>#REF!</v>
      </c>
      <c r="X119" s="213" t="e">
        <f>IF('Crisis Indicator Data'!#REF!="No Data",1,IF(#REF!&lt;&gt;"",1,0))</f>
        <v>#REF!</v>
      </c>
      <c r="Y119" s="213" t="e">
        <f>IF('Crisis Indicator Data'!#REF!="No Data",1,IF(#REF!&lt;&gt;"",1,0))</f>
        <v>#REF!</v>
      </c>
      <c r="Z119" s="213" t="e">
        <f>IF('Crisis Indicator Data'!#REF!="No Data",1,IF(#REF!&lt;&gt;"",1,0))</f>
        <v>#REF!</v>
      </c>
      <c r="AA119" s="213" t="e">
        <f>IF('Crisis Indicator Data'!#REF!="No Data",1,IF(#REF!&lt;&gt;"",1,0))</f>
        <v>#REF!</v>
      </c>
      <c r="AB119" s="213" t="e">
        <f>IF('Crisis Indicator Data'!#REF!="No Data",1,IF(#REF!&lt;&gt;"",1,0))</f>
        <v>#REF!</v>
      </c>
      <c r="AC119" s="213" t="e">
        <f>IF('Crisis Indicator Data'!#REF!="No Data",1,IF(#REF!&lt;&gt;"",1,0))</f>
        <v>#REF!</v>
      </c>
      <c r="AD119" s="213" t="e">
        <f>IF('Crisis Indicator Data'!#REF!="No Data",1,IF(#REF!&lt;&gt;"",1,0))</f>
        <v>#REF!</v>
      </c>
      <c r="AE119" s="213" t="e">
        <f>IF('Crisis Indicator Data'!#REF!="No Data",1,IF(#REF!&lt;&gt;"",1,0))</f>
        <v>#REF!</v>
      </c>
      <c r="AF119" s="213" t="e">
        <f>IF('Crisis Indicator Data'!#REF!="No Data",1,IF(#REF!&lt;&gt;"",1,0))</f>
        <v>#REF!</v>
      </c>
      <c r="AG119" s="213" t="e">
        <f>IF('Crisis Indicator Data'!#REF!="No Data",1,IF(#REF!&lt;&gt;"",1,0))</f>
        <v>#REF!</v>
      </c>
      <c r="AH119" s="213" t="e">
        <f>IF('Crisis Indicator Data'!#REF!="No Data",1,IF(#REF!&lt;&gt;"",1,0))</f>
        <v>#REF!</v>
      </c>
      <c r="AI119" s="213" t="e">
        <f>IF('Crisis Indicator Data'!#REF!="No Data",1,IF(#REF!&lt;&gt;"",1,0))</f>
        <v>#REF!</v>
      </c>
      <c r="AJ119" s="213" t="e">
        <f>IF('Crisis Indicator Data'!#REF!="No Data",1,IF(#REF!&lt;&gt;"",1,0))</f>
        <v>#REF!</v>
      </c>
      <c r="AK119" s="213" t="e">
        <f>IF('Crisis Indicator Data'!#REF!="No Data",1,IF(#REF!&lt;&gt;"",1,0))</f>
        <v>#REF!</v>
      </c>
      <c r="AL119" s="213" t="e">
        <f>IF('Crisis Indicator Data'!#REF!="No Data",1,IF(#REF!&lt;&gt;"",1,0))</f>
        <v>#REF!</v>
      </c>
      <c r="AM119" s="213" t="e">
        <f>IF('Crisis Indicator Data'!#REF!="No Data",1,IF(#REF!&lt;&gt;"",1,0))</f>
        <v>#REF!</v>
      </c>
      <c r="AN119" s="213" t="e">
        <f>IF('Crisis Indicator Data'!#REF!="No Data",1,IF(#REF!&lt;&gt;"",1,0))</f>
        <v>#REF!</v>
      </c>
      <c r="AO119" s="213" t="e">
        <f>IF('Crisis Indicator Data'!#REF!="No Data",1,IF(#REF!&lt;&gt;"",1,0))</f>
        <v>#REF!</v>
      </c>
      <c r="AP119" s="213" t="e">
        <f>IF('Crisis Indicator Data'!#REF!="No Data",1,IF(#REF!&lt;&gt;"",1,0))</f>
        <v>#REF!</v>
      </c>
      <c r="AQ119" s="213" t="e">
        <f>IF('Crisis Indicator Data'!#REF!="No Data",1,IF(#REF!&lt;&gt;"",1,0))</f>
        <v>#REF!</v>
      </c>
      <c r="AR119" s="213" t="e">
        <f>IF('Crisis Indicator Data'!#REF!="No Data",1,IF(#REF!&lt;&gt;"",1,0))</f>
        <v>#REF!</v>
      </c>
      <c r="AS119" s="213" t="e">
        <f>IF('Crisis Indicator Data'!#REF!="No Data",1,IF(#REF!&lt;&gt;"",1,0))</f>
        <v>#REF!</v>
      </c>
      <c r="AT119" s="213" t="e">
        <f>IF('Crisis Indicator Data'!#REF!="No Data",1,IF(#REF!&lt;&gt;"",1,0))</f>
        <v>#REF!</v>
      </c>
      <c r="AU119" s="213" t="e">
        <f>IF('Crisis Indicator Data'!#REF!="No Data",1,IF(#REF!&lt;&gt;"",1,0))</f>
        <v>#REF!</v>
      </c>
      <c r="AV119" s="213" t="e">
        <f>IF('Crisis Indicator Data'!#REF!="No Data",1,IF(#REF!&lt;&gt;"",1,0))</f>
        <v>#REF!</v>
      </c>
      <c r="AW119" s="213" t="e">
        <f>IF('Crisis Indicator Data'!#REF!="No Data",1,IF(#REF!&lt;&gt;"",1,0))</f>
        <v>#REF!</v>
      </c>
      <c r="AX119" s="213" t="e">
        <f>IF('Crisis Indicator Data'!#REF!="No Data",1,IF(#REF!&lt;&gt;"",1,0))</f>
        <v>#REF!</v>
      </c>
      <c r="AY119" s="213" t="e">
        <f>IF('Crisis Indicator Data'!#REF!="No Data",1,IF(#REF!&lt;&gt;"",1,0))</f>
        <v>#REF!</v>
      </c>
      <c r="AZ119" s="213" t="e">
        <f>IF('Crisis Indicator Data'!#REF!="No Data",1,IF(#REF!&lt;&gt;"",1,0))</f>
        <v>#REF!</v>
      </c>
      <c r="BA119" t="e">
        <f t="shared" si="6"/>
        <v>#REF!</v>
      </c>
      <c r="BB119" s="22" t="e">
        <f t="shared" si="7"/>
        <v>#REF!</v>
      </c>
    </row>
    <row r="120" spans="1:54" x14ac:dyDescent="0.35">
      <c r="A120" t="s">
        <v>8257</v>
      </c>
      <c r="B120" s="213" t="e">
        <f>IF('Crisis Indicator Data'!#REF!="No Data",1,IF(#REF!&lt;&gt;"",1,0))</f>
        <v>#REF!</v>
      </c>
      <c r="C120" s="213" t="e">
        <f>IF('Crisis Indicator Data'!#REF!="No Data",1,IF(#REF!&lt;&gt;"",1,0))</f>
        <v>#REF!</v>
      </c>
      <c r="D120" s="213" t="e">
        <f>IF('Crisis Indicator Data'!#REF!="No Data",1,IF(#REF!&lt;&gt;"",1,0))</f>
        <v>#REF!</v>
      </c>
      <c r="E120" s="213" t="e">
        <f>IF('Crisis Indicator Data'!#REF!="No Data",1,IF(#REF!&lt;&gt;"",1,0))</f>
        <v>#REF!</v>
      </c>
      <c r="F120" s="213" t="e">
        <f>IF('Crisis Indicator Data'!#REF!="No Data",1,IF(#REF!&lt;&gt;"",1,0))</f>
        <v>#REF!</v>
      </c>
      <c r="G120" s="213" t="e">
        <f>IF('Crisis Indicator Data'!#REF!="No Data",1,IF(#REF!&lt;&gt;"",1,0))</f>
        <v>#REF!</v>
      </c>
      <c r="H120" s="213" t="e">
        <f>IF('Crisis Indicator Data'!#REF!="No Data",1,IF(#REF!&lt;&gt;"",1,0))</f>
        <v>#REF!</v>
      </c>
      <c r="I120" s="213" t="e">
        <f>IF('Crisis Indicator Data'!#REF!="No Data",1,IF(#REF!&lt;&gt;"",1,0))</f>
        <v>#REF!</v>
      </c>
      <c r="J120" s="213" t="e">
        <f>IF('Crisis Indicator Data'!#REF!="No Data",1,IF(#REF!&lt;&gt;"",1,0))</f>
        <v>#REF!</v>
      </c>
      <c r="K120" s="213" t="e">
        <f>IF('Crisis Indicator Data'!#REF!="No Data",1,IF(#REF!&lt;&gt;"",1,0))</f>
        <v>#REF!</v>
      </c>
      <c r="L120" s="213" t="e">
        <f>IF('Crisis Indicator Data'!#REF!="No Data",1,IF(#REF!&lt;&gt;"",1,0))</f>
        <v>#REF!</v>
      </c>
      <c r="M120" s="213" t="e">
        <f>IF('Crisis Indicator Data'!#REF!="No Data",1,IF(#REF!&lt;&gt;"",1,0))</f>
        <v>#REF!</v>
      </c>
      <c r="N120" s="213" t="e">
        <f>IF('Crisis Indicator Data'!#REF!="No Data",1,IF(#REF!&lt;&gt;"",1,0))</f>
        <v>#REF!</v>
      </c>
      <c r="O120" s="213" t="e">
        <f>IF('Crisis Indicator Data'!#REF!="No Data",1,IF(#REF!&lt;&gt;"",1,0))</f>
        <v>#REF!</v>
      </c>
      <c r="P120" s="213" t="e">
        <f>IF('Crisis Indicator Data'!#REF!="No Data",1,IF(#REF!&lt;&gt;"",1,0))</f>
        <v>#REF!</v>
      </c>
      <c r="Q120" s="213" t="e">
        <f>IF('Crisis Indicator Data'!#REF!="No Data",1,IF(#REF!&lt;&gt;"",1,0))</f>
        <v>#REF!</v>
      </c>
      <c r="R120" s="213" t="e">
        <f>IF('Crisis Indicator Data'!#REF!="No Data",1,IF(#REF!&lt;&gt;"",1,0))</f>
        <v>#REF!</v>
      </c>
      <c r="S120" s="213" t="e">
        <f>IF('Crisis Indicator Data'!#REF!="No Data",1,IF(#REF!&lt;&gt;"",1,0))</f>
        <v>#REF!</v>
      </c>
      <c r="T120" s="213" t="e">
        <f>IF('Crisis Indicator Data'!#REF!="No Data",1,IF(#REF!&lt;&gt;"",1,0))</f>
        <v>#REF!</v>
      </c>
      <c r="U120" s="213" t="e">
        <f>IF('Crisis Indicator Data'!#REF!="No Data",1,IF(#REF!&lt;&gt;"",1,0))</f>
        <v>#REF!</v>
      </c>
      <c r="V120" s="213" t="e">
        <f>IF('Crisis Indicator Data'!#REF!="No Data",1,IF(#REF!&lt;&gt;"",1,0))</f>
        <v>#REF!</v>
      </c>
      <c r="W120" s="213" t="e">
        <f>IF('Crisis Indicator Data'!#REF!="No Data",1,IF(#REF!&lt;&gt;"",1,0))</f>
        <v>#REF!</v>
      </c>
      <c r="X120" s="213" t="e">
        <f>IF('Crisis Indicator Data'!#REF!="No Data",1,IF(#REF!&lt;&gt;"",1,0))</f>
        <v>#REF!</v>
      </c>
      <c r="Y120" s="213" t="e">
        <f>IF('Crisis Indicator Data'!#REF!="No Data",1,IF(#REF!&lt;&gt;"",1,0))</f>
        <v>#REF!</v>
      </c>
      <c r="Z120" s="213" t="e">
        <f>IF('Crisis Indicator Data'!#REF!="No Data",1,IF(#REF!&lt;&gt;"",1,0))</f>
        <v>#REF!</v>
      </c>
      <c r="AA120" s="213" t="e">
        <f>IF('Crisis Indicator Data'!#REF!="No Data",1,IF(#REF!&lt;&gt;"",1,0))</f>
        <v>#REF!</v>
      </c>
      <c r="AB120" s="213" t="e">
        <f>IF('Crisis Indicator Data'!#REF!="No Data",1,IF(#REF!&lt;&gt;"",1,0))</f>
        <v>#REF!</v>
      </c>
      <c r="AC120" s="213" t="e">
        <f>IF('Crisis Indicator Data'!#REF!="No Data",1,IF(#REF!&lt;&gt;"",1,0))</f>
        <v>#REF!</v>
      </c>
      <c r="AD120" s="213" t="e">
        <f>IF('Crisis Indicator Data'!#REF!="No Data",1,IF(#REF!&lt;&gt;"",1,0))</f>
        <v>#REF!</v>
      </c>
      <c r="AE120" s="213" t="e">
        <f>IF('Crisis Indicator Data'!#REF!="No Data",1,IF(#REF!&lt;&gt;"",1,0))</f>
        <v>#REF!</v>
      </c>
      <c r="AF120" s="213" t="e">
        <f>IF('Crisis Indicator Data'!#REF!="No Data",1,IF(#REF!&lt;&gt;"",1,0))</f>
        <v>#REF!</v>
      </c>
      <c r="AG120" s="213" t="e">
        <f>IF('Crisis Indicator Data'!#REF!="No Data",1,IF(#REF!&lt;&gt;"",1,0))</f>
        <v>#REF!</v>
      </c>
      <c r="AH120" s="213" t="e">
        <f>IF('Crisis Indicator Data'!#REF!="No Data",1,IF(#REF!&lt;&gt;"",1,0))</f>
        <v>#REF!</v>
      </c>
      <c r="AI120" s="213" t="e">
        <f>IF('Crisis Indicator Data'!#REF!="No Data",1,IF(#REF!&lt;&gt;"",1,0))</f>
        <v>#REF!</v>
      </c>
      <c r="AJ120" s="213" t="e">
        <f>IF('Crisis Indicator Data'!#REF!="No Data",1,IF(#REF!&lt;&gt;"",1,0))</f>
        <v>#REF!</v>
      </c>
      <c r="AK120" s="213" t="e">
        <f>IF('Crisis Indicator Data'!#REF!="No Data",1,IF(#REF!&lt;&gt;"",1,0))</f>
        <v>#REF!</v>
      </c>
      <c r="AL120" s="213" t="e">
        <f>IF('Crisis Indicator Data'!#REF!="No Data",1,IF(#REF!&lt;&gt;"",1,0))</f>
        <v>#REF!</v>
      </c>
      <c r="AM120" s="213" t="e">
        <f>IF('Crisis Indicator Data'!#REF!="No Data",1,IF(#REF!&lt;&gt;"",1,0))</f>
        <v>#REF!</v>
      </c>
      <c r="AN120" s="213" t="e">
        <f>IF('Crisis Indicator Data'!#REF!="No Data",1,IF(#REF!&lt;&gt;"",1,0))</f>
        <v>#REF!</v>
      </c>
      <c r="AO120" s="213" t="e">
        <f>IF('Crisis Indicator Data'!#REF!="No Data",1,IF(#REF!&lt;&gt;"",1,0))</f>
        <v>#REF!</v>
      </c>
      <c r="AP120" s="213" t="e">
        <f>IF('Crisis Indicator Data'!#REF!="No Data",1,IF(#REF!&lt;&gt;"",1,0))</f>
        <v>#REF!</v>
      </c>
      <c r="AQ120" s="213" t="e">
        <f>IF('Crisis Indicator Data'!#REF!="No Data",1,IF(#REF!&lt;&gt;"",1,0))</f>
        <v>#REF!</v>
      </c>
      <c r="AR120" s="213" t="e">
        <f>IF('Crisis Indicator Data'!#REF!="No Data",1,IF(#REF!&lt;&gt;"",1,0))</f>
        <v>#REF!</v>
      </c>
      <c r="AS120" s="213" t="e">
        <f>IF('Crisis Indicator Data'!#REF!="No Data",1,IF(#REF!&lt;&gt;"",1,0))</f>
        <v>#REF!</v>
      </c>
      <c r="AT120" s="213" t="e">
        <f>IF('Crisis Indicator Data'!#REF!="No Data",1,IF(#REF!&lt;&gt;"",1,0))</f>
        <v>#REF!</v>
      </c>
      <c r="AU120" s="213" t="e">
        <f>IF('Crisis Indicator Data'!#REF!="No Data",1,IF(#REF!&lt;&gt;"",1,0))</f>
        <v>#REF!</v>
      </c>
      <c r="AV120" s="213" t="e">
        <f>IF('Crisis Indicator Data'!#REF!="No Data",1,IF(#REF!&lt;&gt;"",1,0))</f>
        <v>#REF!</v>
      </c>
      <c r="AW120" s="213" t="e">
        <f>IF('Crisis Indicator Data'!#REF!="No Data",1,IF(#REF!&lt;&gt;"",1,0))</f>
        <v>#REF!</v>
      </c>
      <c r="AX120" s="213" t="e">
        <f>IF('Crisis Indicator Data'!#REF!="No Data",1,IF(#REF!&lt;&gt;"",1,0))</f>
        <v>#REF!</v>
      </c>
      <c r="AY120" s="213" t="e">
        <f>IF('Crisis Indicator Data'!#REF!="No Data",1,IF(#REF!&lt;&gt;"",1,0))</f>
        <v>#REF!</v>
      </c>
      <c r="AZ120" s="213" t="e">
        <f>IF('Crisis Indicator Data'!#REF!="No Data",1,IF(#REF!&lt;&gt;"",1,0))</f>
        <v>#REF!</v>
      </c>
      <c r="BA120" t="e">
        <f t="shared" si="6"/>
        <v>#REF!</v>
      </c>
      <c r="BB120" s="22" t="e">
        <f t="shared" si="7"/>
        <v>#REF!</v>
      </c>
    </row>
    <row r="121" spans="1:54" x14ac:dyDescent="0.35">
      <c r="A121" t="s">
        <v>8255</v>
      </c>
      <c r="B121" s="213" t="e">
        <f>IF('Crisis Indicator Data'!#REF!="No Data",1,IF(#REF!&lt;&gt;"",1,0))</f>
        <v>#REF!</v>
      </c>
      <c r="C121" s="213" t="e">
        <f>IF('Crisis Indicator Data'!#REF!="No Data",1,IF(#REF!&lt;&gt;"",1,0))</f>
        <v>#REF!</v>
      </c>
      <c r="D121" s="213" t="e">
        <f>IF('Crisis Indicator Data'!#REF!="No Data",1,IF(#REF!&lt;&gt;"",1,0))</f>
        <v>#REF!</v>
      </c>
      <c r="E121" s="213" t="e">
        <f>IF('Crisis Indicator Data'!#REF!="No Data",1,IF(#REF!&lt;&gt;"",1,0))</f>
        <v>#REF!</v>
      </c>
      <c r="F121" s="213" t="e">
        <f>IF('Crisis Indicator Data'!#REF!="No Data",1,IF(#REF!&lt;&gt;"",1,0))</f>
        <v>#REF!</v>
      </c>
      <c r="G121" s="213" t="e">
        <f>IF('Crisis Indicator Data'!#REF!="No Data",1,IF(#REF!&lt;&gt;"",1,0))</f>
        <v>#REF!</v>
      </c>
      <c r="H121" s="213" t="e">
        <f>IF('Crisis Indicator Data'!#REF!="No Data",1,IF(#REF!&lt;&gt;"",1,0))</f>
        <v>#REF!</v>
      </c>
      <c r="I121" s="213" t="e">
        <f>IF('Crisis Indicator Data'!#REF!="No Data",1,IF(#REF!&lt;&gt;"",1,0))</f>
        <v>#REF!</v>
      </c>
      <c r="J121" s="213" t="e">
        <f>IF('Crisis Indicator Data'!#REF!="No Data",1,IF(#REF!&lt;&gt;"",1,0))</f>
        <v>#REF!</v>
      </c>
      <c r="K121" s="213" t="e">
        <f>IF('Crisis Indicator Data'!#REF!="No Data",1,IF(#REF!&lt;&gt;"",1,0))</f>
        <v>#REF!</v>
      </c>
      <c r="L121" s="213" t="e">
        <f>IF('Crisis Indicator Data'!#REF!="No Data",1,IF(#REF!&lt;&gt;"",1,0))</f>
        <v>#REF!</v>
      </c>
      <c r="M121" s="213" t="e">
        <f>IF('Crisis Indicator Data'!#REF!="No Data",1,IF(#REF!&lt;&gt;"",1,0))</f>
        <v>#REF!</v>
      </c>
      <c r="N121" s="213" t="e">
        <f>IF('Crisis Indicator Data'!#REF!="No Data",1,IF(#REF!&lt;&gt;"",1,0))</f>
        <v>#REF!</v>
      </c>
      <c r="O121" s="213" t="e">
        <f>IF('Crisis Indicator Data'!#REF!="No Data",1,IF(#REF!&lt;&gt;"",1,0))</f>
        <v>#REF!</v>
      </c>
      <c r="P121" s="213" t="e">
        <f>IF('Crisis Indicator Data'!#REF!="No Data",1,IF(#REF!&lt;&gt;"",1,0))</f>
        <v>#REF!</v>
      </c>
      <c r="Q121" s="213" t="e">
        <f>IF('Crisis Indicator Data'!#REF!="No Data",1,IF(#REF!&lt;&gt;"",1,0))</f>
        <v>#REF!</v>
      </c>
      <c r="R121" s="213" t="e">
        <f>IF('Crisis Indicator Data'!#REF!="No Data",1,IF(#REF!&lt;&gt;"",1,0))</f>
        <v>#REF!</v>
      </c>
      <c r="S121" s="213" t="e">
        <f>IF('Crisis Indicator Data'!#REF!="No Data",1,IF(#REF!&lt;&gt;"",1,0))</f>
        <v>#REF!</v>
      </c>
      <c r="T121" s="213" t="e">
        <f>IF('Crisis Indicator Data'!#REF!="No Data",1,IF(#REF!&lt;&gt;"",1,0))</f>
        <v>#REF!</v>
      </c>
      <c r="U121" s="213" t="e">
        <f>IF('Crisis Indicator Data'!#REF!="No Data",1,IF(#REF!&lt;&gt;"",1,0))</f>
        <v>#REF!</v>
      </c>
      <c r="V121" s="213" t="e">
        <f>IF('Crisis Indicator Data'!#REF!="No Data",1,IF(#REF!&lt;&gt;"",1,0))</f>
        <v>#REF!</v>
      </c>
      <c r="W121" s="213" t="e">
        <f>IF('Crisis Indicator Data'!#REF!="No Data",1,IF(#REF!&lt;&gt;"",1,0))</f>
        <v>#REF!</v>
      </c>
      <c r="X121" s="213" t="e">
        <f>IF('Crisis Indicator Data'!#REF!="No Data",1,IF(#REF!&lt;&gt;"",1,0))</f>
        <v>#REF!</v>
      </c>
      <c r="Y121" s="213" t="e">
        <f>IF('Crisis Indicator Data'!#REF!="No Data",1,IF(#REF!&lt;&gt;"",1,0))</f>
        <v>#REF!</v>
      </c>
      <c r="Z121" s="213" t="e">
        <f>IF('Crisis Indicator Data'!#REF!="No Data",1,IF(#REF!&lt;&gt;"",1,0))</f>
        <v>#REF!</v>
      </c>
      <c r="AA121" s="213" t="e">
        <f>IF('Crisis Indicator Data'!#REF!="No Data",1,IF(#REF!&lt;&gt;"",1,0))</f>
        <v>#REF!</v>
      </c>
      <c r="AB121" s="213" t="e">
        <f>IF('Crisis Indicator Data'!#REF!="No Data",1,IF(#REF!&lt;&gt;"",1,0))</f>
        <v>#REF!</v>
      </c>
      <c r="AC121" s="213" t="e">
        <f>IF('Crisis Indicator Data'!#REF!="No Data",1,IF(#REF!&lt;&gt;"",1,0))</f>
        <v>#REF!</v>
      </c>
      <c r="AD121" s="213" t="e">
        <f>IF('Crisis Indicator Data'!#REF!="No Data",1,IF(#REF!&lt;&gt;"",1,0))</f>
        <v>#REF!</v>
      </c>
      <c r="AE121" s="213" t="e">
        <f>IF('Crisis Indicator Data'!#REF!="No Data",1,IF(#REF!&lt;&gt;"",1,0))</f>
        <v>#REF!</v>
      </c>
      <c r="AF121" s="213" t="e">
        <f>IF('Crisis Indicator Data'!#REF!="No Data",1,IF(#REF!&lt;&gt;"",1,0))</f>
        <v>#REF!</v>
      </c>
      <c r="AG121" s="213" t="e">
        <f>IF('Crisis Indicator Data'!#REF!="No Data",1,IF(#REF!&lt;&gt;"",1,0))</f>
        <v>#REF!</v>
      </c>
      <c r="AH121" s="213" t="e">
        <f>IF('Crisis Indicator Data'!#REF!="No Data",1,IF(#REF!&lt;&gt;"",1,0))</f>
        <v>#REF!</v>
      </c>
      <c r="AI121" s="213" t="e">
        <f>IF('Crisis Indicator Data'!#REF!="No Data",1,IF(#REF!&lt;&gt;"",1,0))</f>
        <v>#REF!</v>
      </c>
      <c r="AJ121" s="213" t="e">
        <f>IF('Crisis Indicator Data'!#REF!="No Data",1,IF(#REF!&lt;&gt;"",1,0))</f>
        <v>#REF!</v>
      </c>
      <c r="AK121" s="213" t="e">
        <f>IF('Crisis Indicator Data'!#REF!="No Data",1,IF(#REF!&lt;&gt;"",1,0))</f>
        <v>#REF!</v>
      </c>
      <c r="AL121" s="213" t="e">
        <f>IF('Crisis Indicator Data'!#REF!="No Data",1,IF(#REF!&lt;&gt;"",1,0))</f>
        <v>#REF!</v>
      </c>
      <c r="AM121" s="213" t="e">
        <f>IF('Crisis Indicator Data'!#REF!="No Data",1,IF(#REF!&lt;&gt;"",1,0))</f>
        <v>#REF!</v>
      </c>
      <c r="AN121" s="213" t="e">
        <f>IF('Crisis Indicator Data'!#REF!="No Data",1,IF(#REF!&lt;&gt;"",1,0))</f>
        <v>#REF!</v>
      </c>
      <c r="AO121" s="213" t="e">
        <f>IF('Crisis Indicator Data'!#REF!="No Data",1,IF(#REF!&lt;&gt;"",1,0))</f>
        <v>#REF!</v>
      </c>
      <c r="AP121" s="213" t="e">
        <f>IF('Crisis Indicator Data'!#REF!="No Data",1,IF(#REF!&lt;&gt;"",1,0))</f>
        <v>#REF!</v>
      </c>
      <c r="AQ121" s="213" t="e">
        <f>IF('Crisis Indicator Data'!#REF!="No Data",1,IF(#REF!&lt;&gt;"",1,0))</f>
        <v>#REF!</v>
      </c>
      <c r="AR121" s="213" t="e">
        <f>IF('Crisis Indicator Data'!#REF!="No Data",1,IF(#REF!&lt;&gt;"",1,0))</f>
        <v>#REF!</v>
      </c>
      <c r="AS121" s="213" t="e">
        <f>IF('Crisis Indicator Data'!#REF!="No Data",1,IF(#REF!&lt;&gt;"",1,0))</f>
        <v>#REF!</v>
      </c>
      <c r="AT121" s="213" t="e">
        <f>IF('Crisis Indicator Data'!#REF!="No Data",1,IF(#REF!&lt;&gt;"",1,0))</f>
        <v>#REF!</v>
      </c>
      <c r="AU121" s="213" t="e">
        <f>IF('Crisis Indicator Data'!#REF!="No Data",1,IF(#REF!&lt;&gt;"",1,0))</f>
        <v>#REF!</v>
      </c>
      <c r="AV121" s="213" t="e">
        <f>IF('Crisis Indicator Data'!#REF!="No Data",1,IF(#REF!&lt;&gt;"",1,0))</f>
        <v>#REF!</v>
      </c>
      <c r="AW121" s="213" t="e">
        <f>IF('Crisis Indicator Data'!#REF!="No Data",1,IF(#REF!&lt;&gt;"",1,0))</f>
        <v>#REF!</v>
      </c>
      <c r="AX121" s="213" t="e">
        <f>IF('Crisis Indicator Data'!#REF!="No Data",1,IF(#REF!&lt;&gt;"",1,0))</f>
        <v>#REF!</v>
      </c>
      <c r="AY121" s="213" t="e">
        <f>IF('Crisis Indicator Data'!#REF!="No Data",1,IF(#REF!&lt;&gt;"",1,0))</f>
        <v>#REF!</v>
      </c>
      <c r="AZ121" s="213" t="e">
        <f>IF('Crisis Indicator Data'!#REF!="No Data",1,IF(#REF!&lt;&gt;"",1,0))</f>
        <v>#REF!</v>
      </c>
      <c r="BA121" t="e">
        <f t="shared" si="6"/>
        <v>#REF!</v>
      </c>
      <c r="BB121" s="22" t="e">
        <f t="shared" si="7"/>
        <v>#REF!</v>
      </c>
    </row>
    <row r="122" spans="1:54" x14ac:dyDescent="0.35">
      <c r="A122" t="s">
        <v>8251</v>
      </c>
      <c r="B122" s="213" t="e">
        <f>IF('Crisis Indicator Data'!#REF!="No Data",1,IF(#REF!&lt;&gt;"",1,0))</f>
        <v>#REF!</v>
      </c>
      <c r="C122" s="213" t="e">
        <f>IF('Crisis Indicator Data'!#REF!="No Data",1,IF(#REF!&lt;&gt;"",1,0))</f>
        <v>#REF!</v>
      </c>
      <c r="D122" s="213" t="e">
        <f>IF('Crisis Indicator Data'!#REF!="No Data",1,IF(#REF!&lt;&gt;"",1,0))</f>
        <v>#REF!</v>
      </c>
      <c r="E122" s="213" t="e">
        <f>IF('Crisis Indicator Data'!#REF!="No Data",1,IF(#REF!&lt;&gt;"",1,0))</f>
        <v>#REF!</v>
      </c>
      <c r="F122" s="213" t="e">
        <f>IF('Crisis Indicator Data'!#REF!="No Data",1,IF(#REF!&lt;&gt;"",1,0))</f>
        <v>#REF!</v>
      </c>
      <c r="G122" s="213" t="e">
        <f>IF('Crisis Indicator Data'!#REF!="No Data",1,IF(#REF!&lt;&gt;"",1,0))</f>
        <v>#REF!</v>
      </c>
      <c r="H122" s="213" t="e">
        <f>IF('Crisis Indicator Data'!#REF!="No Data",1,IF(#REF!&lt;&gt;"",1,0))</f>
        <v>#REF!</v>
      </c>
      <c r="I122" s="213" t="e">
        <f>IF('Crisis Indicator Data'!#REF!="No Data",1,IF(#REF!&lt;&gt;"",1,0))</f>
        <v>#REF!</v>
      </c>
      <c r="J122" s="213" t="e">
        <f>IF('Crisis Indicator Data'!#REF!="No Data",1,IF(#REF!&lt;&gt;"",1,0))</f>
        <v>#REF!</v>
      </c>
      <c r="K122" s="213" t="e">
        <f>IF('Crisis Indicator Data'!#REF!="No Data",1,IF(#REF!&lt;&gt;"",1,0))</f>
        <v>#REF!</v>
      </c>
      <c r="L122" s="213" t="e">
        <f>IF('Crisis Indicator Data'!#REF!="No Data",1,IF(#REF!&lt;&gt;"",1,0))</f>
        <v>#REF!</v>
      </c>
      <c r="M122" s="213" t="e">
        <f>IF('Crisis Indicator Data'!#REF!="No Data",1,IF(#REF!&lt;&gt;"",1,0))</f>
        <v>#REF!</v>
      </c>
      <c r="N122" s="213" t="e">
        <f>IF('Crisis Indicator Data'!#REF!="No Data",1,IF(#REF!&lt;&gt;"",1,0))</f>
        <v>#REF!</v>
      </c>
      <c r="O122" s="213" t="e">
        <f>IF('Crisis Indicator Data'!#REF!="No Data",1,IF(#REF!&lt;&gt;"",1,0))</f>
        <v>#REF!</v>
      </c>
      <c r="P122" s="213" t="e">
        <f>IF('Crisis Indicator Data'!#REF!="No Data",1,IF(#REF!&lt;&gt;"",1,0))</f>
        <v>#REF!</v>
      </c>
      <c r="Q122" s="213" t="e">
        <f>IF('Crisis Indicator Data'!#REF!="No Data",1,IF(#REF!&lt;&gt;"",1,0))</f>
        <v>#REF!</v>
      </c>
      <c r="R122" s="213" t="e">
        <f>IF('Crisis Indicator Data'!#REF!="No Data",1,IF(#REF!&lt;&gt;"",1,0))</f>
        <v>#REF!</v>
      </c>
      <c r="S122" s="213" t="e">
        <f>IF('Crisis Indicator Data'!#REF!="No Data",1,IF(#REF!&lt;&gt;"",1,0))</f>
        <v>#REF!</v>
      </c>
      <c r="T122" s="213" t="e">
        <f>IF('Crisis Indicator Data'!#REF!="No Data",1,IF(#REF!&lt;&gt;"",1,0))</f>
        <v>#REF!</v>
      </c>
      <c r="U122" s="213" t="e">
        <f>IF('Crisis Indicator Data'!#REF!="No Data",1,IF(#REF!&lt;&gt;"",1,0))</f>
        <v>#REF!</v>
      </c>
      <c r="V122" s="213" t="e">
        <f>IF('Crisis Indicator Data'!#REF!="No Data",1,IF(#REF!&lt;&gt;"",1,0))</f>
        <v>#REF!</v>
      </c>
      <c r="W122" s="213" t="e">
        <f>IF('Crisis Indicator Data'!#REF!="No Data",1,IF(#REF!&lt;&gt;"",1,0))</f>
        <v>#REF!</v>
      </c>
      <c r="X122" s="213" t="e">
        <f>IF('Crisis Indicator Data'!#REF!="No Data",1,IF(#REF!&lt;&gt;"",1,0))</f>
        <v>#REF!</v>
      </c>
      <c r="Y122" s="213" t="e">
        <f>IF('Crisis Indicator Data'!#REF!="No Data",1,IF(#REF!&lt;&gt;"",1,0))</f>
        <v>#REF!</v>
      </c>
      <c r="Z122" s="213" t="e">
        <f>IF('Crisis Indicator Data'!#REF!="No Data",1,IF(#REF!&lt;&gt;"",1,0))</f>
        <v>#REF!</v>
      </c>
      <c r="AA122" s="213" t="e">
        <f>IF('Crisis Indicator Data'!#REF!="No Data",1,IF(#REF!&lt;&gt;"",1,0))</f>
        <v>#REF!</v>
      </c>
      <c r="AB122" s="213" t="e">
        <f>IF('Crisis Indicator Data'!#REF!="No Data",1,IF(#REF!&lt;&gt;"",1,0))</f>
        <v>#REF!</v>
      </c>
      <c r="AC122" s="213" t="e">
        <f>IF('Crisis Indicator Data'!#REF!="No Data",1,IF(#REF!&lt;&gt;"",1,0))</f>
        <v>#REF!</v>
      </c>
      <c r="AD122" s="213" t="e">
        <f>IF('Crisis Indicator Data'!#REF!="No Data",1,IF(#REF!&lt;&gt;"",1,0))</f>
        <v>#REF!</v>
      </c>
      <c r="AE122" s="213" t="e">
        <f>IF('Crisis Indicator Data'!#REF!="No Data",1,IF(#REF!&lt;&gt;"",1,0))</f>
        <v>#REF!</v>
      </c>
      <c r="AF122" s="213" t="e">
        <f>IF('Crisis Indicator Data'!#REF!="No Data",1,IF(#REF!&lt;&gt;"",1,0))</f>
        <v>#REF!</v>
      </c>
      <c r="AG122" s="213" t="e">
        <f>IF('Crisis Indicator Data'!#REF!="No Data",1,IF(#REF!&lt;&gt;"",1,0))</f>
        <v>#REF!</v>
      </c>
      <c r="AH122" s="213" t="e">
        <f>IF('Crisis Indicator Data'!#REF!="No Data",1,IF(#REF!&lt;&gt;"",1,0))</f>
        <v>#REF!</v>
      </c>
      <c r="AI122" s="213" t="e">
        <f>IF('Crisis Indicator Data'!#REF!="No Data",1,IF(#REF!&lt;&gt;"",1,0))</f>
        <v>#REF!</v>
      </c>
      <c r="AJ122" s="213" t="e">
        <f>IF('Crisis Indicator Data'!#REF!="No Data",1,IF(#REF!&lt;&gt;"",1,0))</f>
        <v>#REF!</v>
      </c>
      <c r="AK122" s="213" t="e">
        <f>IF('Crisis Indicator Data'!#REF!="No Data",1,IF(#REF!&lt;&gt;"",1,0))</f>
        <v>#REF!</v>
      </c>
      <c r="AL122" s="213" t="e">
        <f>IF('Crisis Indicator Data'!#REF!="No Data",1,IF(#REF!&lt;&gt;"",1,0))</f>
        <v>#REF!</v>
      </c>
      <c r="AM122" s="213" t="e">
        <f>IF('Crisis Indicator Data'!#REF!="No Data",1,IF(#REF!&lt;&gt;"",1,0))</f>
        <v>#REF!</v>
      </c>
      <c r="AN122" s="213" t="e">
        <f>IF('Crisis Indicator Data'!#REF!="No Data",1,IF(#REF!&lt;&gt;"",1,0))</f>
        <v>#REF!</v>
      </c>
      <c r="AO122" s="213" t="e">
        <f>IF('Crisis Indicator Data'!#REF!="No Data",1,IF(#REF!&lt;&gt;"",1,0))</f>
        <v>#REF!</v>
      </c>
      <c r="AP122" s="213" t="e">
        <f>IF('Crisis Indicator Data'!#REF!="No Data",1,IF(#REF!&lt;&gt;"",1,0))</f>
        <v>#REF!</v>
      </c>
      <c r="AQ122" s="213" t="e">
        <f>IF('Crisis Indicator Data'!#REF!="No Data",1,IF(#REF!&lt;&gt;"",1,0))</f>
        <v>#REF!</v>
      </c>
      <c r="AR122" s="213" t="e">
        <f>IF('Crisis Indicator Data'!#REF!="No Data",1,IF(#REF!&lt;&gt;"",1,0))</f>
        <v>#REF!</v>
      </c>
      <c r="AS122" s="213" t="e">
        <f>IF('Crisis Indicator Data'!#REF!="No Data",1,IF(#REF!&lt;&gt;"",1,0))</f>
        <v>#REF!</v>
      </c>
      <c r="AT122" s="213" t="e">
        <f>IF('Crisis Indicator Data'!#REF!="No Data",1,IF(#REF!&lt;&gt;"",1,0))</f>
        <v>#REF!</v>
      </c>
      <c r="AU122" s="213" t="e">
        <f>IF('Crisis Indicator Data'!#REF!="No Data",1,IF(#REF!&lt;&gt;"",1,0))</f>
        <v>#REF!</v>
      </c>
      <c r="AV122" s="213" t="e">
        <f>IF('Crisis Indicator Data'!#REF!="No Data",1,IF(#REF!&lt;&gt;"",1,0))</f>
        <v>#REF!</v>
      </c>
      <c r="AW122" s="213" t="e">
        <f>IF('Crisis Indicator Data'!#REF!="No Data",1,IF(#REF!&lt;&gt;"",1,0))</f>
        <v>#REF!</v>
      </c>
      <c r="AX122" s="213" t="e">
        <f>IF('Crisis Indicator Data'!#REF!="No Data",1,IF(#REF!&lt;&gt;"",1,0))</f>
        <v>#REF!</v>
      </c>
      <c r="AY122" s="213" t="e">
        <f>IF('Crisis Indicator Data'!#REF!="No Data",1,IF(#REF!&lt;&gt;"",1,0))</f>
        <v>#REF!</v>
      </c>
      <c r="AZ122" s="213" t="e">
        <f>IF('Crisis Indicator Data'!#REF!="No Data",1,IF(#REF!&lt;&gt;"",1,0))</f>
        <v>#REF!</v>
      </c>
      <c r="BA122" t="e">
        <f t="shared" si="6"/>
        <v>#REF!</v>
      </c>
      <c r="BB122" s="22" t="e">
        <f t="shared" si="7"/>
        <v>#REF!</v>
      </c>
    </row>
    <row r="123" spans="1:54" x14ac:dyDescent="0.35">
      <c r="A123" t="s">
        <v>8259</v>
      </c>
      <c r="B123" s="213" t="e">
        <f>IF('Crisis Indicator Data'!#REF!="No Data",1,IF(#REF!&lt;&gt;"",1,0))</f>
        <v>#REF!</v>
      </c>
      <c r="C123" s="213" t="e">
        <f>IF('Crisis Indicator Data'!#REF!="No Data",1,IF(#REF!&lt;&gt;"",1,0))</f>
        <v>#REF!</v>
      </c>
      <c r="D123" s="213" t="e">
        <f>IF('Crisis Indicator Data'!#REF!="No Data",1,IF(#REF!&lt;&gt;"",1,0))</f>
        <v>#REF!</v>
      </c>
      <c r="E123" s="213" t="e">
        <f>IF('Crisis Indicator Data'!#REF!="No Data",1,IF(#REF!&lt;&gt;"",1,0))</f>
        <v>#REF!</v>
      </c>
      <c r="F123" s="213" t="e">
        <f>IF('Crisis Indicator Data'!#REF!="No Data",1,IF(#REF!&lt;&gt;"",1,0))</f>
        <v>#REF!</v>
      </c>
      <c r="G123" s="213" t="e">
        <f>IF('Crisis Indicator Data'!#REF!="No Data",1,IF(#REF!&lt;&gt;"",1,0))</f>
        <v>#REF!</v>
      </c>
      <c r="H123" s="213" t="e">
        <f>IF('Crisis Indicator Data'!#REF!="No Data",1,IF(#REF!&lt;&gt;"",1,0))</f>
        <v>#REF!</v>
      </c>
      <c r="I123" s="213" t="e">
        <f>IF('Crisis Indicator Data'!#REF!="No Data",1,IF(#REF!&lt;&gt;"",1,0))</f>
        <v>#REF!</v>
      </c>
      <c r="J123" s="213" t="e">
        <f>IF('Crisis Indicator Data'!#REF!="No Data",1,IF(#REF!&lt;&gt;"",1,0))</f>
        <v>#REF!</v>
      </c>
      <c r="K123" s="213" t="e">
        <f>IF('Crisis Indicator Data'!#REF!="No Data",1,IF(#REF!&lt;&gt;"",1,0))</f>
        <v>#REF!</v>
      </c>
      <c r="L123" s="213" t="e">
        <f>IF('Crisis Indicator Data'!#REF!="No Data",1,IF(#REF!&lt;&gt;"",1,0))</f>
        <v>#REF!</v>
      </c>
      <c r="M123" s="213" t="e">
        <f>IF('Crisis Indicator Data'!#REF!="No Data",1,IF(#REF!&lt;&gt;"",1,0))</f>
        <v>#REF!</v>
      </c>
      <c r="N123" s="213" t="e">
        <f>IF('Crisis Indicator Data'!#REF!="No Data",1,IF(#REF!&lt;&gt;"",1,0))</f>
        <v>#REF!</v>
      </c>
      <c r="O123" s="213" t="e">
        <f>IF('Crisis Indicator Data'!#REF!="No Data",1,IF(#REF!&lt;&gt;"",1,0))</f>
        <v>#REF!</v>
      </c>
      <c r="P123" s="213" t="e">
        <f>IF('Crisis Indicator Data'!#REF!="No Data",1,IF(#REF!&lt;&gt;"",1,0))</f>
        <v>#REF!</v>
      </c>
      <c r="Q123" s="213" t="e">
        <f>IF('Crisis Indicator Data'!#REF!="No Data",1,IF(#REF!&lt;&gt;"",1,0))</f>
        <v>#REF!</v>
      </c>
      <c r="R123" s="213" t="e">
        <f>IF('Crisis Indicator Data'!#REF!="No Data",1,IF(#REF!&lt;&gt;"",1,0))</f>
        <v>#REF!</v>
      </c>
      <c r="S123" s="213" t="e">
        <f>IF('Crisis Indicator Data'!#REF!="No Data",1,IF(#REF!&lt;&gt;"",1,0))</f>
        <v>#REF!</v>
      </c>
      <c r="T123" s="213" t="e">
        <f>IF('Crisis Indicator Data'!#REF!="No Data",1,IF(#REF!&lt;&gt;"",1,0))</f>
        <v>#REF!</v>
      </c>
      <c r="U123" s="213" t="e">
        <f>IF('Crisis Indicator Data'!#REF!="No Data",1,IF(#REF!&lt;&gt;"",1,0))</f>
        <v>#REF!</v>
      </c>
      <c r="V123" s="213" t="e">
        <f>IF('Crisis Indicator Data'!#REF!="No Data",1,IF(#REF!&lt;&gt;"",1,0))</f>
        <v>#REF!</v>
      </c>
      <c r="W123" s="213" t="e">
        <f>IF('Crisis Indicator Data'!#REF!="No Data",1,IF(#REF!&lt;&gt;"",1,0))</f>
        <v>#REF!</v>
      </c>
      <c r="X123" s="213" t="e">
        <f>IF('Crisis Indicator Data'!#REF!="No Data",1,IF(#REF!&lt;&gt;"",1,0))</f>
        <v>#REF!</v>
      </c>
      <c r="Y123" s="213" t="e">
        <f>IF('Crisis Indicator Data'!#REF!="No Data",1,IF(#REF!&lt;&gt;"",1,0))</f>
        <v>#REF!</v>
      </c>
      <c r="Z123" s="213" t="e">
        <f>IF('Crisis Indicator Data'!#REF!="No Data",1,IF(#REF!&lt;&gt;"",1,0))</f>
        <v>#REF!</v>
      </c>
      <c r="AA123" s="213" t="e">
        <f>IF('Crisis Indicator Data'!#REF!="No Data",1,IF(#REF!&lt;&gt;"",1,0))</f>
        <v>#REF!</v>
      </c>
      <c r="AB123" s="213" t="e">
        <f>IF('Crisis Indicator Data'!#REF!="No Data",1,IF(#REF!&lt;&gt;"",1,0))</f>
        <v>#REF!</v>
      </c>
      <c r="AC123" s="213" t="e">
        <f>IF('Crisis Indicator Data'!#REF!="No Data",1,IF(#REF!&lt;&gt;"",1,0))</f>
        <v>#REF!</v>
      </c>
      <c r="AD123" s="213" t="e">
        <f>IF('Crisis Indicator Data'!#REF!="No Data",1,IF(#REF!&lt;&gt;"",1,0))</f>
        <v>#REF!</v>
      </c>
      <c r="AE123" s="213" t="e">
        <f>IF('Crisis Indicator Data'!#REF!="No Data",1,IF(#REF!&lt;&gt;"",1,0))</f>
        <v>#REF!</v>
      </c>
      <c r="AF123" s="213" t="e">
        <f>IF('Crisis Indicator Data'!#REF!="No Data",1,IF(#REF!&lt;&gt;"",1,0))</f>
        <v>#REF!</v>
      </c>
      <c r="AG123" s="213" t="e">
        <f>IF('Crisis Indicator Data'!#REF!="No Data",1,IF(#REF!&lt;&gt;"",1,0))</f>
        <v>#REF!</v>
      </c>
      <c r="AH123" s="213" t="e">
        <f>IF('Crisis Indicator Data'!#REF!="No Data",1,IF(#REF!&lt;&gt;"",1,0))</f>
        <v>#REF!</v>
      </c>
      <c r="AI123" s="213" t="e">
        <f>IF('Crisis Indicator Data'!#REF!="No Data",1,IF(#REF!&lt;&gt;"",1,0))</f>
        <v>#REF!</v>
      </c>
      <c r="AJ123" s="213" t="e">
        <f>IF('Crisis Indicator Data'!#REF!="No Data",1,IF(#REF!&lt;&gt;"",1,0))</f>
        <v>#REF!</v>
      </c>
      <c r="AK123" s="213" t="e">
        <f>IF('Crisis Indicator Data'!#REF!="No Data",1,IF(#REF!&lt;&gt;"",1,0))</f>
        <v>#REF!</v>
      </c>
      <c r="AL123" s="213" t="e">
        <f>IF('Crisis Indicator Data'!#REF!="No Data",1,IF(#REF!&lt;&gt;"",1,0))</f>
        <v>#REF!</v>
      </c>
      <c r="AM123" s="213" t="e">
        <f>IF('Crisis Indicator Data'!#REF!="No Data",1,IF(#REF!&lt;&gt;"",1,0))</f>
        <v>#REF!</v>
      </c>
      <c r="AN123" s="213" t="e">
        <f>IF('Crisis Indicator Data'!#REF!="No Data",1,IF(#REF!&lt;&gt;"",1,0))</f>
        <v>#REF!</v>
      </c>
      <c r="AO123" s="213" t="e">
        <f>IF('Crisis Indicator Data'!#REF!="No Data",1,IF(#REF!&lt;&gt;"",1,0))</f>
        <v>#REF!</v>
      </c>
      <c r="AP123" s="213" t="e">
        <f>IF('Crisis Indicator Data'!#REF!="No Data",1,IF(#REF!&lt;&gt;"",1,0))</f>
        <v>#REF!</v>
      </c>
      <c r="AQ123" s="213" t="e">
        <f>IF('Crisis Indicator Data'!#REF!="No Data",1,IF(#REF!&lt;&gt;"",1,0))</f>
        <v>#REF!</v>
      </c>
      <c r="AR123" s="213" t="e">
        <f>IF('Crisis Indicator Data'!#REF!="No Data",1,IF(#REF!&lt;&gt;"",1,0))</f>
        <v>#REF!</v>
      </c>
      <c r="AS123" s="213" t="e">
        <f>IF('Crisis Indicator Data'!#REF!="No Data",1,IF(#REF!&lt;&gt;"",1,0))</f>
        <v>#REF!</v>
      </c>
      <c r="AT123" s="213" t="e">
        <f>IF('Crisis Indicator Data'!#REF!="No Data",1,IF(#REF!&lt;&gt;"",1,0))</f>
        <v>#REF!</v>
      </c>
      <c r="AU123" s="213" t="e">
        <f>IF('Crisis Indicator Data'!#REF!="No Data",1,IF(#REF!&lt;&gt;"",1,0))</f>
        <v>#REF!</v>
      </c>
      <c r="AV123" s="213" t="e">
        <f>IF('Crisis Indicator Data'!#REF!="No Data",1,IF(#REF!&lt;&gt;"",1,0))</f>
        <v>#REF!</v>
      </c>
      <c r="AW123" s="213" t="e">
        <f>IF('Crisis Indicator Data'!#REF!="No Data",1,IF(#REF!&lt;&gt;"",1,0))</f>
        <v>#REF!</v>
      </c>
      <c r="AX123" s="213" t="e">
        <f>IF('Crisis Indicator Data'!#REF!="No Data",1,IF(#REF!&lt;&gt;"",1,0))</f>
        <v>#REF!</v>
      </c>
      <c r="AY123" s="213" t="e">
        <f>IF('Crisis Indicator Data'!#REF!="No Data",1,IF(#REF!&lt;&gt;"",1,0))</f>
        <v>#REF!</v>
      </c>
      <c r="AZ123" s="213" t="e">
        <f>IF('Crisis Indicator Data'!#REF!="No Data",1,IF(#REF!&lt;&gt;"",1,0))</f>
        <v>#REF!</v>
      </c>
      <c r="BA123" t="e">
        <f t="shared" si="6"/>
        <v>#REF!</v>
      </c>
      <c r="BB123" s="22" t="e">
        <f t="shared" si="7"/>
        <v>#REF!</v>
      </c>
    </row>
    <row r="124" spans="1:54" x14ac:dyDescent="0.35">
      <c r="A124" t="s">
        <v>8249</v>
      </c>
      <c r="B124" s="213" t="e">
        <f>IF('Crisis Indicator Data'!#REF!="No Data",1,IF(#REF!&lt;&gt;"",1,0))</f>
        <v>#REF!</v>
      </c>
      <c r="C124" s="213" t="e">
        <f>IF('Crisis Indicator Data'!#REF!="No Data",1,IF(#REF!&lt;&gt;"",1,0))</f>
        <v>#REF!</v>
      </c>
      <c r="D124" s="213" t="e">
        <f>IF('Crisis Indicator Data'!#REF!="No Data",1,IF(#REF!&lt;&gt;"",1,0))</f>
        <v>#REF!</v>
      </c>
      <c r="E124" s="213" t="e">
        <f>IF('Crisis Indicator Data'!#REF!="No Data",1,IF(#REF!&lt;&gt;"",1,0))</f>
        <v>#REF!</v>
      </c>
      <c r="F124" s="213" t="e">
        <f>IF('Crisis Indicator Data'!#REF!="No Data",1,IF(#REF!&lt;&gt;"",1,0))</f>
        <v>#REF!</v>
      </c>
      <c r="G124" s="213" t="e">
        <f>IF('Crisis Indicator Data'!#REF!="No Data",1,IF(#REF!&lt;&gt;"",1,0))</f>
        <v>#REF!</v>
      </c>
      <c r="H124" s="213" t="e">
        <f>IF('Crisis Indicator Data'!#REF!="No Data",1,IF(#REF!&lt;&gt;"",1,0))</f>
        <v>#REF!</v>
      </c>
      <c r="I124" s="213" t="e">
        <f>IF('Crisis Indicator Data'!#REF!="No Data",1,IF(#REF!&lt;&gt;"",1,0))</f>
        <v>#REF!</v>
      </c>
      <c r="J124" s="213" t="e">
        <f>IF('Crisis Indicator Data'!#REF!="No Data",1,IF(#REF!&lt;&gt;"",1,0))</f>
        <v>#REF!</v>
      </c>
      <c r="K124" s="213" t="e">
        <f>IF('Crisis Indicator Data'!#REF!="No Data",1,IF(#REF!&lt;&gt;"",1,0))</f>
        <v>#REF!</v>
      </c>
      <c r="L124" s="213" t="e">
        <f>IF('Crisis Indicator Data'!#REF!="No Data",1,IF(#REF!&lt;&gt;"",1,0))</f>
        <v>#REF!</v>
      </c>
      <c r="M124" s="213" t="e">
        <f>IF('Crisis Indicator Data'!#REF!="No Data",1,IF(#REF!&lt;&gt;"",1,0))</f>
        <v>#REF!</v>
      </c>
      <c r="N124" s="213" t="e">
        <f>IF('Crisis Indicator Data'!#REF!="No Data",1,IF(#REF!&lt;&gt;"",1,0))</f>
        <v>#REF!</v>
      </c>
      <c r="O124" s="213" t="e">
        <f>IF('Crisis Indicator Data'!#REF!="No Data",1,IF(#REF!&lt;&gt;"",1,0))</f>
        <v>#REF!</v>
      </c>
      <c r="P124" s="213" t="e">
        <f>IF('Crisis Indicator Data'!#REF!="No Data",1,IF(#REF!&lt;&gt;"",1,0))</f>
        <v>#REF!</v>
      </c>
      <c r="Q124" s="213" t="e">
        <f>IF('Crisis Indicator Data'!#REF!="No Data",1,IF(#REF!&lt;&gt;"",1,0))</f>
        <v>#REF!</v>
      </c>
      <c r="R124" s="213" t="e">
        <f>IF('Crisis Indicator Data'!#REF!="No Data",1,IF(#REF!&lt;&gt;"",1,0))</f>
        <v>#REF!</v>
      </c>
      <c r="S124" s="213" t="e">
        <f>IF('Crisis Indicator Data'!#REF!="No Data",1,IF(#REF!&lt;&gt;"",1,0))</f>
        <v>#REF!</v>
      </c>
      <c r="T124" s="213" t="e">
        <f>IF('Crisis Indicator Data'!#REF!="No Data",1,IF(#REF!&lt;&gt;"",1,0))</f>
        <v>#REF!</v>
      </c>
      <c r="U124" s="213" t="e">
        <f>IF('Crisis Indicator Data'!#REF!="No Data",1,IF(#REF!&lt;&gt;"",1,0))</f>
        <v>#REF!</v>
      </c>
      <c r="V124" s="213" t="e">
        <f>IF('Crisis Indicator Data'!#REF!="No Data",1,IF(#REF!&lt;&gt;"",1,0))</f>
        <v>#REF!</v>
      </c>
      <c r="W124" s="213" t="e">
        <f>IF('Crisis Indicator Data'!#REF!="No Data",1,IF(#REF!&lt;&gt;"",1,0))</f>
        <v>#REF!</v>
      </c>
      <c r="X124" s="213" t="e">
        <f>IF('Crisis Indicator Data'!#REF!="No Data",1,IF(#REF!&lt;&gt;"",1,0))</f>
        <v>#REF!</v>
      </c>
      <c r="Y124" s="213" t="e">
        <f>IF('Crisis Indicator Data'!#REF!="No Data",1,IF(#REF!&lt;&gt;"",1,0))</f>
        <v>#REF!</v>
      </c>
      <c r="Z124" s="213" t="e">
        <f>IF('Crisis Indicator Data'!#REF!="No Data",1,IF(#REF!&lt;&gt;"",1,0))</f>
        <v>#REF!</v>
      </c>
      <c r="AA124" s="213" t="e">
        <f>IF('Crisis Indicator Data'!#REF!="No Data",1,IF(#REF!&lt;&gt;"",1,0))</f>
        <v>#REF!</v>
      </c>
      <c r="AB124" s="213" t="e">
        <f>IF('Crisis Indicator Data'!#REF!="No Data",1,IF(#REF!&lt;&gt;"",1,0))</f>
        <v>#REF!</v>
      </c>
      <c r="AC124" s="213" t="e">
        <f>IF('Crisis Indicator Data'!#REF!="No Data",1,IF(#REF!&lt;&gt;"",1,0))</f>
        <v>#REF!</v>
      </c>
      <c r="AD124" s="213" t="e">
        <f>IF('Crisis Indicator Data'!#REF!="No Data",1,IF(#REF!&lt;&gt;"",1,0))</f>
        <v>#REF!</v>
      </c>
      <c r="AE124" s="213" t="e">
        <f>IF('Crisis Indicator Data'!#REF!="No Data",1,IF(#REF!&lt;&gt;"",1,0))</f>
        <v>#REF!</v>
      </c>
      <c r="AF124" s="213" t="e">
        <f>IF('Crisis Indicator Data'!#REF!="No Data",1,IF(#REF!&lt;&gt;"",1,0))</f>
        <v>#REF!</v>
      </c>
      <c r="AG124" s="213" t="e">
        <f>IF('Crisis Indicator Data'!#REF!="No Data",1,IF(#REF!&lt;&gt;"",1,0))</f>
        <v>#REF!</v>
      </c>
      <c r="AH124" s="213" t="e">
        <f>IF('Crisis Indicator Data'!#REF!="No Data",1,IF(#REF!&lt;&gt;"",1,0))</f>
        <v>#REF!</v>
      </c>
      <c r="AI124" s="213" t="e">
        <f>IF('Crisis Indicator Data'!#REF!="No Data",1,IF(#REF!&lt;&gt;"",1,0))</f>
        <v>#REF!</v>
      </c>
      <c r="AJ124" s="213" t="e">
        <f>IF('Crisis Indicator Data'!#REF!="No Data",1,IF(#REF!&lt;&gt;"",1,0))</f>
        <v>#REF!</v>
      </c>
      <c r="AK124" s="213" t="e">
        <f>IF('Crisis Indicator Data'!#REF!="No Data",1,IF(#REF!&lt;&gt;"",1,0))</f>
        <v>#REF!</v>
      </c>
      <c r="AL124" s="213" t="e">
        <f>IF('Crisis Indicator Data'!#REF!="No Data",1,IF(#REF!&lt;&gt;"",1,0))</f>
        <v>#REF!</v>
      </c>
      <c r="AM124" s="213" t="e">
        <f>IF('Crisis Indicator Data'!#REF!="No Data",1,IF(#REF!&lt;&gt;"",1,0))</f>
        <v>#REF!</v>
      </c>
      <c r="AN124" s="213" t="e">
        <f>IF('Crisis Indicator Data'!#REF!="No Data",1,IF(#REF!&lt;&gt;"",1,0))</f>
        <v>#REF!</v>
      </c>
      <c r="AO124" s="213" t="e">
        <f>IF('Crisis Indicator Data'!#REF!="No Data",1,IF(#REF!&lt;&gt;"",1,0))</f>
        <v>#REF!</v>
      </c>
      <c r="AP124" s="213" t="e">
        <f>IF('Crisis Indicator Data'!#REF!="No Data",1,IF(#REF!&lt;&gt;"",1,0))</f>
        <v>#REF!</v>
      </c>
      <c r="AQ124" s="213" t="e">
        <f>IF('Crisis Indicator Data'!#REF!="No Data",1,IF(#REF!&lt;&gt;"",1,0))</f>
        <v>#REF!</v>
      </c>
      <c r="AR124" s="213" t="e">
        <f>IF('Crisis Indicator Data'!#REF!="No Data",1,IF(#REF!&lt;&gt;"",1,0))</f>
        <v>#REF!</v>
      </c>
      <c r="AS124" s="213" t="e">
        <f>IF('Crisis Indicator Data'!#REF!="No Data",1,IF(#REF!&lt;&gt;"",1,0))</f>
        <v>#REF!</v>
      </c>
      <c r="AT124" s="213" t="e">
        <f>IF('Crisis Indicator Data'!#REF!="No Data",1,IF(#REF!&lt;&gt;"",1,0))</f>
        <v>#REF!</v>
      </c>
      <c r="AU124" s="213" t="e">
        <f>IF('Crisis Indicator Data'!#REF!="No Data",1,IF(#REF!&lt;&gt;"",1,0))</f>
        <v>#REF!</v>
      </c>
      <c r="AV124" s="213" t="e">
        <f>IF('Crisis Indicator Data'!#REF!="No Data",1,IF(#REF!&lt;&gt;"",1,0))</f>
        <v>#REF!</v>
      </c>
      <c r="AW124" s="213" t="e">
        <f>IF('Crisis Indicator Data'!#REF!="No Data",1,IF(#REF!&lt;&gt;"",1,0))</f>
        <v>#REF!</v>
      </c>
      <c r="AX124" s="213" t="e">
        <f>IF('Crisis Indicator Data'!#REF!="No Data",1,IF(#REF!&lt;&gt;"",1,0))</f>
        <v>#REF!</v>
      </c>
      <c r="AY124" s="213" t="e">
        <f>IF('Crisis Indicator Data'!#REF!="No Data",1,IF(#REF!&lt;&gt;"",1,0))</f>
        <v>#REF!</v>
      </c>
      <c r="AZ124" s="213" t="e">
        <f>IF('Crisis Indicator Data'!#REF!="No Data",1,IF(#REF!&lt;&gt;"",1,0))</f>
        <v>#REF!</v>
      </c>
      <c r="BA124" t="e">
        <f t="shared" si="6"/>
        <v>#REF!</v>
      </c>
      <c r="BB124" s="22" t="e">
        <f t="shared" si="7"/>
        <v>#REF!</v>
      </c>
    </row>
    <row r="125" spans="1:54" x14ac:dyDescent="0.35">
      <c r="A125" t="s">
        <v>8247</v>
      </c>
      <c r="B125" s="213" t="e">
        <f>IF('Crisis Indicator Data'!#REF!="No Data",1,IF(#REF!&lt;&gt;"",1,0))</f>
        <v>#REF!</v>
      </c>
      <c r="C125" s="213" t="e">
        <f>IF('Crisis Indicator Data'!#REF!="No Data",1,IF(#REF!&lt;&gt;"",1,0))</f>
        <v>#REF!</v>
      </c>
      <c r="D125" s="213" t="e">
        <f>IF('Crisis Indicator Data'!#REF!="No Data",1,IF(#REF!&lt;&gt;"",1,0))</f>
        <v>#REF!</v>
      </c>
      <c r="E125" s="213" t="e">
        <f>IF('Crisis Indicator Data'!#REF!="No Data",1,IF(#REF!&lt;&gt;"",1,0))</f>
        <v>#REF!</v>
      </c>
      <c r="F125" s="213" t="e">
        <f>IF('Crisis Indicator Data'!#REF!="No Data",1,IF(#REF!&lt;&gt;"",1,0))</f>
        <v>#REF!</v>
      </c>
      <c r="G125" s="213" t="e">
        <f>IF('Crisis Indicator Data'!#REF!="No Data",1,IF(#REF!&lt;&gt;"",1,0))</f>
        <v>#REF!</v>
      </c>
      <c r="H125" s="213" t="e">
        <f>IF('Crisis Indicator Data'!#REF!="No Data",1,IF(#REF!&lt;&gt;"",1,0))</f>
        <v>#REF!</v>
      </c>
      <c r="I125" s="213" t="e">
        <f>IF('Crisis Indicator Data'!#REF!="No Data",1,IF(#REF!&lt;&gt;"",1,0))</f>
        <v>#REF!</v>
      </c>
      <c r="J125" s="213" t="e">
        <f>IF('Crisis Indicator Data'!#REF!="No Data",1,IF(#REF!&lt;&gt;"",1,0))</f>
        <v>#REF!</v>
      </c>
      <c r="K125" s="213" t="e">
        <f>IF('Crisis Indicator Data'!#REF!="No Data",1,IF(#REF!&lt;&gt;"",1,0))</f>
        <v>#REF!</v>
      </c>
      <c r="L125" s="213" t="e">
        <f>IF('Crisis Indicator Data'!#REF!="No Data",1,IF(#REF!&lt;&gt;"",1,0))</f>
        <v>#REF!</v>
      </c>
      <c r="M125" s="213" t="e">
        <f>IF('Crisis Indicator Data'!#REF!="No Data",1,IF(#REF!&lt;&gt;"",1,0))</f>
        <v>#REF!</v>
      </c>
      <c r="N125" s="213" t="e">
        <f>IF('Crisis Indicator Data'!#REF!="No Data",1,IF(#REF!&lt;&gt;"",1,0))</f>
        <v>#REF!</v>
      </c>
      <c r="O125" s="213" t="e">
        <f>IF('Crisis Indicator Data'!#REF!="No Data",1,IF(#REF!&lt;&gt;"",1,0))</f>
        <v>#REF!</v>
      </c>
      <c r="P125" s="213" t="e">
        <f>IF('Crisis Indicator Data'!#REF!="No Data",1,IF(#REF!&lt;&gt;"",1,0))</f>
        <v>#REF!</v>
      </c>
      <c r="Q125" s="213" t="e">
        <f>IF('Crisis Indicator Data'!#REF!="No Data",1,IF(#REF!&lt;&gt;"",1,0))</f>
        <v>#REF!</v>
      </c>
      <c r="R125" s="213" t="e">
        <f>IF('Crisis Indicator Data'!#REF!="No Data",1,IF(#REF!&lt;&gt;"",1,0))</f>
        <v>#REF!</v>
      </c>
      <c r="S125" s="213" t="e">
        <f>IF('Crisis Indicator Data'!#REF!="No Data",1,IF(#REF!&lt;&gt;"",1,0))</f>
        <v>#REF!</v>
      </c>
      <c r="T125" s="213" t="e">
        <f>IF('Crisis Indicator Data'!#REF!="No Data",1,IF(#REF!&lt;&gt;"",1,0))</f>
        <v>#REF!</v>
      </c>
      <c r="U125" s="213" t="e">
        <f>IF('Crisis Indicator Data'!#REF!="No Data",1,IF(#REF!&lt;&gt;"",1,0))</f>
        <v>#REF!</v>
      </c>
      <c r="V125" s="213" t="e">
        <f>IF('Crisis Indicator Data'!#REF!="No Data",1,IF(#REF!&lt;&gt;"",1,0))</f>
        <v>#REF!</v>
      </c>
      <c r="W125" s="213" t="e">
        <f>IF('Crisis Indicator Data'!#REF!="No Data",1,IF(#REF!&lt;&gt;"",1,0))</f>
        <v>#REF!</v>
      </c>
      <c r="X125" s="213" t="e">
        <f>IF('Crisis Indicator Data'!#REF!="No Data",1,IF(#REF!&lt;&gt;"",1,0))</f>
        <v>#REF!</v>
      </c>
      <c r="Y125" s="213" t="e">
        <f>IF('Crisis Indicator Data'!#REF!="No Data",1,IF(#REF!&lt;&gt;"",1,0))</f>
        <v>#REF!</v>
      </c>
      <c r="Z125" s="213" t="e">
        <f>IF('Crisis Indicator Data'!#REF!="No Data",1,IF(#REF!&lt;&gt;"",1,0))</f>
        <v>#REF!</v>
      </c>
      <c r="AA125" s="213" t="e">
        <f>IF('Crisis Indicator Data'!#REF!="No Data",1,IF(#REF!&lt;&gt;"",1,0))</f>
        <v>#REF!</v>
      </c>
      <c r="AB125" s="213" t="e">
        <f>IF('Crisis Indicator Data'!#REF!="No Data",1,IF(#REF!&lt;&gt;"",1,0))</f>
        <v>#REF!</v>
      </c>
      <c r="AC125" s="213" t="e">
        <f>IF('Crisis Indicator Data'!#REF!="No Data",1,IF(#REF!&lt;&gt;"",1,0))</f>
        <v>#REF!</v>
      </c>
      <c r="AD125" s="213" t="e">
        <f>IF('Crisis Indicator Data'!#REF!="No Data",1,IF(#REF!&lt;&gt;"",1,0))</f>
        <v>#REF!</v>
      </c>
      <c r="AE125" s="213" t="e">
        <f>IF('Crisis Indicator Data'!#REF!="No Data",1,IF(#REF!&lt;&gt;"",1,0))</f>
        <v>#REF!</v>
      </c>
      <c r="AF125" s="213" t="e">
        <f>IF('Crisis Indicator Data'!#REF!="No Data",1,IF(#REF!&lt;&gt;"",1,0))</f>
        <v>#REF!</v>
      </c>
      <c r="AG125" s="213" t="e">
        <f>IF('Crisis Indicator Data'!#REF!="No Data",1,IF(#REF!&lt;&gt;"",1,0))</f>
        <v>#REF!</v>
      </c>
      <c r="AH125" s="213" t="e">
        <f>IF('Crisis Indicator Data'!#REF!="No Data",1,IF(#REF!&lt;&gt;"",1,0))</f>
        <v>#REF!</v>
      </c>
      <c r="AI125" s="213" t="e">
        <f>IF('Crisis Indicator Data'!#REF!="No Data",1,IF(#REF!&lt;&gt;"",1,0))</f>
        <v>#REF!</v>
      </c>
      <c r="AJ125" s="213" t="e">
        <f>IF('Crisis Indicator Data'!#REF!="No Data",1,IF(#REF!&lt;&gt;"",1,0))</f>
        <v>#REF!</v>
      </c>
      <c r="AK125" s="213" t="e">
        <f>IF('Crisis Indicator Data'!#REF!="No Data",1,IF(#REF!&lt;&gt;"",1,0))</f>
        <v>#REF!</v>
      </c>
      <c r="AL125" s="213" t="e">
        <f>IF('Crisis Indicator Data'!#REF!="No Data",1,IF(#REF!&lt;&gt;"",1,0))</f>
        <v>#REF!</v>
      </c>
      <c r="AM125" s="213" t="e">
        <f>IF('Crisis Indicator Data'!#REF!="No Data",1,IF(#REF!&lt;&gt;"",1,0))</f>
        <v>#REF!</v>
      </c>
      <c r="AN125" s="213" t="e">
        <f>IF('Crisis Indicator Data'!#REF!="No Data",1,IF(#REF!&lt;&gt;"",1,0))</f>
        <v>#REF!</v>
      </c>
      <c r="AO125" s="213" t="e">
        <f>IF('Crisis Indicator Data'!#REF!="No Data",1,IF(#REF!&lt;&gt;"",1,0))</f>
        <v>#REF!</v>
      </c>
      <c r="AP125" s="213" t="e">
        <f>IF('Crisis Indicator Data'!#REF!="No Data",1,IF(#REF!&lt;&gt;"",1,0))</f>
        <v>#REF!</v>
      </c>
      <c r="AQ125" s="213" t="e">
        <f>IF('Crisis Indicator Data'!#REF!="No Data",1,IF(#REF!&lt;&gt;"",1,0))</f>
        <v>#REF!</v>
      </c>
      <c r="AR125" s="213" t="e">
        <f>IF('Crisis Indicator Data'!#REF!="No Data",1,IF(#REF!&lt;&gt;"",1,0))</f>
        <v>#REF!</v>
      </c>
      <c r="AS125" s="213" t="e">
        <f>IF('Crisis Indicator Data'!#REF!="No Data",1,IF(#REF!&lt;&gt;"",1,0))</f>
        <v>#REF!</v>
      </c>
      <c r="AT125" s="213" t="e">
        <f>IF('Crisis Indicator Data'!#REF!="No Data",1,IF(#REF!&lt;&gt;"",1,0))</f>
        <v>#REF!</v>
      </c>
      <c r="AU125" s="213" t="e">
        <f>IF('Crisis Indicator Data'!#REF!="No Data",1,IF(#REF!&lt;&gt;"",1,0))</f>
        <v>#REF!</v>
      </c>
      <c r="AV125" s="213" t="e">
        <f>IF('Crisis Indicator Data'!#REF!="No Data",1,IF(#REF!&lt;&gt;"",1,0))</f>
        <v>#REF!</v>
      </c>
      <c r="AW125" s="213" t="e">
        <f>IF('Crisis Indicator Data'!#REF!="No Data",1,IF(#REF!&lt;&gt;"",1,0))</f>
        <v>#REF!</v>
      </c>
      <c r="AX125" s="213" t="e">
        <f>IF('Crisis Indicator Data'!#REF!="No Data",1,IF(#REF!&lt;&gt;"",1,0))</f>
        <v>#REF!</v>
      </c>
      <c r="AY125" s="213" t="e">
        <f>IF('Crisis Indicator Data'!#REF!="No Data",1,IF(#REF!&lt;&gt;"",1,0))</f>
        <v>#REF!</v>
      </c>
      <c r="AZ125" s="213" t="e">
        <f>IF('Crisis Indicator Data'!#REF!="No Data",1,IF(#REF!&lt;&gt;"",1,0))</f>
        <v>#REF!</v>
      </c>
      <c r="BA125" t="e">
        <f t="shared" si="6"/>
        <v>#REF!</v>
      </c>
      <c r="BB125" s="22" t="e">
        <f t="shared" si="7"/>
        <v>#REF!</v>
      </c>
    </row>
    <row r="126" spans="1:54" x14ac:dyDescent="0.35">
      <c r="A126" t="s">
        <v>8248</v>
      </c>
      <c r="B126" s="213" t="e">
        <f>IF('Crisis Indicator Data'!#REF!="No Data",1,IF(#REF!&lt;&gt;"",1,0))</f>
        <v>#REF!</v>
      </c>
      <c r="C126" s="213" t="e">
        <f>IF('Crisis Indicator Data'!#REF!="No Data",1,IF(#REF!&lt;&gt;"",1,0))</f>
        <v>#REF!</v>
      </c>
      <c r="D126" s="213" t="e">
        <f>IF('Crisis Indicator Data'!#REF!="No Data",1,IF(#REF!&lt;&gt;"",1,0))</f>
        <v>#REF!</v>
      </c>
      <c r="E126" s="213" t="e">
        <f>IF('Crisis Indicator Data'!#REF!="No Data",1,IF(#REF!&lt;&gt;"",1,0))</f>
        <v>#REF!</v>
      </c>
      <c r="F126" s="213" t="e">
        <f>IF('Crisis Indicator Data'!#REF!="No Data",1,IF(#REF!&lt;&gt;"",1,0))</f>
        <v>#REF!</v>
      </c>
      <c r="G126" s="213" t="e">
        <f>IF('Crisis Indicator Data'!#REF!="No Data",1,IF(#REF!&lt;&gt;"",1,0))</f>
        <v>#REF!</v>
      </c>
      <c r="H126" s="213" t="e">
        <f>IF('Crisis Indicator Data'!#REF!="No Data",1,IF(#REF!&lt;&gt;"",1,0))</f>
        <v>#REF!</v>
      </c>
      <c r="I126" s="213" t="e">
        <f>IF('Crisis Indicator Data'!#REF!="No Data",1,IF(#REF!&lt;&gt;"",1,0))</f>
        <v>#REF!</v>
      </c>
      <c r="J126" s="213" t="e">
        <f>IF('Crisis Indicator Data'!#REF!="No Data",1,IF(#REF!&lt;&gt;"",1,0))</f>
        <v>#REF!</v>
      </c>
      <c r="K126" s="213" t="e">
        <f>IF('Crisis Indicator Data'!#REF!="No Data",1,IF(#REF!&lt;&gt;"",1,0))</f>
        <v>#REF!</v>
      </c>
      <c r="L126" s="213" t="e">
        <f>IF('Crisis Indicator Data'!#REF!="No Data",1,IF(#REF!&lt;&gt;"",1,0))</f>
        <v>#REF!</v>
      </c>
      <c r="M126" s="213" t="e">
        <f>IF('Crisis Indicator Data'!#REF!="No Data",1,IF(#REF!&lt;&gt;"",1,0))</f>
        <v>#REF!</v>
      </c>
      <c r="N126" s="213" t="e">
        <f>IF('Crisis Indicator Data'!#REF!="No Data",1,IF(#REF!&lt;&gt;"",1,0))</f>
        <v>#REF!</v>
      </c>
      <c r="O126" s="213" t="e">
        <f>IF('Crisis Indicator Data'!#REF!="No Data",1,IF(#REF!&lt;&gt;"",1,0))</f>
        <v>#REF!</v>
      </c>
      <c r="P126" s="213" t="e">
        <f>IF('Crisis Indicator Data'!#REF!="No Data",1,IF(#REF!&lt;&gt;"",1,0))</f>
        <v>#REF!</v>
      </c>
      <c r="Q126" s="213" t="e">
        <f>IF('Crisis Indicator Data'!#REF!="No Data",1,IF(#REF!&lt;&gt;"",1,0))</f>
        <v>#REF!</v>
      </c>
      <c r="R126" s="213" t="e">
        <f>IF('Crisis Indicator Data'!#REF!="No Data",1,IF(#REF!&lt;&gt;"",1,0))</f>
        <v>#REF!</v>
      </c>
      <c r="S126" s="213" t="e">
        <f>IF('Crisis Indicator Data'!#REF!="No Data",1,IF(#REF!&lt;&gt;"",1,0))</f>
        <v>#REF!</v>
      </c>
      <c r="T126" s="213" t="e">
        <f>IF('Crisis Indicator Data'!#REF!="No Data",1,IF(#REF!&lt;&gt;"",1,0))</f>
        <v>#REF!</v>
      </c>
      <c r="U126" s="213" t="e">
        <f>IF('Crisis Indicator Data'!#REF!="No Data",1,IF(#REF!&lt;&gt;"",1,0))</f>
        <v>#REF!</v>
      </c>
      <c r="V126" s="213" t="e">
        <f>IF('Crisis Indicator Data'!#REF!="No Data",1,IF(#REF!&lt;&gt;"",1,0))</f>
        <v>#REF!</v>
      </c>
      <c r="W126" s="213" t="e">
        <f>IF('Crisis Indicator Data'!#REF!="No Data",1,IF(#REF!&lt;&gt;"",1,0))</f>
        <v>#REF!</v>
      </c>
      <c r="X126" s="213" t="e">
        <f>IF('Crisis Indicator Data'!#REF!="No Data",1,IF(#REF!&lt;&gt;"",1,0))</f>
        <v>#REF!</v>
      </c>
      <c r="Y126" s="213" t="e">
        <f>IF('Crisis Indicator Data'!#REF!="No Data",1,IF(#REF!&lt;&gt;"",1,0))</f>
        <v>#REF!</v>
      </c>
      <c r="Z126" s="213" t="e">
        <f>IF('Crisis Indicator Data'!#REF!="No Data",1,IF(#REF!&lt;&gt;"",1,0))</f>
        <v>#REF!</v>
      </c>
      <c r="AA126" s="213" t="e">
        <f>IF('Crisis Indicator Data'!#REF!="No Data",1,IF(#REF!&lt;&gt;"",1,0))</f>
        <v>#REF!</v>
      </c>
      <c r="AB126" s="213" t="e">
        <f>IF('Crisis Indicator Data'!#REF!="No Data",1,IF(#REF!&lt;&gt;"",1,0))</f>
        <v>#REF!</v>
      </c>
      <c r="AC126" s="213" t="e">
        <f>IF('Crisis Indicator Data'!#REF!="No Data",1,IF(#REF!&lt;&gt;"",1,0))</f>
        <v>#REF!</v>
      </c>
      <c r="AD126" s="213" t="e">
        <f>IF('Crisis Indicator Data'!#REF!="No Data",1,IF(#REF!&lt;&gt;"",1,0))</f>
        <v>#REF!</v>
      </c>
      <c r="AE126" s="213" t="e">
        <f>IF('Crisis Indicator Data'!#REF!="No Data",1,IF(#REF!&lt;&gt;"",1,0))</f>
        <v>#REF!</v>
      </c>
      <c r="AF126" s="213" t="e">
        <f>IF('Crisis Indicator Data'!#REF!="No Data",1,IF(#REF!&lt;&gt;"",1,0))</f>
        <v>#REF!</v>
      </c>
      <c r="AG126" s="213" t="e">
        <f>IF('Crisis Indicator Data'!#REF!="No Data",1,IF(#REF!&lt;&gt;"",1,0))</f>
        <v>#REF!</v>
      </c>
      <c r="AH126" s="213" t="e">
        <f>IF('Crisis Indicator Data'!#REF!="No Data",1,IF(#REF!&lt;&gt;"",1,0))</f>
        <v>#REF!</v>
      </c>
      <c r="AI126" s="213" t="e">
        <f>IF('Crisis Indicator Data'!#REF!="No Data",1,IF(#REF!&lt;&gt;"",1,0))</f>
        <v>#REF!</v>
      </c>
      <c r="AJ126" s="213" t="e">
        <f>IF('Crisis Indicator Data'!#REF!="No Data",1,IF(#REF!&lt;&gt;"",1,0))</f>
        <v>#REF!</v>
      </c>
      <c r="AK126" s="213" t="e">
        <f>IF('Crisis Indicator Data'!#REF!="No Data",1,IF(#REF!&lt;&gt;"",1,0))</f>
        <v>#REF!</v>
      </c>
      <c r="AL126" s="213" t="e">
        <f>IF('Crisis Indicator Data'!#REF!="No Data",1,IF(#REF!&lt;&gt;"",1,0))</f>
        <v>#REF!</v>
      </c>
      <c r="AM126" s="213" t="e">
        <f>IF('Crisis Indicator Data'!#REF!="No Data",1,IF(#REF!&lt;&gt;"",1,0))</f>
        <v>#REF!</v>
      </c>
      <c r="AN126" s="213" t="e">
        <f>IF('Crisis Indicator Data'!#REF!="No Data",1,IF(#REF!&lt;&gt;"",1,0))</f>
        <v>#REF!</v>
      </c>
      <c r="AO126" s="213" t="e">
        <f>IF('Crisis Indicator Data'!#REF!="No Data",1,IF(#REF!&lt;&gt;"",1,0))</f>
        <v>#REF!</v>
      </c>
      <c r="AP126" s="213" t="e">
        <f>IF('Crisis Indicator Data'!#REF!="No Data",1,IF(#REF!&lt;&gt;"",1,0))</f>
        <v>#REF!</v>
      </c>
      <c r="AQ126" s="213" t="e">
        <f>IF('Crisis Indicator Data'!#REF!="No Data",1,IF(#REF!&lt;&gt;"",1,0))</f>
        <v>#REF!</v>
      </c>
      <c r="AR126" s="213" t="e">
        <f>IF('Crisis Indicator Data'!#REF!="No Data",1,IF(#REF!&lt;&gt;"",1,0))</f>
        <v>#REF!</v>
      </c>
      <c r="AS126" s="213" t="e">
        <f>IF('Crisis Indicator Data'!#REF!="No Data",1,IF(#REF!&lt;&gt;"",1,0))</f>
        <v>#REF!</v>
      </c>
      <c r="AT126" s="213" t="e">
        <f>IF('Crisis Indicator Data'!#REF!="No Data",1,IF(#REF!&lt;&gt;"",1,0))</f>
        <v>#REF!</v>
      </c>
      <c r="AU126" s="213" t="e">
        <f>IF('Crisis Indicator Data'!#REF!="No Data",1,IF(#REF!&lt;&gt;"",1,0))</f>
        <v>#REF!</v>
      </c>
      <c r="AV126" s="213" t="e">
        <f>IF('Crisis Indicator Data'!#REF!="No Data",1,IF(#REF!&lt;&gt;"",1,0))</f>
        <v>#REF!</v>
      </c>
      <c r="AW126" s="213" t="e">
        <f>IF('Crisis Indicator Data'!#REF!="No Data",1,IF(#REF!&lt;&gt;"",1,0))</f>
        <v>#REF!</v>
      </c>
      <c r="AX126" s="213" t="e">
        <f>IF('Crisis Indicator Data'!#REF!="No Data",1,IF(#REF!&lt;&gt;"",1,0))</f>
        <v>#REF!</v>
      </c>
      <c r="AY126" s="213" t="e">
        <f>IF('Crisis Indicator Data'!#REF!="No Data",1,IF(#REF!&lt;&gt;"",1,0))</f>
        <v>#REF!</v>
      </c>
      <c r="AZ126" s="213" t="e">
        <f>IF('Crisis Indicator Data'!#REF!="No Data",1,IF(#REF!&lt;&gt;"",1,0))</f>
        <v>#REF!</v>
      </c>
      <c r="BA126" t="e">
        <f t="shared" si="6"/>
        <v>#REF!</v>
      </c>
      <c r="BB126" s="22" t="e">
        <f t="shared" si="7"/>
        <v>#REF!</v>
      </c>
    </row>
    <row r="127" spans="1:54" x14ac:dyDescent="0.35">
      <c r="A127" t="s">
        <v>8253</v>
      </c>
      <c r="B127" s="213" t="e">
        <f>IF('Crisis Indicator Data'!#REF!="No Data",1,IF(#REF!&lt;&gt;"",1,0))</f>
        <v>#REF!</v>
      </c>
      <c r="C127" s="213" t="e">
        <f>IF('Crisis Indicator Data'!#REF!="No Data",1,IF(#REF!&lt;&gt;"",1,0))</f>
        <v>#REF!</v>
      </c>
      <c r="D127" s="213" t="e">
        <f>IF('Crisis Indicator Data'!#REF!="No Data",1,IF(#REF!&lt;&gt;"",1,0))</f>
        <v>#REF!</v>
      </c>
      <c r="E127" s="213" t="e">
        <f>IF('Crisis Indicator Data'!#REF!="No Data",1,IF(#REF!&lt;&gt;"",1,0))</f>
        <v>#REF!</v>
      </c>
      <c r="F127" s="213" t="e">
        <f>IF('Crisis Indicator Data'!#REF!="No Data",1,IF(#REF!&lt;&gt;"",1,0))</f>
        <v>#REF!</v>
      </c>
      <c r="G127" s="213" t="e">
        <f>IF('Crisis Indicator Data'!#REF!="No Data",1,IF(#REF!&lt;&gt;"",1,0))</f>
        <v>#REF!</v>
      </c>
      <c r="H127" s="213" t="e">
        <f>IF('Crisis Indicator Data'!#REF!="No Data",1,IF(#REF!&lt;&gt;"",1,0))</f>
        <v>#REF!</v>
      </c>
      <c r="I127" s="213" t="e">
        <f>IF('Crisis Indicator Data'!#REF!="No Data",1,IF(#REF!&lt;&gt;"",1,0))</f>
        <v>#REF!</v>
      </c>
      <c r="J127" s="213" t="e">
        <f>IF('Crisis Indicator Data'!#REF!="No Data",1,IF(#REF!&lt;&gt;"",1,0))</f>
        <v>#REF!</v>
      </c>
      <c r="K127" s="213" t="e">
        <f>IF('Crisis Indicator Data'!#REF!="No Data",1,IF(#REF!&lt;&gt;"",1,0))</f>
        <v>#REF!</v>
      </c>
      <c r="L127" s="213" t="e">
        <f>IF('Crisis Indicator Data'!#REF!="No Data",1,IF(#REF!&lt;&gt;"",1,0))</f>
        <v>#REF!</v>
      </c>
      <c r="M127" s="213" t="e">
        <f>IF('Crisis Indicator Data'!#REF!="No Data",1,IF(#REF!&lt;&gt;"",1,0))</f>
        <v>#REF!</v>
      </c>
      <c r="N127" s="213" t="e">
        <f>IF('Crisis Indicator Data'!#REF!="No Data",1,IF(#REF!&lt;&gt;"",1,0))</f>
        <v>#REF!</v>
      </c>
      <c r="O127" s="213" t="e">
        <f>IF('Crisis Indicator Data'!#REF!="No Data",1,IF(#REF!&lt;&gt;"",1,0))</f>
        <v>#REF!</v>
      </c>
      <c r="P127" s="213" t="e">
        <f>IF('Crisis Indicator Data'!#REF!="No Data",1,IF(#REF!&lt;&gt;"",1,0))</f>
        <v>#REF!</v>
      </c>
      <c r="Q127" s="213" t="e">
        <f>IF('Crisis Indicator Data'!#REF!="No Data",1,IF(#REF!&lt;&gt;"",1,0))</f>
        <v>#REF!</v>
      </c>
      <c r="R127" s="213" t="e">
        <f>IF('Crisis Indicator Data'!#REF!="No Data",1,IF(#REF!&lt;&gt;"",1,0))</f>
        <v>#REF!</v>
      </c>
      <c r="S127" s="213" t="e">
        <f>IF('Crisis Indicator Data'!#REF!="No Data",1,IF(#REF!&lt;&gt;"",1,0))</f>
        <v>#REF!</v>
      </c>
      <c r="T127" s="213" t="e">
        <f>IF('Crisis Indicator Data'!#REF!="No Data",1,IF(#REF!&lt;&gt;"",1,0))</f>
        <v>#REF!</v>
      </c>
      <c r="U127" s="213" t="e">
        <f>IF('Crisis Indicator Data'!#REF!="No Data",1,IF(#REF!&lt;&gt;"",1,0))</f>
        <v>#REF!</v>
      </c>
      <c r="V127" s="213" t="e">
        <f>IF('Crisis Indicator Data'!#REF!="No Data",1,IF(#REF!&lt;&gt;"",1,0))</f>
        <v>#REF!</v>
      </c>
      <c r="W127" s="213" t="e">
        <f>IF('Crisis Indicator Data'!#REF!="No Data",1,IF(#REF!&lt;&gt;"",1,0))</f>
        <v>#REF!</v>
      </c>
      <c r="X127" s="213" t="e">
        <f>IF('Crisis Indicator Data'!#REF!="No Data",1,IF(#REF!&lt;&gt;"",1,0))</f>
        <v>#REF!</v>
      </c>
      <c r="Y127" s="213" t="e">
        <f>IF('Crisis Indicator Data'!#REF!="No Data",1,IF(#REF!&lt;&gt;"",1,0))</f>
        <v>#REF!</v>
      </c>
      <c r="Z127" s="213" t="e">
        <f>IF('Crisis Indicator Data'!#REF!="No Data",1,IF(#REF!&lt;&gt;"",1,0))</f>
        <v>#REF!</v>
      </c>
      <c r="AA127" s="213" t="e">
        <f>IF('Crisis Indicator Data'!#REF!="No Data",1,IF(#REF!&lt;&gt;"",1,0))</f>
        <v>#REF!</v>
      </c>
      <c r="AB127" s="213" t="e">
        <f>IF('Crisis Indicator Data'!#REF!="No Data",1,IF(#REF!&lt;&gt;"",1,0))</f>
        <v>#REF!</v>
      </c>
      <c r="AC127" s="213" t="e">
        <f>IF('Crisis Indicator Data'!#REF!="No Data",1,IF(#REF!&lt;&gt;"",1,0))</f>
        <v>#REF!</v>
      </c>
      <c r="AD127" s="213" t="e">
        <f>IF('Crisis Indicator Data'!#REF!="No Data",1,IF(#REF!&lt;&gt;"",1,0))</f>
        <v>#REF!</v>
      </c>
      <c r="AE127" s="213" t="e">
        <f>IF('Crisis Indicator Data'!#REF!="No Data",1,IF(#REF!&lt;&gt;"",1,0))</f>
        <v>#REF!</v>
      </c>
      <c r="AF127" s="213" t="e">
        <f>IF('Crisis Indicator Data'!#REF!="No Data",1,IF(#REF!&lt;&gt;"",1,0))</f>
        <v>#REF!</v>
      </c>
      <c r="AG127" s="213" t="e">
        <f>IF('Crisis Indicator Data'!#REF!="No Data",1,IF(#REF!&lt;&gt;"",1,0))</f>
        <v>#REF!</v>
      </c>
      <c r="AH127" s="213" t="e">
        <f>IF('Crisis Indicator Data'!#REF!="No Data",1,IF(#REF!&lt;&gt;"",1,0))</f>
        <v>#REF!</v>
      </c>
      <c r="AI127" s="213" t="e">
        <f>IF('Crisis Indicator Data'!#REF!="No Data",1,IF(#REF!&lt;&gt;"",1,0))</f>
        <v>#REF!</v>
      </c>
      <c r="AJ127" s="213" t="e">
        <f>IF('Crisis Indicator Data'!#REF!="No Data",1,IF(#REF!&lt;&gt;"",1,0))</f>
        <v>#REF!</v>
      </c>
      <c r="AK127" s="213" t="e">
        <f>IF('Crisis Indicator Data'!#REF!="No Data",1,IF(#REF!&lt;&gt;"",1,0))</f>
        <v>#REF!</v>
      </c>
      <c r="AL127" s="213" t="e">
        <f>IF('Crisis Indicator Data'!#REF!="No Data",1,IF(#REF!&lt;&gt;"",1,0))</f>
        <v>#REF!</v>
      </c>
      <c r="AM127" s="213" t="e">
        <f>IF('Crisis Indicator Data'!#REF!="No Data",1,IF(#REF!&lt;&gt;"",1,0))</f>
        <v>#REF!</v>
      </c>
      <c r="AN127" s="213" t="e">
        <f>IF('Crisis Indicator Data'!#REF!="No Data",1,IF(#REF!&lt;&gt;"",1,0))</f>
        <v>#REF!</v>
      </c>
      <c r="AO127" s="213" t="e">
        <f>IF('Crisis Indicator Data'!#REF!="No Data",1,IF(#REF!&lt;&gt;"",1,0))</f>
        <v>#REF!</v>
      </c>
      <c r="AP127" s="213" t="e">
        <f>IF('Crisis Indicator Data'!#REF!="No Data",1,IF(#REF!&lt;&gt;"",1,0))</f>
        <v>#REF!</v>
      </c>
      <c r="AQ127" s="213" t="e">
        <f>IF('Crisis Indicator Data'!#REF!="No Data",1,IF(#REF!&lt;&gt;"",1,0))</f>
        <v>#REF!</v>
      </c>
      <c r="AR127" s="213" t="e">
        <f>IF('Crisis Indicator Data'!#REF!="No Data",1,IF(#REF!&lt;&gt;"",1,0))</f>
        <v>#REF!</v>
      </c>
      <c r="AS127" s="213" t="e">
        <f>IF('Crisis Indicator Data'!#REF!="No Data",1,IF(#REF!&lt;&gt;"",1,0))</f>
        <v>#REF!</v>
      </c>
      <c r="AT127" s="213" t="e">
        <f>IF('Crisis Indicator Data'!#REF!="No Data",1,IF(#REF!&lt;&gt;"",1,0))</f>
        <v>#REF!</v>
      </c>
      <c r="AU127" s="213" t="e">
        <f>IF('Crisis Indicator Data'!#REF!="No Data",1,IF(#REF!&lt;&gt;"",1,0))</f>
        <v>#REF!</v>
      </c>
      <c r="AV127" s="213" t="e">
        <f>IF('Crisis Indicator Data'!#REF!="No Data",1,IF(#REF!&lt;&gt;"",1,0))</f>
        <v>#REF!</v>
      </c>
      <c r="AW127" s="213" t="e">
        <f>IF('Crisis Indicator Data'!#REF!="No Data",1,IF(#REF!&lt;&gt;"",1,0))</f>
        <v>#REF!</v>
      </c>
      <c r="AX127" s="213" t="e">
        <f>IF('Crisis Indicator Data'!#REF!="No Data",1,IF(#REF!&lt;&gt;"",1,0))</f>
        <v>#REF!</v>
      </c>
      <c r="AY127" s="213" t="e">
        <f>IF('Crisis Indicator Data'!#REF!="No Data",1,IF(#REF!&lt;&gt;"",1,0))</f>
        <v>#REF!</v>
      </c>
      <c r="AZ127" s="213" t="e">
        <f>IF('Crisis Indicator Data'!#REF!="No Data",1,IF(#REF!&lt;&gt;"",1,0))</f>
        <v>#REF!</v>
      </c>
      <c r="BA127" t="e">
        <f t="shared" si="6"/>
        <v>#REF!</v>
      </c>
      <c r="BB127" s="22" t="e">
        <f t="shared" si="7"/>
        <v>#REF!</v>
      </c>
    </row>
    <row r="128" spans="1:54" x14ac:dyDescent="0.35">
      <c r="A128" t="s">
        <v>8261</v>
      </c>
      <c r="B128" s="213" t="e">
        <f>IF('Crisis Indicator Data'!#REF!="No Data",1,IF(#REF!&lt;&gt;"",1,0))</f>
        <v>#REF!</v>
      </c>
      <c r="C128" s="213" t="e">
        <f>IF('Crisis Indicator Data'!#REF!="No Data",1,IF(#REF!&lt;&gt;"",1,0))</f>
        <v>#REF!</v>
      </c>
      <c r="D128" s="213" t="e">
        <f>IF('Crisis Indicator Data'!#REF!="No Data",1,IF(#REF!&lt;&gt;"",1,0))</f>
        <v>#REF!</v>
      </c>
      <c r="E128" s="213" t="e">
        <f>IF('Crisis Indicator Data'!#REF!="No Data",1,IF(#REF!&lt;&gt;"",1,0))</f>
        <v>#REF!</v>
      </c>
      <c r="F128" s="213" t="e">
        <f>IF('Crisis Indicator Data'!#REF!="No Data",1,IF(#REF!&lt;&gt;"",1,0))</f>
        <v>#REF!</v>
      </c>
      <c r="G128" s="213" t="e">
        <f>IF('Crisis Indicator Data'!#REF!="No Data",1,IF(#REF!&lt;&gt;"",1,0))</f>
        <v>#REF!</v>
      </c>
      <c r="H128" s="213" t="e">
        <f>IF('Crisis Indicator Data'!#REF!="No Data",1,IF(#REF!&lt;&gt;"",1,0))</f>
        <v>#REF!</v>
      </c>
      <c r="I128" s="213" t="e">
        <f>IF('Crisis Indicator Data'!#REF!="No Data",1,IF(#REF!&lt;&gt;"",1,0))</f>
        <v>#REF!</v>
      </c>
      <c r="J128" s="213" t="e">
        <f>IF('Crisis Indicator Data'!#REF!="No Data",1,IF(#REF!&lt;&gt;"",1,0))</f>
        <v>#REF!</v>
      </c>
      <c r="K128" s="213" t="e">
        <f>IF('Crisis Indicator Data'!#REF!="No Data",1,IF(#REF!&lt;&gt;"",1,0))</f>
        <v>#REF!</v>
      </c>
      <c r="L128" s="213" t="e">
        <f>IF('Crisis Indicator Data'!#REF!="No Data",1,IF(#REF!&lt;&gt;"",1,0))</f>
        <v>#REF!</v>
      </c>
      <c r="M128" s="213" t="e">
        <f>IF('Crisis Indicator Data'!#REF!="No Data",1,IF(#REF!&lt;&gt;"",1,0))</f>
        <v>#REF!</v>
      </c>
      <c r="N128" s="213" t="e">
        <f>IF('Crisis Indicator Data'!#REF!="No Data",1,IF(#REF!&lt;&gt;"",1,0))</f>
        <v>#REF!</v>
      </c>
      <c r="O128" s="213" t="e">
        <f>IF('Crisis Indicator Data'!#REF!="No Data",1,IF(#REF!&lt;&gt;"",1,0))</f>
        <v>#REF!</v>
      </c>
      <c r="P128" s="213" t="e">
        <f>IF('Crisis Indicator Data'!#REF!="No Data",1,IF(#REF!&lt;&gt;"",1,0))</f>
        <v>#REF!</v>
      </c>
      <c r="Q128" s="213" t="e">
        <f>IF('Crisis Indicator Data'!#REF!="No Data",1,IF(#REF!&lt;&gt;"",1,0))</f>
        <v>#REF!</v>
      </c>
      <c r="R128" s="213" t="e">
        <f>IF('Crisis Indicator Data'!#REF!="No Data",1,IF(#REF!&lt;&gt;"",1,0))</f>
        <v>#REF!</v>
      </c>
      <c r="S128" s="213" t="e">
        <f>IF('Crisis Indicator Data'!#REF!="No Data",1,IF(#REF!&lt;&gt;"",1,0))</f>
        <v>#REF!</v>
      </c>
      <c r="T128" s="213" t="e">
        <f>IF('Crisis Indicator Data'!#REF!="No Data",1,IF(#REF!&lt;&gt;"",1,0))</f>
        <v>#REF!</v>
      </c>
      <c r="U128" s="213" t="e">
        <f>IF('Crisis Indicator Data'!#REF!="No Data",1,IF(#REF!&lt;&gt;"",1,0))</f>
        <v>#REF!</v>
      </c>
      <c r="V128" s="213" t="e">
        <f>IF('Crisis Indicator Data'!#REF!="No Data",1,IF(#REF!&lt;&gt;"",1,0))</f>
        <v>#REF!</v>
      </c>
      <c r="W128" s="213" t="e">
        <f>IF('Crisis Indicator Data'!#REF!="No Data",1,IF(#REF!&lt;&gt;"",1,0))</f>
        <v>#REF!</v>
      </c>
      <c r="X128" s="213" t="e">
        <f>IF('Crisis Indicator Data'!#REF!="No Data",1,IF(#REF!&lt;&gt;"",1,0))</f>
        <v>#REF!</v>
      </c>
      <c r="Y128" s="213" t="e">
        <f>IF('Crisis Indicator Data'!#REF!="No Data",1,IF(#REF!&lt;&gt;"",1,0))</f>
        <v>#REF!</v>
      </c>
      <c r="Z128" s="213" t="e">
        <f>IF('Crisis Indicator Data'!#REF!="No Data",1,IF(#REF!&lt;&gt;"",1,0))</f>
        <v>#REF!</v>
      </c>
      <c r="AA128" s="213" t="e">
        <f>IF('Crisis Indicator Data'!#REF!="No Data",1,IF(#REF!&lt;&gt;"",1,0))</f>
        <v>#REF!</v>
      </c>
      <c r="AB128" s="213" t="e">
        <f>IF('Crisis Indicator Data'!#REF!="No Data",1,IF(#REF!&lt;&gt;"",1,0))</f>
        <v>#REF!</v>
      </c>
      <c r="AC128" s="213" t="e">
        <f>IF('Crisis Indicator Data'!#REF!="No Data",1,IF(#REF!&lt;&gt;"",1,0))</f>
        <v>#REF!</v>
      </c>
      <c r="AD128" s="213" t="e">
        <f>IF('Crisis Indicator Data'!#REF!="No Data",1,IF(#REF!&lt;&gt;"",1,0))</f>
        <v>#REF!</v>
      </c>
      <c r="AE128" s="213" t="e">
        <f>IF('Crisis Indicator Data'!#REF!="No Data",1,IF(#REF!&lt;&gt;"",1,0))</f>
        <v>#REF!</v>
      </c>
      <c r="AF128" s="213" t="e">
        <f>IF('Crisis Indicator Data'!#REF!="No Data",1,IF(#REF!&lt;&gt;"",1,0))</f>
        <v>#REF!</v>
      </c>
      <c r="AG128" s="213" t="e">
        <f>IF('Crisis Indicator Data'!#REF!="No Data",1,IF(#REF!&lt;&gt;"",1,0))</f>
        <v>#REF!</v>
      </c>
      <c r="AH128" s="213" t="e">
        <f>IF('Crisis Indicator Data'!#REF!="No Data",1,IF(#REF!&lt;&gt;"",1,0))</f>
        <v>#REF!</v>
      </c>
      <c r="AI128" s="213" t="e">
        <f>IF('Crisis Indicator Data'!#REF!="No Data",1,IF(#REF!&lt;&gt;"",1,0))</f>
        <v>#REF!</v>
      </c>
      <c r="AJ128" s="213" t="e">
        <f>IF('Crisis Indicator Data'!#REF!="No Data",1,IF(#REF!&lt;&gt;"",1,0))</f>
        <v>#REF!</v>
      </c>
      <c r="AK128" s="213" t="e">
        <f>IF('Crisis Indicator Data'!#REF!="No Data",1,IF(#REF!&lt;&gt;"",1,0))</f>
        <v>#REF!</v>
      </c>
      <c r="AL128" s="213" t="e">
        <f>IF('Crisis Indicator Data'!#REF!="No Data",1,IF(#REF!&lt;&gt;"",1,0))</f>
        <v>#REF!</v>
      </c>
      <c r="AM128" s="213" t="e">
        <f>IF('Crisis Indicator Data'!#REF!="No Data",1,IF(#REF!&lt;&gt;"",1,0))</f>
        <v>#REF!</v>
      </c>
      <c r="AN128" s="213" t="e">
        <f>IF('Crisis Indicator Data'!#REF!="No Data",1,IF(#REF!&lt;&gt;"",1,0))</f>
        <v>#REF!</v>
      </c>
      <c r="AO128" s="213" t="e">
        <f>IF('Crisis Indicator Data'!#REF!="No Data",1,IF(#REF!&lt;&gt;"",1,0))</f>
        <v>#REF!</v>
      </c>
      <c r="AP128" s="213" t="e">
        <f>IF('Crisis Indicator Data'!#REF!="No Data",1,IF(#REF!&lt;&gt;"",1,0))</f>
        <v>#REF!</v>
      </c>
      <c r="AQ128" s="213" t="e">
        <f>IF('Crisis Indicator Data'!#REF!="No Data",1,IF(#REF!&lt;&gt;"",1,0))</f>
        <v>#REF!</v>
      </c>
      <c r="AR128" s="213" t="e">
        <f>IF('Crisis Indicator Data'!#REF!="No Data",1,IF(#REF!&lt;&gt;"",1,0))</f>
        <v>#REF!</v>
      </c>
      <c r="AS128" s="213" t="e">
        <f>IF('Crisis Indicator Data'!#REF!="No Data",1,IF(#REF!&lt;&gt;"",1,0))</f>
        <v>#REF!</v>
      </c>
      <c r="AT128" s="213" t="e">
        <f>IF('Crisis Indicator Data'!#REF!="No Data",1,IF(#REF!&lt;&gt;"",1,0))</f>
        <v>#REF!</v>
      </c>
      <c r="AU128" s="213" t="e">
        <f>IF('Crisis Indicator Data'!#REF!="No Data",1,IF(#REF!&lt;&gt;"",1,0))</f>
        <v>#REF!</v>
      </c>
      <c r="AV128" s="213" t="e">
        <f>IF('Crisis Indicator Data'!#REF!="No Data",1,IF(#REF!&lt;&gt;"",1,0))</f>
        <v>#REF!</v>
      </c>
      <c r="AW128" s="213" t="e">
        <f>IF('Crisis Indicator Data'!#REF!="No Data",1,IF(#REF!&lt;&gt;"",1,0))</f>
        <v>#REF!</v>
      </c>
      <c r="AX128" s="213" t="e">
        <f>IF('Crisis Indicator Data'!#REF!="No Data",1,IF(#REF!&lt;&gt;"",1,0))</f>
        <v>#REF!</v>
      </c>
      <c r="AY128" s="213" t="e">
        <f>IF('Crisis Indicator Data'!#REF!="No Data",1,IF(#REF!&lt;&gt;"",1,0))</f>
        <v>#REF!</v>
      </c>
      <c r="AZ128" s="213" t="e">
        <f>IF('Crisis Indicator Data'!#REF!="No Data",1,IF(#REF!&lt;&gt;"",1,0))</f>
        <v>#REF!</v>
      </c>
      <c r="BA128" t="e">
        <f t="shared" si="6"/>
        <v>#REF!</v>
      </c>
      <c r="BB128" s="22" t="e">
        <f t="shared" si="7"/>
        <v>#REF!</v>
      </c>
    </row>
    <row r="129" spans="1:54" x14ac:dyDescent="0.35">
      <c r="A129" t="s">
        <v>8262</v>
      </c>
      <c r="B129" s="213" t="e">
        <f>IF('Crisis Indicator Data'!#REF!="No Data",1,IF(#REF!&lt;&gt;"",1,0))</f>
        <v>#REF!</v>
      </c>
      <c r="C129" s="213" t="e">
        <f>IF('Crisis Indicator Data'!#REF!="No Data",1,IF(#REF!&lt;&gt;"",1,0))</f>
        <v>#REF!</v>
      </c>
      <c r="D129" s="213" t="e">
        <f>IF('Crisis Indicator Data'!#REF!="No Data",1,IF(#REF!&lt;&gt;"",1,0))</f>
        <v>#REF!</v>
      </c>
      <c r="E129" s="213" t="e">
        <f>IF('Crisis Indicator Data'!#REF!="No Data",1,IF(#REF!&lt;&gt;"",1,0))</f>
        <v>#REF!</v>
      </c>
      <c r="F129" s="213" t="e">
        <f>IF('Crisis Indicator Data'!#REF!="No Data",1,IF(#REF!&lt;&gt;"",1,0))</f>
        <v>#REF!</v>
      </c>
      <c r="G129" s="213" t="e">
        <f>IF('Crisis Indicator Data'!#REF!="No Data",1,IF(#REF!&lt;&gt;"",1,0))</f>
        <v>#REF!</v>
      </c>
      <c r="H129" s="213" t="e">
        <f>IF('Crisis Indicator Data'!#REF!="No Data",1,IF(#REF!&lt;&gt;"",1,0))</f>
        <v>#REF!</v>
      </c>
      <c r="I129" s="213" t="e">
        <f>IF('Crisis Indicator Data'!#REF!="No Data",1,IF(#REF!&lt;&gt;"",1,0))</f>
        <v>#REF!</v>
      </c>
      <c r="J129" s="213" t="e">
        <f>IF('Crisis Indicator Data'!#REF!="No Data",1,IF(#REF!&lt;&gt;"",1,0))</f>
        <v>#REF!</v>
      </c>
      <c r="K129" s="213" t="e">
        <f>IF('Crisis Indicator Data'!#REF!="No Data",1,IF(#REF!&lt;&gt;"",1,0))</f>
        <v>#REF!</v>
      </c>
      <c r="L129" s="213" t="e">
        <f>IF('Crisis Indicator Data'!#REF!="No Data",1,IF(#REF!&lt;&gt;"",1,0))</f>
        <v>#REF!</v>
      </c>
      <c r="M129" s="213" t="e">
        <f>IF('Crisis Indicator Data'!#REF!="No Data",1,IF(#REF!&lt;&gt;"",1,0))</f>
        <v>#REF!</v>
      </c>
      <c r="N129" s="213" t="e">
        <f>IF('Crisis Indicator Data'!#REF!="No Data",1,IF(#REF!&lt;&gt;"",1,0))</f>
        <v>#REF!</v>
      </c>
      <c r="O129" s="213" t="e">
        <f>IF('Crisis Indicator Data'!#REF!="No Data",1,IF(#REF!&lt;&gt;"",1,0))</f>
        <v>#REF!</v>
      </c>
      <c r="P129" s="213" t="e">
        <f>IF('Crisis Indicator Data'!#REF!="No Data",1,IF(#REF!&lt;&gt;"",1,0))</f>
        <v>#REF!</v>
      </c>
      <c r="Q129" s="213" t="e">
        <f>IF('Crisis Indicator Data'!#REF!="No Data",1,IF(#REF!&lt;&gt;"",1,0))</f>
        <v>#REF!</v>
      </c>
      <c r="R129" s="213" t="e">
        <f>IF('Crisis Indicator Data'!#REF!="No Data",1,IF(#REF!&lt;&gt;"",1,0))</f>
        <v>#REF!</v>
      </c>
      <c r="S129" s="213" t="e">
        <f>IF('Crisis Indicator Data'!#REF!="No Data",1,IF(#REF!&lt;&gt;"",1,0))</f>
        <v>#REF!</v>
      </c>
      <c r="T129" s="213" t="e">
        <f>IF('Crisis Indicator Data'!#REF!="No Data",1,IF(#REF!&lt;&gt;"",1,0))</f>
        <v>#REF!</v>
      </c>
      <c r="U129" s="213" t="e">
        <f>IF('Crisis Indicator Data'!#REF!="No Data",1,IF(#REF!&lt;&gt;"",1,0))</f>
        <v>#REF!</v>
      </c>
      <c r="V129" s="213" t="e">
        <f>IF('Crisis Indicator Data'!#REF!="No Data",1,IF(#REF!&lt;&gt;"",1,0))</f>
        <v>#REF!</v>
      </c>
      <c r="W129" s="213" t="e">
        <f>IF('Crisis Indicator Data'!#REF!="No Data",1,IF(#REF!&lt;&gt;"",1,0))</f>
        <v>#REF!</v>
      </c>
      <c r="X129" s="213" t="e">
        <f>IF('Crisis Indicator Data'!#REF!="No Data",1,IF(#REF!&lt;&gt;"",1,0))</f>
        <v>#REF!</v>
      </c>
      <c r="Y129" s="213" t="e">
        <f>IF('Crisis Indicator Data'!#REF!="No Data",1,IF(#REF!&lt;&gt;"",1,0))</f>
        <v>#REF!</v>
      </c>
      <c r="Z129" s="213" t="e">
        <f>IF('Crisis Indicator Data'!#REF!="No Data",1,IF(#REF!&lt;&gt;"",1,0))</f>
        <v>#REF!</v>
      </c>
      <c r="AA129" s="213" t="e">
        <f>IF('Crisis Indicator Data'!#REF!="No Data",1,IF(#REF!&lt;&gt;"",1,0))</f>
        <v>#REF!</v>
      </c>
      <c r="AB129" s="213" t="e">
        <f>IF('Crisis Indicator Data'!#REF!="No Data",1,IF(#REF!&lt;&gt;"",1,0))</f>
        <v>#REF!</v>
      </c>
      <c r="AC129" s="213" t="e">
        <f>IF('Crisis Indicator Data'!#REF!="No Data",1,IF(#REF!&lt;&gt;"",1,0))</f>
        <v>#REF!</v>
      </c>
      <c r="AD129" s="213" t="e">
        <f>IF('Crisis Indicator Data'!#REF!="No Data",1,IF(#REF!&lt;&gt;"",1,0))</f>
        <v>#REF!</v>
      </c>
      <c r="AE129" s="213" t="e">
        <f>IF('Crisis Indicator Data'!#REF!="No Data",1,IF(#REF!&lt;&gt;"",1,0))</f>
        <v>#REF!</v>
      </c>
      <c r="AF129" s="213" t="e">
        <f>IF('Crisis Indicator Data'!#REF!="No Data",1,IF(#REF!&lt;&gt;"",1,0))</f>
        <v>#REF!</v>
      </c>
      <c r="AG129" s="213" t="e">
        <f>IF('Crisis Indicator Data'!#REF!="No Data",1,IF(#REF!&lt;&gt;"",1,0))</f>
        <v>#REF!</v>
      </c>
      <c r="AH129" s="213" t="e">
        <f>IF('Crisis Indicator Data'!#REF!="No Data",1,IF(#REF!&lt;&gt;"",1,0))</f>
        <v>#REF!</v>
      </c>
      <c r="AI129" s="213" t="e">
        <f>IF('Crisis Indicator Data'!#REF!="No Data",1,IF(#REF!&lt;&gt;"",1,0))</f>
        <v>#REF!</v>
      </c>
      <c r="AJ129" s="213" t="e">
        <f>IF('Crisis Indicator Data'!#REF!="No Data",1,IF(#REF!&lt;&gt;"",1,0))</f>
        <v>#REF!</v>
      </c>
      <c r="AK129" s="213" t="e">
        <f>IF('Crisis Indicator Data'!#REF!="No Data",1,IF(#REF!&lt;&gt;"",1,0))</f>
        <v>#REF!</v>
      </c>
      <c r="AL129" s="213" t="e">
        <f>IF('Crisis Indicator Data'!#REF!="No Data",1,IF(#REF!&lt;&gt;"",1,0))</f>
        <v>#REF!</v>
      </c>
      <c r="AM129" s="213" t="e">
        <f>IF('Crisis Indicator Data'!#REF!="No Data",1,IF(#REF!&lt;&gt;"",1,0))</f>
        <v>#REF!</v>
      </c>
      <c r="AN129" s="213" t="e">
        <f>IF('Crisis Indicator Data'!#REF!="No Data",1,IF(#REF!&lt;&gt;"",1,0))</f>
        <v>#REF!</v>
      </c>
      <c r="AO129" s="213" t="e">
        <f>IF('Crisis Indicator Data'!#REF!="No Data",1,IF(#REF!&lt;&gt;"",1,0))</f>
        <v>#REF!</v>
      </c>
      <c r="AP129" s="213" t="e">
        <f>IF('Crisis Indicator Data'!#REF!="No Data",1,IF(#REF!&lt;&gt;"",1,0))</f>
        <v>#REF!</v>
      </c>
      <c r="AQ129" s="213" t="e">
        <f>IF('Crisis Indicator Data'!#REF!="No Data",1,IF(#REF!&lt;&gt;"",1,0))</f>
        <v>#REF!</v>
      </c>
      <c r="AR129" s="213" t="e">
        <f>IF('Crisis Indicator Data'!#REF!="No Data",1,IF(#REF!&lt;&gt;"",1,0))</f>
        <v>#REF!</v>
      </c>
      <c r="AS129" s="213" t="e">
        <f>IF('Crisis Indicator Data'!#REF!="No Data",1,IF(#REF!&lt;&gt;"",1,0))</f>
        <v>#REF!</v>
      </c>
      <c r="AT129" s="213" t="e">
        <f>IF('Crisis Indicator Data'!#REF!="No Data",1,IF(#REF!&lt;&gt;"",1,0))</f>
        <v>#REF!</v>
      </c>
      <c r="AU129" s="213" t="e">
        <f>IF('Crisis Indicator Data'!#REF!="No Data",1,IF(#REF!&lt;&gt;"",1,0))</f>
        <v>#REF!</v>
      </c>
      <c r="AV129" s="213" t="e">
        <f>IF('Crisis Indicator Data'!#REF!="No Data",1,IF(#REF!&lt;&gt;"",1,0))</f>
        <v>#REF!</v>
      </c>
      <c r="AW129" s="213" t="e">
        <f>IF('Crisis Indicator Data'!#REF!="No Data",1,IF(#REF!&lt;&gt;"",1,0))</f>
        <v>#REF!</v>
      </c>
      <c r="AX129" s="213" t="e">
        <f>IF('Crisis Indicator Data'!#REF!="No Data",1,IF(#REF!&lt;&gt;"",1,0))</f>
        <v>#REF!</v>
      </c>
      <c r="AY129" s="213" t="e">
        <f>IF('Crisis Indicator Data'!#REF!="No Data",1,IF(#REF!&lt;&gt;"",1,0))</f>
        <v>#REF!</v>
      </c>
      <c r="AZ129" s="213" t="e">
        <f>IF('Crisis Indicator Data'!#REF!="No Data",1,IF(#REF!&lt;&gt;"",1,0))</f>
        <v>#REF!</v>
      </c>
      <c r="BA129" t="e">
        <f t="shared" si="6"/>
        <v>#REF!</v>
      </c>
      <c r="BB129" s="22" t="e">
        <f t="shared" si="7"/>
        <v>#REF!</v>
      </c>
    </row>
    <row r="130" spans="1:54" x14ac:dyDescent="0.35">
      <c r="A130" t="s">
        <v>8267</v>
      </c>
      <c r="B130" s="213" t="e">
        <f>IF('Crisis Indicator Data'!#REF!="No Data",1,IF(#REF!&lt;&gt;"",1,0))</f>
        <v>#REF!</v>
      </c>
      <c r="C130" s="213" t="e">
        <f>IF('Crisis Indicator Data'!#REF!="No Data",1,IF(#REF!&lt;&gt;"",1,0))</f>
        <v>#REF!</v>
      </c>
      <c r="D130" s="213" t="e">
        <f>IF('Crisis Indicator Data'!#REF!="No Data",1,IF(#REF!&lt;&gt;"",1,0))</f>
        <v>#REF!</v>
      </c>
      <c r="E130" s="213" t="e">
        <f>IF('Crisis Indicator Data'!#REF!="No Data",1,IF(#REF!&lt;&gt;"",1,0))</f>
        <v>#REF!</v>
      </c>
      <c r="F130" s="213" t="e">
        <f>IF('Crisis Indicator Data'!#REF!="No Data",1,IF(#REF!&lt;&gt;"",1,0))</f>
        <v>#REF!</v>
      </c>
      <c r="G130" s="213" t="e">
        <f>IF('Crisis Indicator Data'!#REF!="No Data",1,IF(#REF!&lt;&gt;"",1,0))</f>
        <v>#REF!</v>
      </c>
      <c r="H130" s="213" t="e">
        <f>IF('Crisis Indicator Data'!#REF!="No Data",1,IF(#REF!&lt;&gt;"",1,0))</f>
        <v>#REF!</v>
      </c>
      <c r="I130" s="213" t="e">
        <f>IF('Crisis Indicator Data'!#REF!="No Data",1,IF(#REF!&lt;&gt;"",1,0))</f>
        <v>#REF!</v>
      </c>
      <c r="J130" s="213" t="e">
        <f>IF('Crisis Indicator Data'!#REF!="No Data",1,IF(#REF!&lt;&gt;"",1,0))</f>
        <v>#REF!</v>
      </c>
      <c r="K130" s="213" t="e">
        <f>IF('Crisis Indicator Data'!#REF!="No Data",1,IF(#REF!&lt;&gt;"",1,0))</f>
        <v>#REF!</v>
      </c>
      <c r="L130" s="213" t="e">
        <f>IF('Crisis Indicator Data'!#REF!="No Data",1,IF(#REF!&lt;&gt;"",1,0))</f>
        <v>#REF!</v>
      </c>
      <c r="M130" s="213" t="e">
        <f>IF('Crisis Indicator Data'!#REF!="No Data",1,IF(#REF!&lt;&gt;"",1,0))</f>
        <v>#REF!</v>
      </c>
      <c r="N130" s="213" t="e">
        <f>IF('Crisis Indicator Data'!#REF!="No Data",1,IF(#REF!&lt;&gt;"",1,0))</f>
        <v>#REF!</v>
      </c>
      <c r="O130" s="213" t="e">
        <f>IF('Crisis Indicator Data'!#REF!="No Data",1,IF(#REF!&lt;&gt;"",1,0))</f>
        <v>#REF!</v>
      </c>
      <c r="P130" s="213" t="e">
        <f>IF('Crisis Indicator Data'!#REF!="No Data",1,IF(#REF!&lt;&gt;"",1,0))</f>
        <v>#REF!</v>
      </c>
      <c r="Q130" s="213" t="e">
        <f>IF('Crisis Indicator Data'!#REF!="No Data",1,IF(#REF!&lt;&gt;"",1,0))</f>
        <v>#REF!</v>
      </c>
      <c r="R130" s="213" t="e">
        <f>IF('Crisis Indicator Data'!#REF!="No Data",1,IF(#REF!&lt;&gt;"",1,0))</f>
        <v>#REF!</v>
      </c>
      <c r="S130" s="213" t="e">
        <f>IF('Crisis Indicator Data'!#REF!="No Data",1,IF(#REF!&lt;&gt;"",1,0))</f>
        <v>#REF!</v>
      </c>
      <c r="T130" s="213" t="e">
        <f>IF('Crisis Indicator Data'!#REF!="No Data",1,IF(#REF!&lt;&gt;"",1,0))</f>
        <v>#REF!</v>
      </c>
      <c r="U130" s="213" t="e">
        <f>IF('Crisis Indicator Data'!#REF!="No Data",1,IF(#REF!&lt;&gt;"",1,0))</f>
        <v>#REF!</v>
      </c>
      <c r="V130" s="213" t="e">
        <f>IF('Crisis Indicator Data'!#REF!="No Data",1,IF(#REF!&lt;&gt;"",1,0))</f>
        <v>#REF!</v>
      </c>
      <c r="W130" s="213" t="e">
        <f>IF('Crisis Indicator Data'!#REF!="No Data",1,IF(#REF!&lt;&gt;"",1,0))</f>
        <v>#REF!</v>
      </c>
      <c r="X130" s="213" t="e">
        <f>IF('Crisis Indicator Data'!#REF!="No Data",1,IF(#REF!&lt;&gt;"",1,0))</f>
        <v>#REF!</v>
      </c>
      <c r="Y130" s="213" t="e">
        <f>IF('Crisis Indicator Data'!#REF!="No Data",1,IF(#REF!&lt;&gt;"",1,0))</f>
        <v>#REF!</v>
      </c>
      <c r="Z130" s="213" t="e">
        <f>IF('Crisis Indicator Data'!#REF!="No Data",1,IF(#REF!&lt;&gt;"",1,0))</f>
        <v>#REF!</v>
      </c>
      <c r="AA130" s="213" t="e">
        <f>IF('Crisis Indicator Data'!#REF!="No Data",1,IF(#REF!&lt;&gt;"",1,0))</f>
        <v>#REF!</v>
      </c>
      <c r="AB130" s="213" t="e">
        <f>IF('Crisis Indicator Data'!#REF!="No Data",1,IF(#REF!&lt;&gt;"",1,0))</f>
        <v>#REF!</v>
      </c>
      <c r="AC130" s="213" t="e">
        <f>IF('Crisis Indicator Data'!#REF!="No Data",1,IF(#REF!&lt;&gt;"",1,0))</f>
        <v>#REF!</v>
      </c>
      <c r="AD130" s="213" t="e">
        <f>IF('Crisis Indicator Data'!#REF!="No Data",1,IF(#REF!&lt;&gt;"",1,0))</f>
        <v>#REF!</v>
      </c>
      <c r="AE130" s="213" t="e">
        <f>IF('Crisis Indicator Data'!#REF!="No Data",1,IF(#REF!&lt;&gt;"",1,0))</f>
        <v>#REF!</v>
      </c>
      <c r="AF130" s="213" t="e">
        <f>IF('Crisis Indicator Data'!#REF!="No Data",1,IF(#REF!&lt;&gt;"",1,0))</f>
        <v>#REF!</v>
      </c>
      <c r="AG130" s="213" t="e">
        <f>IF('Crisis Indicator Data'!#REF!="No Data",1,IF(#REF!&lt;&gt;"",1,0))</f>
        <v>#REF!</v>
      </c>
      <c r="AH130" s="213" t="e">
        <f>IF('Crisis Indicator Data'!#REF!="No Data",1,IF(#REF!&lt;&gt;"",1,0))</f>
        <v>#REF!</v>
      </c>
      <c r="AI130" s="213" t="e">
        <f>IF('Crisis Indicator Data'!#REF!="No Data",1,IF(#REF!&lt;&gt;"",1,0))</f>
        <v>#REF!</v>
      </c>
      <c r="AJ130" s="213" t="e">
        <f>IF('Crisis Indicator Data'!#REF!="No Data",1,IF(#REF!&lt;&gt;"",1,0))</f>
        <v>#REF!</v>
      </c>
      <c r="AK130" s="213" t="e">
        <f>IF('Crisis Indicator Data'!#REF!="No Data",1,IF(#REF!&lt;&gt;"",1,0))</f>
        <v>#REF!</v>
      </c>
      <c r="AL130" s="213" t="e">
        <f>IF('Crisis Indicator Data'!#REF!="No Data",1,IF(#REF!&lt;&gt;"",1,0))</f>
        <v>#REF!</v>
      </c>
      <c r="AM130" s="213" t="e">
        <f>IF('Crisis Indicator Data'!#REF!="No Data",1,IF(#REF!&lt;&gt;"",1,0))</f>
        <v>#REF!</v>
      </c>
      <c r="AN130" s="213" t="e">
        <f>IF('Crisis Indicator Data'!#REF!="No Data",1,IF(#REF!&lt;&gt;"",1,0))</f>
        <v>#REF!</v>
      </c>
      <c r="AO130" s="213" t="e">
        <f>IF('Crisis Indicator Data'!#REF!="No Data",1,IF(#REF!&lt;&gt;"",1,0))</f>
        <v>#REF!</v>
      </c>
      <c r="AP130" s="213" t="e">
        <f>IF('Crisis Indicator Data'!#REF!="No Data",1,IF(#REF!&lt;&gt;"",1,0))</f>
        <v>#REF!</v>
      </c>
      <c r="AQ130" s="213" t="e">
        <f>IF('Crisis Indicator Data'!#REF!="No Data",1,IF(#REF!&lt;&gt;"",1,0))</f>
        <v>#REF!</v>
      </c>
      <c r="AR130" s="213" t="e">
        <f>IF('Crisis Indicator Data'!#REF!="No Data",1,IF(#REF!&lt;&gt;"",1,0))</f>
        <v>#REF!</v>
      </c>
      <c r="AS130" s="213" t="e">
        <f>IF('Crisis Indicator Data'!#REF!="No Data",1,IF(#REF!&lt;&gt;"",1,0))</f>
        <v>#REF!</v>
      </c>
      <c r="AT130" s="213" t="e">
        <f>IF('Crisis Indicator Data'!#REF!="No Data",1,IF(#REF!&lt;&gt;"",1,0))</f>
        <v>#REF!</v>
      </c>
      <c r="AU130" s="213" t="e">
        <f>IF('Crisis Indicator Data'!#REF!="No Data",1,IF(#REF!&lt;&gt;"",1,0))</f>
        <v>#REF!</v>
      </c>
      <c r="AV130" s="213" t="e">
        <f>IF('Crisis Indicator Data'!#REF!="No Data",1,IF(#REF!&lt;&gt;"",1,0))</f>
        <v>#REF!</v>
      </c>
      <c r="AW130" s="213" t="e">
        <f>IF('Crisis Indicator Data'!#REF!="No Data",1,IF(#REF!&lt;&gt;"",1,0))</f>
        <v>#REF!</v>
      </c>
      <c r="AX130" s="213" t="e">
        <f>IF('Crisis Indicator Data'!#REF!="No Data",1,IF(#REF!&lt;&gt;"",1,0))</f>
        <v>#REF!</v>
      </c>
      <c r="AY130" s="213" t="e">
        <f>IF('Crisis Indicator Data'!#REF!="No Data",1,IF(#REF!&lt;&gt;"",1,0))</f>
        <v>#REF!</v>
      </c>
      <c r="AZ130" s="213" t="e">
        <f>IF('Crisis Indicator Data'!#REF!="No Data",1,IF(#REF!&lt;&gt;"",1,0))</f>
        <v>#REF!</v>
      </c>
      <c r="BA130" t="e">
        <f t="shared" ref="BA130:BA161" si="8">SUM(B130:AZ130)</f>
        <v>#REF!</v>
      </c>
      <c r="BB130" s="22" t="e">
        <f t="shared" ref="BB130:BB161" si="9">BA130/51</f>
        <v>#REF!</v>
      </c>
    </row>
    <row r="131" spans="1:54" x14ac:dyDescent="0.35">
      <c r="A131" t="s">
        <v>8276</v>
      </c>
      <c r="B131" s="213" t="e">
        <f>IF('Crisis Indicator Data'!#REF!="No Data",1,IF(#REF!&lt;&gt;"",1,0))</f>
        <v>#REF!</v>
      </c>
      <c r="C131" s="213" t="e">
        <f>IF('Crisis Indicator Data'!#REF!="No Data",1,IF(#REF!&lt;&gt;"",1,0))</f>
        <v>#REF!</v>
      </c>
      <c r="D131" s="213" t="e">
        <f>IF('Crisis Indicator Data'!#REF!="No Data",1,IF(#REF!&lt;&gt;"",1,0))</f>
        <v>#REF!</v>
      </c>
      <c r="E131" s="213" t="e">
        <f>IF('Crisis Indicator Data'!#REF!="No Data",1,IF(#REF!&lt;&gt;"",1,0))</f>
        <v>#REF!</v>
      </c>
      <c r="F131" s="213" t="e">
        <f>IF('Crisis Indicator Data'!#REF!="No Data",1,IF(#REF!&lt;&gt;"",1,0))</f>
        <v>#REF!</v>
      </c>
      <c r="G131" s="213" t="e">
        <f>IF('Crisis Indicator Data'!#REF!="No Data",1,IF(#REF!&lt;&gt;"",1,0))</f>
        <v>#REF!</v>
      </c>
      <c r="H131" s="213" t="e">
        <f>IF('Crisis Indicator Data'!#REF!="No Data",1,IF(#REF!&lt;&gt;"",1,0))</f>
        <v>#REF!</v>
      </c>
      <c r="I131" s="213" t="e">
        <f>IF('Crisis Indicator Data'!#REF!="No Data",1,IF(#REF!&lt;&gt;"",1,0))</f>
        <v>#REF!</v>
      </c>
      <c r="J131" s="213" t="e">
        <f>IF('Crisis Indicator Data'!#REF!="No Data",1,IF(#REF!&lt;&gt;"",1,0))</f>
        <v>#REF!</v>
      </c>
      <c r="K131" s="213" t="e">
        <f>IF('Crisis Indicator Data'!#REF!="No Data",1,IF(#REF!&lt;&gt;"",1,0))</f>
        <v>#REF!</v>
      </c>
      <c r="L131" s="213" t="e">
        <f>IF('Crisis Indicator Data'!#REF!="No Data",1,IF(#REF!&lt;&gt;"",1,0))</f>
        <v>#REF!</v>
      </c>
      <c r="M131" s="213" t="e">
        <f>IF('Crisis Indicator Data'!#REF!="No Data",1,IF(#REF!&lt;&gt;"",1,0))</f>
        <v>#REF!</v>
      </c>
      <c r="N131" s="213" t="e">
        <f>IF('Crisis Indicator Data'!#REF!="No Data",1,IF(#REF!&lt;&gt;"",1,0))</f>
        <v>#REF!</v>
      </c>
      <c r="O131" s="213" t="e">
        <f>IF('Crisis Indicator Data'!#REF!="No Data",1,IF(#REF!&lt;&gt;"",1,0))</f>
        <v>#REF!</v>
      </c>
      <c r="P131" s="213" t="e">
        <f>IF('Crisis Indicator Data'!#REF!="No Data",1,IF(#REF!&lt;&gt;"",1,0))</f>
        <v>#REF!</v>
      </c>
      <c r="Q131" s="213" t="e">
        <f>IF('Crisis Indicator Data'!#REF!="No Data",1,IF(#REF!&lt;&gt;"",1,0))</f>
        <v>#REF!</v>
      </c>
      <c r="R131" s="213" t="e">
        <f>IF('Crisis Indicator Data'!#REF!="No Data",1,IF(#REF!&lt;&gt;"",1,0))</f>
        <v>#REF!</v>
      </c>
      <c r="S131" s="213" t="e">
        <f>IF('Crisis Indicator Data'!#REF!="No Data",1,IF(#REF!&lt;&gt;"",1,0))</f>
        <v>#REF!</v>
      </c>
      <c r="T131" s="213" t="e">
        <f>IF('Crisis Indicator Data'!#REF!="No Data",1,IF(#REF!&lt;&gt;"",1,0))</f>
        <v>#REF!</v>
      </c>
      <c r="U131" s="213" t="e">
        <f>IF('Crisis Indicator Data'!#REF!="No Data",1,IF(#REF!&lt;&gt;"",1,0))</f>
        <v>#REF!</v>
      </c>
      <c r="V131" s="213" t="e">
        <f>IF('Crisis Indicator Data'!#REF!="No Data",1,IF(#REF!&lt;&gt;"",1,0))</f>
        <v>#REF!</v>
      </c>
      <c r="W131" s="213" t="e">
        <f>IF('Crisis Indicator Data'!#REF!="No Data",1,IF(#REF!&lt;&gt;"",1,0))</f>
        <v>#REF!</v>
      </c>
      <c r="X131" s="213" t="e">
        <f>IF('Crisis Indicator Data'!#REF!="No Data",1,IF(#REF!&lt;&gt;"",1,0))</f>
        <v>#REF!</v>
      </c>
      <c r="Y131" s="213" t="e">
        <f>IF('Crisis Indicator Data'!#REF!="No Data",1,IF(#REF!&lt;&gt;"",1,0))</f>
        <v>#REF!</v>
      </c>
      <c r="Z131" s="213" t="e">
        <f>IF('Crisis Indicator Data'!#REF!="No Data",1,IF(#REF!&lt;&gt;"",1,0))</f>
        <v>#REF!</v>
      </c>
      <c r="AA131" s="213" t="e">
        <f>IF('Crisis Indicator Data'!#REF!="No Data",1,IF(#REF!&lt;&gt;"",1,0))</f>
        <v>#REF!</v>
      </c>
      <c r="AB131" s="213" t="e">
        <f>IF('Crisis Indicator Data'!#REF!="No Data",1,IF(#REF!&lt;&gt;"",1,0))</f>
        <v>#REF!</v>
      </c>
      <c r="AC131" s="213" t="e">
        <f>IF('Crisis Indicator Data'!#REF!="No Data",1,IF(#REF!&lt;&gt;"",1,0))</f>
        <v>#REF!</v>
      </c>
      <c r="AD131" s="213" t="e">
        <f>IF('Crisis Indicator Data'!#REF!="No Data",1,IF(#REF!&lt;&gt;"",1,0))</f>
        <v>#REF!</v>
      </c>
      <c r="AE131" s="213" t="e">
        <f>IF('Crisis Indicator Data'!#REF!="No Data",1,IF(#REF!&lt;&gt;"",1,0))</f>
        <v>#REF!</v>
      </c>
      <c r="AF131" s="213" t="e">
        <f>IF('Crisis Indicator Data'!#REF!="No Data",1,IF(#REF!&lt;&gt;"",1,0))</f>
        <v>#REF!</v>
      </c>
      <c r="AG131" s="213" t="e">
        <f>IF('Crisis Indicator Data'!#REF!="No Data",1,IF(#REF!&lt;&gt;"",1,0))</f>
        <v>#REF!</v>
      </c>
      <c r="AH131" s="213" t="e">
        <f>IF('Crisis Indicator Data'!#REF!="No Data",1,IF(#REF!&lt;&gt;"",1,0))</f>
        <v>#REF!</v>
      </c>
      <c r="AI131" s="213" t="e">
        <f>IF('Crisis Indicator Data'!#REF!="No Data",1,IF(#REF!&lt;&gt;"",1,0))</f>
        <v>#REF!</v>
      </c>
      <c r="AJ131" s="213" t="e">
        <f>IF('Crisis Indicator Data'!#REF!="No Data",1,IF(#REF!&lt;&gt;"",1,0))</f>
        <v>#REF!</v>
      </c>
      <c r="AK131" s="213" t="e">
        <f>IF('Crisis Indicator Data'!#REF!="No Data",1,IF(#REF!&lt;&gt;"",1,0))</f>
        <v>#REF!</v>
      </c>
      <c r="AL131" s="213" t="e">
        <f>IF('Crisis Indicator Data'!#REF!="No Data",1,IF(#REF!&lt;&gt;"",1,0))</f>
        <v>#REF!</v>
      </c>
      <c r="AM131" s="213" t="e">
        <f>IF('Crisis Indicator Data'!#REF!="No Data",1,IF(#REF!&lt;&gt;"",1,0))</f>
        <v>#REF!</v>
      </c>
      <c r="AN131" s="213" t="e">
        <f>IF('Crisis Indicator Data'!#REF!="No Data",1,IF(#REF!&lt;&gt;"",1,0))</f>
        <v>#REF!</v>
      </c>
      <c r="AO131" s="213" t="e">
        <f>IF('Crisis Indicator Data'!#REF!="No Data",1,IF(#REF!&lt;&gt;"",1,0))</f>
        <v>#REF!</v>
      </c>
      <c r="AP131" s="213" t="e">
        <f>IF('Crisis Indicator Data'!#REF!="No Data",1,IF(#REF!&lt;&gt;"",1,0))</f>
        <v>#REF!</v>
      </c>
      <c r="AQ131" s="213" t="e">
        <f>IF('Crisis Indicator Data'!#REF!="No Data",1,IF(#REF!&lt;&gt;"",1,0))</f>
        <v>#REF!</v>
      </c>
      <c r="AR131" s="213" t="e">
        <f>IF('Crisis Indicator Data'!#REF!="No Data",1,IF(#REF!&lt;&gt;"",1,0))</f>
        <v>#REF!</v>
      </c>
      <c r="AS131" s="213" t="e">
        <f>IF('Crisis Indicator Data'!#REF!="No Data",1,IF(#REF!&lt;&gt;"",1,0))</f>
        <v>#REF!</v>
      </c>
      <c r="AT131" s="213" t="e">
        <f>IF('Crisis Indicator Data'!#REF!="No Data",1,IF(#REF!&lt;&gt;"",1,0))</f>
        <v>#REF!</v>
      </c>
      <c r="AU131" s="213" t="e">
        <f>IF('Crisis Indicator Data'!#REF!="No Data",1,IF(#REF!&lt;&gt;"",1,0))</f>
        <v>#REF!</v>
      </c>
      <c r="AV131" s="213" t="e">
        <f>IF('Crisis Indicator Data'!#REF!="No Data",1,IF(#REF!&lt;&gt;"",1,0))</f>
        <v>#REF!</v>
      </c>
      <c r="AW131" s="213" t="e">
        <f>IF('Crisis Indicator Data'!#REF!="No Data",1,IF(#REF!&lt;&gt;"",1,0))</f>
        <v>#REF!</v>
      </c>
      <c r="AX131" s="213" t="e">
        <f>IF('Crisis Indicator Data'!#REF!="No Data",1,IF(#REF!&lt;&gt;"",1,0))</f>
        <v>#REF!</v>
      </c>
      <c r="AY131" s="213" t="e">
        <f>IF('Crisis Indicator Data'!#REF!="No Data",1,IF(#REF!&lt;&gt;"",1,0))</f>
        <v>#REF!</v>
      </c>
      <c r="AZ131" s="213" t="e">
        <f>IF('Crisis Indicator Data'!#REF!="No Data",1,IF(#REF!&lt;&gt;"",1,0))</f>
        <v>#REF!</v>
      </c>
      <c r="BA131" t="e">
        <f t="shared" si="8"/>
        <v>#REF!</v>
      </c>
      <c r="BB131" s="22" t="e">
        <f t="shared" si="9"/>
        <v>#REF!</v>
      </c>
    </row>
    <row r="132" spans="1:54" x14ac:dyDescent="0.35">
      <c r="A132" t="s">
        <v>8263</v>
      </c>
      <c r="B132" s="213" t="e">
        <f>IF('Crisis Indicator Data'!#REF!="No Data",1,IF(#REF!&lt;&gt;"",1,0))</f>
        <v>#REF!</v>
      </c>
      <c r="C132" s="213" t="e">
        <f>IF('Crisis Indicator Data'!#REF!="No Data",1,IF(#REF!&lt;&gt;"",1,0))</f>
        <v>#REF!</v>
      </c>
      <c r="D132" s="213" t="e">
        <f>IF('Crisis Indicator Data'!#REF!="No Data",1,IF(#REF!&lt;&gt;"",1,0))</f>
        <v>#REF!</v>
      </c>
      <c r="E132" s="213" t="e">
        <f>IF('Crisis Indicator Data'!#REF!="No Data",1,IF(#REF!&lt;&gt;"",1,0))</f>
        <v>#REF!</v>
      </c>
      <c r="F132" s="213" t="e">
        <f>IF('Crisis Indicator Data'!#REF!="No Data",1,IF(#REF!&lt;&gt;"",1,0))</f>
        <v>#REF!</v>
      </c>
      <c r="G132" s="213" t="e">
        <f>IF('Crisis Indicator Data'!#REF!="No Data",1,IF(#REF!&lt;&gt;"",1,0))</f>
        <v>#REF!</v>
      </c>
      <c r="H132" s="213" t="e">
        <f>IF('Crisis Indicator Data'!#REF!="No Data",1,IF(#REF!&lt;&gt;"",1,0))</f>
        <v>#REF!</v>
      </c>
      <c r="I132" s="213" t="e">
        <f>IF('Crisis Indicator Data'!#REF!="No Data",1,IF(#REF!&lt;&gt;"",1,0))</f>
        <v>#REF!</v>
      </c>
      <c r="J132" s="213" t="e">
        <f>IF('Crisis Indicator Data'!#REF!="No Data",1,IF(#REF!&lt;&gt;"",1,0))</f>
        <v>#REF!</v>
      </c>
      <c r="K132" s="213" t="e">
        <f>IF('Crisis Indicator Data'!#REF!="No Data",1,IF(#REF!&lt;&gt;"",1,0))</f>
        <v>#REF!</v>
      </c>
      <c r="L132" s="213" t="e">
        <f>IF('Crisis Indicator Data'!#REF!="No Data",1,IF(#REF!&lt;&gt;"",1,0))</f>
        <v>#REF!</v>
      </c>
      <c r="M132" s="213" t="e">
        <f>IF('Crisis Indicator Data'!#REF!="No Data",1,IF(#REF!&lt;&gt;"",1,0))</f>
        <v>#REF!</v>
      </c>
      <c r="N132" s="213" t="e">
        <f>IF('Crisis Indicator Data'!#REF!="No Data",1,IF(#REF!&lt;&gt;"",1,0))</f>
        <v>#REF!</v>
      </c>
      <c r="O132" s="213" t="e">
        <f>IF('Crisis Indicator Data'!#REF!="No Data",1,IF(#REF!&lt;&gt;"",1,0))</f>
        <v>#REF!</v>
      </c>
      <c r="P132" s="213" t="e">
        <f>IF('Crisis Indicator Data'!#REF!="No Data",1,IF(#REF!&lt;&gt;"",1,0))</f>
        <v>#REF!</v>
      </c>
      <c r="Q132" s="213" t="e">
        <f>IF('Crisis Indicator Data'!#REF!="No Data",1,IF(#REF!&lt;&gt;"",1,0))</f>
        <v>#REF!</v>
      </c>
      <c r="R132" s="213" t="e">
        <f>IF('Crisis Indicator Data'!#REF!="No Data",1,IF(#REF!&lt;&gt;"",1,0))</f>
        <v>#REF!</v>
      </c>
      <c r="S132" s="213" t="e">
        <f>IF('Crisis Indicator Data'!#REF!="No Data",1,IF(#REF!&lt;&gt;"",1,0))</f>
        <v>#REF!</v>
      </c>
      <c r="T132" s="213" t="e">
        <f>IF('Crisis Indicator Data'!#REF!="No Data",1,IF(#REF!&lt;&gt;"",1,0))</f>
        <v>#REF!</v>
      </c>
      <c r="U132" s="213" t="e">
        <f>IF('Crisis Indicator Data'!#REF!="No Data",1,IF(#REF!&lt;&gt;"",1,0))</f>
        <v>#REF!</v>
      </c>
      <c r="V132" s="213" t="e">
        <f>IF('Crisis Indicator Data'!#REF!="No Data",1,IF(#REF!&lt;&gt;"",1,0))</f>
        <v>#REF!</v>
      </c>
      <c r="W132" s="213" t="e">
        <f>IF('Crisis Indicator Data'!#REF!="No Data",1,IF(#REF!&lt;&gt;"",1,0))</f>
        <v>#REF!</v>
      </c>
      <c r="X132" s="213" t="e">
        <f>IF('Crisis Indicator Data'!#REF!="No Data",1,IF(#REF!&lt;&gt;"",1,0))</f>
        <v>#REF!</v>
      </c>
      <c r="Y132" s="213" t="e">
        <f>IF('Crisis Indicator Data'!#REF!="No Data",1,IF(#REF!&lt;&gt;"",1,0))</f>
        <v>#REF!</v>
      </c>
      <c r="Z132" s="213" t="e">
        <f>IF('Crisis Indicator Data'!#REF!="No Data",1,IF(#REF!&lt;&gt;"",1,0))</f>
        <v>#REF!</v>
      </c>
      <c r="AA132" s="213" t="e">
        <f>IF('Crisis Indicator Data'!#REF!="No Data",1,IF(#REF!&lt;&gt;"",1,0))</f>
        <v>#REF!</v>
      </c>
      <c r="AB132" s="213" t="e">
        <f>IF('Crisis Indicator Data'!#REF!="No Data",1,IF(#REF!&lt;&gt;"",1,0))</f>
        <v>#REF!</v>
      </c>
      <c r="AC132" s="213" t="e">
        <f>IF('Crisis Indicator Data'!#REF!="No Data",1,IF(#REF!&lt;&gt;"",1,0))</f>
        <v>#REF!</v>
      </c>
      <c r="AD132" s="213" t="e">
        <f>IF('Crisis Indicator Data'!#REF!="No Data",1,IF(#REF!&lt;&gt;"",1,0))</f>
        <v>#REF!</v>
      </c>
      <c r="AE132" s="213" t="e">
        <f>IF('Crisis Indicator Data'!#REF!="No Data",1,IF(#REF!&lt;&gt;"",1,0))</f>
        <v>#REF!</v>
      </c>
      <c r="AF132" s="213" t="e">
        <f>IF('Crisis Indicator Data'!#REF!="No Data",1,IF(#REF!&lt;&gt;"",1,0))</f>
        <v>#REF!</v>
      </c>
      <c r="AG132" s="213" t="e">
        <f>IF('Crisis Indicator Data'!#REF!="No Data",1,IF(#REF!&lt;&gt;"",1,0))</f>
        <v>#REF!</v>
      </c>
      <c r="AH132" s="213" t="e">
        <f>IF('Crisis Indicator Data'!#REF!="No Data",1,IF(#REF!&lt;&gt;"",1,0))</f>
        <v>#REF!</v>
      </c>
      <c r="AI132" s="213" t="e">
        <f>IF('Crisis Indicator Data'!#REF!="No Data",1,IF(#REF!&lt;&gt;"",1,0))</f>
        <v>#REF!</v>
      </c>
      <c r="AJ132" s="213" t="e">
        <f>IF('Crisis Indicator Data'!#REF!="No Data",1,IF(#REF!&lt;&gt;"",1,0))</f>
        <v>#REF!</v>
      </c>
      <c r="AK132" s="213" t="e">
        <f>IF('Crisis Indicator Data'!#REF!="No Data",1,IF(#REF!&lt;&gt;"",1,0))</f>
        <v>#REF!</v>
      </c>
      <c r="AL132" s="213" t="e">
        <f>IF('Crisis Indicator Data'!#REF!="No Data",1,IF(#REF!&lt;&gt;"",1,0))</f>
        <v>#REF!</v>
      </c>
      <c r="AM132" s="213" t="e">
        <f>IF('Crisis Indicator Data'!#REF!="No Data",1,IF(#REF!&lt;&gt;"",1,0))</f>
        <v>#REF!</v>
      </c>
      <c r="AN132" s="213" t="e">
        <f>IF('Crisis Indicator Data'!#REF!="No Data",1,IF(#REF!&lt;&gt;"",1,0))</f>
        <v>#REF!</v>
      </c>
      <c r="AO132" s="213" t="e">
        <f>IF('Crisis Indicator Data'!#REF!="No Data",1,IF(#REF!&lt;&gt;"",1,0))</f>
        <v>#REF!</v>
      </c>
      <c r="AP132" s="213" t="e">
        <f>IF('Crisis Indicator Data'!#REF!="No Data",1,IF(#REF!&lt;&gt;"",1,0))</f>
        <v>#REF!</v>
      </c>
      <c r="AQ132" s="213" t="e">
        <f>IF('Crisis Indicator Data'!#REF!="No Data",1,IF(#REF!&lt;&gt;"",1,0))</f>
        <v>#REF!</v>
      </c>
      <c r="AR132" s="213" t="e">
        <f>IF('Crisis Indicator Data'!#REF!="No Data",1,IF(#REF!&lt;&gt;"",1,0))</f>
        <v>#REF!</v>
      </c>
      <c r="AS132" s="213" t="e">
        <f>IF('Crisis Indicator Data'!#REF!="No Data",1,IF(#REF!&lt;&gt;"",1,0))</f>
        <v>#REF!</v>
      </c>
      <c r="AT132" s="213" t="e">
        <f>IF('Crisis Indicator Data'!#REF!="No Data",1,IF(#REF!&lt;&gt;"",1,0))</f>
        <v>#REF!</v>
      </c>
      <c r="AU132" s="213" t="e">
        <f>IF('Crisis Indicator Data'!#REF!="No Data",1,IF(#REF!&lt;&gt;"",1,0))</f>
        <v>#REF!</v>
      </c>
      <c r="AV132" s="213" t="e">
        <f>IF('Crisis Indicator Data'!#REF!="No Data",1,IF(#REF!&lt;&gt;"",1,0))</f>
        <v>#REF!</v>
      </c>
      <c r="AW132" s="213" t="e">
        <f>IF('Crisis Indicator Data'!#REF!="No Data",1,IF(#REF!&lt;&gt;"",1,0))</f>
        <v>#REF!</v>
      </c>
      <c r="AX132" s="213" t="e">
        <f>IF('Crisis Indicator Data'!#REF!="No Data",1,IF(#REF!&lt;&gt;"",1,0))</f>
        <v>#REF!</v>
      </c>
      <c r="AY132" s="213" t="e">
        <f>IF('Crisis Indicator Data'!#REF!="No Data",1,IF(#REF!&lt;&gt;"",1,0))</f>
        <v>#REF!</v>
      </c>
      <c r="AZ132" s="213" t="e">
        <f>IF('Crisis Indicator Data'!#REF!="No Data",1,IF(#REF!&lt;&gt;"",1,0))</f>
        <v>#REF!</v>
      </c>
      <c r="BA132" t="e">
        <f t="shared" si="8"/>
        <v>#REF!</v>
      </c>
      <c r="BB132" s="22" t="e">
        <f t="shared" si="9"/>
        <v>#REF!</v>
      </c>
    </row>
    <row r="133" spans="1:54" x14ac:dyDescent="0.35">
      <c r="A133" t="s">
        <v>8269</v>
      </c>
      <c r="B133" s="213" t="e">
        <f>IF('Crisis Indicator Data'!#REF!="No Data",1,IF(#REF!&lt;&gt;"",1,0))</f>
        <v>#REF!</v>
      </c>
      <c r="C133" s="213" t="e">
        <f>IF('Crisis Indicator Data'!#REF!="No Data",1,IF(#REF!&lt;&gt;"",1,0))</f>
        <v>#REF!</v>
      </c>
      <c r="D133" s="213" t="e">
        <f>IF('Crisis Indicator Data'!#REF!="No Data",1,IF(#REF!&lt;&gt;"",1,0))</f>
        <v>#REF!</v>
      </c>
      <c r="E133" s="213" t="e">
        <f>IF('Crisis Indicator Data'!#REF!="No Data",1,IF(#REF!&lt;&gt;"",1,0))</f>
        <v>#REF!</v>
      </c>
      <c r="F133" s="213" t="e">
        <f>IF('Crisis Indicator Data'!#REF!="No Data",1,IF(#REF!&lt;&gt;"",1,0))</f>
        <v>#REF!</v>
      </c>
      <c r="G133" s="213" t="e">
        <f>IF('Crisis Indicator Data'!#REF!="No Data",1,IF(#REF!&lt;&gt;"",1,0))</f>
        <v>#REF!</v>
      </c>
      <c r="H133" s="213" t="e">
        <f>IF('Crisis Indicator Data'!#REF!="No Data",1,IF(#REF!&lt;&gt;"",1,0))</f>
        <v>#REF!</v>
      </c>
      <c r="I133" s="213" t="e">
        <f>IF('Crisis Indicator Data'!#REF!="No Data",1,IF(#REF!&lt;&gt;"",1,0))</f>
        <v>#REF!</v>
      </c>
      <c r="J133" s="213" t="e">
        <f>IF('Crisis Indicator Data'!#REF!="No Data",1,IF(#REF!&lt;&gt;"",1,0))</f>
        <v>#REF!</v>
      </c>
      <c r="K133" s="213" t="e">
        <f>IF('Crisis Indicator Data'!#REF!="No Data",1,IF(#REF!&lt;&gt;"",1,0))</f>
        <v>#REF!</v>
      </c>
      <c r="L133" s="213" t="e">
        <f>IF('Crisis Indicator Data'!#REF!="No Data",1,IF(#REF!&lt;&gt;"",1,0))</f>
        <v>#REF!</v>
      </c>
      <c r="M133" s="213" t="e">
        <f>IF('Crisis Indicator Data'!#REF!="No Data",1,IF(#REF!&lt;&gt;"",1,0))</f>
        <v>#REF!</v>
      </c>
      <c r="N133" s="213" t="e">
        <f>IF('Crisis Indicator Data'!#REF!="No Data",1,IF(#REF!&lt;&gt;"",1,0))</f>
        <v>#REF!</v>
      </c>
      <c r="O133" s="213" t="e">
        <f>IF('Crisis Indicator Data'!#REF!="No Data",1,IF(#REF!&lt;&gt;"",1,0))</f>
        <v>#REF!</v>
      </c>
      <c r="P133" s="213" t="e">
        <f>IF('Crisis Indicator Data'!#REF!="No Data",1,IF(#REF!&lt;&gt;"",1,0))</f>
        <v>#REF!</v>
      </c>
      <c r="Q133" s="213" t="e">
        <f>IF('Crisis Indicator Data'!#REF!="No Data",1,IF(#REF!&lt;&gt;"",1,0))</f>
        <v>#REF!</v>
      </c>
      <c r="R133" s="213" t="e">
        <f>IF('Crisis Indicator Data'!#REF!="No Data",1,IF(#REF!&lt;&gt;"",1,0))</f>
        <v>#REF!</v>
      </c>
      <c r="S133" s="213" t="e">
        <f>IF('Crisis Indicator Data'!#REF!="No Data",1,IF(#REF!&lt;&gt;"",1,0))</f>
        <v>#REF!</v>
      </c>
      <c r="T133" s="213" t="e">
        <f>IF('Crisis Indicator Data'!#REF!="No Data",1,IF(#REF!&lt;&gt;"",1,0))</f>
        <v>#REF!</v>
      </c>
      <c r="U133" s="213" t="e">
        <f>IF('Crisis Indicator Data'!#REF!="No Data",1,IF(#REF!&lt;&gt;"",1,0))</f>
        <v>#REF!</v>
      </c>
      <c r="V133" s="213" t="e">
        <f>IF('Crisis Indicator Data'!#REF!="No Data",1,IF(#REF!&lt;&gt;"",1,0))</f>
        <v>#REF!</v>
      </c>
      <c r="W133" s="213" t="e">
        <f>IF('Crisis Indicator Data'!#REF!="No Data",1,IF(#REF!&lt;&gt;"",1,0))</f>
        <v>#REF!</v>
      </c>
      <c r="X133" s="213" t="e">
        <f>IF('Crisis Indicator Data'!#REF!="No Data",1,IF(#REF!&lt;&gt;"",1,0))</f>
        <v>#REF!</v>
      </c>
      <c r="Y133" s="213" t="e">
        <f>IF('Crisis Indicator Data'!#REF!="No Data",1,IF(#REF!&lt;&gt;"",1,0))</f>
        <v>#REF!</v>
      </c>
      <c r="Z133" s="213" t="e">
        <f>IF('Crisis Indicator Data'!#REF!="No Data",1,IF(#REF!&lt;&gt;"",1,0))</f>
        <v>#REF!</v>
      </c>
      <c r="AA133" s="213" t="e">
        <f>IF('Crisis Indicator Data'!#REF!="No Data",1,IF(#REF!&lt;&gt;"",1,0))</f>
        <v>#REF!</v>
      </c>
      <c r="AB133" s="213" t="e">
        <f>IF('Crisis Indicator Data'!#REF!="No Data",1,IF(#REF!&lt;&gt;"",1,0))</f>
        <v>#REF!</v>
      </c>
      <c r="AC133" s="213" t="e">
        <f>IF('Crisis Indicator Data'!#REF!="No Data",1,IF(#REF!&lt;&gt;"",1,0))</f>
        <v>#REF!</v>
      </c>
      <c r="AD133" s="213" t="e">
        <f>IF('Crisis Indicator Data'!#REF!="No Data",1,IF(#REF!&lt;&gt;"",1,0))</f>
        <v>#REF!</v>
      </c>
      <c r="AE133" s="213" t="e">
        <f>IF('Crisis Indicator Data'!#REF!="No Data",1,IF(#REF!&lt;&gt;"",1,0))</f>
        <v>#REF!</v>
      </c>
      <c r="AF133" s="213" t="e">
        <f>IF('Crisis Indicator Data'!#REF!="No Data",1,IF(#REF!&lt;&gt;"",1,0))</f>
        <v>#REF!</v>
      </c>
      <c r="AG133" s="213" t="e">
        <f>IF('Crisis Indicator Data'!#REF!="No Data",1,IF(#REF!&lt;&gt;"",1,0))</f>
        <v>#REF!</v>
      </c>
      <c r="AH133" s="213" t="e">
        <f>IF('Crisis Indicator Data'!#REF!="No Data",1,IF(#REF!&lt;&gt;"",1,0))</f>
        <v>#REF!</v>
      </c>
      <c r="AI133" s="213" t="e">
        <f>IF('Crisis Indicator Data'!#REF!="No Data",1,IF(#REF!&lt;&gt;"",1,0))</f>
        <v>#REF!</v>
      </c>
      <c r="AJ133" s="213" t="e">
        <f>IF('Crisis Indicator Data'!#REF!="No Data",1,IF(#REF!&lt;&gt;"",1,0))</f>
        <v>#REF!</v>
      </c>
      <c r="AK133" s="213" t="e">
        <f>IF('Crisis Indicator Data'!#REF!="No Data",1,IF(#REF!&lt;&gt;"",1,0))</f>
        <v>#REF!</v>
      </c>
      <c r="AL133" s="213" t="e">
        <f>IF('Crisis Indicator Data'!#REF!="No Data",1,IF(#REF!&lt;&gt;"",1,0))</f>
        <v>#REF!</v>
      </c>
      <c r="AM133" s="213" t="e">
        <f>IF('Crisis Indicator Data'!#REF!="No Data",1,IF(#REF!&lt;&gt;"",1,0))</f>
        <v>#REF!</v>
      </c>
      <c r="AN133" s="213" t="e">
        <f>IF('Crisis Indicator Data'!#REF!="No Data",1,IF(#REF!&lt;&gt;"",1,0))</f>
        <v>#REF!</v>
      </c>
      <c r="AO133" s="213" t="e">
        <f>IF('Crisis Indicator Data'!#REF!="No Data",1,IF(#REF!&lt;&gt;"",1,0))</f>
        <v>#REF!</v>
      </c>
      <c r="AP133" s="213" t="e">
        <f>IF('Crisis Indicator Data'!#REF!="No Data",1,IF(#REF!&lt;&gt;"",1,0))</f>
        <v>#REF!</v>
      </c>
      <c r="AQ133" s="213" t="e">
        <f>IF('Crisis Indicator Data'!#REF!="No Data",1,IF(#REF!&lt;&gt;"",1,0))</f>
        <v>#REF!</v>
      </c>
      <c r="AR133" s="213" t="e">
        <f>IF('Crisis Indicator Data'!#REF!="No Data",1,IF(#REF!&lt;&gt;"",1,0))</f>
        <v>#REF!</v>
      </c>
      <c r="AS133" s="213" t="e">
        <f>IF('Crisis Indicator Data'!#REF!="No Data",1,IF(#REF!&lt;&gt;"",1,0))</f>
        <v>#REF!</v>
      </c>
      <c r="AT133" s="213" t="e">
        <f>IF('Crisis Indicator Data'!#REF!="No Data",1,IF(#REF!&lt;&gt;"",1,0))</f>
        <v>#REF!</v>
      </c>
      <c r="AU133" s="213" t="e">
        <f>IF('Crisis Indicator Data'!#REF!="No Data",1,IF(#REF!&lt;&gt;"",1,0))</f>
        <v>#REF!</v>
      </c>
      <c r="AV133" s="213" t="e">
        <f>IF('Crisis Indicator Data'!#REF!="No Data",1,IF(#REF!&lt;&gt;"",1,0))</f>
        <v>#REF!</v>
      </c>
      <c r="AW133" s="213" t="e">
        <f>IF('Crisis Indicator Data'!#REF!="No Data",1,IF(#REF!&lt;&gt;"",1,0))</f>
        <v>#REF!</v>
      </c>
      <c r="AX133" s="213" t="e">
        <f>IF('Crisis Indicator Data'!#REF!="No Data",1,IF(#REF!&lt;&gt;"",1,0))</f>
        <v>#REF!</v>
      </c>
      <c r="AY133" s="213" t="e">
        <f>IF('Crisis Indicator Data'!#REF!="No Data",1,IF(#REF!&lt;&gt;"",1,0))</f>
        <v>#REF!</v>
      </c>
      <c r="AZ133" s="213" t="e">
        <f>IF('Crisis Indicator Data'!#REF!="No Data",1,IF(#REF!&lt;&gt;"",1,0))</f>
        <v>#REF!</v>
      </c>
      <c r="BA133" t="e">
        <f t="shared" si="8"/>
        <v>#REF!</v>
      </c>
      <c r="BB133" s="22" t="e">
        <f t="shared" si="9"/>
        <v>#REF!</v>
      </c>
    </row>
    <row r="134" spans="1:54" x14ac:dyDescent="0.35">
      <c r="A134" t="s">
        <v>8275</v>
      </c>
      <c r="B134" s="213" t="e">
        <f>IF('Crisis Indicator Data'!#REF!="No Data",1,IF(#REF!&lt;&gt;"",1,0))</f>
        <v>#REF!</v>
      </c>
      <c r="C134" s="213" t="e">
        <f>IF('Crisis Indicator Data'!#REF!="No Data",1,IF(#REF!&lt;&gt;"",1,0))</f>
        <v>#REF!</v>
      </c>
      <c r="D134" s="213" t="e">
        <f>IF('Crisis Indicator Data'!#REF!="No Data",1,IF(#REF!&lt;&gt;"",1,0))</f>
        <v>#REF!</v>
      </c>
      <c r="E134" s="213" t="e">
        <f>IF('Crisis Indicator Data'!#REF!="No Data",1,IF(#REF!&lt;&gt;"",1,0))</f>
        <v>#REF!</v>
      </c>
      <c r="F134" s="213" t="e">
        <f>IF('Crisis Indicator Data'!#REF!="No Data",1,IF(#REF!&lt;&gt;"",1,0))</f>
        <v>#REF!</v>
      </c>
      <c r="G134" s="213" t="e">
        <f>IF('Crisis Indicator Data'!#REF!="No Data",1,IF(#REF!&lt;&gt;"",1,0))</f>
        <v>#REF!</v>
      </c>
      <c r="H134" s="213" t="e">
        <f>IF('Crisis Indicator Data'!#REF!="No Data",1,IF(#REF!&lt;&gt;"",1,0))</f>
        <v>#REF!</v>
      </c>
      <c r="I134" s="213" t="e">
        <f>IF('Crisis Indicator Data'!#REF!="No Data",1,IF(#REF!&lt;&gt;"",1,0))</f>
        <v>#REF!</v>
      </c>
      <c r="J134" s="213" t="e">
        <f>IF('Crisis Indicator Data'!#REF!="No Data",1,IF(#REF!&lt;&gt;"",1,0))</f>
        <v>#REF!</v>
      </c>
      <c r="K134" s="213" t="e">
        <f>IF('Crisis Indicator Data'!#REF!="No Data",1,IF(#REF!&lt;&gt;"",1,0))</f>
        <v>#REF!</v>
      </c>
      <c r="L134" s="213" t="e">
        <f>IF('Crisis Indicator Data'!#REF!="No Data",1,IF(#REF!&lt;&gt;"",1,0))</f>
        <v>#REF!</v>
      </c>
      <c r="M134" s="213" t="e">
        <f>IF('Crisis Indicator Data'!#REF!="No Data",1,IF(#REF!&lt;&gt;"",1,0))</f>
        <v>#REF!</v>
      </c>
      <c r="N134" s="213" t="e">
        <f>IF('Crisis Indicator Data'!#REF!="No Data",1,IF(#REF!&lt;&gt;"",1,0))</f>
        <v>#REF!</v>
      </c>
      <c r="O134" s="213" t="e">
        <f>IF('Crisis Indicator Data'!#REF!="No Data",1,IF(#REF!&lt;&gt;"",1,0))</f>
        <v>#REF!</v>
      </c>
      <c r="P134" s="213" t="e">
        <f>IF('Crisis Indicator Data'!#REF!="No Data",1,IF(#REF!&lt;&gt;"",1,0))</f>
        <v>#REF!</v>
      </c>
      <c r="Q134" s="213" t="e">
        <f>IF('Crisis Indicator Data'!#REF!="No Data",1,IF(#REF!&lt;&gt;"",1,0))</f>
        <v>#REF!</v>
      </c>
      <c r="R134" s="213" t="e">
        <f>IF('Crisis Indicator Data'!#REF!="No Data",1,IF(#REF!&lt;&gt;"",1,0))</f>
        <v>#REF!</v>
      </c>
      <c r="S134" s="213" t="e">
        <f>IF('Crisis Indicator Data'!#REF!="No Data",1,IF(#REF!&lt;&gt;"",1,0))</f>
        <v>#REF!</v>
      </c>
      <c r="T134" s="213" t="e">
        <f>IF('Crisis Indicator Data'!#REF!="No Data",1,IF(#REF!&lt;&gt;"",1,0))</f>
        <v>#REF!</v>
      </c>
      <c r="U134" s="213" t="e">
        <f>IF('Crisis Indicator Data'!#REF!="No Data",1,IF(#REF!&lt;&gt;"",1,0))</f>
        <v>#REF!</v>
      </c>
      <c r="V134" s="213" t="e">
        <f>IF('Crisis Indicator Data'!#REF!="No Data",1,IF(#REF!&lt;&gt;"",1,0))</f>
        <v>#REF!</v>
      </c>
      <c r="W134" s="213" t="e">
        <f>IF('Crisis Indicator Data'!#REF!="No Data",1,IF(#REF!&lt;&gt;"",1,0))</f>
        <v>#REF!</v>
      </c>
      <c r="X134" s="213" t="e">
        <f>IF('Crisis Indicator Data'!#REF!="No Data",1,IF(#REF!&lt;&gt;"",1,0))</f>
        <v>#REF!</v>
      </c>
      <c r="Y134" s="213" t="e">
        <f>IF('Crisis Indicator Data'!#REF!="No Data",1,IF(#REF!&lt;&gt;"",1,0))</f>
        <v>#REF!</v>
      </c>
      <c r="Z134" s="213" t="e">
        <f>IF('Crisis Indicator Data'!#REF!="No Data",1,IF(#REF!&lt;&gt;"",1,0))</f>
        <v>#REF!</v>
      </c>
      <c r="AA134" s="213" t="e">
        <f>IF('Crisis Indicator Data'!#REF!="No Data",1,IF(#REF!&lt;&gt;"",1,0))</f>
        <v>#REF!</v>
      </c>
      <c r="AB134" s="213" t="e">
        <f>IF('Crisis Indicator Data'!#REF!="No Data",1,IF(#REF!&lt;&gt;"",1,0))</f>
        <v>#REF!</v>
      </c>
      <c r="AC134" s="213" t="e">
        <f>IF('Crisis Indicator Data'!#REF!="No Data",1,IF(#REF!&lt;&gt;"",1,0))</f>
        <v>#REF!</v>
      </c>
      <c r="AD134" s="213" t="e">
        <f>IF('Crisis Indicator Data'!#REF!="No Data",1,IF(#REF!&lt;&gt;"",1,0))</f>
        <v>#REF!</v>
      </c>
      <c r="AE134" s="213" t="e">
        <f>IF('Crisis Indicator Data'!#REF!="No Data",1,IF(#REF!&lt;&gt;"",1,0))</f>
        <v>#REF!</v>
      </c>
      <c r="AF134" s="213" t="e">
        <f>IF('Crisis Indicator Data'!#REF!="No Data",1,IF(#REF!&lt;&gt;"",1,0))</f>
        <v>#REF!</v>
      </c>
      <c r="AG134" s="213" t="e">
        <f>IF('Crisis Indicator Data'!#REF!="No Data",1,IF(#REF!&lt;&gt;"",1,0))</f>
        <v>#REF!</v>
      </c>
      <c r="AH134" s="213" t="e">
        <f>IF('Crisis Indicator Data'!#REF!="No Data",1,IF(#REF!&lt;&gt;"",1,0))</f>
        <v>#REF!</v>
      </c>
      <c r="AI134" s="213" t="e">
        <f>IF('Crisis Indicator Data'!#REF!="No Data",1,IF(#REF!&lt;&gt;"",1,0))</f>
        <v>#REF!</v>
      </c>
      <c r="AJ134" s="213" t="e">
        <f>IF('Crisis Indicator Data'!#REF!="No Data",1,IF(#REF!&lt;&gt;"",1,0))</f>
        <v>#REF!</v>
      </c>
      <c r="AK134" s="213" t="e">
        <f>IF('Crisis Indicator Data'!#REF!="No Data",1,IF(#REF!&lt;&gt;"",1,0))</f>
        <v>#REF!</v>
      </c>
      <c r="AL134" s="213" t="e">
        <f>IF('Crisis Indicator Data'!#REF!="No Data",1,IF(#REF!&lt;&gt;"",1,0))</f>
        <v>#REF!</v>
      </c>
      <c r="AM134" s="213" t="e">
        <f>IF('Crisis Indicator Data'!#REF!="No Data",1,IF(#REF!&lt;&gt;"",1,0))</f>
        <v>#REF!</v>
      </c>
      <c r="AN134" s="213" t="e">
        <f>IF('Crisis Indicator Data'!#REF!="No Data",1,IF(#REF!&lt;&gt;"",1,0))</f>
        <v>#REF!</v>
      </c>
      <c r="AO134" s="213" t="e">
        <f>IF('Crisis Indicator Data'!#REF!="No Data",1,IF(#REF!&lt;&gt;"",1,0))</f>
        <v>#REF!</v>
      </c>
      <c r="AP134" s="213" t="e">
        <f>IF('Crisis Indicator Data'!#REF!="No Data",1,IF(#REF!&lt;&gt;"",1,0))</f>
        <v>#REF!</v>
      </c>
      <c r="AQ134" s="213" t="e">
        <f>IF('Crisis Indicator Data'!#REF!="No Data",1,IF(#REF!&lt;&gt;"",1,0))</f>
        <v>#REF!</v>
      </c>
      <c r="AR134" s="213" t="e">
        <f>IF('Crisis Indicator Data'!#REF!="No Data",1,IF(#REF!&lt;&gt;"",1,0))</f>
        <v>#REF!</v>
      </c>
      <c r="AS134" s="213" t="e">
        <f>IF('Crisis Indicator Data'!#REF!="No Data",1,IF(#REF!&lt;&gt;"",1,0))</f>
        <v>#REF!</v>
      </c>
      <c r="AT134" s="213" t="e">
        <f>IF('Crisis Indicator Data'!#REF!="No Data",1,IF(#REF!&lt;&gt;"",1,0))</f>
        <v>#REF!</v>
      </c>
      <c r="AU134" s="213" t="e">
        <f>IF('Crisis Indicator Data'!#REF!="No Data",1,IF(#REF!&lt;&gt;"",1,0))</f>
        <v>#REF!</v>
      </c>
      <c r="AV134" s="213" t="e">
        <f>IF('Crisis Indicator Data'!#REF!="No Data",1,IF(#REF!&lt;&gt;"",1,0))</f>
        <v>#REF!</v>
      </c>
      <c r="AW134" s="213" t="e">
        <f>IF('Crisis Indicator Data'!#REF!="No Data",1,IF(#REF!&lt;&gt;"",1,0))</f>
        <v>#REF!</v>
      </c>
      <c r="AX134" s="213" t="e">
        <f>IF('Crisis Indicator Data'!#REF!="No Data",1,IF(#REF!&lt;&gt;"",1,0))</f>
        <v>#REF!</v>
      </c>
      <c r="AY134" s="213" t="e">
        <f>IF('Crisis Indicator Data'!#REF!="No Data",1,IF(#REF!&lt;&gt;"",1,0))</f>
        <v>#REF!</v>
      </c>
      <c r="AZ134" s="213" t="e">
        <f>IF('Crisis Indicator Data'!#REF!="No Data",1,IF(#REF!&lt;&gt;"",1,0))</f>
        <v>#REF!</v>
      </c>
      <c r="BA134" t="e">
        <f t="shared" si="8"/>
        <v>#REF!</v>
      </c>
      <c r="BB134" s="22" t="e">
        <f t="shared" si="9"/>
        <v>#REF!</v>
      </c>
    </row>
    <row r="135" spans="1:54" x14ac:dyDescent="0.35">
      <c r="A135" t="s">
        <v>8264</v>
      </c>
      <c r="B135" s="213" t="e">
        <f>IF('Crisis Indicator Data'!#REF!="No Data",1,IF(#REF!&lt;&gt;"",1,0))</f>
        <v>#REF!</v>
      </c>
      <c r="C135" s="213" t="e">
        <f>IF('Crisis Indicator Data'!#REF!="No Data",1,IF(#REF!&lt;&gt;"",1,0))</f>
        <v>#REF!</v>
      </c>
      <c r="D135" s="213" t="e">
        <f>IF('Crisis Indicator Data'!#REF!="No Data",1,IF(#REF!&lt;&gt;"",1,0))</f>
        <v>#REF!</v>
      </c>
      <c r="E135" s="213" t="e">
        <f>IF('Crisis Indicator Data'!#REF!="No Data",1,IF(#REF!&lt;&gt;"",1,0))</f>
        <v>#REF!</v>
      </c>
      <c r="F135" s="213" t="e">
        <f>IF('Crisis Indicator Data'!#REF!="No Data",1,IF(#REF!&lt;&gt;"",1,0))</f>
        <v>#REF!</v>
      </c>
      <c r="G135" s="213" t="e">
        <f>IF('Crisis Indicator Data'!#REF!="No Data",1,IF(#REF!&lt;&gt;"",1,0))</f>
        <v>#REF!</v>
      </c>
      <c r="H135" s="213" t="e">
        <f>IF('Crisis Indicator Data'!#REF!="No Data",1,IF(#REF!&lt;&gt;"",1,0))</f>
        <v>#REF!</v>
      </c>
      <c r="I135" s="213" t="e">
        <f>IF('Crisis Indicator Data'!#REF!="No Data",1,IF(#REF!&lt;&gt;"",1,0))</f>
        <v>#REF!</v>
      </c>
      <c r="J135" s="213" t="e">
        <f>IF('Crisis Indicator Data'!#REF!="No Data",1,IF(#REF!&lt;&gt;"",1,0))</f>
        <v>#REF!</v>
      </c>
      <c r="K135" s="213" t="e">
        <f>IF('Crisis Indicator Data'!#REF!="No Data",1,IF(#REF!&lt;&gt;"",1,0))</f>
        <v>#REF!</v>
      </c>
      <c r="L135" s="213" t="e">
        <f>IF('Crisis Indicator Data'!#REF!="No Data",1,IF(#REF!&lt;&gt;"",1,0))</f>
        <v>#REF!</v>
      </c>
      <c r="M135" s="213" t="e">
        <f>IF('Crisis Indicator Data'!#REF!="No Data",1,IF(#REF!&lt;&gt;"",1,0))</f>
        <v>#REF!</v>
      </c>
      <c r="N135" s="213" t="e">
        <f>IF('Crisis Indicator Data'!#REF!="No Data",1,IF(#REF!&lt;&gt;"",1,0))</f>
        <v>#REF!</v>
      </c>
      <c r="O135" s="213" t="e">
        <f>IF('Crisis Indicator Data'!#REF!="No Data",1,IF(#REF!&lt;&gt;"",1,0))</f>
        <v>#REF!</v>
      </c>
      <c r="P135" s="213" t="e">
        <f>IF('Crisis Indicator Data'!#REF!="No Data",1,IF(#REF!&lt;&gt;"",1,0))</f>
        <v>#REF!</v>
      </c>
      <c r="Q135" s="213" t="e">
        <f>IF('Crisis Indicator Data'!#REF!="No Data",1,IF(#REF!&lt;&gt;"",1,0))</f>
        <v>#REF!</v>
      </c>
      <c r="R135" s="213" t="e">
        <f>IF('Crisis Indicator Data'!#REF!="No Data",1,IF(#REF!&lt;&gt;"",1,0))</f>
        <v>#REF!</v>
      </c>
      <c r="S135" s="213" t="e">
        <f>IF('Crisis Indicator Data'!#REF!="No Data",1,IF(#REF!&lt;&gt;"",1,0))</f>
        <v>#REF!</v>
      </c>
      <c r="T135" s="213" t="e">
        <f>IF('Crisis Indicator Data'!#REF!="No Data",1,IF(#REF!&lt;&gt;"",1,0))</f>
        <v>#REF!</v>
      </c>
      <c r="U135" s="213" t="e">
        <f>IF('Crisis Indicator Data'!#REF!="No Data",1,IF(#REF!&lt;&gt;"",1,0))</f>
        <v>#REF!</v>
      </c>
      <c r="V135" s="213" t="e">
        <f>IF('Crisis Indicator Data'!#REF!="No Data",1,IF(#REF!&lt;&gt;"",1,0))</f>
        <v>#REF!</v>
      </c>
      <c r="W135" s="213" t="e">
        <f>IF('Crisis Indicator Data'!#REF!="No Data",1,IF(#REF!&lt;&gt;"",1,0))</f>
        <v>#REF!</v>
      </c>
      <c r="X135" s="213" t="e">
        <f>IF('Crisis Indicator Data'!#REF!="No Data",1,IF(#REF!&lt;&gt;"",1,0))</f>
        <v>#REF!</v>
      </c>
      <c r="Y135" s="213" t="e">
        <f>IF('Crisis Indicator Data'!#REF!="No Data",1,IF(#REF!&lt;&gt;"",1,0))</f>
        <v>#REF!</v>
      </c>
      <c r="Z135" s="213" t="e">
        <f>IF('Crisis Indicator Data'!#REF!="No Data",1,IF(#REF!&lt;&gt;"",1,0))</f>
        <v>#REF!</v>
      </c>
      <c r="AA135" s="213" t="e">
        <f>IF('Crisis Indicator Data'!#REF!="No Data",1,IF(#REF!&lt;&gt;"",1,0))</f>
        <v>#REF!</v>
      </c>
      <c r="AB135" s="213" t="e">
        <f>IF('Crisis Indicator Data'!#REF!="No Data",1,IF(#REF!&lt;&gt;"",1,0))</f>
        <v>#REF!</v>
      </c>
      <c r="AC135" s="213" t="e">
        <f>IF('Crisis Indicator Data'!#REF!="No Data",1,IF(#REF!&lt;&gt;"",1,0))</f>
        <v>#REF!</v>
      </c>
      <c r="AD135" s="213" t="e">
        <f>IF('Crisis Indicator Data'!#REF!="No Data",1,IF(#REF!&lt;&gt;"",1,0))</f>
        <v>#REF!</v>
      </c>
      <c r="AE135" s="213" t="e">
        <f>IF('Crisis Indicator Data'!#REF!="No Data",1,IF(#REF!&lt;&gt;"",1,0))</f>
        <v>#REF!</v>
      </c>
      <c r="AF135" s="213" t="e">
        <f>IF('Crisis Indicator Data'!#REF!="No Data",1,IF(#REF!&lt;&gt;"",1,0))</f>
        <v>#REF!</v>
      </c>
      <c r="AG135" s="213" t="e">
        <f>IF('Crisis Indicator Data'!#REF!="No Data",1,IF(#REF!&lt;&gt;"",1,0))</f>
        <v>#REF!</v>
      </c>
      <c r="AH135" s="213" t="e">
        <f>IF('Crisis Indicator Data'!#REF!="No Data",1,IF(#REF!&lt;&gt;"",1,0))</f>
        <v>#REF!</v>
      </c>
      <c r="AI135" s="213" t="e">
        <f>IF('Crisis Indicator Data'!#REF!="No Data",1,IF(#REF!&lt;&gt;"",1,0))</f>
        <v>#REF!</v>
      </c>
      <c r="AJ135" s="213" t="e">
        <f>IF('Crisis Indicator Data'!#REF!="No Data",1,IF(#REF!&lt;&gt;"",1,0))</f>
        <v>#REF!</v>
      </c>
      <c r="AK135" s="213" t="e">
        <f>IF('Crisis Indicator Data'!#REF!="No Data",1,IF(#REF!&lt;&gt;"",1,0))</f>
        <v>#REF!</v>
      </c>
      <c r="AL135" s="213" t="e">
        <f>IF('Crisis Indicator Data'!#REF!="No Data",1,IF(#REF!&lt;&gt;"",1,0))</f>
        <v>#REF!</v>
      </c>
      <c r="AM135" s="213" t="e">
        <f>IF('Crisis Indicator Data'!#REF!="No Data",1,IF(#REF!&lt;&gt;"",1,0))</f>
        <v>#REF!</v>
      </c>
      <c r="AN135" s="213" t="e">
        <f>IF('Crisis Indicator Data'!#REF!="No Data",1,IF(#REF!&lt;&gt;"",1,0))</f>
        <v>#REF!</v>
      </c>
      <c r="AO135" s="213" t="e">
        <f>IF('Crisis Indicator Data'!#REF!="No Data",1,IF(#REF!&lt;&gt;"",1,0))</f>
        <v>#REF!</v>
      </c>
      <c r="AP135" s="213" t="e">
        <f>IF('Crisis Indicator Data'!#REF!="No Data",1,IF(#REF!&lt;&gt;"",1,0))</f>
        <v>#REF!</v>
      </c>
      <c r="AQ135" s="213" t="e">
        <f>IF('Crisis Indicator Data'!#REF!="No Data",1,IF(#REF!&lt;&gt;"",1,0))</f>
        <v>#REF!</v>
      </c>
      <c r="AR135" s="213" t="e">
        <f>IF('Crisis Indicator Data'!#REF!="No Data",1,IF(#REF!&lt;&gt;"",1,0))</f>
        <v>#REF!</v>
      </c>
      <c r="AS135" s="213" t="e">
        <f>IF('Crisis Indicator Data'!#REF!="No Data",1,IF(#REF!&lt;&gt;"",1,0))</f>
        <v>#REF!</v>
      </c>
      <c r="AT135" s="213" t="e">
        <f>IF('Crisis Indicator Data'!#REF!="No Data",1,IF(#REF!&lt;&gt;"",1,0))</f>
        <v>#REF!</v>
      </c>
      <c r="AU135" s="213" t="e">
        <f>IF('Crisis Indicator Data'!#REF!="No Data",1,IF(#REF!&lt;&gt;"",1,0))</f>
        <v>#REF!</v>
      </c>
      <c r="AV135" s="213" t="e">
        <f>IF('Crisis Indicator Data'!#REF!="No Data",1,IF(#REF!&lt;&gt;"",1,0))</f>
        <v>#REF!</v>
      </c>
      <c r="AW135" s="213" t="e">
        <f>IF('Crisis Indicator Data'!#REF!="No Data",1,IF(#REF!&lt;&gt;"",1,0))</f>
        <v>#REF!</v>
      </c>
      <c r="AX135" s="213" t="e">
        <f>IF('Crisis Indicator Data'!#REF!="No Data",1,IF(#REF!&lt;&gt;"",1,0))</f>
        <v>#REF!</v>
      </c>
      <c r="AY135" s="213" t="e">
        <f>IF('Crisis Indicator Data'!#REF!="No Data",1,IF(#REF!&lt;&gt;"",1,0))</f>
        <v>#REF!</v>
      </c>
      <c r="AZ135" s="213" t="e">
        <f>IF('Crisis Indicator Data'!#REF!="No Data",1,IF(#REF!&lt;&gt;"",1,0))</f>
        <v>#REF!</v>
      </c>
      <c r="BA135" t="e">
        <f t="shared" si="8"/>
        <v>#REF!</v>
      </c>
      <c r="BB135" s="22" t="e">
        <f t="shared" si="9"/>
        <v>#REF!</v>
      </c>
    </row>
    <row r="136" spans="1:54" x14ac:dyDescent="0.35">
      <c r="A136" t="s">
        <v>8265</v>
      </c>
      <c r="B136" s="213" t="e">
        <f>IF('Crisis Indicator Data'!#REF!="No Data",1,IF(#REF!&lt;&gt;"",1,0))</f>
        <v>#REF!</v>
      </c>
      <c r="C136" s="213" t="e">
        <f>IF('Crisis Indicator Data'!#REF!="No Data",1,IF(#REF!&lt;&gt;"",1,0))</f>
        <v>#REF!</v>
      </c>
      <c r="D136" s="213" t="e">
        <f>IF('Crisis Indicator Data'!#REF!="No Data",1,IF(#REF!&lt;&gt;"",1,0))</f>
        <v>#REF!</v>
      </c>
      <c r="E136" s="213" t="e">
        <f>IF('Crisis Indicator Data'!#REF!="No Data",1,IF(#REF!&lt;&gt;"",1,0))</f>
        <v>#REF!</v>
      </c>
      <c r="F136" s="213" t="e">
        <f>IF('Crisis Indicator Data'!#REF!="No Data",1,IF(#REF!&lt;&gt;"",1,0))</f>
        <v>#REF!</v>
      </c>
      <c r="G136" s="213" t="e">
        <f>IF('Crisis Indicator Data'!#REF!="No Data",1,IF(#REF!&lt;&gt;"",1,0))</f>
        <v>#REF!</v>
      </c>
      <c r="H136" s="213" t="e">
        <f>IF('Crisis Indicator Data'!#REF!="No Data",1,IF(#REF!&lt;&gt;"",1,0))</f>
        <v>#REF!</v>
      </c>
      <c r="I136" s="213" t="e">
        <f>IF('Crisis Indicator Data'!#REF!="No Data",1,IF(#REF!&lt;&gt;"",1,0))</f>
        <v>#REF!</v>
      </c>
      <c r="J136" s="213" t="e">
        <f>IF('Crisis Indicator Data'!#REF!="No Data",1,IF(#REF!&lt;&gt;"",1,0))</f>
        <v>#REF!</v>
      </c>
      <c r="K136" s="213" t="e">
        <f>IF('Crisis Indicator Data'!#REF!="No Data",1,IF(#REF!&lt;&gt;"",1,0))</f>
        <v>#REF!</v>
      </c>
      <c r="L136" s="213" t="e">
        <f>IF('Crisis Indicator Data'!#REF!="No Data",1,IF(#REF!&lt;&gt;"",1,0))</f>
        <v>#REF!</v>
      </c>
      <c r="M136" s="213" t="e">
        <f>IF('Crisis Indicator Data'!#REF!="No Data",1,IF(#REF!&lt;&gt;"",1,0))</f>
        <v>#REF!</v>
      </c>
      <c r="N136" s="213" t="e">
        <f>IF('Crisis Indicator Data'!#REF!="No Data",1,IF(#REF!&lt;&gt;"",1,0))</f>
        <v>#REF!</v>
      </c>
      <c r="O136" s="213" t="e">
        <f>IF('Crisis Indicator Data'!#REF!="No Data",1,IF(#REF!&lt;&gt;"",1,0))</f>
        <v>#REF!</v>
      </c>
      <c r="P136" s="213" t="e">
        <f>IF('Crisis Indicator Data'!#REF!="No Data",1,IF(#REF!&lt;&gt;"",1,0))</f>
        <v>#REF!</v>
      </c>
      <c r="Q136" s="213" t="e">
        <f>IF('Crisis Indicator Data'!#REF!="No Data",1,IF(#REF!&lt;&gt;"",1,0))</f>
        <v>#REF!</v>
      </c>
      <c r="R136" s="213" t="e">
        <f>IF('Crisis Indicator Data'!#REF!="No Data",1,IF(#REF!&lt;&gt;"",1,0))</f>
        <v>#REF!</v>
      </c>
      <c r="S136" s="213" t="e">
        <f>IF('Crisis Indicator Data'!#REF!="No Data",1,IF(#REF!&lt;&gt;"",1,0))</f>
        <v>#REF!</v>
      </c>
      <c r="T136" s="213" t="e">
        <f>IF('Crisis Indicator Data'!#REF!="No Data",1,IF(#REF!&lt;&gt;"",1,0))</f>
        <v>#REF!</v>
      </c>
      <c r="U136" s="213" t="e">
        <f>IF('Crisis Indicator Data'!#REF!="No Data",1,IF(#REF!&lt;&gt;"",1,0))</f>
        <v>#REF!</v>
      </c>
      <c r="V136" s="213" t="e">
        <f>IF('Crisis Indicator Data'!#REF!="No Data",1,IF(#REF!&lt;&gt;"",1,0))</f>
        <v>#REF!</v>
      </c>
      <c r="W136" s="213" t="e">
        <f>IF('Crisis Indicator Data'!#REF!="No Data",1,IF(#REF!&lt;&gt;"",1,0))</f>
        <v>#REF!</v>
      </c>
      <c r="X136" s="213" t="e">
        <f>IF('Crisis Indicator Data'!#REF!="No Data",1,IF(#REF!&lt;&gt;"",1,0))</f>
        <v>#REF!</v>
      </c>
      <c r="Y136" s="213" t="e">
        <f>IF('Crisis Indicator Data'!#REF!="No Data",1,IF(#REF!&lt;&gt;"",1,0))</f>
        <v>#REF!</v>
      </c>
      <c r="Z136" s="213" t="e">
        <f>IF('Crisis Indicator Data'!#REF!="No Data",1,IF(#REF!&lt;&gt;"",1,0))</f>
        <v>#REF!</v>
      </c>
      <c r="AA136" s="213" t="e">
        <f>IF('Crisis Indicator Data'!#REF!="No Data",1,IF(#REF!&lt;&gt;"",1,0))</f>
        <v>#REF!</v>
      </c>
      <c r="AB136" s="213" t="e">
        <f>IF('Crisis Indicator Data'!#REF!="No Data",1,IF(#REF!&lt;&gt;"",1,0))</f>
        <v>#REF!</v>
      </c>
      <c r="AC136" s="213" t="e">
        <f>IF('Crisis Indicator Data'!#REF!="No Data",1,IF(#REF!&lt;&gt;"",1,0))</f>
        <v>#REF!</v>
      </c>
      <c r="AD136" s="213" t="e">
        <f>IF('Crisis Indicator Data'!#REF!="No Data",1,IF(#REF!&lt;&gt;"",1,0))</f>
        <v>#REF!</v>
      </c>
      <c r="AE136" s="213" t="e">
        <f>IF('Crisis Indicator Data'!#REF!="No Data",1,IF(#REF!&lt;&gt;"",1,0))</f>
        <v>#REF!</v>
      </c>
      <c r="AF136" s="213" t="e">
        <f>IF('Crisis Indicator Data'!#REF!="No Data",1,IF(#REF!&lt;&gt;"",1,0))</f>
        <v>#REF!</v>
      </c>
      <c r="AG136" s="213" t="e">
        <f>IF('Crisis Indicator Data'!#REF!="No Data",1,IF(#REF!&lt;&gt;"",1,0))</f>
        <v>#REF!</v>
      </c>
      <c r="AH136" s="213" t="e">
        <f>IF('Crisis Indicator Data'!#REF!="No Data",1,IF(#REF!&lt;&gt;"",1,0))</f>
        <v>#REF!</v>
      </c>
      <c r="AI136" s="213" t="e">
        <f>IF('Crisis Indicator Data'!#REF!="No Data",1,IF(#REF!&lt;&gt;"",1,0))</f>
        <v>#REF!</v>
      </c>
      <c r="AJ136" s="213" t="e">
        <f>IF('Crisis Indicator Data'!#REF!="No Data",1,IF(#REF!&lt;&gt;"",1,0))</f>
        <v>#REF!</v>
      </c>
      <c r="AK136" s="213" t="e">
        <f>IF('Crisis Indicator Data'!#REF!="No Data",1,IF(#REF!&lt;&gt;"",1,0))</f>
        <v>#REF!</v>
      </c>
      <c r="AL136" s="213" t="e">
        <f>IF('Crisis Indicator Data'!#REF!="No Data",1,IF(#REF!&lt;&gt;"",1,0))</f>
        <v>#REF!</v>
      </c>
      <c r="AM136" s="213" t="e">
        <f>IF('Crisis Indicator Data'!#REF!="No Data",1,IF(#REF!&lt;&gt;"",1,0))</f>
        <v>#REF!</v>
      </c>
      <c r="AN136" s="213" t="e">
        <f>IF('Crisis Indicator Data'!#REF!="No Data",1,IF(#REF!&lt;&gt;"",1,0))</f>
        <v>#REF!</v>
      </c>
      <c r="AO136" s="213" t="e">
        <f>IF('Crisis Indicator Data'!#REF!="No Data",1,IF(#REF!&lt;&gt;"",1,0))</f>
        <v>#REF!</v>
      </c>
      <c r="AP136" s="213" t="e">
        <f>IF('Crisis Indicator Data'!#REF!="No Data",1,IF(#REF!&lt;&gt;"",1,0))</f>
        <v>#REF!</v>
      </c>
      <c r="AQ136" s="213" t="e">
        <f>IF('Crisis Indicator Data'!#REF!="No Data",1,IF(#REF!&lt;&gt;"",1,0))</f>
        <v>#REF!</v>
      </c>
      <c r="AR136" s="213" t="e">
        <f>IF('Crisis Indicator Data'!#REF!="No Data",1,IF(#REF!&lt;&gt;"",1,0))</f>
        <v>#REF!</v>
      </c>
      <c r="AS136" s="213" t="e">
        <f>IF('Crisis Indicator Data'!#REF!="No Data",1,IF(#REF!&lt;&gt;"",1,0))</f>
        <v>#REF!</v>
      </c>
      <c r="AT136" s="213" t="e">
        <f>IF('Crisis Indicator Data'!#REF!="No Data",1,IF(#REF!&lt;&gt;"",1,0))</f>
        <v>#REF!</v>
      </c>
      <c r="AU136" s="213" t="e">
        <f>IF('Crisis Indicator Data'!#REF!="No Data",1,IF(#REF!&lt;&gt;"",1,0))</f>
        <v>#REF!</v>
      </c>
      <c r="AV136" s="213" t="e">
        <f>IF('Crisis Indicator Data'!#REF!="No Data",1,IF(#REF!&lt;&gt;"",1,0))</f>
        <v>#REF!</v>
      </c>
      <c r="AW136" s="213" t="e">
        <f>IF('Crisis Indicator Data'!#REF!="No Data",1,IF(#REF!&lt;&gt;"",1,0))</f>
        <v>#REF!</v>
      </c>
      <c r="AX136" s="213" t="e">
        <f>IF('Crisis Indicator Data'!#REF!="No Data",1,IF(#REF!&lt;&gt;"",1,0))</f>
        <v>#REF!</v>
      </c>
      <c r="AY136" s="213" t="e">
        <f>IF('Crisis Indicator Data'!#REF!="No Data",1,IF(#REF!&lt;&gt;"",1,0))</f>
        <v>#REF!</v>
      </c>
      <c r="AZ136" s="213" t="e">
        <f>IF('Crisis Indicator Data'!#REF!="No Data",1,IF(#REF!&lt;&gt;"",1,0))</f>
        <v>#REF!</v>
      </c>
      <c r="BA136" t="e">
        <f t="shared" si="8"/>
        <v>#REF!</v>
      </c>
      <c r="BB136" s="22" t="e">
        <f t="shared" si="9"/>
        <v>#REF!</v>
      </c>
    </row>
    <row r="137" spans="1:54" x14ac:dyDescent="0.35">
      <c r="A137" t="s">
        <v>8270</v>
      </c>
      <c r="B137" s="213" t="e">
        <f>IF('Crisis Indicator Data'!#REF!="No Data",1,IF(#REF!&lt;&gt;"",1,0))</f>
        <v>#REF!</v>
      </c>
      <c r="C137" s="213" t="e">
        <f>IF('Crisis Indicator Data'!#REF!="No Data",1,IF(#REF!&lt;&gt;"",1,0))</f>
        <v>#REF!</v>
      </c>
      <c r="D137" s="213" t="e">
        <f>IF('Crisis Indicator Data'!#REF!="No Data",1,IF(#REF!&lt;&gt;"",1,0))</f>
        <v>#REF!</v>
      </c>
      <c r="E137" s="213" t="e">
        <f>IF('Crisis Indicator Data'!#REF!="No Data",1,IF(#REF!&lt;&gt;"",1,0))</f>
        <v>#REF!</v>
      </c>
      <c r="F137" s="213" t="e">
        <f>IF('Crisis Indicator Data'!#REF!="No Data",1,IF(#REF!&lt;&gt;"",1,0))</f>
        <v>#REF!</v>
      </c>
      <c r="G137" s="213" t="e">
        <f>IF('Crisis Indicator Data'!#REF!="No Data",1,IF(#REF!&lt;&gt;"",1,0))</f>
        <v>#REF!</v>
      </c>
      <c r="H137" s="213" t="e">
        <f>IF('Crisis Indicator Data'!#REF!="No Data",1,IF(#REF!&lt;&gt;"",1,0))</f>
        <v>#REF!</v>
      </c>
      <c r="I137" s="213" t="e">
        <f>IF('Crisis Indicator Data'!#REF!="No Data",1,IF(#REF!&lt;&gt;"",1,0))</f>
        <v>#REF!</v>
      </c>
      <c r="J137" s="213" t="e">
        <f>IF('Crisis Indicator Data'!#REF!="No Data",1,IF(#REF!&lt;&gt;"",1,0))</f>
        <v>#REF!</v>
      </c>
      <c r="K137" s="213" t="e">
        <f>IF('Crisis Indicator Data'!#REF!="No Data",1,IF(#REF!&lt;&gt;"",1,0))</f>
        <v>#REF!</v>
      </c>
      <c r="L137" s="213" t="e">
        <f>IF('Crisis Indicator Data'!#REF!="No Data",1,IF(#REF!&lt;&gt;"",1,0))</f>
        <v>#REF!</v>
      </c>
      <c r="M137" s="213" t="e">
        <f>IF('Crisis Indicator Data'!#REF!="No Data",1,IF(#REF!&lt;&gt;"",1,0))</f>
        <v>#REF!</v>
      </c>
      <c r="N137" s="213" t="e">
        <f>IF('Crisis Indicator Data'!#REF!="No Data",1,IF(#REF!&lt;&gt;"",1,0))</f>
        <v>#REF!</v>
      </c>
      <c r="O137" s="213" t="e">
        <f>IF('Crisis Indicator Data'!#REF!="No Data",1,IF(#REF!&lt;&gt;"",1,0))</f>
        <v>#REF!</v>
      </c>
      <c r="P137" s="213" t="e">
        <f>IF('Crisis Indicator Data'!#REF!="No Data",1,IF(#REF!&lt;&gt;"",1,0))</f>
        <v>#REF!</v>
      </c>
      <c r="Q137" s="213" t="e">
        <f>IF('Crisis Indicator Data'!#REF!="No Data",1,IF(#REF!&lt;&gt;"",1,0))</f>
        <v>#REF!</v>
      </c>
      <c r="R137" s="213" t="e">
        <f>IF('Crisis Indicator Data'!#REF!="No Data",1,IF(#REF!&lt;&gt;"",1,0))</f>
        <v>#REF!</v>
      </c>
      <c r="S137" s="213" t="e">
        <f>IF('Crisis Indicator Data'!#REF!="No Data",1,IF(#REF!&lt;&gt;"",1,0))</f>
        <v>#REF!</v>
      </c>
      <c r="T137" s="213" t="e">
        <f>IF('Crisis Indicator Data'!#REF!="No Data",1,IF(#REF!&lt;&gt;"",1,0))</f>
        <v>#REF!</v>
      </c>
      <c r="U137" s="213" t="e">
        <f>IF('Crisis Indicator Data'!#REF!="No Data",1,IF(#REF!&lt;&gt;"",1,0))</f>
        <v>#REF!</v>
      </c>
      <c r="V137" s="213" t="e">
        <f>IF('Crisis Indicator Data'!#REF!="No Data",1,IF(#REF!&lt;&gt;"",1,0))</f>
        <v>#REF!</v>
      </c>
      <c r="W137" s="213" t="e">
        <f>IF('Crisis Indicator Data'!#REF!="No Data",1,IF(#REF!&lt;&gt;"",1,0))</f>
        <v>#REF!</v>
      </c>
      <c r="X137" s="213" t="e">
        <f>IF('Crisis Indicator Data'!#REF!="No Data",1,IF(#REF!&lt;&gt;"",1,0))</f>
        <v>#REF!</v>
      </c>
      <c r="Y137" s="213" t="e">
        <f>IF('Crisis Indicator Data'!#REF!="No Data",1,IF(#REF!&lt;&gt;"",1,0))</f>
        <v>#REF!</v>
      </c>
      <c r="Z137" s="213" t="e">
        <f>IF('Crisis Indicator Data'!#REF!="No Data",1,IF(#REF!&lt;&gt;"",1,0))</f>
        <v>#REF!</v>
      </c>
      <c r="AA137" s="213" t="e">
        <f>IF('Crisis Indicator Data'!#REF!="No Data",1,IF(#REF!&lt;&gt;"",1,0))</f>
        <v>#REF!</v>
      </c>
      <c r="AB137" s="213" t="e">
        <f>IF('Crisis Indicator Data'!#REF!="No Data",1,IF(#REF!&lt;&gt;"",1,0))</f>
        <v>#REF!</v>
      </c>
      <c r="AC137" s="213" t="e">
        <f>IF('Crisis Indicator Data'!#REF!="No Data",1,IF(#REF!&lt;&gt;"",1,0))</f>
        <v>#REF!</v>
      </c>
      <c r="AD137" s="213" t="e">
        <f>IF('Crisis Indicator Data'!#REF!="No Data",1,IF(#REF!&lt;&gt;"",1,0))</f>
        <v>#REF!</v>
      </c>
      <c r="AE137" s="213" t="e">
        <f>IF('Crisis Indicator Data'!#REF!="No Data",1,IF(#REF!&lt;&gt;"",1,0))</f>
        <v>#REF!</v>
      </c>
      <c r="AF137" s="213" t="e">
        <f>IF('Crisis Indicator Data'!#REF!="No Data",1,IF(#REF!&lt;&gt;"",1,0))</f>
        <v>#REF!</v>
      </c>
      <c r="AG137" s="213" t="e">
        <f>IF('Crisis Indicator Data'!#REF!="No Data",1,IF(#REF!&lt;&gt;"",1,0))</f>
        <v>#REF!</v>
      </c>
      <c r="AH137" s="213" t="e">
        <f>IF('Crisis Indicator Data'!#REF!="No Data",1,IF(#REF!&lt;&gt;"",1,0))</f>
        <v>#REF!</v>
      </c>
      <c r="AI137" s="213" t="e">
        <f>IF('Crisis Indicator Data'!#REF!="No Data",1,IF(#REF!&lt;&gt;"",1,0))</f>
        <v>#REF!</v>
      </c>
      <c r="AJ137" s="213" t="e">
        <f>IF('Crisis Indicator Data'!#REF!="No Data",1,IF(#REF!&lt;&gt;"",1,0))</f>
        <v>#REF!</v>
      </c>
      <c r="AK137" s="213" t="e">
        <f>IF('Crisis Indicator Data'!#REF!="No Data",1,IF(#REF!&lt;&gt;"",1,0))</f>
        <v>#REF!</v>
      </c>
      <c r="AL137" s="213" t="e">
        <f>IF('Crisis Indicator Data'!#REF!="No Data",1,IF(#REF!&lt;&gt;"",1,0))</f>
        <v>#REF!</v>
      </c>
      <c r="AM137" s="213" t="e">
        <f>IF('Crisis Indicator Data'!#REF!="No Data",1,IF(#REF!&lt;&gt;"",1,0))</f>
        <v>#REF!</v>
      </c>
      <c r="AN137" s="213" t="e">
        <f>IF('Crisis Indicator Data'!#REF!="No Data",1,IF(#REF!&lt;&gt;"",1,0))</f>
        <v>#REF!</v>
      </c>
      <c r="AO137" s="213" t="e">
        <f>IF('Crisis Indicator Data'!#REF!="No Data",1,IF(#REF!&lt;&gt;"",1,0))</f>
        <v>#REF!</v>
      </c>
      <c r="AP137" s="213" t="e">
        <f>IF('Crisis Indicator Data'!#REF!="No Data",1,IF(#REF!&lt;&gt;"",1,0))</f>
        <v>#REF!</v>
      </c>
      <c r="AQ137" s="213" t="e">
        <f>IF('Crisis Indicator Data'!#REF!="No Data",1,IF(#REF!&lt;&gt;"",1,0))</f>
        <v>#REF!</v>
      </c>
      <c r="AR137" s="213" t="e">
        <f>IF('Crisis Indicator Data'!#REF!="No Data",1,IF(#REF!&lt;&gt;"",1,0))</f>
        <v>#REF!</v>
      </c>
      <c r="AS137" s="213" t="e">
        <f>IF('Crisis Indicator Data'!#REF!="No Data",1,IF(#REF!&lt;&gt;"",1,0))</f>
        <v>#REF!</v>
      </c>
      <c r="AT137" s="213" t="e">
        <f>IF('Crisis Indicator Data'!#REF!="No Data",1,IF(#REF!&lt;&gt;"",1,0))</f>
        <v>#REF!</v>
      </c>
      <c r="AU137" s="213" t="e">
        <f>IF('Crisis Indicator Data'!#REF!="No Data",1,IF(#REF!&lt;&gt;"",1,0))</f>
        <v>#REF!</v>
      </c>
      <c r="AV137" s="213" t="e">
        <f>IF('Crisis Indicator Data'!#REF!="No Data",1,IF(#REF!&lt;&gt;"",1,0))</f>
        <v>#REF!</v>
      </c>
      <c r="AW137" s="213" t="e">
        <f>IF('Crisis Indicator Data'!#REF!="No Data",1,IF(#REF!&lt;&gt;"",1,0))</f>
        <v>#REF!</v>
      </c>
      <c r="AX137" s="213" t="e">
        <f>IF('Crisis Indicator Data'!#REF!="No Data",1,IF(#REF!&lt;&gt;"",1,0))</f>
        <v>#REF!</v>
      </c>
      <c r="AY137" s="213" t="e">
        <f>IF('Crisis Indicator Data'!#REF!="No Data",1,IF(#REF!&lt;&gt;"",1,0))</f>
        <v>#REF!</v>
      </c>
      <c r="AZ137" s="213" t="e">
        <f>IF('Crisis Indicator Data'!#REF!="No Data",1,IF(#REF!&lt;&gt;"",1,0))</f>
        <v>#REF!</v>
      </c>
      <c r="BA137" t="e">
        <f t="shared" si="8"/>
        <v>#REF!</v>
      </c>
      <c r="BB137" s="22" t="e">
        <f t="shared" si="9"/>
        <v>#REF!</v>
      </c>
    </row>
    <row r="138" spans="1:54" x14ac:dyDescent="0.35">
      <c r="A138" t="s">
        <v>8273</v>
      </c>
      <c r="B138" s="213" t="e">
        <f>IF('Crisis Indicator Data'!#REF!="No Data",1,IF(#REF!&lt;&gt;"",1,0))</f>
        <v>#REF!</v>
      </c>
      <c r="C138" s="213" t="e">
        <f>IF('Crisis Indicator Data'!#REF!="No Data",1,IF(#REF!&lt;&gt;"",1,0))</f>
        <v>#REF!</v>
      </c>
      <c r="D138" s="213" t="e">
        <f>IF('Crisis Indicator Data'!#REF!="No Data",1,IF(#REF!&lt;&gt;"",1,0))</f>
        <v>#REF!</v>
      </c>
      <c r="E138" s="213" t="e">
        <f>IF('Crisis Indicator Data'!#REF!="No Data",1,IF(#REF!&lt;&gt;"",1,0))</f>
        <v>#REF!</v>
      </c>
      <c r="F138" s="213" t="e">
        <f>IF('Crisis Indicator Data'!#REF!="No Data",1,IF(#REF!&lt;&gt;"",1,0))</f>
        <v>#REF!</v>
      </c>
      <c r="G138" s="213" t="e">
        <f>IF('Crisis Indicator Data'!#REF!="No Data",1,IF(#REF!&lt;&gt;"",1,0))</f>
        <v>#REF!</v>
      </c>
      <c r="H138" s="213" t="e">
        <f>IF('Crisis Indicator Data'!#REF!="No Data",1,IF(#REF!&lt;&gt;"",1,0))</f>
        <v>#REF!</v>
      </c>
      <c r="I138" s="213" t="e">
        <f>IF('Crisis Indicator Data'!#REF!="No Data",1,IF(#REF!&lt;&gt;"",1,0))</f>
        <v>#REF!</v>
      </c>
      <c r="J138" s="213" t="e">
        <f>IF('Crisis Indicator Data'!#REF!="No Data",1,IF(#REF!&lt;&gt;"",1,0))</f>
        <v>#REF!</v>
      </c>
      <c r="K138" s="213" t="e">
        <f>IF('Crisis Indicator Data'!#REF!="No Data",1,IF(#REF!&lt;&gt;"",1,0))</f>
        <v>#REF!</v>
      </c>
      <c r="L138" s="213" t="e">
        <f>IF('Crisis Indicator Data'!#REF!="No Data",1,IF(#REF!&lt;&gt;"",1,0))</f>
        <v>#REF!</v>
      </c>
      <c r="M138" s="213" t="e">
        <f>IF('Crisis Indicator Data'!#REF!="No Data",1,IF(#REF!&lt;&gt;"",1,0))</f>
        <v>#REF!</v>
      </c>
      <c r="N138" s="213" t="e">
        <f>IF('Crisis Indicator Data'!#REF!="No Data",1,IF(#REF!&lt;&gt;"",1,0))</f>
        <v>#REF!</v>
      </c>
      <c r="O138" s="213" t="e">
        <f>IF('Crisis Indicator Data'!#REF!="No Data",1,IF(#REF!&lt;&gt;"",1,0))</f>
        <v>#REF!</v>
      </c>
      <c r="P138" s="213" t="e">
        <f>IF('Crisis Indicator Data'!#REF!="No Data",1,IF(#REF!&lt;&gt;"",1,0))</f>
        <v>#REF!</v>
      </c>
      <c r="Q138" s="213" t="e">
        <f>IF('Crisis Indicator Data'!#REF!="No Data",1,IF(#REF!&lt;&gt;"",1,0))</f>
        <v>#REF!</v>
      </c>
      <c r="R138" s="213" t="e">
        <f>IF('Crisis Indicator Data'!#REF!="No Data",1,IF(#REF!&lt;&gt;"",1,0))</f>
        <v>#REF!</v>
      </c>
      <c r="S138" s="213" t="e">
        <f>IF('Crisis Indicator Data'!#REF!="No Data",1,IF(#REF!&lt;&gt;"",1,0))</f>
        <v>#REF!</v>
      </c>
      <c r="T138" s="213" t="e">
        <f>IF('Crisis Indicator Data'!#REF!="No Data",1,IF(#REF!&lt;&gt;"",1,0))</f>
        <v>#REF!</v>
      </c>
      <c r="U138" s="213" t="e">
        <f>IF('Crisis Indicator Data'!#REF!="No Data",1,IF(#REF!&lt;&gt;"",1,0))</f>
        <v>#REF!</v>
      </c>
      <c r="V138" s="213" t="e">
        <f>IF('Crisis Indicator Data'!#REF!="No Data",1,IF(#REF!&lt;&gt;"",1,0))</f>
        <v>#REF!</v>
      </c>
      <c r="W138" s="213" t="e">
        <f>IF('Crisis Indicator Data'!#REF!="No Data",1,IF(#REF!&lt;&gt;"",1,0))</f>
        <v>#REF!</v>
      </c>
      <c r="X138" s="213" t="e">
        <f>IF('Crisis Indicator Data'!#REF!="No Data",1,IF(#REF!&lt;&gt;"",1,0))</f>
        <v>#REF!</v>
      </c>
      <c r="Y138" s="213" t="e">
        <f>IF('Crisis Indicator Data'!#REF!="No Data",1,IF(#REF!&lt;&gt;"",1,0))</f>
        <v>#REF!</v>
      </c>
      <c r="Z138" s="213" t="e">
        <f>IF('Crisis Indicator Data'!#REF!="No Data",1,IF(#REF!&lt;&gt;"",1,0))</f>
        <v>#REF!</v>
      </c>
      <c r="AA138" s="213" t="e">
        <f>IF('Crisis Indicator Data'!#REF!="No Data",1,IF(#REF!&lt;&gt;"",1,0))</f>
        <v>#REF!</v>
      </c>
      <c r="AB138" s="213" t="e">
        <f>IF('Crisis Indicator Data'!#REF!="No Data",1,IF(#REF!&lt;&gt;"",1,0))</f>
        <v>#REF!</v>
      </c>
      <c r="AC138" s="213" t="e">
        <f>IF('Crisis Indicator Data'!#REF!="No Data",1,IF(#REF!&lt;&gt;"",1,0))</f>
        <v>#REF!</v>
      </c>
      <c r="AD138" s="213" t="e">
        <f>IF('Crisis Indicator Data'!#REF!="No Data",1,IF(#REF!&lt;&gt;"",1,0))</f>
        <v>#REF!</v>
      </c>
      <c r="AE138" s="213" t="e">
        <f>IF('Crisis Indicator Data'!#REF!="No Data",1,IF(#REF!&lt;&gt;"",1,0))</f>
        <v>#REF!</v>
      </c>
      <c r="AF138" s="213" t="e">
        <f>IF('Crisis Indicator Data'!#REF!="No Data",1,IF(#REF!&lt;&gt;"",1,0))</f>
        <v>#REF!</v>
      </c>
      <c r="AG138" s="213" t="e">
        <f>IF('Crisis Indicator Data'!#REF!="No Data",1,IF(#REF!&lt;&gt;"",1,0))</f>
        <v>#REF!</v>
      </c>
      <c r="AH138" s="213" t="e">
        <f>IF('Crisis Indicator Data'!#REF!="No Data",1,IF(#REF!&lt;&gt;"",1,0))</f>
        <v>#REF!</v>
      </c>
      <c r="AI138" s="213" t="e">
        <f>IF('Crisis Indicator Data'!#REF!="No Data",1,IF(#REF!&lt;&gt;"",1,0))</f>
        <v>#REF!</v>
      </c>
      <c r="AJ138" s="213" t="e">
        <f>IF('Crisis Indicator Data'!#REF!="No Data",1,IF(#REF!&lt;&gt;"",1,0))</f>
        <v>#REF!</v>
      </c>
      <c r="AK138" s="213" t="e">
        <f>IF('Crisis Indicator Data'!#REF!="No Data",1,IF(#REF!&lt;&gt;"",1,0))</f>
        <v>#REF!</v>
      </c>
      <c r="AL138" s="213" t="e">
        <f>IF('Crisis Indicator Data'!#REF!="No Data",1,IF(#REF!&lt;&gt;"",1,0))</f>
        <v>#REF!</v>
      </c>
      <c r="AM138" s="213" t="e">
        <f>IF('Crisis Indicator Data'!#REF!="No Data",1,IF(#REF!&lt;&gt;"",1,0))</f>
        <v>#REF!</v>
      </c>
      <c r="AN138" s="213" t="e">
        <f>IF('Crisis Indicator Data'!#REF!="No Data",1,IF(#REF!&lt;&gt;"",1,0))</f>
        <v>#REF!</v>
      </c>
      <c r="AO138" s="213" t="e">
        <f>IF('Crisis Indicator Data'!#REF!="No Data",1,IF(#REF!&lt;&gt;"",1,0))</f>
        <v>#REF!</v>
      </c>
      <c r="AP138" s="213" t="e">
        <f>IF('Crisis Indicator Data'!#REF!="No Data",1,IF(#REF!&lt;&gt;"",1,0))</f>
        <v>#REF!</v>
      </c>
      <c r="AQ138" s="213" t="e">
        <f>IF('Crisis Indicator Data'!#REF!="No Data",1,IF(#REF!&lt;&gt;"",1,0))</f>
        <v>#REF!</v>
      </c>
      <c r="AR138" s="213" t="e">
        <f>IF('Crisis Indicator Data'!#REF!="No Data",1,IF(#REF!&lt;&gt;"",1,0))</f>
        <v>#REF!</v>
      </c>
      <c r="AS138" s="213" t="e">
        <f>IF('Crisis Indicator Data'!#REF!="No Data",1,IF(#REF!&lt;&gt;"",1,0))</f>
        <v>#REF!</v>
      </c>
      <c r="AT138" s="213" t="e">
        <f>IF('Crisis Indicator Data'!#REF!="No Data",1,IF(#REF!&lt;&gt;"",1,0))</f>
        <v>#REF!</v>
      </c>
      <c r="AU138" s="213" t="e">
        <f>IF('Crisis Indicator Data'!#REF!="No Data",1,IF(#REF!&lt;&gt;"",1,0))</f>
        <v>#REF!</v>
      </c>
      <c r="AV138" s="213" t="e">
        <f>IF('Crisis Indicator Data'!#REF!="No Data",1,IF(#REF!&lt;&gt;"",1,0))</f>
        <v>#REF!</v>
      </c>
      <c r="AW138" s="213" t="e">
        <f>IF('Crisis Indicator Data'!#REF!="No Data",1,IF(#REF!&lt;&gt;"",1,0))</f>
        <v>#REF!</v>
      </c>
      <c r="AX138" s="213" t="e">
        <f>IF('Crisis Indicator Data'!#REF!="No Data",1,IF(#REF!&lt;&gt;"",1,0))</f>
        <v>#REF!</v>
      </c>
      <c r="AY138" s="213" t="e">
        <f>IF('Crisis Indicator Data'!#REF!="No Data",1,IF(#REF!&lt;&gt;"",1,0))</f>
        <v>#REF!</v>
      </c>
      <c r="AZ138" s="213" t="e">
        <f>IF('Crisis Indicator Data'!#REF!="No Data",1,IF(#REF!&lt;&gt;"",1,0))</f>
        <v>#REF!</v>
      </c>
      <c r="BA138" t="e">
        <f t="shared" si="8"/>
        <v>#REF!</v>
      </c>
      <c r="BB138" s="22" t="e">
        <f t="shared" si="9"/>
        <v>#REF!</v>
      </c>
    </row>
    <row r="139" spans="1:54" x14ac:dyDescent="0.35">
      <c r="A139" t="s">
        <v>8278</v>
      </c>
      <c r="B139" s="213" t="e">
        <f>IF('Crisis Indicator Data'!#REF!="No Data",1,IF(#REF!&lt;&gt;"",1,0))</f>
        <v>#REF!</v>
      </c>
      <c r="C139" s="213" t="e">
        <f>IF('Crisis Indicator Data'!#REF!="No Data",1,IF(#REF!&lt;&gt;"",1,0))</f>
        <v>#REF!</v>
      </c>
      <c r="D139" s="213" t="e">
        <f>IF('Crisis Indicator Data'!#REF!="No Data",1,IF(#REF!&lt;&gt;"",1,0))</f>
        <v>#REF!</v>
      </c>
      <c r="E139" s="213" t="e">
        <f>IF('Crisis Indicator Data'!#REF!="No Data",1,IF(#REF!&lt;&gt;"",1,0))</f>
        <v>#REF!</v>
      </c>
      <c r="F139" s="213" t="e">
        <f>IF('Crisis Indicator Data'!#REF!="No Data",1,IF(#REF!&lt;&gt;"",1,0))</f>
        <v>#REF!</v>
      </c>
      <c r="G139" s="213" t="e">
        <f>IF('Crisis Indicator Data'!#REF!="No Data",1,IF(#REF!&lt;&gt;"",1,0))</f>
        <v>#REF!</v>
      </c>
      <c r="H139" s="213" t="e">
        <f>IF('Crisis Indicator Data'!#REF!="No Data",1,IF(#REF!&lt;&gt;"",1,0))</f>
        <v>#REF!</v>
      </c>
      <c r="I139" s="213" t="e">
        <f>IF('Crisis Indicator Data'!#REF!="No Data",1,IF(#REF!&lt;&gt;"",1,0))</f>
        <v>#REF!</v>
      </c>
      <c r="J139" s="213" t="e">
        <f>IF('Crisis Indicator Data'!#REF!="No Data",1,IF(#REF!&lt;&gt;"",1,0))</f>
        <v>#REF!</v>
      </c>
      <c r="K139" s="213" t="e">
        <f>IF('Crisis Indicator Data'!#REF!="No Data",1,IF(#REF!&lt;&gt;"",1,0))</f>
        <v>#REF!</v>
      </c>
      <c r="L139" s="213" t="e">
        <f>IF('Crisis Indicator Data'!#REF!="No Data",1,IF(#REF!&lt;&gt;"",1,0))</f>
        <v>#REF!</v>
      </c>
      <c r="M139" s="213" t="e">
        <f>IF('Crisis Indicator Data'!#REF!="No Data",1,IF(#REF!&lt;&gt;"",1,0))</f>
        <v>#REF!</v>
      </c>
      <c r="N139" s="213" t="e">
        <f>IF('Crisis Indicator Data'!#REF!="No Data",1,IF(#REF!&lt;&gt;"",1,0))</f>
        <v>#REF!</v>
      </c>
      <c r="O139" s="213" t="e">
        <f>IF('Crisis Indicator Data'!#REF!="No Data",1,IF(#REF!&lt;&gt;"",1,0))</f>
        <v>#REF!</v>
      </c>
      <c r="P139" s="213" t="e">
        <f>IF('Crisis Indicator Data'!#REF!="No Data",1,IF(#REF!&lt;&gt;"",1,0))</f>
        <v>#REF!</v>
      </c>
      <c r="Q139" s="213" t="e">
        <f>IF('Crisis Indicator Data'!#REF!="No Data",1,IF(#REF!&lt;&gt;"",1,0))</f>
        <v>#REF!</v>
      </c>
      <c r="R139" s="213" t="e">
        <f>IF('Crisis Indicator Data'!#REF!="No Data",1,IF(#REF!&lt;&gt;"",1,0))</f>
        <v>#REF!</v>
      </c>
      <c r="S139" s="213" t="e">
        <f>IF('Crisis Indicator Data'!#REF!="No Data",1,IF(#REF!&lt;&gt;"",1,0))</f>
        <v>#REF!</v>
      </c>
      <c r="T139" s="213" t="e">
        <f>IF('Crisis Indicator Data'!#REF!="No Data",1,IF(#REF!&lt;&gt;"",1,0))</f>
        <v>#REF!</v>
      </c>
      <c r="U139" s="213" t="e">
        <f>IF('Crisis Indicator Data'!#REF!="No Data",1,IF(#REF!&lt;&gt;"",1,0))</f>
        <v>#REF!</v>
      </c>
      <c r="V139" s="213" t="e">
        <f>IF('Crisis Indicator Data'!#REF!="No Data",1,IF(#REF!&lt;&gt;"",1,0))</f>
        <v>#REF!</v>
      </c>
      <c r="W139" s="213" t="e">
        <f>IF('Crisis Indicator Data'!#REF!="No Data",1,IF(#REF!&lt;&gt;"",1,0))</f>
        <v>#REF!</v>
      </c>
      <c r="X139" s="213" t="e">
        <f>IF('Crisis Indicator Data'!#REF!="No Data",1,IF(#REF!&lt;&gt;"",1,0))</f>
        <v>#REF!</v>
      </c>
      <c r="Y139" s="213" t="e">
        <f>IF('Crisis Indicator Data'!#REF!="No Data",1,IF(#REF!&lt;&gt;"",1,0))</f>
        <v>#REF!</v>
      </c>
      <c r="Z139" s="213" t="e">
        <f>IF('Crisis Indicator Data'!#REF!="No Data",1,IF(#REF!&lt;&gt;"",1,0))</f>
        <v>#REF!</v>
      </c>
      <c r="AA139" s="213" t="e">
        <f>IF('Crisis Indicator Data'!#REF!="No Data",1,IF(#REF!&lt;&gt;"",1,0))</f>
        <v>#REF!</v>
      </c>
      <c r="AB139" s="213" t="e">
        <f>IF('Crisis Indicator Data'!#REF!="No Data",1,IF(#REF!&lt;&gt;"",1,0))</f>
        <v>#REF!</v>
      </c>
      <c r="AC139" s="213" t="e">
        <f>IF('Crisis Indicator Data'!#REF!="No Data",1,IF(#REF!&lt;&gt;"",1,0))</f>
        <v>#REF!</v>
      </c>
      <c r="AD139" s="213" t="e">
        <f>IF('Crisis Indicator Data'!#REF!="No Data",1,IF(#REF!&lt;&gt;"",1,0))</f>
        <v>#REF!</v>
      </c>
      <c r="AE139" s="213" t="e">
        <f>IF('Crisis Indicator Data'!#REF!="No Data",1,IF(#REF!&lt;&gt;"",1,0))</f>
        <v>#REF!</v>
      </c>
      <c r="AF139" s="213" t="e">
        <f>IF('Crisis Indicator Data'!#REF!="No Data",1,IF(#REF!&lt;&gt;"",1,0))</f>
        <v>#REF!</v>
      </c>
      <c r="AG139" s="213" t="e">
        <f>IF('Crisis Indicator Data'!#REF!="No Data",1,IF(#REF!&lt;&gt;"",1,0))</f>
        <v>#REF!</v>
      </c>
      <c r="AH139" s="213" t="e">
        <f>IF('Crisis Indicator Data'!#REF!="No Data",1,IF(#REF!&lt;&gt;"",1,0))</f>
        <v>#REF!</v>
      </c>
      <c r="AI139" s="213" t="e">
        <f>IF('Crisis Indicator Data'!#REF!="No Data",1,IF(#REF!&lt;&gt;"",1,0))</f>
        <v>#REF!</v>
      </c>
      <c r="AJ139" s="213" t="e">
        <f>IF('Crisis Indicator Data'!#REF!="No Data",1,IF(#REF!&lt;&gt;"",1,0))</f>
        <v>#REF!</v>
      </c>
      <c r="AK139" s="213" t="e">
        <f>IF('Crisis Indicator Data'!#REF!="No Data",1,IF(#REF!&lt;&gt;"",1,0))</f>
        <v>#REF!</v>
      </c>
      <c r="AL139" s="213" t="e">
        <f>IF('Crisis Indicator Data'!#REF!="No Data",1,IF(#REF!&lt;&gt;"",1,0))</f>
        <v>#REF!</v>
      </c>
      <c r="AM139" s="213" t="e">
        <f>IF('Crisis Indicator Data'!#REF!="No Data",1,IF(#REF!&lt;&gt;"",1,0))</f>
        <v>#REF!</v>
      </c>
      <c r="AN139" s="213" t="e">
        <f>IF('Crisis Indicator Data'!#REF!="No Data",1,IF(#REF!&lt;&gt;"",1,0))</f>
        <v>#REF!</v>
      </c>
      <c r="AO139" s="213" t="e">
        <f>IF('Crisis Indicator Data'!#REF!="No Data",1,IF(#REF!&lt;&gt;"",1,0))</f>
        <v>#REF!</v>
      </c>
      <c r="AP139" s="213" t="e">
        <f>IF('Crisis Indicator Data'!#REF!="No Data",1,IF(#REF!&lt;&gt;"",1,0))</f>
        <v>#REF!</v>
      </c>
      <c r="AQ139" s="213" t="e">
        <f>IF('Crisis Indicator Data'!#REF!="No Data",1,IF(#REF!&lt;&gt;"",1,0))</f>
        <v>#REF!</v>
      </c>
      <c r="AR139" s="213" t="e">
        <f>IF('Crisis Indicator Data'!#REF!="No Data",1,IF(#REF!&lt;&gt;"",1,0))</f>
        <v>#REF!</v>
      </c>
      <c r="AS139" s="213" t="e">
        <f>IF('Crisis Indicator Data'!#REF!="No Data",1,IF(#REF!&lt;&gt;"",1,0))</f>
        <v>#REF!</v>
      </c>
      <c r="AT139" s="213" t="e">
        <f>IF('Crisis Indicator Data'!#REF!="No Data",1,IF(#REF!&lt;&gt;"",1,0))</f>
        <v>#REF!</v>
      </c>
      <c r="AU139" s="213" t="e">
        <f>IF('Crisis Indicator Data'!#REF!="No Data",1,IF(#REF!&lt;&gt;"",1,0))</f>
        <v>#REF!</v>
      </c>
      <c r="AV139" s="213" t="e">
        <f>IF('Crisis Indicator Data'!#REF!="No Data",1,IF(#REF!&lt;&gt;"",1,0))</f>
        <v>#REF!</v>
      </c>
      <c r="AW139" s="213" t="e">
        <f>IF('Crisis Indicator Data'!#REF!="No Data",1,IF(#REF!&lt;&gt;"",1,0))</f>
        <v>#REF!</v>
      </c>
      <c r="AX139" s="213" t="e">
        <f>IF('Crisis Indicator Data'!#REF!="No Data",1,IF(#REF!&lt;&gt;"",1,0))</f>
        <v>#REF!</v>
      </c>
      <c r="AY139" s="213" t="e">
        <f>IF('Crisis Indicator Data'!#REF!="No Data",1,IF(#REF!&lt;&gt;"",1,0))</f>
        <v>#REF!</v>
      </c>
      <c r="AZ139" s="213" t="e">
        <f>IF('Crisis Indicator Data'!#REF!="No Data",1,IF(#REF!&lt;&gt;"",1,0))</f>
        <v>#REF!</v>
      </c>
      <c r="BA139" t="e">
        <f t="shared" si="8"/>
        <v>#REF!</v>
      </c>
      <c r="BB139" s="22" t="e">
        <f t="shared" si="9"/>
        <v>#REF!</v>
      </c>
    </row>
    <row r="140" spans="1:54" x14ac:dyDescent="0.35">
      <c r="A140" t="s">
        <v>8281</v>
      </c>
      <c r="B140" s="213" t="e">
        <f>IF('Crisis Indicator Data'!#REF!="No Data",1,IF(#REF!&lt;&gt;"",1,0))</f>
        <v>#REF!</v>
      </c>
      <c r="C140" s="213" t="e">
        <f>IF('Crisis Indicator Data'!#REF!="No Data",1,IF(#REF!&lt;&gt;"",1,0))</f>
        <v>#REF!</v>
      </c>
      <c r="D140" s="213" t="e">
        <f>IF('Crisis Indicator Data'!#REF!="No Data",1,IF(#REF!&lt;&gt;"",1,0))</f>
        <v>#REF!</v>
      </c>
      <c r="E140" s="213" t="e">
        <f>IF('Crisis Indicator Data'!#REF!="No Data",1,IF(#REF!&lt;&gt;"",1,0))</f>
        <v>#REF!</v>
      </c>
      <c r="F140" s="213" t="e">
        <f>IF('Crisis Indicator Data'!#REF!="No Data",1,IF(#REF!&lt;&gt;"",1,0))</f>
        <v>#REF!</v>
      </c>
      <c r="G140" s="213" t="e">
        <f>IF('Crisis Indicator Data'!#REF!="No Data",1,IF(#REF!&lt;&gt;"",1,0))</f>
        <v>#REF!</v>
      </c>
      <c r="H140" s="213" t="e">
        <f>IF('Crisis Indicator Data'!#REF!="No Data",1,IF(#REF!&lt;&gt;"",1,0))</f>
        <v>#REF!</v>
      </c>
      <c r="I140" s="213" t="e">
        <f>IF('Crisis Indicator Data'!#REF!="No Data",1,IF(#REF!&lt;&gt;"",1,0))</f>
        <v>#REF!</v>
      </c>
      <c r="J140" s="213" t="e">
        <f>IF('Crisis Indicator Data'!#REF!="No Data",1,IF(#REF!&lt;&gt;"",1,0))</f>
        <v>#REF!</v>
      </c>
      <c r="K140" s="213" t="e">
        <f>IF('Crisis Indicator Data'!#REF!="No Data",1,IF(#REF!&lt;&gt;"",1,0))</f>
        <v>#REF!</v>
      </c>
      <c r="L140" s="213" t="e">
        <f>IF('Crisis Indicator Data'!#REF!="No Data",1,IF(#REF!&lt;&gt;"",1,0))</f>
        <v>#REF!</v>
      </c>
      <c r="M140" s="213" t="e">
        <f>IF('Crisis Indicator Data'!#REF!="No Data",1,IF(#REF!&lt;&gt;"",1,0))</f>
        <v>#REF!</v>
      </c>
      <c r="N140" s="213" t="e">
        <f>IF('Crisis Indicator Data'!#REF!="No Data",1,IF(#REF!&lt;&gt;"",1,0))</f>
        <v>#REF!</v>
      </c>
      <c r="O140" s="213" t="e">
        <f>IF('Crisis Indicator Data'!#REF!="No Data",1,IF(#REF!&lt;&gt;"",1,0))</f>
        <v>#REF!</v>
      </c>
      <c r="P140" s="213" t="e">
        <f>IF('Crisis Indicator Data'!#REF!="No Data",1,IF(#REF!&lt;&gt;"",1,0))</f>
        <v>#REF!</v>
      </c>
      <c r="Q140" s="213" t="e">
        <f>IF('Crisis Indicator Data'!#REF!="No Data",1,IF(#REF!&lt;&gt;"",1,0))</f>
        <v>#REF!</v>
      </c>
      <c r="R140" s="213" t="e">
        <f>IF('Crisis Indicator Data'!#REF!="No Data",1,IF(#REF!&lt;&gt;"",1,0))</f>
        <v>#REF!</v>
      </c>
      <c r="S140" s="213" t="e">
        <f>IF('Crisis Indicator Data'!#REF!="No Data",1,IF(#REF!&lt;&gt;"",1,0))</f>
        <v>#REF!</v>
      </c>
      <c r="T140" s="213" t="e">
        <f>IF('Crisis Indicator Data'!#REF!="No Data",1,IF(#REF!&lt;&gt;"",1,0))</f>
        <v>#REF!</v>
      </c>
      <c r="U140" s="213" t="e">
        <f>IF('Crisis Indicator Data'!#REF!="No Data",1,IF(#REF!&lt;&gt;"",1,0))</f>
        <v>#REF!</v>
      </c>
      <c r="V140" s="213" t="e">
        <f>IF('Crisis Indicator Data'!#REF!="No Data",1,IF(#REF!&lt;&gt;"",1,0))</f>
        <v>#REF!</v>
      </c>
      <c r="W140" s="213" t="e">
        <f>IF('Crisis Indicator Data'!#REF!="No Data",1,IF(#REF!&lt;&gt;"",1,0))</f>
        <v>#REF!</v>
      </c>
      <c r="X140" s="213" t="e">
        <f>IF('Crisis Indicator Data'!#REF!="No Data",1,IF(#REF!&lt;&gt;"",1,0))</f>
        <v>#REF!</v>
      </c>
      <c r="Y140" s="213" t="e">
        <f>IF('Crisis Indicator Data'!#REF!="No Data",1,IF(#REF!&lt;&gt;"",1,0))</f>
        <v>#REF!</v>
      </c>
      <c r="Z140" s="213" t="e">
        <f>IF('Crisis Indicator Data'!#REF!="No Data",1,IF(#REF!&lt;&gt;"",1,0))</f>
        <v>#REF!</v>
      </c>
      <c r="AA140" s="213" t="e">
        <f>IF('Crisis Indicator Data'!#REF!="No Data",1,IF(#REF!&lt;&gt;"",1,0))</f>
        <v>#REF!</v>
      </c>
      <c r="AB140" s="213" t="e">
        <f>IF('Crisis Indicator Data'!#REF!="No Data",1,IF(#REF!&lt;&gt;"",1,0))</f>
        <v>#REF!</v>
      </c>
      <c r="AC140" s="213" t="e">
        <f>IF('Crisis Indicator Data'!#REF!="No Data",1,IF(#REF!&lt;&gt;"",1,0))</f>
        <v>#REF!</v>
      </c>
      <c r="AD140" s="213" t="e">
        <f>IF('Crisis Indicator Data'!#REF!="No Data",1,IF(#REF!&lt;&gt;"",1,0))</f>
        <v>#REF!</v>
      </c>
      <c r="AE140" s="213" t="e">
        <f>IF('Crisis Indicator Data'!#REF!="No Data",1,IF(#REF!&lt;&gt;"",1,0))</f>
        <v>#REF!</v>
      </c>
      <c r="AF140" s="213" t="e">
        <f>IF('Crisis Indicator Data'!#REF!="No Data",1,IF(#REF!&lt;&gt;"",1,0))</f>
        <v>#REF!</v>
      </c>
      <c r="AG140" s="213" t="e">
        <f>IF('Crisis Indicator Data'!#REF!="No Data",1,IF(#REF!&lt;&gt;"",1,0))</f>
        <v>#REF!</v>
      </c>
      <c r="AH140" s="213" t="e">
        <f>IF('Crisis Indicator Data'!#REF!="No Data",1,IF(#REF!&lt;&gt;"",1,0))</f>
        <v>#REF!</v>
      </c>
      <c r="AI140" s="213" t="e">
        <f>IF('Crisis Indicator Data'!#REF!="No Data",1,IF(#REF!&lt;&gt;"",1,0))</f>
        <v>#REF!</v>
      </c>
      <c r="AJ140" s="213" t="e">
        <f>IF('Crisis Indicator Data'!#REF!="No Data",1,IF(#REF!&lt;&gt;"",1,0))</f>
        <v>#REF!</v>
      </c>
      <c r="AK140" s="213" t="e">
        <f>IF('Crisis Indicator Data'!#REF!="No Data",1,IF(#REF!&lt;&gt;"",1,0))</f>
        <v>#REF!</v>
      </c>
      <c r="AL140" s="213" t="e">
        <f>IF('Crisis Indicator Data'!#REF!="No Data",1,IF(#REF!&lt;&gt;"",1,0))</f>
        <v>#REF!</v>
      </c>
      <c r="AM140" s="213" t="e">
        <f>IF('Crisis Indicator Data'!#REF!="No Data",1,IF(#REF!&lt;&gt;"",1,0))</f>
        <v>#REF!</v>
      </c>
      <c r="AN140" s="213" t="e">
        <f>IF('Crisis Indicator Data'!#REF!="No Data",1,IF(#REF!&lt;&gt;"",1,0))</f>
        <v>#REF!</v>
      </c>
      <c r="AO140" s="213" t="e">
        <f>IF('Crisis Indicator Data'!#REF!="No Data",1,IF(#REF!&lt;&gt;"",1,0))</f>
        <v>#REF!</v>
      </c>
      <c r="AP140" s="213" t="e">
        <f>IF('Crisis Indicator Data'!#REF!="No Data",1,IF(#REF!&lt;&gt;"",1,0))</f>
        <v>#REF!</v>
      </c>
      <c r="AQ140" s="213" t="e">
        <f>IF('Crisis Indicator Data'!#REF!="No Data",1,IF(#REF!&lt;&gt;"",1,0))</f>
        <v>#REF!</v>
      </c>
      <c r="AR140" s="213" t="e">
        <f>IF('Crisis Indicator Data'!#REF!="No Data",1,IF(#REF!&lt;&gt;"",1,0))</f>
        <v>#REF!</v>
      </c>
      <c r="AS140" s="213" t="e">
        <f>IF('Crisis Indicator Data'!#REF!="No Data",1,IF(#REF!&lt;&gt;"",1,0))</f>
        <v>#REF!</v>
      </c>
      <c r="AT140" s="213" t="e">
        <f>IF('Crisis Indicator Data'!#REF!="No Data",1,IF(#REF!&lt;&gt;"",1,0))</f>
        <v>#REF!</v>
      </c>
      <c r="AU140" s="213" t="e">
        <f>IF('Crisis Indicator Data'!#REF!="No Data",1,IF(#REF!&lt;&gt;"",1,0))</f>
        <v>#REF!</v>
      </c>
      <c r="AV140" s="213" t="e">
        <f>IF('Crisis Indicator Data'!#REF!="No Data",1,IF(#REF!&lt;&gt;"",1,0))</f>
        <v>#REF!</v>
      </c>
      <c r="AW140" s="213" t="e">
        <f>IF('Crisis Indicator Data'!#REF!="No Data",1,IF(#REF!&lt;&gt;"",1,0))</f>
        <v>#REF!</v>
      </c>
      <c r="AX140" s="213" t="e">
        <f>IF('Crisis Indicator Data'!#REF!="No Data",1,IF(#REF!&lt;&gt;"",1,0))</f>
        <v>#REF!</v>
      </c>
      <c r="AY140" s="213" t="e">
        <f>IF('Crisis Indicator Data'!#REF!="No Data",1,IF(#REF!&lt;&gt;"",1,0))</f>
        <v>#REF!</v>
      </c>
      <c r="AZ140" s="213" t="e">
        <f>IF('Crisis Indicator Data'!#REF!="No Data",1,IF(#REF!&lt;&gt;"",1,0))</f>
        <v>#REF!</v>
      </c>
      <c r="BA140" t="e">
        <f t="shared" si="8"/>
        <v>#REF!</v>
      </c>
      <c r="BB140" s="22" t="e">
        <f t="shared" si="9"/>
        <v>#REF!</v>
      </c>
    </row>
    <row r="141" spans="1:54" x14ac:dyDescent="0.35">
      <c r="A141" t="s">
        <v>8283</v>
      </c>
      <c r="B141" s="213" t="e">
        <f>IF('Crisis Indicator Data'!#REF!="No Data",1,IF(#REF!&lt;&gt;"",1,0))</f>
        <v>#REF!</v>
      </c>
      <c r="C141" s="213" t="e">
        <f>IF('Crisis Indicator Data'!#REF!="No Data",1,IF(#REF!&lt;&gt;"",1,0))</f>
        <v>#REF!</v>
      </c>
      <c r="D141" s="213" t="e">
        <f>IF('Crisis Indicator Data'!#REF!="No Data",1,IF(#REF!&lt;&gt;"",1,0))</f>
        <v>#REF!</v>
      </c>
      <c r="E141" s="213" t="e">
        <f>IF('Crisis Indicator Data'!#REF!="No Data",1,IF(#REF!&lt;&gt;"",1,0))</f>
        <v>#REF!</v>
      </c>
      <c r="F141" s="213" t="e">
        <f>IF('Crisis Indicator Data'!#REF!="No Data",1,IF(#REF!&lt;&gt;"",1,0))</f>
        <v>#REF!</v>
      </c>
      <c r="G141" s="213" t="e">
        <f>IF('Crisis Indicator Data'!#REF!="No Data",1,IF(#REF!&lt;&gt;"",1,0))</f>
        <v>#REF!</v>
      </c>
      <c r="H141" s="213" t="e">
        <f>IF('Crisis Indicator Data'!#REF!="No Data",1,IF(#REF!&lt;&gt;"",1,0))</f>
        <v>#REF!</v>
      </c>
      <c r="I141" s="213" t="e">
        <f>IF('Crisis Indicator Data'!#REF!="No Data",1,IF(#REF!&lt;&gt;"",1,0))</f>
        <v>#REF!</v>
      </c>
      <c r="J141" s="213" t="e">
        <f>IF('Crisis Indicator Data'!#REF!="No Data",1,IF(#REF!&lt;&gt;"",1,0))</f>
        <v>#REF!</v>
      </c>
      <c r="K141" s="213" t="e">
        <f>IF('Crisis Indicator Data'!#REF!="No Data",1,IF(#REF!&lt;&gt;"",1,0))</f>
        <v>#REF!</v>
      </c>
      <c r="L141" s="213" t="e">
        <f>IF('Crisis Indicator Data'!#REF!="No Data",1,IF(#REF!&lt;&gt;"",1,0))</f>
        <v>#REF!</v>
      </c>
      <c r="M141" s="213" t="e">
        <f>IF('Crisis Indicator Data'!#REF!="No Data",1,IF(#REF!&lt;&gt;"",1,0))</f>
        <v>#REF!</v>
      </c>
      <c r="N141" s="213" t="e">
        <f>IF('Crisis Indicator Data'!#REF!="No Data",1,IF(#REF!&lt;&gt;"",1,0))</f>
        <v>#REF!</v>
      </c>
      <c r="O141" s="213" t="e">
        <f>IF('Crisis Indicator Data'!#REF!="No Data",1,IF(#REF!&lt;&gt;"",1,0))</f>
        <v>#REF!</v>
      </c>
      <c r="P141" s="213" t="e">
        <f>IF('Crisis Indicator Data'!#REF!="No Data",1,IF(#REF!&lt;&gt;"",1,0))</f>
        <v>#REF!</v>
      </c>
      <c r="Q141" s="213" t="e">
        <f>IF('Crisis Indicator Data'!#REF!="No Data",1,IF(#REF!&lt;&gt;"",1,0))</f>
        <v>#REF!</v>
      </c>
      <c r="R141" s="213" t="e">
        <f>IF('Crisis Indicator Data'!#REF!="No Data",1,IF(#REF!&lt;&gt;"",1,0))</f>
        <v>#REF!</v>
      </c>
      <c r="S141" s="213" t="e">
        <f>IF('Crisis Indicator Data'!#REF!="No Data",1,IF(#REF!&lt;&gt;"",1,0))</f>
        <v>#REF!</v>
      </c>
      <c r="T141" s="213" t="e">
        <f>IF('Crisis Indicator Data'!#REF!="No Data",1,IF(#REF!&lt;&gt;"",1,0))</f>
        <v>#REF!</v>
      </c>
      <c r="U141" s="213" t="e">
        <f>IF('Crisis Indicator Data'!#REF!="No Data",1,IF(#REF!&lt;&gt;"",1,0))</f>
        <v>#REF!</v>
      </c>
      <c r="V141" s="213" t="e">
        <f>IF('Crisis Indicator Data'!#REF!="No Data",1,IF(#REF!&lt;&gt;"",1,0))</f>
        <v>#REF!</v>
      </c>
      <c r="W141" s="213" t="e">
        <f>IF('Crisis Indicator Data'!#REF!="No Data",1,IF(#REF!&lt;&gt;"",1,0))</f>
        <v>#REF!</v>
      </c>
      <c r="X141" s="213" t="e">
        <f>IF('Crisis Indicator Data'!#REF!="No Data",1,IF(#REF!&lt;&gt;"",1,0))</f>
        <v>#REF!</v>
      </c>
      <c r="Y141" s="213" t="e">
        <f>IF('Crisis Indicator Data'!#REF!="No Data",1,IF(#REF!&lt;&gt;"",1,0))</f>
        <v>#REF!</v>
      </c>
      <c r="Z141" s="213" t="e">
        <f>IF('Crisis Indicator Data'!#REF!="No Data",1,IF(#REF!&lt;&gt;"",1,0))</f>
        <v>#REF!</v>
      </c>
      <c r="AA141" s="213" t="e">
        <f>IF('Crisis Indicator Data'!#REF!="No Data",1,IF(#REF!&lt;&gt;"",1,0))</f>
        <v>#REF!</v>
      </c>
      <c r="AB141" s="213" t="e">
        <f>IF('Crisis Indicator Data'!#REF!="No Data",1,IF(#REF!&lt;&gt;"",1,0))</f>
        <v>#REF!</v>
      </c>
      <c r="AC141" s="213" t="e">
        <f>IF('Crisis Indicator Data'!#REF!="No Data",1,IF(#REF!&lt;&gt;"",1,0))</f>
        <v>#REF!</v>
      </c>
      <c r="AD141" s="213" t="e">
        <f>IF('Crisis Indicator Data'!#REF!="No Data",1,IF(#REF!&lt;&gt;"",1,0))</f>
        <v>#REF!</v>
      </c>
      <c r="AE141" s="213" t="e">
        <f>IF('Crisis Indicator Data'!#REF!="No Data",1,IF(#REF!&lt;&gt;"",1,0))</f>
        <v>#REF!</v>
      </c>
      <c r="AF141" s="213" t="e">
        <f>IF('Crisis Indicator Data'!#REF!="No Data",1,IF(#REF!&lt;&gt;"",1,0))</f>
        <v>#REF!</v>
      </c>
      <c r="AG141" s="213" t="e">
        <f>IF('Crisis Indicator Data'!#REF!="No Data",1,IF(#REF!&lt;&gt;"",1,0))</f>
        <v>#REF!</v>
      </c>
      <c r="AH141" s="213" t="e">
        <f>IF('Crisis Indicator Data'!#REF!="No Data",1,IF(#REF!&lt;&gt;"",1,0))</f>
        <v>#REF!</v>
      </c>
      <c r="AI141" s="213" t="e">
        <f>IF('Crisis Indicator Data'!#REF!="No Data",1,IF(#REF!&lt;&gt;"",1,0))</f>
        <v>#REF!</v>
      </c>
      <c r="AJ141" s="213" t="e">
        <f>IF('Crisis Indicator Data'!#REF!="No Data",1,IF(#REF!&lt;&gt;"",1,0))</f>
        <v>#REF!</v>
      </c>
      <c r="AK141" s="213" t="e">
        <f>IF('Crisis Indicator Data'!#REF!="No Data",1,IF(#REF!&lt;&gt;"",1,0))</f>
        <v>#REF!</v>
      </c>
      <c r="AL141" s="213" t="e">
        <f>IF('Crisis Indicator Data'!#REF!="No Data",1,IF(#REF!&lt;&gt;"",1,0))</f>
        <v>#REF!</v>
      </c>
      <c r="AM141" s="213" t="e">
        <f>IF('Crisis Indicator Data'!#REF!="No Data",1,IF(#REF!&lt;&gt;"",1,0))</f>
        <v>#REF!</v>
      </c>
      <c r="AN141" s="213" t="e">
        <f>IF('Crisis Indicator Data'!#REF!="No Data",1,IF(#REF!&lt;&gt;"",1,0))</f>
        <v>#REF!</v>
      </c>
      <c r="AO141" s="213" t="e">
        <f>IF('Crisis Indicator Data'!#REF!="No Data",1,IF(#REF!&lt;&gt;"",1,0))</f>
        <v>#REF!</v>
      </c>
      <c r="AP141" s="213" t="e">
        <f>IF('Crisis Indicator Data'!#REF!="No Data",1,IF(#REF!&lt;&gt;"",1,0))</f>
        <v>#REF!</v>
      </c>
      <c r="AQ141" s="213" t="e">
        <f>IF('Crisis Indicator Data'!#REF!="No Data",1,IF(#REF!&lt;&gt;"",1,0))</f>
        <v>#REF!</v>
      </c>
      <c r="AR141" s="213" t="e">
        <f>IF('Crisis Indicator Data'!#REF!="No Data",1,IF(#REF!&lt;&gt;"",1,0))</f>
        <v>#REF!</v>
      </c>
      <c r="AS141" s="213" t="e">
        <f>IF('Crisis Indicator Data'!#REF!="No Data",1,IF(#REF!&lt;&gt;"",1,0))</f>
        <v>#REF!</v>
      </c>
      <c r="AT141" s="213" t="e">
        <f>IF('Crisis Indicator Data'!#REF!="No Data",1,IF(#REF!&lt;&gt;"",1,0))</f>
        <v>#REF!</v>
      </c>
      <c r="AU141" s="213" t="e">
        <f>IF('Crisis Indicator Data'!#REF!="No Data",1,IF(#REF!&lt;&gt;"",1,0))</f>
        <v>#REF!</v>
      </c>
      <c r="AV141" s="213" t="e">
        <f>IF('Crisis Indicator Data'!#REF!="No Data",1,IF(#REF!&lt;&gt;"",1,0))</f>
        <v>#REF!</v>
      </c>
      <c r="AW141" s="213" t="e">
        <f>IF('Crisis Indicator Data'!#REF!="No Data",1,IF(#REF!&lt;&gt;"",1,0))</f>
        <v>#REF!</v>
      </c>
      <c r="AX141" s="213" t="e">
        <f>IF('Crisis Indicator Data'!#REF!="No Data",1,IF(#REF!&lt;&gt;"",1,0))</f>
        <v>#REF!</v>
      </c>
      <c r="AY141" s="213" t="e">
        <f>IF('Crisis Indicator Data'!#REF!="No Data",1,IF(#REF!&lt;&gt;"",1,0))</f>
        <v>#REF!</v>
      </c>
      <c r="AZ141" s="213" t="e">
        <f>IF('Crisis Indicator Data'!#REF!="No Data",1,IF(#REF!&lt;&gt;"",1,0))</f>
        <v>#REF!</v>
      </c>
      <c r="BA141" t="e">
        <f t="shared" si="8"/>
        <v>#REF!</v>
      </c>
      <c r="BB141" s="22" t="e">
        <f t="shared" si="9"/>
        <v>#REF!</v>
      </c>
    </row>
    <row r="142" spans="1:54" x14ac:dyDescent="0.35">
      <c r="A142" t="s">
        <v>8284</v>
      </c>
      <c r="B142" s="213" t="e">
        <f>IF('Crisis Indicator Data'!#REF!="No Data",1,IF(#REF!&lt;&gt;"",1,0))</f>
        <v>#REF!</v>
      </c>
      <c r="C142" s="213" t="e">
        <f>IF('Crisis Indicator Data'!#REF!="No Data",1,IF(#REF!&lt;&gt;"",1,0))</f>
        <v>#REF!</v>
      </c>
      <c r="D142" s="213" t="e">
        <f>IF('Crisis Indicator Data'!#REF!="No Data",1,IF(#REF!&lt;&gt;"",1,0))</f>
        <v>#REF!</v>
      </c>
      <c r="E142" s="213" t="e">
        <f>IF('Crisis Indicator Data'!#REF!="No Data",1,IF(#REF!&lt;&gt;"",1,0))</f>
        <v>#REF!</v>
      </c>
      <c r="F142" s="213" t="e">
        <f>IF('Crisis Indicator Data'!#REF!="No Data",1,IF(#REF!&lt;&gt;"",1,0))</f>
        <v>#REF!</v>
      </c>
      <c r="G142" s="213" t="e">
        <f>IF('Crisis Indicator Data'!#REF!="No Data",1,IF(#REF!&lt;&gt;"",1,0))</f>
        <v>#REF!</v>
      </c>
      <c r="H142" s="213" t="e">
        <f>IF('Crisis Indicator Data'!#REF!="No Data",1,IF(#REF!&lt;&gt;"",1,0))</f>
        <v>#REF!</v>
      </c>
      <c r="I142" s="213" t="e">
        <f>IF('Crisis Indicator Data'!#REF!="No Data",1,IF(#REF!&lt;&gt;"",1,0))</f>
        <v>#REF!</v>
      </c>
      <c r="J142" s="213" t="e">
        <f>IF('Crisis Indicator Data'!#REF!="No Data",1,IF(#REF!&lt;&gt;"",1,0))</f>
        <v>#REF!</v>
      </c>
      <c r="K142" s="213" t="e">
        <f>IF('Crisis Indicator Data'!#REF!="No Data",1,IF(#REF!&lt;&gt;"",1,0))</f>
        <v>#REF!</v>
      </c>
      <c r="L142" s="213" t="e">
        <f>IF('Crisis Indicator Data'!#REF!="No Data",1,IF(#REF!&lt;&gt;"",1,0))</f>
        <v>#REF!</v>
      </c>
      <c r="M142" s="213" t="e">
        <f>IF('Crisis Indicator Data'!#REF!="No Data",1,IF(#REF!&lt;&gt;"",1,0))</f>
        <v>#REF!</v>
      </c>
      <c r="N142" s="213" t="e">
        <f>IF('Crisis Indicator Data'!#REF!="No Data",1,IF(#REF!&lt;&gt;"",1,0))</f>
        <v>#REF!</v>
      </c>
      <c r="O142" s="213" t="e">
        <f>IF('Crisis Indicator Data'!#REF!="No Data",1,IF(#REF!&lt;&gt;"",1,0))</f>
        <v>#REF!</v>
      </c>
      <c r="P142" s="213" t="e">
        <f>IF('Crisis Indicator Data'!#REF!="No Data",1,IF(#REF!&lt;&gt;"",1,0))</f>
        <v>#REF!</v>
      </c>
      <c r="Q142" s="213" t="e">
        <f>IF('Crisis Indicator Data'!#REF!="No Data",1,IF(#REF!&lt;&gt;"",1,0))</f>
        <v>#REF!</v>
      </c>
      <c r="R142" s="213" t="e">
        <f>IF('Crisis Indicator Data'!#REF!="No Data",1,IF(#REF!&lt;&gt;"",1,0))</f>
        <v>#REF!</v>
      </c>
      <c r="S142" s="213" t="e">
        <f>IF('Crisis Indicator Data'!#REF!="No Data",1,IF(#REF!&lt;&gt;"",1,0))</f>
        <v>#REF!</v>
      </c>
      <c r="T142" s="213" t="e">
        <f>IF('Crisis Indicator Data'!#REF!="No Data",1,IF(#REF!&lt;&gt;"",1,0))</f>
        <v>#REF!</v>
      </c>
      <c r="U142" s="213" t="e">
        <f>IF('Crisis Indicator Data'!#REF!="No Data",1,IF(#REF!&lt;&gt;"",1,0))</f>
        <v>#REF!</v>
      </c>
      <c r="V142" s="213" t="e">
        <f>IF('Crisis Indicator Data'!#REF!="No Data",1,IF(#REF!&lt;&gt;"",1,0))</f>
        <v>#REF!</v>
      </c>
      <c r="W142" s="213" t="e">
        <f>IF('Crisis Indicator Data'!#REF!="No Data",1,IF(#REF!&lt;&gt;"",1,0))</f>
        <v>#REF!</v>
      </c>
      <c r="X142" s="213" t="e">
        <f>IF('Crisis Indicator Data'!#REF!="No Data",1,IF(#REF!&lt;&gt;"",1,0))</f>
        <v>#REF!</v>
      </c>
      <c r="Y142" s="213" t="e">
        <f>IF('Crisis Indicator Data'!#REF!="No Data",1,IF(#REF!&lt;&gt;"",1,0))</f>
        <v>#REF!</v>
      </c>
      <c r="Z142" s="213" t="e">
        <f>IF('Crisis Indicator Data'!#REF!="No Data",1,IF(#REF!&lt;&gt;"",1,0))</f>
        <v>#REF!</v>
      </c>
      <c r="AA142" s="213" t="e">
        <f>IF('Crisis Indicator Data'!#REF!="No Data",1,IF(#REF!&lt;&gt;"",1,0))</f>
        <v>#REF!</v>
      </c>
      <c r="AB142" s="213" t="e">
        <f>IF('Crisis Indicator Data'!#REF!="No Data",1,IF(#REF!&lt;&gt;"",1,0))</f>
        <v>#REF!</v>
      </c>
      <c r="AC142" s="213" t="e">
        <f>IF('Crisis Indicator Data'!#REF!="No Data",1,IF(#REF!&lt;&gt;"",1,0))</f>
        <v>#REF!</v>
      </c>
      <c r="AD142" s="213" t="e">
        <f>IF('Crisis Indicator Data'!#REF!="No Data",1,IF(#REF!&lt;&gt;"",1,0))</f>
        <v>#REF!</v>
      </c>
      <c r="AE142" s="213" t="e">
        <f>IF('Crisis Indicator Data'!#REF!="No Data",1,IF(#REF!&lt;&gt;"",1,0))</f>
        <v>#REF!</v>
      </c>
      <c r="AF142" s="213" t="e">
        <f>IF('Crisis Indicator Data'!#REF!="No Data",1,IF(#REF!&lt;&gt;"",1,0))</f>
        <v>#REF!</v>
      </c>
      <c r="AG142" s="213" t="e">
        <f>IF('Crisis Indicator Data'!#REF!="No Data",1,IF(#REF!&lt;&gt;"",1,0))</f>
        <v>#REF!</v>
      </c>
      <c r="AH142" s="213" t="e">
        <f>IF('Crisis Indicator Data'!#REF!="No Data",1,IF(#REF!&lt;&gt;"",1,0))</f>
        <v>#REF!</v>
      </c>
      <c r="AI142" s="213" t="e">
        <f>IF('Crisis Indicator Data'!#REF!="No Data",1,IF(#REF!&lt;&gt;"",1,0))</f>
        <v>#REF!</v>
      </c>
      <c r="AJ142" s="213" t="e">
        <f>IF('Crisis Indicator Data'!#REF!="No Data",1,IF(#REF!&lt;&gt;"",1,0))</f>
        <v>#REF!</v>
      </c>
      <c r="AK142" s="213" t="e">
        <f>IF('Crisis Indicator Data'!#REF!="No Data",1,IF(#REF!&lt;&gt;"",1,0))</f>
        <v>#REF!</v>
      </c>
      <c r="AL142" s="213" t="e">
        <f>IF('Crisis Indicator Data'!#REF!="No Data",1,IF(#REF!&lt;&gt;"",1,0))</f>
        <v>#REF!</v>
      </c>
      <c r="AM142" s="213" t="e">
        <f>IF('Crisis Indicator Data'!#REF!="No Data",1,IF(#REF!&lt;&gt;"",1,0))</f>
        <v>#REF!</v>
      </c>
      <c r="AN142" s="213" t="e">
        <f>IF('Crisis Indicator Data'!#REF!="No Data",1,IF(#REF!&lt;&gt;"",1,0))</f>
        <v>#REF!</v>
      </c>
      <c r="AO142" s="213" t="e">
        <f>IF('Crisis Indicator Data'!#REF!="No Data",1,IF(#REF!&lt;&gt;"",1,0))</f>
        <v>#REF!</v>
      </c>
      <c r="AP142" s="213" t="e">
        <f>IF('Crisis Indicator Data'!#REF!="No Data",1,IF(#REF!&lt;&gt;"",1,0))</f>
        <v>#REF!</v>
      </c>
      <c r="AQ142" s="213" t="e">
        <f>IF('Crisis Indicator Data'!#REF!="No Data",1,IF(#REF!&lt;&gt;"",1,0))</f>
        <v>#REF!</v>
      </c>
      <c r="AR142" s="213" t="e">
        <f>IF('Crisis Indicator Data'!#REF!="No Data",1,IF(#REF!&lt;&gt;"",1,0))</f>
        <v>#REF!</v>
      </c>
      <c r="AS142" s="213" t="e">
        <f>IF('Crisis Indicator Data'!#REF!="No Data",1,IF(#REF!&lt;&gt;"",1,0))</f>
        <v>#REF!</v>
      </c>
      <c r="AT142" s="213" t="e">
        <f>IF('Crisis Indicator Data'!#REF!="No Data",1,IF(#REF!&lt;&gt;"",1,0))</f>
        <v>#REF!</v>
      </c>
      <c r="AU142" s="213" t="e">
        <f>IF('Crisis Indicator Data'!#REF!="No Data",1,IF(#REF!&lt;&gt;"",1,0))</f>
        <v>#REF!</v>
      </c>
      <c r="AV142" s="213" t="e">
        <f>IF('Crisis Indicator Data'!#REF!="No Data",1,IF(#REF!&lt;&gt;"",1,0))</f>
        <v>#REF!</v>
      </c>
      <c r="AW142" s="213" t="e">
        <f>IF('Crisis Indicator Data'!#REF!="No Data",1,IF(#REF!&lt;&gt;"",1,0))</f>
        <v>#REF!</v>
      </c>
      <c r="AX142" s="213" t="e">
        <f>IF('Crisis Indicator Data'!#REF!="No Data",1,IF(#REF!&lt;&gt;"",1,0))</f>
        <v>#REF!</v>
      </c>
      <c r="AY142" s="213" t="e">
        <f>IF('Crisis Indicator Data'!#REF!="No Data",1,IF(#REF!&lt;&gt;"",1,0))</f>
        <v>#REF!</v>
      </c>
      <c r="AZ142" s="213" t="e">
        <f>IF('Crisis Indicator Data'!#REF!="No Data",1,IF(#REF!&lt;&gt;"",1,0))</f>
        <v>#REF!</v>
      </c>
      <c r="BA142" t="e">
        <f t="shared" si="8"/>
        <v>#REF!</v>
      </c>
      <c r="BB142" s="22" t="e">
        <f t="shared" si="9"/>
        <v>#REF!</v>
      </c>
    </row>
    <row r="143" spans="1:54" x14ac:dyDescent="0.35">
      <c r="A143" t="s">
        <v>8199</v>
      </c>
      <c r="B143" s="213" t="e">
        <f>IF('Crisis Indicator Data'!#REF!="No Data",1,IF(#REF!&lt;&gt;"",1,0))</f>
        <v>#REF!</v>
      </c>
      <c r="C143" s="213" t="e">
        <f>IF('Crisis Indicator Data'!#REF!="No Data",1,IF(#REF!&lt;&gt;"",1,0))</f>
        <v>#REF!</v>
      </c>
      <c r="D143" s="213" t="e">
        <f>IF('Crisis Indicator Data'!#REF!="No Data",1,IF(#REF!&lt;&gt;"",1,0))</f>
        <v>#REF!</v>
      </c>
      <c r="E143" s="213" t="e">
        <f>IF('Crisis Indicator Data'!#REF!="No Data",1,IF(#REF!&lt;&gt;"",1,0))</f>
        <v>#REF!</v>
      </c>
      <c r="F143" s="213" t="e">
        <f>IF('Crisis Indicator Data'!#REF!="No Data",1,IF(#REF!&lt;&gt;"",1,0))</f>
        <v>#REF!</v>
      </c>
      <c r="G143" s="213" t="e">
        <f>IF('Crisis Indicator Data'!#REF!="No Data",1,IF(#REF!&lt;&gt;"",1,0))</f>
        <v>#REF!</v>
      </c>
      <c r="H143" s="213" t="e">
        <f>IF('Crisis Indicator Data'!#REF!="No Data",1,IF(#REF!&lt;&gt;"",1,0))</f>
        <v>#REF!</v>
      </c>
      <c r="I143" s="213" t="e">
        <f>IF('Crisis Indicator Data'!#REF!="No Data",1,IF(#REF!&lt;&gt;"",1,0))</f>
        <v>#REF!</v>
      </c>
      <c r="J143" s="213" t="e">
        <f>IF('Crisis Indicator Data'!#REF!="No Data",1,IF(#REF!&lt;&gt;"",1,0))</f>
        <v>#REF!</v>
      </c>
      <c r="K143" s="213" t="e">
        <f>IF('Crisis Indicator Data'!#REF!="No Data",1,IF(#REF!&lt;&gt;"",1,0))</f>
        <v>#REF!</v>
      </c>
      <c r="L143" s="213" t="e">
        <f>IF('Crisis Indicator Data'!#REF!="No Data",1,IF(#REF!&lt;&gt;"",1,0))</f>
        <v>#REF!</v>
      </c>
      <c r="M143" s="213" t="e">
        <f>IF('Crisis Indicator Data'!#REF!="No Data",1,IF(#REF!&lt;&gt;"",1,0))</f>
        <v>#REF!</v>
      </c>
      <c r="N143" s="213" t="e">
        <f>IF('Crisis Indicator Data'!#REF!="No Data",1,IF(#REF!&lt;&gt;"",1,0))</f>
        <v>#REF!</v>
      </c>
      <c r="O143" s="213" t="e">
        <f>IF('Crisis Indicator Data'!#REF!="No Data",1,IF(#REF!&lt;&gt;"",1,0))</f>
        <v>#REF!</v>
      </c>
      <c r="P143" s="213" t="e">
        <f>IF('Crisis Indicator Data'!#REF!="No Data",1,IF(#REF!&lt;&gt;"",1,0))</f>
        <v>#REF!</v>
      </c>
      <c r="Q143" s="213" t="e">
        <f>IF('Crisis Indicator Data'!#REF!="No Data",1,IF(#REF!&lt;&gt;"",1,0))</f>
        <v>#REF!</v>
      </c>
      <c r="R143" s="213" t="e">
        <f>IF('Crisis Indicator Data'!#REF!="No Data",1,IF(#REF!&lt;&gt;"",1,0))</f>
        <v>#REF!</v>
      </c>
      <c r="S143" s="213" t="e">
        <f>IF('Crisis Indicator Data'!#REF!="No Data",1,IF(#REF!&lt;&gt;"",1,0))</f>
        <v>#REF!</v>
      </c>
      <c r="T143" s="213" t="e">
        <f>IF('Crisis Indicator Data'!#REF!="No Data",1,IF(#REF!&lt;&gt;"",1,0))</f>
        <v>#REF!</v>
      </c>
      <c r="U143" s="213" t="e">
        <f>IF('Crisis Indicator Data'!#REF!="No Data",1,IF(#REF!&lt;&gt;"",1,0))</f>
        <v>#REF!</v>
      </c>
      <c r="V143" s="213" t="e">
        <f>IF('Crisis Indicator Data'!#REF!="No Data",1,IF(#REF!&lt;&gt;"",1,0))</f>
        <v>#REF!</v>
      </c>
      <c r="W143" s="213" t="e">
        <f>IF('Crisis Indicator Data'!#REF!="No Data",1,IF(#REF!&lt;&gt;"",1,0))</f>
        <v>#REF!</v>
      </c>
      <c r="X143" s="213" t="e">
        <f>IF('Crisis Indicator Data'!#REF!="No Data",1,IF(#REF!&lt;&gt;"",1,0))</f>
        <v>#REF!</v>
      </c>
      <c r="Y143" s="213" t="e">
        <f>IF('Crisis Indicator Data'!#REF!="No Data",1,IF(#REF!&lt;&gt;"",1,0))</f>
        <v>#REF!</v>
      </c>
      <c r="Z143" s="213" t="e">
        <f>IF('Crisis Indicator Data'!#REF!="No Data",1,IF(#REF!&lt;&gt;"",1,0))</f>
        <v>#REF!</v>
      </c>
      <c r="AA143" s="213" t="e">
        <f>IF('Crisis Indicator Data'!#REF!="No Data",1,IF(#REF!&lt;&gt;"",1,0))</f>
        <v>#REF!</v>
      </c>
      <c r="AB143" s="213" t="e">
        <f>IF('Crisis Indicator Data'!#REF!="No Data",1,IF(#REF!&lt;&gt;"",1,0))</f>
        <v>#REF!</v>
      </c>
      <c r="AC143" s="213" t="e">
        <f>IF('Crisis Indicator Data'!#REF!="No Data",1,IF(#REF!&lt;&gt;"",1,0))</f>
        <v>#REF!</v>
      </c>
      <c r="AD143" s="213" t="e">
        <f>IF('Crisis Indicator Data'!#REF!="No Data",1,IF(#REF!&lt;&gt;"",1,0))</f>
        <v>#REF!</v>
      </c>
      <c r="AE143" s="213" t="e">
        <f>IF('Crisis Indicator Data'!#REF!="No Data",1,IF(#REF!&lt;&gt;"",1,0))</f>
        <v>#REF!</v>
      </c>
      <c r="AF143" s="213" t="e">
        <f>IF('Crisis Indicator Data'!#REF!="No Data",1,IF(#REF!&lt;&gt;"",1,0))</f>
        <v>#REF!</v>
      </c>
      <c r="AG143" s="213" t="e">
        <f>IF('Crisis Indicator Data'!#REF!="No Data",1,IF(#REF!&lt;&gt;"",1,0))</f>
        <v>#REF!</v>
      </c>
      <c r="AH143" s="213" t="e">
        <f>IF('Crisis Indicator Data'!#REF!="No Data",1,IF(#REF!&lt;&gt;"",1,0))</f>
        <v>#REF!</v>
      </c>
      <c r="AI143" s="213" t="e">
        <f>IF('Crisis Indicator Data'!#REF!="No Data",1,IF(#REF!&lt;&gt;"",1,0))</f>
        <v>#REF!</v>
      </c>
      <c r="AJ143" s="213" t="e">
        <f>IF('Crisis Indicator Data'!#REF!="No Data",1,IF(#REF!&lt;&gt;"",1,0))</f>
        <v>#REF!</v>
      </c>
      <c r="AK143" s="213" t="e">
        <f>IF('Crisis Indicator Data'!#REF!="No Data",1,IF(#REF!&lt;&gt;"",1,0))</f>
        <v>#REF!</v>
      </c>
      <c r="AL143" s="213" t="e">
        <f>IF('Crisis Indicator Data'!#REF!="No Data",1,IF(#REF!&lt;&gt;"",1,0))</f>
        <v>#REF!</v>
      </c>
      <c r="AM143" s="213" t="e">
        <f>IF('Crisis Indicator Data'!#REF!="No Data",1,IF(#REF!&lt;&gt;"",1,0))</f>
        <v>#REF!</v>
      </c>
      <c r="AN143" s="213" t="e">
        <f>IF('Crisis Indicator Data'!#REF!="No Data",1,IF(#REF!&lt;&gt;"",1,0))</f>
        <v>#REF!</v>
      </c>
      <c r="AO143" s="213" t="e">
        <f>IF('Crisis Indicator Data'!#REF!="No Data",1,IF(#REF!&lt;&gt;"",1,0))</f>
        <v>#REF!</v>
      </c>
      <c r="AP143" s="213" t="e">
        <f>IF('Crisis Indicator Data'!#REF!="No Data",1,IF(#REF!&lt;&gt;"",1,0))</f>
        <v>#REF!</v>
      </c>
      <c r="AQ143" s="213" t="e">
        <f>IF('Crisis Indicator Data'!#REF!="No Data",1,IF(#REF!&lt;&gt;"",1,0))</f>
        <v>#REF!</v>
      </c>
      <c r="AR143" s="213" t="e">
        <f>IF('Crisis Indicator Data'!#REF!="No Data",1,IF(#REF!&lt;&gt;"",1,0))</f>
        <v>#REF!</v>
      </c>
      <c r="AS143" s="213" t="e">
        <f>IF('Crisis Indicator Data'!#REF!="No Data",1,IF(#REF!&lt;&gt;"",1,0))</f>
        <v>#REF!</v>
      </c>
      <c r="AT143" s="213" t="e">
        <f>IF('Crisis Indicator Data'!#REF!="No Data",1,IF(#REF!&lt;&gt;"",1,0))</f>
        <v>#REF!</v>
      </c>
      <c r="AU143" s="213" t="e">
        <f>IF('Crisis Indicator Data'!#REF!="No Data",1,IF(#REF!&lt;&gt;"",1,0))</f>
        <v>#REF!</v>
      </c>
      <c r="AV143" s="213" t="e">
        <f>IF('Crisis Indicator Data'!#REF!="No Data",1,IF(#REF!&lt;&gt;"",1,0))</f>
        <v>#REF!</v>
      </c>
      <c r="AW143" s="213" t="e">
        <f>IF('Crisis Indicator Data'!#REF!="No Data",1,IF(#REF!&lt;&gt;"",1,0))</f>
        <v>#REF!</v>
      </c>
      <c r="AX143" s="213" t="e">
        <f>IF('Crisis Indicator Data'!#REF!="No Data",1,IF(#REF!&lt;&gt;"",1,0))</f>
        <v>#REF!</v>
      </c>
      <c r="AY143" s="213" t="e">
        <f>IF('Crisis Indicator Data'!#REF!="No Data",1,IF(#REF!&lt;&gt;"",1,0))</f>
        <v>#REF!</v>
      </c>
      <c r="AZ143" s="213" t="e">
        <f>IF('Crisis Indicator Data'!#REF!="No Data",1,IF(#REF!&lt;&gt;"",1,0))</f>
        <v>#REF!</v>
      </c>
      <c r="BA143" t="e">
        <f t="shared" si="8"/>
        <v>#REF!</v>
      </c>
      <c r="BB143" s="22" t="e">
        <f t="shared" si="9"/>
        <v>#REF!</v>
      </c>
    </row>
    <row r="144" spans="1:54" x14ac:dyDescent="0.35">
      <c r="A144" t="s">
        <v>8211</v>
      </c>
      <c r="B144" s="213" t="e">
        <f>IF('Crisis Indicator Data'!#REF!="No Data",1,IF(#REF!&lt;&gt;"",1,0))</f>
        <v>#REF!</v>
      </c>
      <c r="C144" s="213" t="e">
        <f>IF('Crisis Indicator Data'!#REF!="No Data",1,IF(#REF!&lt;&gt;"",1,0))</f>
        <v>#REF!</v>
      </c>
      <c r="D144" s="213" t="e">
        <f>IF('Crisis Indicator Data'!#REF!="No Data",1,IF(#REF!&lt;&gt;"",1,0))</f>
        <v>#REF!</v>
      </c>
      <c r="E144" s="213" t="e">
        <f>IF('Crisis Indicator Data'!#REF!="No Data",1,IF(#REF!&lt;&gt;"",1,0))</f>
        <v>#REF!</v>
      </c>
      <c r="F144" s="213" t="e">
        <f>IF('Crisis Indicator Data'!#REF!="No Data",1,IF(#REF!&lt;&gt;"",1,0))</f>
        <v>#REF!</v>
      </c>
      <c r="G144" s="213" t="e">
        <f>IF('Crisis Indicator Data'!#REF!="No Data",1,IF(#REF!&lt;&gt;"",1,0))</f>
        <v>#REF!</v>
      </c>
      <c r="H144" s="213" t="e">
        <f>IF('Crisis Indicator Data'!#REF!="No Data",1,IF(#REF!&lt;&gt;"",1,0))</f>
        <v>#REF!</v>
      </c>
      <c r="I144" s="213" t="e">
        <f>IF('Crisis Indicator Data'!#REF!="No Data",1,IF(#REF!&lt;&gt;"",1,0))</f>
        <v>#REF!</v>
      </c>
      <c r="J144" s="213" t="e">
        <f>IF('Crisis Indicator Data'!#REF!="No Data",1,IF(#REF!&lt;&gt;"",1,0))</f>
        <v>#REF!</v>
      </c>
      <c r="K144" s="213" t="e">
        <f>IF('Crisis Indicator Data'!#REF!="No Data",1,IF(#REF!&lt;&gt;"",1,0))</f>
        <v>#REF!</v>
      </c>
      <c r="L144" s="213" t="e">
        <f>IF('Crisis Indicator Data'!#REF!="No Data",1,IF(#REF!&lt;&gt;"",1,0))</f>
        <v>#REF!</v>
      </c>
      <c r="M144" s="213" t="e">
        <f>IF('Crisis Indicator Data'!#REF!="No Data",1,IF(#REF!&lt;&gt;"",1,0))</f>
        <v>#REF!</v>
      </c>
      <c r="N144" s="213" t="e">
        <f>IF('Crisis Indicator Data'!#REF!="No Data",1,IF(#REF!&lt;&gt;"",1,0))</f>
        <v>#REF!</v>
      </c>
      <c r="O144" s="213" t="e">
        <f>IF('Crisis Indicator Data'!#REF!="No Data",1,IF(#REF!&lt;&gt;"",1,0))</f>
        <v>#REF!</v>
      </c>
      <c r="P144" s="213" t="e">
        <f>IF('Crisis Indicator Data'!#REF!="No Data",1,IF(#REF!&lt;&gt;"",1,0))</f>
        <v>#REF!</v>
      </c>
      <c r="Q144" s="213" t="e">
        <f>IF('Crisis Indicator Data'!#REF!="No Data",1,IF(#REF!&lt;&gt;"",1,0))</f>
        <v>#REF!</v>
      </c>
      <c r="R144" s="213" t="e">
        <f>IF('Crisis Indicator Data'!#REF!="No Data",1,IF(#REF!&lt;&gt;"",1,0))</f>
        <v>#REF!</v>
      </c>
      <c r="S144" s="213" t="e">
        <f>IF('Crisis Indicator Data'!#REF!="No Data",1,IF(#REF!&lt;&gt;"",1,0))</f>
        <v>#REF!</v>
      </c>
      <c r="T144" s="213" t="e">
        <f>IF('Crisis Indicator Data'!#REF!="No Data",1,IF(#REF!&lt;&gt;"",1,0))</f>
        <v>#REF!</v>
      </c>
      <c r="U144" s="213" t="e">
        <f>IF('Crisis Indicator Data'!#REF!="No Data",1,IF(#REF!&lt;&gt;"",1,0))</f>
        <v>#REF!</v>
      </c>
      <c r="V144" s="213" t="e">
        <f>IF('Crisis Indicator Data'!#REF!="No Data",1,IF(#REF!&lt;&gt;"",1,0))</f>
        <v>#REF!</v>
      </c>
      <c r="W144" s="213" t="e">
        <f>IF('Crisis Indicator Data'!#REF!="No Data",1,IF(#REF!&lt;&gt;"",1,0))</f>
        <v>#REF!</v>
      </c>
      <c r="X144" s="213" t="e">
        <f>IF('Crisis Indicator Data'!#REF!="No Data",1,IF(#REF!&lt;&gt;"",1,0))</f>
        <v>#REF!</v>
      </c>
      <c r="Y144" s="213" t="e">
        <f>IF('Crisis Indicator Data'!#REF!="No Data",1,IF(#REF!&lt;&gt;"",1,0))</f>
        <v>#REF!</v>
      </c>
      <c r="Z144" s="213" t="e">
        <f>IF('Crisis Indicator Data'!#REF!="No Data",1,IF(#REF!&lt;&gt;"",1,0))</f>
        <v>#REF!</v>
      </c>
      <c r="AA144" s="213" t="e">
        <f>IF('Crisis Indicator Data'!#REF!="No Data",1,IF(#REF!&lt;&gt;"",1,0))</f>
        <v>#REF!</v>
      </c>
      <c r="AB144" s="213" t="e">
        <f>IF('Crisis Indicator Data'!#REF!="No Data",1,IF(#REF!&lt;&gt;"",1,0))</f>
        <v>#REF!</v>
      </c>
      <c r="AC144" s="213" t="e">
        <f>IF('Crisis Indicator Data'!#REF!="No Data",1,IF(#REF!&lt;&gt;"",1,0))</f>
        <v>#REF!</v>
      </c>
      <c r="AD144" s="213" t="e">
        <f>IF('Crisis Indicator Data'!#REF!="No Data",1,IF(#REF!&lt;&gt;"",1,0))</f>
        <v>#REF!</v>
      </c>
      <c r="AE144" s="213" t="e">
        <f>IF('Crisis Indicator Data'!#REF!="No Data",1,IF(#REF!&lt;&gt;"",1,0))</f>
        <v>#REF!</v>
      </c>
      <c r="AF144" s="213" t="e">
        <f>IF('Crisis Indicator Data'!#REF!="No Data",1,IF(#REF!&lt;&gt;"",1,0))</f>
        <v>#REF!</v>
      </c>
      <c r="AG144" s="213" t="e">
        <f>IF('Crisis Indicator Data'!#REF!="No Data",1,IF(#REF!&lt;&gt;"",1,0))</f>
        <v>#REF!</v>
      </c>
      <c r="AH144" s="213" t="e">
        <f>IF('Crisis Indicator Data'!#REF!="No Data",1,IF(#REF!&lt;&gt;"",1,0))</f>
        <v>#REF!</v>
      </c>
      <c r="AI144" s="213" t="e">
        <f>IF('Crisis Indicator Data'!#REF!="No Data",1,IF(#REF!&lt;&gt;"",1,0))</f>
        <v>#REF!</v>
      </c>
      <c r="AJ144" s="213" t="e">
        <f>IF('Crisis Indicator Data'!#REF!="No Data",1,IF(#REF!&lt;&gt;"",1,0))</f>
        <v>#REF!</v>
      </c>
      <c r="AK144" s="213" t="e">
        <f>IF('Crisis Indicator Data'!#REF!="No Data",1,IF(#REF!&lt;&gt;"",1,0))</f>
        <v>#REF!</v>
      </c>
      <c r="AL144" s="213" t="e">
        <f>IF('Crisis Indicator Data'!#REF!="No Data",1,IF(#REF!&lt;&gt;"",1,0))</f>
        <v>#REF!</v>
      </c>
      <c r="AM144" s="213" t="e">
        <f>IF('Crisis Indicator Data'!#REF!="No Data",1,IF(#REF!&lt;&gt;"",1,0))</f>
        <v>#REF!</v>
      </c>
      <c r="AN144" s="213" t="e">
        <f>IF('Crisis Indicator Data'!#REF!="No Data",1,IF(#REF!&lt;&gt;"",1,0))</f>
        <v>#REF!</v>
      </c>
      <c r="AO144" s="213" t="e">
        <f>IF('Crisis Indicator Data'!#REF!="No Data",1,IF(#REF!&lt;&gt;"",1,0))</f>
        <v>#REF!</v>
      </c>
      <c r="AP144" s="213" t="e">
        <f>IF('Crisis Indicator Data'!#REF!="No Data",1,IF(#REF!&lt;&gt;"",1,0))</f>
        <v>#REF!</v>
      </c>
      <c r="AQ144" s="213" t="e">
        <f>IF('Crisis Indicator Data'!#REF!="No Data",1,IF(#REF!&lt;&gt;"",1,0))</f>
        <v>#REF!</v>
      </c>
      <c r="AR144" s="213" t="e">
        <f>IF('Crisis Indicator Data'!#REF!="No Data",1,IF(#REF!&lt;&gt;"",1,0))</f>
        <v>#REF!</v>
      </c>
      <c r="AS144" s="213" t="e">
        <f>IF('Crisis Indicator Data'!#REF!="No Data",1,IF(#REF!&lt;&gt;"",1,0))</f>
        <v>#REF!</v>
      </c>
      <c r="AT144" s="213" t="e">
        <f>IF('Crisis Indicator Data'!#REF!="No Data",1,IF(#REF!&lt;&gt;"",1,0))</f>
        <v>#REF!</v>
      </c>
      <c r="AU144" s="213" t="e">
        <f>IF('Crisis Indicator Data'!#REF!="No Data",1,IF(#REF!&lt;&gt;"",1,0))</f>
        <v>#REF!</v>
      </c>
      <c r="AV144" s="213" t="e">
        <f>IF('Crisis Indicator Data'!#REF!="No Data",1,IF(#REF!&lt;&gt;"",1,0))</f>
        <v>#REF!</v>
      </c>
      <c r="AW144" s="213" t="e">
        <f>IF('Crisis Indicator Data'!#REF!="No Data",1,IF(#REF!&lt;&gt;"",1,0))</f>
        <v>#REF!</v>
      </c>
      <c r="AX144" s="213" t="e">
        <f>IF('Crisis Indicator Data'!#REF!="No Data",1,IF(#REF!&lt;&gt;"",1,0))</f>
        <v>#REF!</v>
      </c>
      <c r="AY144" s="213" t="e">
        <f>IF('Crisis Indicator Data'!#REF!="No Data",1,IF(#REF!&lt;&gt;"",1,0))</f>
        <v>#REF!</v>
      </c>
      <c r="AZ144" s="213" t="e">
        <f>IF('Crisis Indicator Data'!#REF!="No Data",1,IF(#REF!&lt;&gt;"",1,0))</f>
        <v>#REF!</v>
      </c>
      <c r="BA144" t="e">
        <f t="shared" si="8"/>
        <v>#REF!</v>
      </c>
      <c r="BB144" s="22" t="e">
        <f t="shared" si="9"/>
        <v>#REF!</v>
      </c>
    </row>
    <row r="145" spans="1:54" x14ac:dyDescent="0.35">
      <c r="A145" t="s">
        <v>8339</v>
      </c>
      <c r="B145" s="213" t="e">
        <f>IF('Crisis Indicator Data'!#REF!="No Data",1,IF(#REF!&lt;&gt;"",1,0))</f>
        <v>#REF!</v>
      </c>
      <c r="C145" s="213" t="e">
        <f>IF('Crisis Indicator Data'!#REF!="No Data",1,IF(#REF!&lt;&gt;"",1,0))</f>
        <v>#REF!</v>
      </c>
      <c r="D145" s="213" t="e">
        <f>IF('Crisis Indicator Data'!#REF!="No Data",1,IF(#REF!&lt;&gt;"",1,0))</f>
        <v>#REF!</v>
      </c>
      <c r="E145" s="213" t="e">
        <f>IF('Crisis Indicator Data'!#REF!="No Data",1,IF(#REF!&lt;&gt;"",1,0))</f>
        <v>#REF!</v>
      </c>
      <c r="F145" s="213" t="e">
        <f>IF('Crisis Indicator Data'!#REF!="No Data",1,IF(#REF!&lt;&gt;"",1,0))</f>
        <v>#REF!</v>
      </c>
      <c r="G145" s="213" t="e">
        <f>IF('Crisis Indicator Data'!#REF!="No Data",1,IF(#REF!&lt;&gt;"",1,0))</f>
        <v>#REF!</v>
      </c>
      <c r="H145" s="213" t="e">
        <f>IF('Crisis Indicator Data'!#REF!="No Data",1,IF(#REF!&lt;&gt;"",1,0))</f>
        <v>#REF!</v>
      </c>
      <c r="I145" s="213" t="e">
        <f>IF('Crisis Indicator Data'!#REF!="No Data",1,IF(#REF!&lt;&gt;"",1,0))</f>
        <v>#REF!</v>
      </c>
      <c r="J145" s="213" t="e">
        <f>IF('Crisis Indicator Data'!#REF!="No Data",1,IF(#REF!&lt;&gt;"",1,0))</f>
        <v>#REF!</v>
      </c>
      <c r="K145" s="213" t="e">
        <f>IF('Crisis Indicator Data'!#REF!="No Data",1,IF(#REF!&lt;&gt;"",1,0))</f>
        <v>#REF!</v>
      </c>
      <c r="L145" s="213" t="e">
        <f>IF('Crisis Indicator Data'!#REF!="No Data",1,IF(#REF!&lt;&gt;"",1,0))</f>
        <v>#REF!</v>
      </c>
      <c r="M145" s="213" t="e">
        <f>IF('Crisis Indicator Data'!#REF!="No Data",1,IF(#REF!&lt;&gt;"",1,0))</f>
        <v>#REF!</v>
      </c>
      <c r="N145" s="213" t="e">
        <f>IF('Crisis Indicator Data'!#REF!="No Data",1,IF(#REF!&lt;&gt;"",1,0))</f>
        <v>#REF!</v>
      </c>
      <c r="O145" s="213" t="e">
        <f>IF('Crisis Indicator Data'!#REF!="No Data",1,IF(#REF!&lt;&gt;"",1,0))</f>
        <v>#REF!</v>
      </c>
      <c r="P145" s="213" t="e">
        <f>IF('Crisis Indicator Data'!#REF!="No Data",1,IF(#REF!&lt;&gt;"",1,0))</f>
        <v>#REF!</v>
      </c>
      <c r="Q145" s="213" t="e">
        <f>IF('Crisis Indicator Data'!#REF!="No Data",1,IF(#REF!&lt;&gt;"",1,0))</f>
        <v>#REF!</v>
      </c>
      <c r="R145" s="213" t="e">
        <f>IF('Crisis Indicator Data'!#REF!="No Data",1,IF(#REF!&lt;&gt;"",1,0))</f>
        <v>#REF!</v>
      </c>
      <c r="S145" s="213" t="e">
        <f>IF('Crisis Indicator Data'!#REF!="No Data",1,IF(#REF!&lt;&gt;"",1,0))</f>
        <v>#REF!</v>
      </c>
      <c r="T145" s="213" t="e">
        <f>IF('Crisis Indicator Data'!#REF!="No Data",1,IF(#REF!&lt;&gt;"",1,0))</f>
        <v>#REF!</v>
      </c>
      <c r="U145" s="213" t="e">
        <f>IF('Crisis Indicator Data'!#REF!="No Data",1,IF(#REF!&lt;&gt;"",1,0))</f>
        <v>#REF!</v>
      </c>
      <c r="V145" s="213" t="e">
        <f>IF('Crisis Indicator Data'!#REF!="No Data",1,IF(#REF!&lt;&gt;"",1,0))</f>
        <v>#REF!</v>
      </c>
      <c r="W145" s="213" t="e">
        <f>IF('Crisis Indicator Data'!#REF!="No Data",1,IF(#REF!&lt;&gt;"",1,0))</f>
        <v>#REF!</v>
      </c>
      <c r="X145" s="213" t="e">
        <f>IF('Crisis Indicator Data'!#REF!="No Data",1,IF(#REF!&lt;&gt;"",1,0))</f>
        <v>#REF!</v>
      </c>
      <c r="Y145" s="213" t="e">
        <f>IF('Crisis Indicator Data'!#REF!="No Data",1,IF(#REF!&lt;&gt;"",1,0))</f>
        <v>#REF!</v>
      </c>
      <c r="Z145" s="213" t="e">
        <f>IF('Crisis Indicator Data'!#REF!="No Data",1,IF(#REF!&lt;&gt;"",1,0))</f>
        <v>#REF!</v>
      </c>
      <c r="AA145" s="213" t="e">
        <f>IF('Crisis Indicator Data'!#REF!="No Data",1,IF(#REF!&lt;&gt;"",1,0))</f>
        <v>#REF!</v>
      </c>
      <c r="AB145" s="213" t="e">
        <f>IF('Crisis Indicator Data'!#REF!="No Data",1,IF(#REF!&lt;&gt;"",1,0))</f>
        <v>#REF!</v>
      </c>
      <c r="AC145" s="213" t="e">
        <f>IF('Crisis Indicator Data'!#REF!="No Data",1,IF(#REF!&lt;&gt;"",1,0))</f>
        <v>#REF!</v>
      </c>
      <c r="AD145" s="213" t="e">
        <f>IF('Crisis Indicator Data'!#REF!="No Data",1,IF(#REF!&lt;&gt;"",1,0))</f>
        <v>#REF!</v>
      </c>
      <c r="AE145" s="213" t="e">
        <f>IF('Crisis Indicator Data'!#REF!="No Data",1,IF(#REF!&lt;&gt;"",1,0))</f>
        <v>#REF!</v>
      </c>
      <c r="AF145" s="213" t="e">
        <f>IF('Crisis Indicator Data'!#REF!="No Data",1,IF(#REF!&lt;&gt;"",1,0))</f>
        <v>#REF!</v>
      </c>
      <c r="AG145" s="213" t="e">
        <f>IF('Crisis Indicator Data'!#REF!="No Data",1,IF(#REF!&lt;&gt;"",1,0))</f>
        <v>#REF!</v>
      </c>
      <c r="AH145" s="213" t="e">
        <f>IF('Crisis Indicator Data'!#REF!="No Data",1,IF(#REF!&lt;&gt;"",1,0))</f>
        <v>#REF!</v>
      </c>
      <c r="AI145" s="213" t="e">
        <f>IF('Crisis Indicator Data'!#REF!="No Data",1,IF(#REF!&lt;&gt;"",1,0))</f>
        <v>#REF!</v>
      </c>
      <c r="AJ145" s="213" t="e">
        <f>IF('Crisis Indicator Data'!#REF!="No Data",1,IF(#REF!&lt;&gt;"",1,0))</f>
        <v>#REF!</v>
      </c>
      <c r="AK145" s="213" t="e">
        <f>IF('Crisis Indicator Data'!#REF!="No Data",1,IF(#REF!&lt;&gt;"",1,0))</f>
        <v>#REF!</v>
      </c>
      <c r="AL145" s="213" t="e">
        <f>IF('Crisis Indicator Data'!#REF!="No Data",1,IF(#REF!&lt;&gt;"",1,0))</f>
        <v>#REF!</v>
      </c>
      <c r="AM145" s="213" t="e">
        <f>IF('Crisis Indicator Data'!#REF!="No Data",1,IF(#REF!&lt;&gt;"",1,0))</f>
        <v>#REF!</v>
      </c>
      <c r="AN145" s="213" t="e">
        <f>IF('Crisis Indicator Data'!#REF!="No Data",1,IF(#REF!&lt;&gt;"",1,0))</f>
        <v>#REF!</v>
      </c>
      <c r="AO145" s="213" t="e">
        <f>IF('Crisis Indicator Data'!#REF!="No Data",1,IF(#REF!&lt;&gt;"",1,0))</f>
        <v>#REF!</v>
      </c>
      <c r="AP145" s="213" t="e">
        <f>IF('Crisis Indicator Data'!#REF!="No Data",1,IF(#REF!&lt;&gt;"",1,0))</f>
        <v>#REF!</v>
      </c>
      <c r="AQ145" s="213" t="e">
        <f>IF('Crisis Indicator Data'!#REF!="No Data",1,IF(#REF!&lt;&gt;"",1,0))</f>
        <v>#REF!</v>
      </c>
      <c r="AR145" s="213" t="e">
        <f>IF('Crisis Indicator Data'!#REF!="No Data",1,IF(#REF!&lt;&gt;"",1,0))</f>
        <v>#REF!</v>
      </c>
      <c r="AS145" s="213" t="e">
        <f>IF('Crisis Indicator Data'!#REF!="No Data",1,IF(#REF!&lt;&gt;"",1,0))</f>
        <v>#REF!</v>
      </c>
      <c r="AT145" s="213" t="e">
        <f>IF('Crisis Indicator Data'!#REF!="No Data",1,IF(#REF!&lt;&gt;"",1,0))</f>
        <v>#REF!</v>
      </c>
      <c r="AU145" s="213" t="e">
        <f>IF('Crisis Indicator Data'!#REF!="No Data",1,IF(#REF!&lt;&gt;"",1,0))</f>
        <v>#REF!</v>
      </c>
      <c r="AV145" s="213" t="e">
        <f>IF('Crisis Indicator Data'!#REF!="No Data",1,IF(#REF!&lt;&gt;"",1,0))</f>
        <v>#REF!</v>
      </c>
      <c r="AW145" s="213" t="e">
        <f>IF('Crisis Indicator Data'!#REF!="No Data",1,IF(#REF!&lt;&gt;"",1,0))</f>
        <v>#REF!</v>
      </c>
      <c r="AX145" s="213" t="e">
        <f>IF('Crisis Indicator Data'!#REF!="No Data",1,IF(#REF!&lt;&gt;"",1,0))</f>
        <v>#REF!</v>
      </c>
      <c r="AY145" s="213" t="e">
        <f>IF('Crisis Indicator Data'!#REF!="No Data",1,IF(#REF!&lt;&gt;"",1,0))</f>
        <v>#REF!</v>
      </c>
      <c r="AZ145" s="213" t="e">
        <f>IF('Crisis Indicator Data'!#REF!="No Data",1,IF(#REF!&lt;&gt;"",1,0))</f>
        <v>#REF!</v>
      </c>
      <c r="BA145" t="e">
        <f t="shared" si="8"/>
        <v>#REF!</v>
      </c>
      <c r="BB145" s="22" t="e">
        <f t="shared" si="9"/>
        <v>#REF!</v>
      </c>
    </row>
    <row r="146" spans="1:54" x14ac:dyDescent="0.35">
      <c r="A146" t="s">
        <v>8346</v>
      </c>
      <c r="B146" s="213" t="e">
        <f>IF('Crisis Indicator Data'!#REF!="No Data",1,IF(#REF!&lt;&gt;"",1,0))</f>
        <v>#REF!</v>
      </c>
      <c r="C146" s="213" t="e">
        <f>IF('Crisis Indicator Data'!#REF!="No Data",1,IF(#REF!&lt;&gt;"",1,0))</f>
        <v>#REF!</v>
      </c>
      <c r="D146" s="213" t="e">
        <f>IF('Crisis Indicator Data'!#REF!="No Data",1,IF(#REF!&lt;&gt;"",1,0))</f>
        <v>#REF!</v>
      </c>
      <c r="E146" s="213" t="e">
        <f>IF('Crisis Indicator Data'!#REF!="No Data",1,IF(#REF!&lt;&gt;"",1,0))</f>
        <v>#REF!</v>
      </c>
      <c r="F146" s="213" t="e">
        <f>IF('Crisis Indicator Data'!#REF!="No Data",1,IF(#REF!&lt;&gt;"",1,0))</f>
        <v>#REF!</v>
      </c>
      <c r="G146" s="213" t="e">
        <f>IF('Crisis Indicator Data'!#REF!="No Data",1,IF(#REF!&lt;&gt;"",1,0))</f>
        <v>#REF!</v>
      </c>
      <c r="H146" s="213" t="e">
        <f>IF('Crisis Indicator Data'!#REF!="No Data",1,IF(#REF!&lt;&gt;"",1,0))</f>
        <v>#REF!</v>
      </c>
      <c r="I146" s="213" t="e">
        <f>IF('Crisis Indicator Data'!#REF!="No Data",1,IF(#REF!&lt;&gt;"",1,0))</f>
        <v>#REF!</v>
      </c>
      <c r="J146" s="213" t="e">
        <f>IF('Crisis Indicator Data'!#REF!="No Data",1,IF(#REF!&lt;&gt;"",1,0))</f>
        <v>#REF!</v>
      </c>
      <c r="K146" s="213" t="e">
        <f>IF('Crisis Indicator Data'!#REF!="No Data",1,IF(#REF!&lt;&gt;"",1,0))</f>
        <v>#REF!</v>
      </c>
      <c r="L146" s="213" t="e">
        <f>IF('Crisis Indicator Data'!#REF!="No Data",1,IF(#REF!&lt;&gt;"",1,0))</f>
        <v>#REF!</v>
      </c>
      <c r="M146" s="213" t="e">
        <f>IF('Crisis Indicator Data'!#REF!="No Data",1,IF(#REF!&lt;&gt;"",1,0))</f>
        <v>#REF!</v>
      </c>
      <c r="N146" s="213" t="e">
        <f>IF('Crisis Indicator Data'!#REF!="No Data",1,IF(#REF!&lt;&gt;"",1,0))</f>
        <v>#REF!</v>
      </c>
      <c r="O146" s="213" t="e">
        <f>IF('Crisis Indicator Data'!#REF!="No Data",1,IF(#REF!&lt;&gt;"",1,0))</f>
        <v>#REF!</v>
      </c>
      <c r="P146" s="213" t="e">
        <f>IF('Crisis Indicator Data'!#REF!="No Data",1,IF(#REF!&lt;&gt;"",1,0))</f>
        <v>#REF!</v>
      </c>
      <c r="Q146" s="213" t="e">
        <f>IF('Crisis Indicator Data'!#REF!="No Data",1,IF(#REF!&lt;&gt;"",1,0))</f>
        <v>#REF!</v>
      </c>
      <c r="R146" s="213" t="e">
        <f>IF('Crisis Indicator Data'!#REF!="No Data",1,IF(#REF!&lt;&gt;"",1,0))</f>
        <v>#REF!</v>
      </c>
      <c r="S146" s="213" t="e">
        <f>IF('Crisis Indicator Data'!#REF!="No Data",1,IF(#REF!&lt;&gt;"",1,0))</f>
        <v>#REF!</v>
      </c>
      <c r="T146" s="213" t="e">
        <f>IF('Crisis Indicator Data'!#REF!="No Data",1,IF(#REF!&lt;&gt;"",1,0))</f>
        <v>#REF!</v>
      </c>
      <c r="U146" s="213" t="e">
        <f>IF('Crisis Indicator Data'!#REF!="No Data",1,IF(#REF!&lt;&gt;"",1,0))</f>
        <v>#REF!</v>
      </c>
      <c r="V146" s="213" t="e">
        <f>IF('Crisis Indicator Data'!#REF!="No Data",1,IF(#REF!&lt;&gt;"",1,0))</f>
        <v>#REF!</v>
      </c>
      <c r="W146" s="213" t="e">
        <f>IF('Crisis Indicator Data'!#REF!="No Data",1,IF(#REF!&lt;&gt;"",1,0))</f>
        <v>#REF!</v>
      </c>
      <c r="X146" s="213" t="e">
        <f>IF('Crisis Indicator Data'!#REF!="No Data",1,IF(#REF!&lt;&gt;"",1,0))</f>
        <v>#REF!</v>
      </c>
      <c r="Y146" s="213" t="e">
        <f>IF('Crisis Indicator Data'!#REF!="No Data",1,IF(#REF!&lt;&gt;"",1,0))</f>
        <v>#REF!</v>
      </c>
      <c r="Z146" s="213" t="e">
        <f>IF('Crisis Indicator Data'!#REF!="No Data",1,IF(#REF!&lt;&gt;"",1,0))</f>
        <v>#REF!</v>
      </c>
      <c r="AA146" s="213" t="e">
        <f>IF('Crisis Indicator Data'!#REF!="No Data",1,IF(#REF!&lt;&gt;"",1,0))</f>
        <v>#REF!</v>
      </c>
      <c r="AB146" s="213" t="e">
        <f>IF('Crisis Indicator Data'!#REF!="No Data",1,IF(#REF!&lt;&gt;"",1,0))</f>
        <v>#REF!</v>
      </c>
      <c r="AC146" s="213" t="e">
        <f>IF('Crisis Indicator Data'!#REF!="No Data",1,IF(#REF!&lt;&gt;"",1,0))</f>
        <v>#REF!</v>
      </c>
      <c r="AD146" s="213" t="e">
        <f>IF('Crisis Indicator Data'!#REF!="No Data",1,IF(#REF!&lt;&gt;"",1,0))</f>
        <v>#REF!</v>
      </c>
      <c r="AE146" s="213" t="e">
        <f>IF('Crisis Indicator Data'!#REF!="No Data",1,IF(#REF!&lt;&gt;"",1,0))</f>
        <v>#REF!</v>
      </c>
      <c r="AF146" s="213" t="e">
        <f>IF('Crisis Indicator Data'!#REF!="No Data",1,IF(#REF!&lt;&gt;"",1,0))</f>
        <v>#REF!</v>
      </c>
      <c r="AG146" s="213" t="e">
        <f>IF('Crisis Indicator Data'!#REF!="No Data",1,IF(#REF!&lt;&gt;"",1,0))</f>
        <v>#REF!</v>
      </c>
      <c r="AH146" s="213" t="e">
        <f>IF('Crisis Indicator Data'!#REF!="No Data",1,IF(#REF!&lt;&gt;"",1,0))</f>
        <v>#REF!</v>
      </c>
      <c r="AI146" s="213" t="e">
        <f>IF('Crisis Indicator Data'!#REF!="No Data",1,IF(#REF!&lt;&gt;"",1,0))</f>
        <v>#REF!</v>
      </c>
      <c r="AJ146" s="213" t="e">
        <f>IF('Crisis Indicator Data'!#REF!="No Data",1,IF(#REF!&lt;&gt;"",1,0))</f>
        <v>#REF!</v>
      </c>
      <c r="AK146" s="213" t="e">
        <f>IF('Crisis Indicator Data'!#REF!="No Data",1,IF(#REF!&lt;&gt;"",1,0))</f>
        <v>#REF!</v>
      </c>
      <c r="AL146" s="213" t="e">
        <f>IF('Crisis Indicator Data'!#REF!="No Data",1,IF(#REF!&lt;&gt;"",1,0))</f>
        <v>#REF!</v>
      </c>
      <c r="AM146" s="213" t="e">
        <f>IF('Crisis Indicator Data'!#REF!="No Data",1,IF(#REF!&lt;&gt;"",1,0))</f>
        <v>#REF!</v>
      </c>
      <c r="AN146" s="213" t="e">
        <f>IF('Crisis Indicator Data'!#REF!="No Data",1,IF(#REF!&lt;&gt;"",1,0))</f>
        <v>#REF!</v>
      </c>
      <c r="AO146" s="213" t="e">
        <f>IF('Crisis Indicator Data'!#REF!="No Data",1,IF(#REF!&lt;&gt;"",1,0))</f>
        <v>#REF!</v>
      </c>
      <c r="AP146" s="213" t="e">
        <f>IF('Crisis Indicator Data'!#REF!="No Data",1,IF(#REF!&lt;&gt;"",1,0))</f>
        <v>#REF!</v>
      </c>
      <c r="AQ146" s="213" t="e">
        <f>IF('Crisis Indicator Data'!#REF!="No Data",1,IF(#REF!&lt;&gt;"",1,0))</f>
        <v>#REF!</v>
      </c>
      <c r="AR146" s="213" t="e">
        <f>IF('Crisis Indicator Data'!#REF!="No Data",1,IF(#REF!&lt;&gt;"",1,0))</f>
        <v>#REF!</v>
      </c>
      <c r="AS146" s="213" t="e">
        <f>IF('Crisis Indicator Data'!#REF!="No Data",1,IF(#REF!&lt;&gt;"",1,0))</f>
        <v>#REF!</v>
      </c>
      <c r="AT146" s="213" t="e">
        <f>IF('Crisis Indicator Data'!#REF!="No Data",1,IF(#REF!&lt;&gt;"",1,0))</f>
        <v>#REF!</v>
      </c>
      <c r="AU146" s="213" t="e">
        <f>IF('Crisis Indicator Data'!#REF!="No Data",1,IF(#REF!&lt;&gt;"",1,0))</f>
        <v>#REF!</v>
      </c>
      <c r="AV146" s="213" t="e">
        <f>IF('Crisis Indicator Data'!#REF!="No Data",1,IF(#REF!&lt;&gt;"",1,0))</f>
        <v>#REF!</v>
      </c>
      <c r="AW146" s="213" t="e">
        <f>IF('Crisis Indicator Data'!#REF!="No Data",1,IF(#REF!&lt;&gt;"",1,0))</f>
        <v>#REF!</v>
      </c>
      <c r="AX146" s="213" t="e">
        <f>IF('Crisis Indicator Data'!#REF!="No Data",1,IF(#REF!&lt;&gt;"",1,0))</f>
        <v>#REF!</v>
      </c>
      <c r="AY146" s="213" t="e">
        <f>IF('Crisis Indicator Data'!#REF!="No Data",1,IF(#REF!&lt;&gt;"",1,0))</f>
        <v>#REF!</v>
      </c>
      <c r="AZ146" s="213" t="e">
        <f>IF('Crisis Indicator Data'!#REF!="No Data",1,IF(#REF!&lt;&gt;"",1,0))</f>
        <v>#REF!</v>
      </c>
      <c r="BA146" t="e">
        <f t="shared" si="8"/>
        <v>#REF!</v>
      </c>
      <c r="BB146" s="22" t="e">
        <f t="shared" si="9"/>
        <v>#REF!</v>
      </c>
    </row>
    <row r="147" spans="1:54" x14ac:dyDescent="0.35">
      <c r="A147" t="s">
        <v>8301</v>
      </c>
      <c r="B147" s="213" t="e">
        <f>IF('Crisis Indicator Data'!#REF!="No Data",1,IF(#REF!&lt;&gt;"",1,0))</f>
        <v>#REF!</v>
      </c>
      <c r="C147" s="213" t="e">
        <f>IF('Crisis Indicator Data'!#REF!="No Data",1,IF(#REF!&lt;&gt;"",1,0))</f>
        <v>#REF!</v>
      </c>
      <c r="D147" s="213" t="e">
        <f>IF('Crisis Indicator Data'!#REF!="No Data",1,IF(#REF!&lt;&gt;"",1,0))</f>
        <v>#REF!</v>
      </c>
      <c r="E147" s="213" t="e">
        <f>IF('Crisis Indicator Data'!#REF!="No Data",1,IF(#REF!&lt;&gt;"",1,0))</f>
        <v>#REF!</v>
      </c>
      <c r="F147" s="213" t="e">
        <f>IF('Crisis Indicator Data'!#REF!="No Data",1,IF(#REF!&lt;&gt;"",1,0))</f>
        <v>#REF!</v>
      </c>
      <c r="G147" s="213" t="e">
        <f>IF('Crisis Indicator Data'!#REF!="No Data",1,IF(#REF!&lt;&gt;"",1,0))</f>
        <v>#REF!</v>
      </c>
      <c r="H147" s="213" t="e">
        <f>IF('Crisis Indicator Data'!#REF!="No Data",1,IF(#REF!&lt;&gt;"",1,0))</f>
        <v>#REF!</v>
      </c>
      <c r="I147" s="213" t="e">
        <f>IF('Crisis Indicator Data'!#REF!="No Data",1,IF(#REF!&lt;&gt;"",1,0))</f>
        <v>#REF!</v>
      </c>
      <c r="J147" s="213" t="e">
        <f>IF('Crisis Indicator Data'!#REF!="No Data",1,IF(#REF!&lt;&gt;"",1,0))</f>
        <v>#REF!</v>
      </c>
      <c r="K147" s="213" t="e">
        <f>IF('Crisis Indicator Data'!#REF!="No Data",1,IF(#REF!&lt;&gt;"",1,0))</f>
        <v>#REF!</v>
      </c>
      <c r="L147" s="213" t="e">
        <f>IF('Crisis Indicator Data'!#REF!="No Data",1,IF(#REF!&lt;&gt;"",1,0))</f>
        <v>#REF!</v>
      </c>
      <c r="M147" s="213" t="e">
        <f>IF('Crisis Indicator Data'!#REF!="No Data",1,IF(#REF!&lt;&gt;"",1,0))</f>
        <v>#REF!</v>
      </c>
      <c r="N147" s="213" t="e">
        <f>IF('Crisis Indicator Data'!#REF!="No Data",1,IF(#REF!&lt;&gt;"",1,0))</f>
        <v>#REF!</v>
      </c>
      <c r="O147" s="213" t="e">
        <f>IF('Crisis Indicator Data'!#REF!="No Data",1,IF(#REF!&lt;&gt;"",1,0))</f>
        <v>#REF!</v>
      </c>
      <c r="P147" s="213" t="e">
        <f>IF('Crisis Indicator Data'!#REF!="No Data",1,IF(#REF!&lt;&gt;"",1,0))</f>
        <v>#REF!</v>
      </c>
      <c r="Q147" s="213" t="e">
        <f>IF('Crisis Indicator Data'!#REF!="No Data",1,IF(#REF!&lt;&gt;"",1,0))</f>
        <v>#REF!</v>
      </c>
      <c r="R147" s="213" t="e">
        <f>IF('Crisis Indicator Data'!#REF!="No Data",1,IF(#REF!&lt;&gt;"",1,0))</f>
        <v>#REF!</v>
      </c>
      <c r="S147" s="213" t="e">
        <f>IF('Crisis Indicator Data'!#REF!="No Data",1,IF(#REF!&lt;&gt;"",1,0))</f>
        <v>#REF!</v>
      </c>
      <c r="T147" s="213" t="e">
        <f>IF('Crisis Indicator Data'!#REF!="No Data",1,IF(#REF!&lt;&gt;"",1,0))</f>
        <v>#REF!</v>
      </c>
      <c r="U147" s="213" t="e">
        <f>IF('Crisis Indicator Data'!#REF!="No Data",1,IF(#REF!&lt;&gt;"",1,0))</f>
        <v>#REF!</v>
      </c>
      <c r="V147" s="213" t="e">
        <f>IF('Crisis Indicator Data'!#REF!="No Data",1,IF(#REF!&lt;&gt;"",1,0))</f>
        <v>#REF!</v>
      </c>
      <c r="W147" s="213" t="e">
        <f>IF('Crisis Indicator Data'!#REF!="No Data",1,IF(#REF!&lt;&gt;"",1,0))</f>
        <v>#REF!</v>
      </c>
      <c r="X147" s="213" t="e">
        <f>IF('Crisis Indicator Data'!#REF!="No Data",1,IF(#REF!&lt;&gt;"",1,0))</f>
        <v>#REF!</v>
      </c>
      <c r="Y147" s="213" t="e">
        <f>IF('Crisis Indicator Data'!#REF!="No Data",1,IF(#REF!&lt;&gt;"",1,0))</f>
        <v>#REF!</v>
      </c>
      <c r="Z147" s="213" t="e">
        <f>IF('Crisis Indicator Data'!#REF!="No Data",1,IF(#REF!&lt;&gt;"",1,0))</f>
        <v>#REF!</v>
      </c>
      <c r="AA147" s="213" t="e">
        <f>IF('Crisis Indicator Data'!#REF!="No Data",1,IF(#REF!&lt;&gt;"",1,0))</f>
        <v>#REF!</v>
      </c>
      <c r="AB147" s="213" t="e">
        <f>IF('Crisis Indicator Data'!#REF!="No Data",1,IF(#REF!&lt;&gt;"",1,0))</f>
        <v>#REF!</v>
      </c>
      <c r="AC147" s="213" t="e">
        <f>IF('Crisis Indicator Data'!#REF!="No Data",1,IF(#REF!&lt;&gt;"",1,0))</f>
        <v>#REF!</v>
      </c>
      <c r="AD147" s="213" t="e">
        <f>IF('Crisis Indicator Data'!#REF!="No Data",1,IF(#REF!&lt;&gt;"",1,0))</f>
        <v>#REF!</v>
      </c>
      <c r="AE147" s="213" t="e">
        <f>IF('Crisis Indicator Data'!#REF!="No Data",1,IF(#REF!&lt;&gt;"",1,0))</f>
        <v>#REF!</v>
      </c>
      <c r="AF147" s="213" t="e">
        <f>IF('Crisis Indicator Data'!#REF!="No Data",1,IF(#REF!&lt;&gt;"",1,0))</f>
        <v>#REF!</v>
      </c>
      <c r="AG147" s="213" t="e">
        <f>IF('Crisis Indicator Data'!#REF!="No Data",1,IF(#REF!&lt;&gt;"",1,0))</f>
        <v>#REF!</v>
      </c>
      <c r="AH147" s="213" t="e">
        <f>IF('Crisis Indicator Data'!#REF!="No Data",1,IF(#REF!&lt;&gt;"",1,0))</f>
        <v>#REF!</v>
      </c>
      <c r="AI147" s="213" t="e">
        <f>IF('Crisis Indicator Data'!#REF!="No Data",1,IF(#REF!&lt;&gt;"",1,0))</f>
        <v>#REF!</v>
      </c>
      <c r="AJ147" s="213" t="e">
        <f>IF('Crisis Indicator Data'!#REF!="No Data",1,IF(#REF!&lt;&gt;"",1,0))</f>
        <v>#REF!</v>
      </c>
      <c r="AK147" s="213" t="e">
        <f>IF('Crisis Indicator Data'!#REF!="No Data",1,IF(#REF!&lt;&gt;"",1,0))</f>
        <v>#REF!</v>
      </c>
      <c r="AL147" s="213" t="e">
        <f>IF('Crisis Indicator Data'!#REF!="No Data",1,IF(#REF!&lt;&gt;"",1,0))</f>
        <v>#REF!</v>
      </c>
      <c r="AM147" s="213" t="e">
        <f>IF('Crisis Indicator Data'!#REF!="No Data",1,IF(#REF!&lt;&gt;"",1,0))</f>
        <v>#REF!</v>
      </c>
      <c r="AN147" s="213" t="e">
        <f>IF('Crisis Indicator Data'!#REF!="No Data",1,IF(#REF!&lt;&gt;"",1,0))</f>
        <v>#REF!</v>
      </c>
      <c r="AO147" s="213" t="e">
        <f>IF('Crisis Indicator Data'!#REF!="No Data",1,IF(#REF!&lt;&gt;"",1,0))</f>
        <v>#REF!</v>
      </c>
      <c r="AP147" s="213" t="e">
        <f>IF('Crisis Indicator Data'!#REF!="No Data",1,IF(#REF!&lt;&gt;"",1,0))</f>
        <v>#REF!</v>
      </c>
      <c r="AQ147" s="213" t="e">
        <f>IF('Crisis Indicator Data'!#REF!="No Data",1,IF(#REF!&lt;&gt;"",1,0))</f>
        <v>#REF!</v>
      </c>
      <c r="AR147" s="213" t="e">
        <f>IF('Crisis Indicator Data'!#REF!="No Data",1,IF(#REF!&lt;&gt;"",1,0))</f>
        <v>#REF!</v>
      </c>
      <c r="AS147" s="213" t="e">
        <f>IF('Crisis Indicator Data'!#REF!="No Data",1,IF(#REF!&lt;&gt;"",1,0))</f>
        <v>#REF!</v>
      </c>
      <c r="AT147" s="213" t="e">
        <f>IF('Crisis Indicator Data'!#REF!="No Data",1,IF(#REF!&lt;&gt;"",1,0))</f>
        <v>#REF!</v>
      </c>
      <c r="AU147" s="213" t="e">
        <f>IF('Crisis Indicator Data'!#REF!="No Data",1,IF(#REF!&lt;&gt;"",1,0))</f>
        <v>#REF!</v>
      </c>
      <c r="AV147" s="213" t="e">
        <f>IF('Crisis Indicator Data'!#REF!="No Data",1,IF(#REF!&lt;&gt;"",1,0))</f>
        <v>#REF!</v>
      </c>
      <c r="AW147" s="213" t="e">
        <f>IF('Crisis Indicator Data'!#REF!="No Data",1,IF(#REF!&lt;&gt;"",1,0))</f>
        <v>#REF!</v>
      </c>
      <c r="AX147" s="213" t="e">
        <f>IF('Crisis Indicator Data'!#REF!="No Data",1,IF(#REF!&lt;&gt;"",1,0))</f>
        <v>#REF!</v>
      </c>
      <c r="AY147" s="213" t="e">
        <f>IF('Crisis Indicator Data'!#REF!="No Data",1,IF(#REF!&lt;&gt;"",1,0))</f>
        <v>#REF!</v>
      </c>
      <c r="AZ147" s="213" t="e">
        <f>IF('Crisis Indicator Data'!#REF!="No Data",1,IF(#REF!&lt;&gt;"",1,0))</f>
        <v>#REF!</v>
      </c>
      <c r="BA147" t="e">
        <f t="shared" si="8"/>
        <v>#REF!</v>
      </c>
      <c r="BB147" s="22" t="e">
        <f t="shared" si="9"/>
        <v>#REF!</v>
      </c>
    </row>
    <row r="148" spans="1:54" x14ac:dyDescent="0.35">
      <c r="A148" t="s">
        <v>8286</v>
      </c>
      <c r="B148" s="213" t="e">
        <f>IF('Crisis Indicator Data'!#REF!="No Data",1,IF(#REF!&lt;&gt;"",1,0))</f>
        <v>#REF!</v>
      </c>
      <c r="C148" s="213" t="e">
        <f>IF('Crisis Indicator Data'!#REF!="No Data",1,IF(#REF!&lt;&gt;"",1,0))</f>
        <v>#REF!</v>
      </c>
      <c r="D148" s="213" t="e">
        <f>IF('Crisis Indicator Data'!#REF!="No Data",1,IF(#REF!&lt;&gt;"",1,0))</f>
        <v>#REF!</v>
      </c>
      <c r="E148" s="213" t="e">
        <f>IF('Crisis Indicator Data'!#REF!="No Data",1,IF(#REF!&lt;&gt;"",1,0))</f>
        <v>#REF!</v>
      </c>
      <c r="F148" s="213" t="e">
        <f>IF('Crisis Indicator Data'!#REF!="No Data",1,IF(#REF!&lt;&gt;"",1,0))</f>
        <v>#REF!</v>
      </c>
      <c r="G148" s="213" t="e">
        <f>IF('Crisis Indicator Data'!#REF!="No Data",1,IF(#REF!&lt;&gt;"",1,0))</f>
        <v>#REF!</v>
      </c>
      <c r="H148" s="213" t="e">
        <f>IF('Crisis Indicator Data'!#REF!="No Data",1,IF(#REF!&lt;&gt;"",1,0))</f>
        <v>#REF!</v>
      </c>
      <c r="I148" s="213" t="e">
        <f>IF('Crisis Indicator Data'!#REF!="No Data",1,IF(#REF!&lt;&gt;"",1,0))</f>
        <v>#REF!</v>
      </c>
      <c r="J148" s="213" t="e">
        <f>IF('Crisis Indicator Data'!#REF!="No Data",1,IF(#REF!&lt;&gt;"",1,0))</f>
        <v>#REF!</v>
      </c>
      <c r="K148" s="213" t="e">
        <f>IF('Crisis Indicator Data'!#REF!="No Data",1,IF(#REF!&lt;&gt;"",1,0))</f>
        <v>#REF!</v>
      </c>
      <c r="L148" s="213" t="e">
        <f>IF('Crisis Indicator Data'!#REF!="No Data",1,IF(#REF!&lt;&gt;"",1,0))</f>
        <v>#REF!</v>
      </c>
      <c r="M148" s="213" t="e">
        <f>IF('Crisis Indicator Data'!#REF!="No Data",1,IF(#REF!&lt;&gt;"",1,0))</f>
        <v>#REF!</v>
      </c>
      <c r="N148" s="213" t="e">
        <f>IF('Crisis Indicator Data'!#REF!="No Data",1,IF(#REF!&lt;&gt;"",1,0))</f>
        <v>#REF!</v>
      </c>
      <c r="O148" s="213" t="e">
        <f>IF('Crisis Indicator Data'!#REF!="No Data",1,IF(#REF!&lt;&gt;"",1,0))</f>
        <v>#REF!</v>
      </c>
      <c r="P148" s="213" t="e">
        <f>IF('Crisis Indicator Data'!#REF!="No Data",1,IF(#REF!&lt;&gt;"",1,0))</f>
        <v>#REF!</v>
      </c>
      <c r="Q148" s="213" t="e">
        <f>IF('Crisis Indicator Data'!#REF!="No Data",1,IF(#REF!&lt;&gt;"",1,0))</f>
        <v>#REF!</v>
      </c>
      <c r="R148" s="213" t="e">
        <f>IF('Crisis Indicator Data'!#REF!="No Data",1,IF(#REF!&lt;&gt;"",1,0))</f>
        <v>#REF!</v>
      </c>
      <c r="S148" s="213" t="e">
        <f>IF('Crisis Indicator Data'!#REF!="No Data",1,IF(#REF!&lt;&gt;"",1,0))</f>
        <v>#REF!</v>
      </c>
      <c r="T148" s="213" t="e">
        <f>IF('Crisis Indicator Data'!#REF!="No Data",1,IF(#REF!&lt;&gt;"",1,0))</f>
        <v>#REF!</v>
      </c>
      <c r="U148" s="213" t="e">
        <f>IF('Crisis Indicator Data'!#REF!="No Data",1,IF(#REF!&lt;&gt;"",1,0))</f>
        <v>#REF!</v>
      </c>
      <c r="V148" s="213" t="e">
        <f>IF('Crisis Indicator Data'!#REF!="No Data",1,IF(#REF!&lt;&gt;"",1,0))</f>
        <v>#REF!</v>
      </c>
      <c r="W148" s="213" t="e">
        <f>IF('Crisis Indicator Data'!#REF!="No Data",1,IF(#REF!&lt;&gt;"",1,0))</f>
        <v>#REF!</v>
      </c>
      <c r="X148" s="213" t="e">
        <f>IF('Crisis Indicator Data'!#REF!="No Data",1,IF(#REF!&lt;&gt;"",1,0))</f>
        <v>#REF!</v>
      </c>
      <c r="Y148" s="213" t="e">
        <f>IF('Crisis Indicator Data'!#REF!="No Data",1,IF(#REF!&lt;&gt;"",1,0))</f>
        <v>#REF!</v>
      </c>
      <c r="Z148" s="213" t="e">
        <f>IF('Crisis Indicator Data'!#REF!="No Data",1,IF(#REF!&lt;&gt;"",1,0))</f>
        <v>#REF!</v>
      </c>
      <c r="AA148" s="213" t="e">
        <f>IF('Crisis Indicator Data'!#REF!="No Data",1,IF(#REF!&lt;&gt;"",1,0))</f>
        <v>#REF!</v>
      </c>
      <c r="AB148" s="213" t="e">
        <f>IF('Crisis Indicator Data'!#REF!="No Data",1,IF(#REF!&lt;&gt;"",1,0))</f>
        <v>#REF!</v>
      </c>
      <c r="AC148" s="213" t="e">
        <f>IF('Crisis Indicator Data'!#REF!="No Data",1,IF(#REF!&lt;&gt;"",1,0))</f>
        <v>#REF!</v>
      </c>
      <c r="AD148" s="213" t="e">
        <f>IF('Crisis Indicator Data'!#REF!="No Data",1,IF(#REF!&lt;&gt;"",1,0))</f>
        <v>#REF!</v>
      </c>
      <c r="AE148" s="213" t="e">
        <f>IF('Crisis Indicator Data'!#REF!="No Data",1,IF(#REF!&lt;&gt;"",1,0))</f>
        <v>#REF!</v>
      </c>
      <c r="AF148" s="213" t="e">
        <f>IF('Crisis Indicator Data'!#REF!="No Data",1,IF(#REF!&lt;&gt;"",1,0))</f>
        <v>#REF!</v>
      </c>
      <c r="AG148" s="213" t="e">
        <f>IF('Crisis Indicator Data'!#REF!="No Data",1,IF(#REF!&lt;&gt;"",1,0))</f>
        <v>#REF!</v>
      </c>
      <c r="AH148" s="213" t="e">
        <f>IF('Crisis Indicator Data'!#REF!="No Data",1,IF(#REF!&lt;&gt;"",1,0))</f>
        <v>#REF!</v>
      </c>
      <c r="AI148" s="213" t="e">
        <f>IF('Crisis Indicator Data'!#REF!="No Data",1,IF(#REF!&lt;&gt;"",1,0))</f>
        <v>#REF!</v>
      </c>
      <c r="AJ148" s="213" t="e">
        <f>IF('Crisis Indicator Data'!#REF!="No Data",1,IF(#REF!&lt;&gt;"",1,0))</f>
        <v>#REF!</v>
      </c>
      <c r="AK148" s="213" t="e">
        <f>IF('Crisis Indicator Data'!#REF!="No Data",1,IF(#REF!&lt;&gt;"",1,0))</f>
        <v>#REF!</v>
      </c>
      <c r="AL148" s="213" t="e">
        <f>IF('Crisis Indicator Data'!#REF!="No Data",1,IF(#REF!&lt;&gt;"",1,0))</f>
        <v>#REF!</v>
      </c>
      <c r="AM148" s="213" t="e">
        <f>IF('Crisis Indicator Data'!#REF!="No Data",1,IF(#REF!&lt;&gt;"",1,0))</f>
        <v>#REF!</v>
      </c>
      <c r="AN148" s="213" t="e">
        <f>IF('Crisis Indicator Data'!#REF!="No Data",1,IF(#REF!&lt;&gt;"",1,0))</f>
        <v>#REF!</v>
      </c>
      <c r="AO148" s="213" t="e">
        <f>IF('Crisis Indicator Data'!#REF!="No Data",1,IF(#REF!&lt;&gt;"",1,0))</f>
        <v>#REF!</v>
      </c>
      <c r="AP148" s="213" t="e">
        <f>IF('Crisis Indicator Data'!#REF!="No Data",1,IF(#REF!&lt;&gt;"",1,0))</f>
        <v>#REF!</v>
      </c>
      <c r="AQ148" s="213" t="e">
        <f>IF('Crisis Indicator Data'!#REF!="No Data",1,IF(#REF!&lt;&gt;"",1,0))</f>
        <v>#REF!</v>
      </c>
      <c r="AR148" s="213" t="e">
        <f>IF('Crisis Indicator Data'!#REF!="No Data",1,IF(#REF!&lt;&gt;"",1,0))</f>
        <v>#REF!</v>
      </c>
      <c r="AS148" s="213" t="e">
        <f>IF('Crisis Indicator Data'!#REF!="No Data",1,IF(#REF!&lt;&gt;"",1,0))</f>
        <v>#REF!</v>
      </c>
      <c r="AT148" s="213" t="e">
        <f>IF('Crisis Indicator Data'!#REF!="No Data",1,IF(#REF!&lt;&gt;"",1,0))</f>
        <v>#REF!</v>
      </c>
      <c r="AU148" s="213" t="e">
        <f>IF('Crisis Indicator Data'!#REF!="No Data",1,IF(#REF!&lt;&gt;"",1,0))</f>
        <v>#REF!</v>
      </c>
      <c r="AV148" s="213" t="e">
        <f>IF('Crisis Indicator Data'!#REF!="No Data",1,IF(#REF!&lt;&gt;"",1,0))</f>
        <v>#REF!</v>
      </c>
      <c r="AW148" s="213" t="e">
        <f>IF('Crisis Indicator Data'!#REF!="No Data",1,IF(#REF!&lt;&gt;"",1,0))</f>
        <v>#REF!</v>
      </c>
      <c r="AX148" s="213" t="e">
        <f>IF('Crisis Indicator Data'!#REF!="No Data",1,IF(#REF!&lt;&gt;"",1,0))</f>
        <v>#REF!</v>
      </c>
      <c r="AY148" s="213" t="e">
        <f>IF('Crisis Indicator Data'!#REF!="No Data",1,IF(#REF!&lt;&gt;"",1,0))</f>
        <v>#REF!</v>
      </c>
      <c r="AZ148" s="213" t="e">
        <f>IF('Crisis Indicator Data'!#REF!="No Data",1,IF(#REF!&lt;&gt;"",1,0))</f>
        <v>#REF!</v>
      </c>
      <c r="BA148" t="e">
        <f t="shared" si="8"/>
        <v>#REF!</v>
      </c>
      <c r="BB148" s="22" t="e">
        <f t="shared" si="9"/>
        <v>#REF!</v>
      </c>
    </row>
    <row r="149" spans="1:54" x14ac:dyDescent="0.35">
      <c r="A149" t="s">
        <v>8288</v>
      </c>
      <c r="B149" s="213" t="e">
        <f>IF('Crisis Indicator Data'!#REF!="No Data",1,IF(#REF!&lt;&gt;"",1,0))</f>
        <v>#REF!</v>
      </c>
      <c r="C149" s="213" t="e">
        <f>IF('Crisis Indicator Data'!#REF!="No Data",1,IF(#REF!&lt;&gt;"",1,0))</f>
        <v>#REF!</v>
      </c>
      <c r="D149" s="213" t="e">
        <f>IF('Crisis Indicator Data'!#REF!="No Data",1,IF(#REF!&lt;&gt;"",1,0))</f>
        <v>#REF!</v>
      </c>
      <c r="E149" s="213" t="e">
        <f>IF('Crisis Indicator Data'!#REF!="No Data",1,IF(#REF!&lt;&gt;"",1,0))</f>
        <v>#REF!</v>
      </c>
      <c r="F149" s="213" t="e">
        <f>IF('Crisis Indicator Data'!#REF!="No Data",1,IF(#REF!&lt;&gt;"",1,0))</f>
        <v>#REF!</v>
      </c>
      <c r="G149" s="213" t="e">
        <f>IF('Crisis Indicator Data'!#REF!="No Data",1,IF(#REF!&lt;&gt;"",1,0))</f>
        <v>#REF!</v>
      </c>
      <c r="H149" s="213" t="e">
        <f>IF('Crisis Indicator Data'!#REF!="No Data",1,IF(#REF!&lt;&gt;"",1,0))</f>
        <v>#REF!</v>
      </c>
      <c r="I149" s="213" t="e">
        <f>IF('Crisis Indicator Data'!#REF!="No Data",1,IF(#REF!&lt;&gt;"",1,0))</f>
        <v>#REF!</v>
      </c>
      <c r="J149" s="213" t="e">
        <f>IF('Crisis Indicator Data'!#REF!="No Data",1,IF(#REF!&lt;&gt;"",1,0))</f>
        <v>#REF!</v>
      </c>
      <c r="K149" s="213" t="e">
        <f>IF('Crisis Indicator Data'!#REF!="No Data",1,IF(#REF!&lt;&gt;"",1,0))</f>
        <v>#REF!</v>
      </c>
      <c r="L149" s="213" t="e">
        <f>IF('Crisis Indicator Data'!#REF!="No Data",1,IF(#REF!&lt;&gt;"",1,0))</f>
        <v>#REF!</v>
      </c>
      <c r="M149" s="213" t="e">
        <f>IF('Crisis Indicator Data'!#REF!="No Data",1,IF(#REF!&lt;&gt;"",1,0))</f>
        <v>#REF!</v>
      </c>
      <c r="N149" s="213" t="e">
        <f>IF('Crisis Indicator Data'!#REF!="No Data",1,IF(#REF!&lt;&gt;"",1,0))</f>
        <v>#REF!</v>
      </c>
      <c r="O149" s="213" t="e">
        <f>IF('Crisis Indicator Data'!#REF!="No Data",1,IF(#REF!&lt;&gt;"",1,0))</f>
        <v>#REF!</v>
      </c>
      <c r="P149" s="213" t="e">
        <f>IF('Crisis Indicator Data'!#REF!="No Data",1,IF(#REF!&lt;&gt;"",1,0))</f>
        <v>#REF!</v>
      </c>
      <c r="Q149" s="213" t="e">
        <f>IF('Crisis Indicator Data'!#REF!="No Data",1,IF(#REF!&lt;&gt;"",1,0))</f>
        <v>#REF!</v>
      </c>
      <c r="R149" s="213" t="e">
        <f>IF('Crisis Indicator Data'!#REF!="No Data",1,IF(#REF!&lt;&gt;"",1,0))</f>
        <v>#REF!</v>
      </c>
      <c r="S149" s="213" t="e">
        <f>IF('Crisis Indicator Data'!#REF!="No Data",1,IF(#REF!&lt;&gt;"",1,0))</f>
        <v>#REF!</v>
      </c>
      <c r="T149" s="213" t="e">
        <f>IF('Crisis Indicator Data'!#REF!="No Data",1,IF(#REF!&lt;&gt;"",1,0))</f>
        <v>#REF!</v>
      </c>
      <c r="U149" s="213" t="e">
        <f>IF('Crisis Indicator Data'!#REF!="No Data",1,IF(#REF!&lt;&gt;"",1,0))</f>
        <v>#REF!</v>
      </c>
      <c r="V149" s="213" t="e">
        <f>IF('Crisis Indicator Data'!#REF!="No Data",1,IF(#REF!&lt;&gt;"",1,0))</f>
        <v>#REF!</v>
      </c>
      <c r="W149" s="213" t="e">
        <f>IF('Crisis Indicator Data'!#REF!="No Data",1,IF(#REF!&lt;&gt;"",1,0))</f>
        <v>#REF!</v>
      </c>
      <c r="X149" s="213" t="e">
        <f>IF('Crisis Indicator Data'!#REF!="No Data",1,IF(#REF!&lt;&gt;"",1,0))</f>
        <v>#REF!</v>
      </c>
      <c r="Y149" s="213" t="e">
        <f>IF('Crisis Indicator Data'!#REF!="No Data",1,IF(#REF!&lt;&gt;"",1,0))</f>
        <v>#REF!</v>
      </c>
      <c r="Z149" s="213" t="e">
        <f>IF('Crisis Indicator Data'!#REF!="No Data",1,IF(#REF!&lt;&gt;"",1,0))</f>
        <v>#REF!</v>
      </c>
      <c r="AA149" s="213" t="e">
        <f>IF('Crisis Indicator Data'!#REF!="No Data",1,IF(#REF!&lt;&gt;"",1,0))</f>
        <v>#REF!</v>
      </c>
      <c r="AB149" s="213" t="e">
        <f>IF('Crisis Indicator Data'!#REF!="No Data",1,IF(#REF!&lt;&gt;"",1,0))</f>
        <v>#REF!</v>
      </c>
      <c r="AC149" s="213" t="e">
        <f>IF('Crisis Indicator Data'!#REF!="No Data",1,IF(#REF!&lt;&gt;"",1,0))</f>
        <v>#REF!</v>
      </c>
      <c r="AD149" s="213" t="e">
        <f>IF('Crisis Indicator Data'!#REF!="No Data",1,IF(#REF!&lt;&gt;"",1,0))</f>
        <v>#REF!</v>
      </c>
      <c r="AE149" s="213" t="e">
        <f>IF('Crisis Indicator Data'!#REF!="No Data",1,IF(#REF!&lt;&gt;"",1,0))</f>
        <v>#REF!</v>
      </c>
      <c r="AF149" s="213" t="e">
        <f>IF('Crisis Indicator Data'!#REF!="No Data",1,IF(#REF!&lt;&gt;"",1,0))</f>
        <v>#REF!</v>
      </c>
      <c r="AG149" s="213" t="e">
        <f>IF('Crisis Indicator Data'!#REF!="No Data",1,IF(#REF!&lt;&gt;"",1,0))</f>
        <v>#REF!</v>
      </c>
      <c r="AH149" s="213" t="e">
        <f>IF('Crisis Indicator Data'!#REF!="No Data",1,IF(#REF!&lt;&gt;"",1,0))</f>
        <v>#REF!</v>
      </c>
      <c r="AI149" s="213" t="e">
        <f>IF('Crisis Indicator Data'!#REF!="No Data",1,IF(#REF!&lt;&gt;"",1,0))</f>
        <v>#REF!</v>
      </c>
      <c r="AJ149" s="213" t="e">
        <f>IF('Crisis Indicator Data'!#REF!="No Data",1,IF(#REF!&lt;&gt;"",1,0))</f>
        <v>#REF!</v>
      </c>
      <c r="AK149" s="213" t="e">
        <f>IF('Crisis Indicator Data'!#REF!="No Data",1,IF(#REF!&lt;&gt;"",1,0))</f>
        <v>#REF!</v>
      </c>
      <c r="AL149" s="213" t="e">
        <f>IF('Crisis Indicator Data'!#REF!="No Data",1,IF(#REF!&lt;&gt;"",1,0))</f>
        <v>#REF!</v>
      </c>
      <c r="AM149" s="213" t="e">
        <f>IF('Crisis Indicator Data'!#REF!="No Data",1,IF(#REF!&lt;&gt;"",1,0))</f>
        <v>#REF!</v>
      </c>
      <c r="AN149" s="213" t="e">
        <f>IF('Crisis Indicator Data'!#REF!="No Data",1,IF(#REF!&lt;&gt;"",1,0))</f>
        <v>#REF!</v>
      </c>
      <c r="AO149" s="213" t="e">
        <f>IF('Crisis Indicator Data'!#REF!="No Data",1,IF(#REF!&lt;&gt;"",1,0))</f>
        <v>#REF!</v>
      </c>
      <c r="AP149" s="213" t="e">
        <f>IF('Crisis Indicator Data'!#REF!="No Data",1,IF(#REF!&lt;&gt;"",1,0))</f>
        <v>#REF!</v>
      </c>
      <c r="AQ149" s="213" t="e">
        <f>IF('Crisis Indicator Data'!#REF!="No Data",1,IF(#REF!&lt;&gt;"",1,0))</f>
        <v>#REF!</v>
      </c>
      <c r="AR149" s="213" t="e">
        <f>IF('Crisis Indicator Data'!#REF!="No Data",1,IF(#REF!&lt;&gt;"",1,0))</f>
        <v>#REF!</v>
      </c>
      <c r="AS149" s="213" t="e">
        <f>IF('Crisis Indicator Data'!#REF!="No Data",1,IF(#REF!&lt;&gt;"",1,0))</f>
        <v>#REF!</v>
      </c>
      <c r="AT149" s="213" t="e">
        <f>IF('Crisis Indicator Data'!#REF!="No Data",1,IF(#REF!&lt;&gt;"",1,0))</f>
        <v>#REF!</v>
      </c>
      <c r="AU149" s="213" t="e">
        <f>IF('Crisis Indicator Data'!#REF!="No Data",1,IF(#REF!&lt;&gt;"",1,0))</f>
        <v>#REF!</v>
      </c>
      <c r="AV149" s="213" t="e">
        <f>IF('Crisis Indicator Data'!#REF!="No Data",1,IF(#REF!&lt;&gt;"",1,0))</f>
        <v>#REF!</v>
      </c>
      <c r="AW149" s="213" t="e">
        <f>IF('Crisis Indicator Data'!#REF!="No Data",1,IF(#REF!&lt;&gt;"",1,0))</f>
        <v>#REF!</v>
      </c>
      <c r="AX149" s="213" t="e">
        <f>IF('Crisis Indicator Data'!#REF!="No Data",1,IF(#REF!&lt;&gt;"",1,0))</f>
        <v>#REF!</v>
      </c>
      <c r="AY149" s="213" t="e">
        <f>IF('Crisis Indicator Data'!#REF!="No Data",1,IF(#REF!&lt;&gt;"",1,0))</f>
        <v>#REF!</v>
      </c>
      <c r="AZ149" s="213" t="e">
        <f>IF('Crisis Indicator Data'!#REF!="No Data",1,IF(#REF!&lt;&gt;"",1,0))</f>
        <v>#REF!</v>
      </c>
      <c r="BA149" t="e">
        <f t="shared" si="8"/>
        <v>#REF!</v>
      </c>
      <c r="BB149" s="22" t="e">
        <f t="shared" si="9"/>
        <v>#REF!</v>
      </c>
    </row>
    <row r="150" spans="1:54" x14ac:dyDescent="0.35">
      <c r="A150" t="s">
        <v>8298</v>
      </c>
      <c r="B150" s="213" t="e">
        <f>IF('Crisis Indicator Data'!#REF!="No Data",1,IF(#REF!&lt;&gt;"",1,0))</f>
        <v>#REF!</v>
      </c>
      <c r="C150" s="213" t="e">
        <f>IF('Crisis Indicator Data'!#REF!="No Data",1,IF(#REF!&lt;&gt;"",1,0))</f>
        <v>#REF!</v>
      </c>
      <c r="D150" s="213" t="e">
        <f>IF('Crisis Indicator Data'!#REF!="No Data",1,IF(#REF!&lt;&gt;"",1,0))</f>
        <v>#REF!</v>
      </c>
      <c r="E150" s="213" t="e">
        <f>IF('Crisis Indicator Data'!#REF!="No Data",1,IF(#REF!&lt;&gt;"",1,0))</f>
        <v>#REF!</v>
      </c>
      <c r="F150" s="213" t="e">
        <f>IF('Crisis Indicator Data'!#REF!="No Data",1,IF(#REF!&lt;&gt;"",1,0))</f>
        <v>#REF!</v>
      </c>
      <c r="G150" s="213" t="e">
        <f>IF('Crisis Indicator Data'!#REF!="No Data",1,IF(#REF!&lt;&gt;"",1,0))</f>
        <v>#REF!</v>
      </c>
      <c r="H150" s="213" t="e">
        <f>IF('Crisis Indicator Data'!#REF!="No Data",1,IF(#REF!&lt;&gt;"",1,0))</f>
        <v>#REF!</v>
      </c>
      <c r="I150" s="213" t="e">
        <f>IF('Crisis Indicator Data'!#REF!="No Data",1,IF(#REF!&lt;&gt;"",1,0))</f>
        <v>#REF!</v>
      </c>
      <c r="J150" s="213" t="e">
        <f>IF('Crisis Indicator Data'!#REF!="No Data",1,IF(#REF!&lt;&gt;"",1,0))</f>
        <v>#REF!</v>
      </c>
      <c r="K150" s="213" t="e">
        <f>IF('Crisis Indicator Data'!#REF!="No Data",1,IF(#REF!&lt;&gt;"",1,0))</f>
        <v>#REF!</v>
      </c>
      <c r="L150" s="213" t="e">
        <f>IF('Crisis Indicator Data'!#REF!="No Data",1,IF(#REF!&lt;&gt;"",1,0))</f>
        <v>#REF!</v>
      </c>
      <c r="M150" s="213" t="e">
        <f>IF('Crisis Indicator Data'!#REF!="No Data",1,IF(#REF!&lt;&gt;"",1,0))</f>
        <v>#REF!</v>
      </c>
      <c r="N150" s="213" t="e">
        <f>IF('Crisis Indicator Data'!#REF!="No Data",1,IF(#REF!&lt;&gt;"",1,0))</f>
        <v>#REF!</v>
      </c>
      <c r="O150" s="213" t="e">
        <f>IF('Crisis Indicator Data'!#REF!="No Data",1,IF(#REF!&lt;&gt;"",1,0))</f>
        <v>#REF!</v>
      </c>
      <c r="P150" s="213" t="e">
        <f>IF('Crisis Indicator Data'!#REF!="No Data",1,IF(#REF!&lt;&gt;"",1,0))</f>
        <v>#REF!</v>
      </c>
      <c r="Q150" s="213" t="e">
        <f>IF('Crisis Indicator Data'!#REF!="No Data",1,IF(#REF!&lt;&gt;"",1,0))</f>
        <v>#REF!</v>
      </c>
      <c r="R150" s="213" t="e">
        <f>IF('Crisis Indicator Data'!#REF!="No Data",1,IF(#REF!&lt;&gt;"",1,0))</f>
        <v>#REF!</v>
      </c>
      <c r="S150" s="213" t="e">
        <f>IF('Crisis Indicator Data'!#REF!="No Data",1,IF(#REF!&lt;&gt;"",1,0))</f>
        <v>#REF!</v>
      </c>
      <c r="T150" s="213" t="e">
        <f>IF('Crisis Indicator Data'!#REF!="No Data",1,IF(#REF!&lt;&gt;"",1,0))</f>
        <v>#REF!</v>
      </c>
      <c r="U150" s="213" t="e">
        <f>IF('Crisis Indicator Data'!#REF!="No Data",1,IF(#REF!&lt;&gt;"",1,0))</f>
        <v>#REF!</v>
      </c>
      <c r="V150" s="213" t="e">
        <f>IF('Crisis Indicator Data'!#REF!="No Data",1,IF(#REF!&lt;&gt;"",1,0))</f>
        <v>#REF!</v>
      </c>
      <c r="W150" s="213" t="e">
        <f>IF('Crisis Indicator Data'!#REF!="No Data",1,IF(#REF!&lt;&gt;"",1,0))</f>
        <v>#REF!</v>
      </c>
      <c r="X150" s="213" t="e">
        <f>IF('Crisis Indicator Data'!#REF!="No Data",1,IF(#REF!&lt;&gt;"",1,0))</f>
        <v>#REF!</v>
      </c>
      <c r="Y150" s="213" t="e">
        <f>IF('Crisis Indicator Data'!#REF!="No Data",1,IF(#REF!&lt;&gt;"",1,0))</f>
        <v>#REF!</v>
      </c>
      <c r="Z150" s="213" t="e">
        <f>IF('Crisis Indicator Data'!#REF!="No Data",1,IF(#REF!&lt;&gt;"",1,0))</f>
        <v>#REF!</v>
      </c>
      <c r="AA150" s="213" t="e">
        <f>IF('Crisis Indicator Data'!#REF!="No Data",1,IF(#REF!&lt;&gt;"",1,0))</f>
        <v>#REF!</v>
      </c>
      <c r="AB150" s="213" t="e">
        <f>IF('Crisis Indicator Data'!#REF!="No Data",1,IF(#REF!&lt;&gt;"",1,0))</f>
        <v>#REF!</v>
      </c>
      <c r="AC150" s="213" t="e">
        <f>IF('Crisis Indicator Data'!#REF!="No Data",1,IF(#REF!&lt;&gt;"",1,0))</f>
        <v>#REF!</v>
      </c>
      <c r="AD150" s="213" t="e">
        <f>IF('Crisis Indicator Data'!#REF!="No Data",1,IF(#REF!&lt;&gt;"",1,0))</f>
        <v>#REF!</v>
      </c>
      <c r="AE150" s="213" t="e">
        <f>IF('Crisis Indicator Data'!#REF!="No Data",1,IF(#REF!&lt;&gt;"",1,0))</f>
        <v>#REF!</v>
      </c>
      <c r="AF150" s="213" t="e">
        <f>IF('Crisis Indicator Data'!#REF!="No Data",1,IF(#REF!&lt;&gt;"",1,0))</f>
        <v>#REF!</v>
      </c>
      <c r="AG150" s="213" t="e">
        <f>IF('Crisis Indicator Data'!#REF!="No Data",1,IF(#REF!&lt;&gt;"",1,0))</f>
        <v>#REF!</v>
      </c>
      <c r="AH150" s="213" t="e">
        <f>IF('Crisis Indicator Data'!#REF!="No Data",1,IF(#REF!&lt;&gt;"",1,0))</f>
        <v>#REF!</v>
      </c>
      <c r="AI150" s="213" t="e">
        <f>IF('Crisis Indicator Data'!#REF!="No Data",1,IF(#REF!&lt;&gt;"",1,0))</f>
        <v>#REF!</v>
      </c>
      <c r="AJ150" s="213" t="e">
        <f>IF('Crisis Indicator Data'!#REF!="No Data",1,IF(#REF!&lt;&gt;"",1,0))</f>
        <v>#REF!</v>
      </c>
      <c r="AK150" s="213" t="e">
        <f>IF('Crisis Indicator Data'!#REF!="No Data",1,IF(#REF!&lt;&gt;"",1,0))</f>
        <v>#REF!</v>
      </c>
      <c r="AL150" s="213" t="e">
        <f>IF('Crisis Indicator Data'!#REF!="No Data",1,IF(#REF!&lt;&gt;"",1,0))</f>
        <v>#REF!</v>
      </c>
      <c r="AM150" s="213" t="e">
        <f>IF('Crisis Indicator Data'!#REF!="No Data",1,IF(#REF!&lt;&gt;"",1,0))</f>
        <v>#REF!</v>
      </c>
      <c r="AN150" s="213" t="e">
        <f>IF('Crisis Indicator Data'!#REF!="No Data",1,IF(#REF!&lt;&gt;"",1,0))</f>
        <v>#REF!</v>
      </c>
      <c r="AO150" s="213" t="e">
        <f>IF('Crisis Indicator Data'!#REF!="No Data",1,IF(#REF!&lt;&gt;"",1,0))</f>
        <v>#REF!</v>
      </c>
      <c r="AP150" s="213" t="e">
        <f>IF('Crisis Indicator Data'!#REF!="No Data",1,IF(#REF!&lt;&gt;"",1,0))</f>
        <v>#REF!</v>
      </c>
      <c r="AQ150" s="213" t="e">
        <f>IF('Crisis Indicator Data'!#REF!="No Data",1,IF(#REF!&lt;&gt;"",1,0))</f>
        <v>#REF!</v>
      </c>
      <c r="AR150" s="213" t="e">
        <f>IF('Crisis Indicator Data'!#REF!="No Data",1,IF(#REF!&lt;&gt;"",1,0))</f>
        <v>#REF!</v>
      </c>
      <c r="AS150" s="213" t="e">
        <f>IF('Crisis Indicator Data'!#REF!="No Data",1,IF(#REF!&lt;&gt;"",1,0))</f>
        <v>#REF!</v>
      </c>
      <c r="AT150" s="213" t="e">
        <f>IF('Crisis Indicator Data'!#REF!="No Data",1,IF(#REF!&lt;&gt;"",1,0))</f>
        <v>#REF!</v>
      </c>
      <c r="AU150" s="213" t="e">
        <f>IF('Crisis Indicator Data'!#REF!="No Data",1,IF(#REF!&lt;&gt;"",1,0))</f>
        <v>#REF!</v>
      </c>
      <c r="AV150" s="213" t="e">
        <f>IF('Crisis Indicator Data'!#REF!="No Data",1,IF(#REF!&lt;&gt;"",1,0))</f>
        <v>#REF!</v>
      </c>
      <c r="AW150" s="213" t="e">
        <f>IF('Crisis Indicator Data'!#REF!="No Data",1,IF(#REF!&lt;&gt;"",1,0))</f>
        <v>#REF!</v>
      </c>
      <c r="AX150" s="213" t="e">
        <f>IF('Crisis Indicator Data'!#REF!="No Data",1,IF(#REF!&lt;&gt;"",1,0))</f>
        <v>#REF!</v>
      </c>
      <c r="AY150" s="213" t="e">
        <f>IF('Crisis Indicator Data'!#REF!="No Data",1,IF(#REF!&lt;&gt;"",1,0))</f>
        <v>#REF!</v>
      </c>
      <c r="AZ150" s="213" t="e">
        <f>IF('Crisis Indicator Data'!#REF!="No Data",1,IF(#REF!&lt;&gt;"",1,0))</f>
        <v>#REF!</v>
      </c>
      <c r="BA150" t="e">
        <f t="shared" si="8"/>
        <v>#REF!</v>
      </c>
      <c r="BB150" s="22" t="e">
        <f t="shared" si="9"/>
        <v>#REF!</v>
      </c>
    </row>
    <row r="151" spans="1:54" x14ac:dyDescent="0.35">
      <c r="A151" t="s">
        <v>8311</v>
      </c>
      <c r="B151" s="213" t="e">
        <f>IF('Crisis Indicator Data'!#REF!="No Data",1,IF(#REF!&lt;&gt;"",1,0))</f>
        <v>#REF!</v>
      </c>
      <c r="C151" s="213" t="e">
        <f>IF('Crisis Indicator Data'!#REF!="No Data",1,IF(#REF!&lt;&gt;"",1,0))</f>
        <v>#REF!</v>
      </c>
      <c r="D151" s="213" t="e">
        <f>IF('Crisis Indicator Data'!#REF!="No Data",1,IF(#REF!&lt;&gt;"",1,0))</f>
        <v>#REF!</v>
      </c>
      <c r="E151" s="213" t="e">
        <f>IF('Crisis Indicator Data'!#REF!="No Data",1,IF(#REF!&lt;&gt;"",1,0))</f>
        <v>#REF!</v>
      </c>
      <c r="F151" s="213" t="e">
        <f>IF('Crisis Indicator Data'!#REF!="No Data",1,IF(#REF!&lt;&gt;"",1,0))</f>
        <v>#REF!</v>
      </c>
      <c r="G151" s="213" t="e">
        <f>IF('Crisis Indicator Data'!#REF!="No Data",1,IF(#REF!&lt;&gt;"",1,0))</f>
        <v>#REF!</v>
      </c>
      <c r="H151" s="213" t="e">
        <f>IF('Crisis Indicator Data'!#REF!="No Data",1,IF(#REF!&lt;&gt;"",1,0))</f>
        <v>#REF!</v>
      </c>
      <c r="I151" s="213" t="e">
        <f>IF('Crisis Indicator Data'!#REF!="No Data",1,IF(#REF!&lt;&gt;"",1,0))</f>
        <v>#REF!</v>
      </c>
      <c r="J151" s="213" t="e">
        <f>IF('Crisis Indicator Data'!#REF!="No Data",1,IF(#REF!&lt;&gt;"",1,0))</f>
        <v>#REF!</v>
      </c>
      <c r="K151" s="213" t="e">
        <f>IF('Crisis Indicator Data'!#REF!="No Data",1,IF(#REF!&lt;&gt;"",1,0))</f>
        <v>#REF!</v>
      </c>
      <c r="L151" s="213" t="e">
        <f>IF('Crisis Indicator Data'!#REF!="No Data",1,IF(#REF!&lt;&gt;"",1,0))</f>
        <v>#REF!</v>
      </c>
      <c r="M151" s="213" t="e">
        <f>IF('Crisis Indicator Data'!#REF!="No Data",1,IF(#REF!&lt;&gt;"",1,0))</f>
        <v>#REF!</v>
      </c>
      <c r="N151" s="213" t="e">
        <f>IF('Crisis Indicator Data'!#REF!="No Data",1,IF(#REF!&lt;&gt;"",1,0))</f>
        <v>#REF!</v>
      </c>
      <c r="O151" s="213" t="e">
        <f>IF('Crisis Indicator Data'!#REF!="No Data",1,IF(#REF!&lt;&gt;"",1,0))</f>
        <v>#REF!</v>
      </c>
      <c r="P151" s="213" t="e">
        <f>IF('Crisis Indicator Data'!#REF!="No Data",1,IF(#REF!&lt;&gt;"",1,0))</f>
        <v>#REF!</v>
      </c>
      <c r="Q151" s="213" t="e">
        <f>IF('Crisis Indicator Data'!#REF!="No Data",1,IF(#REF!&lt;&gt;"",1,0))</f>
        <v>#REF!</v>
      </c>
      <c r="R151" s="213" t="e">
        <f>IF('Crisis Indicator Data'!#REF!="No Data",1,IF(#REF!&lt;&gt;"",1,0))</f>
        <v>#REF!</v>
      </c>
      <c r="S151" s="213" t="e">
        <f>IF('Crisis Indicator Data'!#REF!="No Data",1,IF(#REF!&lt;&gt;"",1,0))</f>
        <v>#REF!</v>
      </c>
      <c r="T151" s="213" t="e">
        <f>IF('Crisis Indicator Data'!#REF!="No Data",1,IF(#REF!&lt;&gt;"",1,0))</f>
        <v>#REF!</v>
      </c>
      <c r="U151" s="213" t="e">
        <f>IF('Crisis Indicator Data'!#REF!="No Data",1,IF(#REF!&lt;&gt;"",1,0))</f>
        <v>#REF!</v>
      </c>
      <c r="V151" s="213" t="e">
        <f>IF('Crisis Indicator Data'!#REF!="No Data",1,IF(#REF!&lt;&gt;"",1,0))</f>
        <v>#REF!</v>
      </c>
      <c r="W151" s="213" t="e">
        <f>IF('Crisis Indicator Data'!#REF!="No Data",1,IF(#REF!&lt;&gt;"",1,0))</f>
        <v>#REF!</v>
      </c>
      <c r="X151" s="213" t="e">
        <f>IF('Crisis Indicator Data'!#REF!="No Data",1,IF(#REF!&lt;&gt;"",1,0))</f>
        <v>#REF!</v>
      </c>
      <c r="Y151" s="213" t="e">
        <f>IF('Crisis Indicator Data'!#REF!="No Data",1,IF(#REF!&lt;&gt;"",1,0))</f>
        <v>#REF!</v>
      </c>
      <c r="Z151" s="213" t="e">
        <f>IF('Crisis Indicator Data'!#REF!="No Data",1,IF(#REF!&lt;&gt;"",1,0))</f>
        <v>#REF!</v>
      </c>
      <c r="AA151" s="213" t="e">
        <f>IF('Crisis Indicator Data'!#REF!="No Data",1,IF(#REF!&lt;&gt;"",1,0))</f>
        <v>#REF!</v>
      </c>
      <c r="AB151" s="213" t="e">
        <f>IF('Crisis Indicator Data'!#REF!="No Data",1,IF(#REF!&lt;&gt;"",1,0))</f>
        <v>#REF!</v>
      </c>
      <c r="AC151" s="213" t="e">
        <f>IF('Crisis Indicator Data'!#REF!="No Data",1,IF(#REF!&lt;&gt;"",1,0))</f>
        <v>#REF!</v>
      </c>
      <c r="AD151" s="213" t="e">
        <f>IF('Crisis Indicator Data'!#REF!="No Data",1,IF(#REF!&lt;&gt;"",1,0))</f>
        <v>#REF!</v>
      </c>
      <c r="AE151" s="213" t="e">
        <f>IF('Crisis Indicator Data'!#REF!="No Data",1,IF(#REF!&lt;&gt;"",1,0))</f>
        <v>#REF!</v>
      </c>
      <c r="AF151" s="213" t="e">
        <f>IF('Crisis Indicator Data'!#REF!="No Data",1,IF(#REF!&lt;&gt;"",1,0))</f>
        <v>#REF!</v>
      </c>
      <c r="AG151" s="213" t="e">
        <f>IF('Crisis Indicator Data'!#REF!="No Data",1,IF(#REF!&lt;&gt;"",1,0))</f>
        <v>#REF!</v>
      </c>
      <c r="AH151" s="213" t="e">
        <f>IF('Crisis Indicator Data'!#REF!="No Data",1,IF(#REF!&lt;&gt;"",1,0))</f>
        <v>#REF!</v>
      </c>
      <c r="AI151" s="213" t="e">
        <f>IF('Crisis Indicator Data'!#REF!="No Data",1,IF(#REF!&lt;&gt;"",1,0))</f>
        <v>#REF!</v>
      </c>
      <c r="AJ151" s="213" t="e">
        <f>IF('Crisis Indicator Data'!#REF!="No Data",1,IF(#REF!&lt;&gt;"",1,0))</f>
        <v>#REF!</v>
      </c>
      <c r="AK151" s="213" t="e">
        <f>IF('Crisis Indicator Data'!#REF!="No Data",1,IF(#REF!&lt;&gt;"",1,0))</f>
        <v>#REF!</v>
      </c>
      <c r="AL151" s="213" t="e">
        <f>IF('Crisis Indicator Data'!#REF!="No Data",1,IF(#REF!&lt;&gt;"",1,0))</f>
        <v>#REF!</v>
      </c>
      <c r="AM151" s="213" t="e">
        <f>IF('Crisis Indicator Data'!#REF!="No Data",1,IF(#REF!&lt;&gt;"",1,0))</f>
        <v>#REF!</v>
      </c>
      <c r="AN151" s="213" t="e">
        <f>IF('Crisis Indicator Data'!#REF!="No Data",1,IF(#REF!&lt;&gt;"",1,0))</f>
        <v>#REF!</v>
      </c>
      <c r="AO151" s="213" t="e">
        <f>IF('Crisis Indicator Data'!#REF!="No Data",1,IF(#REF!&lt;&gt;"",1,0))</f>
        <v>#REF!</v>
      </c>
      <c r="AP151" s="213" t="e">
        <f>IF('Crisis Indicator Data'!#REF!="No Data",1,IF(#REF!&lt;&gt;"",1,0))</f>
        <v>#REF!</v>
      </c>
      <c r="AQ151" s="213" t="e">
        <f>IF('Crisis Indicator Data'!#REF!="No Data",1,IF(#REF!&lt;&gt;"",1,0))</f>
        <v>#REF!</v>
      </c>
      <c r="AR151" s="213" t="e">
        <f>IF('Crisis Indicator Data'!#REF!="No Data",1,IF(#REF!&lt;&gt;"",1,0))</f>
        <v>#REF!</v>
      </c>
      <c r="AS151" s="213" t="e">
        <f>IF('Crisis Indicator Data'!#REF!="No Data",1,IF(#REF!&lt;&gt;"",1,0))</f>
        <v>#REF!</v>
      </c>
      <c r="AT151" s="213" t="e">
        <f>IF('Crisis Indicator Data'!#REF!="No Data",1,IF(#REF!&lt;&gt;"",1,0))</f>
        <v>#REF!</v>
      </c>
      <c r="AU151" s="213" t="e">
        <f>IF('Crisis Indicator Data'!#REF!="No Data",1,IF(#REF!&lt;&gt;"",1,0))</f>
        <v>#REF!</v>
      </c>
      <c r="AV151" s="213" t="e">
        <f>IF('Crisis Indicator Data'!#REF!="No Data",1,IF(#REF!&lt;&gt;"",1,0))</f>
        <v>#REF!</v>
      </c>
      <c r="AW151" s="213" t="e">
        <f>IF('Crisis Indicator Data'!#REF!="No Data",1,IF(#REF!&lt;&gt;"",1,0))</f>
        <v>#REF!</v>
      </c>
      <c r="AX151" s="213" t="e">
        <f>IF('Crisis Indicator Data'!#REF!="No Data",1,IF(#REF!&lt;&gt;"",1,0))</f>
        <v>#REF!</v>
      </c>
      <c r="AY151" s="213" t="e">
        <f>IF('Crisis Indicator Data'!#REF!="No Data",1,IF(#REF!&lt;&gt;"",1,0))</f>
        <v>#REF!</v>
      </c>
      <c r="AZ151" s="213" t="e">
        <f>IF('Crisis Indicator Data'!#REF!="No Data",1,IF(#REF!&lt;&gt;"",1,0))</f>
        <v>#REF!</v>
      </c>
      <c r="BA151" t="e">
        <f t="shared" si="8"/>
        <v>#REF!</v>
      </c>
      <c r="BB151" s="22" t="e">
        <f t="shared" si="9"/>
        <v>#REF!</v>
      </c>
    </row>
    <row r="152" spans="1:54" x14ac:dyDescent="0.35">
      <c r="A152" t="s">
        <v>8294</v>
      </c>
      <c r="B152" s="213" t="e">
        <f>IF('Crisis Indicator Data'!#REF!="No Data",1,IF(#REF!&lt;&gt;"",1,0))</f>
        <v>#REF!</v>
      </c>
      <c r="C152" s="213" t="e">
        <f>IF('Crisis Indicator Data'!#REF!="No Data",1,IF(#REF!&lt;&gt;"",1,0))</f>
        <v>#REF!</v>
      </c>
      <c r="D152" s="213" t="e">
        <f>IF('Crisis Indicator Data'!#REF!="No Data",1,IF(#REF!&lt;&gt;"",1,0))</f>
        <v>#REF!</v>
      </c>
      <c r="E152" s="213" t="e">
        <f>IF('Crisis Indicator Data'!#REF!="No Data",1,IF(#REF!&lt;&gt;"",1,0))</f>
        <v>#REF!</v>
      </c>
      <c r="F152" s="213" t="e">
        <f>IF('Crisis Indicator Data'!#REF!="No Data",1,IF(#REF!&lt;&gt;"",1,0))</f>
        <v>#REF!</v>
      </c>
      <c r="G152" s="213" t="e">
        <f>IF('Crisis Indicator Data'!#REF!="No Data",1,IF(#REF!&lt;&gt;"",1,0))</f>
        <v>#REF!</v>
      </c>
      <c r="H152" s="213" t="e">
        <f>IF('Crisis Indicator Data'!#REF!="No Data",1,IF(#REF!&lt;&gt;"",1,0))</f>
        <v>#REF!</v>
      </c>
      <c r="I152" s="213" t="e">
        <f>IF('Crisis Indicator Data'!#REF!="No Data",1,IF(#REF!&lt;&gt;"",1,0))</f>
        <v>#REF!</v>
      </c>
      <c r="J152" s="213" t="e">
        <f>IF('Crisis Indicator Data'!#REF!="No Data",1,IF(#REF!&lt;&gt;"",1,0))</f>
        <v>#REF!</v>
      </c>
      <c r="K152" s="213" t="e">
        <f>IF('Crisis Indicator Data'!#REF!="No Data",1,IF(#REF!&lt;&gt;"",1,0))</f>
        <v>#REF!</v>
      </c>
      <c r="L152" s="213" t="e">
        <f>IF('Crisis Indicator Data'!#REF!="No Data",1,IF(#REF!&lt;&gt;"",1,0))</f>
        <v>#REF!</v>
      </c>
      <c r="M152" s="213" t="e">
        <f>IF('Crisis Indicator Data'!#REF!="No Data",1,IF(#REF!&lt;&gt;"",1,0))</f>
        <v>#REF!</v>
      </c>
      <c r="N152" s="213" t="e">
        <f>IF('Crisis Indicator Data'!#REF!="No Data",1,IF(#REF!&lt;&gt;"",1,0))</f>
        <v>#REF!</v>
      </c>
      <c r="O152" s="213" t="e">
        <f>IF('Crisis Indicator Data'!#REF!="No Data",1,IF(#REF!&lt;&gt;"",1,0))</f>
        <v>#REF!</v>
      </c>
      <c r="P152" s="213" t="e">
        <f>IF('Crisis Indicator Data'!#REF!="No Data",1,IF(#REF!&lt;&gt;"",1,0))</f>
        <v>#REF!</v>
      </c>
      <c r="Q152" s="213" t="e">
        <f>IF('Crisis Indicator Data'!#REF!="No Data",1,IF(#REF!&lt;&gt;"",1,0))</f>
        <v>#REF!</v>
      </c>
      <c r="R152" s="213" t="e">
        <f>IF('Crisis Indicator Data'!#REF!="No Data",1,IF(#REF!&lt;&gt;"",1,0))</f>
        <v>#REF!</v>
      </c>
      <c r="S152" s="213" t="e">
        <f>IF('Crisis Indicator Data'!#REF!="No Data",1,IF(#REF!&lt;&gt;"",1,0))</f>
        <v>#REF!</v>
      </c>
      <c r="T152" s="213" t="e">
        <f>IF('Crisis Indicator Data'!#REF!="No Data",1,IF(#REF!&lt;&gt;"",1,0))</f>
        <v>#REF!</v>
      </c>
      <c r="U152" s="213" t="e">
        <f>IF('Crisis Indicator Data'!#REF!="No Data",1,IF(#REF!&lt;&gt;"",1,0))</f>
        <v>#REF!</v>
      </c>
      <c r="V152" s="213" t="e">
        <f>IF('Crisis Indicator Data'!#REF!="No Data",1,IF(#REF!&lt;&gt;"",1,0))</f>
        <v>#REF!</v>
      </c>
      <c r="W152" s="213" t="e">
        <f>IF('Crisis Indicator Data'!#REF!="No Data",1,IF(#REF!&lt;&gt;"",1,0))</f>
        <v>#REF!</v>
      </c>
      <c r="X152" s="213" t="e">
        <f>IF('Crisis Indicator Data'!#REF!="No Data",1,IF(#REF!&lt;&gt;"",1,0))</f>
        <v>#REF!</v>
      </c>
      <c r="Y152" s="213" t="e">
        <f>IF('Crisis Indicator Data'!#REF!="No Data",1,IF(#REF!&lt;&gt;"",1,0))</f>
        <v>#REF!</v>
      </c>
      <c r="Z152" s="213" t="e">
        <f>IF('Crisis Indicator Data'!#REF!="No Data",1,IF(#REF!&lt;&gt;"",1,0))</f>
        <v>#REF!</v>
      </c>
      <c r="AA152" s="213" t="e">
        <f>IF('Crisis Indicator Data'!#REF!="No Data",1,IF(#REF!&lt;&gt;"",1,0))</f>
        <v>#REF!</v>
      </c>
      <c r="AB152" s="213" t="e">
        <f>IF('Crisis Indicator Data'!#REF!="No Data",1,IF(#REF!&lt;&gt;"",1,0))</f>
        <v>#REF!</v>
      </c>
      <c r="AC152" s="213" t="e">
        <f>IF('Crisis Indicator Data'!#REF!="No Data",1,IF(#REF!&lt;&gt;"",1,0))</f>
        <v>#REF!</v>
      </c>
      <c r="AD152" s="213" t="e">
        <f>IF('Crisis Indicator Data'!#REF!="No Data",1,IF(#REF!&lt;&gt;"",1,0))</f>
        <v>#REF!</v>
      </c>
      <c r="AE152" s="213" t="e">
        <f>IF('Crisis Indicator Data'!#REF!="No Data",1,IF(#REF!&lt;&gt;"",1,0))</f>
        <v>#REF!</v>
      </c>
      <c r="AF152" s="213" t="e">
        <f>IF('Crisis Indicator Data'!#REF!="No Data",1,IF(#REF!&lt;&gt;"",1,0))</f>
        <v>#REF!</v>
      </c>
      <c r="AG152" s="213" t="e">
        <f>IF('Crisis Indicator Data'!#REF!="No Data",1,IF(#REF!&lt;&gt;"",1,0))</f>
        <v>#REF!</v>
      </c>
      <c r="AH152" s="213" t="e">
        <f>IF('Crisis Indicator Data'!#REF!="No Data",1,IF(#REF!&lt;&gt;"",1,0))</f>
        <v>#REF!</v>
      </c>
      <c r="AI152" s="213" t="e">
        <f>IF('Crisis Indicator Data'!#REF!="No Data",1,IF(#REF!&lt;&gt;"",1,0))</f>
        <v>#REF!</v>
      </c>
      <c r="AJ152" s="213" t="e">
        <f>IF('Crisis Indicator Data'!#REF!="No Data",1,IF(#REF!&lt;&gt;"",1,0))</f>
        <v>#REF!</v>
      </c>
      <c r="AK152" s="213" t="e">
        <f>IF('Crisis Indicator Data'!#REF!="No Data",1,IF(#REF!&lt;&gt;"",1,0))</f>
        <v>#REF!</v>
      </c>
      <c r="AL152" s="213" t="e">
        <f>IF('Crisis Indicator Data'!#REF!="No Data",1,IF(#REF!&lt;&gt;"",1,0))</f>
        <v>#REF!</v>
      </c>
      <c r="AM152" s="213" t="e">
        <f>IF('Crisis Indicator Data'!#REF!="No Data",1,IF(#REF!&lt;&gt;"",1,0))</f>
        <v>#REF!</v>
      </c>
      <c r="AN152" s="213" t="e">
        <f>IF('Crisis Indicator Data'!#REF!="No Data",1,IF(#REF!&lt;&gt;"",1,0))</f>
        <v>#REF!</v>
      </c>
      <c r="AO152" s="213" t="e">
        <f>IF('Crisis Indicator Data'!#REF!="No Data",1,IF(#REF!&lt;&gt;"",1,0))</f>
        <v>#REF!</v>
      </c>
      <c r="AP152" s="213" t="e">
        <f>IF('Crisis Indicator Data'!#REF!="No Data",1,IF(#REF!&lt;&gt;"",1,0))</f>
        <v>#REF!</v>
      </c>
      <c r="AQ152" s="213" t="e">
        <f>IF('Crisis Indicator Data'!#REF!="No Data",1,IF(#REF!&lt;&gt;"",1,0))</f>
        <v>#REF!</v>
      </c>
      <c r="AR152" s="213" t="e">
        <f>IF('Crisis Indicator Data'!#REF!="No Data",1,IF(#REF!&lt;&gt;"",1,0))</f>
        <v>#REF!</v>
      </c>
      <c r="AS152" s="213" t="e">
        <f>IF('Crisis Indicator Data'!#REF!="No Data",1,IF(#REF!&lt;&gt;"",1,0))</f>
        <v>#REF!</v>
      </c>
      <c r="AT152" s="213" t="e">
        <f>IF('Crisis Indicator Data'!#REF!="No Data",1,IF(#REF!&lt;&gt;"",1,0))</f>
        <v>#REF!</v>
      </c>
      <c r="AU152" s="213" t="e">
        <f>IF('Crisis Indicator Data'!#REF!="No Data",1,IF(#REF!&lt;&gt;"",1,0))</f>
        <v>#REF!</v>
      </c>
      <c r="AV152" s="213" t="e">
        <f>IF('Crisis Indicator Data'!#REF!="No Data",1,IF(#REF!&lt;&gt;"",1,0))</f>
        <v>#REF!</v>
      </c>
      <c r="AW152" s="213" t="e">
        <f>IF('Crisis Indicator Data'!#REF!="No Data",1,IF(#REF!&lt;&gt;"",1,0))</f>
        <v>#REF!</v>
      </c>
      <c r="AX152" s="213" t="e">
        <f>IF('Crisis Indicator Data'!#REF!="No Data",1,IF(#REF!&lt;&gt;"",1,0))</f>
        <v>#REF!</v>
      </c>
      <c r="AY152" s="213" t="e">
        <f>IF('Crisis Indicator Data'!#REF!="No Data",1,IF(#REF!&lt;&gt;"",1,0))</f>
        <v>#REF!</v>
      </c>
      <c r="AZ152" s="213" t="e">
        <f>IF('Crisis Indicator Data'!#REF!="No Data",1,IF(#REF!&lt;&gt;"",1,0))</f>
        <v>#REF!</v>
      </c>
      <c r="BA152" t="e">
        <f t="shared" si="8"/>
        <v>#REF!</v>
      </c>
      <c r="BB152" s="22" t="e">
        <f t="shared" si="9"/>
        <v>#REF!</v>
      </c>
    </row>
    <row r="153" spans="1:54" x14ac:dyDescent="0.35">
      <c r="A153" t="s">
        <v>8290</v>
      </c>
      <c r="B153" s="213" t="e">
        <f>IF('Crisis Indicator Data'!#REF!="No Data",1,IF(#REF!&lt;&gt;"",1,0))</f>
        <v>#REF!</v>
      </c>
      <c r="C153" s="213" t="e">
        <f>IF('Crisis Indicator Data'!#REF!="No Data",1,IF(#REF!&lt;&gt;"",1,0))</f>
        <v>#REF!</v>
      </c>
      <c r="D153" s="213" t="e">
        <f>IF('Crisis Indicator Data'!#REF!="No Data",1,IF(#REF!&lt;&gt;"",1,0))</f>
        <v>#REF!</v>
      </c>
      <c r="E153" s="213" t="e">
        <f>IF('Crisis Indicator Data'!#REF!="No Data",1,IF(#REF!&lt;&gt;"",1,0))</f>
        <v>#REF!</v>
      </c>
      <c r="F153" s="213" t="e">
        <f>IF('Crisis Indicator Data'!#REF!="No Data",1,IF(#REF!&lt;&gt;"",1,0))</f>
        <v>#REF!</v>
      </c>
      <c r="G153" s="213" t="e">
        <f>IF('Crisis Indicator Data'!#REF!="No Data",1,IF(#REF!&lt;&gt;"",1,0))</f>
        <v>#REF!</v>
      </c>
      <c r="H153" s="213" t="e">
        <f>IF('Crisis Indicator Data'!#REF!="No Data",1,IF(#REF!&lt;&gt;"",1,0))</f>
        <v>#REF!</v>
      </c>
      <c r="I153" s="213" t="e">
        <f>IF('Crisis Indicator Data'!#REF!="No Data",1,IF(#REF!&lt;&gt;"",1,0))</f>
        <v>#REF!</v>
      </c>
      <c r="J153" s="213" t="e">
        <f>IF('Crisis Indicator Data'!#REF!="No Data",1,IF(#REF!&lt;&gt;"",1,0))</f>
        <v>#REF!</v>
      </c>
      <c r="K153" s="213" t="e">
        <f>IF('Crisis Indicator Data'!#REF!="No Data",1,IF(#REF!&lt;&gt;"",1,0))</f>
        <v>#REF!</v>
      </c>
      <c r="L153" s="213" t="e">
        <f>IF('Crisis Indicator Data'!#REF!="No Data",1,IF(#REF!&lt;&gt;"",1,0))</f>
        <v>#REF!</v>
      </c>
      <c r="M153" s="213" t="e">
        <f>IF('Crisis Indicator Data'!#REF!="No Data",1,IF(#REF!&lt;&gt;"",1,0))</f>
        <v>#REF!</v>
      </c>
      <c r="N153" s="213" t="e">
        <f>IF('Crisis Indicator Data'!#REF!="No Data",1,IF(#REF!&lt;&gt;"",1,0))</f>
        <v>#REF!</v>
      </c>
      <c r="O153" s="213" t="e">
        <f>IF('Crisis Indicator Data'!#REF!="No Data",1,IF(#REF!&lt;&gt;"",1,0))</f>
        <v>#REF!</v>
      </c>
      <c r="P153" s="213" t="e">
        <f>IF('Crisis Indicator Data'!#REF!="No Data",1,IF(#REF!&lt;&gt;"",1,0))</f>
        <v>#REF!</v>
      </c>
      <c r="Q153" s="213" t="e">
        <f>IF('Crisis Indicator Data'!#REF!="No Data",1,IF(#REF!&lt;&gt;"",1,0))</f>
        <v>#REF!</v>
      </c>
      <c r="R153" s="213" t="e">
        <f>IF('Crisis Indicator Data'!#REF!="No Data",1,IF(#REF!&lt;&gt;"",1,0))</f>
        <v>#REF!</v>
      </c>
      <c r="S153" s="213" t="e">
        <f>IF('Crisis Indicator Data'!#REF!="No Data",1,IF(#REF!&lt;&gt;"",1,0))</f>
        <v>#REF!</v>
      </c>
      <c r="T153" s="213" t="e">
        <f>IF('Crisis Indicator Data'!#REF!="No Data",1,IF(#REF!&lt;&gt;"",1,0))</f>
        <v>#REF!</v>
      </c>
      <c r="U153" s="213" t="e">
        <f>IF('Crisis Indicator Data'!#REF!="No Data",1,IF(#REF!&lt;&gt;"",1,0))</f>
        <v>#REF!</v>
      </c>
      <c r="V153" s="213" t="e">
        <f>IF('Crisis Indicator Data'!#REF!="No Data",1,IF(#REF!&lt;&gt;"",1,0))</f>
        <v>#REF!</v>
      </c>
      <c r="W153" s="213" t="e">
        <f>IF('Crisis Indicator Data'!#REF!="No Data",1,IF(#REF!&lt;&gt;"",1,0))</f>
        <v>#REF!</v>
      </c>
      <c r="X153" s="213" t="e">
        <f>IF('Crisis Indicator Data'!#REF!="No Data",1,IF(#REF!&lt;&gt;"",1,0))</f>
        <v>#REF!</v>
      </c>
      <c r="Y153" s="213" t="e">
        <f>IF('Crisis Indicator Data'!#REF!="No Data",1,IF(#REF!&lt;&gt;"",1,0))</f>
        <v>#REF!</v>
      </c>
      <c r="Z153" s="213" t="e">
        <f>IF('Crisis Indicator Data'!#REF!="No Data",1,IF(#REF!&lt;&gt;"",1,0))</f>
        <v>#REF!</v>
      </c>
      <c r="AA153" s="213" t="e">
        <f>IF('Crisis Indicator Data'!#REF!="No Data",1,IF(#REF!&lt;&gt;"",1,0))</f>
        <v>#REF!</v>
      </c>
      <c r="AB153" s="213" t="e">
        <f>IF('Crisis Indicator Data'!#REF!="No Data",1,IF(#REF!&lt;&gt;"",1,0))</f>
        <v>#REF!</v>
      </c>
      <c r="AC153" s="213" t="e">
        <f>IF('Crisis Indicator Data'!#REF!="No Data",1,IF(#REF!&lt;&gt;"",1,0))</f>
        <v>#REF!</v>
      </c>
      <c r="AD153" s="213" t="e">
        <f>IF('Crisis Indicator Data'!#REF!="No Data",1,IF(#REF!&lt;&gt;"",1,0))</f>
        <v>#REF!</v>
      </c>
      <c r="AE153" s="213" t="e">
        <f>IF('Crisis Indicator Data'!#REF!="No Data",1,IF(#REF!&lt;&gt;"",1,0))</f>
        <v>#REF!</v>
      </c>
      <c r="AF153" s="213" t="e">
        <f>IF('Crisis Indicator Data'!#REF!="No Data",1,IF(#REF!&lt;&gt;"",1,0))</f>
        <v>#REF!</v>
      </c>
      <c r="AG153" s="213" t="e">
        <f>IF('Crisis Indicator Data'!#REF!="No Data",1,IF(#REF!&lt;&gt;"",1,0))</f>
        <v>#REF!</v>
      </c>
      <c r="AH153" s="213" t="e">
        <f>IF('Crisis Indicator Data'!#REF!="No Data",1,IF(#REF!&lt;&gt;"",1,0))</f>
        <v>#REF!</v>
      </c>
      <c r="AI153" s="213" t="e">
        <f>IF('Crisis Indicator Data'!#REF!="No Data",1,IF(#REF!&lt;&gt;"",1,0))</f>
        <v>#REF!</v>
      </c>
      <c r="AJ153" s="213" t="e">
        <f>IF('Crisis Indicator Data'!#REF!="No Data",1,IF(#REF!&lt;&gt;"",1,0))</f>
        <v>#REF!</v>
      </c>
      <c r="AK153" s="213" t="e">
        <f>IF('Crisis Indicator Data'!#REF!="No Data",1,IF(#REF!&lt;&gt;"",1,0))</f>
        <v>#REF!</v>
      </c>
      <c r="AL153" s="213" t="e">
        <f>IF('Crisis Indicator Data'!#REF!="No Data",1,IF(#REF!&lt;&gt;"",1,0))</f>
        <v>#REF!</v>
      </c>
      <c r="AM153" s="213" t="e">
        <f>IF('Crisis Indicator Data'!#REF!="No Data",1,IF(#REF!&lt;&gt;"",1,0))</f>
        <v>#REF!</v>
      </c>
      <c r="AN153" s="213" t="e">
        <f>IF('Crisis Indicator Data'!#REF!="No Data",1,IF(#REF!&lt;&gt;"",1,0))</f>
        <v>#REF!</v>
      </c>
      <c r="AO153" s="213" t="e">
        <f>IF('Crisis Indicator Data'!#REF!="No Data",1,IF(#REF!&lt;&gt;"",1,0))</f>
        <v>#REF!</v>
      </c>
      <c r="AP153" s="213" t="e">
        <f>IF('Crisis Indicator Data'!#REF!="No Data",1,IF(#REF!&lt;&gt;"",1,0))</f>
        <v>#REF!</v>
      </c>
      <c r="AQ153" s="213" t="e">
        <f>IF('Crisis Indicator Data'!#REF!="No Data",1,IF(#REF!&lt;&gt;"",1,0))</f>
        <v>#REF!</v>
      </c>
      <c r="AR153" s="213" t="e">
        <f>IF('Crisis Indicator Data'!#REF!="No Data",1,IF(#REF!&lt;&gt;"",1,0))</f>
        <v>#REF!</v>
      </c>
      <c r="AS153" s="213" t="e">
        <f>IF('Crisis Indicator Data'!#REF!="No Data",1,IF(#REF!&lt;&gt;"",1,0))</f>
        <v>#REF!</v>
      </c>
      <c r="AT153" s="213" t="e">
        <f>IF('Crisis Indicator Data'!#REF!="No Data",1,IF(#REF!&lt;&gt;"",1,0))</f>
        <v>#REF!</v>
      </c>
      <c r="AU153" s="213" t="e">
        <f>IF('Crisis Indicator Data'!#REF!="No Data",1,IF(#REF!&lt;&gt;"",1,0))</f>
        <v>#REF!</v>
      </c>
      <c r="AV153" s="213" t="e">
        <f>IF('Crisis Indicator Data'!#REF!="No Data",1,IF(#REF!&lt;&gt;"",1,0))</f>
        <v>#REF!</v>
      </c>
      <c r="AW153" s="213" t="e">
        <f>IF('Crisis Indicator Data'!#REF!="No Data",1,IF(#REF!&lt;&gt;"",1,0))</f>
        <v>#REF!</v>
      </c>
      <c r="AX153" s="213" t="e">
        <f>IF('Crisis Indicator Data'!#REF!="No Data",1,IF(#REF!&lt;&gt;"",1,0))</f>
        <v>#REF!</v>
      </c>
      <c r="AY153" s="213" t="e">
        <f>IF('Crisis Indicator Data'!#REF!="No Data",1,IF(#REF!&lt;&gt;"",1,0))</f>
        <v>#REF!</v>
      </c>
      <c r="AZ153" s="213" t="e">
        <f>IF('Crisis Indicator Data'!#REF!="No Data",1,IF(#REF!&lt;&gt;"",1,0))</f>
        <v>#REF!</v>
      </c>
      <c r="BA153" t="e">
        <f t="shared" si="8"/>
        <v>#REF!</v>
      </c>
      <c r="BB153" s="22" t="e">
        <f t="shared" si="9"/>
        <v>#REF!</v>
      </c>
    </row>
    <row r="154" spans="1:54" x14ac:dyDescent="0.35">
      <c r="A154" t="s">
        <v>8304</v>
      </c>
      <c r="B154" s="213" t="e">
        <f>IF('Crisis Indicator Data'!#REF!="No Data",1,IF(#REF!&lt;&gt;"",1,0))</f>
        <v>#REF!</v>
      </c>
      <c r="C154" s="213" t="e">
        <f>IF('Crisis Indicator Data'!#REF!="No Data",1,IF(#REF!&lt;&gt;"",1,0))</f>
        <v>#REF!</v>
      </c>
      <c r="D154" s="213" t="e">
        <f>IF('Crisis Indicator Data'!#REF!="No Data",1,IF(#REF!&lt;&gt;"",1,0))</f>
        <v>#REF!</v>
      </c>
      <c r="E154" s="213" t="e">
        <f>IF('Crisis Indicator Data'!#REF!="No Data",1,IF(#REF!&lt;&gt;"",1,0))</f>
        <v>#REF!</v>
      </c>
      <c r="F154" s="213" t="e">
        <f>IF('Crisis Indicator Data'!#REF!="No Data",1,IF(#REF!&lt;&gt;"",1,0))</f>
        <v>#REF!</v>
      </c>
      <c r="G154" s="213" t="e">
        <f>IF('Crisis Indicator Data'!#REF!="No Data",1,IF(#REF!&lt;&gt;"",1,0))</f>
        <v>#REF!</v>
      </c>
      <c r="H154" s="213" t="e">
        <f>IF('Crisis Indicator Data'!#REF!="No Data",1,IF(#REF!&lt;&gt;"",1,0))</f>
        <v>#REF!</v>
      </c>
      <c r="I154" s="213" t="e">
        <f>IF('Crisis Indicator Data'!#REF!="No Data",1,IF(#REF!&lt;&gt;"",1,0))</f>
        <v>#REF!</v>
      </c>
      <c r="J154" s="213" t="e">
        <f>IF('Crisis Indicator Data'!#REF!="No Data",1,IF(#REF!&lt;&gt;"",1,0))</f>
        <v>#REF!</v>
      </c>
      <c r="K154" s="213" t="e">
        <f>IF('Crisis Indicator Data'!#REF!="No Data",1,IF(#REF!&lt;&gt;"",1,0))</f>
        <v>#REF!</v>
      </c>
      <c r="L154" s="213" t="e">
        <f>IF('Crisis Indicator Data'!#REF!="No Data",1,IF(#REF!&lt;&gt;"",1,0))</f>
        <v>#REF!</v>
      </c>
      <c r="M154" s="213" t="e">
        <f>IF('Crisis Indicator Data'!#REF!="No Data",1,IF(#REF!&lt;&gt;"",1,0))</f>
        <v>#REF!</v>
      </c>
      <c r="N154" s="213" t="e">
        <f>IF('Crisis Indicator Data'!#REF!="No Data",1,IF(#REF!&lt;&gt;"",1,0))</f>
        <v>#REF!</v>
      </c>
      <c r="O154" s="213" t="e">
        <f>IF('Crisis Indicator Data'!#REF!="No Data",1,IF(#REF!&lt;&gt;"",1,0))</f>
        <v>#REF!</v>
      </c>
      <c r="P154" s="213" t="e">
        <f>IF('Crisis Indicator Data'!#REF!="No Data",1,IF(#REF!&lt;&gt;"",1,0))</f>
        <v>#REF!</v>
      </c>
      <c r="Q154" s="213" t="e">
        <f>IF('Crisis Indicator Data'!#REF!="No Data",1,IF(#REF!&lt;&gt;"",1,0))</f>
        <v>#REF!</v>
      </c>
      <c r="R154" s="213" t="e">
        <f>IF('Crisis Indicator Data'!#REF!="No Data",1,IF(#REF!&lt;&gt;"",1,0))</f>
        <v>#REF!</v>
      </c>
      <c r="S154" s="213" t="e">
        <f>IF('Crisis Indicator Data'!#REF!="No Data",1,IF(#REF!&lt;&gt;"",1,0))</f>
        <v>#REF!</v>
      </c>
      <c r="T154" s="213" t="e">
        <f>IF('Crisis Indicator Data'!#REF!="No Data",1,IF(#REF!&lt;&gt;"",1,0))</f>
        <v>#REF!</v>
      </c>
      <c r="U154" s="213" t="e">
        <f>IF('Crisis Indicator Data'!#REF!="No Data",1,IF(#REF!&lt;&gt;"",1,0))</f>
        <v>#REF!</v>
      </c>
      <c r="V154" s="213" t="e">
        <f>IF('Crisis Indicator Data'!#REF!="No Data",1,IF(#REF!&lt;&gt;"",1,0))</f>
        <v>#REF!</v>
      </c>
      <c r="W154" s="213" t="e">
        <f>IF('Crisis Indicator Data'!#REF!="No Data",1,IF(#REF!&lt;&gt;"",1,0))</f>
        <v>#REF!</v>
      </c>
      <c r="X154" s="213" t="e">
        <f>IF('Crisis Indicator Data'!#REF!="No Data",1,IF(#REF!&lt;&gt;"",1,0))</f>
        <v>#REF!</v>
      </c>
      <c r="Y154" s="213" t="e">
        <f>IF('Crisis Indicator Data'!#REF!="No Data",1,IF(#REF!&lt;&gt;"",1,0))</f>
        <v>#REF!</v>
      </c>
      <c r="Z154" s="213" t="e">
        <f>IF('Crisis Indicator Data'!#REF!="No Data",1,IF(#REF!&lt;&gt;"",1,0))</f>
        <v>#REF!</v>
      </c>
      <c r="AA154" s="213" t="e">
        <f>IF('Crisis Indicator Data'!#REF!="No Data",1,IF(#REF!&lt;&gt;"",1,0))</f>
        <v>#REF!</v>
      </c>
      <c r="AB154" s="213" t="e">
        <f>IF('Crisis Indicator Data'!#REF!="No Data",1,IF(#REF!&lt;&gt;"",1,0))</f>
        <v>#REF!</v>
      </c>
      <c r="AC154" s="213" t="e">
        <f>IF('Crisis Indicator Data'!#REF!="No Data",1,IF(#REF!&lt;&gt;"",1,0))</f>
        <v>#REF!</v>
      </c>
      <c r="AD154" s="213" t="e">
        <f>IF('Crisis Indicator Data'!#REF!="No Data",1,IF(#REF!&lt;&gt;"",1,0))</f>
        <v>#REF!</v>
      </c>
      <c r="AE154" s="213" t="e">
        <f>IF('Crisis Indicator Data'!#REF!="No Data",1,IF(#REF!&lt;&gt;"",1,0))</f>
        <v>#REF!</v>
      </c>
      <c r="AF154" s="213" t="e">
        <f>IF('Crisis Indicator Data'!#REF!="No Data",1,IF(#REF!&lt;&gt;"",1,0))</f>
        <v>#REF!</v>
      </c>
      <c r="AG154" s="213" t="e">
        <f>IF('Crisis Indicator Data'!#REF!="No Data",1,IF(#REF!&lt;&gt;"",1,0))</f>
        <v>#REF!</v>
      </c>
      <c r="AH154" s="213" t="e">
        <f>IF('Crisis Indicator Data'!#REF!="No Data",1,IF(#REF!&lt;&gt;"",1,0))</f>
        <v>#REF!</v>
      </c>
      <c r="AI154" s="213" t="e">
        <f>IF('Crisis Indicator Data'!#REF!="No Data",1,IF(#REF!&lt;&gt;"",1,0))</f>
        <v>#REF!</v>
      </c>
      <c r="AJ154" s="213" t="e">
        <f>IF('Crisis Indicator Data'!#REF!="No Data",1,IF(#REF!&lt;&gt;"",1,0))</f>
        <v>#REF!</v>
      </c>
      <c r="AK154" s="213" t="e">
        <f>IF('Crisis Indicator Data'!#REF!="No Data",1,IF(#REF!&lt;&gt;"",1,0))</f>
        <v>#REF!</v>
      </c>
      <c r="AL154" s="213" t="e">
        <f>IF('Crisis Indicator Data'!#REF!="No Data",1,IF(#REF!&lt;&gt;"",1,0))</f>
        <v>#REF!</v>
      </c>
      <c r="AM154" s="213" t="e">
        <f>IF('Crisis Indicator Data'!#REF!="No Data",1,IF(#REF!&lt;&gt;"",1,0))</f>
        <v>#REF!</v>
      </c>
      <c r="AN154" s="213" t="e">
        <f>IF('Crisis Indicator Data'!#REF!="No Data",1,IF(#REF!&lt;&gt;"",1,0))</f>
        <v>#REF!</v>
      </c>
      <c r="AO154" s="213" t="e">
        <f>IF('Crisis Indicator Data'!#REF!="No Data",1,IF(#REF!&lt;&gt;"",1,0))</f>
        <v>#REF!</v>
      </c>
      <c r="AP154" s="213" t="e">
        <f>IF('Crisis Indicator Data'!#REF!="No Data",1,IF(#REF!&lt;&gt;"",1,0))</f>
        <v>#REF!</v>
      </c>
      <c r="AQ154" s="213" t="e">
        <f>IF('Crisis Indicator Data'!#REF!="No Data",1,IF(#REF!&lt;&gt;"",1,0))</f>
        <v>#REF!</v>
      </c>
      <c r="AR154" s="213" t="e">
        <f>IF('Crisis Indicator Data'!#REF!="No Data",1,IF(#REF!&lt;&gt;"",1,0))</f>
        <v>#REF!</v>
      </c>
      <c r="AS154" s="213" t="e">
        <f>IF('Crisis Indicator Data'!#REF!="No Data",1,IF(#REF!&lt;&gt;"",1,0))</f>
        <v>#REF!</v>
      </c>
      <c r="AT154" s="213" t="e">
        <f>IF('Crisis Indicator Data'!#REF!="No Data",1,IF(#REF!&lt;&gt;"",1,0))</f>
        <v>#REF!</v>
      </c>
      <c r="AU154" s="213" t="e">
        <f>IF('Crisis Indicator Data'!#REF!="No Data",1,IF(#REF!&lt;&gt;"",1,0))</f>
        <v>#REF!</v>
      </c>
      <c r="AV154" s="213" t="e">
        <f>IF('Crisis Indicator Data'!#REF!="No Data",1,IF(#REF!&lt;&gt;"",1,0))</f>
        <v>#REF!</v>
      </c>
      <c r="AW154" s="213" t="e">
        <f>IF('Crisis Indicator Data'!#REF!="No Data",1,IF(#REF!&lt;&gt;"",1,0))</f>
        <v>#REF!</v>
      </c>
      <c r="AX154" s="213" t="e">
        <f>IF('Crisis Indicator Data'!#REF!="No Data",1,IF(#REF!&lt;&gt;"",1,0))</f>
        <v>#REF!</v>
      </c>
      <c r="AY154" s="213" t="e">
        <f>IF('Crisis Indicator Data'!#REF!="No Data",1,IF(#REF!&lt;&gt;"",1,0))</f>
        <v>#REF!</v>
      </c>
      <c r="AZ154" s="213" t="e">
        <f>IF('Crisis Indicator Data'!#REF!="No Data",1,IF(#REF!&lt;&gt;"",1,0))</f>
        <v>#REF!</v>
      </c>
      <c r="BA154" t="e">
        <f t="shared" si="8"/>
        <v>#REF!</v>
      </c>
      <c r="BB154" s="22" t="e">
        <f t="shared" si="9"/>
        <v>#REF!</v>
      </c>
    </row>
    <row r="155" spans="1:54" x14ac:dyDescent="0.35">
      <c r="A155" t="s">
        <v>8306</v>
      </c>
      <c r="B155" s="213" t="e">
        <f>IF('Crisis Indicator Data'!#REF!="No Data",1,IF(#REF!&lt;&gt;"",1,0))</f>
        <v>#REF!</v>
      </c>
      <c r="C155" s="213" t="e">
        <f>IF('Crisis Indicator Data'!#REF!="No Data",1,IF(#REF!&lt;&gt;"",1,0))</f>
        <v>#REF!</v>
      </c>
      <c r="D155" s="213" t="e">
        <f>IF('Crisis Indicator Data'!#REF!="No Data",1,IF(#REF!&lt;&gt;"",1,0))</f>
        <v>#REF!</v>
      </c>
      <c r="E155" s="213" t="e">
        <f>IF('Crisis Indicator Data'!#REF!="No Data",1,IF(#REF!&lt;&gt;"",1,0))</f>
        <v>#REF!</v>
      </c>
      <c r="F155" s="213" t="e">
        <f>IF('Crisis Indicator Data'!#REF!="No Data",1,IF(#REF!&lt;&gt;"",1,0))</f>
        <v>#REF!</v>
      </c>
      <c r="G155" s="213" t="e">
        <f>IF('Crisis Indicator Data'!#REF!="No Data",1,IF(#REF!&lt;&gt;"",1,0))</f>
        <v>#REF!</v>
      </c>
      <c r="H155" s="213" t="e">
        <f>IF('Crisis Indicator Data'!#REF!="No Data",1,IF(#REF!&lt;&gt;"",1,0))</f>
        <v>#REF!</v>
      </c>
      <c r="I155" s="213" t="e">
        <f>IF('Crisis Indicator Data'!#REF!="No Data",1,IF(#REF!&lt;&gt;"",1,0))</f>
        <v>#REF!</v>
      </c>
      <c r="J155" s="213" t="e">
        <f>IF('Crisis Indicator Data'!#REF!="No Data",1,IF(#REF!&lt;&gt;"",1,0))</f>
        <v>#REF!</v>
      </c>
      <c r="K155" s="213" t="e">
        <f>IF('Crisis Indicator Data'!#REF!="No Data",1,IF(#REF!&lt;&gt;"",1,0))</f>
        <v>#REF!</v>
      </c>
      <c r="L155" s="213" t="e">
        <f>IF('Crisis Indicator Data'!#REF!="No Data",1,IF(#REF!&lt;&gt;"",1,0))</f>
        <v>#REF!</v>
      </c>
      <c r="M155" s="213" t="e">
        <f>IF('Crisis Indicator Data'!#REF!="No Data",1,IF(#REF!&lt;&gt;"",1,0))</f>
        <v>#REF!</v>
      </c>
      <c r="N155" s="213" t="e">
        <f>IF('Crisis Indicator Data'!#REF!="No Data",1,IF(#REF!&lt;&gt;"",1,0))</f>
        <v>#REF!</v>
      </c>
      <c r="O155" s="213" t="e">
        <f>IF('Crisis Indicator Data'!#REF!="No Data",1,IF(#REF!&lt;&gt;"",1,0))</f>
        <v>#REF!</v>
      </c>
      <c r="P155" s="213" t="e">
        <f>IF('Crisis Indicator Data'!#REF!="No Data",1,IF(#REF!&lt;&gt;"",1,0))</f>
        <v>#REF!</v>
      </c>
      <c r="Q155" s="213" t="e">
        <f>IF('Crisis Indicator Data'!#REF!="No Data",1,IF(#REF!&lt;&gt;"",1,0))</f>
        <v>#REF!</v>
      </c>
      <c r="R155" s="213" t="e">
        <f>IF('Crisis Indicator Data'!#REF!="No Data",1,IF(#REF!&lt;&gt;"",1,0))</f>
        <v>#REF!</v>
      </c>
      <c r="S155" s="213" t="e">
        <f>IF('Crisis Indicator Data'!#REF!="No Data",1,IF(#REF!&lt;&gt;"",1,0))</f>
        <v>#REF!</v>
      </c>
      <c r="T155" s="213" t="e">
        <f>IF('Crisis Indicator Data'!#REF!="No Data",1,IF(#REF!&lt;&gt;"",1,0))</f>
        <v>#REF!</v>
      </c>
      <c r="U155" s="213" t="e">
        <f>IF('Crisis Indicator Data'!#REF!="No Data",1,IF(#REF!&lt;&gt;"",1,0))</f>
        <v>#REF!</v>
      </c>
      <c r="V155" s="213" t="e">
        <f>IF('Crisis Indicator Data'!#REF!="No Data",1,IF(#REF!&lt;&gt;"",1,0))</f>
        <v>#REF!</v>
      </c>
      <c r="W155" s="213" t="e">
        <f>IF('Crisis Indicator Data'!#REF!="No Data",1,IF(#REF!&lt;&gt;"",1,0))</f>
        <v>#REF!</v>
      </c>
      <c r="X155" s="213" t="e">
        <f>IF('Crisis Indicator Data'!#REF!="No Data",1,IF(#REF!&lt;&gt;"",1,0))</f>
        <v>#REF!</v>
      </c>
      <c r="Y155" s="213" t="e">
        <f>IF('Crisis Indicator Data'!#REF!="No Data",1,IF(#REF!&lt;&gt;"",1,0))</f>
        <v>#REF!</v>
      </c>
      <c r="Z155" s="213" t="e">
        <f>IF('Crisis Indicator Data'!#REF!="No Data",1,IF(#REF!&lt;&gt;"",1,0))</f>
        <v>#REF!</v>
      </c>
      <c r="AA155" s="213" t="e">
        <f>IF('Crisis Indicator Data'!#REF!="No Data",1,IF(#REF!&lt;&gt;"",1,0))</f>
        <v>#REF!</v>
      </c>
      <c r="AB155" s="213" t="e">
        <f>IF('Crisis Indicator Data'!#REF!="No Data",1,IF(#REF!&lt;&gt;"",1,0))</f>
        <v>#REF!</v>
      </c>
      <c r="AC155" s="213" t="e">
        <f>IF('Crisis Indicator Data'!#REF!="No Data",1,IF(#REF!&lt;&gt;"",1,0))</f>
        <v>#REF!</v>
      </c>
      <c r="AD155" s="213" t="e">
        <f>IF('Crisis Indicator Data'!#REF!="No Data",1,IF(#REF!&lt;&gt;"",1,0))</f>
        <v>#REF!</v>
      </c>
      <c r="AE155" s="213" t="e">
        <f>IF('Crisis Indicator Data'!#REF!="No Data",1,IF(#REF!&lt;&gt;"",1,0))</f>
        <v>#REF!</v>
      </c>
      <c r="AF155" s="213" t="e">
        <f>IF('Crisis Indicator Data'!#REF!="No Data",1,IF(#REF!&lt;&gt;"",1,0))</f>
        <v>#REF!</v>
      </c>
      <c r="AG155" s="213" t="e">
        <f>IF('Crisis Indicator Data'!#REF!="No Data",1,IF(#REF!&lt;&gt;"",1,0))</f>
        <v>#REF!</v>
      </c>
      <c r="AH155" s="213" t="e">
        <f>IF('Crisis Indicator Data'!#REF!="No Data",1,IF(#REF!&lt;&gt;"",1,0))</f>
        <v>#REF!</v>
      </c>
      <c r="AI155" s="213" t="e">
        <f>IF('Crisis Indicator Data'!#REF!="No Data",1,IF(#REF!&lt;&gt;"",1,0))</f>
        <v>#REF!</v>
      </c>
      <c r="AJ155" s="213" t="e">
        <f>IF('Crisis Indicator Data'!#REF!="No Data",1,IF(#REF!&lt;&gt;"",1,0))</f>
        <v>#REF!</v>
      </c>
      <c r="AK155" s="213" t="e">
        <f>IF('Crisis Indicator Data'!#REF!="No Data",1,IF(#REF!&lt;&gt;"",1,0))</f>
        <v>#REF!</v>
      </c>
      <c r="AL155" s="213" t="e">
        <f>IF('Crisis Indicator Data'!#REF!="No Data",1,IF(#REF!&lt;&gt;"",1,0))</f>
        <v>#REF!</v>
      </c>
      <c r="AM155" s="213" t="e">
        <f>IF('Crisis Indicator Data'!#REF!="No Data",1,IF(#REF!&lt;&gt;"",1,0))</f>
        <v>#REF!</v>
      </c>
      <c r="AN155" s="213" t="e">
        <f>IF('Crisis Indicator Data'!#REF!="No Data",1,IF(#REF!&lt;&gt;"",1,0))</f>
        <v>#REF!</v>
      </c>
      <c r="AO155" s="213" t="e">
        <f>IF('Crisis Indicator Data'!#REF!="No Data",1,IF(#REF!&lt;&gt;"",1,0))</f>
        <v>#REF!</v>
      </c>
      <c r="AP155" s="213" t="e">
        <f>IF('Crisis Indicator Data'!#REF!="No Data",1,IF(#REF!&lt;&gt;"",1,0))</f>
        <v>#REF!</v>
      </c>
      <c r="AQ155" s="213" t="e">
        <f>IF('Crisis Indicator Data'!#REF!="No Data",1,IF(#REF!&lt;&gt;"",1,0))</f>
        <v>#REF!</v>
      </c>
      <c r="AR155" s="213" t="e">
        <f>IF('Crisis Indicator Data'!#REF!="No Data",1,IF(#REF!&lt;&gt;"",1,0))</f>
        <v>#REF!</v>
      </c>
      <c r="AS155" s="213" t="e">
        <f>IF('Crisis Indicator Data'!#REF!="No Data",1,IF(#REF!&lt;&gt;"",1,0))</f>
        <v>#REF!</v>
      </c>
      <c r="AT155" s="213" t="e">
        <f>IF('Crisis Indicator Data'!#REF!="No Data",1,IF(#REF!&lt;&gt;"",1,0))</f>
        <v>#REF!</v>
      </c>
      <c r="AU155" s="213" t="e">
        <f>IF('Crisis Indicator Data'!#REF!="No Data",1,IF(#REF!&lt;&gt;"",1,0))</f>
        <v>#REF!</v>
      </c>
      <c r="AV155" s="213" t="e">
        <f>IF('Crisis Indicator Data'!#REF!="No Data",1,IF(#REF!&lt;&gt;"",1,0))</f>
        <v>#REF!</v>
      </c>
      <c r="AW155" s="213" t="e">
        <f>IF('Crisis Indicator Data'!#REF!="No Data",1,IF(#REF!&lt;&gt;"",1,0))</f>
        <v>#REF!</v>
      </c>
      <c r="AX155" s="213" t="e">
        <f>IF('Crisis Indicator Data'!#REF!="No Data",1,IF(#REF!&lt;&gt;"",1,0))</f>
        <v>#REF!</v>
      </c>
      <c r="AY155" s="213" t="e">
        <f>IF('Crisis Indicator Data'!#REF!="No Data",1,IF(#REF!&lt;&gt;"",1,0))</f>
        <v>#REF!</v>
      </c>
      <c r="AZ155" s="213" t="e">
        <f>IF('Crisis Indicator Data'!#REF!="No Data",1,IF(#REF!&lt;&gt;"",1,0))</f>
        <v>#REF!</v>
      </c>
      <c r="BA155" t="e">
        <f t="shared" si="8"/>
        <v>#REF!</v>
      </c>
      <c r="BB155" s="22" t="e">
        <f t="shared" si="9"/>
        <v>#REF!</v>
      </c>
    </row>
    <row r="156" spans="1:54" x14ac:dyDescent="0.35">
      <c r="A156" t="s">
        <v>8292</v>
      </c>
      <c r="B156" s="213" t="e">
        <f>IF('Crisis Indicator Data'!#REF!="No Data",1,IF(#REF!&lt;&gt;"",1,0))</f>
        <v>#REF!</v>
      </c>
      <c r="C156" s="213" t="e">
        <f>IF('Crisis Indicator Data'!#REF!="No Data",1,IF(#REF!&lt;&gt;"",1,0))</f>
        <v>#REF!</v>
      </c>
      <c r="D156" s="213" t="e">
        <f>IF('Crisis Indicator Data'!#REF!="No Data",1,IF(#REF!&lt;&gt;"",1,0))</f>
        <v>#REF!</v>
      </c>
      <c r="E156" s="213" t="e">
        <f>IF('Crisis Indicator Data'!#REF!="No Data",1,IF(#REF!&lt;&gt;"",1,0))</f>
        <v>#REF!</v>
      </c>
      <c r="F156" s="213" t="e">
        <f>IF('Crisis Indicator Data'!#REF!="No Data",1,IF(#REF!&lt;&gt;"",1,0))</f>
        <v>#REF!</v>
      </c>
      <c r="G156" s="213" t="e">
        <f>IF('Crisis Indicator Data'!#REF!="No Data",1,IF(#REF!&lt;&gt;"",1,0))</f>
        <v>#REF!</v>
      </c>
      <c r="H156" s="213" t="e">
        <f>IF('Crisis Indicator Data'!#REF!="No Data",1,IF(#REF!&lt;&gt;"",1,0))</f>
        <v>#REF!</v>
      </c>
      <c r="I156" s="213" t="e">
        <f>IF('Crisis Indicator Data'!#REF!="No Data",1,IF(#REF!&lt;&gt;"",1,0))</f>
        <v>#REF!</v>
      </c>
      <c r="J156" s="213" t="e">
        <f>IF('Crisis Indicator Data'!#REF!="No Data",1,IF(#REF!&lt;&gt;"",1,0))</f>
        <v>#REF!</v>
      </c>
      <c r="K156" s="213" t="e">
        <f>IF('Crisis Indicator Data'!#REF!="No Data",1,IF(#REF!&lt;&gt;"",1,0))</f>
        <v>#REF!</v>
      </c>
      <c r="L156" s="213" t="e">
        <f>IF('Crisis Indicator Data'!#REF!="No Data",1,IF(#REF!&lt;&gt;"",1,0))</f>
        <v>#REF!</v>
      </c>
      <c r="M156" s="213" t="e">
        <f>IF('Crisis Indicator Data'!#REF!="No Data",1,IF(#REF!&lt;&gt;"",1,0))</f>
        <v>#REF!</v>
      </c>
      <c r="N156" s="213" t="e">
        <f>IF('Crisis Indicator Data'!#REF!="No Data",1,IF(#REF!&lt;&gt;"",1,0))</f>
        <v>#REF!</v>
      </c>
      <c r="O156" s="213" t="e">
        <f>IF('Crisis Indicator Data'!#REF!="No Data",1,IF(#REF!&lt;&gt;"",1,0))</f>
        <v>#REF!</v>
      </c>
      <c r="P156" s="213" t="e">
        <f>IF('Crisis Indicator Data'!#REF!="No Data",1,IF(#REF!&lt;&gt;"",1,0))</f>
        <v>#REF!</v>
      </c>
      <c r="Q156" s="213" t="e">
        <f>IF('Crisis Indicator Data'!#REF!="No Data",1,IF(#REF!&lt;&gt;"",1,0))</f>
        <v>#REF!</v>
      </c>
      <c r="R156" s="213" t="e">
        <f>IF('Crisis Indicator Data'!#REF!="No Data",1,IF(#REF!&lt;&gt;"",1,0))</f>
        <v>#REF!</v>
      </c>
      <c r="S156" s="213" t="e">
        <f>IF('Crisis Indicator Data'!#REF!="No Data",1,IF(#REF!&lt;&gt;"",1,0))</f>
        <v>#REF!</v>
      </c>
      <c r="T156" s="213" t="e">
        <f>IF('Crisis Indicator Data'!#REF!="No Data",1,IF(#REF!&lt;&gt;"",1,0))</f>
        <v>#REF!</v>
      </c>
      <c r="U156" s="213" t="e">
        <f>IF('Crisis Indicator Data'!#REF!="No Data",1,IF(#REF!&lt;&gt;"",1,0))</f>
        <v>#REF!</v>
      </c>
      <c r="V156" s="213" t="e">
        <f>IF('Crisis Indicator Data'!#REF!="No Data",1,IF(#REF!&lt;&gt;"",1,0))</f>
        <v>#REF!</v>
      </c>
      <c r="W156" s="213" t="e">
        <f>IF('Crisis Indicator Data'!#REF!="No Data",1,IF(#REF!&lt;&gt;"",1,0))</f>
        <v>#REF!</v>
      </c>
      <c r="X156" s="213" t="e">
        <f>IF('Crisis Indicator Data'!#REF!="No Data",1,IF(#REF!&lt;&gt;"",1,0))</f>
        <v>#REF!</v>
      </c>
      <c r="Y156" s="213" t="e">
        <f>IF('Crisis Indicator Data'!#REF!="No Data",1,IF(#REF!&lt;&gt;"",1,0))</f>
        <v>#REF!</v>
      </c>
      <c r="Z156" s="213" t="e">
        <f>IF('Crisis Indicator Data'!#REF!="No Data",1,IF(#REF!&lt;&gt;"",1,0))</f>
        <v>#REF!</v>
      </c>
      <c r="AA156" s="213" t="e">
        <f>IF('Crisis Indicator Data'!#REF!="No Data",1,IF(#REF!&lt;&gt;"",1,0))</f>
        <v>#REF!</v>
      </c>
      <c r="AB156" s="213" t="e">
        <f>IF('Crisis Indicator Data'!#REF!="No Data",1,IF(#REF!&lt;&gt;"",1,0))</f>
        <v>#REF!</v>
      </c>
      <c r="AC156" s="213" t="e">
        <f>IF('Crisis Indicator Data'!#REF!="No Data",1,IF(#REF!&lt;&gt;"",1,0))</f>
        <v>#REF!</v>
      </c>
      <c r="AD156" s="213" t="e">
        <f>IF('Crisis Indicator Data'!#REF!="No Data",1,IF(#REF!&lt;&gt;"",1,0))</f>
        <v>#REF!</v>
      </c>
      <c r="AE156" s="213" t="e">
        <f>IF('Crisis Indicator Data'!#REF!="No Data",1,IF(#REF!&lt;&gt;"",1,0))</f>
        <v>#REF!</v>
      </c>
      <c r="AF156" s="213" t="e">
        <f>IF('Crisis Indicator Data'!#REF!="No Data",1,IF(#REF!&lt;&gt;"",1,0))</f>
        <v>#REF!</v>
      </c>
      <c r="AG156" s="213" t="e">
        <f>IF('Crisis Indicator Data'!#REF!="No Data",1,IF(#REF!&lt;&gt;"",1,0))</f>
        <v>#REF!</v>
      </c>
      <c r="AH156" s="213" t="e">
        <f>IF('Crisis Indicator Data'!#REF!="No Data",1,IF(#REF!&lt;&gt;"",1,0))</f>
        <v>#REF!</v>
      </c>
      <c r="AI156" s="213" t="e">
        <f>IF('Crisis Indicator Data'!#REF!="No Data",1,IF(#REF!&lt;&gt;"",1,0))</f>
        <v>#REF!</v>
      </c>
      <c r="AJ156" s="213" t="e">
        <f>IF('Crisis Indicator Data'!#REF!="No Data",1,IF(#REF!&lt;&gt;"",1,0))</f>
        <v>#REF!</v>
      </c>
      <c r="AK156" s="213" t="e">
        <f>IF('Crisis Indicator Data'!#REF!="No Data",1,IF(#REF!&lt;&gt;"",1,0))</f>
        <v>#REF!</v>
      </c>
      <c r="AL156" s="213" t="e">
        <f>IF('Crisis Indicator Data'!#REF!="No Data",1,IF(#REF!&lt;&gt;"",1,0))</f>
        <v>#REF!</v>
      </c>
      <c r="AM156" s="213" t="e">
        <f>IF('Crisis Indicator Data'!#REF!="No Data",1,IF(#REF!&lt;&gt;"",1,0))</f>
        <v>#REF!</v>
      </c>
      <c r="AN156" s="213" t="e">
        <f>IF('Crisis Indicator Data'!#REF!="No Data",1,IF(#REF!&lt;&gt;"",1,0))</f>
        <v>#REF!</v>
      </c>
      <c r="AO156" s="213" t="e">
        <f>IF('Crisis Indicator Data'!#REF!="No Data",1,IF(#REF!&lt;&gt;"",1,0))</f>
        <v>#REF!</v>
      </c>
      <c r="AP156" s="213" t="e">
        <f>IF('Crisis Indicator Data'!#REF!="No Data",1,IF(#REF!&lt;&gt;"",1,0))</f>
        <v>#REF!</v>
      </c>
      <c r="AQ156" s="213" t="e">
        <f>IF('Crisis Indicator Data'!#REF!="No Data",1,IF(#REF!&lt;&gt;"",1,0))</f>
        <v>#REF!</v>
      </c>
      <c r="AR156" s="213" t="e">
        <f>IF('Crisis Indicator Data'!#REF!="No Data",1,IF(#REF!&lt;&gt;"",1,0))</f>
        <v>#REF!</v>
      </c>
      <c r="AS156" s="213" t="e">
        <f>IF('Crisis Indicator Data'!#REF!="No Data",1,IF(#REF!&lt;&gt;"",1,0))</f>
        <v>#REF!</v>
      </c>
      <c r="AT156" s="213" t="e">
        <f>IF('Crisis Indicator Data'!#REF!="No Data",1,IF(#REF!&lt;&gt;"",1,0))</f>
        <v>#REF!</v>
      </c>
      <c r="AU156" s="213" t="e">
        <f>IF('Crisis Indicator Data'!#REF!="No Data",1,IF(#REF!&lt;&gt;"",1,0))</f>
        <v>#REF!</v>
      </c>
      <c r="AV156" s="213" t="e">
        <f>IF('Crisis Indicator Data'!#REF!="No Data",1,IF(#REF!&lt;&gt;"",1,0))</f>
        <v>#REF!</v>
      </c>
      <c r="AW156" s="213" t="e">
        <f>IF('Crisis Indicator Data'!#REF!="No Data",1,IF(#REF!&lt;&gt;"",1,0))</f>
        <v>#REF!</v>
      </c>
      <c r="AX156" s="213" t="e">
        <f>IF('Crisis Indicator Data'!#REF!="No Data",1,IF(#REF!&lt;&gt;"",1,0))</f>
        <v>#REF!</v>
      </c>
      <c r="AY156" s="213" t="e">
        <f>IF('Crisis Indicator Data'!#REF!="No Data",1,IF(#REF!&lt;&gt;"",1,0))</f>
        <v>#REF!</v>
      </c>
      <c r="AZ156" s="213" t="e">
        <f>IF('Crisis Indicator Data'!#REF!="No Data",1,IF(#REF!&lt;&gt;"",1,0))</f>
        <v>#REF!</v>
      </c>
      <c r="BA156" t="e">
        <f t="shared" si="8"/>
        <v>#REF!</v>
      </c>
      <c r="BB156" s="22" t="e">
        <f t="shared" si="9"/>
        <v>#REF!</v>
      </c>
    </row>
    <row r="157" spans="1:54" x14ac:dyDescent="0.35">
      <c r="A157" t="s">
        <v>8296</v>
      </c>
      <c r="B157" s="213" t="e">
        <f>IF('Crisis Indicator Data'!#REF!="No Data",1,IF(#REF!&lt;&gt;"",1,0))</f>
        <v>#REF!</v>
      </c>
      <c r="C157" s="213" t="e">
        <f>IF('Crisis Indicator Data'!#REF!="No Data",1,IF(#REF!&lt;&gt;"",1,0))</f>
        <v>#REF!</v>
      </c>
      <c r="D157" s="213" t="e">
        <f>IF('Crisis Indicator Data'!#REF!="No Data",1,IF(#REF!&lt;&gt;"",1,0))</f>
        <v>#REF!</v>
      </c>
      <c r="E157" s="213" t="e">
        <f>IF('Crisis Indicator Data'!#REF!="No Data",1,IF(#REF!&lt;&gt;"",1,0))</f>
        <v>#REF!</v>
      </c>
      <c r="F157" s="213" t="e">
        <f>IF('Crisis Indicator Data'!#REF!="No Data",1,IF(#REF!&lt;&gt;"",1,0))</f>
        <v>#REF!</v>
      </c>
      <c r="G157" s="213" t="e">
        <f>IF('Crisis Indicator Data'!#REF!="No Data",1,IF(#REF!&lt;&gt;"",1,0))</f>
        <v>#REF!</v>
      </c>
      <c r="H157" s="213" t="e">
        <f>IF('Crisis Indicator Data'!#REF!="No Data",1,IF(#REF!&lt;&gt;"",1,0))</f>
        <v>#REF!</v>
      </c>
      <c r="I157" s="213" t="e">
        <f>IF('Crisis Indicator Data'!#REF!="No Data",1,IF(#REF!&lt;&gt;"",1,0))</f>
        <v>#REF!</v>
      </c>
      <c r="J157" s="213" t="e">
        <f>IF('Crisis Indicator Data'!#REF!="No Data",1,IF(#REF!&lt;&gt;"",1,0))</f>
        <v>#REF!</v>
      </c>
      <c r="K157" s="213" t="e">
        <f>IF('Crisis Indicator Data'!#REF!="No Data",1,IF(#REF!&lt;&gt;"",1,0))</f>
        <v>#REF!</v>
      </c>
      <c r="L157" s="213" t="e">
        <f>IF('Crisis Indicator Data'!#REF!="No Data",1,IF(#REF!&lt;&gt;"",1,0))</f>
        <v>#REF!</v>
      </c>
      <c r="M157" s="213" t="e">
        <f>IF('Crisis Indicator Data'!#REF!="No Data",1,IF(#REF!&lt;&gt;"",1,0))</f>
        <v>#REF!</v>
      </c>
      <c r="N157" s="213" t="e">
        <f>IF('Crisis Indicator Data'!#REF!="No Data",1,IF(#REF!&lt;&gt;"",1,0))</f>
        <v>#REF!</v>
      </c>
      <c r="O157" s="213" t="e">
        <f>IF('Crisis Indicator Data'!#REF!="No Data",1,IF(#REF!&lt;&gt;"",1,0))</f>
        <v>#REF!</v>
      </c>
      <c r="P157" s="213" t="e">
        <f>IF('Crisis Indicator Data'!#REF!="No Data",1,IF(#REF!&lt;&gt;"",1,0))</f>
        <v>#REF!</v>
      </c>
      <c r="Q157" s="213" t="e">
        <f>IF('Crisis Indicator Data'!#REF!="No Data",1,IF(#REF!&lt;&gt;"",1,0))</f>
        <v>#REF!</v>
      </c>
      <c r="R157" s="213" t="e">
        <f>IF('Crisis Indicator Data'!#REF!="No Data",1,IF(#REF!&lt;&gt;"",1,0))</f>
        <v>#REF!</v>
      </c>
      <c r="S157" s="213" t="e">
        <f>IF('Crisis Indicator Data'!#REF!="No Data",1,IF(#REF!&lt;&gt;"",1,0))</f>
        <v>#REF!</v>
      </c>
      <c r="T157" s="213" t="e">
        <f>IF('Crisis Indicator Data'!#REF!="No Data",1,IF(#REF!&lt;&gt;"",1,0))</f>
        <v>#REF!</v>
      </c>
      <c r="U157" s="213" t="e">
        <f>IF('Crisis Indicator Data'!#REF!="No Data",1,IF(#REF!&lt;&gt;"",1,0))</f>
        <v>#REF!</v>
      </c>
      <c r="V157" s="213" t="e">
        <f>IF('Crisis Indicator Data'!#REF!="No Data",1,IF(#REF!&lt;&gt;"",1,0))</f>
        <v>#REF!</v>
      </c>
      <c r="W157" s="213" t="e">
        <f>IF('Crisis Indicator Data'!#REF!="No Data",1,IF(#REF!&lt;&gt;"",1,0))</f>
        <v>#REF!</v>
      </c>
      <c r="X157" s="213" t="e">
        <f>IF('Crisis Indicator Data'!#REF!="No Data",1,IF(#REF!&lt;&gt;"",1,0))</f>
        <v>#REF!</v>
      </c>
      <c r="Y157" s="213" t="e">
        <f>IF('Crisis Indicator Data'!#REF!="No Data",1,IF(#REF!&lt;&gt;"",1,0))</f>
        <v>#REF!</v>
      </c>
      <c r="Z157" s="213" t="e">
        <f>IF('Crisis Indicator Data'!#REF!="No Data",1,IF(#REF!&lt;&gt;"",1,0))</f>
        <v>#REF!</v>
      </c>
      <c r="AA157" s="213" t="e">
        <f>IF('Crisis Indicator Data'!#REF!="No Data",1,IF(#REF!&lt;&gt;"",1,0))</f>
        <v>#REF!</v>
      </c>
      <c r="AB157" s="213" t="e">
        <f>IF('Crisis Indicator Data'!#REF!="No Data",1,IF(#REF!&lt;&gt;"",1,0))</f>
        <v>#REF!</v>
      </c>
      <c r="AC157" s="213" t="e">
        <f>IF('Crisis Indicator Data'!#REF!="No Data",1,IF(#REF!&lt;&gt;"",1,0))</f>
        <v>#REF!</v>
      </c>
      <c r="AD157" s="213" t="e">
        <f>IF('Crisis Indicator Data'!#REF!="No Data",1,IF(#REF!&lt;&gt;"",1,0))</f>
        <v>#REF!</v>
      </c>
      <c r="AE157" s="213" t="e">
        <f>IF('Crisis Indicator Data'!#REF!="No Data",1,IF(#REF!&lt;&gt;"",1,0))</f>
        <v>#REF!</v>
      </c>
      <c r="AF157" s="213" t="e">
        <f>IF('Crisis Indicator Data'!#REF!="No Data",1,IF(#REF!&lt;&gt;"",1,0))</f>
        <v>#REF!</v>
      </c>
      <c r="AG157" s="213" t="e">
        <f>IF('Crisis Indicator Data'!#REF!="No Data",1,IF(#REF!&lt;&gt;"",1,0))</f>
        <v>#REF!</v>
      </c>
      <c r="AH157" s="213" t="e">
        <f>IF('Crisis Indicator Data'!#REF!="No Data",1,IF(#REF!&lt;&gt;"",1,0))</f>
        <v>#REF!</v>
      </c>
      <c r="AI157" s="213" t="e">
        <f>IF('Crisis Indicator Data'!#REF!="No Data",1,IF(#REF!&lt;&gt;"",1,0))</f>
        <v>#REF!</v>
      </c>
      <c r="AJ157" s="213" t="e">
        <f>IF('Crisis Indicator Data'!#REF!="No Data",1,IF(#REF!&lt;&gt;"",1,0))</f>
        <v>#REF!</v>
      </c>
      <c r="AK157" s="213" t="e">
        <f>IF('Crisis Indicator Data'!#REF!="No Data",1,IF(#REF!&lt;&gt;"",1,0))</f>
        <v>#REF!</v>
      </c>
      <c r="AL157" s="213" t="e">
        <f>IF('Crisis Indicator Data'!#REF!="No Data",1,IF(#REF!&lt;&gt;"",1,0))</f>
        <v>#REF!</v>
      </c>
      <c r="AM157" s="213" t="e">
        <f>IF('Crisis Indicator Data'!#REF!="No Data",1,IF(#REF!&lt;&gt;"",1,0))</f>
        <v>#REF!</v>
      </c>
      <c r="AN157" s="213" t="e">
        <f>IF('Crisis Indicator Data'!#REF!="No Data",1,IF(#REF!&lt;&gt;"",1,0))</f>
        <v>#REF!</v>
      </c>
      <c r="AO157" s="213" t="e">
        <f>IF('Crisis Indicator Data'!#REF!="No Data",1,IF(#REF!&lt;&gt;"",1,0))</f>
        <v>#REF!</v>
      </c>
      <c r="AP157" s="213" t="e">
        <f>IF('Crisis Indicator Data'!#REF!="No Data",1,IF(#REF!&lt;&gt;"",1,0))</f>
        <v>#REF!</v>
      </c>
      <c r="AQ157" s="213" t="e">
        <f>IF('Crisis Indicator Data'!#REF!="No Data",1,IF(#REF!&lt;&gt;"",1,0))</f>
        <v>#REF!</v>
      </c>
      <c r="AR157" s="213" t="e">
        <f>IF('Crisis Indicator Data'!#REF!="No Data",1,IF(#REF!&lt;&gt;"",1,0))</f>
        <v>#REF!</v>
      </c>
      <c r="AS157" s="213" t="e">
        <f>IF('Crisis Indicator Data'!#REF!="No Data",1,IF(#REF!&lt;&gt;"",1,0))</f>
        <v>#REF!</v>
      </c>
      <c r="AT157" s="213" t="e">
        <f>IF('Crisis Indicator Data'!#REF!="No Data",1,IF(#REF!&lt;&gt;"",1,0))</f>
        <v>#REF!</v>
      </c>
      <c r="AU157" s="213" t="e">
        <f>IF('Crisis Indicator Data'!#REF!="No Data",1,IF(#REF!&lt;&gt;"",1,0))</f>
        <v>#REF!</v>
      </c>
      <c r="AV157" s="213" t="e">
        <f>IF('Crisis Indicator Data'!#REF!="No Data",1,IF(#REF!&lt;&gt;"",1,0))</f>
        <v>#REF!</v>
      </c>
      <c r="AW157" s="213" t="e">
        <f>IF('Crisis Indicator Data'!#REF!="No Data",1,IF(#REF!&lt;&gt;"",1,0))</f>
        <v>#REF!</v>
      </c>
      <c r="AX157" s="213" t="e">
        <f>IF('Crisis Indicator Data'!#REF!="No Data",1,IF(#REF!&lt;&gt;"",1,0))</f>
        <v>#REF!</v>
      </c>
      <c r="AY157" s="213" t="e">
        <f>IF('Crisis Indicator Data'!#REF!="No Data",1,IF(#REF!&lt;&gt;"",1,0))</f>
        <v>#REF!</v>
      </c>
      <c r="AZ157" s="213" t="e">
        <f>IF('Crisis Indicator Data'!#REF!="No Data",1,IF(#REF!&lt;&gt;"",1,0))</f>
        <v>#REF!</v>
      </c>
      <c r="BA157" t="e">
        <f t="shared" si="8"/>
        <v>#REF!</v>
      </c>
      <c r="BB157" s="22" t="e">
        <f t="shared" si="9"/>
        <v>#REF!</v>
      </c>
    </row>
    <row r="158" spans="1:54" x14ac:dyDescent="0.35">
      <c r="A158" t="s">
        <v>8349</v>
      </c>
      <c r="B158" s="213" t="e">
        <f>IF('Crisis Indicator Data'!#REF!="No Data",1,IF(#REF!&lt;&gt;"",1,0))</f>
        <v>#REF!</v>
      </c>
      <c r="C158" s="213" t="e">
        <f>IF('Crisis Indicator Data'!#REF!="No Data",1,IF(#REF!&lt;&gt;"",1,0))</f>
        <v>#REF!</v>
      </c>
      <c r="D158" s="213" t="e">
        <f>IF('Crisis Indicator Data'!#REF!="No Data",1,IF(#REF!&lt;&gt;"",1,0))</f>
        <v>#REF!</v>
      </c>
      <c r="E158" s="213" t="e">
        <f>IF('Crisis Indicator Data'!#REF!="No Data",1,IF(#REF!&lt;&gt;"",1,0))</f>
        <v>#REF!</v>
      </c>
      <c r="F158" s="213" t="e">
        <f>IF('Crisis Indicator Data'!#REF!="No Data",1,IF(#REF!&lt;&gt;"",1,0))</f>
        <v>#REF!</v>
      </c>
      <c r="G158" s="213" t="e">
        <f>IF('Crisis Indicator Data'!#REF!="No Data",1,IF(#REF!&lt;&gt;"",1,0))</f>
        <v>#REF!</v>
      </c>
      <c r="H158" s="213" t="e">
        <f>IF('Crisis Indicator Data'!#REF!="No Data",1,IF(#REF!&lt;&gt;"",1,0))</f>
        <v>#REF!</v>
      </c>
      <c r="I158" s="213" t="e">
        <f>IF('Crisis Indicator Data'!#REF!="No Data",1,IF(#REF!&lt;&gt;"",1,0))</f>
        <v>#REF!</v>
      </c>
      <c r="J158" s="213" t="e">
        <f>IF('Crisis Indicator Data'!#REF!="No Data",1,IF(#REF!&lt;&gt;"",1,0))</f>
        <v>#REF!</v>
      </c>
      <c r="K158" s="213" t="e">
        <f>IF('Crisis Indicator Data'!#REF!="No Data",1,IF(#REF!&lt;&gt;"",1,0))</f>
        <v>#REF!</v>
      </c>
      <c r="L158" s="213" t="e">
        <f>IF('Crisis Indicator Data'!#REF!="No Data",1,IF(#REF!&lt;&gt;"",1,0))</f>
        <v>#REF!</v>
      </c>
      <c r="M158" s="213" t="e">
        <f>IF('Crisis Indicator Data'!#REF!="No Data",1,IF(#REF!&lt;&gt;"",1,0))</f>
        <v>#REF!</v>
      </c>
      <c r="N158" s="213" t="e">
        <f>IF('Crisis Indicator Data'!#REF!="No Data",1,IF(#REF!&lt;&gt;"",1,0))</f>
        <v>#REF!</v>
      </c>
      <c r="O158" s="213" t="e">
        <f>IF('Crisis Indicator Data'!#REF!="No Data",1,IF(#REF!&lt;&gt;"",1,0))</f>
        <v>#REF!</v>
      </c>
      <c r="P158" s="213" t="e">
        <f>IF('Crisis Indicator Data'!#REF!="No Data",1,IF(#REF!&lt;&gt;"",1,0))</f>
        <v>#REF!</v>
      </c>
      <c r="Q158" s="213" t="e">
        <f>IF('Crisis Indicator Data'!#REF!="No Data",1,IF(#REF!&lt;&gt;"",1,0))</f>
        <v>#REF!</v>
      </c>
      <c r="R158" s="213" t="e">
        <f>IF('Crisis Indicator Data'!#REF!="No Data",1,IF(#REF!&lt;&gt;"",1,0))</f>
        <v>#REF!</v>
      </c>
      <c r="S158" s="213" t="e">
        <f>IF('Crisis Indicator Data'!#REF!="No Data",1,IF(#REF!&lt;&gt;"",1,0))</f>
        <v>#REF!</v>
      </c>
      <c r="T158" s="213" t="e">
        <f>IF('Crisis Indicator Data'!#REF!="No Data",1,IF(#REF!&lt;&gt;"",1,0))</f>
        <v>#REF!</v>
      </c>
      <c r="U158" s="213" t="e">
        <f>IF('Crisis Indicator Data'!#REF!="No Data",1,IF(#REF!&lt;&gt;"",1,0))</f>
        <v>#REF!</v>
      </c>
      <c r="V158" s="213" t="e">
        <f>IF('Crisis Indicator Data'!#REF!="No Data",1,IF(#REF!&lt;&gt;"",1,0))</f>
        <v>#REF!</v>
      </c>
      <c r="W158" s="213" t="e">
        <f>IF('Crisis Indicator Data'!#REF!="No Data",1,IF(#REF!&lt;&gt;"",1,0))</f>
        <v>#REF!</v>
      </c>
      <c r="X158" s="213" t="e">
        <f>IF('Crisis Indicator Data'!#REF!="No Data",1,IF(#REF!&lt;&gt;"",1,0))</f>
        <v>#REF!</v>
      </c>
      <c r="Y158" s="213" t="e">
        <f>IF('Crisis Indicator Data'!#REF!="No Data",1,IF(#REF!&lt;&gt;"",1,0))</f>
        <v>#REF!</v>
      </c>
      <c r="Z158" s="213" t="e">
        <f>IF('Crisis Indicator Data'!#REF!="No Data",1,IF(#REF!&lt;&gt;"",1,0))</f>
        <v>#REF!</v>
      </c>
      <c r="AA158" s="213" t="e">
        <f>IF('Crisis Indicator Data'!#REF!="No Data",1,IF(#REF!&lt;&gt;"",1,0))</f>
        <v>#REF!</v>
      </c>
      <c r="AB158" s="213" t="e">
        <f>IF('Crisis Indicator Data'!#REF!="No Data",1,IF(#REF!&lt;&gt;"",1,0))</f>
        <v>#REF!</v>
      </c>
      <c r="AC158" s="213" t="e">
        <f>IF('Crisis Indicator Data'!#REF!="No Data",1,IF(#REF!&lt;&gt;"",1,0))</f>
        <v>#REF!</v>
      </c>
      <c r="AD158" s="213" t="e">
        <f>IF('Crisis Indicator Data'!#REF!="No Data",1,IF(#REF!&lt;&gt;"",1,0))</f>
        <v>#REF!</v>
      </c>
      <c r="AE158" s="213" t="e">
        <f>IF('Crisis Indicator Data'!#REF!="No Data",1,IF(#REF!&lt;&gt;"",1,0))</f>
        <v>#REF!</v>
      </c>
      <c r="AF158" s="213" t="e">
        <f>IF('Crisis Indicator Data'!#REF!="No Data",1,IF(#REF!&lt;&gt;"",1,0))</f>
        <v>#REF!</v>
      </c>
      <c r="AG158" s="213" t="e">
        <f>IF('Crisis Indicator Data'!#REF!="No Data",1,IF(#REF!&lt;&gt;"",1,0))</f>
        <v>#REF!</v>
      </c>
      <c r="AH158" s="213" t="e">
        <f>IF('Crisis Indicator Data'!#REF!="No Data",1,IF(#REF!&lt;&gt;"",1,0))</f>
        <v>#REF!</v>
      </c>
      <c r="AI158" s="213" t="e">
        <f>IF('Crisis Indicator Data'!#REF!="No Data",1,IF(#REF!&lt;&gt;"",1,0))</f>
        <v>#REF!</v>
      </c>
      <c r="AJ158" s="213" t="e">
        <f>IF('Crisis Indicator Data'!#REF!="No Data",1,IF(#REF!&lt;&gt;"",1,0))</f>
        <v>#REF!</v>
      </c>
      <c r="AK158" s="213" t="e">
        <f>IF('Crisis Indicator Data'!#REF!="No Data",1,IF(#REF!&lt;&gt;"",1,0))</f>
        <v>#REF!</v>
      </c>
      <c r="AL158" s="213" t="e">
        <f>IF('Crisis Indicator Data'!#REF!="No Data",1,IF(#REF!&lt;&gt;"",1,0))</f>
        <v>#REF!</v>
      </c>
      <c r="AM158" s="213" t="e">
        <f>IF('Crisis Indicator Data'!#REF!="No Data",1,IF(#REF!&lt;&gt;"",1,0))</f>
        <v>#REF!</v>
      </c>
      <c r="AN158" s="213" t="e">
        <f>IF('Crisis Indicator Data'!#REF!="No Data",1,IF(#REF!&lt;&gt;"",1,0))</f>
        <v>#REF!</v>
      </c>
      <c r="AO158" s="213" t="e">
        <f>IF('Crisis Indicator Data'!#REF!="No Data",1,IF(#REF!&lt;&gt;"",1,0))</f>
        <v>#REF!</v>
      </c>
      <c r="AP158" s="213" t="e">
        <f>IF('Crisis Indicator Data'!#REF!="No Data",1,IF(#REF!&lt;&gt;"",1,0))</f>
        <v>#REF!</v>
      </c>
      <c r="AQ158" s="213" t="e">
        <f>IF('Crisis Indicator Data'!#REF!="No Data",1,IF(#REF!&lt;&gt;"",1,0))</f>
        <v>#REF!</v>
      </c>
      <c r="AR158" s="213" t="e">
        <f>IF('Crisis Indicator Data'!#REF!="No Data",1,IF(#REF!&lt;&gt;"",1,0))</f>
        <v>#REF!</v>
      </c>
      <c r="AS158" s="213" t="e">
        <f>IF('Crisis Indicator Data'!#REF!="No Data",1,IF(#REF!&lt;&gt;"",1,0))</f>
        <v>#REF!</v>
      </c>
      <c r="AT158" s="213" t="e">
        <f>IF('Crisis Indicator Data'!#REF!="No Data",1,IF(#REF!&lt;&gt;"",1,0))</f>
        <v>#REF!</v>
      </c>
      <c r="AU158" s="213" t="e">
        <f>IF('Crisis Indicator Data'!#REF!="No Data",1,IF(#REF!&lt;&gt;"",1,0))</f>
        <v>#REF!</v>
      </c>
      <c r="AV158" s="213" t="e">
        <f>IF('Crisis Indicator Data'!#REF!="No Data",1,IF(#REF!&lt;&gt;"",1,0))</f>
        <v>#REF!</v>
      </c>
      <c r="AW158" s="213" t="e">
        <f>IF('Crisis Indicator Data'!#REF!="No Data",1,IF(#REF!&lt;&gt;"",1,0))</f>
        <v>#REF!</v>
      </c>
      <c r="AX158" s="213" t="e">
        <f>IF('Crisis Indicator Data'!#REF!="No Data",1,IF(#REF!&lt;&gt;"",1,0))</f>
        <v>#REF!</v>
      </c>
      <c r="AY158" s="213" t="e">
        <f>IF('Crisis Indicator Data'!#REF!="No Data",1,IF(#REF!&lt;&gt;"",1,0))</f>
        <v>#REF!</v>
      </c>
      <c r="AZ158" s="213" t="e">
        <f>IF('Crisis Indicator Data'!#REF!="No Data",1,IF(#REF!&lt;&gt;"",1,0))</f>
        <v>#REF!</v>
      </c>
      <c r="BA158" t="e">
        <f t="shared" si="8"/>
        <v>#REF!</v>
      </c>
      <c r="BB158" s="22" t="e">
        <f t="shared" si="9"/>
        <v>#REF!</v>
      </c>
    </row>
    <row r="159" spans="1:54" x14ac:dyDescent="0.35">
      <c r="A159" t="s">
        <v>8299</v>
      </c>
      <c r="B159" s="213" t="e">
        <f>IF('Crisis Indicator Data'!#REF!="No Data",1,IF(#REF!&lt;&gt;"",1,0))</f>
        <v>#REF!</v>
      </c>
      <c r="C159" s="213" t="e">
        <f>IF('Crisis Indicator Data'!#REF!="No Data",1,IF(#REF!&lt;&gt;"",1,0))</f>
        <v>#REF!</v>
      </c>
      <c r="D159" s="213" t="e">
        <f>IF('Crisis Indicator Data'!#REF!="No Data",1,IF(#REF!&lt;&gt;"",1,0))</f>
        <v>#REF!</v>
      </c>
      <c r="E159" s="213" t="e">
        <f>IF('Crisis Indicator Data'!#REF!="No Data",1,IF(#REF!&lt;&gt;"",1,0))</f>
        <v>#REF!</v>
      </c>
      <c r="F159" s="213" t="e">
        <f>IF('Crisis Indicator Data'!#REF!="No Data",1,IF(#REF!&lt;&gt;"",1,0))</f>
        <v>#REF!</v>
      </c>
      <c r="G159" s="213" t="e">
        <f>IF('Crisis Indicator Data'!#REF!="No Data",1,IF(#REF!&lt;&gt;"",1,0))</f>
        <v>#REF!</v>
      </c>
      <c r="H159" s="213" t="e">
        <f>IF('Crisis Indicator Data'!#REF!="No Data",1,IF(#REF!&lt;&gt;"",1,0))</f>
        <v>#REF!</v>
      </c>
      <c r="I159" s="213" t="e">
        <f>IF('Crisis Indicator Data'!#REF!="No Data",1,IF(#REF!&lt;&gt;"",1,0))</f>
        <v>#REF!</v>
      </c>
      <c r="J159" s="213" t="e">
        <f>IF('Crisis Indicator Data'!#REF!="No Data",1,IF(#REF!&lt;&gt;"",1,0))</f>
        <v>#REF!</v>
      </c>
      <c r="K159" s="213" t="e">
        <f>IF('Crisis Indicator Data'!#REF!="No Data",1,IF(#REF!&lt;&gt;"",1,0))</f>
        <v>#REF!</v>
      </c>
      <c r="L159" s="213" t="e">
        <f>IF('Crisis Indicator Data'!#REF!="No Data",1,IF(#REF!&lt;&gt;"",1,0))</f>
        <v>#REF!</v>
      </c>
      <c r="M159" s="213" t="e">
        <f>IF('Crisis Indicator Data'!#REF!="No Data",1,IF(#REF!&lt;&gt;"",1,0))</f>
        <v>#REF!</v>
      </c>
      <c r="N159" s="213" t="e">
        <f>IF('Crisis Indicator Data'!#REF!="No Data",1,IF(#REF!&lt;&gt;"",1,0))</f>
        <v>#REF!</v>
      </c>
      <c r="O159" s="213" t="e">
        <f>IF('Crisis Indicator Data'!#REF!="No Data",1,IF(#REF!&lt;&gt;"",1,0))</f>
        <v>#REF!</v>
      </c>
      <c r="P159" s="213" t="e">
        <f>IF('Crisis Indicator Data'!#REF!="No Data",1,IF(#REF!&lt;&gt;"",1,0))</f>
        <v>#REF!</v>
      </c>
      <c r="Q159" s="213" t="e">
        <f>IF('Crisis Indicator Data'!#REF!="No Data",1,IF(#REF!&lt;&gt;"",1,0))</f>
        <v>#REF!</v>
      </c>
      <c r="R159" s="213" t="e">
        <f>IF('Crisis Indicator Data'!#REF!="No Data",1,IF(#REF!&lt;&gt;"",1,0))</f>
        <v>#REF!</v>
      </c>
      <c r="S159" s="213" t="e">
        <f>IF('Crisis Indicator Data'!#REF!="No Data",1,IF(#REF!&lt;&gt;"",1,0))</f>
        <v>#REF!</v>
      </c>
      <c r="T159" s="213" t="e">
        <f>IF('Crisis Indicator Data'!#REF!="No Data",1,IF(#REF!&lt;&gt;"",1,0))</f>
        <v>#REF!</v>
      </c>
      <c r="U159" s="213" t="e">
        <f>IF('Crisis Indicator Data'!#REF!="No Data",1,IF(#REF!&lt;&gt;"",1,0))</f>
        <v>#REF!</v>
      </c>
      <c r="V159" s="213" t="e">
        <f>IF('Crisis Indicator Data'!#REF!="No Data",1,IF(#REF!&lt;&gt;"",1,0))</f>
        <v>#REF!</v>
      </c>
      <c r="W159" s="213" t="e">
        <f>IF('Crisis Indicator Data'!#REF!="No Data",1,IF(#REF!&lt;&gt;"",1,0))</f>
        <v>#REF!</v>
      </c>
      <c r="X159" s="213" t="e">
        <f>IF('Crisis Indicator Data'!#REF!="No Data",1,IF(#REF!&lt;&gt;"",1,0))</f>
        <v>#REF!</v>
      </c>
      <c r="Y159" s="213" t="e">
        <f>IF('Crisis Indicator Data'!#REF!="No Data",1,IF(#REF!&lt;&gt;"",1,0))</f>
        <v>#REF!</v>
      </c>
      <c r="Z159" s="213" t="e">
        <f>IF('Crisis Indicator Data'!#REF!="No Data",1,IF(#REF!&lt;&gt;"",1,0))</f>
        <v>#REF!</v>
      </c>
      <c r="AA159" s="213" t="e">
        <f>IF('Crisis Indicator Data'!#REF!="No Data",1,IF(#REF!&lt;&gt;"",1,0))</f>
        <v>#REF!</v>
      </c>
      <c r="AB159" s="213" t="e">
        <f>IF('Crisis Indicator Data'!#REF!="No Data",1,IF(#REF!&lt;&gt;"",1,0))</f>
        <v>#REF!</v>
      </c>
      <c r="AC159" s="213" t="e">
        <f>IF('Crisis Indicator Data'!#REF!="No Data",1,IF(#REF!&lt;&gt;"",1,0))</f>
        <v>#REF!</v>
      </c>
      <c r="AD159" s="213" t="e">
        <f>IF('Crisis Indicator Data'!#REF!="No Data",1,IF(#REF!&lt;&gt;"",1,0))</f>
        <v>#REF!</v>
      </c>
      <c r="AE159" s="213" t="e">
        <f>IF('Crisis Indicator Data'!#REF!="No Data",1,IF(#REF!&lt;&gt;"",1,0))</f>
        <v>#REF!</v>
      </c>
      <c r="AF159" s="213" t="e">
        <f>IF('Crisis Indicator Data'!#REF!="No Data",1,IF(#REF!&lt;&gt;"",1,0))</f>
        <v>#REF!</v>
      </c>
      <c r="AG159" s="213" t="e">
        <f>IF('Crisis Indicator Data'!#REF!="No Data",1,IF(#REF!&lt;&gt;"",1,0))</f>
        <v>#REF!</v>
      </c>
      <c r="AH159" s="213" t="e">
        <f>IF('Crisis Indicator Data'!#REF!="No Data",1,IF(#REF!&lt;&gt;"",1,0))</f>
        <v>#REF!</v>
      </c>
      <c r="AI159" s="213" t="e">
        <f>IF('Crisis Indicator Data'!#REF!="No Data",1,IF(#REF!&lt;&gt;"",1,0))</f>
        <v>#REF!</v>
      </c>
      <c r="AJ159" s="213" t="e">
        <f>IF('Crisis Indicator Data'!#REF!="No Data",1,IF(#REF!&lt;&gt;"",1,0))</f>
        <v>#REF!</v>
      </c>
      <c r="AK159" s="213" t="e">
        <f>IF('Crisis Indicator Data'!#REF!="No Data",1,IF(#REF!&lt;&gt;"",1,0))</f>
        <v>#REF!</v>
      </c>
      <c r="AL159" s="213" t="e">
        <f>IF('Crisis Indicator Data'!#REF!="No Data",1,IF(#REF!&lt;&gt;"",1,0))</f>
        <v>#REF!</v>
      </c>
      <c r="AM159" s="213" t="e">
        <f>IF('Crisis Indicator Data'!#REF!="No Data",1,IF(#REF!&lt;&gt;"",1,0))</f>
        <v>#REF!</v>
      </c>
      <c r="AN159" s="213" t="e">
        <f>IF('Crisis Indicator Data'!#REF!="No Data",1,IF(#REF!&lt;&gt;"",1,0))</f>
        <v>#REF!</v>
      </c>
      <c r="AO159" s="213" t="e">
        <f>IF('Crisis Indicator Data'!#REF!="No Data",1,IF(#REF!&lt;&gt;"",1,0))</f>
        <v>#REF!</v>
      </c>
      <c r="AP159" s="213" t="e">
        <f>IF('Crisis Indicator Data'!#REF!="No Data",1,IF(#REF!&lt;&gt;"",1,0))</f>
        <v>#REF!</v>
      </c>
      <c r="AQ159" s="213" t="e">
        <f>IF('Crisis Indicator Data'!#REF!="No Data",1,IF(#REF!&lt;&gt;"",1,0))</f>
        <v>#REF!</v>
      </c>
      <c r="AR159" s="213" t="e">
        <f>IF('Crisis Indicator Data'!#REF!="No Data",1,IF(#REF!&lt;&gt;"",1,0))</f>
        <v>#REF!</v>
      </c>
      <c r="AS159" s="213" t="e">
        <f>IF('Crisis Indicator Data'!#REF!="No Data",1,IF(#REF!&lt;&gt;"",1,0))</f>
        <v>#REF!</v>
      </c>
      <c r="AT159" s="213" t="e">
        <f>IF('Crisis Indicator Data'!#REF!="No Data",1,IF(#REF!&lt;&gt;"",1,0))</f>
        <v>#REF!</v>
      </c>
      <c r="AU159" s="213" t="e">
        <f>IF('Crisis Indicator Data'!#REF!="No Data",1,IF(#REF!&lt;&gt;"",1,0))</f>
        <v>#REF!</v>
      </c>
      <c r="AV159" s="213" t="e">
        <f>IF('Crisis Indicator Data'!#REF!="No Data",1,IF(#REF!&lt;&gt;"",1,0))</f>
        <v>#REF!</v>
      </c>
      <c r="AW159" s="213" t="e">
        <f>IF('Crisis Indicator Data'!#REF!="No Data",1,IF(#REF!&lt;&gt;"",1,0))</f>
        <v>#REF!</v>
      </c>
      <c r="AX159" s="213" t="e">
        <f>IF('Crisis Indicator Data'!#REF!="No Data",1,IF(#REF!&lt;&gt;"",1,0))</f>
        <v>#REF!</v>
      </c>
      <c r="AY159" s="213" t="e">
        <f>IF('Crisis Indicator Data'!#REF!="No Data",1,IF(#REF!&lt;&gt;"",1,0))</f>
        <v>#REF!</v>
      </c>
      <c r="AZ159" s="213" t="e">
        <f>IF('Crisis Indicator Data'!#REF!="No Data",1,IF(#REF!&lt;&gt;"",1,0))</f>
        <v>#REF!</v>
      </c>
      <c r="BA159" t="e">
        <f t="shared" si="8"/>
        <v>#REF!</v>
      </c>
      <c r="BB159" s="22" t="e">
        <f t="shared" si="9"/>
        <v>#REF!</v>
      </c>
    </row>
    <row r="160" spans="1:54" x14ac:dyDescent="0.35">
      <c r="A160" t="s">
        <v>8134</v>
      </c>
      <c r="B160" s="213" t="e">
        <f>IF('Crisis Indicator Data'!#REF!="No Data",1,IF(#REF!&lt;&gt;"",1,0))</f>
        <v>#REF!</v>
      </c>
      <c r="C160" s="213" t="e">
        <f>IF('Crisis Indicator Data'!#REF!="No Data",1,IF(#REF!&lt;&gt;"",1,0))</f>
        <v>#REF!</v>
      </c>
      <c r="D160" s="213" t="e">
        <f>IF('Crisis Indicator Data'!#REF!="No Data",1,IF(#REF!&lt;&gt;"",1,0))</f>
        <v>#REF!</v>
      </c>
      <c r="E160" s="213" t="e">
        <f>IF('Crisis Indicator Data'!#REF!="No Data",1,IF(#REF!&lt;&gt;"",1,0))</f>
        <v>#REF!</v>
      </c>
      <c r="F160" s="213" t="e">
        <f>IF('Crisis Indicator Data'!#REF!="No Data",1,IF(#REF!&lt;&gt;"",1,0))</f>
        <v>#REF!</v>
      </c>
      <c r="G160" s="213" t="e">
        <f>IF('Crisis Indicator Data'!#REF!="No Data",1,IF(#REF!&lt;&gt;"",1,0))</f>
        <v>#REF!</v>
      </c>
      <c r="H160" s="213" t="e">
        <f>IF('Crisis Indicator Data'!#REF!="No Data",1,IF(#REF!&lt;&gt;"",1,0))</f>
        <v>#REF!</v>
      </c>
      <c r="I160" s="213" t="e">
        <f>IF('Crisis Indicator Data'!#REF!="No Data",1,IF(#REF!&lt;&gt;"",1,0))</f>
        <v>#REF!</v>
      </c>
      <c r="J160" s="213" t="e">
        <f>IF('Crisis Indicator Data'!#REF!="No Data",1,IF(#REF!&lt;&gt;"",1,0))</f>
        <v>#REF!</v>
      </c>
      <c r="K160" s="213" t="e">
        <f>IF('Crisis Indicator Data'!#REF!="No Data",1,IF(#REF!&lt;&gt;"",1,0))</f>
        <v>#REF!</v>
      </c>
      <c r="L160" s="213" t="e">
        <f>IF('Crisis Indicator Data'!#REF!="No Data",1,IF(#REF!&lt;&gt;"",1,0))</f>
        <v>#REF!</v>
      </c>
      <c r="M160" s="213" t="e">
        <f>IF('Crisis Indicator Data'!#REF!="No Data",1,IF(#REF!&lt;&gt;"",1,0))</f>
        <v>#REF!</v>
      </c>
      <c r="N160" s="213" t="e">
        <f>IF('Crisis Indicator Data'!#REF!="No Data",1,IF(#REF!&lt;&gt;"",1,0))</f>
        <v>#REF!</v>
      </c>
      <c r="O160" s="213" t="e">
        <f>IF('Crisis Indicator Data'!#REF!="No Data",1,IF(#REF!&lt;&gt;"",1,0))</f>
        <v>#REF!</v>
      </c>
      <c r="P160" s="213" t="e">
        <f>IF('Crisis Indicator Data'!#REF!="No Data",1,IF(#REF!&lt;&gt;"",1,0))</f>
        <v>#REF!</v>
      </c>
      <c r="Q160" s="213" t="e">
        <f>IF('Crisis Indicator Data'!#REF!="No Data",1,IF(#REF!&lt;&gt;"",1,0))</f>
        <v>#REF!</v>
      </c>
      <c r="R160" s="213" t="e">
        <f>IF('Crisis Indicator Data'!#REF!="No Data",1,IF(#REF!&lt;&gt;"",1,0))</f>
        <v>#REF!</v>
      </c>
      <c r="S160" s="213" t="e">
        <f>IF('Crisis Indicator Data'!#REF!="No Data",1,IF(#REF!&lt;&gt;"",1,0))</f>
        <v>#REF!</v>
      </c>
      <c r="T160" s="213" t="e">
        <f>IF('Crisis Indicator Data'!#REF!="No Data",1,IF(#REF!&lt;&gt;"",1,0))</f>
        <v>#REF!</v>
      </c>
      <c r="U160" s="213" t="e">
        <f>IF('Crisis Indicator Data'!#REF!="No Data",1,IF(#REF!&lt;&gt;"",1,0))</f>
        <v>#REF!</v>
      </c>
      <c r="V160" s="213" t="e">
        <f>IF('Crisis Indicator Data'!#REF!="No Data",1,IF(#REF!&lt;&gt;"",1,0))</f>
        <v>#REF!</v>
      </c>
      <c r="W160" s="213" t="e">
        <f>IF('Crisis Indicator Data'!#REF!="No Data",1,IF(#REF!&lt;&gt;"",1,0))</f>
        <v>#REF!</v>
      </c>
      <c r="X160" s="213" t="e">
        <f>IF('Crisis Indicator Data'!#REF!="No Data",1,IF(#REF!&lt;&gt;"",1,0))</f>
        <v>#REF!</v>
      </c>
      <c r="Y160" s="213" t="e">
        <f>IF('Crisis Indicator Data'!#REF!="No Data",1,IF(#REF!&lt;&gt;"",1,0))</f>
        <v>#REF!</v>
      </c>
      <c r="Z160" s="213" t="e">
        <f>IF('Crisis Indicator Data'!#REF!="No Data",1,IF(#REF!&lt;&gt;"",1,0))</f>
        <v>#REF!</v>
      </c>
      <c r="AA160" s="213" t="e">
        <f>IF('Crisis Indicator Data'!#REF!="No Data",1,IF(#REF!&lt;&gt;"",1,0))</f>
        <v>#REF!</v>
      </c>
      <c r="AB160" s="213" t="e">
        <f>IF('Crisis Indicator Data'!#REF!="No Data",1,IF(#REF!&lt;&gt;"",1,0))</f>
        <v>#REF!</v>
      </c>
      <c r="AC160" s="213" t="e">
        <f>IF('Crisis Indicator Data'!#REF!="No Data",1,IF(#REF!&lt;&gt;"",1,0))</f>
        <v>#REF!</v>
      </c>
      <c r="AD160" s="213" t="e">
        <f>IF('Crisis Indicator Data'!#REF!="No Data",1,IF(#REF!&lt;&gt;"",1,0))</f>
        <v>#REF!</v>
      </c>
      <c r="AE160" s="213" t="e">
        <f>IF('Crisis Indicator Data'!#REF!="No Data",1,IF(#REF!&lt;&gt;"",1,0))</f>
        <v>#REF!</v>
      </c>
      <c r="AF160" s="213" t="e">
        <f>IF('Crisis Indicator Data'!#REF!="No Data",1,IF(#REF!&lt;&gt;"",1,0))</f>
        <v>#REF!</v>
      </c>
      <c r="AG160" s="213" t="e">
        <f>IF('Crisis Indicator Data'!#REF!="No Data",1,IF(#REF!&lt;&gt;"",1,0))</f>
        <v>#REF!</v>
      </c>
      <c r="AH160" s="213" t="e">
        <f>IF('Crisis Indicator Data'!#REF!="No Data",1,IF(#REF!&lt;&gt;"",1,0))</f>
        <v>#REF!</v>
      </c>
      <c r="AI160" s="213" t="e">
        <f>IF('Crisis Indicator Data'!#REF!="No Data",1,IF(#REF!&lt;&gt;"",1,0))</f>
        <v>#REF!</v>
      </c>
      <c r="AJ160" s="213" t="e">
        <f>IF('Crisis Indicator Data'!#REF!="No Data",1,IF(#REF!&lt;&gt;"",1,0))</f>
        <v>#REF!</v>
      </c>
      <c r="AK160" s="213" t="e">
        <f>IF('Crisis Indicator Data'!#REF!="No Data",1,IF(#REF!&lt;&gt;"",1,0))</f>
        <v>#REF!</v>
      </c>
      <c r="AL160" s="213" t="e">
        <f>IF('Crisis Indicator Data'!#REF!="No Data",1,IF(#REF!&lt;&gt;"",1,0))</f>
        <v>#REF!</v>
      </c>
      <c r="AM160" s="213" t="e">
        <f>IF('Crisis Indicator Data'!#REF!="No Data",1,IF(#REF!&lt;&gt;"",1,0))</f>
        <v>#REF!</v>
      </c>
      <c r="AN160" s="213" t="e">
        <f>IF('Crisis Indicator Data'!#REF!="No Data",1,IF(#REF!&lt;&gt;"",1,0))</f>
        <v>#REF!</v>
      </c>
      <c r="AO160" s="213" t="e">
        <f>IF('Crisis Indicator Data'!#REF!="No Data",1,IF(#REF!&lt;&gt;"",1,0))</f>
        <v>#REF!</v>
      </c>
      <c r="AP160" s="213" t="e">
        <f>IF('Crisis Indicator Data'!#REF!="No Data",1,IF(#REF!&lt;&gt;"",1,0))</f>
        <v>#REF!</v>
      </c>
      <c r="AQ160" s="213" t="e">
        <f>IF('Crisis Indicator Data'!#REF!="No Data",1,IF(#REF!&lt;&gt;"",1,0))</f>
        <v>#REF!</v>
      </c>
      <c r="AR160" s="213" t="e">
        <f>IF('Crisis Indicator Data'!#REF!="No Data",1,IF(#REF!&lt;&gt;"",1,0))</f>
        <v>#REF!</v>
      </c>
      <c r="AS160" s="213" t="e">
        <f>IF('Crisis Indicator Data'!#REF!="No Data",1,IF(#REF!&lt;&gt;"",1,0))</f>
        <v>#REF!</v>
      </c>
      <c r="AT160" s="213" t="e">
        <f>IF('Crisis Indicator Data'!#REF!="No Data",1,IF(#REF!&lt;&gt;"",1,0))</f>
        <v>#REF!</v>
      </c>
      <c r="AU160" s="213" t="e">
        <f>IF('Crisis Indicator Data'!#REF!="No Data",1,IF(#REF!&lt;&gt;"",1,0))</f>
        <v>#REF!</v>
      </c>
      <c r="AV160" s="213" t="e">
        <f>IF('Crisis Indicator Data'!#REF!="No Data",1,IF(#REF!&lt;&gt;"",1,0))</f>
        <v>#REF!</v>
      </c>
      <c r="AW160" s="213" t="e">
        <f>IF('Crisis Indicator Data'!#REF!="No Data",1,IF(#REF!&lt;&gt;"",1,0))</f>
        <v>#REF!</v>
      </c>
      <c r="AX160" s="213" t="e">
        <f>IF('Crisis Indicator Data'!#REF!="No Data",1,IF(#REF!&lt;&gt;"",1,0))</f>
        <v>#REF!</v>
      </c>
      <c r="AY160" s="213" t="e">
        <f>IF('Crisis Indicator Data'!#REF!="No Data",1,IF(#REF!&lt;&gt;"",1,0))</f>
        <v>#REF!</v>
      </c>
      <c r="AZ160" s="213" t="e">
        <f>IF('Crisis Indicator Data'!#REF!="No Data",1,IF(#REF!&lt;&gt;"",1,0))</f>
        <v>#REF!</v>
      </c>
      <c r="BA160" t="e">
        <f t="shared" si="8"/>
        <v>#REF!</v>
      </c>
      <c r="BB160" s="22" t="e">
        <f t="shared" si="9"/>
        <v>#REF!</v>
      </c>
    </row>
    <row r="161" spans="1:54" x14ac:dyDescent="0.35">
      <c r="A161" t="s">
        <v>8214</v>
      </c>
      <c r="B161" s="213" t="e">
        <f>IF('Crisis Indicator Data'!#REF!="No Data",1,IF(#REF!&lt;&gt;"",1,0))</f>
        <v>#REF!</v>
      </c>
      <c r="C161" s="213" t="e">
        <f>IF('Crisis Indicator Data'!#REF!="No Data",1,IF(#REF!&lt;&gt;"",1,0))</f>
        <v>#REF!</v>
      </c>
      <c r="D161" s="213" t="e">
        <f>IF('Crisis Indicator Data'!#REF!="No Data",1,IF(#REF!&lt;&gt;"",1,0))</f>
        <v>#REF!</v>
      </c>
      <c r="E161" s="213" t="e">
        <f>IF('Crisis Indicator Data'!#REF!="No Data",1,IF(#REF!&lt;&gt;"",1,0))</f>
        <v>#REF!</v>
      </c>
      <c r="F161" s="213" t="e">
        <f>IF('Crisis Indicator Data'!#REF!="No Data",1,IF(#REF!&lt;&gt;"",1,0))</f>
        <v>#REF!</v>
      </c>
      <c r="G161" s="213" t="e">
        <f>IF('Crisis Indicator Data'!#REF!="No Data",1,IF(#REF!&lt;&gt;"",1,0))</f>
        <v>#REF!</v>
      </c>
      <c r="H161" s="213" t="e">
        <f>IF('Crisis Indicator Data'!#REF!="No Data",1,IF(#REF!&lt;&gt;"",1,0))</f>
        <v>#REF!</v>
      </c>
      <c r="I161" s="213" t="e">
        <f>IF('Crisis Indicator Data'!#REF!="No Data",1,IF(#REF!&lt;&gt;"",1,0))</f>
        <v>#REF!</v>
      </c>
      <c r="J161" s="213" t="e">
        <f>IF('Crisis Indicator Data'!#REF!="No Data",1,IF(#REF!&lt;&gt;"",1,0))</f>
        <v>#REF!</v>
      </c>
      <c r="K161" s="213" t="e">
        <f>IF('Crisis Indicator Data'!#REF!="No Data",1,IF(#REF!&lt;&gt;"",1,0))</f>
        <v>#REF!</v>
      </c>
      <c r="L161" s="213" t="e">
        <f>IF('Crisis Indicator Data'!#REF!="No Data",1,IF(#REF!&lt;&gt;"",1,0))</f>
        <v>#REF!</v>
      </c>
      <c r="M161" s="213" t="e">
        <f>IF('Crisis Indicator Data'!#REF!="No Data",1,IF(#REF!&lt;&gt;"",1,0))</f>
        <v>#REF!</v>
      </c>
      <c r="N161" s="213" t="e">
        <f>IF('Crisis Indicator Data'!#REF!="No Data",1,IF(#REF!&lt;&gt;"",1,0))</f>
        <v>#REF!</v>
      </c>
      <c r="O161" s="213" t="e">
        <f>IF('Crisis Indicator Data'!#REF!="No Data",1,IF(#REF!&lt;&gt;"",1,0))</f>
        <v>#REF!</v>
      </c>
      <c r="P161" s="213" t="e">
        <f>IF('Crisis Indicator Data'!#REF!="No Data",1,IF(#REF!&lt;&gt;"",1,0))</f>
        <v>#REF!</v>
      </c>
      <c r="Q161" s="213" t="e">
        <f>IF('Crisis Indicator Data'!#REF!="No Data",1,IF(#REF!&lt;&gt;"",1,0))</f>
        <v>#REF!</v>
      </c>
      <c r="R161" s="213" t="e">
        <f>IF('Crisis Indicator Data'!#REF!="No Data",1,IF(#REF!&lt;&gt;"",1,0))</f>
        <v>#REF!</v>
      </c>
      <c r="S161" s="213" t="e">
        <f>IF('Crisis Indicator Data'!#REF!="No Data",1,IF(#REF!&lt;&gt;"",1,0))</f>
        <v>#REF!</v>
      </c>
      <c r="T161" s="213" t="e">
        <f>IF('Crisis Indicator Data'!#REF!="No Data",1,IF(#REF!&lt;&gt;"",1,0))</f>
        <v>#REF!</v>
      </c>
      <c r="U161" s="213" t="e">
        <f>IF('Crisis Indicator Data'!#REF!="No Data",1,IF(#REF!&lt;&gt;"",1,0))</f>
        <v>#REF!</v>
      </c>
      <c r="V161" s="213" t="e">
        <f>IF('Crisis Indicator Data'!#REF!="No Data",1,IF(#REF!&lt;&gt;"",1,0))</f>
        <v>#REF!</v>
      </c>
      <c r="W161" s="213" t="e">
        <f>IF('Crisis Indicator Data'!#REF!="No Data",1,IF(#REF!&lt;&gt;"",1,0))</f>
        <v>#REF!</v>
      </c>
      <c r="X161" s="213" t="e">
        <f>IF('Crisis Indicator Data'!#REF!="No Data",1,IF(#REF!&lt;&gt;"",1,0))</f>
        <v>#REF!</v>
      </c>
      <c r="Y161" s="213" t="e">
        <f>IF('Crisis Indicator Data'!#REF!="No Data",1,IF(#REF!&lt;&gt;"",1,0))</f>
        <v>#REF!</v>
      </c>
      <c r="Z161" s="213" t="e">
        <f>IF('Crisis Indicator Data'!#REF!="No Data",1,IF(#REF!&lt;&gt;"",1,0))</f>
        <v>#REF!</v>
      </c>
      <c r="AA161" s="213" t="e">
        <f>IF('Crisis Indicator Data'!#REF!="No Data",1,IF(#REF!&lt;&gt;"",1,0))</f>
        <v>#REF!</v>
      </c>
      <c r="AB161" s="213" t="e">
        <f>IF('Crisis Indicator Data'!#REF!="No Data",1,IF(#REF!&lt;&gt;"",1,0))</f>
        <v>#REF!</v>
      </c>
      <c r="AC161" s="213" t="e">
        <f>IF('Crisis Indicator Data'!#REF!="No Data",1,IF(#REF!&lt;&gt;"",1,0))</f>
        <v>#REF!</v>
      </c>
      <c r="AD161" s="213" t="e">
        <f>IF('Crisis Indicator Data'!#REF!="No Data",1,IF(#REF!&lt;&gt;"",1,0))</f>
        <v>#REF!</v>
      </c>
      <c r="AE161" s="213" t="e">
        <f>IF('Crisis Indicator Data'!#REF!="No Data",1,IF(#REF!&lt;&gt;"",1,0))</f>
        <v>#REF!</v>
      </c>
      <c r="AF161" s="213" t="e">
        <f>IF('Crisis Indicator Data'!#REF!="No Data",1,IF(#REF!&lt;&gt;"",1,0))</f>
        <v>#REF!</v>
      </c>
      <c r="AG161" s="213" t="e">
        <f>IF('Crisis Indicator Data'!#REF!="No Data",1,IF(#REF!&lt;&gt;"",1,0))</f>
        <v>#REF!</v>
      </c>
      <c r="AH161" s="213" t="e">
        <f>IF('Crisis Indicator Data'!#REF!="No Data",1,IF(#REF!&lt;&gt;"",1,0))</f>
        <v>#REF!</v>
      </c>
      <c r="AI161" s="213" t="e">
        <f>IF('Crisis Indicator Data'!#REF!="No Data",1,IF(#REF!&lt;&gt;"",1,0))</f>
        <v>#REF!</v>
      </c>
      <c r="AJ161" s="213" t="e">
        <f>IF('Crisis Indicator Data'!#REF!="No Data",1,IF(#REF!&lt;&gt;"",1,0))</f>
        <v>#REF!</v>
      </c>
      <c r="AK161" s="213" t="e">
        <f>IF('Crisis Indicator Data'!#REF!="No Data",1,IF(#REF!&lt;&gt;"",1,0))</f>
        <v>#REF!</v>
      </c>
      <c r="AL161" s="213" t="e">
        <f>IF('Crisis Indicator Data'!#REF!="No Data",1,IF(#REF!&lt;&gt;"",1,0))</f>
        <v>#REF!</v>
      </c>
      <c r="AM161" s="213" t="e">
        <f>IF('Crisis Indicator Data'!#REF!="No Data",1,IF(#REF!&lt;&gt;"",1,0))</f>
        <v>#REF!</v>
      </c>
      <c r="AN161" s="213" t="e">
        <f>IF('Crisis Indicator Data'!#REF!="No Data",1,IF(#REF!&lt;&gt;"",1,0))</f>
        <v>#REF!</v>
      </c>
      <c r="AO161" s="213" t="e">
        <f>IF('Crisis Indicator Data'!#REF!="No Data",1,IF(#REF!&lt;&gt;"",1,0))</f>
        <v>#REF!</v>
      </c>
      <c r="AP161" s="213" t="e">
        <f>IF('Crisis Indicator Data'!#REF!="No Data",1,IF(#REF!&lt;&gt;"",1,0))</f>
        <v>#REF!</v>
      </c>
      <c r="AQ161" s="213" t="e">
        <f>IF('Crisis Indicator Data'!#REF!="No Data",1,IF(#REF!&lt;&gt;"",1,0))</f>
        <v>#REF!</v>
      </c>
      <c r="AR161" s="213" t="e">
        <f>IF('Crisis Indicator Data'!#REF!="No Data",1,IF(#REF!&lt;&gt;"",1,0))</f>
        <v>#REF!</v>
      </c>
      <c r="AS161" s="213" t="e">
        <f>IF('Crisis Indicator Data'!#REF!="No Data",1,IF(#REF!&lt;&gt;"",1,0))</f>
        <v>#REF!</v>
      </c>
      <c r="AT161" s="213" t="e">
        <f>IF('Crisis Indicator Data'!#REF!="No Data",1,IF(#REF!&lt;&gt;"",1,0))</f>
        <v>#REF!</v>
      </c>
      <c r="AU161" s="213" t="e">
        <f>IF('Crisis Indicator Data'!#REF!="No Data",1,IF(#REF!&lt;&gt;"",1,0))</f>
        <v>#REF!</v>
      </c>
      <c r="AV161" s="213" t="e">
        <f>IF('Crisis Indicator Data'!#REF!="No Data",1,IF(#REF!&lt;&gt;"",1,0))</f>
        <v>#REF!</v>
      </c>
      <c r="AW161" s="213" t="e">
        <f>IF('Crisis Indicator Data'!#REF!="No Data",1,IF(#REF!&lt;&gt;"",1,0))</f>
        <v>#REF!</v>
      </c>
      <c r="AX161" s="213" t="e">
        <f>IF('Crisis Indicator Data'!#REF!="No Data",1,IF(#REF!&lt;&gt;"",1,0))</f>
        <v>#REF!</v>
      </c>
      <c r="AY161" s="213" t="e">
        <f>IF('Crisis Indicator Data'!#REF!="No Data",1,IF(#REF!&lt;&gt;"",1,0))</f>
        <v>#REF!</v>
      </c>
      <c r="AZ161" s="213" t="e">
        <f>IF('Crisis Indicator Data'!#REF!="No Data",1,IF(#REF!&lt;&gt;"",1,0))</f>
        <v>#REF!</v>
      </c>
      <c r="BA161" t="e">
        <f t="shared" si="8"/>
        <v>#REF!</v>
      </c>
      <c r="BB161" s="22" t="e">
        <f t="shared" si="9"/>
        <v>#REF!</v>
      </c>
    </row>
    <row r="162" spans="1:54" x14ac:dyDescent="0.35">
      <c r="A162" t="s">
        <v>8287</v>
      </c>
      <c r="B162" s="213" t="e">
        <f>IF('Crisis Indicator Data'!#REF!="No Data",1,IF(#REF!&lt;&gt;"",1,0))</f>
        <v>#REF!</v>
      </c>
      <c r="C162" s="213" t="e">
        <f>IF('Crisis Indicator Data'!#REF!="No Data",1,IF(#REF!&lt;&gt;"",1,0))</f>
        <v>#REF!</v>
      </c>
      <c r="D162" s="213" t="e">
        <f>IF('Crisis Indicator Data'!#REF!="No Data",1,IF(#REF!&lt;&gt;"",1,0))</f>
        <v>#REF!</v>
      </c>
      <c r="E162" s="213" t="e">
        <f>IF('Crisis Indicator Data'!#REF!="No Data",1,IF(#REF!&lt;&gt;"",1,0))</f>
        <v>#REF!</v>
      </c>
      <c r="F162" s="213" t="e">
        <f>IF('Crisis Indicator Data'!#REF!="No Data",1,IF(#REF!&lt;&gt;"",1,0))</f>
        <v>#REF!</v>
      </c>
      <c r="G162" s="213" t="e">
        <f>IF('Crisis Indicator Data'!#REF!="No Data",1,IF(#REF!&lt;&gt;"",1,0))</f>
        <v>#REF!</v>
      </c>
      <c r="H162" s="213" t="e">
        <f>IF('Crisis Indicator Data'!#REF!="No Data",1,IF(#REF!&lt;&gt;"",1,0))</f>
        <v>#REF!</v>
      </c>
      <c r="I162" s="213" t="e">
        <f>IF('Crisis Indicator Data'!#REF!="No Data",1,IF(#REF!&lt;&gt;"",1,0))</f>
        <v>#REF!</v>
      </c>
      <c r="J162" s="213" t="e">
        <f>IF('Crisis Indicator Data'!#REF!="No Data",1,IF(#REF!&lt;&gt;"",1,0))</f>
        <v>#REF!</v>
      </c>
      <c r="K162" s="213" t="e">
        <f>IF('Crisis Indicator Data'!#REF!="No Data",1,IF(#REF!&lt;&gt;"",1,0))</f>
        <v>#REF!</v>
      </c>
      <c r="L162" s="213" t="e">
        <f>IF('Crisis Indicator Data'!#REF!="No Data",1,IF(#REF!&lt;&gt;"",1,0))</f>
        <v>#REF!</v>
      </c>
      <c r="M162" s="213" t="e">
        <f>IF('Crisis Indicator Data'!#REF!="No Data",1,IF(#REF!&lt;&gt;"",1,0))</f>
        <v>#REF!</v>
      </c>
      <c r="N162" s="213" t="e">
        <f>IF('Crisis Indicator Data'!#REF!="No Data",1,IF(#REF!&lt;&gt;"",1,0))</f>
        <v>#REF!</v>
      </c>
      <c r="O162" s="213" t="e">
        <f>IF('Crisis Indicator Data'!#REF!="No Data",1,IF(#REF!&lt;&gt;"",1,0))</f>
        <v>#REF!</v>
      </c>
      <c r="P162" s="213" t="e">
        <f>IF('Crisis Indicator Data'!#REF!="No Data",1,IF(#REF!&lt;&gt;"",1,0))</f>
        <v>#REF!</v>
      </c>
      <c r="Q162" s="213" t="e">
        <f>IF('Crisis Indicator Data'!#REF!="No Data",1,IF(#REF!&lt;&gt;"",1,0))</f>
        <v>#REF!</v>
      </c>
      <c r="R162" s="213" t="e">
        <f>IF('Crisis Indicator Data'!#REF!="No Data",1,IF(#REF!&lt;&gt;"",1,0))</f>
        <v>#REF!</v>
      </c>
      <c r="S162" s="213" t="e">
        <f>IF('Crisis Indicator Data'!#REF!="No Data",1,IF(#REF!&lt;&gt;"",1,0))</f>
        <v>#REF!</v>
      </c>
      <c r="T162" s="213" t="e">
        <f>IF('Crisis Indicator Data'!#REF!="No Data",1,IF(#REF!&lt;&gt;"",1,0))</f>
        <v>#REF!</v>
      </c>
      <c r="U162" s="213" t="e">
        <f>IF('Crisis Indicator Data'!#REF!="No Data",1,IF(#REF!&lt;&gt;"",1,0))</f>
        <v>#REF!</v>
      </c>
      <c r="V162" s="213" t="e">
        <f>IF('Crisis Indicator Data'!#REF!="No Data",1,IF(#REF!&lt;&gt;"",1,0))</f>
        <v>#REF!</v>
      </c>
      <c r="W162" s="213" t="e">
        <f>IF('Crisis Indicator Data'!#REF!="No Data",1,IF(#REF!&lt;&gt;"",1,0))</f>
        <v>#REF!</v>
      </c>
      <c r="X162" s="213" t="e">
        <f>IF('Crisis Indicator Data'!#REF!="No Data",1,IF(#REF!&lt;&gt;"",1,0))</f>
        <v>#REF!</v>
      </c>
      <c r="Y162" s="213" t="e">
        <f>IF('Crisis Indicator Data'!#REF!="No Data",1,IF(#REF!&lt;&gt;"",1,0))</f>
        <v>#REF!</v>
      </c>
      <c r="Z162" s="213" t="e">
        <f>IF('Crisis Indicator Data'!#REF!="No Data",1,IF(#REF!&lt;&gt;"",1,0))</f>
        <v>#REF!</v>
      </c>
      <c r="AA162" s="213" t="e">
        <f>IF('Crisis Indicator Data'!#REF!="No Data",1,IF(#REF!&lt;&gt;"",1,0))</f>
        <v>#REF!</v>
      </c>
      <c r="AB162" s="213" t="e">
        <f>IF('Crisis Indicator Data'!#REF!="No Data",1,IF(#REF!&lt;&gt;"",1,0))</f>
        <v>#REF!</v>
      </c>
      <c r="AC162" s="213" t="e">
        <f>IF('Crisis Indicator Data'!#REF!="No Data",1,IF(#REF!&lt;&gt;"",1,0))</f>
        <v>#REF!</v>
      </c>
      <c r="AD162" s="213" t="e">
        <f>IF('Crisis Indicator Data'!#REF!="No Data",1,IF(#REF!&lt;&gt;"",1,0))</f>
        <v>#REF!</v>
      </c>
      <c r="AE162" s="213" t="e">
        <f>IF('Crisis Indicator Data'!#REF!="No Data",1,IF(#REF!&lt;&gt;"",1,0))</f>
        <v>#REF!</v>
      </c>
      <c r="AF162" s="213" t="e">
        <f>IF('Crisis Indicator Data'!#REF!="No Data",1,IF(#REF!&lt;&gt;"",1,0))</f>
        <v>#REF!</v>
      </c>
      <c r="AG162" s="213" t="e">
        <f>IF('Crisis Indicator Data'!#REF!="No Data",1,IF(#REF!&lt;&gt;"",1,0))</f>
        <v>#REF!</v>
      </c>
      <c r="AH162" s="213" t="e">
        <f>IF('Crisis Indicator Data'!#REF!="No Data",1,IF(#REF!&lt;&gt;"",1,0))</f>
        <v>#REF!</v>
      </c>
      <c r="AI162" s="213" t="e">
        <f>IF('Crisis Indicator Data'!#REF!="No Data",1,IF(#REF!&lt;&gt;"",1,0))</f>
        <v>#REF!</v>
      </c>
      <c r="AJ162" s="213" t="e">
        <f>IF('Crisis Indicator Data'!#REF!="No Data",1,IF(#REF!&lt;&gt;"",1,0))</f>
        <v>#REF!</v>
      </c>
      <c r="AK162" s="213" t="e">
        <f>IF('Crisis Indicator Data'!#REF!="No Data",1,IF(#REF!&lt;&gt;"",1,0))</f>
        <v>#REF!</v>
      </c>
      <c r="AL162" s="213" t="e">
        <f>IF('Crisis Indicator Data'!#REF!="No Data",1,IF(#REF!&lt;&gt;"",1,0))</f>
        <v>#REF!</v>
      </c>
      <c r="AM162" s="213" t="e">
        <f>IF('Crisis Indicator Data'!#REF!="No Data",1,IF(#REF!&lt;&gt;"",1,0))</f>
        <v>#REF!</v>
      </c>
      <c r="AN162" s="213" t="e">
        <f>IF('Crisis Indicator Data'!#REF!="No Data",1,IF(#REF!&lt;&gt;"",1,0))</f>
        <v>#REF!</v>
      </c>
      <c r="AO162" s="213" t="e">
        <f>IF('Crisis Indicator Data'!#REF!="No Data",1,IF(#REF!&lt;&gt;"",1,0))</f>
        <v>#REF!</v>
      </c>
      <c r="AP162" s="213" t="e">
        <f>IF('Crisis Indicator Data'!#REF!="No Data",1,IF(#REF!&lt;&gt;"",1,0))</f>
        <v>#REF!</v>
      </c>
      <c r="AQ162" s="213" t="e">
        <f>IF('Crisis Indicator Data'!#REF!="No Data",1,IF(#REF!&lt;&gt;"",1,0))</f>
        <v>#REF!</v>
      </c>
      <c r="AR162" s="213" t="e">
        <f>IF('Crisis Indicator Data'!#REF!="No Data",1,IF(#REF!&lt;&gt;"",1,0))</f>
        <v>#REF!</v>
      </c>
      <c r="AS162" s="213" t="e">
        <f>IF('Crisis Indicator Data'!#REF!="No Data",1,IF(#REF!&lt;&gt;"",1,0))</f>
        <v>#REF!</v>
      </c>
      <c r="AT162" s="213" t="e">
        <f>IF('Crisis Indicator Data'!#REF!="No Data",1,IF(#REF!&lt;&gt;"",1,0))</f>
        <v>#REF!</v>
      </c>
      <c r="AU162" s="213" t="e">
        <f>IF('Crisis Indicator Data'!#REF!="No Data",1,IF(#REF!&lt;&gt;"",1,0))</f>
        <v>#REF!</v>
      </c>
      <c r="AV162" s="213" t="e">
        <f>IF('Crisis Indicator Data'!#REF!="No Data",1,IF(#REF!&lt;&gt;"",1,0))</f>
        <v>#REF!</v>
      </c>
      <c r="AW162" s="213" t="e">
        <f>IF('Crisis Indicator Data'!#REF!="No Data",1,IF(#REF!&lt;&gt;"",1,0))</f>
        <v>#REF!</v>
      </c>
      <c r="AX162" s="213" t="e">
        <f>IF('Crisis Indicator Data'!#REF!="No Data",1,IF(#REF!&lt;&gt;"",1,0))</f>
        <v>#REF!</v>
      </c>
      <c r="AY162" s="213" t="e">
        <f>IF('Crisis Indicator Data'!#REF!="No Data",1,IF(#REF!&lt;&gt;"",1,0))</f>
        <v>#REF!</v>
      </c>
      <c r="AZ162" s="213" t="e">
        <f>IF('Crisis Indicator Data'!#REF!="No Data",1,IF(#REF!&lt;&gt;"",1,0))</f>
        <v>#REF!</v>
      </c>
      <c r="BA162" t="e">
        <f t="shared" ref="BA162:BA192" si="10">SUM(B162:AZ162)</f>
        <v>#REF!</v>
      </c>
      <c r="BB162" s="22" t="e">
        <f t="shared" ref="BB162:BB192" si="11">BA162/51</f>
        <v>#REF!</v>
      </c>
    </row>
    <row r="163" spans="1:54" x14ac:dyDescent="0.35">
      <c r="A163" t="s">
        <v>8303</v>
      </c>
      <c r="B163" s="213" t="e">
        <f>IF('Crisis Indicator Data'!#REF!="No Data",1,IF(#REF!&lt;&gt;"",1,0))</f>
        <v>#REF!</v>
      </c>
      <c r="C163" s="213" t="e">
        <f>IF('Crisis Indicator Data'!#REF!="No Data",1,IF(#REF!&lt;&gt;"",1,0))</f>
        <v>#REF!</v>
      </c>
      <c r="D163" s="213" t="e">
        <f>IF('Crisis Indicator Data'!#REF!="No Data",1,IF(#REF!&lt;&gt;"",1,0))</f>
        <v>#REF!</v>
      </c>
      <c r="E163" s="213" t="e">
        <f>IF('Crisis Indicator Data'!#REF!="No Data",1,IF(#REF!&lt;&gt;"",1,0))</f>
        <v>#REF!</v>
      </c>
      <c r="F163" s="213" t="e">
        <f>IF('Crisis Indicator Data'!#REF!="No Data",1,IF(#REF!&lt;&gt;"",1,0))</f>
        <v>#REF!</v>
      </c>
      <c r="G163" s="213" t="e">
        <f>IF('Crisis Indicator Data'!#REF!="No Data",1,IF(#REF!&lt;&gt;"",1,0))</f>
        <v>#REF!</v>
      </c>
      <c r="H163" s="213" t="e">
        <f>IF('Crisis Indicator Data'!#REF!="No Data",1,IF(#REF!&lt;&gt;"",1,0))</f>
        <v>#REF!</v>
      </c>
      <c r="I163" s="213" t="e">
        <f>IF('Crisis Indicator Data'!#REF!="No Data",1,IF(#REF!&lt;&gt;"",1,0))</f>
        <v>#REF!</v>
      </c>
      <c r="J163" s="213" t="e">
        <f>IF('Crisis Indicator Data'!#REF!="No Data",1,IF(#REF!&lt;&gt;"",1,0))</f>
        <v>#REF!</v>
      </c>
      <c r="K163" s="213" t="e">
        <f>IF('Crisis Indicator Data'!#REF!="No Data",1,IF(#REF!&lt;&gt;"",1,0))</f>
        <v>#REF!</v>
      </c>
      <c r="L163" s="213" t="e">
        <f>IF('Crisis Indicator Data'!#REF!="No Data",1,IF(#REF!&lt;&gt;"",1,0))</f>
        <v>#REF!</v>
      </c>
      <c r="M163" s="213" t="e">
        <f>IF('Crisis Indicator Data'!#REF!="No Data",1,IF(#REF!&lt;&gt;"",1,0))</f>
        <v>#REF!</v>
      </c>
      <c r="N163" s="213" t="e">
        <f>IF('Crisis Indicator Data'!#REF!="No Data",1,IF(#REF!&lt;&gt;"",1,0))</f>
        <v>#REF!</v>
      </c>
      <c r="O163" s="213" t="e">
        <f>IF('Crisis Indicator Data'!#REF!="No Data",1,IF(#REF!&lt;&gt;"",1,0))</f>
        <v>#REF!</v>
      </c>
      <c r="P163" s="213" t="e">
        <f>IF('Crisis Indicator Data'!#REF!="No Data",1,IF(#REF!&lt;&gt;"",1,0))</f>
        <v>#REF!</v>
      </c>
      <c r="Q163" s="213" t="e">
        <f>IF('Crisis Indicator Data'!#REF!="No Data",1,IF(#REF!&lt;&gt;"",1,0))</f>
        <v>#REF!</v>
      </c>
      <c r="R163" s="213" t="e">
        <f>IF('Crisis Indicator Data'!#REF!="No Data",1,IF(#REF!&lt;&gt;"",1,0))</f>
        <v>#REF!</v>
      </c>
      <c r="S163" s="213" t="e">
        <f>IF('Crisis Indicator Data'!#REF!="No Data",1,IF(#REF!&lt;&gt;"",1,0))</f>
        <v>#REF!</v>
      </c>
      <c r="T163" s="213" t="e">
        <f>IF('Crisis Indicator Data'!#REF!="No Data",1,IF(#REF!&lt;&gt;"",1,0))</f>
        <v>#REF!</v>
      </c>
      <c r="U163" s="213" t="e">
        <f>IF('Crisis Indicator Data'!#REF!="No Data",1,IF(#REF!&lt;&gt;"",1,0))</f>
        <v>#REF!</v>
      </c>
      <c r="V163" s="213" t="e">
        <f>IF('Crisis Indicator Data'!#REF!="No Data",1,IF(#REF!&lt;&gt;"",1,0))</f>
        <v>#REF!</v>
      </c>
      <c r="W163" s="213" t="e">
        <f>IF('Crisis Indicator Data'!#REF!="No Data",1,IF(#REF!&lt;&gt;"",1,0))</f>
        <v>#REF!</v>
      </c>
      <c r="X163" s="213" t="e">
        <f>IF('Crisis Indicator Data'!#REF!="No Data",1,IF(#REF!&lt;&gt;"",1,0))</f>
        <v>#REF!</v>
      </c>
      <c r="Y163" s="213" t="e">
        <f>IF('Crisis Indicator Data'!#REF!="No Data",1,IF(#REF!&lt;&gt;"",1,0))</f>
        <v>#REF!</v>
      </c>
      <c r="Z163" s="213" t="e">
        <f>IF('Crisis Indicator Data'!#REF!="No Data",1,IF(#REF!&lt;&gt;"",1,0))</f>
        <v>#REF!</v>
      </c>
      <c r="AA163" s="213" t="e">
        <f>IF('Crisis Indicator Data'!#REF!="No Data",1,IF(#REF!&lt;&gt;"",1,0))</f>
        <v>#REF!</v>
      </c>
      <c r="AB163" s="213" t="e">
        <f>IF('Crisis Indicator Data'!#REF!="No Data",1,IF(#REF!&lt;&gt;"",1,0))</f>
        <v>#REF!</v>
      </c>
      <c r="AC163" s="213" t="e">
        <f>IF('Crisis Indicator Data'!#REF!="No Data",1,IF(#REF!&lt;&gt;"",1,0))</f>
        <v>#REF!</v>
      </c>
      <c r="AD163" s="213" t="e">
        <f>IF('Crisis Indicator Data'!#REF!="No Data",1,IF(#REF!&lt;&gt;"",1,0))</f>
        <v>#REF!</v>
      </c>
      <c r="AE163" s="213" t="e">
        <f>IF('Crisis Indicator Data'!#REF!="No Data",1,IF(#REF!&lt;&gt;"",1,0))</f>
        <v>#REF!</v>
      </c>
      <c r="AF163" s="213" t="e">
        <f>IF('Crisis Indicator Data'!#REF!="No Data",1,IF(#REF!&lt;&gt;"",1,0))</f>
        <v>#REF!</v>
      </c>
      <c r="AG163" s="213" t="e">
        <f>IF('Crisis Indicator Data'!#REF!="No Data",1,IF(#REF!&lt;&gt;"",1,0))</f>
        <v>#REF!</v>
      </c>
      <c r="AH163" s="213" t="e">
        <f>IF('Crisis Indicator Data'!#REF!="No Data",1,IF(#REF!&lt;&gt;"",1,0))</f>
        <v>#REF!</v>
      </c>
      <c r="AI163" s="213" t="e">
        <f>IF('Crisis Indicator Data'!#REF!="No Data",1,IF(#REF!&lt;&gt;"",1,0))</f>
        <v>#REF!</v>
      </c>
      <c r="AJ163" s="213" t="e">
        <f>IF('Crisis Indicator Data'!#REF!="No Data",1,IF(#REF!&lt;&gt;"",1,0))</f>
        <v>#REF!</v>
      </c>
      <c r="AK163" s="213" t="e">
        <f>IF('Crisis Indicator Data'!#REF!="No Data",1,IF(#REF!&lt;&gt;"",1,0))</f>
        <v>#REF!</v>
      </c>
      <c r="AL163" s="213" t="e">
        <f>IF('Crisis Indicator Data'!#REF!="No Data",1,IF(#REF!&lt;&gt;"",1,0))</f>
        <v>#REF!</v>
      </c>
      <c r="AM163" s="213" t="e">
        <f>IF('Crisis Indicator Data'!#REF!="No Data",1,IF(#REF!&lt;&gt;"",1,0))</f>
        <v>#REF!</v>
      </c>
      <c r="AN163" s="213" t="e">
        <f>IF('Crisis Indicator Data'!#REF!="No Data",1,IF(#REF!&lt;&gt;"",1,0))</f>
        <v>#REF!</v>
      </c>
      <c r="AO163" s="213" t="e">
        <f>IF('Crisis Indicator Data'!#REF!="No Data",1,IF(#REF!&lt;&gt;"",1,0))</f>
        <v>#REF!</v>
      </c>
      <c r="AP163" s="213" t="e">
        <f>IF('Crisis Indicator Data'!#REF!="No Data",1,IF(#REF!&lt;&gt;"",1,0))</f>
        <v>#REF!</v>
      </c>
      <c r="AQ163" s="213" t="e">
        <f>IF('Crisis Indicator Data'!#REF!="No Data",1,IF(#REF!&lt;&gt;"",1,0))</f>
        <v>#REF!</v>
      </c>
      <c r="AR163" s="213" t="e">
        <f>IF('Crisis Indicator Data'!#REF!="No Data",1,IF(#REF!&lt;&gt;"",1,0))</f>
        <v>#REF!</v>
      </c>
      <c r="AS163" s="213" t="e">
        <f>IF('Crisis Indicator Data'!#REF!="No Data",1,IF(#REF!&lt;&gt;"",1,0))</f>
        <v>#REF!</v>
      </c>
      <c r="AT163" s="213" t="e">
        <f>IF('Crisis Indicator Data'!#REF!="No Data",1,IF(#REF!&lt;&gt;"",1,0))</f>
        <v>#REF!</v>
      </c>
      <c r="AU163" s="213" t="e">
        <f>IF('Crisis Indicator Data'!#REF!="No Data",1,IF(#REF!&lt;&gt;"",1,0))</f>
        <v>#REF!</v>
      </c>
      <c r="AV163" s="213" t="e">
        <f>IF('Crisis Indicator Data'!#REF!="No Data",1,IF(#REF!&lt;&gt;"",1,0))</f>
        <v>#REF!</v>
      </c>
      <c r="AW163" s="213" t="e">
        <f>IF('Crisis Indicator Data'!#REF!="No Data",1,IF(#REF!&lt;&gt;"",1,0))</f>
        <v>#REF!</v>
      </c>
      <c r="AX163" s="213" t="e">
        <f>IF('Crisis Indicator Data'!#REF!="No Data",1,IF(#REF!&lt;&gt;"",1,0))</f>
        <v>#REF!</v>
      </c>
      <c r="AY163" s="213" t="e">
        <f>IF('Crisis Indicator Data'!#REF!="No Data",1,IF(#REF!&lt;&gt;"",1,0))</f>
        <v>#REF!</v>
      </c>
      <c r="AZ163" s="213" t="e">
        <f>IF('Crisis Indicator Data'!#REF!="No Data",1,IF(#REF!&lt;&gt;"",1,0))</f>
        <v>#REF!</v>
      </c>
      <c r="BA163" t="e">
        <f t="shared" si="10"/>
        <v>#REF!</v>
      </c>
      <c r="BB163" s="22" t="e">
        <f t="shared" si="11"/>
        <v>#REF!</v>
      </c>
    </row>
    <row r="164" spans="1:54" x14ac:dyDescent="0.35">
      <c r="A164" t="s">
        <v>8309</v>
      </c>
      <c r="B164" s="213" t="e">
        <f>IF('Crisis Indicator Data'!#REF!="No Data",1,IF(#REF!&lt;&gt;"",1,0))</f>
        <v>#REF!</v>
      </c>
      <c r="C164" s="213" t="e">
        <f>IF('Crisis Indicator Data'!#REF!="No Data",1,IF(#REF!&lt;&gt;"",1,0))</f>
        <v>#REF!</v>
      </c>
      <c r="D164" s="213" t="e">
        <f>IF('Crisis Indicator Data'!#REF!="No Data",1,IF(#REF!&lt;&gt;"",1,0))</f>
        <v>#REF!</v>
      </c>
      <c r="E164" s="213" t="e">
        <f>IF('Crisis Indicator Data'!#REF!="No Data",1,IF(#REF!&lt;&gt;"",1,0))</f>
        <v>#REF!</v>
      </c>
      <c r="F164" s="213" t="e">
        <f>IF('Crisis Indicator Data'!#REF!="No Data",1,IF(#REF!&lt;&gt;"",1,0))</f>
        <v>#REF!</v>
      </c>
      <c r="G164" s="213" t="e">
        <f>IF('Crisis Indicator Data'!#REF!="No Data",1,IF(#REF!&lt;&gt;"",1,0))</f>
        <v>#REF!</v>
      </c>
      <c r="H164" s="213" t="e">
        <f>IF('Crisis Indicator Data'!#REF!="No Data",1,IF(#REF!&lt;&gt;"",1,0))</f>
        <v>#REF!</v>
      </c>
      <c r="I164" s="213" t="e">
        <f>IF('Crisis Indicator Data'!#REF!="No Data",1,IF(#REF!&lt;&gt;"",1,0))</f>
        <v>#REF!</v>
      </c>
      <c r="J164" s="213" t="e">
        <f>IF('Crisis Indicator Data'!#REF!="No Data",1,IF(#REF!&lt;&gt;"",1,0))</f>
        <v>#REF!</v>
      </c>
      <c r="K164" s="213" t="e">
        <f>IF('Crisis Indicator Data'!#REF!="No Data",1,IF(#REF!&lt;&gt;"",1,0))</f>
        <v>#REF!</v>
      </c>
      <c r="L164" s="213" t="e">
        <f>IF('Crisis Indicator Data'!#REF!="No Data",1,IF(#REF!&lt;&gt;"",1,0))</f>
        <v>#REF!</v>
      </c>
      <c r="M164" s="213" t="e">
        <f>IF('Crisis Indicator Data'!#REF!="No Data",1,IF(#REF!&lt;&gt;"",1,0))</f>
        <v>#REF!</v>
      </c>
      <c r="N164" s="213" t="e">
        <f>IF('Crisis Indicator Data'!#REF!="No Data",1,IF(#REF!&lt;&gt;"",1,0))</f>
        <v>#REF!</v>
      </c>
      <c r="O164" s="213" t="e">
        <f>IF('Crisis Indicator Data'!#REF!="No Data",1,IF(#REF!&lt;&gt;"",1,0))</f>
        <v>#REF!</v>
      </c>
      <c r="P164" s="213" t="e">
        <f>IF('Crisis Indicator Data'!#REF!="No Data",1,IF(#REF!&lt;&gt;"",1,0))</f>
        <v>#REF!</v>
      </c>
      <c r="Q164" s="213" t="e">
        <f>IF('Crisis Indicator Data'!#REF!="No Data",1,IF(#REF!&lt;&gt;"",1,0))</f>
        <v>#REF!</v>
      </c>
      <c r="R164" s="213" t="e">
        <f>IF('Crisis Indicator Data'!#REF!="No Data",1,IF(#REF!&lt;&gt;"",1,0))</f>
        <v>#REF!</v>
      </c>
      <c r="S164" s="213" t="e">
        <f>IF('Crisis Indicator Data'!#REF!="No Data",1,IF(#REF!&lt;&gt;"",1,0))</f>
        <v>#REF!</v>
      </c>
      <c r="T164" s="213" t="e">
        <f>IF('Crisis Indicator Data'!#REF!="No Data",1,IF(#REF!&lt;&gt;"",1,0))</f>
        <v>#REF!</v>
      </c>
      <c r="U164" s="213" t="e">
        <f>IF('Crisis Indicator Data'!#REF!="No Data",1,IF(#REF!&lt;&gt;"",1,0))</f>
        <v>#REF!</v>
      </c>
      <c r="V164" s="213" t="e">
        <f>IF('Crisis Indicator Data'!#REF!="No Data",1,IF(#REF!&lt;&gt;"",1,0))</f>
        <v>#REF!</v>
      </c>
      <c r="W164" s="213" t="e">
        <f>IF('Crisis Indicator Data'!#REF!="No Data",1,IF(#REF!&lt;&gt;"",1,0))</f>
        <v>#REF!</v>
      </c>
      <c r="X164" s="213" t="e">
        <f>IF('Crisis Indicator Data'!#REF!="No Data",1,IF(#REF!&lt;&gt;"",1,0))</f>
        <v>#REF!</v>
      </c>
      <c r="Y164" s="213" t="e">
        <f>IF('Crisis Indicator Data'!#REF!="No Data",1,IF(#REF!&lt;&gt;"",1,0))</f>
        <v>#REF!</v>
      </c>
      <c r="Z164" s="213" t="e">
        <f>IF('Crisis Indicator Data'!#REF!="No Data",1,IF(#REF!&lt;&gt;"",1,0))</f>
        <v>#REF!</v>
      </c>
      <c r="AA164" s="213" t="e">
        <f>IF('Crisis Indicator Data'!#REF!="No Data",1,IF(#REF!&lt;&gt;"",1,0))</f>
        <v>#REF!</v>
      </c>
      <c r="AB164" s="213" t="e">
        <f>IF('Crisis Indicator Data'!#REF!="No Data",1,IF(#REF!&lt;&gt;"",1,0))</f>
        <v>#REF!</v>
      </c>
      <c r="AC164" s="213" t="e">
        <f>IF('Crisis Indicator Data'!#REF!="No Data",1,IF(#REF!&lt;&gt;"",1,0))</f>
        <v>#REF!</v>
      </c>
      <c r="AD164" s="213" t="e">
        <f>IF('Crisis Indicator Data'!#REF!="No Data",1,IF(#REF!&lt;&gt;"",1,0))</f>
        <v>#REF!</v>
      </c>
      <c r="AE164" s="213" t="e">
        <f>IF('Crisis Indicator Data'!#REF!="No Data",1,IF(#REF!&lt;&gt;"",1,0))</f>
        <v>#REF!</v>
      </c>
      <c r="AF164" s="213" t="e">
        <f>IF('Crisis Indicator Data'!#REF!="No Data",1,IF(#REF!&lt;&gt;"",1,0))</f>
        <v>#REF!</v>
      </c>
      <c r="AG164" s="213" t="e">
        <f>IF('Crisis Indicator Data'!#REF!="No Data",1,IF(#REF!&lt;&gt;"",1,0))</f>
        <v>#REF!</v>
      </c>
      <c r="AH164" s="213" t="e">
        <f>IF('Crisis Indicator Data'!#REF!="No Data",1,IF(#REF!&lt;&gt;"",1,0))</f>
        <v>#REF!</v>
      </c>
      <c r="AI164" s="213" t="e">
        <f>IF('Crisis Indicator Data'!#REF!="No Data",1,IF(#REF!&lt;&gt;"",1,0))</f>
        <v>#REF!</v>
      </c>
      <c r="AJ164" s="213" t="e">
        <f>IF('Crisis Indicator Data'!#REF!="No Data",1,IF(#REF!&lt;&gt;"",1,0))</f>
        <v>#REF!</v>
      </c>
      <c r="AK164" s="213" t="e">
        <f>IF('Crisis Indicator Data'!#REF!="No Data",1,IF(#REF!&lt;&gt;"",1,0))</f>
        <v>#REF!</v>
      </c>
      <c r="AL164" s="213" t="e">
        <f>IF('Crisis Indicator Data'!#REF!="No Data",1,IF(#REF!&lt;&gt;"",1,0))</f>
        <v>#REF!</v>
      </c>
      <c r="AM164" s="213" t="e">
        <f>IF('Crisis Indicator Data'!#REF!="No Data",1,IF(#REF!&lt;&gt;"",1,0))</f>
        <v>#REF!</v>
      </c>
      <c r="AN164" s="213" t="e">
        <f>IF('Crisis Indicator Data'!#REF!="No Data",1,IF(#REF!&lt;&gt;"",1,0))</f>
        <v>#REF!</v>
      </c>
      <c r="AO164" s="213" t="e">
        <f>IF('Crisis Indicator Data'!#REF!="No Data",1,IF(#REF!&lt;&gt;"",1,0))</f>
        <v>#REF!</v>
      </c>
      <c r="AP164" s="213" t="e">
        <f>IF('Crisis Indicator Data'!#REF!="No Data",1,IF(#REF!&lt;&gt;"",1,0))</f>
        <v>#REF!</v>
      </c>
      <c r="AQ164" s="213" t="e">
        <f>IF('Crisis Indicator Data'!#REF!="No Data",1,IF(#REF!&lt;&gt;"",1,0))</f>
        <v>#REF!</v>
      </c>
      <c r="AR164" s="213" t="e">
        <f>IF('Crisis Indicator Data'!#REF!="No Data",1,IF(#REF!&lt;&gt;"",1,0))</f>
        <v>#REF!</v>
      </c>
      <c r="AS164" s="213" t="e">
        <f>IF('Crisis Indicator Data'!#REF!="No Data",1,IF(#REF!&lt;&gt;"",1,0))</f>
        <v>#REF!</v>
      </c>
      <c r="AT164" s="213" t="e">
        <f>IF('Crisis Indicator Data'!#REF!="No Data",1,IF(#REF!&lt;&gt;"",1,0))</f>
        <v>#REF!</v>
      </c>
      <c r="AU164" s="213" t="e">
        <f>IF('Crisis Indicator Data'!#REF!="No Data",1,IF(#REF!&lt;&gt;"",1,0))</f>
        <v>#REF!</v>
      </c>
      <c r="AV164" s="213" t="e">
        <f>IF('Crisis Indicator Data'!#REF!="No Data",1,IF(#REF!&lt;&gt;"",1,0))</f>
        <v>#REF!</v>
      </c>
      <c r="AW164" s="213" t="e">
        <f>IF('Crisis Indicator Data'!#REF!="No Data",1,IF(#REF!&lt;&gt;"",1,0))</f>
        <v>#REF!</v>
      </c>
      <c r="AX164" s="213" t="e">
        <f>IF('Crisis Indicator Data'!#REF!="No Data",1,IF(#REF!&lt;&gt;"",1,0))</f>
        <v>#REF!</v>
      </c>
      <c r="AY164" s="213" t="e">
        <f>IF('Crisis Indicator Data'!#REF!="No Data",1,IF(#REF!&lt;&gt;"",1,0))</f>
        <v>#REF!</v>
      </c>
      <c r="AZ164" s="213" t="e">
        <f>IF('Crisis Indicator Data'!#REF!="No Data",1,IF(#REF!&lt;&gt;"",1,0))</f>
        <v>#REF!</v>
      </c>
      <c r="BA164" t="e">
        <f t="shared" si="10"/>
        <v>#REF!</v>
      </c>
      <c r="BB164" s="22" t="e">
        <f t="shared" si="11"/>
        <v>#REF!</v>
      </c>
    </row>
    <row r="165" spans="1:54" x14ac:dyDescent="0.35">
      <c r="A165" t="s">
        <v>8308</v>
      </c>
      <c r="B165" s="213" t="e">
        <f>IF('Crisis Indicator Data'!#REF!="No Data",1,IF(#REF!&lt;&gt;"",1,0))</f>
        <v>#REF!</v>
      </c>
      <c r="C165" s="213" t="e">
        <f>IF('Crisis Indicator Data'!#REF!="No Data",1,IF(#REF!&lt;&gt;"",1,0))</f>
        <v>#REF!</v>
      </c>
      <c r="D165" s="213" t="e">
        <f>IF('Crisis Indicator Data'!#REF!="No Data",1,IF(#REF!&lt;&gt;"",1,0))</f>
        <v>#REF!</v>
      </c>
      <c r="E165" s="213" t="e">
        <f>IF('Crisis Indicator Data'!#REF!="No Data",1,IF(#REF!&lt;&gt;"",1,0))</f>
        <v>#REF!</v>
      </c>
      <c r="F165" s="213" t="e">
        <f>IF('Crisis Indicator Data'!#REF!="No Data",1,IF(#REF!&lt;&gt;"",1,0))</f>
        <v>#REF!</v>
      </c>
      <c r="G165" s="213" t="e">
        <f>IF('Crisis Indicator Data'!#REF!="No Data",1,IF(#REF!&lt;&gt;"",1,0))</f>
        <v>#REF!</v>
      </c>
      <c r="H165" s="213" t="e">
        <f>IF('Crisis Indicator Data'!#REF!="No Data",1,IF(#REF!&lt;&gt;"",1,0))</f>
        <v>#REF!</v>
      </c>
      <c r="I165" s="213" t="e">
        <f>IF('Crisis Indicator Data'!#REF!="No Data",1,IF(#REF!&lt;&gt;"",1,0))</f>
        <v>#REF!</v>
      </c>
      <c r="J165" s="213" t="e">
        <f>IF('Crisis Indicator Data'!#REF!="No Data",1,IF(#REF!&lt;&gt;"",1,0))</f>
        <v>#REF!</v>
      </c>
      <c r="K165" s="213" t="e">
        <f>IF('Crisis Indicator Data'!#REF!="No Data",1,IF(#REF!&lt;&gt;"",1,0))</f>
        <v>#REF!</v>
      </c>
      <c r="L165" s="213" t="e">
        <f>IF('Crisis Indicator Data'!#REF!="No Data",1,IF(#REF!&lt;&gt;"",1,0))</f>
        <v>#REF!</v>
      </c>
      <c r="M165" s="213" t="e">
        <f>IF('Crisis Indicator Data'!#REF!="No Data",1,IF(#REF!&lt;&gt;"",1,0))</f>
        <v>#REF!</v>
      </c>
      <c r="N165" s="213" t="e">
        <f>IF('Crisis Indicator Data'!#REF!="No Data",1,IF(#REF!&lt;&gt;"",1,0))</f>
        <v>#REF!</v>
      </c>
      <c r="O165" s="213" t="e">
        <f>IF('Crisis Indicator Data'!#REF!="No Data",1,IF(#REF!&lt;&gt;"",1,0))</f>
        <v>#REF!</v>
      </c>
      <c r="P165" s="213" t="e">
        <f>IF('Crisis Indicator Data'!#REF!="No Data",1,IF(#REF!&lt;&gt;"",1,0))</f>
        <v>#REF!</v>
      </c>
      <c r="Q165" s="213" t="e">
        <f>IF('Crisis Indicator Data'!#REF!="No Data",1,IF(#REF!&lt;&gt;"",1,0))</f>
        <v>#REF!</v>
      </c>
      <c r="R165" s="213" t="e">
        <f>IF('Crisis Indicator Data'!#REF!="No Data",1,IF(#REF!&lt;&gt;"",1,0))</f>
        <v>#REF!</v>
      </c>
      <c r="S165" s="213" t="e">
        <f>IF('Crisis Indicator Data'!#REF!="No Data",1,IF(#REF!&lt;&gt;"",1,0))</f>
        <v>#REF!</v>
      </c>
      <c r="T165" s="213" t="e">
        <f>IF('Crisis Indicator Data'!#REF!="No Data",1,IF(#REF!&lt;&gt;"",1,0))</f>
        <v>#REF!</v>
      </c>
      <c r="U165" s="213" t="e">
        <f>IF('Crisis Indicator Data'!#REF!="No Data",1,IF(#REF!&lt;&gt;"",1,0))</f>
        <v>#REF!</v>
      </c>
      <c r="V165" s="213" t="e">
        <f>IF('Crisis Indicator Data'!#REF!="No Data",1,IF(#REF!&lt;&gt;"",1,0))</f>
        <v>#REF!</v>
      </c>
      <c r="W165" s="213" t="e">
        <f>IF('Crisis Indicator Data'!#REF!="No Data",1,IF(#REF!&lt;&gt;"",1,0))</f>
        <v>#REF!</v>
      </c>
      <c r="X165" s="213" t="e">
        <f>IF('Crisis Indicator Data'!#REF!="No Data",1,IF(#REF!&lt;&gt;"",1,0))</f>
        <v>#REF!</v>
      </c>
      <c r="Y165" s="213" t="e">
        <f>IF('Crisis Indicator Data'!#REF!="No Data",1,IF(#REF!&lt;&gt;"",1,0))</f>
        <v>#REF!</v>
      </c>
      <c r="Z165" s="213" t="e">
        <f>IF('Crisis Indicator Data'!#REF!="No Data",1,IF(#REF!&lt;&gt;"",1,0))</f>
        <v>#REF!</v>
      </c>
      <c r="AA165" s="213" t="e">
        <f>IF('Crisis Indicator Data'!#REF!="No Data",1,IF(#REF!&lt;&gt;"",1,0))</f>
        <v>#REF!</v>
      </c>
      <c r="AB165" s="213" t="e">
        <f>IF('Crisis Indicator Data'!#REF!="No Data",1,IF(#REF!&lt;&gt;"",1,0))</f>
        <v>#REF!</v>
      </c>
      <c r="AC165" s="213" t="e">
        <f>IF('Crisis Indicator Data'!#REF!="No Data",1,IF(#REF!&lt;&gt;"",1,0))</f>
        <v>#REF!</v>
      </c>
      <c r="AD165" s="213" t="e">
        <f>IF('Crisis Indicator Data'!#REF!="No Data",1,IF(#REF!&lt;&gt;"",1,0))</f>
        <v>#REF!</v>
      </c>
      <c r="AE165" s="213" t="e">
        <f>IF('Crisis Indicator Data'!#REF!="No Data",1,IF(#REF!&lt;&gt;"",1,0))</f>
        <v>#REF!</v>
      </c>
      <c r="AF165" s="213" t="e">
        <f>IF('Crisis Indicator Data'!#REF!="No Data",1,IF(#REF!&lt;&gt;"",1,0))</f>
        <v>#REF!</v>
      </c>
      <c r="AG165" s="213" t="e">
        <f>IF('Crisis Indicator Data'!#REF!="No Data",1,IF(#REF!&lt;&gt;"",1,0))</f>
        <v>#REF!</v>
      </c>
      <c r="AH165" s="213" t="e">
        <f>IF('Crisis Indicator Data'!#REF!="No Data",1,IF(#REF!&lt;&gt;"",1,0))</f>
        <v>#REF!</v>
      </c>
      <c r="AI165" s="213" t="e">
        <f>IF('Crisis Indicator Data'!#REF!="No Data",1,IF(#REF!&lt;&gt;"",1,0))</f>
        <v>#REF!</v>
      </c>
      <c r="AJ165" s="213" t="e">
        <f>IF('Crisis Indicator Data'!#REF!="No Data",1,IF(#REF!&lt;&gt;"",1,0))</f>
        <v>#REF!</v>
      </c>
      <c r="AK165" s="213" t="e">
        <f>IF('Crisis Indicator Data'!#REF!="No Data",1,IF(#REF!&lt;&gt;"",1,0))</f>
        <v>#REF!</v>
      </c>
      <c r="AL165" s="213" t="e">
        <f>IF('Crisis Indicator Data'!#REF!="No Data",1,IF(#REF!&lt;&gt;"",1,0))</f>
        <v>#REF!</v>
      </c>
      <c r="AM165" s="213" t="e">
        <f>IF('Crisis Indicator Data'!#REF!="No Data",1,IF(#REF!&lt;&gt;"",1,0))</f>
        <v>#REF!</v>
      </c>
      <c r="AN165" s="213" t="e">
        <f>IF('Crisis Indicator Data'!#REF!="No Data",1,IF(#REF!&lt;&gt;"",1,0))</f>
        <v>#REF!</v>
      </c>
      <c r="AO165" s="213" t="e">
        <f>IF('Crisis Indicator Data'!#REF!="No Data",1,IF(#REF!&lt;&gt;"",1,0))</f>
        <v>#REF!</v>
      </c>
      <c r="AP165" s="213" t="e">
        <f>IF('Crisis Indicator Data'!#REF!="No Data",1,IF(#REF!&lt;&gt;"",1,0))</f>
        <v>#REF!</v>
      </c>
      <c r="AQ165" s="213" t="e">
        <f>IF('Crisis Indicator Data'!#REF!="No Data",1,IF(#REF!&lt;&gt;"",1,0))</f>
        <v>#REF!</v>
      </c>
      <c r="AR165" s="213" t="e">
        <f>IF('Crisis Indicator Data'!#REF!="No Data",1,IF(#REF!&lt;&gt;"",1,0))</f>
        <v>#REF!</v>
      </c>
      <c r="AS165" s="213" t="e">
        <f>IF('Crisis Indicator Data'!#REF!="No Data",1,IF(#REF!&lt;&gt;"",1,0))</f>
        <v>#REF!</v>
      </c>
      <c r="AT165" s="213" t="e">
        <f>IF('Crisis Indicator Data'!#REF!="No Data",1,IF(#REF!&lt;&gt;"",1,0))</f>
        <v>#REF!</v>
      </c>
      <c r="AU165" s="213" t="e">
        <f>IF('Crisis Indicator Data'!#REF!="No Data",1,IF(#REF!&lt;&gt;"",1,0))</f>
        <v>#REF!</v>
      </c>
      <c r="AV165" s="213" t="e">
        <f>IF('Crisis Indicator Data'!#REF!="No Data",1,IF(#REF!&lt;&gt;"",1,0))</f>
        <v>#REF!</v>
      </c>
      <c r="AW165" s="213" t="e">
        <f>IF('Crisis Indicator Data'!#REF!="No Data",1,IF(#REF!&lt;&gt;"",1,0))</f>
        <v>#REF!</v>
      </c>
      <c r="AX165" s="213" t="e">
        <f>IF('Crisis Indicator Data'!#REF!="No Data",1,IF(#REF!&lt;&gt;"",1,0))</f>
        <v>#REF!</v>
      </c>
      <c r="AY165" s="213" t="e">
        <f>IF('Crisis Indicator Data'!#REF!="No Data",1,IF(#REF!&lt;&gt;"",1,0))</f>
        <v>#REF!</v>
      </c>
      <c r="AZ165" s="213" t="e">
        <f>IF('Crisis Indicator Data'!#REF!="No Data",1,IF(#REF!&lt;&gt;"",1,0))</f>
        <v>#REF!</v>
      </c>
      <c r="BA165" t="e">
        <f t="shared" si="10"/>
        <v>#REF!</v>
      </c>
      <c r="BB165" s="22" t="e">
        <f t="shared" si="11"/>
        <v>#REF!</v>
      </c>
    </row>
    <row r="166" spans="1:54" x14ac:dyDescent="0.35">
      <c r="A166" t="s">
        <v>8101</v>
      </c>
      <c r="B166" s="213" t="e">
        <f>IF('Crisis Indicator Data'!#REF!="No Data",1,IF(#REF!&lt;&gt;"",1,0))</f>
        <v>#REF!</v>
      </c>
      <c r="C166" s="213" t="e">
        <f>IF('Crisis Indicator Data'!#REF!="No Data",1,IF(#REF!&lt;&gt;"",1,0))</f>
        <v>#REF!</v>
      </c>
      <c r="D166" s="213" t="e">
        <f>IF('Crisis Indicator Data'!#REF!="No Data",1,IF(#REF!&lt;&gt;"",1,0))</f>
        <v>#REF!</v>
      </c>
      <c r="E166" s="213" t="e">
        <f>IF('Crisis Indicator Data'!#REF!="No Data",1,IF(#REF!&lt;&gt;"",1,0))</f>
        <v>#REF!</v>
      </c>
      <c r="F166" s="213" t="e">
        <f>IF('Crisis Indicator Data'!#REF!="No Data",1,IF(#REF!&lt;&gt;"",1,0))</f>
        <v>#REF!</v>
      </c>
      <c r="G166" s="213" t="e">
        <f>IF('Crisis Indicator Data'!#REF!="No Data",1,IF(#REF!&lt;&gt;"",1,0))</f>
        <v>#REF!</v>
      </c>
      <c r="H166" s="213" t="e">
        <f>IF('Crisis Indicator Data'!#REF!="No Data",1,IF(#REF!&lt;&gt;"",1,0))</f>
        <v>#REF!</v>
      </c>
      <c r="I166" s="213" t="e">
        <f>IF('Crisis Indicator Data'!#REF!="No Data",1,IF(#REF!&lt;&gt;"",1,0))</f>
        <v>#REF!</v>
      </c>
      <c r="J166" s="213" t="e">
        <f>IF('Crisis Indicator Data'!#REF!="No Data",1,IF(#REF!&lt;&gt;"",1,0))</f>
        <v>#REF!</v>
      </c>
      <c r="K166" s="213" t="e">
        <f>IF('Crisis Indicator Data'!#REF!="No Data",1,IF(#REF!&lt;&gt;"",1,0))</f>
        <v>#REF!</v>
      </c>
      <c r="L166" s="213" t="e">
        <f>IF('Crisis Indicator Data'!#REF!="No Data",1,IF(#REF!&lt;&gt;"",1,0))</f>
        <v>#REF!</v>
      </c>
      <c r="M166" s="213" t="e">
        <f>IF('Crisis Indicator Data'!#REF!="No Data",1,IF(#REF!&lt;&gt;"",1,0))</f>
        <v>#REF!</v>
      </c>
      <c r="N166" s="213" t="e">
        <f>IF('Crisis Indicator Data'!#REF!="No Data",1,IF(#REF!&lt;&gt;"",1,0))</f>
        <v>#REF!</v>
      </c>
      <c r="O166" s="213" t="e">
        <f>IF('Crisis Indicator Data'!#REF!="No Data",1,IF(#REF!&lt;&gt;"",1,0))</f>
        <v>#REF!</v>
      </c>
      <c r="P166" s="213" t="e">
        <f>IF('Crisis Indicator Data'!#REF!="No Data",1,IF(#REF!&lt;&gt;"",1,0))</f>
        <v>#REF!</v>
      </c>
      <c r="Q166" s="213" t="e">
        <f>IF('Crisis Indicator Data'!#REF!="No Data",1,IF(#REF!&lt;&gt;"",1,0))</f>
        <v>#REF!</v>
      </c>
      <c r="R166" s="213" t="e">
        <f>IF('Crisis Indicator Data'!#REF!="No Data",1,IF(#REF!&lt;&gt;"",1,0))</f>
        <v>#REF!</v>
      </c>
      <c r="S166" s="213" t="e">
        <f>IF('Crisis Indicator Data'!#REF!="No Data",1,IF(#REF!&lt;&gt;"",1,0))</f>
        <v>#REF!</v>
      </c>
      <c r="T166" s="213" t="e">
        <f>IF('Crisis Indicator Data'!#REF!="No Data",1,IF(#REF!&lt;&gt;"",1,0))</f>
        <v>#REF!</v>
      </c>
      <c r="U166" s="213" t="e">
        <f>IF('Crisis Indicator Data'!#REF!="No Data",1,IF(#REF!&lt;&gt;"",1,0))</f>
        <v>#REF!</v>
      </c>
      <c r="V166" s="213" t="e">
        <f>IF('Crisis Indicator Data'!#REF!="No Data",1,IF(#REF!&lt;&gt;"",1,0))</f>
        <v>#REF!</v>
      </c>
      <c r="W166" s="213" t="e">
        <f>IF('Crisis Indicator Data'!#REF!="No Data",1,IF(#REF!&lt;&gt;"",1,0))</f>
        <v>#REF!</v>
      </c>
      <c r="X166" s="213" t="e">
        <f>IF('Crisis Indicator Data'!#REF!="No Data",1,IF(#REF!&lt;&gt;"",1,0))</f>
        <v>#REF!</v>
      </c>
      <c r="Y166" s="213" t="e">
        <f>IF('Crisis Indicator Data'!#REF!="No Data",1,IF(#REF!&lt;&gt;"",1,0))</f>
        <v>#REF!</v>
      </c>
      <c r="Z166" s="213" t="e">
        <f>IF('Crisis Indicator Data'!#REF!="No Data",1,IF(#REF!&lt;&gt;"",1,0))</f>
        <v>#REF!</v>
      </c>
      <c r="AA166" s="213" t="e">
        <f>IF('Crisis Indicator Data'!#REF!="No Data",1,IF(#REF!&lt;&gt;"",1,0))</f>
        <v>#REF!</v>
      </c>
      <c r="AB166" s="213" t="e">
        <f>IF('Crisis Indicator Data'!#REF!="No Data",1,IF(#REF!&lt;&gt;"",1,0))</f>
        <v>#REF!</v>
      </c>
      <c r="AC166" s="213" t="e">
        <f>IF('Crisis Indicator Data'!#REF!="No Data",1,IF(#REF!&lt;&gt;"",1,0))</f>
        <v>#REF!</v>
      </c>
      <c r="AD166" s="213" t="e">
        <f>IF('Crisis Indicator Data'!#REF!="No Data",1,IF(#REF!&lt;&gt;"",1,0))</f>
        <v>#REF!</v>
      </c>
      <c r="AE166" s="213" t="e">
        <f>IF('Crisis Indicator Data'!#REF!="No Data",1,IF(#REF!&lt;&gt;"",1,0))</f>
        <v>#REF!</v>
      </c>
      <c r="AF166" s="213" t="e">
        <f>IF('Crisis Indicator Data'!#REF!="No Data",1,IF(#REF!&lt;&gt;"",1,0))</f>
        <v>#REF!</v>
      </c>
      <c r="AG166" s="213" t="e">
        <f>IF('Crisis Indicator Data'!#REF!="No Data",1,IF(#REF!&lt;&gt;"",1,0))</f>
        <v>#REF!</v>
      </c>
      <c r="AH166" s="213" t="e">
        <f>IF('Crisis Indicator Data'!#REF!="No Data",1,IF(#REF!&lt;&gt;"",1,0))</f>
        <v>#REF!</v>
      </c>
      <c r="AI166" s="213" t="e">
        <f>IF('Crisis Indicator Data'!#REF!="No Data",1,IF(#REF!&lt;&gt;"",1,0))</f>
        <v>#REF!</v>
      </c>
      <c r="AJ166" s="213" t="e">
        <f>IF('Crisis Indicator Data'!#REF!="No Data",1,IF(#REF!&lt;&gt;"",1,0))</f>
        <v>#REF!</v>
      </c>
      <c r="AK166" s="213" t="e">
        <f>IF('Crisis Indicator Data'!#REF!="No Data",1,IF(#REF!&lt;&gt;"",1,0))</f>
        <v>#REF!</v>
      </c>
      <c r="AL166" s="213" t="e">
        <f>IF('Crisis Indicator Data'!#REF!="No Data",1,IF(#REF!&lt;&gt;"",1,0))</f>
        <v>#REF!</v>
      </c>
      <c r="AM166" s="213" t="e">
        <f>IF('Crisis Indicator Data'!#REF!="No Data",1,IF(#REF!&lt;&gt;"",1,0))</f>
        <v>#REF!</v>
      </c>
      <c r="AN166" s="213" t="e">
        <f>IF('Crisis Indicator Data'!#REF!="No Data",1,IF(#REF!&lt;&gt;"",1,0))</f>
        <v>#REF!</v>
      </c>
      <c r="AO166" s="213" t="e">
        <f>IF('Crisis Indicator Data'!#REF!="No Data",1,IF(#REF!&lt;&gt;"",1,0))</f>
        <v>#REF!</v>
      </c>
      <c r="AP166" s="213" t="e">
        <f>IF('Crisis Indicator Data'!#REF!="No Data",1,IF(#REF!&lt;&gt;"",1,0))</f>
        <v>#REF!</v>
      </c>
      <c r="AQ166" s="213" t="e">
        <f>IF('Crisis Indicator Data'!#REF!="No Data",1,IF(#REF!&lt;&gt;"",1,0))</f>
        <v>#REF!</v>
      </c>
      <c r="AR166" s="213" t="e">
        <f>IF('Crisis Indicator Data'!#REF!="No Data",1,IF(#REF!&lt;&gt;"",1,0))</f>
        <v>#REF!</v>
      </c>
      <c r="AS166" s="213" t="e">
        <f>IF('Crisis Indicator Data'!#REF!="No Data",1,IF(#REF!&lt;&gt;"",1,0))</f>
        <v>#REF!</v>
      </c>
      <c r="AT166" s="213" t="e">
        <f>IF('Crisis Indicator Data'!#REF!="No Data",1,IF(#REF!&lt;&gt;"",1,0))</f>
        <v>#REF!</v>
      </c>
      <c r="AU166" s="213" t="e">
        <f>IF('Crisis Indicator Data'!#REF!="No Data",1,IF(#REF!&lt;&gt;"",1,0))</f>
        <v>#REF!</v>
      </c>
      <c r="AV166" s="213" t="e">
        <f>IF('Crisis Indicator Data'!#REF!="No Data",1,IF(#REF!&lt;&gt;"",1,0))</f>
        <v>#REF!</v>
      </c>
      <c r="AW166" s="213" t="e">
        <f>IF('Crisis Indicator Data'!#REF!="No Data",1,IF(#REF!&lt;&gt;"",1,0))</f>
        <v>#REF!</v>
      </c>
      <c r="AX166" s="213" t="e">
        <f>IF('Crisis Indicator Data'!#REF!="No Data",1,IF(#REF!&lt;&gt;"",1,0))</f>
        <v>#REF!</v>
      </c>
      <c r="AY166" s="213" t="e">
        <f>IF('Crisis Indicator Data'!#REF!="No Data",1,IF(#REF!&lt;&gt;"",1,0))</f>
        <v>#REF!</v>
      </c>
      <c r="AZ166" s="213" t="e">
        <f>IF('Crisis Indicator Data'!#REF!="No Data",1,IF(#REF!&lt;&gt;"",1,0))</f>
        <v>#REF!</v>
      </c>
      <c r="BA166" t="e">
        <f t="shared" si="10"/>
        <v>#REF!</v>
      </c>
      <c r="BB166" s="22" t="e">
        <f t="shared" si="11"/>
        <v>#REF!</v>
      </c>
    </row>
    <row r="167" spans="1:54" x14ac:dyDescent="0.35">
      <c r="A167" t="s">
        <v>8312</v>
      </c>
      <c r="B167" s="213" t="e">
        <f>IF('Crisis Indicator Data'!#REF!="No Data",1,IF(#REF!&lt;&gt;"",1,0))</f>
        <v>#REF!</v>
      </c>
      <c r="C167" s="213" t="e">
        <f>IF('Crisis Indicator Data'!#REF!="No Data",1,IF(#REF!&lt;&gt;"",1,0))</f>
        <v>#REF!</v>
      </c>
      <c r="D167" s="213" t="e">
        <f>IF('Crisis Indicator Data'!#REF!="No Data",1,IF(#REF!&lt;&gt;"",1,0))</f>
        <v>#REF!</v>
      </c>
      <c r="E167" s="213" t="e">
        <f>IF('Crisis Indicator Data'!#REF!="No Data",1,IF(#REF!&lt;&gt;"",1,0))</f>
        <v>#REF!</v>
      </c>
      <c r="F167" s="213" t="e">
        <f>IF('Crisis Indicator Data'!#REF!="No Data",1,IF(#REF!&lt;&gt;"",1,0))</f>
        <v>#REF!</v>
      </c>
      <c r="G167" s="213" t="e">
        <f>IF('Crisis Indicator Data'!#REF!="No Data",1,IF(#REF!&lt;&gt;"",1,0))</f>
        <v>#REF!</v>
      </c>
      <c r="H167" s="213" t="e">
        <f>IF('Crisis Indicator Data'!#REF!="No Data",1,IF(#REF!&lt;&gt;"",1,0))</f>
        <v>#REF!</v>
      </c>
      <c r="I167" s="213" t="e">
        <f>IF('Crisis Indicator Data'!#REF!="No Data",1,IF(#REF!&lt;&gt;"",1,0))</f>
        <v>#REF!</v>
      </c>
      <c r="J167" s="213" t="e">
        <f>IF('Crisis Indicator Data'!#REF!="No Data",1,IF(#REF!&lt;&gt;"",1,0))</f>
        <v>#REF!</v>
      </c>
      <c r="K167" s="213" t="e">
        <f>IF('Crisis Indicator Data'!#REF!="No Data",1,IF(#REF!&lt;&gt;"",1,0))</f>
        <v>#REF!</v>
      </c>
      <c r="L167" s="213" t="e">
        <f>IF('Crisis Indicator Data'!#REF!="No Data",1,IF(#REF!&lt;&gt;"",1,0))</f>
        <v>#REF!</v>
      </c>
      <c r="M167" s="213" t="e">
        <f>IF('Crisis Indicator Data'!#REF!="No Data",1,IF(#REF!&lt;&gt;"",1,0))</f>
        <v>#REF!</v>
      </c>
      <c r="N167" s="213" t="e">
        <f>IF('Crisis Indicator Data'!#REF!="No Data",1,IF(#REF!&lt;&gt;"",1,0))</f>
        <v>#REF!</v>
      </c>
      <c r="O167" s="213" t="e">
        <f>IF('Crisis Indicator Data'!#REF!="No Data",1,IF(#REF!&lt;&gt;"",1,0))</f>
        <v>#REF!</v>
      </c>
      <c r="P167" s="213" t="e">
        <f>IF('Crisis Indicator Data'!#REF!="No Data",1,IF(#REF!&lt;&gt;"",1,0))</f>
        <v>#REF!</v>
      </c>
      <c r="Q167" s="213" t="e">
        <f>IF('Crisis Indicator Data'!#REF!="No Data",1,IF(#REF!&lt;&gt;"",1,0))</f>
        <v>#REF!</v>
      </c>
      <c r="R167" s="213" t="e">
        <f>IF('Crisis Indicator Data'!#REF!="No Data",1,IF(#REF!&lt;&gt;"",1,0))</f>
        <v>#REF!</v>
      </c>
      <c r="S167" s="213" t="e">
        <f>IF('Crisis Indicator Data'!#REF!="No Data",1,IF(#REF!&lt;&gt;"",1,0))</f>
        <v>#REF!</v>
      </c>
      <c r="T167" s="213" t="e">
        <f>IF('Crisis Indicator Data'!#REF!="No Data",1,IF(#REF!&lt;&gt;"",1,0))</f>
        <v>#REF!</v>
      </c>
      <c r="U167" s="213" t="e">
        <f>IF('Crisis Indicator Data'!#REF!="No Data",1,IF(#REF!&lt;&gt;"",1,0))</f>
        <v>#REF!</v>
      </c>
      <c r="V167" s="213" t="e">
        <f>IF('Crisis Indicator Data'!#REF!="No Data",1,IF(#REF!&lt;&gt;"",1,0))</f>
        <v>#REF!</v>
      </c>
      <c r="W167" s="213" t="e">
        <f>IF('Crisis Indicator Data'!#REF!="No Data",1,IF(#REF!&lt;&gt;"",1,0))</f>
        <v>#REF!</v>
      </c>
      <c r="X167" s="213" t="e">
        <f>IF('Crisis Indicator Data'!#REF!="No Data",1,IF(#REF!&lt;&gt;"",1,0))</f>
        <v>#REF!</v>
      </c>
      <c r="Y167" s="213" t="e">
        <f>IF('Crisis Indicator Data'!#REF!="No Data",1,IF(#REF!&lt;&gt;"",1,0))</f>
        <v>#REF!</v>
      </c>
      <c r="Z167" s="213" t="e">
        <f>IF('Crisis Indicator Data'!#REF!="No Data",1,IF(#REF!&lt;&gt;"",1,0))</f>
        <v>#REF!</v>
      </c>
      <c r="AA167" s="213" t="e">
        <f>IF('Crisis Indicator Data'!#REF!="No Data",1,IF(#REF!&lt;&gt;"",1,0))</f>
        <v>#REF!</v>
      </c>
      <c r="AB167" s="213" t="e">
        <f>IF('Crisis Indicator Data'!#REF!="No Data",1,IF(#REF!&lt;&gt;"",1,0))</f>
        <v>#REF!</v>
      </c>
      <c r="AC167" s="213" t="e">
        <f>IF('Crisis Indicator Data'!#REF!="No Data",1,IF(#REF!&lt;&gt;"",1,0))</f>
        <v>#REF!</v>
      </c>
      <c r="AD167" s="213" t="e">
        <f>IF('Crisis Indicator Data'!#REF!="No Data",1,IF(#REF!&lt;&gt;"",1,0))</f>
        <v>#REF!</v>
      </c>
      <c r="AE167" s="213" t="e">
        <f>IF('Crisis Indicator Data'!#REF!="No Data",1,IF(#REF!&lt;&gt;"",1,0))</f>
        <v>#REF!</v>
      </c>
      <c r="AF167" s="213" t="e">
        <f>IF('Crisis Indicator Data'!#REF!="No Data",1,IF(#REF!&lt;&gt;"",1,0))</f>
        <v>#REF!</v>
      </c>
      <c r="AG167" s="213" t="e">
        <f>IF('Crisis Indicator Data'!#REF!="No Data",1,IF(#REF!&lt;&gt;"",1,0))</f>
        <v>#REF!</v>
      </c>
      <c r="AH167" s="213" t="e">
        <f>IF('Crisis Indicator Data'!#REF!="No Data",1,IF(#REF!&lt;&gt;"",1,0))</f>
        <v>#REF!</v>
      </c>
      <c r="AI167" s="213" t="e">
        <f>IF('Crisis Indicator Data'!#REF!="No Data",1,IF(#REF!&lt;&gt;"",1,0))</f>
        <v>#REF!</v>
      </c>
      <c r="AJ167" s="213" t="e">
        <f>IF('Crisis Indicator Data'!#REF!="No Data",1,IF(#REF!&lt;&gt;"",1,0))</f>
        <v>#REF!</v>
      </c>
      <c r="AK167" s="213" t="e">
        <f>IF('Crisis Indicator Data'!#REF!="No Data",1,IF(#REF!&lt;&gt;"",1,0))</f>
        <v>#REF!</v>
      </c>
      <c r="AL167" s="213" t="e">
        <f>IF('Crisis Indicator Data'!#REF!="No Data",1,IF(#REF!&lt;&gt;"",1,0))</f>
        <v>#REF!</v>
      </c>
      <c r="AM167" s="213" t="e">
        <f>IF('Crisis Indicator Data'!#REF!="No Data",1,IF(#REF!&lt;&gt;"",1,0))</f>
        <v>#REF!</v>
      </c>
      <c r="AN167" s="213" t="e">
        <f>IF('Crisis Indicator Data'!#REF!="No Data",1,IF(#REF!&lt;&gt;"",1,0))</f>
        <v>#REF!</v>
      </c>
      <c r="AO167" s="213" t="e">
        <f>IF('Crisis Indicator Data'!#REF!="No Data",1,IF(#REF!&lt;&gt;"",1,0))</f>
        <v>#REF!</v>
      </c>
      <c r="AP167" s="213" t="e">
        <f>IF('Crisis Indicator Data'!#REF!="No Data",1,IF(#REF!&lt;&gt;"",1,0))</f>
        <v>#REF!</v>
      </c>
      <c r="AQ167" s="213" t="e">
        <f>IF('Crisis Indicator Data'!#REF!="No Data",1,IF(#REF!&lt;&gt;"",1,0))</f>
        <v>#REF!</v>
      </c>
      <c r="AR167" s="213" t="e">
        <f>IF('Crisis Indicator Data'!#REF!="No Data",1,IF(#REF!&lt;&gt;"",1,0))</f>
        <v>#REF!</v>
      </c>
      <c r="AS167" s="213" t="e">
        <f>IF('Crisis Indicator Data'!#REF!="No Data",1,IF(#REF!&lt;&gt;"",1,0))</f>
        <v>#REF!</v>
      </c>
      <c r="AT167" s="213" t="e">
        <f>IF('Crisis Indicator Data'!#REF!="No Data",1,IF(#REF!&lt;&gt;"",1,0))</f>
        <v>#REF!</v>
      </c>
      <c r="AU167" s="213" t="e">
        <f>IF('Crisis Indicator Data'!#REF!="No Data",1,IF(#REF!&lt;&gt;"",1,0))</f>
        <v>#REF!</v>
      </c>
      <c r="AV167" s="213" t="e">
        <f>IF('Crisis Indicator Data'!#REF!="No Data",1,IF(#REF!&lt;&gt;"",1,0))</f>
        <v>#REF!</v>
      </c>
      <c r="AW167" s="213" t="e">
        <f>IF('Crisis Indicator Data'!#REF!="No Data",1,IF(#REF!&lt;&gt;"",1,0))</f>
        <v>#REF!</v>
      </c>
      <c r="AX167" s="213" t="e">
        <f>IF('Crisis Indicator Data'!#REF!="No Data",1,IF(#REF!&lt;&gt;"",1,0))</f>
        <v>#REF!</v>
      </c>
      <c r="AY167" s="213" t="e">
        <f>IF('Crisis Indicator Data'!#REF!="No Data",1,IF(#REF!&lt;&gt;"",1,0))</f>
        <v>#REF!</v>
      </c>
      <c r="AZ167" s="213" t="e">
        <f>IF('Crisis Indicator Data'!#REF!="No Data",1,IF(#REF!&lt;&gt;"",1,0))</f>
        <v>#REF!</v>
      </c>
      <c r="BA167" t="e">
        <f t="shared" si="10"/>
        <v>#REF!</v>
      </c>
      <c r="BB167" s="22" t="e">
        <f t="shared" si="11"/>
        <v>#REF!</v>
      </c>
    </row>
    <row r="168" spans="1:54" x14ac:dyDescent="0.35">
      <c r="A168" t="s">
        <v>8318</v>
      </c>
      <c r="B168" s="213" t="e">
        <f>IF('Crisis Indicator Data'!#REF!="No Data",1,IF(#REF!&lt;&gt;"",1,0))</f>
        <v>#REF!</v>
      </c>
      <c r="C168" s="213" t="e">
        <f>IF('Crisis Indicator Data'!#REF!="No Data",1,IF(#REF!&lt;&gt;"",1,0))</f>
        <v>#REF!</v>
      </c>
      <c r="D168" s="213" t="e">
        <f>IF('Crisis Indicator Data'!#REF!="No Data",1,IF(#REF!&lt;&gt;"",1,0))</f>
        <v>#REF!</v>
      </c>
      <c r="E168" s="213" t="e">
        <f>IF('Crisis Indicator Data'!#REF!="No Data",1,IF(#REF!&lt;&gt;"",1,0))</f>
        <v>#REF!</v>
      </c>
      <c r="F168" s="213" t="e">
        <f>IF('Crisis Indicator Data'!#REF!="No Data",1,IF(#REF!&lt;&gt;"",1,0))</f>
        <v>#REF!</v>
      </c>
      <c r="G168" s="213" t="e">
        <f>IF('Crisis Indicator Data'!#REF!="No Data",1,IF(#REF!&lt;&gt;"",1,0))</f>
        <v>#REF!</v>
      </c>
      <c r="H168" s="213" t="e">
        <f>IF('Crisis Indicator Data'!#REF!="No Data",1,IF(#REF!&lt;&gt;"",1,0))</f>
        <v>#REF!</v>
      </c>
      <c r="I168" s="213" t="e">
        <f>IF('Crisis Indicator Data'!#REF!="No Data",1,IF(#REF!&lt;&gt;"",1,0))</f>
        <v>#REF!</v>
      </c>
      <c r="J168" s="213" t="e">
        <f>IF('Crisis Indicator Data'!#REF!="No Data",1,IF(#REF!&lt;&gt;"",1,0))</f>
        <v>#REF!</v>
      </c>
      <c r="K168" s="213" t="e">
        <f>IF('Crisis Indicator Data'!#REF!="No Data",1,IF(#REF!&lt;&gt;"",1,0))</f>
        <v>#REF!</v>
      </c>
      <c r="L168" s="213" t="e">
        <f>IF('Crisis Indicator Data'!#REF!="No Data",1,IF(#REF!&lt;&gt;"",1,0))</f>
        <v>#REF!</v>
      </c>
      <c r="M168" s="213" t="e">
        <f>IF('Crisis Indicator Data'!#REF!="No Data",1,IF(#REF!&lt;&gt;"",1,0))</f>
        <v>#REF!</v>
      </c>
      <c r="N168" s="213" t="e">
        <f>IF('Crisis Indicator Data'!#REF!="No Data",1,IF(#REF!&lt;&gt;"",1,0))</f>
        <v>#REF!</v>
      </c>
      <c r="O168" s="213" t="e">
        <f>IF('Crisis Indicator Data'!#REF!="No Data",1,IF(#REF!&lt;&gt;"",1,0))</f>
        <v>#REF!</v>
      </c>
      <c r="P168" s="213" t="e">
        <f>IF('Crisis Indicator Data'!#REF!="No Data",1,IF(#REF!&lt;&gt;"",1,0))</f>
        <v>#REF!</v>
      </c>
      <c r="Q168" s="213" t="e">
        <f>IF('Crisis Indicator Data'!#REF!="No Data",1,IF(#REF!&lt;&gt;"",1,0))</f>
        <v>#REF!</v>
      </c>
      <c r="R168" s="213" t="e">
        <f>IF('Crisis Indicator Data'!#REF!="No Data",1,IF(#REF!&lt;&gt;"",1,0))</f>
        <v>#REF!</v>
      </c>
      <c r="S168" s="213" t="e">
        <f>IF('Crisis Indicator Data'!#REF!="No Data",1,IF(#REF!&lt;&gt;"",1,0))</f>
        <v>#REF!</v>
      </c>
      <c r="T168" s="213" t="e">
        <f>IF('Crisis Indicator Data'!#REF!="No Data",1,IF(#REF!&lt;&gt;"",1,0))</f>
        <v>#REF!</v>
      </c>
      <c r="U168" s="213" t="e">
        <f>IF('Crisis Indicator Data'!#REF!="No Data",1,IF(#REF!&lt;&gt;"",1,0))</f>
        <v>#REF!</v>
      </c>
      <c r="V168" s="213" t="e">
        <f>IF('Crisis Indicator Data'!#REF!="No Data",1,IF(#REF!&lt;&gt;"",1,0))</f>
        <v>#REF!</v>
      </c>
      <c r="W168" s="213" t="e">
        <f>IF('Crisis Indicator Data'!#REF!="No Data",1,IF(#REF!&lt;&gt;"",1,0))</f>
        <v>#REF!</v>
      </c>
      <c r="X168" s="213" t="e">
        <f>IF('Crisis Indicator Data'!#REF!="No Data",1,IF(#REF!&lt;&gt;"",1,0))</f>
        <v>#REF!</v>
      </c>
      <c r="Y168" s="213" t="e">
        <f>IF('Crisis Indicator Data'!#REF!="No Data",1,IF(#REF!&lt;&gt;"",1,0))</f>
        <v>#REF!</v>
      </c>
      <c r="Z168" s="213" t="e">
        <f>IF('Crisis Indicator Data'!#REF!="No Data",1,IF(#REF!&lt;&gt;"",1,0))</f>
        <v>#REF!</v>
      </c>
      <c r="AA168" s="213" t="e">
        <f>IF('Crisis Indicator Data'!#REF!="No Data",1,IF(#REF!&lt;&gt;"",1,0))</f>
        <v>#REF!</v>
      </c>
      <c r="AB168" s="213" t="e">
        <f>IF('Crisis Indicator Data'!#REF!="No Data",1,IF(#REF!&lt;&gt;"",1,0))</f>
        <v>#REF!</v>
      </c>
      <c r="AC168" s="213" t="e">
        <f>IF('Crisis Indicator Data'!#REF!="No Data",1,IF(#REF!&lt;&gt;"",1,0))</f>
        <v>#REF!</v>
      </c>
      <c r="AD168" s="213" t="e">
        <f>IF('Crisis Indicator Data'!#REF!="No Data",1,IF(#REF!&lt;&gt;"",1,0))</f>
        <v>#REF!</v>
      </c>
      <c r="AE168" s="213" t="e">
        <f>IF('Crisis Indicator Data'!#REF!="No Data",1,IF(#REF!&lt;&gt;"",1,0))</f>
        <v>#REF!</v>
      </c>
      <c r="AF168" s="213" t="e">
        <f>IF('Crisis Indicator Data'!#REF!="No Data",1,IF(#REF!&lt;&gt;"",1,0))</f>
        <v>#REF!</v>
      </c>
      <c r="AG168" s="213" t="e">
        <f>IF('Crisis Indicator Data'!#REF!="No Data",1,IF(#REF!&lt;&gt;"",1,0))</f>
        <v>#REF!</v>
      </c>
      <c r="AH168" s="213" t="e">
        <f>IF('Crisis Indicator Data'!#REF!="No Data",1,IF(#REF!&lt;&gt;"",1,0))</f>
        <v>#REF!</v>
      </c>
      <c r="AI168" s="213" t="e">
        <f>IF('Crisis Indicator Data'!#REF!="No Data",1,IF(#REF!&lt;&gt;"",1,0))</f>
        <v>#REF!</v>
      </c>
      <c r="AJ168" s="213" t="e">
        <f>IF('Crisis Indicator Data'!#REF!="No Data",1,IF(#REF!&lt;&gt;"",1,0))</f>
        <v>#REF!</v>
      </c>
      <c r="AK168" s="213" t="e">
        <f>IF('Crisis Indicator Data'!#REF!="No Data",1,IF(#REF!&lt;&gt;"",1,0))</f>
        <v>#REF!</v>
      </c>
      <c r="AL168" s="213" t="e">
        <f>IF('Crisis Indicator Data'!#REF!="No Data",1,IF(#REF!&lt;&gt;"",1,0))</f>
        <v>#REF!</v>
      </c>
      <c r="AM168" s="213" t="e">
        <f>IF('Crisis Indicator Data'!#REF!="No Data",1,IF(#REF!&lt;&gt;"",1,0))</f>
        <v>#REF!</v>
      </c>
      <c r="AN168" s="213" t="e">
        <f>IF('Crisis Indicator Data'!#REF!="No Data",1,IF(#REF!&lt;&gt;"",1,0))</f>
        <v>#REF!</v>
      </c>
      <c r="AO168" s="213" t="e">
        <f>IF('Crisis Indicator Data'!#REF!="No Data",1,IF(#REF!&lt;&gt;"",1,0))</f>
        <v>#REF!</v>
      </c>
      <c r="AP168" s="213" t="e">
        <f>IF('Crisis Indicator Data'!#REF!="No Data",1,IF(#REF!&lt;&gt;"",1,0))</f>
        <v>#REF!</v>
      </c>
      <c r="AQ168" s="213" t="e">
        <f>IF('Crisis Indicator Data'!#REF!="No Data",1,IF(#REF!&lt;&gt;"",1,0))</f>
        <v>#REF!</v>
      </c>
      <c r="AR168" s="213" t="e">
        <f>IF('Crisis Indicator Data'!#REF!="No Data",1,IF(#REF!&lt;&gt;"",1,0))</f>
        <v>#REF!</v>
      </c>
      <c r="AS168" s="213" t="e">
        <f>IF('Crisis Indicator Data'!#REF!="No Data",1,IF(#REF!&lt;&gt;"",1,0))</f>
        <v>#REF!</v>
      </c>
      <c r="AT168" s="213" t="e">
        <f>IF('Crisis Indicator Data'!#REF!="No Data",1,IF(#REF!&lt;&gt;"",1,0))</f>
        <v>#REF!</v>
      </c>
      <c r="AU168" s="213" t="e">
        <f>IF('Crisis Indicator Data'!#REF!="No Data",1,IF(#REF!&lt;&gt;"",1,0))</f>
        <v>#REF!</v>
      </c>
      <c r="AV168" s="213" t="e">
        <f>IF('Crisis Indicator Data'!#REF!="No Data",1,IF(#REF!&lt;&gt;"",1,0))</f>
        <v>#REF!</v>
      </c>
      <c r="AW168" s="213" t="e">
        <f>IF('Crisis Indicator Data'!#REF!="No Data",1,IF(#REF!&lt;&gt;"",1,0))</f>
        <v>#REF!</v>
      </c>
      <c r="AX168" s="213" t="e">
        <f>IF('Crisis Indicator Data'!#REF!="No Data",1,IF(#REF!&lt;&gt;"",1,0))</f>
        <v>#REF!</v>
      </c>
      <c r="AY168" s="213" t="e">
        <f>IF('Crisis Indicator Data'!#REF!="No Data",1,IF(#REF!&lt;&gt;"",1,0))</f>
        <v>#REF!</v>
      </c>
      <c r="AZ168" s="213" t="e">
        <f>IF('Crisis Indicator Data'!#REF!="No Data",1,IF(#REF!&lt;&gt;"",1,0))</f>
        <v>#REF!</v>
      </c>
      <c r="BA168" t="e">
        <f t="shared" si="10"/>
        <v>#REF!</v>
      </c>
      <c r="BB168" s="22" t="e">
        <f t="shared" si="11"/>
        <v>#REF!</v>
      </c>
    </row>
    <row r="169" spans="1:54" x14ac:dyDescent="0.35">
      <c r="A169" t="s">
        <v>8329</v>
      </c>
      <c r="B169" s="213" t="e">
        <f>IF('Crisis Indicator Data'!#REF!="No Data",1,IF(#REF!&lt;&gt;"",1,0))</f>
        <v>#REF!</v>
      </c>
      <c r="C169" s="213" t="e">
        <f>IF('Crisis Indicator Data'!#REF!="No Data",1,IF(#REF!&lt;&gt;"",1,0))</f>
        <v>#REF!</v>
      </c>
      <c r="D169" s="213" t="e">
        <f>IF('Crisis Indicator Data'!#REF!="No Data",1,IF(#REF!&lt;&gt;"",1,0))</f>
        <v>#REF!</v>
      </c>
      <c r="E169" s="213" t="e">
        <f>IF('Crisis Indicator Data'!#REF!="No Data",1,IF(#REF!&lt;&gt;"",1,0))</f>
        <v>#REF!</v>
      </c>
      <c r="F169" s="213" t="e">
        <f>IF('Crisis Indicator Data'!#REF!="No Data",1,IF(#REF!&lt;&gt;"",1,0))</f>
        <v>#REF!</v>
      </c>
      <c r="G169" s="213" t="e">
        <f>IF('Crisis Indicator Data'!#REF!="No Data",1,IF(#REF!&lt;&gt;"",1,0))</f>
        <v>#REF!</v>
      </c>
      <c r="H169" s="213" t="e">
        <f>IF('Crisis Indicator Data'!#REF!="No Data",1,IF(#REF!&lt;&gt;"",1,0))</f>
        <v>#REF!</v>
      </c>
      <c r="I169" s="213" t="e">
        <f>IF('Crisis Indicator Data'!#REF!="No Data",1,IF(#REF!&lt;&gt;"",1,0))</f>
        <v>#REF!</v>
      </c>
      <c r="J169" s="213" t="e">
        <f>IF('Crisis Indicator Data'!#REF!="No Data",1,IF(#REF!&lt;&gt;"",1,0))</f>
        <v>#REF!</v>
      </c>
      <c r="K169" s="213" t="e">
        <f>IF('Crisis Indicator Data'!#REF!="No Data",1,IF(#REF!&lt;&gt;"",1,0))</f>
        <v>#REF!</v>
      </c>
      <c r="L169" s="213" t="e">
        <f>IF('Crisis Indicator Data'!#REF!="No Data",1,IF(#REF!&lt;&gt;"",1,0))</f>
        <v>#REF!</v>
      </c>
      <c r="M169" s="213" t="e">
        <f>IF('Crisis Indicator Data'!#REF!="No Data",1,IF(#REF!&lt;&gt;"",1,0))</f>
        <v>#REF!</v>
      </c>
      <c r="N169" s="213" t="e">
        <f>IF('Crisis Indicator Data'!#REF!="No Data",1,IF(#REF!&lt;&gt;"",1,0))</f>
        <v>#REF!</v>
      </c>
      <c r="O169" s="213" t="e">
        <f>IF('Crisis Indicator Data'!#REF!="No Data",1,IF(#REF!&lt;&gt;"",1,0))</f>
        <v>#REF!</v>
      </c>
      <c r="P169" s="213" t="e">
        <f>IF('Crisis Indicator Data'!#REF!="No Data",1,IF(#REF!&lt;&gt;"",1,0))</f>
        <v>#REF!</v>
      </c>
      <c r="Q169" s="213" t="e">
        <f>IF('Crisis Indicator Data'!#REF!="No Data",1,IF(#REF!&lt;&gt;"",1,0))</f>
        <v>#REF!</v>
      </c>
      <c r="R169" s="213" t="e">
        <f>IF('Crisis Indicator Data'!#REF!="No Data",1,IF(#REF!&lt;&gt;"",1,0))</f>
        <v>#REF!</v>
      </c>
      <c r="S169" s="213" t="e">
        <f>IF('Crisis Indicator Data'!#REF!="No Data",1,IF(#REF!&lt;&gt;"",1,0))</f>
        <v>#REF!</v>
      </c>
      <c r="T169" s="213" t="e">
        <f>IF('Crisis Indicator Data'!#REF!="No Data",1,IF(#REF!&lt;&gt;"",1,0))</f>
        <v>#REF!</v>
      </c>
      <c r="U169" s="213" t="e">
        <f>IF('Crisis Indicator Data'!#REF!="No Data",1,IF(#REF!&lt;&gt;"",1,0))</f>
        <v>#REF!</v>
      </c>
      <c r="V169" s="213" t="e">
        <f>IF('Crisis Indicator Data'!#REF!="No Data",1,IF(#REF!&lt;&gt;"",1,0))</f>
        <v>#REF!</v>
      </c>
      <c r="W169" s="213" t="e">
        <f>IF('Crisis Indicator Data'!#REF!="No Data",1,IF(#REF!&lt;&gt;"",1,0))</f>
        <v>#REF!</v>
      </c>
      <c r="X169" s="213" t="e">
        <f>IF('Crisis Indicator Data'!#REF!="No Data",1,IF(#REF!&lt;&gt;"",1,0))</f>
        <v>#REF!</v>
      </c>
      <c r="Y169" s="213" t="e">
        <f>IF('Crisis Indicator Data'!#REF!="No Data",1,IF(#REF!&lt;&gt;"",1,0))</f>
        <v>#REF!</v>
      </c>
      <c r="Z169" s="213" t="e">
        <f>IF('Crisis Indicator Data'!#REF!="No Data",1,IF(#REF!&lt;&gt;"",1,0))</f>
        <v>#REF!</v>
      </c>
      <c r="AA169" s="213" t="e">
        <f>IF('Crisis Indicator Data'!#REF!="No Data",1,IF(#REF!&lt;&gt;"",1,0))</f>
        <v>#REF!</v>
      </c>
      <c r="AB169" s="213" t="e">
        <f>IF('Crisis Indicator Data'!#REF!="No Data",1,IF(#REF!&lt;&gt;"",1,0))</f>
        <v>#REF!</v>
      </c>
      <c r="AC169" s="213" t="e">
        <f>IF('Crisis Indicator Data'!#REF!="No Data",1,IF(#REF!&lt;&gt;"",1,0))</f>
        <v>#REF!</v>
      </c>
      <c r="AD169" s="213" t="e">
        <f>IF('Crisis Indicator Data'!#REF!="No Data",1,IF(#REF!&lt;&gt;"",1,0))</f>
        <v>#REF!</v>
      </c>
      <c r="AE169" s="213" t="e">
        <f>IF('Crisis Indicator Data'!#REF!="No Data",1,IF(#REF!&lt;&gt;"",1,0))</f>
        <v>#REF!</v>
      </c>
      <c r="AF169" s="213" t="e">
        <f>IF('Crisis Indicator Data'!#REF!="No Data",1,IF(#REF!&lt;&gt;"",1,0))</f>
        <v>#REF!</v>
      </c>
      <c r="AG169" s="213" t="e">
        <f>IF('Crisis Indicator Data'!#REF!="No Data",1,IF(#REF!&lt;&gt;"",1,0))</f>
        <v>#REF!</v>
      </c>
      <c r="AH169" s="213" t="e">
        <f>IF('Crisis Indicator Data'!#REF!="No Data",1,IF(#REF!&lt;&gt;"",1,0))</f>
        <v>#REF!</v>
      </c>
      <c r="AI169" s="213" t="e">
        <f>IF('Crisis Indicator Data'!#REF!="No Data",1,IF(#REF!&lt;&gt;"",1,0))</f>
        <v>#REF!</v>
      </c>
      <c r="AJ169" s="213" t="e">
        <f>IF('Crisis Indicator Data'!#REF!="No Data",1,IF(#REF!&lt;&gt;"",1,0))</f>
        <v>#REF!</v>
      </c>
      <c r="AK169" s="213" t="e">
        <f>IF('Crisis Indicator Data'!#REF!="No Data",1,IF(#REF!&lt;&gt;"",1,0))</f>
        <v>#REF!</v>
      </c>
      <c r="AL169" s="213" t="e">
        <f>IF('Crisis Indicator Data'!#REF!="No Data",1,IF(#REF!&lt;&gt;"",1,0))</f>
        <v>#REF!</v>
      </c>
      <c r="AM169" s="213" t="e">
        <f>IF('Crisis Indicator Data'!#REF!="No Data",1,IF(#REF!&lt;&gt;"",1,0))</f>
        <v>#REF!</v>
      </c>
      <c r="AN169" s="213" t="e">
        <f>IF('Crisis Indicator Data'!#REF!="No Data",1,IF(#REF!&lt;&gt;"",1,0))</f>
        <v>#REF!</v>
      </c>
      <c r="AO169" s="213" t="e">
        <f>IF('Crisis Indicator Data'!#REF!="No Data",1,IF(#REF!&lt;&gt;"",1,0))</f>
        <v>#REF!</v>
      </c>
      <c r="AP169" s="213" t="e">
        <f>IF('Crisis Indicator Data'!#REF!="No Data",1,IF(#REF!&lt;&gt;"",1,0))</f>
        <v>#REF!</v>
      </c>
      <c r="AQ169" s="213" t="e">
        <f>IF('Crisis Indicator Data'!#REF!="No Data",1,IF(#REF!&lt;&gt;"",1,0))</f>
        <v>#REF!</v>
      </c>
      <c r="AR169" s="213" t="e">
        <f>IF('Crisis Indicator Data'!#REF!="No Data",1,IF(#REF!&lt;&gt;"",1,0))</f>
        <v>#REF!</v>
      </c>
      <c r="AS169" s="213" t="e">
        <f>IF('Crisis Indicator Data'!#REF!="No Data",1,IF(#REF!&lt;&gt;"",1,0))</f>
        <v>#REF!</v>
      </c>
      <c r="AT169" s="213" t="e">
        <f>IF('Crisis Indicator Data'!#REF!="No Data",1,IF(#REF!&lt;&gt;"",1,0))</f>
        <v>#REF!</v>
      </c>
      <c r="AU169" s="213" t="e">
        <f>IF('Crisis Indicator Data'!#REF!="No Data",1,IF(#REF!&lt;&gt;"",1,0))</f>
        <v>#REF!</v>
      </c>
      <c r="AV169" s="213" t="e">
        <f>IF('Crisis Indicator Data'!#REF!="No Data",1,IF(#REF!&lt;&gt;"",1,0))</f>
        <v>#REF!</v>
      </c>
      <c r="AW169" s="213" t="e">
        <f>IF('Crisis Indicator Data'!#REF!="No Data",1,IF(#REF!&lt;&gt;"",1,0))</f>
        <v>#REF!</v>
      </c>
      <c r="AX169" s="213" t="e">
        <f>IF('Crisis Indicator Data'!#REF!="No Data",1,IF(#REF!&lt;&gt;"",1,0))</f>
        <v>#REF!</v>
      </c>
      <c r="AY169" s="213" t="e">
        <f>IF('Crisis Indicator Data'!#REF!="No Data",1,IF(#REF!&lt;&gt;"",1,0))</f>
        <v>#REF!</v>
      </c>
      <c r="AZ169" s="213" t="e">
        <f>IF('Crisis Indicator Data'!#REF!="No Data",1,IF(#REF!&lt;&gt;"",1,0))</f>
        <v>#REF!</v>
      </c>
      <c r="BA169" t="e">
        <f t="shared" si="10"/>
        <v>#REF!</v>
      </c>
      <c r="BB169" s="22" t="e">
        <f t="shared" si="11"/>
        <v>#REF!</v>
      </c>
    </row>
    <row r="170" spans="1:54" x14ac:dyDescent="0.35">
      <c r="A170" t="s">
        <v>8316</v>
      </c>
      <c r="B170" s="213" t="e">
        <f>IF('Crisis Indicator Data'!#REF!="No Data",1,IF(#REF!&lt;&gt;"",1,0))</f>
        <v>#REF!</v>
      </c>
      <c r="C170" s="213" t="e">
        <f>IF('Crisis Indicator Data'!#REF!="No Data",1,IF(#REF!&lt;&gt;"",1,0))</f>
        <v>#REF!</v>
      </c>
      <c r="D170" s="213" t="e">
        <f>IF('Crisis Indicator Data'!#REF!="No Data",1,IF(#REF!&lt;&gt;"",1,0))</f>
        <v>#REF!</v>
      </c>
      <c r="E170" s="213" t="e">
        <f>IF('Crisis Indicator Data'!#REF!="No Data",1,IF(#REF!&lt;&gt;"",1,0))</f>
        <v>#REF!</v>
      </c>
      <c r="F170" s="213" t="e">
        <f>IF('Crisis Indicator Data'!#REF!="No Data",1,IF(#REF!&lt;&gt;"",1,0))</f>
        <v>#REF!</v>
      </c>
      <c r="G170" s="213" t="e">
        <f>IF('Crisis Indicator Data'!#REF!="No Data",1,IF(#REF!&lt;&gt;"",1,0))</f>
        <v>#REF!</v>
      </c>
      <c r="H170" s="213" t="e">
        <f>IF('Crisis Indicator Data'!#REF!="No Data",1,IF(#REF!&lt;&gt;"",1,0))</f>
        <v>#REF!</v>
      </c>
      <c r="I170" s="213" t="e">
        <f>IF('Crisis Indicator Data'!#REF!="No Data",1,IF(#REF!&lt;&gt;"",1,0))</f>
        <v>#REF!</v>
      </c>
      <c r="J170" s="213" t="e">
        <f>IF('Crisis Indicator Data'!#REF!="No Data",1,IF(#REF!&lt;&gt;"",1,0))</f>
        <v>#REF!</v>
      </c>
      <c r="K170" s="213" t="e">
        <f>IF('Crisis Indicator Data'!#REF!="No Data",1,IF(#REF!&lt;&gt;"",1,0))</f>
        <v>#REF!</v>
      </c>
      <c r="L170" s="213" t="e">
        <f>IF('Crisis Indicator Data'!#REF!="No Data",1,IF(#REF!&lt;&gt;"",1,0))</f>
        <v>#REF!</v>
      </c>
      <c r="M170" s="213" t="e">
        <f>IF('Crisis Indicator Data'!#REF!="No Data",1,IF(#REF!&lt;&gt;"",1,0))</f>
        <v>#REF!</v>
      </c>
      <c r="N170" s="213" t="e">
        <f>IF('Crisis Indicator Data'!#REF!="No Data",1,IF(#REF!&lt;&gt;"",1,0))</f>
        <v>#REF!</v>
      </c>
      <c r="O170" s="213" t="e">
        <f>IF('Crisis Indicator Data'!#REF!="No Data",1,IF(#REF!&lt;&gt;"",1,0))</f>
        <v>#REF!</v>
      </c>
      <c r="P170" s="213" t="e">
        <f>IF('Crisis Indicator Data'!#REF!="No Data",1,IF(#REF!&lt;&gt;"",1,0))</f>
        <v>#REF!</v>
      </c>
      <c r="Q170" s="213" t="e">
        <f>IF('Crisis Indicator Data'!#REF!="No Data",1,IF(#REF!&lt;&gt;"",1,0))</f>
        <v>#REF!</v>
      </c>
      <c r="R170" s="213" t="e">
        <f>IF('Crisis Indicator Data'!#REF!="No Data",1,IF(#REF!&lt;&gt;"",1,0))</f>
        <v>#REF!</v>
      </c>
      <c r="S170" s="213" t="e">
        <f>IF('Crisis Indicator Data'!#REF!="No Data",1,IF(#REF!&lt;&gt;"",1,0))</f>
        <v>#REF!</v>
      </c>
      <c r="T170" s="213" t="e">
        <f>IF('Crisis Indicator Data'!#REF!="No Data",1,IF(#REF!&lt;&gt;"",1,0))</f>
        <v>#REF!</v>
      </c>
      <c r="U170" s="213" t="e">
        <f>IF('Crisis Indicator Data'!#REF!="No Data",1,IF(#REF!&lt;&gt;"",1,0))</f>
        <v>#REF!</v>
      </c>
      <c r="V170" s="213" t="e">
        <f>IF('Crisis Indicator Data'!#REF!="No Data",1,IF(#REF!&lt;&gt;"",1,0))</f>
        <v>#REF!</v>
      </c>
      <c r="W170" s="213" t="e">
        <f>IF('Crisis Indicator Data'!#REF!="No Data",1,IF(#REF!&lt;&gt;"",1,0))</f>
        <v>#REF!</v>
      </c>
      <c r="X170" s="213" t="e">
        <f>IF('Crisis Indicator Data'!#REF!="No Data",1,IF(#REF!&lt;&gt;"",1,0))</f>
        <v>#REF!</v>
      </c>
      <c r="Y170" s="213" t="e">
        <f>IF('Crisis Indicator Data'!#REF!="No Data",1,IF(#REF!&lt;&gt;"",1,0))</f>
        <v>#REF!</v>
      </c>
      <c r="Z170" s="213" t="e">
        <f>IF('Crisis Indicator Data'!#REF!="No Data",1,IF(#REF!&lt;&gt;"",1,0))</f>
        <v>#REF!</v>
      </c>
      <c r="AA170" s="213" t="e">
        <f>IF('Crisis Indicator Data'!#REF!="No Data",1,IF(#REF!&lt;&gt;"",1,0))</f>
        <v>#REF!</v>
      </c>
      <c r="AB170" s="213" t="e">
        <f>IF('Crisis Indicator Data'!#REF!="No Data",1,IF(#REF!&lt;&gt;"",1,0))</f>
        <v>#REF!</v>
      </c>
      <c r="AC170" s="213" t="e">
        <f>IF('Crisis Indicator Data'!#REF!="No Data",1,IF(#REF!&lt;&gt;"",1,0))</f>
        <v>#REF!</v>
      </c>
      <c r="AD170" s="213" t="e">
        <f>IF('Crisis Indicator Data'!#REF!="No Data",1,IF(#REF!&lt;&gt;"",1,0))</f>
        <v>#REF!</v>
      </c>
      <c r="AE170" s="213" t="e">
        <f>IF('Crisis Indicator Data'!#REF!="No Data",1,IF(#REF!&lt;&gt;"",1,0))</f>
        <v>#REF!</v>
      </c>
      <c r="AF170" s="213" t="e">
        <f>IF('Crisis Indicator Data'!#REF!="No Data",1,IF(#REF!&lt;&gt;"",1,0))</f>
        <v>#REF!</v>
      </c>
      <c r="AG170" s="213" t="e">
        <f>IF('Crisis Indicator Data'!#REF!="No Data",1,IF(#REF!&lt;&gt;"",1,0))</f>
        <v>#REF!</v>
      </c>
      <c r="AH170" s="213" t="e">
        <f>IF('Crisis Indicator Data'!#REF!="No Data",1,IF(#REF!&lt;&gt;"",1,0))</f>
        <v>#REF!</v>
      </c>
      <c r="AI170" s="213" t="e">
        <f>IF('Crisis Indicator Data'!#REF!="No Data",1,IF(#REF!&lt;&gt;"",1,0))</f>
        <v>#REF!</v>
      </c>
      <c r="AJ170" s="213" t="e">
        <f>IF('Crisis Indicator Data'!#REF!="No Data",1,IF(#REF!&lt;&gt;"",1,0))</f>
        <v>#REF!</v>
      </c>
      <c r="AK170" s="213" t="e">
        <f>IF('Crisis Indicator Data'!#REF!="No Data",1,IF(#REF!&lt;&gt;"",1,0))</f>
        <v>#REF!</v>
      </c>
      <c r="AL170" s="213" t="e">
        <f>IF('Crisis Indicator Data'!#REF!="No Data",1,IF(#REF!&lt;&gt;"",1,0))</f>
        <v>#REF!</v>
      </c>
      <c r="AM170" s="213" t="e">
        <f>IF('Crisis Indicator Data'!#REF!="No Data",1,IF(#REF!&lt;&gt;"",1,0))</f>
        <v>#REF!</v>
      </c>
      <c r="AN170" s="213" t="e">
        <f>IF('Crisis Indicator Data'!#REF!="No Data",1,IF(#REF!&lt;&gt;"",1,0))</f>
        <v>#REF!</v>
      </c>
      <c r="AO170" s="213" t="e">
        <f>IF('Crisis Indicator Data'!#REF!="No Data",1,IF(#REF!&lt;&gt;"",1,0))</f>
        <v>#REF!</v>
      </c>
      <c r="AP170" s="213" t="e">
        <f>IF('Crisis Indicator Data'!#REF!="No Data",1,IF(#REF!&lt;&gt;"",1,0))</f>
        <v>#REF!</v>
      </c>
      <c r="AQ170" s="213" t="e">
        <f>IF('Crisis Indicator Data'!#REF!="No Data",1,IF(#REF!&lt;&gt;"",1,0))</f>
        <v>#REF!</v>
      </c>
      <c r="AR170" s="213" t="e">
        <f>IF('Crisis Indicator Data'!#REF!="No Data",1,IF(#REF!&lt;&gt;"",1,0))</f>
        <v>#REF!</v>
      </c>
      <c r="AS170" s="213" t="e">
        <f>IF('Crisis Indicator Data'!#REF!="No Data",1,IF(#REF!&lt;&gt;"",1,0))</f>
        <v>#REF!</v>
      </c>
      <c r="AT170" s="213" t="e">
        <f>IF('Crisis Indicator Data'!#REF!="No Data",1,IF(#REF!&lt;&gt;"",1,0))</f>
        <v>#REF!</v>
      </c>
      <c r="AU170" s="213" t="e">
        <f>IF('Crisis Indicator Data'!#REF!="No Data",1,IF(#REF!&lt;&gt;"",1,0))</f>
        <v>#REF!</v>
      </c>
      <c r="AV170" s="213" t="e">
        <f>IF('Crisis Indicator Data'!#REF!="No Data",1,IF(#REF!&lt;&gt;"",1,0))</f>
        <v>#REF!</v>
      </c>
      <c r="AW170" s="213" t="e">
        <f>IF('Crisis Indicator Data'!#REF!="No Data",1,IF(#REF!&lt;&gt;"",1,0))</f>
        <v>#REF!</v>
      </c>
      <c r="AX170" s="213" t="e">
        <f>IF('Crisis Indicator Data'!#REF!="No Data",1,IF(#REF!&lt;&gt;"",1,0))</f>
        <v>#REF!</v>
      </c>
      <c r="AY170" s="213" t="e">
        <f>IF('Crisis Indicator Data'!#REF!="No Data",1,IF(#REF!&lt;&gt;"",1,0))</f>
        <v>#REF!</v>
      </c>
      <c r="AZ170" s="213" t="e">
        <f>IF('Crisis Indicator Data'!#REF!="No Data",1,IF(#REF!&lt;&gt;"",1,0))</f>
        <v>#REF!</v>
      </c>
      <c r="BA170" t="e">
        <f t="shared" si="10"/>
        <v>#REF!</v>
      </c>
      <c r="BB170" s="22" t="e">
        <f t="shared" si="11"/>
        <v>#REF!</v>
      </c>
    </row>
    <row r="171" spans="1:54" x14ac:dyDescent="0.35">
      <c r="A171" t="s">
        <v>8231</v>
      </c>
      <c r="B171" s="213" t="e">
        <f>IF('Crisis Indicator Data'!#REF!="No Data",1,IF(#REF!&lt;&gt;"",1,0))</f>
        <v>#REF!</v>
      </c>
      <c r="C171" s="213" t="e">
        <f>IF('Crisis Indicator Data'!#REF!="No Data",1,IF(#REF!&lt;&gt;"",1,0))</f>
        <v>#REF!</v>
      </c>
      <c r="D171" s="213" t="e">
        <f>IF('Crisis Indicator Data'!#REF!="No Data",1,IF(#REF!&lt;&gt;"",1,0))</f>
        <v>#REF!</v>
      </c>
      <c r="E171" s="213" t="e">
        <f>IF('Crisis Indicator Data'!#REF!="No Data",1,IF(#REF!&lt;&gt;"",1,0))</f>
        <v>#REF!</v>
      </c>
      <c r="F171" s="213" t="e">
        <f>IF('Crisis Indicator Data'!#REF!="No Data",1,IF(#REF!&lt;&gt;"",1,0))</f>
        <v>#REF!</v>
      </c>
      <c r="G171" s="213" t="e">
        <f>IF('Crisis Indicator Data'!#REF!="No Data",1,IF(#REF!&lt;&gt;"",1,0))</f>
        <v>#REF!</v>
      </c>
      <c r="H171" s="213" t="e">
        <f>IF('Crisis Indicator Data'!#REF!="No Data",1,IF(#REF!&lt;&gt;"",1,0))</f>
        <v>#REF!</v>
      </c>
      <c r="I171" s="213" t="e">
        <f>IF('Crisis Indicator Data'!#REF!="No Data",1,IF(#REF!&lt;&gt;"",1,0))</f>
        <v>#REF!</v>
      </c>
      <c r="J171" s="213" t="e">
        <f>IF('Crisis Indicator Data'!#REF!="No Data",1,IF(#REF!&lt;&gt;"",1,0))</f>
        <v>#REF!</v>
      </c>
      <c r="K171" s="213" t="e">
        <f>IF('Crisis Indicator Data'!#REF!="No Data",1,IF(#REF!&lt;&gt;"",1,0))</f>
        <v>#REF!</v>
      </c>
      <c r="L171" s="213" t="e">
        <f>IF('Crisis Indicator Data'!#REF!="No Data",1,IF(#REF!&lt;&gt;"",1,0))</f>
        <v>#REF!</v>
      </c>
      <c r="M171" s="213" t="e">
        <f>IF('Crisis Indicator Data'!#REF!="No Data",1,IF(#REF!&lt;&gt;"",1,0))</f>
        <v>#REF!</v>
      </c>
      <c r="N171" s="213" t="e">
        <f>IF('Crisis Indicator Data'!#REF!="No Data",1,IF(#REF!&lt;&gt;"",1,0))</f>
        <v>#REF!</v>
      </c>
      <c r="O171" s="213" t="e">
        <f>IF('Crisis Indicator Data'!#REF!="No Data",1,IF(#REF!&lt;&gt;"",1,0))</f>
        <v>#REF!</v>
      </c>
      <c r="P171" s="213" t="e">
        <f>IF('Crisis Indicator Data'!#REF!="No Data",1,IF(#REF!&lt;&gt;"",1,0))</f>
        <v>#REF!</v>
      </c>
      <c r="Q171" s="213" t="e">
        <f>IF('Crisis Indicator Data'!#REF!="No Data",1,IF(#REF!&lt;&gt;"",1,0))</f>
        <v>#REF!</v>
      </c>
      <c r="R171" s="213" t="e">
        <f>IF('Crisis Indicator Data'!#REF!="No Data",1,IF(#REF!&lt;&gt;"",1,0))</f>
        <v>#REF!</v>
      </c>
      <c r="S171" s="213" t="e">
        <f>IF('Crisis Indicator Data'!#REF!="No Data",1,IF(#REF!&lt;&gt;"",1,0))</f>
        <v>#REF!</v>
      </c>
      <c r="T171" s="213" t="e">
        <f>IF('Crisis Indicator Data'!#REF!="No Data",1,IF(#REF!&lt;&gt;"",1,0))</f>
        <v>#REF!</v>
      </c>
      <c r="U171" s="213" t="e">
        <f>IF('Crisis Indicator Data'!#REF!="No Data",1,IF(#REF!&lt;&gt;"",1,0))</f>
        <v>#REF!</v>
      </c>
      <c r="V171" s="213" t="e">
        <f>IF('Crisis Indicator Data'!#REF!="No Data",1,IF(#REF!&lt;&gt;"",1,0))</f>
        <v>#REF!</v>
      </c>
      <c r="W171" s="213" t="e">
        <f>IF('Crisis Indicator Data'!#REF!="No Data",1,IF(#REF!&lt;&gt;"",1,0))</f>
        <v>#REF!</v>
      </c>
      <c r="X171" s="213" t="e">
        <f>IF('Crisis Indicator Data'!#REF!="No Data",1,IF(#REF!&lt;&gt;"",1,0))</f>
        <v>#REF!</v>
      </c>
      <c r="Y171" s="213" t="e">
        <f>IF('Crisis Indicator Data'!#REF!="No Data",1,IF(#REF!&lt;&gt;"",1,0))</f>
        <v>#REF!</v>
      </c>
      <c r="Z171" s="213" t="e">
        <f>IF('Crisis Indicator Data'!#REF!="No Data",1,IF(#REF!&lt;&gt;"",1,0))</f>
        <v>#REF!</v>
      </c>
      <c r="AA171" s="213" t="e">
        <f>IF('Crisis Indicator Data'!#REF!="No Data",1,IF(#REF!&lt;&gt;"",1,0))</f>
        <v>#REF!</v>
      </c>
      <c r="AB171" s="213" t="e">
        <f>IF('Crisis Indicator Data'!#REF!="No Data",1,IF(#REF!&lt;&gt;"",1,0))</f>
        <v>#REF!</v>
      </c>
      <c r="AC171" s="213" t="e">
        <f>IF('Crisis Indicator Data'!#REF!="No Data",1,IF(#REF!&lt;&gt;"",1,0))</f>
        <v>#REF!</v>
      </c>
      <c r="AD171" s="213" t="e">
        <f>IF('Crisis Indicator Data'!#REF!="No Data",1,IF(#REF!&lt;&gt;"",1,0))</f>
        <v>#REF!</v>
      </c>
      <c r="AE171" s="213" t="e">
        <f>IF('Crisis Indicator Data'!#REF!="No Data",1,IF(#REF!&lt;&gt;"",1,0))</f>
        <v>#REF!</v>
      </c>
      <c r="AF171" s="213" t="e">
        <f>IF('Crisis Indicator Data'!#REF!="No Data",1,IF(#REF!&lt;&gt;"",1,0))</f>
        <v>#REF!</v>
      </c>
      <c r="AG171" s="213" t="e">
        <f>IF('Crisis Indicator Data'!#REF!="No Data",1,IF(#REF!&lt;&gt;"",1,0))</f>
        <v>#REF!</v>
      </c>
      <c r="AH171" s="213" t="e">
        <f>IF('Crisis Indicator Data'!#REF!="No Data",1,IF(#REF!&lt;&gt;"",1,0))</f>
        <v>#REF!</v>
      </c>
      <c r="AI171" s="213" t="e">
        <f>IF('Crisis Indicator Data'!#REF!="No Data",1,IF(#REF!&lt;&gt;"",1,0))</f>
        <v>#REF!</v>
      </c>
      <c r="AJ171" s="213" t="e">
        <f>IF('Crisis Indicator Data'!#REF!="No Data",1,IF(#REF!&lt;&gt;"",1,0))</f>
        <v>#REF!</v>
      </c>
      <c r="AK171" s="213" t="e">
        <f>IF('Crisis Indicator Data'!#REF!="No Data",1,IF(#REF!&lt;&gt;"",1,0))</f>
        <v>#REF!</v>
      </c>
      <c r="AL171" s="213" t="e">
        <f>IF('Crisis Indicator Data'!#REF!="No Data",1,IF(#REF!&lt;&gt;"",1,0))</f>
        <v>#REF!</v>
      </c>
      <c r="AM171" s="213" t="e">
        <f>IF('Crisis Indicator Data'!#REF!="No Data",1,IF(#REF!&lt;&gt;"",1,0))</f>
        <v>#REF!</v>
      </c>
      <c r="AN171" s="213" t="e">
        <f>IF('Crisis Indicator Data'!#REF!="No Data",1,IF(#REF!&lt;&gt;"",1,0))</f>
        <v>#REF!</v>
      </c>
      <c r="AO171" s="213" t="e">
        <f>IF('Crisis Indicator Data'!#REF!="No Data",1,IF(#REF!&lt;&gt;"",1,0))</f>
        <v>#REF!</v>
      </c>
      <c r="AP171" s="213" t="e">
        <f>IF('Crisis Indicator Data'!#REF!="No Data",1,IF(#REF!&lt;&gt;"",1,0))</f>
        <v>#REF!</v>
      </c>
      <c r="AQ171" s="213" t="e">
        <f>IF('Crisis Indicator Data'!#REF!="No Data",1,IF(#REF!&lt;&gt;"",1,0))</f>
        <v>#REF!</v>
      </c>
      <c r="AR171" s="213" t="e">
        <f>IF('Crisis Indicator Data'!#REF!="No Data",1,IF(#REF!&lt;&gt;"",1,0))</f>
        <v>#REF!</v>
      </c>
      <c r="AS171" s="213" t="e">
        <f>IF('Crisis Indicator Data'!#REF!="No Data",1,IF(#REF!&lt;&gt;"",1,0))</f>
        <v>#REF!</v>
      </c>
      <c r="AT171" s="213" t="e">
        <f>IF('Crisis Indicator Data'!#REF!="No Data",1,IF(#REF!&lt;&gt;"",1,0))</f>
        <v>#REF!</v>
      </c>
      <c r="AU171" s="213" t="e">
        <f>IF('Crisis Indicator Data'!#REF!="No Data",1,IF(#REF!&lt;&gt;"",1,0))</f>
        <v>#REF!</v>
      </c>
      <c r="AV171" s="213" t="e">
        <f>IF('Crisis Indicator Data'!#REF!="No Data",1,IF(#REF!&lt;&gt;"",1,0))</f>
        <v>#REF!</v>
      </c>
      <c r="AW171" s="213" t="e">
        <f>IF('Crisis Indicator Data'!#REF!="No Data",1,IF(#REF!&lt;&gt;"",1,0))</f>
        <v>#REF!</v>
      </c>
      <c r="AX171" s="213" t="e">
        <f>IF('Crisis Indicator Data'!#REF!="No Data",1,IF(#REF!&lt;&gt;"",1,0))</f>
        <v>#REF!</v>
      </c>
      <c r="AY171" s="213" t="e">
        <f>IF('Crisis Indicator Data'!#REF!="No Data",1,IF(#REF!&lt;&gt;"",1,0))</f>
        <v>#REF!</v>
      </c>
      <c r="AZ171" s="213" t="e">
        <f>IF('Crisis Indicator Data'!#REF!="No Data",1,IF(#REF!&lt;&gt;"",1,0))</f>
        <v>#REF!</v>
      </c>
      <c r="BA171" t="e">
        <f t="shared" si="10"/>
        <v>#REF!</v>
      </c>
      <c r="BB171" s="22" t="e">
        <f t="shared" si="11"/>
        <v>#REF!</v>
      </c>
    </row>
    <row r="172" spans="1:54" x14ac:dyDescent="0.35">
      <c r="A172" t="s">
        <v>8322</v>
      </c>
      <c r="B172" s="213" t="e">
        <f>IF('Crisis Indicator Data'!#REF!="No Data",1,IF(#REF!&lt;&gt;"",1,0))</f>
        <v>#REF!</v>
      </c>
      <c r="C172" s="213" t="e">
        <f>IF('Crisis Indicator Data'!#REF!="No Data",1,IF(#REF!&lt;&gt;"",1,0))</f>
        <v>#REF!</v>
      </c>
      <c r="D172" s="213" t="e">
        <f>IF('Crisis Indicator Data'!#REF!="No Data",1,IF(#REF!&lt;&gt;"",1,0))</f>
        <v>#REF!</v>
      </c>
      <c r="E172" s="213" t="e">
        <f>IF('Crisis Indicator Data'!#REF!="No Data",1,IF(#REF!&lt;&gt;"",1,0))</f>
        <v>#REF!</v>
      </c>
      <c r="F172" s="213" t="e">
        <f>IF('Crisis Indicator Data'!#REF!="No Data",1,IF(#REF!&lt;&gt;"",1,0))</f>
        <v>#REF!</v>
      </c>
      <c r="G172" s="213" t="e">
        <f>IF('Crisis Indicator Data'!#REF!="No Data",1,IF(#REF!&lt;&gt;"",1,0))</f>
        <v>#REF!</v>
      </c>
      <c r="H172" s="213" t="e">
        <f>IF('Crisis Indicator Data'!#REF!="No Data",1,IF(#REF!&lt;&gt;"",1,0))</f>
        <v>#REF!</v>
      </c>
      <c r="I172" s="213" t="e">
        <f>IF('Crisis Indicator Data'!#REF!="No Data",1,IF(#REF!&lt;&gt;"",1,0))</f>
        <v>#REF!</v>
      </c>
      <c r="J172" s="213" t="e">
        <f>IF('Crisis Indicator Data'!#REF!="No Data",1,IF(#REF!&lt;&gt;"",1,0))</f>
        <v>#REF!</v>
      </c>
      <c r="K172" s="213" t="e">
        <f>IF('Crisis Indicator Data'!#REF!="No Data",1,IF(#REF!&lt;&gt;"",1,0))</f>
        <v>#REF!</v>
      </c>
      <c r="L172" s="213" t="e">
        <f>IF('Crisis Indicator Data'!#REF!="No Data",1,IF(#REF!&lt;&gt;"",1,0))</f>
        <v>#REF!</v>
      </c>
      <c r="M172" s="213" t="e">
        <f>IF('Crisis Indicator Data'!#REF!="No Data",1,IF(#REF!&lt;&gt;"",1,0))</f>
        <v>#REF!</v>
      </c>
      <c r="N172" s="213" t="e">
        <f>IF('Crisis Indicator Data'!#REF!="No Data",1,IF(#REF!&lt;&gt;"",1,0))</f>
        <v>#REF!</v>
      </c>
      <c r="O172" s="213" t="e">
        <f>IF('Crisis Indicator Data'!#REF!="No Data",1,IF(#REF!&lt;&gt;"",1,0))</f>
        <v>#REF!</v>
      </c>
      <c r="P172" s="213" t="e">
        <f>IF('Crisis Indicator Data'!#REF!="No Data",1,IF(#REF!&lt;&gt;"",1,0))</f>
        <v>#REF!</v>
      </c>
      <c r="Q172" s="213" t="e">
        <f>IF('Crisis Indicator Data'!#REF!="No Data",1,IF(#REF!&lt;&gt;"",1,0))</f>
        <v>#REF!</v>
      </c>
      <c r="R172" s="213" t="e">
        <f>IF('Crisis Indicator Data'!#REF!="No Data",1,IF(#REF!&lt;&gt;"",1,0))</f>
        <v>#REF!</v>
      </c>
      <c r="S172" s="213" t="e">
        <f>IF('Crisis Indicator Data'!#REF!="No Data",1,IF(#REF!&lt;&gt;"",1,0))</f>
        <v>#REF!</v>
      </c>
      <c r="T172" s="213" t="e">
        <f>IF('Crisis Indicator Data'!#REF!="No Data",1,IF(#REF!&lt;&gt;"",1,0))</f>
        <v>#REF!</v>
      </c>
      <c r="U172" s="213" t="e">
        <f>IF('Crisis Indicator Data'!#REF!="No Data",1,IF(#REF!&lt;&gt;"",1,0))</f>
        <v>#REF!</v>
      </c>
      <c r="V172" s="213" t="e">
        <f>IF('Crisis Indicator Data'!#REF!="No Data",1,IF(#REF!&lt;&gt;"",1,0))</f>
        <v>#REF!</v>
      </c>
      <c r="W172" s="213" t="e">
        <f>IF('Crisis Indicator Data'!#REF!="No Data",1,IF(#REF!&lt;&gt;"",1,0))</f>
        <v>#REF!</v>
      </c>
      <c r="X172" s="213" t="e">
        <f>IF('Crisis Indicator Data'!#REF!="No Data",1,IF(#REF!&lt;&gt;"",1,0))</f>
        <v>#REF!</v>
      </c>
      <c r="Y172" s="213" t="e">
        <f>IF('Crisis Indicator Data'!#REF!="No Data",1,IF(#REF!&lt;&gt;"",1,0))</f>
        <v>#REF!</v>
      </c>
      <c r="Z172" s="213" t="e">
        <f>IF('Crisis Indicator Data'!#REF!="No Data",1,IF(#REF!&lt;&gt;"",1,0))</f>
        <v>#REF!</v>
      </c>
      <c r="AA172" s="213" t="e">
        <f>IF('Crisis Indicator Data'!#REF!="No Data",1,IF(#REF!&lt;&gt;"",1,0))</f>
        <v>#REF!</v>
      </c>
      <c r="AB172" s="213" t="e">
        <f>IF('Crisis Indicator Data'!#REF!="No Data",1,IF(#REF!&lt;&gt;"",1,0))</f>
        <v>#REF!</v>
      </c>
      <c r="AC172" s="213" t="e">
        <f>IF('Crisis Indicator Data'!#REF!="No Data",1,IF(#REF!&lt;&gt;"",1,0))</f>
        <v>#REF!</v>
      </c>
      <c r="AD172" s="213" t="e">
        <f>IF('Crisis Indicator Data'!#REF!="No Data",1,IF(#REF!&lt;&gt;"",1,0))</f>
        <v>#REF!</v>
      </c>
      <c r="AE172" s="213" t="e">
        <f>IF('Crisis Indicator Data'!#REF!="No Data",1,IF(#REF!&lt;&gt;"",1,0))</f>
        <v>#REF!</v>
      </c>
      <c r="AF172" s="213" t="e">
        <f>IF('Crisis Indicator Data'!#REF!="No Data",1,IF(#REF!&lt;&gt;"",1,0))</f>
        <v>#REF!</v>
      </c>
      <c r="AG172" s="213" t="e">
        <f>IF('Crisis Indicator Data'!#REF!="No Data",1,IF(#REF!&lt;&gt;"",1,0))</f>
        <v>#REF!</v>
      </c>
      <c r="AH172" s="213" t="e">
        <f>IF('Crisis Indicator Data'!#REF!="No Data",1,IF(#REF!&lt;&gt;"",1,0))</f>
        <v>#REF!</v>
      </c>
      <c r="AI172" s="213" t="e">
        <f>IF('Crisis Indicator Data'!#REF!="No Data",1,IF(#REF!&lt;&gt;"",1,0))</f>
        <v>#REF!</v>
      </c>
      <c r="AJ172" s="213" t="e">
        <f>IF('Crisis Indicator Data'!#REF!="No Data",1,IF(#REF!&lt;&gt;"",1,0))</f>
        <v>#REF!</v>
      </c>
      <c r="AK172" s="213" t="e">
        <f>IF('Crisis Indicator Data'!#REF!="No Data",1,IF(#REF!&lt;&gt;"",1,0))</f>
        <v>#REF!</v>
      </c>
      <c r="AL172" s="213" t="e">
        <f>IF('Crisis Indicator Data'!#REF!="No Data",1,IF(#REF!&lt;&gt;"",1,0))</f>
        <v>#REF!</v>
      </c>
      <c r="AM172" s="213" t="e">
        <f>IF('Crisis Indicator Data'!#REF!="No Data",1,IF(#REF!&lt;&gt;"",1,0))</f>
        <v>#REF!</v>
      </c>
      <c r="AN172" s="213" t="e">
        <f>IF('Crisis Indicator Data'!#REF!="No Data",1,IF(#REF!&lt;&gt;"",1,0))</f>
        <v>#REF!</v>
      </c>
      <c r="AO172" s="213" t="e">
        <f>IF('Crisis Indicator Data'!#REF!="No Data",1,IF(#REF!&lt;&gt;"",1,0))</f>
        <v>#REF!</v>
      </c>
      <c r="AP172" s="213" t="e">
        <f>IF('Crisis Indicator Data'!#REF!="No Data",1,IF(#REF!&lt;&gt;"",1,0))</f>
        <v>#REF!</v>
      </c>
      <c r="AQ172" s="213" t="e">
        <f>IF('Crisis Indicator Data'!#REF!="No Data",1,IF(#REF!&lt;&gt;"",1,0))</f>
        <v>#REF!</v>
      </c>
      <c r="AR172" s="213" t="e">
        <f>IF('Crisis Indicator Data'!#REF!="No Data",1,IF(#REF!&lt;&gt;"",1,0))</f>
        <v>#REF!</v>
      </c>
      <c r="AS172" s="213" t="e">
        <f>IF('Crisis Indicator Data'!#REF!="No Data",1,IF(#REF!&lt;&gt;"",1,0))</f>
        <v>#REF!</v>
      </c>
      <c r="AT172" s="213" t="e">
        <f>IF('Crisis Indicator Data'!#REF!="No Data",1,IF(#REF!&lt;&gt;"",1,0))</f>
        <v>#REF!</v>
      </c>
      <c r="AU172" s="213" t="e">
        <f>IF('Crisis Indicator Data'!#REF!="No Data",1,IF(#REF!&lt;&gt;"",1,0))</f>
        <v>#REF!</v>
      </c>
      <c r="AV172" s="213" t="e">
        <f>IF('Crisis Indicator Data'!#REF!="No Data",1,IF(#REF!&lt;&gt;"",1,0))</f>
        <v>#REF!</v>
      </c>
      <c r="AW172" s="213" t="e">
        <f>IF('Crisis Indicator Data'!#REF!="No Data",1,IF(#REF!&lt;&gt;"",1,0))</f>
        <v>#REF!</v>
      </c>
      <c r="AX172" s="213" t="e">
        <f>IF('Crisis Indicator Data'!#REF!="No Data",1,IF(#REF!&lt;&gt;"",1,0))</f>
        <v>#REF!</v>
      </c>
      <c r="AY172" s="213" t="e">
        <f>IF('Crisis Indicator Data'!#REF!="No Data",1,IF(#REF!&lt;&gt;"",1,0))</f>
        <v>#REF!</v>
      </c>
      <c r="AZ172" s="213" t="e">
        <f>IF('Crisis Indicator Data'!#REF!="No Data",1,IF(#REF!&lt;&gt;"",1,0))</f>
        <v>#REF!</v>
      </c>
      <c r="BA172" t="e">
        <f t="shared" si="10"/>
        <v>#REF!</v>
      </c>
      <c r="BB172" s="22" t="e">
        <f t="shared" si="11"/>
        <v>#REF!</v>
      </c>
    </row>
    <row r="173" spans="1:54" x14ac:dyDescent="0.35">
      <c r="A173" t="s">
        <v>8315</v>
      </c>
      <c r="B173" s="213" t="e">
        <f>IF('Crisis Indicator Data'!#REF!="No Data",1,IF(#REF!&lt;&gt;"",1,0))</f>
        <v>#REF!</v>
      </c>
      <c r="C173" s="213" t="e">
        <f>IF('Crisis Indicator Data'!#REF!="No Data",1,IF(#REF!&lt;&gt;"",1,0))</f>
        <v>#REF!</v>
      </c>
      <c r="D173" s="213" t="e">
        <f>IF('Crisis Indicator Data'!#REF!="No Data",1,IF(#REF!&lt;&gt;"",1,0))</f>
        <v>#REF!</v>
      </c>
      <c r="E173" s="213" t="e">
        <f>IF('Crisis Indicator Data'!#REF!="No Data",1,IF(#REF!&lt;&gt;"",1,0))</f>
        <v>#REF!</v>
      </c>
      <c r="F173" s="213" t="e">
        <f>IF('Crisis Indicator Data'!#REF!="No Data",1,IF(#REF!&lt;&gt;"",1,0))</f>
        <v>#REF!</v>
      </c>
      <c r="G173" s="213" t="e">
        <f>IF('Crisis Indicator Data'!#REF!="No Data",1,IF(#REF!&lt;&gt;"",1,0))</f>
        <v>#REF!</v>
      </c>
      <c r="H173" s="213" t="e">
        <f>IF('Crisis Indicator Data'!#REF!="No Data",1,IF(#REF!&lt;&gt;"",1,0))</f>
        <v>#REF!</v>
      </c>
      <c r="I173" s="213" t="e">
        <f>IF('Crisis Indicator Data'!#REF!="No Data",1,IF(#REF!&lt;&gt;"",1,0))</f>
        <v>#REF!</v>
      </c>
      <c r="J173" s="213" t="e">
        <f>IF('Crisis Indicator Data'!#REF!="No Data",1,IF(#REF!&lt;&gt;"",1,0))</f>
        <v>#REF!</v>
      </c>
      <c r="K173" s="213" t="e">
        <f>IF('Crisis Indicator Data'!#REF!="No Data",1,IF(#REF!&lt;&gt;"",1,0))</f>
        <v>#REF!</v>
      </c>
      <c r="L173" s="213" t="e">
        <f>IF('Crisis Indicator Data'!#REF!="No Data",1,IF(#REF!&lt;&gt;"",1,0))</f>
        <v>#REF!</v>
      </c>
      <c r="M173" s="213" t="e">
        <f>IF('Crisis Indicator Data'!#REF!="No Data",1,IF(#REF!&lt;&gt;"",1,0))</f>
        <v>#REF!</v>
      </c>
      <c r="N173" s="213" t="e">
        <f>IF('Crisis Indicator Data'!#REF!="No Data",1,IF(#REF!&lt;&gt;"",1,0))</f>
        <v>#REF!</v>
      </c>
      <c r="O173" s="213" t="e">
        <f>IF('Crisis Indicator Data'!#REF!="No Data",1,IF(#REF!&lt;&gt;"",1,0))</f>
        <v>#REF!</v>
      </c>
      <c r="P173" s="213" t="e">
        <f>IF('Crisis Indicator Data'!#REF!="No Data",1,IF(#REF!&lt;&gt;"",1,0))</f>
        <v>#REF!</v>
      </c>
      <c r="Q173" s="213" t="e">
        <f>IF('Crisis Indicator Data'!#REF!="No Data",1,IF(#REF!&lt;&gt;"",1,0))</f>
        <v>#REF!</v>
      </c>
      <c r="R173" s="213" t="e">
        <f>IF('Crisis Indicator Data'!#REF!="No Data",1,IF(#REF!&lt;&gt;"",1,0))</f>
        <v>#REF!</v>
      </c>
      <c r="S173" s="213" t="e">
        <f>IF('Crisis Indicator Data'!#REF!="No Data",1,IF(#REF!&lt;&gt;"",1,0))</f>
        <v>#REF!</v>
      </c>
      <c r="T173" s="213" t="e">
        <f>IF('Crisis Indicator Data'!#REF!="No Data",1,IF(#REF!&lt;&gt;"",1,0))</f>
        <v>#REF!</v>
      </c>
      <c r="U173" s="213" t="e">
        <f>IF('Crisis Indicator Data'!#REF!="No Data",1,IF(#REF!&lt;&gt;"",1,0))</f>
        <v>#REF!</v>
      </c>
      <c r="V173" s="213" t="e">
        <f>IF('Crisis Indicator Data'!#REF!="No Data",1,IF(#REF!&lt;&gt;"",1,0))</f>
        <v>#REF!</v>
      </c>
      <c r="W173" s="213" t="e">
        <f>IF('Crisis Indicator Data'!#REF!="No Data",1,IF(#REF!&lt;&gt;"",1,0))</f>
        <v>#REF!</v>
      </c>
      <c r="X173" s="213" t="e">
        <f>IF('Crisis Indicator Data'!#REF!="No Data",1,IF(#REF!&lt;&gt;"",1,0))</f>
        <v>#REF!</v>
      </c>
      <c r="Y173" s="213" t="e">
        <f>IF('Crisis Indicator Data'!#REF!="No Data",1,IF(#REF!&lt;&gt;"",1,0))</f>
        <v>#REF!</v>
      </c>
      <c r="Z173" s="213" t="e">
        <f>IF('Crisis Indicator Data'!#REF!="No Data",1,IF(#REF!&lt;&gt;"",1,0))</f>
        <v>#REF!</v>
      </c>
      <c r="AA173" s="213" t="e">
        <f>IF('Crisis Indicator Data'!#REF!="No Data",1,IF(#REF!&lt;&gt;"",1,0))</f>
        <v>#REF!</v>
      </c>
      <c r="AB173" s="213" t="e">
        <f>IF('Crisis Indicator Data'!#REF!="No Data",1,IF(#REF!&lt;&gt;"",1,0))</f>
        <v>#REF!</v>
      </c>
      <c r="AC173" s="213" t="e">
        <f>IF('Crisis Indicator Data'!#REF!="No Data",1,IF(#REF!&lt;&gt;"",1,0))</f>
        <v>#REF!</v>
      </c>
      <c r="AD173" s="213" t="e">
        <f>IF('Crisis Indicator Data'!#REF!="No Data",1,IF(#REF!&lt;&gt;"",1,0))</f>
        <v>#REF!</v>
      </c>
      <c r="AE173" s="213" t="e">
        <f>IF('Crisis Indicator Data'!#REF!="No Data",1,IF(#REF!&lt;&gt;"",1,0))</f>
        <v>#REF!</v>
      </c>
      <c r="AF173" s="213" t="e">
        <f>IF('Crisis Indicator Data'!#REF!="No Data",1,IF(#REF!&lt;&gt;"",1,0))</f>
        <v>#REF!</v>
      </c>
      <c r="AG173" s="213" t="e">
        <f>IF('Crisis Indicator Data'!#REF!="No Data",1,IF(#REF!&lt;&gt;"",1,0))</f>
        <v>#REF!</v>
      </c>
      <c r="AH173" s="213" t="e">
        <f>IF('Crisis Indicator Data'!#REF!="No Data",1,IF(#REF!&lt;&gt;"",1,0))</f>
        <v>#REF!</v>
      </c>
      <c r="AI173" s="213" t="e">
        <f>IF('Crisis Indicator Data'!#REF!="No Data",1,IF(#REF!&lt;&gt;"",1,0))</f>
        <v>#REF!</v>
      </c>
      <c r="AJ173" s="213" t="e">
        <f>IF('Crisis Indicator Data'!#REF!="No Data",1,IF(#REF!&lt;&gt;"",1,0))</f>
        <v>#REF!</v>
      </c>
      <c r="AK173" s="213" t="e">
        <f>IF('Crisis Indicator Data'!#REF!="No Data",1,IF(#REF!&lt;&gt;"",1,0))</f>
        <v>#REF!</v>
      </c>
      <c r="AL173" s="213" t="e">
        <f>IF('Crisis Indicator Data'!#REF!="No Data",1,IF(#REF!&lt;&gt;"",1,0))</f>
        <v>#REF!</v>
      </c>
      <c r="AM173" s="213" t="e">
        <f>IF('Crisis Indicator Data'!#REF!="No Data",1,IF(#REF!&lt;&gt;"",1,0))</f>
        <v>#REF!</v>
      </c>
      <c r="AN173" s="213" t="e">
        <f>IF('Crisis Indicator Data'!#REF!="No Data",1,IF(#REF!&lt;&gt;"",1,0))</f>
        <v>#REF!</v>
      </c>
      <c r="AO173" s="213" t="e">
        <f>IF('Crisis Indicator Data'!#REF!="No Data",1,IF(#REF!&lt;&gt;"",1,0))</f>
        <v>#REF!</v>
      </c>
      <c r="AP173" s="213" t="e">
        <f>IF('Crisis Indicator Data'!#REF!="No Data",1,IF(#REF!&lt;&gt;"",1,0))</f>
        <v>#REF!</v>
      </c>
      <c r="AQ173" s="213" t="e">
        <f>IF('Crisis Indicator Data'!#REF!="No Data",1,IF(#REF!&lt;&gt;"",1,0))</f>
        <v>#REF!</v>
      </c>
      <c r="AR173" s="213" t="e">
        <f>IF('Crisis Indicator Data'!#REF!="No Data",1,IF(#REF!&lt;&gt;"",1,0))</f>
        <v>#REF!</v>
      </c>
      <c r="AS173" s="213" t="e">
        <f>IF('Crisis Indicator Data'!#REF!="No Data",1,IF(#REF!&lt;&gt;"",1,0))</f>
        <v>#REF!</v>
      </c>
      <c r="AT173" s="213" t="e">
        <f>IF('Crisis Indicator Data'!#REF!="No Data",1,IF(#REF!&lt;&gt;"",1,0))</f>
        <v>#REF!</v>
      </c>
      <c r="AU173" s="213" t="e">
        <f>IF('Crisis Indicator Data'!#REF!="No Data",1,IF(#REF!&lt;&gt;"",1,0))</f>
        <v>#REF!</v>
      </c>
      <c r="AV173" s="213" t="e">
        <f>IF('Crisis Indicator Data'!#REF!="No Data",1,IF(#REF!&lt;&gt;"",1,0))</f>
        <v>#REF!</v>
      </c>
      <c r="AW173" s="213" t="e">
        <f>IF('Crisis Indicator Data'!#REF!="No Data",1,IF(#REF!&lt;&gt;"",1,0))</f>
        <v>#REF!</v>
      </c>
      <c r="AX173" s="213" t="e">
        <f>IF('Crisis Indicator Data'!#REF!="No Data",1,IF(#REF!&lt;&gt;"",1,0))</f>
        <v>#REF!</v>
      </c>
      <c r="AY173" s="213" t="e">
        <f>IF('Crisis Indicator Data'!#REF!="No Data",1,IF(#REF!&lt;&gt;"",1,0))</f>
        <v>#REF!</v>
      </c>
      <c r="AZ173" s="213" t="e">
        <f>IF('Crisis Indicator Data'!#REF!="No Data",1,IF(#REF!&lt;&gt;"",1,0))</f>
        <v>#REF!</v>
      </c>
      <c r="BA173" t="e">
        <f t="shared" si="10"/>
        <v>#REF!</v>
      </c>
      <c r="BB173" s="22" t="e">
        <f t="shared" si="11"/>
        <v>#REF!</v>
      </c>
    </row>
    <row r="174" spans="1:54" x14ac:dyDescent="0.35">
      <c r="A174" t="s">
        <v>8323</v>
      </c>
      <c r="B174" s="213" t="e">
        <f>IF('Crisis Indicator Data'!#REF!="No Data",1,IF(#REF!&lt;&gt;"",1,0))</f>
        <v>#REF!</v>
      </c>
      <c r="C174" s="213" t="e">
        <f>IF('Crisis Indicator Data'!#REF!="No Data",1,IF(#REF!&lt;&gt;"",1,0))</f>
        <v>#REF!</v>
      </c>
      <c r="D174" s="213" t="e">
        <f>IF('Crisis Indicator Data'!#REF!="No Data",1,IF(#REF!&lt;&gt;"",1,0))</f>
        <v>#REF!</v>
      </c>
      <c r="E174" s="213" t="e">
        <f>IF('Crisis Indicator Data'!#REF!="No Data",1,IF(#REF!&lt;&gt;"",1,0))</f>
        <v>#REF!</v>
      </c>
      <c r="F174" s="213" t="e">
        <f>IF('Crisis Indicator Data'!#REF!="No Data",1,IF(#REF!&lt;&gt;"",1,0))</f>
        <v>#REF!</v>
      </c>
      <c r="G174" s="213" t="e">
        <f>IF('Crisis Indicator Data'!#REF!="No Data",1,IF(#REF!&lt;&gt;"",1,0))</f>
        <v>#REF!</v>
      </c>
      <c r="H174" s="213" t="e">
        <f>IF('Crisis Indicator Data'!#REF!="No Data",1,IF(#REF!&lt;&gt;"",1,0))</f>
        <v>#REF!</v>
      </c>
      <c r="I174" s="213" t="e">
        <f>IF('Crisis Indicator Data'!#REF!="No Data",1,IF(#REF!&lt;&gt;"",1,0))</f>
        <v>#REF!</v>
      </c>
      <c r="J174" s="213" t="e">
        <f>IF('Crisis Indicator Data'!#REF!="No Data",1,IF(#REF!&lt;&gt;"",1,0))</f>
        <v>#REF!</v>
      </c>
      <c r="K174" s="213" t="e">
        <f>IF('Crisis Indicator Data'!#REF!="No Data",1,IF(#REF!&lt;&gt;"",1,0))</f>
        <v>#REF!</v>
      </c>
      <c r="L174" s="213" t="e">
        <f>IF('Crisis Indicator Data'!#REF!="No Data",1,IF(#REF!&lt;&gt;"",1,0))</f>
        <v>#REF!</v>
      </c>
      <c r="M174" s="213" t="e">
        <f>IF('Crisis Indicator Data'!#REF!="No Data",1,IF(#REF!&lt;&gt;"",1,0))</f>
        <v>#REF!</v>
      </c>
      <c r="N174" s="213" t="e">
        <f>IF('Crisis Indicator Data'!#REF!="No Data",1,IF(#REF!&lt;&gt;"",1,0))</f>
        <v>#REF!</v>
      </c>
      <c r="O174" s="213" t="e">
        <f>IF('Crisis Indicator Data'!#REF!="No Data",1,IF(#REF!&lt;&gt;"",1,0))</f>
        <v>#REF!</v>
      </c>
      <c r="P174" s="213" t="e">
        <f>IF('Crisis Indicator Data'!#REF!="No Data",1,IF(#REF!&lt;&gt;"",1,0))</f>
        <v>#REF!</v>
      </c>
      <c r="Q174" s="213" t="e">
        <f>IF('Crisis Indicator Data'!#REF!="No Data",1,IF(#REF!&lt;&gt;"",1,0))</f>
        <v>#REF!</v>
      </c>
      <c r="R174" s="213" t="e">
        <f>IF('Crisis Indicator Data'!#REF!="No Data",1,IF(#REF!&lt;&gt;"",1,0))</f>
        <v>#REF!</v>
      </c>
      <c r="S174" s="213" t="e">
        <f>IF('Crisis Indicator Data'!#REF!="No Data",1,IF(#REF!&lt;&gt;"",1,0))</f>
        <v>#REF!</v>
      </c>
      <c r="T174" s="213" t="e">
        <f>IF('Crisis Indicator Data'!#REF!="No Data",1,IF(#REF!&lt;&gt;"",1,0))</f>
        <v>#REF!</v>
      </c>
      <c r="U174" s="213" t="e">
        <f>IF('Crisis Indicator Data'!#REF!="No Data",1,IF(#REF!&lt;&gt;"",1,0))</f>
        <v>#REF!</v>
      </c>
      <c r="V174" s="213" t="e">
        <f>IF('Crisis Indicator Data'!#REF!="No Data",1,IF(#REF!&lt;&gt;"",1,0))</f>
        <v>#REF!</v>
      </c>
      <c r="W174" s="213" t="e">
        <f>IF('Crisis Indicator Data'!#REF!="No Data",1,IF(#REF!&lt;&gt;"",1,0))</f>
        <v>#REF!</v>
      </c>
      <c r="X174" s="213" t="e">
        <f>IF('Crisis Indicator Data'!#REF!="No Data",1,IF(#REF!&lt;&gt;"",1,0))</f>
        <v>#REF!</v>
      </c>
      <c r="Y174" s="213" t="e">
        <f>IF('Crisis Indicator Data'!#REF!="No Data",1,IF(#REF!&lt;&gt;"",1,0))</f>
        <v>#REF!</v>
      </c>
      <c r="Z174" s="213" t="e">
        <f>IF('Crisis Indicator Data'!#REF!="No Data",1,IF(#REF!&lt;&gt;"",1,0))</f>
        <v>#REF!</v>
      </c>
      <c r="AA174" s="213" t="e">
        <f>IF('Crisis Indicator Data'!#REF!="No Data",1,IF(#REF!&lt;&gt;"",1,0))</f>
        <v>#REF!</v>
      </c>
      <c r="AB174" s="213" t="e">
        <f>IF('Crisis Indicator Data'!#REF!="No Data",1,IF(#REF!&lt;&gt;"",1,0))</f>
        <v>#REF!</v>
      </c>
      <c r="AC174" s="213" t="e">
        <f>IF('Crisis Indicator Data'!#REF!="No Data",1,IF(#REF!&lt;&gt;"",1,0))</f>
        <v>#REF!</v>
      </c>
      <c r="AD174" s="213" t="e">
        <f>IF('Crisis Indicator Data'!#REF!="No Data",1,IF(#REF!&lt;&gt;"",1,0))</f>
        <v>#REF!</v>
      </c>
      <c r="AE174" s="213" t="e">
        <f>IF('Crisis Indicator Data'!#REF!="No Data",1,IF(#REF!&lt;&gt;"",1,0))</f>
        <v>#REF!</v>
      </c>
      <c r="AF174" s="213" t="e">
        <f>IF('Crisis Indicator Data'!#REF!="No Data",1,IF(#REF!&lt;&gt;"",1,0))</f>
        <v>#REF!</v>
      </c>
      <c r="AG174" s="213" t="e">
        <f>IF('Crisis Indicator Data'!#REF!="No Data",1,IF(#REF!&lt;&gt;"",1,0))</f>
        <v>#REF!</v>
      </c>
      <c r="AH174" s="213" t="e">
        <f>IF('Crisis Indicator Data'!#REF!="No Data",1,IF(#REF!&lt;&gt;"",1,0))</f>
        <v>#REF!</v>
      </c>
      <c r="AI174" s="213" t="e">
        <f>IF('Crisis Indicator Data'!#REF!="No Data",1,IF(#REF!&lt;&gt;"",1,0))</f>
        <v>#REF!</v>
      </c>
      <c r="AJ174" s="213" t="e">
        <f>IF('Crisis Indicator Data'!#REF!="No Data",1,IF(#REF!&lt;&gt;"",1,0))</f>
        <v>#REF!</v>
      </c>
      <c r="AK174" s="213" t="e">
        <f>IF('Crisis Indicator Data'!#REF!="No Data",1,IF(#REF!&lt;&gt;"",1,0))</f>
        <v>#REF!</v>
      </c>
      <c r="AL174" s="213" t="e">
        <f>IF('Crisis Indicator Data'!#REF!="No Data",1,IF(#REF!&lt;&gt;"",1,0))</f>
        <v>#REF!</v>
      </c>
      <c r="AM174" s="213" t="e">
        <f>IF('Crisis Indicator Data'!#REF!="No Data",1,IF(#REF!&lt;&gt;"",1,0))</f>
        <v>#REF!</v>
      </c>
      <c r="AN174" s="213" t="e">
        <f>IF('Crisis Indicator Data'!#REF!="No Data",1,IF(#REF!&lt;&gt;"",1,0))</f>
        <v>#REF!</v>
      </c>
      <c r="AO174" s="213" t="e">
        <f>IF('Crisis Indicator Data'!#REF!="No Data",1,IF(#REF!&lt;&gt;"",1,0))</f>
        <v>#REF!</v>
      </c>
      <c r="AP174" s="213" t="e">
        <f>IF('Crisis Indicator Data'!#REF!="No Data",1,IF(#REF!&lt;&gt;"",1,0))</f>
        <v>#REF!</v>
      </c>
      <c r="AQ174" s="213" t="e">
        <f>IF('Crisis Indicator Data'!#REF!="No Data",1,IF(#REF!&lt;&gt;"",1,0))</f>
        <v>#REF!</v>
      </c>
      <c r="AR174" s="213" t="e">
        <f>IF('Crisis Indicator Data'!#REF!="No Data",1,IF(#REF!&lt;&gt;"",1,0))</f>
        <v>#REF!</v>
      </c>
      <c r="AS174" s="213" t="e">
        <f>IF('Crisis Indicator Data'!#REF!="No Data",1,IF(#REF!&lt;&gt;"",1,0))</f>
        <v>#REF!</v>
      </c>
      <c r="AT174" s="213" t="e">
        <f>IF('Crisis Indicator Data'!#REF!="No Data",1,IF(#REF!&lt;&gt;"",1,0))</f>
        <v>#REF!</v>
      </c>
      <c r="AU174" s="213" t="e">
        <f>IF('Crisis Indicator Data'!#REF!="No Data",1,IF(#REF!&lt;&gt;"",1,0))</f>
        <v>#REF!</v>
      </c>
      <c r="AV174" s="213" t="e">
        <f>IF('Crisis Indicator Data'!#REF!="No Data",1,IF(#REF!&lt;&gt;"",1,0))</f>
        <v>#REF!</v>
      </c>
      <c r="AW174" s="213" t="e">
        <f>IF('Crisis Indicator Data'!#REF!="No Data",1,IF(#REF!&lt;&gt;"",1,0))</f>
        <v>#REF!</v>
      </c>
      <c r="AX174" s="213" t="e">
        <f>IF('Crisis Indicator Data'!#REF!="No Data",1,IF(#REF!&lt;&gt;"",1,0))</f>
        <v>#REF!</v>
      </c>
      <c r="AY174" s="213" t="e">
        <f>IF('Crisis Indicator Data'!#REF!="No Data",1,IF(#REF!&lt;&gt;"",1,0))</f>
        <v>#REF!</v>
      </c>
      <c r="AZ174" s="213" t="e">
        <f>IF('Crisis Indicator Data'!#REF!="No Data",1,IF(#REF!&lt;&gt;"",1,0))</f>
        <v>#REF!</v>
      </c>
      <c r="BA174" t="e">
        <f t="shared" si="10"/>
        <v>#REF!</v>
      </c>
      <c r="BB174" s="22" t="e">
        <f t="shared" si="11"/>
        <v>#REF!</v>
      </c>
    </row>
    <row r="175" spans="1:54" x14ac:dyDescent="0.35">
      <c r="A175" t="s">
        <v>8324</v>
      </c>
      <c r="B175" s="213" t="e">
        <f>IF('Crisis Indicator Data'!#REF!="No Data",1,IF(#REF!&lt;&gt;"",1,0))</f>
        <v>#REF!</v>
      </c>
      <c r="C175" s="213" t="e">
        <f>IF('Crisis Indicator Data'!#REF!="No Data",1,IF(#REF!&lt;&gt;"",1,0))</f>
        <v>#REF!</v>
      </c>
      <c r="D175" s="213" t="e">
        <f>IF('Crisis Indicator Data'!#REF!="No Data",1,IF(#REF!&lt;&gt;"",1,0))</f>
        <v>#REF!</v>
      </c>
      <c r="E175" s="213" t="e">
        <f>IF('Crisis Indicator Data'!#REF!="No Data",1,IF(#REF!&lt;&gt;"",1,0))</f>
        <v>#REF!</v>
      </c>
      <c r="F175" s="213" t="e">
        <f>IF('Crisis Indicator Data'!#REF!="No Data",1,IF(#REF!&lt;&gt;"",1,0))</f>
        <v>#REF!</v>
      </c>
      <c r="G175" s="213" t="e">
        <f>IF('Crisis Indicator Data'!#REF!="No Data",1,IF(#REF!&lt;&gt;"",1,0))</f>
        <v>#REF!</v>
      </c>
      <c r="H175" s="213" t="e">
        <f>IF('Crisis Indicator Data'!#REF!="No Data",1,IF(#REF!&lt;&gt;"",1,0))</f>
        <v>#REF!</v>
      </c>
      <c r="I175" s="213" t="e">
        <f>IF('Crisis Indicator Data'!#REF!="No Data",1,IF(#REF!&lt;&gt;"",1,0))</f>
        <v>#REF!</v>
      </c>
      <c r="J175" s="213" t="e">
        <f>IF('Crisis Indicator Data'!#REF!="No Data",1,IF(#REF!&lt;&gt;"",1,0))</f>
        <v>#REF!</v>
      </c>
      <c r="K175" s="213" t="e">
        <f>IF('Crisis Indicator Data'!#REF!="No Data",1,IF(#REF!&lt;&gt;"",1,0))</f>
        <v>#REF!</v>
      </c>
      <c r="L175" s="213" t="e">
        <f>IF('Crisis Indicator Data'!#REF!="No Data",1,IF(#REF!&lt;&gt;"",1,0))</f>
        <v>#REF!</v>
      </c>
      <c r="M175" s="213" t="e">
        <f>IF('Crisis Indicator Data'!#REF!="No Data",1,IF(#REF!&lt;&gt;"",1,0))</f>
        <v>#REF!</v>
      </c>
      <c r="N175" s="213" t="e">
        <f>IF('Crisis Indicator Data'!#REF!="No Data",1,IF(#REF!&lt;&gt;"",1,0))</f>
        <v>#REF!</v>
      </c>
      <c r="O175" s="213" t="e">
        <f>IF('Crisis Indicator Data'!#REF!="No Data",1,IF(#REF!&lt;&gt;"",1,0))</f>
        <v>#REF!</v>
      </c>
      <c r="P175" s="213" t="e">
        <f>IF('Crisis Indicator Data'!#REF!="No Data",1,IF(#REF!&lt;&gt;"",1,0))</f>
        <v>#REF!</v>
      </c>
      <c r="Q175" s="213" t="e">
        <f>IF('Crisis Indicator Data'!#REF!="No Data",1,IF(#REF!&lt;&gt;"",1,0))</f>
        <v>#REF!</v>
      </c>
      <c r="R175" s="213" t="e">
        <f>IF('Crisis Indicator Data'!#REF!="No Data",1,IF(#REF!&lt;&gt;"",1,0))</f>
        <v>#REF!</v>
      </c>
      <c r="S175" s="213" t="e">
        <f>IF('Crisis Indicator Data'!#REF!="No Data",1,IF(#REF!&lt;&gt;"",1,0))</f>
        <v>#REF!</v>
      </c>
      <c r="T175" s="213" t="e">
        <f>IF('Crisis Indicator Data'!#REF!="No Data",1,IF(#REF!&lt;&gt;"",1,0))</f>
        <v>#REF!</v>
      </c>
      <c r="U175" s="213" t="e">
        <f>IF('Crisis Indicator Data'!#REF!="No Data",1,IF(#REF!&lt;&gt;"",1,0))</f>
        <v>#REF!</v>
      </c>
      <c r="V175" s="213" t="e">
        <f>IF('Crisis Indicator Data'!#REF!="No Data",1,IF(#REF!&lt;&gt;"",1,0))</f>
        <v>#REF!</v>
      </c>
      <c r="W175" s="213" t="e">
        <f>IF('Crisis Indicator Data'!#REF!="No Data",1,IF(#REF!&lt;&gt;"",1,0))</f>
        <v>#REF!</v>
      </c>
      <c r="X175" s="213" t="e">
        <f>IF('Crisis Indicator Data'!#REF!="No Data",1,IF(#REF!&lt;&gt;"",1,0))</f>
        <v>#REF!</v>
      </c>
      <c r="Y175" s="213" t="e">
        <f>IF('Crisis Indicator Data'!#REF!="No Data",1,IF(#REF!&lt;&gt;"",1,0))</f>
        <v>#REF!</v>
      </c>
      <c r="Z175" s="213" t="e">
        <f>IF('Crisis Indicator Data'!#REF!="No Data",1,IF(#REF!&lt;&gt;"",1,0))</f>
        <v>#REF!</v>
      </c>
      <c r="AA175" s="213" t="e">
        <f>IF('Crisis Indicator Data'!#REF!="No Data",1,IF(#REF!&lt;&gt;"",1,0))</f>
        <v>#REF!</v>
      </c>
      <c r="AB175" s="213" t="e">
        <f>IF('Crisis Indicator Data'!#REF!="No Data",1,IF(#REF!&lt;&gt;"",1,0))</f>
        <v>#REF!</v>
      </c>
      <c r="AC175" s="213" t="e">
        <f>IF('Crisis Indicator Data'!#REF!="No Data",1,IF(#REF!&lt;&gt;"",1,0))</f>
        <v>#REF!</v>
      </c>
      <c r="AD175" s="213" t="e">
        <f>IF('Crisis Indicator Data'!#REF!="No Data",1,IF(#REF!&lt;&gt;"",1,0))</f>
        <v>#REF!</v>
      </c>
      <c r="AE175" s="213" t="e">
        <f>IF('Crisis Indicator Data'!#REF!="No Data",1,IF(#REF!&lt;&gt;"",1,0))</f>
        <v>#REF!</v>
      </c>
      <c r="AF175" s="213" t="e">
        <f>IF('Crisis Indicator Data'!#REF!="No Data",1,IF(#REF!&lt;&gt;"",1,0))</f>
        <v>#REF!</v>
      </c>
      <c r="AG175" s="213" t="e">
        <f>IF('Crisis Indicator Data'!#REF!="No Data",1,IF(#REF!&lt;&gt;"",1,0))</f>
        <v>#REF!</v>
      </c>
      <c r="AH175" s="213" t="e">
        <f>IF('Crisis Indicator Data'!#REF!="No Data",1,IF(#REF!&lt;&gt;"",1,0))</f>
        <v>#REF!</v>
      </c>
      <c r="AI175" s="213" t="e">
        <f>IF('Crisis Indicator Data'!#REF!="No Data",1,IF(#REF!&lt;&gt;"",1,0))</f>
        <v>#REF!</v>
      </c>
      <c r="AJ175" s="213" t="e">
        <f>IF('Crisis Indicator Data'!#REF!="No Data",1,IF(#REF!&lt;&gt;"",1,0))</f>
        <v>#REF!</v>
      </c>
      <c r="AK175" s="213" t="e">
        <f>IF('Crisis Indicator Data'!#REF!="No Data",1,IF(#REF!&lt;&gt;"",1,0))</f>
        <v>#REF!</v>
      </c>
      <c r="AL175" s="213" t="e">
        <f>IF('Crisis Indicator Data'!#REF!="No Data",1,IF(#REF!&lt;&gt;"",1,0))</f>
        <v>#REF!</v>
      </c>
      <c r="AM175" s="213" t="e">
        <f>IF('Crisis Indicator Data'!#REF!="No Data",1,IF(#REF!&lt;&gt;"",1,0))</f>
        <v>#REF!</v>
      </c>
      <c r="AN175" s="213" t="e">
        <f>IF('Crisis Indicator Data'!#REF!="No Data",1,IF(#REF!&lt;&gt;"",1,0))</f>
        <v>#REF!</v>
      </c>
      <c r="AO175" s="213" t="e">
        <f>IF('Crisis Indicator Data'!#REF!="No Data",1,IF(#REF!&lt;&gt;"",1,0))</f>
        <v>#REF!</v>
      </c>
      <c r="AP175" s="213" t="e">
        <f>IF('Crisis Indicator Data'!#REF!="No Data",1,IF(#REF!&lt;&gt;"",1,0))</f>
        <v>#REF!</v>
      </c>
      <c r="AQ175" s="213" t="e">
        <f>IF('Crisis Indicator Data'!#REF!="No Data",1,IF(#REF!&lt;&gt;"",1,0))</f>
        <v>#REF!</v>
      </c>
      <c r="AR175" s="213" t="e">
        <f>IF('Crisis Indicator Data'!#REF!="No Data",1,IF(#REF!&lt;&gt;"",1,0))</f>
        <v>#REF!</v>
      </c>
      <c r="AS175" s="213" t="e">
        <f>IF('Crisis Indicator Data'!#REF!="No Data",1,IF(#REF!&lt;&gt;"",1,0))</f>
        <v>#REF!</v>
      </c>
      <c r="AT175" s="213" t="e">
        <f>IF('Crisis Indicator Data'!#REF!="No Data",1,IF(#REF!&lt;&gt;"",1,0))</f>
        <v>#REF!</v>
      </c>
      <c r="AU175" s="213" t="e">
        <f>IF('Crisis Indicator Data'!#REF!="No Data",1,IF(#REF!&lt;&gt;"",1,0))</f>
        <v>#REF!</v>
      </c>
      <c r="AV175" s="213" t="e">
        <f>IF('Crisis Indicator Data'!#REF!="No Data",1,IF(#REF!&lt;&gt;"",1,0))</f>
        <v>#REF!</v>
      </c>
      <c r="AW175" s="213" t="e">
        <f>IF('Crisis Indicator Data'!#REF!="No Data",1,IF(#REF!&lt;&gt;"",1,0))</f>
        <v>#REF!</v>
      </c>
      <c r="AX175" s="213" t="e">
        <f>IF('Crisis Indicator Data'!#REF!="No Data",1,IF(#REF!&lt;&gt;"",1,0))</f>
        <v>#REF!</v>
      </c>
      <c r="AY175" s="213" t="e">
        <f>IF('Crisis Indicator Data'!#REF!="No Data",1,IF(#REF!&lt;&gt;"",1,0))</f>
        <v>#REF!</v>
      </c>
      <c r="AZ175" s="213" t="e">
        <f>IF('Crisis Indicator Data'!#REF!="No Data",1,IF(#REF!&lt;&gt;"",1,0))</f>
        <v>#REF!</v>
      </c>
      <c r="BA175" t="e">
        <f t="shared" si="10"/>
        <v>#REF!</v>
      </c>
      <c r="BB175" s="22" t="e">
        <f t="shared" si="11"/>
        <v>#REF!</v>
      </c>
    </row>
    <row r="176" spans="1:54" x14ac:dyDescent="0.35">
      <c r="A176" t="s">
        <v>8325</v>
      </c>
      <c r="B176" s="213" t="e">
        <f>IF('Crisis Indicator Data'!#REF!="No Data",1,IF(#REF!&lt;&gt;"",1,0))</f>
        <v>#REF!</v>
      </c>
      <c r="C176" s="213" t="e">
        <f>IF('Crisis Indicator Data'!#REF!="No Data",1,IF(#REF!&lt;&gt;"",1,0))</f>
        <v>#REF!</v>
      </c>
      <c r="D176" s="213" t="e">
        <f>IF('Crisis Indicator Data'!#REF!="No Data",1,IF(#REF!&lt;&gt;"",1,0))</f>
        <v>#REF!</v>
      </c>
      <c r="E176" s="213" t="e">
        <f>IF('Crisis Indicator Data'!#REF!="No Data",1,IF(#REF!&lt;&gt;"",1,0))</f>
        <v>#REF!</v>
      </c>
      <c r="F176" s="213" t="e">
        <f>IF('Crisis Indicator Data'!#REF!="No Data",1,IF(#REF!&lt;&gt;"",1,0))</f>
        <v>#REF!</v>
      </c>
      <c r="G176" s="213" t="e">
        <f>IF('Crisis Indicator Data'!#REF!="No Data",1,IF(#REF!&lt;&gt;"",1,0))</f>
        <v>#REF!</v>
      </c>
      <c r="H176" s="213" t="e">
        <f>IF('Crisis Indicator Data'!#REF!="No Data",1,IF(#REF!&lt;&gt;"",1,0))</f>
        <v>#REF!</v>
      </c>
      <c r="I176" s="213" t="e">
        <f>IF('Crisis Indicator Data'!#REF!="No Data",1,IF(#REF!&lt;&gt;"",1,0))</f>
        <v>#REF!</v>
      </c>
      <c r="J176" s="213" t="e">
        <f>IF('Crisis Indicator Data'!#REF!="No Data",1,IF(#REF!&lt;&gt;"",1,0))</f>
        <v>#REF!</v>
      </c>
      <c r="K176" s="213" t="e">
        <f>IF('Crisis Indicator Data'!#REF!="No Data",1,IF(#REF!&lt;&gt;"",1,0))</f>
        <v>#REF!</v>
      </c>
      <c r="L176" s="213" t="e">
        <f>IF('Crisis Indicator Data'!#REF!="No Data",1,IF(#REF!&lt;&gt;"",1,0))</f>
        <v>#REF!</v>
      </c>
      <c r="M176" s="213" t="e">
        <f>IF('Crisis Indicator Data'!#REF!="No Data",1,IF(#REF!&lt;&gt;"",1,0))</f>
        <v>#REF!</v>
      </c>
      <c r="N176" s="213" t="e">
        <f>IF('Crisis Indicator Data'!#REF!="No Data",1,IF(#REF!&lt;&gt;"",1,0))</f>
        <v>#REF!</v>
      </c>
      <c r="O176" s="213" t="e">
        <f>IF('Crisis Indicator Data'!#REF!="No Data",1,IF(#REF!&lt;&gt;"",1,0))</f>
        <v>#REF!</v>
      </c>
      <c r="P176" s="213" t="e">
        <f>IF('Crisis Indicator Data'!#REF!="No Data",1,IF(#REF!&lt;&gt;"",1,0))</f>
        <v>#REF!</v>
      </c>
      <c r="Q176" s="213" t="e">
        <f>IF('Crisis Indicator Data'!#REF!="No Data",1,IF(#REF!&lt;&gt;"",1,0))</f>
        <v>#REF!</v>
      </c>
      <c r="R176" s="213" t="e">
        <f>IF('Crisis Indicator Data'!#REF!="No Data",1,IF(#REF!&lt;&gt;"",1,0))</f>
        <v>#REF!</v>
      </c>
      <c r="S176" s="213" t="e">
        <f>IF('Crisis Indicator Data'!#REF!="No Data",1,IF(#REF!&lt;&gt;"",1,0))</f>
        <v>#REF!</v>
      </c>
      <c r="T176" s="213" t="e">
        <f>IF('Crisis Indicator Data'!#REF!="No Data",1,IF(#REF!&lt;&gt;"",1,0))</f>
        <v>#REF!</v>
      </c>
      <c r="U176" s="213" t="e">
        <f>IF('Crisis Indicator Data'!#REF!="No Data",1,IF(#REF!&lt;&gt;"",1,0))</f>
        <v>#REF!</v>
      </c>
      <c r="V176" s="213" t="e">
        <f>IF('Crisis Indicator Data'!#REF!="No Data",1,IF(#REF!&lt;&gt;"",1,0))</f>
        <v>#REF!</v>
      </c>
      <c r="W176" s="213" t="e">
        <f>IF('Crisis Indicator Data'!#REF!="No Data",1,IF(#REF!&lt;&gt;"",1,0))</f>
        <v>#REF!</v>
      </c>
      <c r="X176" s="213" t="e">
        <f>IF('Crisis Indicator Data'!#REF!="No Data",1,IF(#REF!&lt;&gt;"",1,0))</f>
        <v>#REF!</v>
      </c>
      <c r="Y176" s="213" t="e">
        <f>IF('Crisis Indicator Data'!#REF!="No Data",1,IF(#REF!&lt;&gt;"",1,0))</f>
        <v>#REF!</v>
      </c>
      <c r="Z176" s="213" t="e">
        <f>IF('Crisis Indicator Data'!#REF!="No Data",1,IF(#REF!&lt;&gt;"",1,0))</f>
        <v>#REF!</v>
      </c>
      <c r="AA176" s="213" t="e">
        <f>IF('Crisis Indicator Data'!#REF!="No Data",1,IF(#REF!&lt;&gt;"",1,0))</f>
        <v>#REF!</v>
      </c>
      <c r="AB176" s="213" t="e">
        <f>IF('Crisis Indicator Data'!#REF!="No Data",1,IF(#REF!&lt;&gt;"",1,0))</f>
        <v>#REF!</v>
      </c>
      <c r="AC176" s="213" t="e">
        <f>IF('Crisis Indicator Data'!#REF!="No Data",1,IF(#REF!&lt;&gt;"",1,0))</f>
        <v>#REF!</v>
      </c>
      <c r="AD176" s="213" t="e">
        <f>IF('Crisis Indicator Data'!#REF!="No Data",1,IF(#REF!&lt;&gt;"",1,0))</f>
        <v>#REF!</v>
      </c>
      <c r="AE176" s="213" t="e">
        <f>IF('Crisis Indicator Data'!#REF!="No Data",1,IF(#REF!&lt;&gt;"",1,0))</f>
        <v>#REF!</v>
      </c>
      <c r="AF176" s="213" t="e">
        <f>IF('Crisis Indicator Data'!#REF!="No Data",1,IF(#REF!&lt;&gt;"",1,0))</f>
        <v>#REF!</v>
      </c>
      <c r="AG176" s="213" t="e">
        <f>IF('Crisis Indicator Data'!#REF!="No Data",1,IF(#REF!&lt;&gt;"",1,0))</f>
        <v>#REF!</v>
      </c>
      <c r="AH176" s="213" t="e">
        <f>IF('Crisis Indicator Data'!#REF!="No Data",1,IF(#REF!&lt;&gt;"",1,0))</f>
        <v>#REF!</v>
      </c>
      <c r="AI176" s="213" t="e">
        <f>IF('Crisis Indicator Data'!#REF!="No Data",1,IF(#REF!&lt;&gt;"",1,0))</f>
        <v>#REF!</v>
      </c>
      <c r="AJ176" s="213" t="e">
        <f>IF('Crisis Indicator Data'!#REF!="No Data",1,IF(#REF!&lt;&gt;"",1,0))</f>
        <v>#REF!</v>
      </c>
      <c r="AK176" s="213" t="e">
        <f>IF('Crisis Indicator Data'!#REF!="No Data",1,IF(#REF!&lt;&gt;"",1,0))</f>
        <v>#REF!</v>
      </c>
      <c r="AL176" s="213" t="e">
        <f>IF('Crisis Indicator Data'!#REF!="No Data",1,IF(#REF!&lt;&gt;"",1,0))</f>
        <v>#REF!</v>
      </c>
      <c r="AM176" s="213" t="e">
        <f>IF('Crisis Indicator Data'!#REF!="No Data",1,IF(#REF!&lt;&gt;"",1,0))</f>
        <v>#REF!</v>
      </c>
      <c r="AN176" s="213" t="e">
        <f>IF('Crisis Indicator Data'!#REF!="No Data",1,IF(#REF!&lt;&gt;"",1,0))</f>
        <v>#REF!</v>
      </c>
      <c r="AO176" s="213" t="e">
        <f>IF('Crisis Indicator Data'!#REF!="No Data",1,IF(#REF!&lt;&gt;"",1,0))</f>
        <v>#REF!</v>
      </c>
      <c r="AP176" s="213" t="e">
        <f>IF('Crisis Indicator Data'!#REF!="No Data",1,IF(#REF!&lt;&gt;"",1,0))</f>
        <v>#REF!</v>
      </c>
      <c r="AQ176" s="213" t="e">
        <f>IF('Crisis Indicator Data'!#REF!="No Data",1,IF(#REF!&lt;&gt;"",1,0))</f>
        <v>#REF!</v>
      </c>
      <c r="AR176" s="213" t="e">
        <f>IF('Crisis Indicator Data'!#REF!="No Data",1,IF(#REF!&lt;&gt;"",1,0))</f>
        <v>#REF!</v>
      </c>
      <c r="AS176" s="213" t="e">
        <f>IF('Crisis Indicator Data'!#REF!="No Data",1,IF(#REF!&lt;&gt;"",1,0))</f>
        <v>#REF!</v>
      </c>
      <c r="AT176" s="213" t="e">
        <f>IF('Crisis Indicator Data'!#REF!="No Data",1,IF(#REF!&lt;&gt;"",1,0))</f>
        <v>#REF!</v>
      </c>
      <c r="AU176" s="213" t="e">
        <f>IF('Crisis Indicator Data'!#REF!="No Data",1,IF(#REF!&lt;&gt;"",1,0))</f>
        <v>#REF!</v>
      </c>
      <c r="AV176" s="213" t="e">
        <f>IF('Crisis Indicator Data'!#REF!="No Data",1,IF(#REF!&lt;&gt;"",1,0))</f>
        <v>#REF!</v>
      </c>
      <c r="AW176" s="213" t="e">
        <f>IF('Crisis Indicator Data'!#REF!="No Data",1,IF(#REF!&lt;&gt;"",1,0))</f>
        <v>#REF!</v>
      </c>
      <c r="AX176" s="213" t="e">
        <f>IF('Crisis Indicator Data'!#REF!="No Data",1,IF(#REF!&lt;&gt;"",1,0))</f>
        <v>#REF!</v>
      </c>
      <c r="AY176" s="213" t="e">
        <f>IF('Crisis Indicator Data'!#REF!="No Data",1,IF(#REF!&lt;&gt;"",1,0))</f>
        <v>#REF!</v>
      </c>
      <c r="AZ176" s="213" t="e">
        <f>IF('Crisis Indicator Data'!#REF!="No Data",1,IF(#REF!&lt;&gt;"",1,0))</f>
        <v>#REF!</v>
      </c>
      <c r="BA176" t="e">
        <f t="shared" si="10"/>
        <v>#REF!</v>
      </c>
      <c r="BB176" s="22" t="e">
        <f t="shared" si="11"/>
        <v>#REF!</v>
      </c>
    </row>
    <row r="177" spans="1:54" x14ac:dyDescent="0.35">
      <c r="A177" t="s">
        <v>8326</v>
      </c>
      <c r="B177" s="213" t="e">
        <f>IF('Crisis Indicator Data'!#REF!="No Data",1,IF(#REF!&lt;&gt;"",1,0))</f>
        <v>#REF!</v>
      </c>
      <c r="C177" s="213" t="e">
        <f>IF('Crisis Indicator Data'!#REF!="No Data",1,IF(#REF!&lt;&gt;"",1,0))</f>
        <v>#REF!</v>
      </c>
      <c r="D177" s="213" t="e">
        <f>IF('Crisis Indicator Data'!#REF!="No Data",1,IF(#REF!&lt;&gt;"",1,0))</f>
        <v>#REF!</v>
      </c>
      <c r="E177" s="213" t="e">
        <f>IF('Crisis Indicator Data'!#REF!="No Data",1,IF(#REF!&lt;&gt;"",1,0))</f>
        <v>#REF!</v>
      </c>
      <c r="F177" s="213" t="e">
        <f>IF('Crisis Indicator Data'!#REF!="No Data",1,IF(#REF!&lt;&gt;"",1,0))</f>
        <v>#REF!</v>
      </c>
      <c r="G177" s="213" t="e">
        <f>IF('Crisis Indicator Data'!#REF!="No Data",1,IF(#REF!&lt;&gt;"",1,0))</f>
        <v>#REF!</v>
      </c>
      <c r="H177" s="213" t="e">
        <f>IF('Crisis Indicator Data'!#REF!="No Data",1,IF(#REF!&lt;&gt;"",1,0))</f>
        <v>#REF!</v>
      </c>
      <c r="I177" s="213" t="e">
        <f>IF('Crisis Indicator Data'!#REF!="No Data",1,IF(#REF!&lt;&gt;"",1,0))</f>
        <v>#REF!</v>
      </c>
      <c r="J177" s="213" t="e">
        <f>IF('Crisis Indicator Data'!#REF!="No Data",1,IF(#REF!&lt;&gt;"",1,0))</f>
        <v>#REF!</v>
      </c>
      <c r="K177" s="213" t="e">
        <f>IF('Crisis Indicator Data'!#REF!="No Data",1,IF(#REF!&lt;&gt;"",1,0))</f>
        <v>#REF!</v>
      </c>
      <c r="L177" s="213" t="e">
        <f>IF('Crisis Indicator Data'!#REF!="No Data",1,IF(#REF!&lt;&gt;"",1,0))</f>
        <v>#REF!</v>
      </c>
      <c r="M177" s="213" t="e">
        <f>IF('Crisis Indicator Data'!#REF!="No Data",1,IF(#REF!&lt;&gt;"",1,0))</f>
        <v>#REF!</v>
      </c>
      <c r="N177" s="213" t="e">
        <f>IF('Crisis Indicator Data'!#REF!="No Data",1,IF(#REF!&lt;&gt;"",1,0))</f>
        <v>#REF!</v>
      </c>
      <c r="O177" s="213" t="e">
        <f>IF('Crisis Indicator Data'!#REF!="No Data",1,IF(#REF!&lt;&gt;"",1,0))</f>
        <v>#REF!</v>
      </c>
      <c r="P177" s="213" t="e">
        <f>IF('Crisis Indicator Data'!#REF!="No Data",1,IF(#REF!&lt;&gt;"",1,0))</f>
        <v>#REF!</v>
      </c>
      <c r="Q177" s="213" t="e">
        <f>IF('Crisis Indicator Data'!#REF!="No Data",1,IF(#REF!&lt;&gt;"",1,0))</f>
        <v>#REF!</v>
      </c>
      <c r="R177" s="213" t="e">
        <f>IF('Crisis Indicator Data'!#REF!="No Data",1,IF(#REF!&lt;&gt;"",1,0))</f>
        <v>#REF!</v>
      </c>
      <c r="S177" s="213" t="e">
        <f>IF('Crisis Indicator Data'!#REF!="No Data",1,IF(#REF!&lt;&gt;"",1,0))</f>
        <v>#REF!</v>
      </c>
      <c r="T177" s="213" t="e">
        <f>IF('Crisis Indicator Data'!#REF!="No Data",1,IF(#REF!&lt;&gt;"",1,0))</f>
        <v>#REF!</v>
      </c>
      <c r="U177" s="213" t="e">
        <f>IF('Crisis Indicator Data'!#REF!="No Data",1,IF(#REF!&lt;&gt;"",1,0))</f>
        <v>#REF!</v>
      </c>
      <c r="V177" s="213" t="e">
        <f>IF('Crisis Indicator Data'!#REF!="No Data",1,IF(#REF!&lt;&gt;"",1,0))</f>
        <v>#REF!</v>
      </c>
      <c r="W177" s="213" t="e">
        <f>IF('Crisis Indicator Data'!#REF!="No Data",1,IF(#REF!&lt;&gt;"",1,0))</f>
        <v>#REF!</v>
      </c>
      <c r="X177" s="213" t="e">
        <f>IF('Crisis Indicator Data'!#REF!="No Data",1,IF(#REF!&lt;&gt;"",1,0))</f>
        <v>#REF!</v>
      </c>
      <c r="Y177" s="213" t="e">
        <f>IF('Crisis Indicator Data'!#REF!="No Data",1,IF(#REF!&lt;&gt;"",1,0))</f>
        <v>#REF!</v>
      </c>
      <c r="Z177" s="213" t="e">
        <f>IF('Crisis Indicator Data'!#REF!="No Data",1,IF(#REF!&lt;&gt;"",1,0))</f>
        <v>#REF!</v>
      </c>
      <c r="AA177" s="213" t="e">
        <f>IF('Crisis Indicator Data'!#REF!="No Data",1,IF(#REF!&lt;&gt;"",1,0))</f>
        <v>#REF!</v>
      </c>
      <c r="AB177" s="213" t="e">
        <f>IF('Crisis Indicator Data'!#REF!="No Data",1,IF(#REF!&lt;&gt;"",1,0))</f>
        <v>#REF!</v>
      </c>
      <c r="AC177" s="213" t="e">
        <f>IF('Crisis Indicator Data'!#REF!="No Data",1,IF(#REF!&lt;&gt;"",1,0))</f>
        <v>#REF!</v>
      </c>
      <c r="AD177" s="213" t="e">
        <f>IF('Crisis Indicator Data'!#REF!="No Data",1,IF(#REF!&lt;&gt;"",1,0))</f>
        <v>#REF!</v>
      </c>
      <c r="AE177" s="213" t="e">
        <f>IF('Crisis Indicator Data'!#REF!="No Data",1,IF(#REF!&lt;&gt;"",1,0))</f>
        <v>#REF!</v>
      </c>
      <c r="AF177" s="213" t="e">
        <f>IF('Crisis Indicator Data'!#REF!="No Data",1,IF(#REF!&lt;&gt;"",1,0))</f>
        <v>#REF!</v>
      </c>
      <c r="AG177" s="213" t="e">
        <f>IF('Crisis Indicator Data'!#REF!="No Data",1,IF(#REF!&lt;&gt;"",1,0))</f>
        <v>#REF!</v>
      </c>
      <c r="AH177" s="213" t="e">
        <f>IF('Crisis Indicator Data'!#REF!="No Data",1,IF(#REF!&lt;&gt;"",1,0))</f>
        <v>#REF!</v>
      </c>
      <c r="AI177" s="213" t="e">
        <f>IF('Crisis Indicator Data'!#REF!="No Data",1,IF(#REF!&lt;&gt;"",1,0))</f>
        <v>#REF!</v>
      </c>
      <c r="AJ177" s="213" t="e">
        <f>IF('Crisis Indicator Data'!#REF!="No Data",1,IF(#REF!&lt;&gt;"",1,0))</f>
        <v>#REF!</v>
      </c>
      <c r="AK177" s="213" t="e">
        <f>IF('Crisis Indicator Data'!#REF!="No Data",1,IF(#REF!&lt;&gt;"",1,0))</f>
        <v>#REF!</v>
      </c>
      <c r="AL177" s="213" t="e">
        <f>IF('Crisis Indicator Data'!#REF!="No Data",1,IF(#REF!&lt;&gt;"",1,0))</f>
        <v>#REF!</v>
      </c>
      <c r="AM177" s="213" t="e">
        <f>IF('Crisis Indicator Data'!#REF!="No Data",1,IF(#REF!&lt;&gt;"",1,0))</f>
        <v>#REF!</v>
      </c>
      <c r="AN177" s="213" t="e">
        <f>IF('Crisis Indicator Data'!#REF!="No Data",1,IF(#REF!&lt;&gt;"",1,0))</f>
        <v>#REF!</v>
      </c>
      <c r="AO177" s="213" t="e">
        <f>IF('Crisis Indicator Data'!#REF!="No Data",1,IF(#REF!&lt;&gt;"",1,0))</f>
        <v>#REF!</v>
      </c>
      <c r="AP177" s="213" t="e">
        <f>IF('Crisis Indicator Data'!#REF!="No Data",1,IF(#REF!&lt;&gt;"",1,0))</f>
        <v>#REF!</v>
      </c>
      <c r="AQ177" s="213" t="e">
        <f>IF('Crisis Indicator Data'!#REF!="No Data",1,IF(#REF!&lt;&gt;"",1,0))</f>
        <v>#REF!</v>
      </c>
      <c r="AR177" s="213" t="e">
        <f>IF('Crisis Indicator Data'!#REF!="No Data",1,IF(#REF!&lt;&gt;"",1,0))</f>
        <v>#REF!</v>
      </c>
      <c r="AS177" s="213" t="e">
        <f>IF('Crisis Indicator Data'!#REF!="No Data",1,IF(#REF!&lt;&gt;"",1,0))</f>
        <v>#REF!</v>
      </c>
      <c r="AT177" s="213" t="e">
        <f>IF('Crisis Indicator Data'!#REF!="No Data",1,IF(#REF!&lt;&gt;"",1,0))</f>
        <v>#REF!</v>
      </c>
      <c r="AU177" s="213" t="e">
        <f>IF('Crisis Indicator Data'!#REF!="No Data",1,IF(#REF!&lt;&gt;"",1,0))</f>
        <v>#REF!</v>
      </c>
      <c r="AV177" s="213" t="e">
        <f>IF('Crisis Indicator Data'!#REF!="No Data",1,IF(#REF!&lt;&gt;"",1,0))</f>
        <v>#REF!</v>
      </c>
      <c r="AW177" s="213" t="e">
        <f>IF('Crisis Indicator Data'!#REF!="No Data",1,IF(#REF!&lt;&gt;"",1,0))</f>
        <v>#REF!</v>
      </c>
      <c r="AX177" s="213" t="e">
        <f>IF('Crisis Indicator Data'!#REF!="No Data",1,IF(#REF!&lt;&gt;"",1,0))</f>
        <v>#REF!</v>
      </c>
      <c r="AY177" s="213" t="e">
        <f>IF('Crisis Indicator Data'!#REF!="No Data",1,IF(#REF!&lt;&gt;"",1,0))</f>
        <v>#REF!</v>
      </c>
      <c r="AZ177" s="213" t="e">
        <f>IF('Crisis Indicator Data'!#REF!="No Data",1,IF(#REF!&lt;&gt;"",1,0))</f>
        <v>#REF!</v>
      </c>
      <c r="BA177" t="e">
        <f t="shared" si="10"/>
        <v>#REF!</v>
      </c>
      <c r="BB177" s="22" t="e">
        <f t="shared" si="11"/>
        <v>#REF!</v>
      </c>
    </row>
    <row r="178" spans="1:54" x14ac:dyDescent="0.35">
      <c r="A178" t="s">
        <v>8320</v>
      </c>
      <c r="B178" s="213" t="e">
        <f>IF('Crisis Indicator Data'!#REF!="No Data",1,IF(#REF!&lt;&gt;"",1,0))</f>
        <v>#REF!</v>
      </c>
      <c r="C178" s="213" t="e">
        <f>IF('Crisis Indicator Data'!#REF!="No Data",1,IF(#REF!&lt;&gt;"",1,0))</f>
        <v>#REF!</v>
      </c>
      <c r="D178" s="213" t="e">
        <f>IF('Crisis Indicator Data'!#REF!="No Data",1,IF(#REF!&lt;&gt;"",1,0))</f>
        <v>#REF!</v>
      </c>
      <c r="E178" s="213" t="e">
        <f>IF('Crisis Indicator Data'!#REF!="No Data",1,IF(#REF!&lt;&gt;"",1,0))</f>
        <v>#REF!</v>
      </c>
      <c r="F178" s="213" t="e">
        <f>IF('Crisis Indicator Data'!#REF!="No Data",1,IF(#REF!&lt;&gt;"",1,0))</f>
        <v>#REF!</v>
      </c>
      <c r="G178" s="213" t="e">
        <f>IF('Crisis Indicator Data'!#REF!="No Data",1,IF(#REF!&lt;&gt;"",1,0))</f>
        <v>#REF!</v>
      </c>
      <c r="H178" s="213" t="e">
        <f>IF('Crisis Indicator Data'!#REF!="No Data",1,IF(#REF!&lt;&gt;"",1,0))</f>
        <v>#REF!</v>
      </c>
      <c r="I178" s="213" t="e">
        <f>IF('Crisis Indicator Data'!#REF!="No Data",1,IF(#REF!&lt;&gt;"",1,0))</f>
        <v>#REF!</v>
      </c>
      <c r="J178" s="213" t="e">
        <f>IF('Crisis Indicator Data'!#REF!="No Data",1,IF(#REF!&lt;&gt;"",1,0))</f>
        <v>#REF!</v>
      </c>
      <c r="K178" s="213" t="e">
        <f>IF('Crisis Indicator Data'!#REF!="No Data",1,IF(#REF!&lt;&gt;"",1,0))</f>
        <v>#REF!</v>
      </c>
      <c r="L178" s="213" t="e">
        <f>IF('Crisis Indicator Data'!#REF!="No Data",1,IF(#REF!&lt;&gt;"",1,0))</f>
        <v>#REF!</v>
      </c>
      <c r="M178" s="213" t="e">
        <f>IF('Crisis Indicator Data'!#REF!="No Data",1,IF(#REF!&lt;&gt;"",1,0))</f>
        <v>#REF!</v>
      </c>
      <c r="N178" s="213" t="e">
        <f>IF('Crisis Indicator Data'!#REF!="No Data",1,IF(#REF!&lt;&gt;"",1,0))</f>
        <v>#REF!</v>
      </c>
      <c r="O178" s="213" t="e">
        <f>IF('Crisis Indicator Data'!#REF!="No Data",1,IF(#REF!&lt;&gt;"",1,0))</f>
        <v>#REF!</v>
      </c>
      <c r="P178" s="213" t="e">
        <f>IF('Crisis Indicator Data'!#REF!="No Data",1,IF(#REF!&lt;&gt;"",1,0))</f>
        <v>#REF!</v>
      </c>
      <c r="Q178" s="213" t="e">
        <f>IF('Crisis Indicator Data'!#REF!="No Data",1,IF(#REF!&lt;&gt;"",1,0))</f>
        <v>#REF!</v>
      </c>
      <c r="R178" s="213" t="e">
        <f>IF('Crisis Indicator Data'!#REF!="No Data",1,IF(#REF!&lt;&gt;"",1,0))</f>
        <v>#REF!</v>
      </c>
      <c r="S178" s="213" t="e">
        <f>IF('Crisis Indicator Data'!#REF!="No Data",1,IF(#REF!&lt;&gt;"",1,0))</f>
        <v>#REF!</v>
      </c>
      <c r="T178" s="213" t="e">
        <f>IF('Crisis Indicator Data'!#REF!="No Data",1,IF(#REF!&lt;&gt;"",1,0))</f>
        <v>#REF!</v>
      </c>
      <c r="U178" s="213" t="e">
        <f>IF('Crisis Indicator Data'!#REF!="No Data",1,IF(#REF!&lt;&gt;"",1,0))</f>
        <v>#REF!</v>
      </c>
      <c r="V178" s="213" t="e">
        <f>IF('Crisis Indicator Data'!#REF!="No Data",1,IF(#REF!&lt;&gt;"",1,0))</f>
        <v>#REF!</v>
      </c>
      <c r="W178" s="213" t="e">
        <f>IF('Crisis Indicator Data'!#REF!="No Data",1,IF(#REF!&lt;&gt;"",1,0))</f>
        <v>#REF!</v>
      </c>
      <c r="X178" s="213" t="e">
        <f>IF('Crisis Indicator Data'!#REF!="No Data",1,IF(#REF!&lt;&gt;"",1,0))</f>
        <v>#REF!</v>
      </c>
      <c r="Y178" s="213" t="e">
        <f>IF('Crisis Indicator Data'!#REF!="No Data",1,IF(#REF!&lt;&gt;"",1,0))</f>
        <v>#REF!</v>
      </c>
      <c r="Z178" s="213" t="e">
        <f>IF('Crisis Indicator Data'!#REF!="No Data",1,IF(#REF!&lt;&gt;"",1,0))</f>
        <v>#REF!</v>
      </c>
      <c r="AA178" s="213" t="e">
        <f>IF('Crisis Indicator Data'!#REF!="No Data",1,IF(#REF!&lt;&gt;"",1,0))</f>
        <v>#REF!</v>
      </c>
      <c r="AB178" s="213" t="e">
        <f>IF('Crisis Indicator Data'!#REF!="No Data",1,IF(#REF!&lt;&gt;"",1,0))</f>
        <v>#REF!</v>
      </c>
      <c r="AC178" s="213" t="e">
        <f>IF('Crisis Indicator Data'!#REF!="No Data",1,IF(#REF!&lt;&gt;"",1,0))</f>
        <v>#REF!</v>
      </c>
      <c r="AD178" s="213" t="e">
        <f>IF('Crisis Indicator Data'!#REF!="No Data",1,IF(#REF!&lt;&gt;"",1,0))</f>
        <v>#REF!</v>
      </c>
      <c r="AE178" s="213" t="e">
        <f>IF('Crisis Indicator Data'!#REF!="No Data",1,IF(#REF!&lt;&gt;"",1,0))</f>
        <v>#REF!</v>
      </c>
      <c r="AF178" s="213" t="e">
        <f>IF('Crisis Indicator Data'!#REF!="No Data",1,IF(#REF!&lt;&gt;"",1,0))</f>
        <v>#REF!</v>
      </c>
      <c r="AG178" s="213" t="e">
        <f>IF('Crisis Indicator Data'!#REF!="No Data",1,IF(#REF!&lt;&gt;"",1,0))</f>
        <v>#REF!</v>
      </c>
      <c r="AH178" s="213" t="e">
        <f>IF('Crisis Indicator Data'!#REF!="No Data",1,IF(#REF!&lt;&gt;"",1,0))</f>
        <v>#REF!</v>
      </c>
      <c r="AI178" s="213" t="e">
        <f>IF('Crisis Indicator Data'!#REF!="No Data",1,IF(#REF!&lt;&gt;"",1,0))</f>
        <v>#REF!</v>
      </c>
      <c r="AJ178" s="213" t="e">
        <f>IF('Crisis Indicator Data'!#REF!="No Data",1,IF(#REF!&lt;&gt;"",1,0))</f>
        <v>#REF!</v>
      </c>
      <c r="AK178" s="213" t="e">
        <f>IF('Crisis Indicator Data'!#REF!="No Data",1,IF(#REF!&lt;&gt;"",1,0))</f>
        <v>#REF!</v>
      </c>
      <c r="AL178" s="213" t="e">
        <f>IF('Crisis Indicator Data'!#REF!="No Data",1,IF(#REF!&lt;&gt;"",1,0))</f>
        <v>#REF!</v>
      </c>
      <c r="AM178" s="213" t="e">
        <f>IF('Crisis Indicator Data'!#REF!="No Data",1,IF(#REF!&lt;&gt;"",1,0))</f>
        <v>#REF!</v>
      </c>
      <c r="AN178" s="213" t="e">
        <f>IF('Crisis Indicator Data'!#REF!="No Data",1,IF(#REF!&lt;&gt;"",1,0))</f>
        <v>#REF!</v>
      </c>
      <c r="AO178" s="213" t="e">
        <f>IF('Crisis Indicator Data'!#REF!="No Data",1,IF(#REF!&lt;&gt;"",1,0))</f>
        <v>#REF!</v>
      </c>
      <c r="AP178" s="213" t="e">
        <f>IF('Crisis Indicator Data'!#REF!="No Data",1,IF(#REF!&lt;&gt;"",1,0))</f>
        <v>#REF!</v>
      </c>
      <c r="AQ178" s="213" t="e">
        <f>IF('Crisis Indicator Data'!#REF!="No Data",1,IF(#REF!&lt;&gt;"",1,0))</f>
        <v>#REF!</v>
      </c>
      <c r="AR178" s="213" t="e">
        <f>IF('Crisis Indicator Data'!#REF!="No Data",1,IF(#REF!&lt;&gt;"",1,0))</f>
        <v>#REF!</v>
      </c>
      <c r="AS178" s="213" t="e">
        <f>IF('Crisis Indicator Data'!#REF!="No Data",1,IF(#REF!&lt;&gt;"",1,0))</f>
        <v>#REF!</v>
      </c>
      <c r="AT178" s="213" t="e">
        <f>IF('Crisis Indicator Data'!#REF!="No Data",1,IF(#REF!&lt;&gt;"",1,0))</f>
        <v>#REF!</v>
      </c>
      <c r="AU178" s="213" t="e">
        <f>IF('Crisis Indicator Data'!#REF!="No Data",1,IF(#REF!&lt;&gt;"",1,0))</f>
        <v>#REF!</v>
      </c>
      <c r="AV178" s="213" t="e">
        <f>IF('Crisis Indicator Data'!#REF!="No Data",1,IF(#REF!&lt;&gt;"",1,0))</f>
        <v>#REF!</v>
      </c>
      <c r="AW178" s="213" t="e">
        <f>IF('Crisis Indicator Data'!#REF!="No Data",1,IF(#REF!&lt;&gt;"",1,0))</f>
        <v>#REF!</v>
      </c>
      <c r="AX178" s="213" t="e">
        <f>IF('Crisis Indicator Data'!#REF!="No Data",1,IF(#REF!&lt;&gt;"",1,0))</f>
        <v>#REF!</v>
      </c>
      <c r="AY178" s="213" t="e">
        <f>IF('Crisis Indicator Data'!#REF!="No Data",1,IF(#REF!&lt;&gt;"",1,0))</f>
        <v>#REF!</v>
      </c>
      <c r="AZ178" s="213" t="e">
        <f>IF('Crisis Indicator Data'!#REF!="No Data",1,IF(#REF!&lt;&gt;"",1,0))</f>
        <v>#REF!</v>
      </c>
      <c r="BA178" t="e">
        <f t="shared" si="10"/>
        <v>#REF!</v>
      </c>
      <c r="BB178" s="22" t="e">
        <f t="shared" si="11"/>
        <v>#REF!</v>
      </c>
    </row>
    <row r="179" spans="1:54" x14ac:dyDescent="0.35">
      <c r="A179" t="s">
        <v>8328</v>
      </c>
      <c r="B179" s="213" t="e">
        <f>IF('Crisis Indicator Data'!#REF!="No Data",1,IF(#REF!&lt;&gt;"",1,0))</f>
        <v>#REF!</v>
      </c>
      <c r="C179" s="213" t="e">
        <f>IF('Crisis Indicator Data'!#REF!="No Data",1,IF(#REF!&lt;&gt;"",1,0))</f>
        <v>#REF!</v>
      </c>
      <c r="D179" s="213" t="e">
        <f>IF('Crisis Indicator Data'!#REF!="No Data",1,IF(#REF!&lt;&gt;"",1,0))</f>
        <v>#REF!</v>
      </c>
      <c r="E179" s="213" t="e">
        <f>IF('Crisis Indicator Data'!#REF!="No Data",1,IF(#REF!&lt;&gt;"",1,0))</f>
        <v>#REF!</v>
      </c>
      <c r="F179" s="213" t="e">
        <f>IF('Crisis Indicator Data'!#REF!="No Data",1,IF(#REF!&lt;&gt;"",1,0))</f>
        <v>#REF!</v>
      </c>
      <c r="G179" s="213" t="e">
        <f>IF('Crisis Indicator Data'!#REF!="No Data",1,IF(#REF!&lt;&gt;"",1,0))</f>
        <v>#REF!</v>
      </c>
      <c r="H179" s="213" t="e">
        <f>IF('Crisis Indicator Data'!#REF!="No Data",1,IF(#REF!&lt;&gt;"",1,0))</f>
        <v>#REF!</v>
      </c>
      <c r="I179" s="213" t="e">
        <f>IF('Crisis Indicator Data'!#REF!="No Data",1,IF(#REF!&lt;&gt;"",1,0))</f>
        <v>#REF!</v>
      </c>
      <c r="J179" s="213" t="e">
        <f>IF('Crisis Indicator Data'!#REF!="No Data",1,IF(#REF!&lt;&gt;"",1,0))</f>
        <v>#REF!</v>
      </c>
      <c r="K179" s="213" t="e">
        <f>IF('Crisis Indicator Data'!#REF!="No Data",1,IF(#REF!&lt;&gt;"",1,0))</f>
        <v>#REF!</v>
      </c>
      <c r="L179" s="213" t="e">
        <f>IF('Crisis Indicator Data'!#REF!="No Data",1,IF(#REF!&lt;&gt;"",1,0))</f>
        <v>#REF!</v>
      </c>
      <c r="M179" s="213" t="e">
        <f>IF('Crisis Indicator Data'!#REF!="No Data",1,IF(#REF!&lt;&gt;"",1,0))</f>
        <v>#REF!</v>
      </c>
      <c r="N179" s="213" t="e">
        <f>IF('Crisis Indicator Data'!#REF!="No Data",1,IF(#REF!&lt;&gt;"",1,0))</f>
        <v>#REF!</v>
      </c>
      <c r="O179" s="213" t="e">
        <f>IF('Crisis Indicator Data'!#REF!="No Data",1,IF(#REF!&lt;&gt;"",1,0))</f>
        <v>#REF!</v>
      </c>
      <c r="P179" s="213" t="e">
        <f>IF('Crisis Indicator Data'!#REF!="No Data",1,IF(#REF!&lt;&gt;"",1,0))</f>
        <v>#REF!</v>
      </c>
      <c r="Q179" s="213" t="e">
        <f>IF('Crisis Indicator Data'!#REF!="No Data",1,IF(#REF!&lt;&gt;"",1,0))</f>
        <v>#REF!</v>
      </c>
      <c r="R179" s="213" t="e">
        <f>IF('Crisis Indicator Data'!#REF!="No Data",1,IF(#REF!&lt;&gt;"",1,0))</f>
        <v>#REF!</v>
      </c>
      <c r="S179" s="213" t="e">
        <f>IF('Crisis Indicator Data'!#REF!="No Data",1,IF(#REF!&lt;&gt;"",1,0))</f>
        <v>#REF!</v>
      </c>
      <c r="T179" s="213" t="e">
        <f>IF('Crisis Indicator Data'!#REF!="No Data",1,IF(#REF!&lt;&gt;"",1,0))</f>
        <v>#REF!</v>
      </c>
      <c r="U179" s="213" t="e">
        <f>IF('Crisis Indicator Data'!#REF!="No Data",1,IF(#REF!&lt;&gt;"",1,0))</f>
        <v>#REF!</v>
      </c>
      <c r="V179" s="213" t="e">
        <f>IF('Crisis Indicator Data'!#REF!="No Data",1,IF(#REF!&lt;&gt;"",1,0))</f>
        <v>#REF!</v>
      </c>
      <c r="W179" s="213" t="e">
        <f>IF('Crisis Indicator Data'!#REF!="No Data",1,IF(#REF!&lt;&gt;"",1,0))</f>
        <v>#REF!</v>
      </c>
      <c r="X179" s="213" t="e">
        <f>IF('Crisis Indicator Data'!#REF!="No Data",1,IF(#REF!&lt;&gt;"",1,0))</f>
        <v>#REF!</v>
      </c>
      <c r="Y179" s="213" t="e">
        <f>IF('Crisis Indicator Data'!#REF!="No Data",1,IF(#REF!&lt;&gt;"",1,0))</f>
        <v>#REF!</v>
      </c>
      <c r="Z179" s="213" t="e">
        <f>IF('Crisis Indicator Data'!#REF!="No Data",1,IF(#REF!&lt;&gt;"",1,0))</f>
        <v>#REF!</v>
      </c>
      <c r="AA179" s="213" t="e">
        <f>IF('Crisis Indicator Data'!#REF!="No Data",1,IF(#REF!&lt;&gt;"",1,0))</f>
        <v>#REF!</v>
      </c>
      <c r="AB179" s="213" t="e">
        <f>IF('Crisis Indicator Data'!#REF!="No Data",1,IF(#REF!&lt;&gt;"",1,0))</f>
        <v>#REF!</v>
      </c>
      <c r="AC179" s="213" t="e">
        <f>IF('Crisis Indicator Data'!#REF!="No Data",1,IF(#REF!&lt;&gt;"",1,0))</f>
        <v>#REF!</v>
      </c>
      <c r="AD179" s="213" t="e">
        <f>IF('Crisis Indicator Data'!#REF!="No Data",1,IF(#REF!&lt;&gt;"",1,0))</f>
        <v>#REF!</v>
      </c>
      <c r="AE179" s="213" t="e">
        <f>IF('Crisis Indicator Data'!#REF!="No Data",1,IF(#REF!&lt;&gt;"",1,0))</f>
        <v>#REF!</v>
      </c>
      <c r="AF179" s="213" t="e">
        <f>IF('Crisis Indicator Data'!#REF!="No Data",1,IF(#REF!&lt;&gt;"",1,0))</f>
        <v>#REF!</v>
      </c>
      <c r="AG179" s="213" t="e">
        <f>IF('Crisis Indicator Data'!#REF!="No Data",1,IF(#REF!&lt;&gt;"",1,0))</f>
        <v>#REF!</v>
      </c>
      <c r="AH179" s="213" t="e">
        <f>IF('Crisis Indicator Data'!#REF!="No Data",1,IF(#REF!&lt;&gt;"",1,0))</f>
        <v>#REF!</v>
      </c>
      <c r="AI179" s="213" t="e">
        <f>IF('Crisis Indicator Data'!#REF!="No Data",1,IF(#REF!&lt;&gt;"",1,0))</f>
        <v>#REF!</v>
      </c>
      <c r="AJ179" s="213" t="e">
        <f>IF('Crisis Indicator Data'!#REF!="No Data",1,IF(#REF!&lt;&gt;"",1,0))</f>
        <v>#REF!</v>
      </c>
      <c r="AK179" s="213" t="e">
        <f>IF('Crisis Indicator Data'!#REF!="No Data",1,IF(#REF!&lt;&gt;"",1,0))</f>
        <v>#REF!</v>
      </c>
      <c r="AL179" s="213" t="e">
        <f>IF('Crisis Indicator Data'!#REF!="No Data",1,IF(#REF!&lt;&gt;"",1,0))</f>
        <v>#REF!</v>
      </c>
      <c r="AM179" s="213" t="e">
        <f>IF('Crisis Indicator Data'!#REF!="No Data",1,IF(#REF!&lt;&gt;"",1,0))</f>
        <v>#REF!</v>
      </c>
      <c r="AN179" s="213" t="e">
        <f>IF('Crisis Indicator Data'!#REF!="No Data",1,IF(#REF!&lt;&gt;"",1,0))</f>
        <v>#REF!</v>
      </c>
      <c r="AO179" s="213" t="e">
        <f>IF('Crisis Indicator Data'!#REF!="No Data",1,IF(#REF!&lt;&gt;"",1,0))</f>
        <v>#REF!</v>
      </c>
      <c r="AP179" s="213" t="e">
        <f>IF('Crisis Indicator Data'!#REF!="No Data",1,IF(#REF!&lt;&gt;"",1,0))</f>
        <v>#REF!</v>
      </c>
      <c r="AQ179" s="213" t="e">
        <f>IF('Crisis Indicator Data'!#REF!="No Data",1,IF(#REF!&lt;&gt;"",1,0))</f>
        <v>#REF!</v>
      </c>
      <c r="AR179" s="213" t="e">
        <f>IF('Crisis Indicator Data'!#REF!="No Data",1,IF(#REF!&lt;&gt;"",1,0))</f>
        <v>#REF!</v>
      </c>
      <c r="AS179" s="213" t="e">
        <f>IF('Crisis Indicator Data'!#REF!="No Data",1,IF(#REF!&lt;&gt;"",1,0))</f>
        <v>#REF!</v>
      </c>
      <c r="AT179" s="213" t="e">
        <f>IF('Crisis Indicator Data'!#REF!="No Data",1,IF(#REF!&lt;&gt;"",1,0))</f>
        <v>#REF!</v>
      </c>
      <c r="AU179" s="213" t="e">
        <f>IF('Crisis Indicator Data'!#REF!="No Data",1,IF(#REF!&lt;&gt;"",1,0))</f>
        <v>#REF!</v>
      </c>
      <c r="AV179" s="213" t="e">
        <f>IF('Crisis Indicator Data'!#REF!="No Data",1,IF(#REF!&lt;&gt;"",1,0))</f>
        <v>#REF!</v>
      </c>
      <c r="AW179" s="213" t="e">
        <f>IF('Crisis Indicator Data'!#REF!="No Data",1,IF(#REF!&lt;&gt;"",1,0))</f>
        <v>#REF!</v>
      </c>
      <c r="AX179" s="213" t="e">
        <f>IF('Crisis Indicator Data'!#REF!="No Data",1,IF(#REF!&lt;&gt;"",1,0))</f>
        <v>#REF!</v>
      </c>
      <c r="AY179" s="213" t="e">
        <f>IF('Crisis Indicator Data'!#REF!="No Data",1,IF(#REF!&lt;&gt;"",1,0))</f>
        <v>#REF!</v>
      </c>
      <c r="AZ179" s="213" t="e">
        <f>IF('Crisis Indicator Data'!#REF!="No Data",1,IF(#REF!&lt;&gt;"",1,0))</f>
        <v>#REF!</v>
      </c>
      <c r="BA179" t="e">
        <f t="shared" si="10"/>
        <v>#REF!</v>
      </c>
      <c r="BB179" s="22" t="e">
        <f t="shared" si="11"/>
        <v>#REF!</v>
      </c>
    </row>
    <row r="180" spans="1:54" x14ac:dyDescent="0.35">
      <c r="A180" t="s">
        <v>8330</v>
      </c>
      <c r="B180" s="213" t="e">
        <f>IF('Crisis Indicator Data'!#REF!="No Data",1,IF(#REF!&lt;&gt;"",1,0))</f>
        <v>#REF!</v>
      </c>
      <c r="C180" s="213" t="e">
        <f>IF('Crisis Indicator Data'!#REF!="No Data",1,IF(#REF!&lt;&gt;"",1,0))</f>
        <v>#REF!</v>
      </c>
      <c r="D180" s="213" t="e">
        <f>IF('Crisis Indicator Data'!#REF!="No Data",1,IF(#REF!&lt;&gt;"",1,0))</f>
        <v>#REF!</v>
      </c>
      <c r="E180" s="213" t="e">
        <f>IF('Crisis Indicator Data'!#REF!="No Data",1,IF(#REF!&lt;&gt;"",1,0))</f>
        <v>#REF!</v>
      </c>
      <c r="F180" s="213" t="e">
        <f>IF('Crisis Indicator Data'!#REF!="No Data",1,IF(#REF!&lt;&gt;"",1,0))</f>
        <v>#REF!</v>
      </c>
      <c r="G180" s="213" t="e">
        <f>IF('Crisis Indicator Data'!#REF!="No Data",1,IF(#REF!&lt;&gt;"",1,0))</f>
        <v>#REF!</v>
      </c>
      <c r="H180" s="213" t="e">
        <f>IF('Crisis Indicator Data'!#REF!="No Data",1,IF(#REF!&lt;&gt;"",1,0))</f>
        <v>#REF!</v>
      </c>
      <c r="I180" s="213" t="e">
        <f>IF('Crisis Indicator Data'!#REF!="No Data",1,IF(#REF!&lt;&gt;"",1,0))</f>
        <v>#REF!</v>
      </c>
      <c r="J180" s="213" t="e">
        <f>IF('Crisis Indicator Data'!#REF!="No Data",1,IF(#REF!&lt;&gt;"",1,0))</f>
        <v>#REF!</v>
      </c>
      <c r="K180" s="213" t="e">
        <f>IF('Crisis Indicator Data'!#REF!="No Data",1,IF(#REF!&lt;&gt;"",1,0))</f>
        <v>#REF!</v>
      </c>
      <c r="L180" s="213" t="e">
        <f>IF('Crisis Indicator Data'!#REF!="No Data",1,IF(#REF!&lt;&gt;"",1,0))</f>
        <v>#REF!</v>
      </c>
      <c r="M180" s="213" t="e">
        <f>IF('Crisis Indicator Data'!#REF!="No Data",1,IF(#REF!&lt;&gt;"",1,0))</f>
        <v>#REF!</v>
      </c>
      <c r="N180" s="213" t="e">
        <f>IF('Crisis Indicator Data'!#REF!="No Data",1,IF(#REF!&lt;&gt;"",1,0))</f>
        <v>#REF!</v>
      </c>
      <c r="O180" s="213" t="e">
        <f>IF('Crisis Indicator Data'!#REF!="No Data",1,IF(#REF!&lt;&gt;"",1,0))</f>
        <v>#REF!</v>
      </c>
      <c r="P180" s="213" t="e">
        <f>IF('Crisis Indicator Data'!#REF!="No Data",1,IF(#REF!&lt;&gt;"",1,0))</f>
        <v>#REF!</v>
      </c>
      <c r="Q180" s="213" t="e">
        <f>IF('Crisis Indicator Data'!#REF!="No Data",1,IF(#REF!&lt;&gt;"",1,0))</f>
        <v>#REF!</v>
      </c>
      <c r="R180" s="213" t="e">
        <f>IF('Crisis Indicator Data'!#REF!="No Data",1,IF(#REF!&lt;&gt;"",1,0))</f>
        <v>#REF!</v>
      </c>
      <c r="S180" s="213" t="e">
        <f>IF('Crisis Indicator Data'!#REF!="No Data",1,IF(#REF!&lt;&gt;"",1,0))</f>
        <v>#REF!</v>
      </c>
      <c r="T180" s="213" t="e">
        <f>IF('Crisis Indicator Data'!#REF!="No Data",1,IF(#REF!&lt;&gt;"",1,0))</f>
        <v>#REF!</v>
      </c>
      <c r="U180" s="213" t="e">
        <f>IF('Crisis Indicator Data'!#REF!="No Data",1,IF(#REF!&lt;&gt;"",1,0))</f>
        <v>#REF!</v>
      </c>
      <c r="V180" s="213" t="e">
        <f>IF('Crisis Indicator Data'!#REF!="No Data",1,IF(#REF!&lt;&gt;"",1,0))</f>
        <v>#REF!</v>
      </c>
      <c r="W180" s="213" t="e">
        <f>IF('Crisis Indicator Data'!#REF!="No Data",1,IF(#REF!&lt;&gt;"",1,0))</f>
        <v>#REF!</v>
      </c>
      <c r="X180" s="213" t="e">
        <f>IF('Crisis Indicator Data'!#REF!="No Data",1,IF(#REF!&lt;&gt;"",1,0))</f>
        <v>#REF!</v>
      </c>
      <c r="Y180" s="213" t="e">
        <f>IF('Crisis Indicator Data'!#REF!="No Data",1,IF(#REF!&lt;&gt;"",1,0))</f>
        <v>#REF!</v>
      </c>
      <c r="Z180" s="213" t="e">
        <f>IF('Crisis Indicator Data'!#REF!="No Data",1,IF(#REF!&lt;&gt;"",1,0))</f>
        <v>#REF!</v>
      </c>
      <c r="AA180" s="213" t="e">
        <f>IF('Crisis Indicator Data'!#REF!="No Data",1,IF(#REF!&lt;&gt;"",1,0))</f>
        <v>#REF!</v>
      </c>
      <c r="AB180" s="213" t="e">
        <f>IF('Crisis Indicator Data'!#REF!="No Data",1,IF(#REF!&lt;&gt;"",1,0))</f>
        <v>#REF!</v>
      </c>
      <c r="AC180" s="213" t="e">
        <f>IF('Crisis Indicator Data'!#REF!="No Data",1,IF(#REF!&lt;&gt;"",1,0))</f>
        <v>#REF!</v>
      </c>
      <c r="AD180" s="213" t="e">
        <f>IF('Crisis Indicator Data'!#REF!="No Data",1,IF(#REF!&lt;&gt;"",1,0))</f>
        <v>#REF!</v>
      </c>
      <c r="AE180" s="213" t="e">
        <f>IF('Crisis Indicator Data'!#REF!="No Data",1,IF(#REF!&lt;&gt;"",1,0))</f>
        <v>#REF!</v>
      </c>
      <c r="AF180" s="213" t="e">
        <f>IF('Crisis Indicator Data'!#REF!="No Data",1,IF(#REF!&lt;&gt;"",1,0))</f>
        <v>#REF!</v>
      </c>
      <c r="AG180" s="213" t="e">
        <f>IF('Crisis Indicator Data'!#REF!="No Data",1,IF(#REF!&lt;&gt;"",1,0))</f>
        <v>#REF!</v>
      </c>
      <c r="AH180" s="213" t="e">
        <f>IF('Crisis Indicator Data'!#REF!="No Data",1,IF(#REF!&lt;&gt;"",1,0))</f>
        <v>#REF!</v>
      </c>
      <c r="AI180" s="213" t="e">
        <f>IF('Crisis Indicator Data'!#REF!="No Data",1,IF(#REF!&lt;&gt;"",1,0))</f>
        <v>#REF!</v>
      </c>
      <c r="AJ180" s="213" t="e">
        <f>IF('Crisis Indicator Data'!#REF!="No Data",1,IF(#REF!&lt;&gt;"",1,0))</f>
        <v>#REF!</v>
      </c>
      <c r="AK180" s="213" t="e">
        <f>IF('Crisis Indicator Data'!#REF!="No Data",1,IF(#REF!&lt;&gt;"",1,0))</f>
        <v>#REF!</v>
      </c>
      <c r="AL180" s="213" t="e">
        <f>IF('Crisis Indicator Data'!#REF!="No Data",1,IF(#REF!&lt;&gt;"",1,0))</f>
        <v>#REF!</v>
      </c>
      <c r="AM180" s="213" t="e">
        <f>IF('Crisis Indicator Data'!#REF!="No Data",1,IF(#REF!&lt;&gt;"",1,0))</f>
        <v>#REF!</v>
      </c>
      <c r="AN180" s="213" t="e">
        <f>IF('Crisis Indicator Data'!#REF!="No Data",1,IF(#REF!&lt;&gt;"",1,0))</f>
        <v>#REF!</v>
      </c>
      <c r="AO180" s="213" t="e">
        <f>IF('Crisis Indicator Data'!#REF!="No Data",1,IF(#REF!&lt;&gt;"",1,0))</f>
        <v>#REF!</v>
      </c>
      <c r="AP180" s="213" t="e">
        <f>IF('Crisis Indicator Data'!#REF!="No Data",1,IF(#REF!&lt;&gt;"",1,0))</f>
        <v>#REF!</v>
      </c>
      <c r="AQ180" s="213" t="e">
        <f>IF('Crisis Indicator Data'!#REF!="No Data",1,IF(#REF!&lt;&gt;"",1,0))</f>
        <v>#REF!</v>
      </c>
      <c r="AR180" s="213" t="e">
        <f>IF('Crisis Indicator Data'!#REF!="No Data",1,IF(#REF!&lt;&gt;"",1,0))</f>
        <v>#REF!</v>
      </c>
      <c r="AS180" s="213" t="e">
        <f>IF('Crisis Indicator Data'!#REF!="No Data",1,IF(#REF!&lt;&gt;"",1,0))</f>
        <v>#REF!</v>
      </c>
      <c r="AT180" s="213" t="e">
        <f>IF('Crisis Indicator Data'!#REF!="No Data",1,IF(#REF!&lt;&gt;"",1,0))</f>
        <v>#REF!</v>
      </c>
      <c r="AU180" s="213" t="e">
        <f>IF('Crisis Indicator Data'!#REF!="No Data",1,IF(#REF!&lt;&gt;"",1,0))</f>
        <v>#REF!</v>
      </c>
      <c r="AV180" s="213" t="e">
        <f>IF('Crisis Indicator Data'!#REF!="No Data",1,IF(#REF!&lt;&gt;"",1,0))</f>
        <v>#REF!</v>
      </c>
      <c r="AW180" s="213" t="e">
        <f>IF('Crisis Indicator Data'!#REF!="No Data",1,IF(#REF!&lt;&gt;"",1,0))</f>
        <v>#REF!</v>
      </c>
      <c r="AX180" s="213" t="e">
        <f>IF('Crisis Indicator Data'!#REF!="No Data",1,IF(#REF!&lt;&gt;"",1,0))</f>
        <v>#REF!</v>
      </c>
      <c r="AY180" s="213" t="e">
        <f>IF('Crisis Indicator Data'!#REF!="No Data",1,IF(#REF!&lt;&gt;"",1,0))</f>
        <v>#REF!</v>
      </c>
      <c r="AZ180" s="213" t="e">
        <f>IF('Crisis Indicator Data'!#REF!="No Data",1,IF(#REF!&lt;&gt;"",1,0))</f>
        <v>#REF!</v>
      </c>
      <c r="BA180" t="e">
        <f t="shared" si="10"/>
        <v>#REF!</v>
      </c>
      <c r="BB180" s="22" t="e">
        <f t="shared" si="11"/>
        <v>#REF!</v>
      </c>
    </row>
    <row r="181" spans="1:54" x14ac:dyDescent="0.35">
      <c r="A181" t="s">
        <v>8331</v>
      </c>
      <c r="B181" s="213" t="e">
        <f>IF('Crisis Indicator Data'!#REF!="No Data",1,IF(#REF!&lt;&gt;"",1,0))</f>
        <v>#REF!</v>
      </c>
      <c r="C181" s="213" t="e">
        <f>IF('Crisis Indicator Data'!#REF!="No Data",1,IF(#REF!&lt;&gt;"",1,0))</f>
        <v>#REF!</v>
      </c>
      <c r="D181" s="213" t="e">
        <f>IF('Crisis Indicator Data'!#REF!="No Data",1,IF(#REF!&lt;&gt;"",1,0))</f>
        <v>#REF!</v>
      </c>
      <c r="E181" s="213" t="e">
        <f>IF('Crisis Indicator Data'!#REF!="No Data",1,IF(#REF!&lt;&gt;"",1,0))</f>
        <v>#REF!</v>
      </c>
      <c r="F181" s="213" t="e">
        <f>IF('Crisis Indicator Data'!#REF!="No Data",1,IF(#REF!&lt;&gt;"",1,0))</f>
        <v>#REF!</v>
      </c>
      <c r="G181" s="213" t="e">
        <f>IF('Crisis Indicator Data'!#REF!="No Data",1,IF(#REF!&lt;&gt;"",1,0))</f>
        <v>#REF!</v>
      </c>
      <c r="H181" s="213" t="e">
        <f>IF('Crisis Indicator Data'!#REF!="No Data",1,IF(#REF!&lt;&gt;"",1,0))</f>
        <v>#REF!</v>
      </c>
      <c r="I181" s="213" t="e">
        <f>IF('Crisis Indicator Data'!#REF!="No Data",1,IF(#REF!&lt;&gt;"",1,0))</f>
        <v>#REF!</v>
      </c>
      <c r="J181" s="213" t="e">
        <f>IF('Crisis Indicator Data'!#REF!="No Data",1,IF(#REF!&lt;&gt;"",1,0))</f>
        <v>#REF!</v>
      </c>
      <c r="K181" s="213" t="e">
        <f>IF('Crisis Indicator Data'!#REF!="No Data",1,IF(#REF!&lt;&gt;"",1,0))</f>
        <v>#REF!</v>
      </c>
      <c r="L181" s="213" t="e">
        <f>IF('Crisis Indicator Data'!#REF!="No Data",1,IF(#REF!&lt;&gt;"",1,0))</f>
        <v>#REF!</v>
      </c>
      <c r="M181" s="213" t="e">
        <f>IF('Crisis Indicator Data'!#REF!="No Data",1,IF(#REF!&lt;&gt;"",1,0))</f>
        <v>#REF!</v>
      </c>
      <c r="N181" s="213" t="e">
        <f>IF('Crisis Indicator Data'!#REF!="No Data",1,IF(#REF!&lt;&gt;"",1,0))</f>
        <v>#REF!</v>
      </c>
      <c r="O181" s="213" t="e">
        <f>IF('Crisis Indicator Data'!#REF!="No Data",1,IF(#REF!&lt;&gt;"",1,0))</f>
        <v>#REF!</v>
      </c>
      <c r="P181" s="213" t="e">
        <f>IF('Crisis Indicator Data'!#REF!="No Data",1,IF(#REF!&lt;&gt;"",1,0))</f>
        <v>#REF!</v>
      </c>
      <c r="Q181" s="213" t="e">
        <f>IF('Crisis Indicator Data'!#REF!="No Data",1,IF(#REF!&lt;&gt;"",1,0))</f>
        <v>#REF!</v>
      </c>
      <c r="R181" s="213" t="e">
        <f>IF('Crisis Indicator Data'!#REF!="No Data",1,IF(#REF!&lt;&gt;"",1,0))</f>
        <v>#REF!</v>
      </c>
      <c r="S181" s="213" t="e">
        <f>IF('Crisis Indicator Data'!#REF!="No Data",1,IF(#REF!&lt;&gt;"",1,0))</f>
        <v>#REF!</v>
      </c>
      <c r="T181" s="213" t="e">
        <f>IF('Crisis Indicator Data'!#REF!="No Data",1,IF(#REF!&lt;&gt;"",1,0))</f>
        <v>#REF!</v>
      </c>
      <c r="U181" s="213" t="e">
        <f>IF('Crisis Indicator Data'!#REF!="No Data",1,IF(#REF!&lt;&gt;"",1,0))</f>
        <v>#REF!</v>
      </c>
      <c r="V181" s="213" t="e">
        <f>IF('Crisis Indicator Data'!#REF!="No Data",1,IF(#REF!&lt;&gt;"",1,0))</f>
        <v>#REF!</v>
      </c>
      <c r="W181" s="213" t="e">
        <f>IF('Crisis Indicator Data'!#REF!="No Data",1,IF(#REF!&lt;&gt;"",1,0))</f>
        <v>#REF!</v>
      </c>
      <c r="X181" s="213" t="e">
        <f>IF('Crisis Indicator Data'!#REF!="No Data",1,IF(#REF!&lt;&gt;"",1,0))</f>
        <v>#REF!</v>
      </c>
      <c r="Y181" s="213" t="e">
        <f>IF('Crisis Indicator Data'!#REF!="No Data",1,IF(#REF!&lt;&gt;"",1,0))</f>
        <v>#REF!</v>
      </c>
      <c r="Z181" s="213" t="e">
        <f>IF('Crisis Indicator Data'!#REF!="No Data",1,IF(#REF!&lt;&gt;"",1,0))</f>
        <v>#REF!</v>
      </c>
      <c r="AA181" s="213" t="e">
        <f>IF('Crisis Indicator Data'!#REF!="No Data",1,IF(#REF!&lt;&gt;"",1,0))</f>
        <v>#REF!</v>
      </c>
      <c r="AB181" s="213" t="e">
        <f>IF('Crisis Indicator Data'!#REF!="No Data",1,IF(#REF!&lt;&gt;"",1,0))</f>
        <v>#REF!</v>
      </c>
      <c r="AC181" s="213" t="e">
        <f>IF('Crisis Indicator Data'!#REF!="No Data",1,IF(#REF!&lt;&gt;"",1,0))</f>
        <v>#REF!</v>
      </c>
      <c r="AD181" s="213" t="e">
        <f>IF('Crisis Indicator Data'!#REF!="No Data",1,IF(#REF!&lt;&gt;"",1,0))</f>
        <v>#REF!</v>
      </c>
      <c r="AE181" s="213" t="e">
        <f>IF('Crisis Indicator Data'!#REF!="No Data",1,IF(#REF!&lt;&gt;"",1,0))</f>
        <v>#REF!</v>
      </c>
      <c r="AF181" s="213" t="e">
        <f>IF('Crisis Indicator Data'!#REF!="No Data",1,IF(#REF!&lt;&gt;"",1,0))</f>
        <v>#REF!</v>
      </c>
      <c r="AG181" s="213" t="e">
        <f>IF('Crisis Indicator Data'!#REF!="No Data",1,IF(#REF!&lt;&gt;"",1,0))</f>
        <v>#REF!</v>
      </c>
      <c r="AH181" s="213" t="e">
        <f>IF('Crisis Indicator Data'!#REF!="No Data",1,IF(#REF!&lt;&gt;"",1,0))</f>
        <v>#REF!</v>
      </c>
      <c r="AI181" s="213" t="e">
        <f>IF('Crisis Indicator Data'!#REF!="No Data",1,IF(#REF!&lt;&gt;"",1,0))</f>
        <v>#REF!</v>
      </c>
      <c r="AJ181" s="213" t="e">
        <f>IF('Crisis Indicator Data'!#REF!="No Data",1,IF(#REF!&lt;&gt;"",1,0))</f>
        <v>#REF!</v>
      </c>
      <c r="AK181" s="213" t="e">
        <f>IF('Crisis Indicator Data'!#REF!="No Data",1,IF(#REF!&lt;&gt;"",1,0))</f>
        <v>#REF!</v>
      </c>
      <c r="AL181" s="213" t="e">
        <f>IF('Crisis Indicator Data'!#REF!="No Data",1,IF(#REF!&lt;&gt;"",1,0))</f>
        <v>#REF!</v>
      </c>
      <c r="AM181" s="213" t="e">
        <f>IF('Crisis Indicator Data'!#REF!="No Data",1,IF(#REF!&lt;&gt;"",1,0))</f>
        <v>#REF!</v>
      </c>
      <c r="AN181" s="213" t="e">
        <f>IF('Crisis Indicator Data'!#REF!="No Data",1,IF(#REF!&lt;&gt;"",1,0))</f>
        <v>#REF!</v>
      </c>
      <c r="AO181" s="213" t="e">
        <f>IF('Crisis Indicator Data'!#REF!="No Data",1,IF(#REF!&lt;&gt;"",1,0))</f>
        <v>#REF!</v>
      </c>
      <c r="AP181" s="213" t="e">
        <f>IF('Crisis Indicator Data'!#REF!="No Data",1,IF(#REF!&lt;&gt;"",1,0))</f>
        <v>#REF!</v>
      </c>
      <c r="AQ181" s="213" t="e">
        <f>IF('Crisis Indicator Data'!#REF!="No Data",1,IF(#REF!&lt;&gt;"",1,0))</f>
        <v>#REF!</v>
      </c>
      <c r="AR181" s="213" t="e">
        <f>IF('Crisis Indicator Data'!#REF!="No Data",1,IF(#REF!&lt;&gt;"",1,0))</f>
        <v>#REF!</v>
      </c>
      <c r="AS181" s="213" t="e">
        <f>IF('Crisis Indicator Data'!#REF!="No Data",1,IF(#REF!&lt;&gt;"",1,0))</f>
        <v>#REF!</v>
      </c>
      <c r="AT181" s="213" t="e">
        <f>IF('Crisis Indicator Data'!#REF!="No Data",1,IF(#REF!&lt;&gt;"",1,0))</f>
        <v>#REF!</v>
      </c>
      <c r="AU181" s="213" t="e">
        <f>IF('Crisis Indicator Data'!#REF!="No Data",1,IF(#REF!&lt;&gt;"",1,0))</f>
        <v>#REF!</v>
      </c>
      <c r="AV181" s="213" t="e">
        <f>IF('Crisis Indicator Data'!#REF!="No Data",1,IF(#REF!&lt;&gt;"",1,0))</f>
        <v>#REF!</v>
      </c>
      <c r="AW181" s="213" t="e">
        <f>IF('Crisis Indicator Data'!#REF!="No Data",1,IF(#REF!&lt;&gt;"",1,0))</f>
        <v>#REF!</v>
      </c>
      <c r="AX181" s="213" t="e">
        <f>IF('Crisis Indicator Data'!#REF!="No Data",1,IF(#REF!&lt;&gt;"",1,0))</f>
        <v>#REF!</v>
      </c>
      <c r="AY181" s="213" t="e">
        <f>IF('Crisis Indicator Data'!#REF!="No Data",1,IF(#REF!&lt;&gt;"",1,0))</f>
        <v>#REF!</v>
      </c>
      <c r="AZ181" s="213" t="e">
        <f>IF('Crisis Indicator Data'!#REF!="No Data",1,IF(#REF!&lt;&gt;"",1,0))</f>
        <v>#REF!</v>
      </c>
      <c r="BA181" t="e">
        <f t="shared" si="10"/>
        <v>#REF!</v>
      </c>
      <c r="BB181" s="22" t="e">
        <f t="shared" si="11"/>
        <v>#REF!</v>
      </c>
    </row>
    <row r="182" spans="1:54" x14ac:dyDescent="0.35">
      <c r="A182" t="s">
        <v>8056</v>
      </c>
      <c r="B182" s="213" t="e">
        <f>IF('Crisis Indicator Data'!#REF!="No Data",1,IF(#REF!&lt;&gt;"",1,0))</f>
        <v>#REF!</v>
      </c>
      <c r="C182" s="213" t="e">
        <f>IF('Crisis Indicator Data'!#REF!="No Data",1,IF(#REF!&lt;&gt;"",1,0))</f>
        <v>#REF!</v>
      </c>
      <c r="D182" s="213" t="e">
        <f>IF('Crisis Indicator Data'!#REF!="No Data",1,IF(#REF!&lt;&gt;"",1,0))</f>
        <v>#REF!</v>
      </c>
      <c r="E182" s="213" t="e">
        <f>IF('Crisis Indicator Data'!#REF!="No Data",1,IF(#REF!&lt;&gt;"",1,0))</f>
        <v>#REF!</v>
      </c>
      <c r="F182" s="213" t="e">
        <f>IF('Crisis Indicator Data'!#REF!="No Data",1,IF(#REF!&lt;&gt;"",1,0))</f>
        <v>#REF!</v>
      </c>
      <c r="G182" s="213" t="e">
        <f>IF('Crisis Indicator Data'!#REF!="No Data",1,IF(#REF!&lt;&gt;"",1,0))</f>
        <v>#REF!</v>
      </c>
      <c r="H182" s="213" t="e">
        <f>IF('Crisis Indicator Data'!#REF!="No Data",1,IF(#REF!&lt;&gt;"",1,0))</f>
        <v>#REF!</v>
      </c>
      <c r="I182" s="213" t="e">
        <f>IF('Crisis Indicator Data'!#REF!="No Data",1,IF(#REF!&lt;&gt;"",1,0))</f>
        <v>#REF!</v>
      </c>
      <c r="J182" s="213" t="e">
        <f>IF('Crisis Indicator Data'!#REF!="No Data",1,IF(#REF!&lt;&gt;"",1,0))</f>
        <v>#REF!</v>
      </c>
      <c r="K182" s="213" t="e">
        <f>IF('Crisis Indicator Data'!#REF!="No Data",1,IF(#REF!&lt;&gt;"",1,0))</f>
        <v>#REF!</v>
      </c>
      <c r="L182" s="213" t="e">
        <f>IF('Crisis Indicator Data'!#REF!="No Data",1,IF(#REF!&lt;&gt;"",1,0))</f>
        <v>#REF!</v>
      </c>
      <c r="M182" s="213" t="e">
        <f>IF('Crisis Indicator Data'!#REF!="No Data",1,IF(#REF!&lt;&gt;"",1,0))</f>
        <v>#REF!</v>
      </c>
      <c r="N182" s="213" t="e">
        <f>IF('Crisis Indicator Data'!#REF!="No Data",1,IF(#REF!&lt;&gt;"",1,0))</f>
        <v>#REF!</v>
      </c>
      <c r="O182" s="213" t="e">
        <f>IF('Crisis Indicator Data'!#REF!="No Data",1,IF(#REF!&lt;&gt;"",1,0))</f>
        <v>#REF!</v>
      </c>
      <c r="P182" s="213" t="e">
        <f>IF('Crisis Indicator Data'!#REF!="No Data",1,IF(#REF!&lt;&gt;"",1,0))</f>
        <v>#REF!</v>
      </c>
      <c r="Q182" s="213" t="e">
        <f>IF('Crisis Indicator Data'!#REF!="No Data",1,IF(#REF!&lt;&gt;"",1,0))</f>
        <v>#REF!</v>
      </c>
      <c r="R182" s="213" t="e">
        <f>IF('Crisis Indicator Data'!#REF!="No Data",1,IF(#REF!&lt;&gt;"",1,0))</f>
        <v>#REF!</v>
      </c>
      <c r="S182" s="213" t="e">
        <f>IF('Crisis Indicator Data'!#REF!="No Data",1,IF(#REF!&lt;&gt;"",1,0))</f>
        <v>#REF!</v>
      </c>
      <c r="T182" s="213" t="e">
        <f>IF('Crisis Indicator Data'!#REF!="No Data",1,IF(#REF!&lt;&gt;"",1,0))</f>
        <v>#REF!</v>
      </c>
      <c r="U182" s="213" t="e">
        <f>IF('Crisis Indicator Data'!#REF!="No Data",1,IF(#REF!&lt;&gt;"",1,0))</f>
        <v>#REF!</v>
      </c>
      <c r="V182" s="213" t="e">
        <f>IF('Crisis Indicator Data'!#REF!="No Data",1,IF(#REF!&lt;&gt;"",1,0))</f>
        <v>#REF!</v>
      </c>
      <c r="W182" s="213" t="e">
        <f>IF('Crisis Indicator Data'!#REF!="No Data",1,IF(#REF!&lt;&gt;"",1,0))</f>
        <v>#REF!</v>
      </c>
      <c r="X182" s="213" t="e">
        <f>IF('Crisis Indicator Data'!#REF!="No Data",1,IF(#REF!&lt;&gt;"",1,0))</f>
        <v>#REF!</v>
      </c>
      <c r="Y182" s="213" t="e">
        <f>IF('Crisis Indicator Data'!#REF!="No Data",1,IF(#REF!&lt;&gt;"",1,0))</f>
        <v>#REF!</v>
      </c>
      <c r="Z182" s="213" t="e">
        <f>IF('Crisis Indicator Data'!#REF!="No Data",1,IF(#REF!&lt;&gt;"",1,0))</f>
        <v>#REF!</v>
      </c>
      <c r="AA182" s="213" t="e">
        <f>IF('Crisis Indicator Data'!#REF!="No Data",1,IF(#REF!&lt;&gt;"",1,0))</f>
        <v>#REF!</v>
      </c>
      <c r="AB182" s="213" t="e">
        <f>IF('Crisis Indicator Data'!#REF!="No Data",1,IF(#REF!&lt;&gt;"",1,0))</f>
        <v>#REF!</v>
      </c>
      <c r="AC182" s="213" t="e">
        <f>IF('Crisis Indicator Data'!#REF!="No Data",1,IF(#REF!&lt;&gt;"",1,0))</f>
        <v>#REF!</v>
      </c>
      <c r="AD182" s="213" t="e">
        <f>IF('Crisis Indicator Data'!#REF!="No Data",1,IF(#REF!&lt;&gt;"",1,0))</f>
        <v>#REF!</v>
      </c>
      <c r="AE182" s="213" t="e">
        <f>IF('Crisis Indicator Data'!#REF!="No Data",1,IF(#REF!&lt;&gt;"",1,0))</f>
        <v>#REF!</v>
      </c>
      <c r="AF182" s="213" t="e">
        <f>IF('Crisis Indicator Data'!#REF!="No Data",1,IF(#REF!&lt;&gt;"",1,0))</f>
        <v>#REF!</v>
      </c>
      <c r="AG182" s="213" t="e">
        <f>IF('Crisis Indicator Data'!#REF!="No Data",1,IF(#REF!&lt;&gt;"",1,0))</f>
        <v>#REF!</v>
      </c>
      <c r="AH182" s="213" t="e">
        <f>IF('Crisis Indicator Data'!#REF!="No Data",1,IF(#REF!&lt;&gt;"",1,0))</f>
        <v>#REF!</v>
      </c>
      <c r="AI182" s="213" t="e">
        <f>IF('Crisis Indicator Data'!#REF!="No Data",1,IF(#REF!&lt;&gt;"",1,0))</f>
        <v>#REF!</v>
      </c>
      <c r="AJ182" s="213" t="e">
        <f>IF('Crisis Indicator Data'!#REF!="No Data",1,IF(#REF!&lt;&gt;"",1,0))</f>
        <v>#REF!</v>
      </c>
      <c r="AK182" s="213" t="e">
        <f>IF('Crisis Indicator Data'!#REF!="No Data",1,IF(#REF!&lt;&gt;"",1,0))</f>
        <v>#REF!</v>
      </c>
      <c r="AL182" s="213" t="e">
        <f>IF('Crisis Indicator Data'!#REF!="No Data",1,IF(#REF!&lt;&gt;"",1,0))</f>
        <v>#REF!</v>
      </c>
      <c r="AM182" s="213" t="e">
        <f>IF('Crisis Indicator Data'!#REF!="No Data",1,IF(#REF!&lt;&gt;"",1,0))</f>
        <v>#REF!</v>
      </c>
      <c r="AN182" s="213" t="e">
        <f>IF('Crisis Indicator Data'!#REF!="No Data",1,IF(#REF!&lt;&gt;"",1,0))</f>
        <v>#REF!</v>
      </c>
      <c r="AO182" s="213" t="e">
        <f>IF('Crisis Indicator Data'!#REF!="No Data",1,IF(#REF!&lt;&gt;"",1,0))</f>
        <v>#REF!</v>
      </c>
      <c r="AP182" s="213" t="e">
        <f>IF('Crisis Indicator Data'!#REF!="No Data",1,IF(#REF!&lt;&gt;"",1,0))</f>
        <v>#REF!</v>
      </c>
      <c r="AQ182" s="213" t="e">
        <f>IF('Crisis Indicator Data'!#REF!="No Data",1,IF(#REF!&lt;&gt;"",1,0))</f>
        <v>#REF!</v>
      </c>
      <c r="AR182" s="213" t="e">
        <f>IF('Crisis Indicator Data'!#REF!="No Data",1,IF(#REF!&lt;&gt;"",1,0))</f>
        <v>#REF!</v>
      </c>
      <c r="AS182" s="213" t="e">
        <f>IF('Crisis Indicator Data'!#REF!="No Data",1,IF(#REF!&lt;&gt;"",1,0))</f>
        <v>#REF!</v>
      </c>
      <c r="AT182" s="213" t="e">
        <f>IF('Crisis Indicator Data'!#REF!="No Data",1,IF(#REF!&lt;&gt;"",1,0))</f>
        <v>#REF!</v>
      </c>
      <c r="AU182" s="213" t="e">
        <f>IF('Crisis Indicator Data'!#REF!="No Data",1,IF(#REF!&lt;&gt;"",1,0))</f>
        <v>#REF!</v>
      </c>
      <c r="AV182" s="213" t="e">
        <f>IF('Crisis Indicator Data'!#REF!="No Data",1,IF(#REF!&lt;&gt;"",1,0))</f>
        <v>#REF!</v>
      </c>
      <c r="AW182" s="213" t="e">
        <f>IF('Crisis Indicator Data'!#REF!="No Data",1,IF(#REF!&lt;&gt;"",1,0))</f>
        <v>#REF!</v>
      </c>
      <c r="AX182" s="213" t="e">
        <f>IF('Crisis Indicator Data'!#REF!="No Data",1,IF(#REF!&lt;&gt;"",1,0))</f>
        <v>#REF!</v>
      </c>
      <c r="AY182" s="213" t="e">
        <f>IF('Crisis Indicator Data'!#REF!="No Data",1,IF(#REF!&lt;&gt;"",1,0))</f>
        <v>#REF!</v>
      </c>
      <c r="AZ182" s="213" t="e">
        <f>IF('Crisis Indicator Data'!#REF!="No Data",1,IF(#REF!&lt;&gt;"",1,0))</f>
        <v>#REF!</v>
      </c>
      <c r="BA182" t="e">
        <f t="shared" si="10"/>
        <v>#REF!</v>
      </c>
      <c r="BB182" s="22" t="e">
        <f t="shared" si="11"/>
        <v>#REF!</v>
      </c>
    </row>
    <row r="183" spans="1:54" x14ac:dyDescent="0.35">
      <c r="A183" t="s">
        <v>8149</v>
      </c>
      <c r="B183" s="213" t="e">
        <f>IF('Crisis Indicator Data'!#REF!="No Data",1,IF(#REF!&lt;&gt;"",1,0))</f>
        <v>#REF!</v>
      </c>
      <c r="C183" s="213" t="e">
        <f>IF('Crisis Indicator Data'!#REF!="No Data",1,IF(#REF!&lt;&gt;"",1,0))</f>
        <v>#REF!</v>
      </c>
      <c r="D183" s="213" t="e">
        <f>IF('Crisis Indicator Data'!#REF!="No Data",1,IF(#REF!&lt;&gt;"",1,0))</f>
        <v>#REF!</v>
      </c>
      <c r="E183" s="213" t="e">
        <f>IF('Crisis Indicator Data'!#REF!="No Data",1,IF(#REF!&lt;&gt;"",1,0))</f>
        <v>#REF!</v>
      </c>
      <c r="F183" s="213" t="e">
        <f>IF('Crisis Indicator Data'!#REF!="No Data",1,IF(#REF!&lt;&gt;"",1,0))</f>
        <v>#REF!</v>
      </c>
      <c r="G183" s="213" t="e">
        <f>IF('Crisis Indicator Data'!#REF!="No Data",1,IF(#REF!&lt;&gt;"",1,0))</f>
        <v>#REF!</v>
      </c>
      <c r="H183" s="213" t="e">
        <f>IF('Crisis Indicator Data'!#REF!="No Data",1,IF(#REF!&lt;&gt;"",1,0))</f>
        <v>#REF!</v>
      </c>
      <c r="I183" s="213" t="e">
        <f>IF('Crisis Indicator Data'!#REF!="No Data",1,IF(#REF!&lt;&gt;"",1,0))</f>
        <v>#REF!</v>
      </c>
      <c r="J183" s="213" t="e">
        <f>IF('Crisis Indicator Data'!#REF!="No Data",1,IF(#REF!&lt;&gt;"",1,0))</f>
        <v>#REF!</v>
      </c>
      <c r="K183" s="213" t="e">
        <f>IF('Crisis Indicator Data'!#REF!="No Data",1,IF(#REF!&lt;&gt;"",1,0))</f>
        <v>#REF!</v>
      </c>
      <c r="L183" s="213" t="e">
        <f>IF('Crisis Indicator Data'!#REF!="No Data",1,IF(#REF!&lt;&gt;"",1,0))</f>
        <v>#REF!</v>
      </c>
      <c r="M183" s="213" t="e">
        <f>IF('Crisis Indicator Data'!#REF!="No Data",1,IF(#REF!&lt;&gt;"",1,0))</f>
        <v>#REF!</v>
      </c>
      <c r="N183" s="213" t="e">
        <f>IF('Crisis Indicator Data'!#REF!="No Data",1,IF(#REF!&lt;&gt;"",1,0))</f>
        <v>#REF!</v>
      </c>
      <c r="O183" s="213" t="e">
        <f>IF('Crisis Indicator Data'!#REF!="No Data",1,IF(#REF!&lt;&gt;"",1,0))</f>
        <v>#REF!</v>
      </c>
      <c r="P183" s="213" t="e">
        <f>IF('Crisis Indicator Data'!#REF!="No Data",1,IF(#REF!&lt;&gt;"",1,0))</f>
        <v>#REF!</v>
      </c>
      <c r="Q183" s="213" t="e">
        <f>IF('Crisis Indicator Data'!#REF!="No Data",1,IF(#REF!&lt;&gt;"",1,0))</f>
        <v>#REF!</v>
      </c>
      <c r="R183" s="213" t="e">
        <f>IF('Crisis Indicator Data'!#REF!="No Data",1,IF(#REF!&lt;&gt;"",1,0))</f>
        <v>#REF!</v>
      </c>
      <c r="S183" s="213" t="e">
        <f>IF('Crisis Indicator Data'!#REF!="No Data",1,IF(#REF!&lt;&gt;"",1,0))</f>
        <v>#REF!</v>
      </c>
      <c r="T183" s="213" t="e">
        <f>IF('Crisis Indicator Data'!#REF!="No Data",1,IF(#REF!&lt;&gt;"",1,0))</f>
        <v>#REF!</v>
      </c>
      <c r="U183" s="213" t="e">
        <f>IF('Crisis Indicator Data'!#REF!="No Data",1,IF(#REF!&lt;&gt;"",1,0))</f>
        <v>#REF!</v>
      </c>
      <c r="V183" s="213" t="e">
        <f>IF('Crisis Indicator Data'!#REF!="No Data",1,IF(#REF!&lt;&gt;"",1,0))</f>
        <v>#REF!</v>
      </c>
      <c r="W183" s="213" t="e">
        <f>IF('Crisis Indicator Data'!#REF!="No Data",1,IF(#REF!&lt;&gt;"",1,0))</f>
        <v>#REF!</v>
      </c>
      <c r="X183" s="213" t="e">
        <f>IF('Crisis Indicator Data'!#REF!="No Data",1,IF(#REF!&lt;&gt;"",1,0))</f>
        <v>#REF!</v>
      </c>
      <c r="Y183" s="213" t="e">
        <f>IF('Crisis Indicator Data'!#REF!="No Data",1,IF(#REF!&lt;&gt;"",1,0))</f>
        <v>#REF!</v>
      </c>
      <c r="Z183" s="213" t="e">
        <f>IF('Crisis Indicator Data'!#REF!="No Data",1,IF(#REF!&lt;&gt;"",1,0))</f>
        <v>#REF!</v>
      </c>
      <c r="AA183" s="213" t="e">
        <f>IF('Crisis Indicator Data'!#REF!="No Data",1,IF(#REF!&lt;&gt;"",1,0))</f>
        <v>#REF!</v>
      </c>
      <c r="AB183" s="213" t="e">
        <f>IF('Crisis Indicator Data'!#REF!="No Data",1,IF(#REF!&lt;&gt;"",1,0))</f>
        <v>#REF!</v>
      </c>
      <c r="AC183" s="213" t="e">
        <f>IF('Crisis Indicator Data'!#REF!="No Data",1,IF(#REF!&lt;&gt;"",1,0))</f>
        <v>#REF!</v>
      </c>
      <c r="AD183" s="213" t="e">
        <f>IF('Crisis Indicator Data'!#REF!="No Data",1,IF(#REF!&lt;&gt;"",1,0))</f>
        <v>#REF!</v>
      </c>
      <c r="AE183" s="213" t="e">
        <f>IF('Crisis Indicator Data'!#REF!="No Data",1,IF(#REF!&lt;&gt;"",1,0))</f>
        <v>#REF!</v>
      </c>
      <c r="AF183" s="213" t="e">
        <f>IF('Crisis Indicator Data'!#REF!="No Data",1,IF(#REF!&lt;&gt;"",1,0))</f>
        <v>#REF!</v>
      </c>
      <c r="AG183" s="213" t="e">
        <f>IF('Crisis Indicator Data'!#REF!="No Data",1,IF(#REF!&lt;&gt;"",1,0))</f>
        <v>#REF!</v>
      </c>
      <c r="AH183" s="213" t="e">
        <f>IF('Crisis Indicator Data'!#REF!="No Data",1,IF(#REF!&lt;&gt;"",1,0))</f>
        <v>#REF!</v>
      </c>
      <c r="AI183" s="213" t="e">
        <f>IF('Crisis Indicator Data'!#REF!="No Data",1,IF(#REF!&lt;&gt;"",1,0))</f>
        <v>#REF!</v>
      </c>
      <c r="AJ183" s="213" t="e">
        <f>IF('Crisis Indicator Data'!#REF!="No Data",1,IF(#REF!&lt;&gt;"",1,0))</f>
        <v>#REF!</v>
      </c>
      <c r="AK183" s="213" t="e">
        <f>IF('Crisis Indicator Data'!#REF!="No Data",1,IF(#REF!&lt;&gt;"",1,0))</f>
        <v>#REF!</v>
      </c>
      <c r="AL183" s="213" t="e">
        <f>IF('Crisis Indicator Data'!#REF!="No Data",1,IF(#REF!&lt;&gt;"",1,0))</f>
        <v>#REF!</v>
      </c>
      <c r="AM183" s="213" t="e">
        <f>IF('Crisis Indicator Data'!#REF!="No Data",1,IF(#REF!&lt;&gt;"",1,0))</f>
        <v>#REF!</v>
      </c>
      <c r="AN183" s="213" t="e">
        <f>IF('Crisis Indicator Data'!#REF!="No Data",1,IF(#REF!&lt;&gt;"",1,0))</f>
        <v>#REF!</v>
      </c>
      <c r="AO183" s="213" t="e">
        <f>IF('Crisis Indicator Data'!#REF!="No Data",1,IF(#REF!&lt;&gt;"",1,0))</f>
        <v>#REF!</v>
      </c>
      <c r="AP183" s="213" t="e">
        <f>IF('Crisis Indicator Data'!#REF!="No Data",1,IF(#REF!&lt;&gt;"",1,0))</f>
        <v>#REF!</v>
      </c>
      <c r="AQ183" s="213" t="e">
        <f>IF('Crisis Indicator Data'!#REF!="No Data",1,IF(#REF!&lt;&gt;"",1,0))</f>
        <v>#REF!</v>
      </c>
      <c r="AR183" s="213" t="e">
        <f>IF('Crisis Indicator Data'!#REF!="No Data",1,IF(#REF!&lt;&gt;"",1,0))</f>
        <v>#REF!</v>
      </c>
      <c r="AS183" s="213" t="e">
        <f>IF('Crisis Indicator Data'!#REF!="No Data",1,IF(#REF!&lt;&gt;"",1,0))</f>
        <v>#REF!</v>
      </c>
      <c r="AT183" s="213" t="e">
        <f>IF('Crisis Indicator Data'!#REF!="No Data",1,IF(#REF!&lt;&gt;"",1,0))</f>
        <v>#REF!</v>
      </c>
      <c r="AU183" s="213" t="e">
        <f>IF('Crisis Indicator Data'!#REF!="No Data",1,IF(#REF!&lt;&gt;"",1,0))</f>
        <v>#REF!</v>
      </c>
      <c r="AV183" s="213" t="e">
        <f>IF('Crisis Indicator Data'!#REF!="No Data",1,IF(#REF!&lt;&gt;"",1,0))</f>
        <v>#REF!</v>
      </c>
      <c r="AW183" s="213" t="e">
        <f>IF('Crisis Indicator Data'!#REF!="No Data",1,IF(#REF!&lt;&gt;"",1,0))</f>
        <v>#REF!</v>
      </c>
      <c r="AX183" s="213" t="e">
        <f>IF('Crisis Indicator Data'!#REF!="No Data",1,IF(#REF!&lt;&gt;"",1,0))</f>
        <v>#REF!</v>
      </c>
      <c r="AY183" s="213" t="e">
        <f>IF('Crisis Indicator Data'!#REF!="No Data",1,IF(#REF!&lt;&gt;"",1,0))</f>
        <v>#REF!</v>
      </c>
      <c r="AZ183" s="213" t="e">
        <f>IF('Crisis Indicator Data'!#REF!="No Data",1,IF(#REF!&lt;&gt;"",1,0))</f>
        <v>#REF!</v>
      </c>
      <c r="BA183" t="e">
        <f t="shared" si="10"/>
        <v>#REF!</v>
      </c>
      <c r="BB183" s="22" t="e">
        <f t="shared" si="11"/>
        <v>#REF!</v>
      </c>
    </row>
    <row r="184" spans="1:54" x14ac:dyDescent="0.35">
      <c r="A184" t="s">
        <v>8335</v>
      </c>
      <c r="B184" s="213" t="e">
        <f>IF('Crisis Indicator Data'!#REF!="No Data",1,IF(#REF!&lt;&gt;"",1,0))</f>
        <v>#REF!</v>
      </c>
      <c r="C184" s="213" t="e">
        <f>IF('Crisis Indicator Data'!#REF!="No Data",1,IF(#REF!&lt;&gt;"",1,0))</f>
        <v>#REF!</v>
      </c>
      <c r="D184" s="213" t="e">
        <f>IF('Crisis Indicator Data'!#REF!="No Data",1,IF(#REF!&lt;&gt;"",1,0))</f>
        <v>#REF!</v>
      </c>
      <c r="E184" s="213" t="e">
        <f>IF('Crisis Indicator Data'!#REF!="No Data",1,IF(#REF!&lt;&gt;"",1,0))</f>
        <v>#REF!</v>
      </c>
      <c r="F184" s="213" t="e">
        <f>IF('Crisis Indicator Data'!#REF!="No Data",1,IF(#REF!&lt;&gt;"",1,0))</f>
        <v>#REF!</v>
      </c>
      <c r="G184" s="213" t="e">
        <f>IF('Crisis Indicator Data'!#REF!="No Data",1,IF(#REF!&lt;&gt;"",1,0))</f>
        <v>#REF!</v>
      </c>
      <c r="H184" s="213" t="e">
        <f>IF('Crisis Indicator Data'!#REF!="No Data",1,IF(#REF!&lt;&gt;"",1,0))</f>
        <v>#REF!</v>
      </c>
      <c r="I184" s="213" t="e">
        <f>IF('Crisis Indicator Data'!#REF!="No Data",1,IF(#REF!&lt;&gt;"",1,0))</f>
        <v>#REF!</v>
      </c>
      <c r="J184" s="213" t="e">
        <f>IF('Crisis Indicator Data'!#REF!="No Data",1,IF(#REF!&lt;&gt;"",1,0))</f>
        <v>#REF!</v>
      </c>
      <c r="K184" s="213" t="e">
        <f>IF('Crisis Indicator Data'!#REF!="No Data",1,IF(#REF!&lt;&gt;"",1,0))</f>
        <v>#REF!</v>
      </c>
      <c r="L184" s="213" t="e">
        <f>IF('Crisis Indicator Data'!#REF!="No Data",1,IF(#REF!&lt;&gt;"",1,0))</f>
        <v>#REF!</v>
      </c>
      <c r="M184" s="213" t="e">
        <f>IF('Crisis Indicator Data'!#REF!="No Data",1,IF(#REF!&lt;&gt;"",1,0))</f>
        <v>#REF!</v>
      </c>
      <c r="N184" s="213" t="e">
        <f>IF('Crisis Indicator Data'!#REF!="No Data",1,IF(#REF!&lt;&gt;"",1,0))</f>
        <v>#REF!</v>
      </c>
      <c r="O184" s="213" t="e">
        <f>IF('Crisis Indicator Data'!#REF!="No Data",1,IF(#REF!&lt;&gt;"",1,0))</f>
        <v>#REF!</v>
      </c>
      <c r="P184" s="213" t="e">
        <f>IF('Crisis Indicator Data'!#REF!="No Data",1,IF(#REF!&lt;&gt;"",1,0))</f>
        <v>#REF!</v>
      </c>
      <c r="Q184" s="213" t="e">
        <f>IF('Crisis Indicator Data'!#REF!="No Data",1,IF(#REF!&lt;&gt;"",1,0))</f>
        <v>#REF!</v>
      </c>
      <c r="R184" s="213" t="e">
        <f>IF('Crisis Indicator Data'!#REF!="No Data",1,IF(#REF!&lt;&gt;"",1,0))</f>
        <v>#REF!</v>
      </c>
      <c r="S184" s="213" t="e">
        <f>IF('Crisis Indicator Data'!#REF!="No Data",1,IF(#REF!&lt;&gt;"",1,0))</f>
        <v>#REF!</v>
      </c>
      <c r="T184" s="213" t="e">
        <f>IF('Crisis Indicator Data'!#REF!="No Data",1,IF(#REF!&lt;&gt;"",1,0))</f>
        <v>#REF!</v>
      </c>
      <c r="U184" s="213" t="e">
        <f>IF('Crisis Indicator Data'!#REF!="No Data",1,IF(#REF!&lt;&gt;"",1,0))</f>
        <v>#REF!</v>
      </c>
      <c r="V184" s="213" t="e">
        <f>IF('Crisis Indicator Data'!#REF!="No Data",1,IF(#REF!&lt;&gt;"",1,0))</f>
        <v>#REF!</v>
      </c>
      <c r="W184" s="213" t="e">
        <f>IF('Crisis Indicator Data'!#REF!="No Data",1,IF(#REF!&lt;&gt;"",1,0))</f>
        <v>#REF!</v>
      </c>
      <c r="X184" s="213" t="e">
        <f>IF('Crisis Indicator Data'!#REF!="No Data",1,IF(#REF!&lt;&gt;"",1,0))</f>
        <v>#REF!</v>
      </c>
      <c r="Y184" s="213" t="e">
        <f>IF('Crisis Indicator Data'!#REF!="No Data",1,IF(#REF!&lt;&gt;"",1,0))</f>
        <v>#REF!</v>
      </c>
      <c r="Z184" s="213" t="e">
        <f>IF('Crisis Indicator Data'!#REF!="No Data",1,IF(#REF!&lt;&gt;"",1,0))</f>
        <v>#REF!</v>
      </c>
      <c r="AA184" s="213" t="e">
        <f>IF('Crisis Indicator Data'!#REF!="No Data",1,IF(#REF!&lt;&gt;"",1,0))</f>
        <v>#REF!</v>
      </c>
      <c r="AB184" s="213" t="e">
        <f>IF('Crisis Indicator Data'!#REF!="No Data",1,IF(#REF!&lt;&gt;"",1,0))</f>
        <v>#REF!</v>
      </c>
      <c r="AC184" s="213" t="e">
        <f>IF('Crisis Indicator Data'!#REF!="No Data",1,IF(#REF!&lt;&gt;"",1,0))</f>
        <v>#REF!</v>
      </c>
      <c r="AD184" s="213" t="e">
        <f>IF('Crisis Indicator Data'!#REF!="No Data",1,IF(#REF!&lt;&gt;"",1,0))</f>
        <v>#REF!</v>
      </c>
      <c r="AE184" s="213" t="e">
        <f>IF('Crisis Indicator Data'!#REF!="No Data",1,IF(#REF!&lt;&gt;"",1,0))</f>
        <v>#REF!</v>
      </c>
      <c r="AF184" s="213" t="e">
        <f>IF('Crisis Indicator Data'!#REF!="No Data",1,IF(#REF!&lt;&gt;"",1,0))</f>
        <v>#REF!</v>
      </c>
      <c r="AG184" s="213" t="e">
        <f>IF('Crisis Indicator Data'!#REF!="No Data",1,IF(#REF!&lt;&gt;"",1,0))</f>
        <v>#REF!</v>
      </c>
      <c r="AH184" s="213" t="e">
        <f>IF('Crisis Indicator Data'!#REF!="No Data",1,IF(#REF!&lt;&gt;"",1,0))</f>
        <v>#REF!</v>
      </c>
      <c r="AI184" s="213" t="e">
        <f>IF('Crisis Indicator Data'!#REF!="No Data",1,IF(#REF!&lt;&gt;"",1,0))</f>
        <v>#REF!</v>
      </c>
      <c r="AJ184" s="213" t="e">
        <f>IF('Crisis Indicator Data'!#REF!="No Data",1,IF(#REF!&lt;&gt;"",1,0))</f>
        <v>#REF!</v>
      </c>
      <c r="AK184" s="213" t="e">
        <f>IF('Crisis Indicator Data'!#REF!="No Data",1,IF(#REF!&lt;&gt;"",1,0))</f>
        <v>#REF!</v>
      </c>
      <c r="AL184" s="213" t="e">
        <f>IF('Crisis Indicator Data'!#REF!="No Data",1,IF(#REF!&lt;&gt;"",1,0))</f>
        <v>#REF!</v>
      </c>
      <c r="AM184" s="213" t="e">
        <f>IF('Crisis Indicator Data'!#REF!="No Data",1,IF(#REF!&lt;&gt;"",1,0))</f>
        <v>#REF!</v>
      </c>
      <c r="AN184" s="213" t="e">
        <f>IF('Crisis Indicator Data'!#REF!="No Data",1,IF(#REF!&lt;&gt;"",1,0))</f>
        <v>#REF!</v>
      </c>
      <c r="AO184" s="213" t="e">
        <f>IF('Crisis Indicator Data'!#REF!="No Data",1,IF(#REF!&lt;&gt;"",1,0))</f>
        <v>#REF!</v>
      </c>
      <c r="AP184" s="213" t="e">
        <f>IF('Crisis Indicator Data'!#REF!="No Data",1,IF(#REF!&lt;&gt;"",1,0))</f>
        <v>#REF!</v>
      </c>
      <c r="AQ184" s="213" t="e">
        <f>IF('Crisis Indicator Data'!#REF!="No Data",1,IF(#REF!&lt;&gt;"",1,0))</f>
        <v>#REF!</v>
      </c>
      <c r="AR184" s="213" t="e">
        <f>IF('Crisis Indicator Data'!#REF!="No Data",1,IF(#REF!&lt;&gt;"",1,0))</f>
        <v>#REF!</v>
      </c>
      <c r="AS184" s="213" t="e">
        <f>IF('Crisis Indicator Data'!#REF!="No Data",1,IF(#REF!&lt;&gt;"",1,0))</f>
        <v>#REF!</v>
      </c>
      <c r="AT184" s="213" t="e">
        <f>IF('Crisis Indicator Data'!#REF!="No Data",1,IF(#REF!&lt;&gt;"",1,0))</f>
        <v>#REF!</v>
      </c>
      <c r="AU184" s="213" t="e">
        <f>IF('Crisis Indicator Data'!#REF!="No Data",1,IF(#REF!&lt;&gt;"",1,0))</f>
        <v>#REF!</v>
      </c>
      <c r="AV184" s="213" t="e">
        <f>IF('Crisis Indicator Data'!#REF!="No Data",1,IF(#REF!&lt;&gt;"",1,0))</f>
        <v>#REF!</v>
      </c>
      <c r="AW184" s="213" t="e">
        <f>IF('Crisis Indicator Data'!#REF!="No Data",1,IF(#REF!&lt;&gt;"",1,0))</f>
        <v>#REF!</v>
      </c>
      <c r="AX184" s="213" t="e">
        <f>IF('Crisis Indicator Data'!#REF!="No Data",1,IF(#REF!&lt;&gt;"",1,0))</f>
        <v>#REF!</v>
      </c>
      <c r="AY184" s="213" t="e">
        <f>IF('Crisis Indicator Data'!#REF!="No Data",1,IF(#REF!&lt;&gt;"",1,0))</f>
        <v>#REF!</v>
      </c>
      <c r="AZ184" s="213" t="e">
        <f>IF('Crisis Indicator Data'!#REF!="No Data",1,IF(#REF!&lt;&gt;"",1,0))</f>
        <v>#REF!</v>
      </c>
      <c r="BA184" t="e">
        <f t="shared" si="10"/>
        <v>#REF!</v>
      </c>
      <c r="BB184" s="22" t="e">
        <f t="shared" si="11"/>
        <v>#REF!</v>
      </c>
    </row>
    <row r="185" spans="1:54" x14ac:dyDescent="0.35">
      <c r="A185" t="s">
        <v>8333</v>
      </c>
      <c r="B185" s="213" t="e">
        <f>IF('Crisis Indicator Data'!#REF!="No Data",1,IF(#REF!&lt;&gt;"",1,0))</f>
        <v>#REF!</v>
      </c>
      <c r="C185" s="213" t="e">
        <f>IF('Crisis Indicator Data'!#REF!="No Data",1,IF(#REF!&lt;&gt;"",1,0))</f>
        <v>#REF!</v>
      </c>
      <c r="D185" s="213" t="e">
        <f>IF('Crisis Indicator Data'!#REF!="No Data",1,IF(#REF!&lt;&gt;"",1,0))</f>
        <v>#REF!</v>
      </c>
      <c r="E185" s="213" t="e">
        <f>IF('Crisis Indicator Data'!#REF!="No Data",1,IF(#REF!&lt;&gt;"",1,0))</f>
        <v>#REF!</v>
      </c>
      <c r="F185" s="213" t="e">
        <f>IF('Crisis Indicator Data'!#REF!="No Data",1,IF(#REF!&lt;&gt;"",1,0))</f>
        <v>#REF!</v>
      </c>
      <c r="G185" s="213" t="e">
        <f>IF('Crisis Indicator Data'!#REF!="No Data",1,IF(#REF!&lt;&gt;"",1,0))</f>
        <v>#REF!</v>
      </c>
      <c r="H185" s="213" t="e">
        <f>IF('Crisis Indicator Data'!#REF!="No Data",1,IF(#REF!&lt;&gt;"",1,0))</f>
        <v>#REF!</v>
      </c>
      <c r="I185" s="213" t="e">
        <f>IF('Crisis Indicator Data'!#REF!="No Data",1,IF(#REF!&lt;&gt;"",1,0))</f>
        <v>#REF!</v>
      </c>
      <c r="J185" s="213" t="e">
        <f>IF('Crisis Indicator Data'!#REF!="No Data",1,IF(#REF!&lt;&gt;"",1,0))</f>
        <v>#REF!</v>
      </c>
      <c r="K185" s="213" t="e">
        <f>IF('Crisis Indicator Data'!#REF!="No Data",1,IF(#REF!&lt;&gt;"",1,0))</f>
        <v>#REF!</v>
      </c>
      <c r="L185" s="213" t="e">
        <f>IF('Crisis Indicator Data'!#REF!="No Data",1,IF(#REF!&lt;&gt;"",1,0))</f>
        <v>#REF!</v>
      </c>
      <c r="M185" s="213" t="e">
        <f>IF('Crisis Indicator Data'!#REF!="No Data",1,IF(#REF!&lt;&gt;"",1,0))</f>
        <v>#REF!</v>
      </c>
      <c r="N185" s="213" t="e">
        <f>IF('Crisis Indicator Data'!#REF!="No Data",1,IF(#REF!&lt;&gt;"",1,0))</f>
        <v>#REF!</v>
      </c>
      <c r="O185" s="213" t="e">
        <f>IF('Crisis Indicator Data'!#REF!="No Data",1,IF(#REF!&lt;&gt;"",1,0))</f>
        <v>#REF!</v>
      </c>
      <c r="P185" s="213" t="e">
        <f>IF('Crisis Indicator Data'!#REF!="No Data",1,IF(#REF!&lt;&gt;"",1,0))</f>
        <v>#REF!</v>
      </c>
      <c r="Q185" s="213" t="e">
        <f>IF('Crisis Indicator Data'!#REF!="No Data",1,IF(#REF!&lt;&gt;"",1,0))</f>
        <v>#REF!</v>
      </c>
      <c r="R185" s="213" t="e">
        <f>IF('Crisis Indicator Data'!#REF!="No Data",1,IF(#REF!&lt;&gt;"",1,0))</f>
        <v>#REF!</v>
      </c>
      <c r="S185" s="213" t="e">
        <f>IF('Crisis Indicator Data'!#REF!="No Data",1,IF(#REF!&lt;&gt;"",1,0))</f>
        <v>#REF!</v>
      </c>
      <c r="T185" s="213" t="e">
        <f>IF('Crisis Indicator Data'!#REF!="No Data",1,IF(#REF!&lt;&gt;"",1,0))</f>
        <v>#REF!</v>
      </c>
      <c r="U185" s="213" t="e">
        <f>IF('Crisis Indicator Data'!#REF!="No Data",1,IF(#REF!&lt;&gt;"",1,0))</f>
        <v>#REF!</v>
      </c>
      <c r="V185" s="213" t="e">
        <f>IF('Crisis Indicator Data'!#REF!="No Data",1,IF(#REF!&lt;&gt;"",1,0))</f>
        <v>#REF!</v>
      </c>
      <c r="W185" s="213" t="e">
        <f>IF('Crisis Indicator Data'!#REF!="No Data",1,IF(#REF!&lt;&gt;"",1,0))</f>
        <v>#REF!</v>
      </c>
      <c r="X185" s="213" t="e">
        <f>IF('Crisis Indicator Data'!#REF!="No Data",1,IF(#REF!&lt;&gt;"",1,0))</f>
        <v>#REF!</v>
      </c>
      <c r="Y185" s="213" t="e">
        <f>IF('Crisis Indicator Data'!#REF!="No Data",1,IF(#REF!&lt;&gt;"",1,0))</f>
        <v>#REF!</v>
      </c>
      <c r="Z185" s="213" t="e">
        <f>IF('Crisis Indicator Data'!#REF!="No Data",1,IF(#REF!&lt;&gt;"",1,0))</f>
        <v>#REF!</v>
      </c>
      <c r="AA185" s="213" t="e">
        <f>IF('Crisis Indicator Data'!#REF!="No Data",1,IF(#REF!&lt;&gt;"",1,0))</f>
        <v>#REF!</v>
      </c>
      <c r="AB185" s="213" t="e">
        <f>IF('Crisis Indicator Data'!#REF!="No Data",1,IF(#REF!&lt;&gt;"",1,0))</f>
        <v>#REF!</v>
      </c>
      <c r="AC185" s="213" t="e">
        <f>IF('Crisis Indicator Data'!#REF!="No Data",1,IF(#REF!&lt;&gt;"",1,0))</f>
        <v>#REF!</v>
      </c>
      <c r="AD185" s="213" t="e">
        <f>IF('Crisis Indicator Data'!#REF!="No Data",1,IF(#REF!&lt;&gt;"",1,0))</f>
        <v>#REF!</v>
      </c>
      <c r="AE185" s="213" t="e">
        <f>IF('Crisis Indicator Data'!#REF!="No Data",1,IF(#REF!&lt;&gt;"",1,0))</f>
        <v>#REF!</v>
      </c>
      <c r="AF185" s="213" t="e">
        <f>IF('Crisis Indicator Data'!#REF!="No Data",1,IF(#REF!&lt;&gt;"",1,0))</f>
        <v>#REF!</v>
      </c>
      <c r="AG185" s="213" t="e">
        <f>IF('Crisis Indicator Data'!#REF!="No Data",1,IF(#REF!&lt;&gt;"",1,0))</f>
        <v>#REF!</v>
      </c>
      <c r="AH185" s="213" t="e">
        <f>IF('Crisis Indicator Data'!#REF!="No Data",1,IF(#REF!&lt;&gt;"",1,0))</f>
        <v>#REF!</v>
      </c>
      <c r="AI185" s="213" t="e">
        <f>IF('Crisis Indicator Data'!#REF!="No Data",1,IF(#REF!&lt;&gt;"",1,0))</f>
        <v>#REF!</v>
      </c>
      <c r="AJ185" s="213" t="e">
        <f>IF('Crisis Indicator Data'!#REF!="No Data",1,IF(#REF!&lt;&gt;"",1,0))</f>
        <v>#REF!</v>
      </c>
      <c r="AK185" s="213" t="e">
        <f>IF('Crisis Indicator Data'!#REF!="No Data",1,IF(#REF!&lt;&gt;"",1,0))</f>
        <v>#REF!</v>
      </c>
      <c r="AL185" s="213" t="e">
        <f>IF('Crisis Indicator Data'!#REF!="No Data",1,IF(#REF!&lt;&gt;"",1,0))</f>
        <v>#REF!</v>
      </c>
      <c r="AM185" s="213" t="e">
        <f>IF('Crisis Indicator Data'!#REF!="No Data",1,IF(#REF!&lt;&gt;"",1,0))</f>
        <v>#REF!</v>
      </c>
      <c r="AN185" s="213" t="e">
        <f>IF('Crisis Indicator Data'!#REF!="No Data",1,IF(#REF!&lt;&gt;"",1,0))</f>
        <v>#REF!</v>
      </c>
      <c r="AO185" s="213" t="e">
        <f>IF('Crisis Indicator Data'!#REF!="No Data",1,IF(#REF!&lt;&gt;"",1,0))</f>
        <v>#REF!</v>
      </c>
      <c r="AP185" s="213" t="e">
        <f>IF('Crisis Indicator Data'!#REF!="No Data",1,IF(#REF!&lt;&gt;"",1,0))</f>
        <v>#REF!</v>
      </c>
      <c r="AQ185" s="213" t="e">
        <f>IF('Crisis Indicator Data'!#REF!="No Data",1,IF(#REF!&lt;&gt;"",1,0))</f>
        <v>#REF!</v>
      </c>
      <c r="AR185" s="213" t="e">
        <f>IF('Crisis Indicator Data'!#REF!="No Data",1,IF(#REF!&lt;&gt;"",1,0))</f>
        <v>#REF!</v>
      </c>
      <c r="AS185" s="213" t="e">
        <f>IF('Crisis Indicator Data'!#REF!="No Data",1,IF(#REF!&lt;&gt;"",1,0))</f>
        <v>#REF!</v>
      </c>
      <c r="AT185" s="213" t="e">
        <f>IF('Crisis Indicator Data'!#REF!="No Data",1,IF(#REF!&lt;&gt;"",1,0))</f>
        <v>#REF!</v>
      </c>
      <c r="AU185" s="213" t="e">
        <f>IF('Crisis Indicator Data'!#REF!="No Data",1,IF(#REF!&lt;&gt;"",1,0))</f>
        <v>#REF!</v>
      </c>
      <c r="AV185" s="213" t="e">
        <f>IF('Crisis Indicator Data'!#REF!="No Data",1,IF(#REF!&lt;&gt;"",1,0))</f>
        <v>#REF!</v>
      </c>
      <c r="AW185" s="213" t="e">
        <f>IF('Crisis Indicator Data'!#REF!="No Data",1,IF(#REF!&lt;&gt;"",1,0))</f>
        <v>#REF!</v>
      </c>
      <c r="AX185" s="213" t="e">
        <f>IF('Crisis Indicator Data'!#REF!="No Data",1,IF(#REF!&lt;&gt;"",1,0))</f>
        <v>#REF!</v>
      </c>
      <c r="AY185" s="213" t="e">
        <f>IF('Crisis Indicator Data'!#REF!="No Data",1,IF(#REF!&lt;&gt;"",1,0))</f>
        <v>#REF!</v>
      </c>
      <c r="AZ185" s="213" t="e">
        <f>IF('Crisis Indicator Data'!#REF!="No Data",1,IF(#REF!&lt;&gt;"",1,0))</f>
        <v>#REF!</v>
      </c>
      <c r="BA185" t="e">
        <f t="shared" si="10"/>
        <v>#REF!</v>
      </c>
      <c r="BB185" s="22" t="e">
        <f t="shared" si="11"/>
        <v>#REF!</v>
      </c>
    </row>
    <row r="186" spans="1:54" x14ac:dyDescent="0.35">
      <c r="A186" t="s">
        <v>8337</v>
      </c>
      <c r="B186" s="213" t="e">
        <f>IF('Crisis Indicator Data'!#REF!="No Data",1,IF(#REF!&lt;&gt;"",1,0))</f>
        <v>#REF!</v>
      </c>
      <c r="C186" s="213" t="e">
        <f>IF('Crisis Indicator Data'!#REF!="No Data",1,IF(#REF!&lt;&gt;"",1,0))</f>
        <v>#REF!</v>
      </c>
      <c r="D186" s="213" t="e">
        <f>IF('Crisis Indicator Data'!#REF!="No Data",1,IF(#REF!&lt;&gt;"",1,0))</f>
        <v>#REF!</v>
      </c>
      <c r="E186" s="213" t="e">
        <f>IF('Crisis Indicator Data'!#REF!="No Data",1,IF(#REF!&lt;&gt;"",1,0))</f>
        <v>#REF!</v>
      </c>
      <c r="F186" s="213" t="e">
        <f>IF('Crisis Indicator Data'!#REF!="No Data",1,IF(#REF!&lt;&gt;"",1,0))</f>
        <v>#REF!</v>
      </c>
      <c r="G186" s="213" t="e">
        <f>IF('Crisis Indicator Data'!#REF!="No Data",1,IF(#REF!&lt;&gt;"",1,0))</f>
        <v>#REF!</v>
      </c>
      <c r="H186" s="213" t="e">
        <f>IF('Crisis Indicator Data'!#REF!="No Data",1,IF(#REF!&lt;&gt;"",1,0))</f>
        <v>#REF!</v>
      </c>
      <c r="I186" s="213" t="e">
        <f>IF('Crisis Indicator Data'!#REF!="No Data",1,IF(#REF!&lt;&gt;"",1,0))</f>
        <v>#REF!</v>
      </c>
      <c r="J186" s="213" t="e">
        <f>IF('Crisis Indicator Data'!#REF!="No Data",1,IF(#REF!&lt;&gt;"",1,0))</f>
        <v>#REF!</v>
      </c>
      <c r="K186" s="213" t="e">
        <f>IF('Crisis Indicator Data'!#REF!="No Data",1,IF(#REF!&lt;&gt;"",1,0))</f>
        <v>#REF!</v>
      </c>
      <c r="L186" s="213" t="e">
        <f>IF('Crisis Indicator Data'!#REF!="No Data",1,IF(#REF!&lt;&gt;"",1,0))</f>
        <v>#REF!</v>
      </c>
      <c r="M186" s="213" t="e">
        <f>IF('Crisis Indicator Data'!#REF!="No Data",1,IF(#REF!&lt;&gt;"",1,0))</f>
        <v>#REF!</v>
      </c>
      <c r="N186" s="213" t="e">
        <f>IF('Crisis Indicator Data'!#REF!="No Data",1,IF(#REF!&lt;&gt;"",1,0))</f>
        <v>#REF!</v>
      </c>
      <c r="O186" s="213" t="e">
        <f>IF('Crisis Indicator Data'!#REF!="No Data",1,IF(#REF!&lt;&gt;"",1,0))</f>
        <v>#REF!</v>
      </c>
      <c r="P186" s="213" t="e">
        <f>IF('Crisis Indicator Data'!#REF!="No Data",1,IF(#REF!&lt;&gt;"",1,0))</f>
        <v>#REF!</v>
      </c>
      <c r="Q186" s="213" t="e">
        <f>IF('Crisis Indicator Data'!#REF!="No Data",1,IF(#REF!&lt;&gt;"",1,0))</f>
        <v>#REF!</v>
      </c>
      <c r="R186" s="213" t="e">
        <f>IF('Crisis Indicator Data'!#REF!="No Data",1,IF(#REF!&lt;&gt;"",1,0))</f>
        <v>#REF!</v>
      </c>
      <c r="S186" s="213" t="e">
        <f>IF('Crisis Indicator Data'!#REF!="No Data",1,IF(#REF!&lt;&gt;"",1,0))</f>
        <v>#REF!</v>
      </c>
      <c r="T186" s="213" t="e">
        <f>IF('Crisis Indicator Data'!#REF!="No Data",1,IF(#REF!&lt;&gt;"",1,0))</f>
        <v>#REF!</v>
      </c>
      <c r="U186" s="213" t="e">
        <f>IF('Crisis Indicator Data'!#REF!="No Data",1,IF(#REF!&lt;&gt;"",1,0))</f>
        <v>#REF!</v>
      </c>
      <c r="V186" s="213" t="e">
        <f>IF('Crisis Indicator Data'!#REF!="No Data",1,IF(#REF!&lt;&gt;"",1,0))</f>
        <v>#REF!</v>
      </c>
      <c r="W186" s="213" t="e">
        <f>IF('Crisis Indicator Data'!#REF!="No Data",1,IF(#REF!&lt;&gt;"",1,0))</f>
        <v>#REF!</v>
      </c>
      <c r="X186" s="213" t="e">
        <f>IF('Crisis Indicator Data'!#REF!="No Data",1,IF(#REF!&lt;&gt;"",1,0))</f>
        <v>#REF!</v>
      </c>
      <c r="Y186" s="213" t="e">
        <f>IF('Crisis Indicator Data'!#REF!="No Data",1,IF(#REF!&lt;&gt;"",1,0))</f>
        <v>#REF!</v>
      </c>
      <c r="Z186" s="213" t="e">
        <f>IF('Crisis Indicator Data'!#REF!="No Data",1,IF(#REF!&lt;&gt;"",1,0))</f>
        <v>#REF!</v>
      </c>
      <c r="AA186" s="213" t="e">
        <f>IF('Crisis Indicator Data'!#REF!="No Data",1,IF(#REF!&lt;&gt;"",1,0))</f>
        <v>#REF!</v>
      </c>
      <c r="AB186" s="213" t="e">
        <f>IF('Crisis Indicator Data'!#REF!="No Data",1,IF(#REF!&lt;&gt;"",1,0))</f>
        <v>#REF!</v>
      </c>
      <c r="AC186" s="213" t="e">
        <f>IF('Crisis Indicator Data'!#REF!="No Data",1,IF(#REF!&lt;&gt;"",1,0))</f>
        <v>#REF!</v>
      </c>
      <c r="AD186" s="213" t="e">
        <f>IF('Crisis Indicator Data'!#REF!="No Data",1,IF(#REF!&lt;&gt;"",1,0))</f>
        <v>#REF!</v>
      </c>
      <c r="AE186" s="213" t="e">
        <f>IF('Crisis Indicator Data'!#REF!="No Data",1,IF(#REF!&lt;&gt;"",1,0))</f>
        <v>#REF!</v>
      </c>
      <c r="AF186" s="213" t="e">
        <f>IF('Crisis Indicator Data'!#REF!="No Data",1,IF(#REF!&lt;&gt;"",1,0))</f>
        <v>#REF!</v>
      </c>
      <c r="AG186" s="213" t="e">
        <f>IF('Crisis Indicator Data'!#REF!="No Data",1,IF(#REF!&lt;&gt;"",1,0))</f>
        <v>#REF!</v>
      </c>
      <c r="AH186" s="213" t="e">
        <f>IF('Crisis Indicator Data'!#REF!="No Data",1,IF(#REF!&lt;&gt;"",1,0))</f>
        <v>#REF!</v>
      </c>
      <c r="AI186" s="213" t="e">
        <f>IF('Crisis Indicator Data'!#REF!="No Data",1,IF(#REF!&lt;&gt;"",1,0))</f>
        <v>#REF!</v>
      </c>
      <c r="AJ186" s="213" t="e">
        <f>IF('Crisis Indicator Data'!#REF!="No Data",1,IF(#REF!&lt;&gt;"",1,0))</f>
        <v>#REF!</v>
      </c>
      <c r="AK186" s="213" t="e">
        <f>IF('Crisis Indicator Data'!#REF!="No Data",1,IF(#REF!&lt;&gt;"",1,0))</f>
        <v>#REF!</v>
      </c>
      <c r="AL186" s="213" t="e">
        <f>IF('Crisis Indicator Data'!#REF!="No Data",1,IF(#REF!&lt;&gt;"",1,0))</f>
        <v>#REF!</v>
      </c>
      <c r="AM186" s="213" t="e">
        <f>IF('Crisis Indicator Data'!#REF!="No Data",1,IF(#REF!&lt;&gt;"",1,0))</f>
        <v>#REF!</v>
      </c>
      <c r="AN186" s="213" t="e">
        <f>IF('Crisis Indicator Data'!#REF!="No Data",1,IF(#REF!&lt;&gt;"",1,0))</f>
        <v>#REF!</v>
      </c>
      <c r="AO186" s="213" t="e">
        <f>IF('Crisis Indicator Data'!#REF!="No Data",1,IF(#REF!&lt;&gt;"",1,0))</f>
        <v>#REF!</v>
      </c>
      <c r="AP186" s="213" t="e">
        <f>IF('Crisis Indicator Data'!#REF!="No Data",1,IF(#REF!&lt;&gt;"",1,0))</f>
        <v>#REF!</v>
      </c>
      <c r="AQ186" s="213" t="e">
        <f>IF('Crisis Indicator Data'!#REF!="No Data",1,IF(#REF!&lt;&gt;"",1,0))</f>
        <v>#REF!</v>
      </c>
      <c r="AR186" s="213" t="e">
        <f>IF('Crisis Indicator Data'!#REF!="No Data",1,IF(#REF!&lt;&gt;"",1,0))</f>
        <v>#REF!</v>
      </c>
      <c r="AS186" s="213" t="e">
        <f>IF('Crisis Indicator Data'!#REF!="No Data",1,IF(#REF!&lt;&gt;"",1,0))</f>
        <v>#REF!</v>
      </c>
      <c r="AT186" s="213" t="e">
        <f>IF('Crisis Indicator Data'!#REF!="No Data",1,IF(#REF!&lt;&gt;"",1,0))</f>
        <v>#REF!</v>
      </c>
      <c r="AU186" s="213" t="e">
        <f>IF('Crisis Indicator Data'!#REF!="No Data",1,IF(#REF!&lt;&gt;"",1,0))</f>
        <v>#REF!</v>
      </c>
      <c r="AV186" s="213" t="e">
        <f>IF('Crisis Indicator Data'!#REF!="No Data",1,IF(#REF!&lt;&gt;"",1,0))</f>
        <v>#REF!</v>
      </c>
      <c r="AW186" s="213" t="e">
        <f>IF('Crisis Indicator Data'!#REF!="No Data",1,IF(#REF!&lt;&gt;"",1,0))</f>
        <v>#REF!</v>
      </c>
      <c r="AX186" s="213" t="e">
        <f>IF('Crisis Indicator Data'!#REF!="No Data",1,IF(#REF!&lt;&gt;"",1,0))</f>
        <v>#REF!</v>
      </c>
      <c r="AY186" s="213" t="e">
        <f>IF('Crisis Indicator Data'!#REF!="No Data",1,IF(#REF!&lt;&gt;"",1,0))</f>
        <v>#REF!</v>
      </c>
      <c r="AZ186" s="213" t="e">
        <f>IF('Crisis Indicator Data'!#REF!="No Data",1,IF(#REF!&lt;&gt;"",1,0))</f>
        <v>#REF!</v>
      </c>
      <c r="BA186" t="e">
        <f t="shared" si="10"/>
        <v>#REF!</v>
      </c>
      <c r="BB186" s="22" t="e">
        <f t="shared" si="11"/>
        <v>#REF!</v>
      </c>
    </row>
    <row r="187" spans="1:54" x14ac:dyDescent="0.35">
      <c r="A187" t="s">
        <v>8344</v>
      </c>
      <c r="B187" s="213" t="e">
        <f>IF('Crisis Indicator Data'!#REF!="No Data",1,IF(#REF!&lt;&gt;"",1,0))</f>
        <v>#REF!</v>
      </c>
      <c r="C187" s="213" t="e">
        <f>IF('Crisis Indicator Data'!#REF!="No Data",1,IF(#REF!&lt;&gt;"",1,0))</f>
        <v>#REF!</v>
      </c>
      <c r="D187" s="213" t="e">
        <f>IF('Crisis Indicator Data'!#REF!="No Data",1,IF(#REF!&lt;&gt;"",1,0))</f>
        <v>#REF!</v>
      </c>
      <c r="E187" s="213" t="e">
        <f>IF('Crisis Indicator Data'!#REF!="No Data",1,IF(#REF!&lt;&gt;"",1,0))</f>
        <v>#REF!</v>
      </c>
      <c r="F187" s="213" t="e">
        <f>IF('Crisis Indicator Data'!#REF!="No Data",1,IF(#REF!&lt;&gt;"",1,0))</f>
        <v>#REF!</v>
      </c>
      <c r="G187" s="213" t="e">
        <f>IF('Crisis Indicator Data'!#REF!="No Data",1,IF(#REF!&lt;&gt;"",1,0))</f>
        <v>#REF!</v>
      </c>
      <c r="H187" s="213" t="e">
        <f>IF('Crisis Indicator Data'!#REF!="No Data",1,IF(#REF!&lt;&gt;"",1,0))</f>
        <v>#REF!</v>
      </c>
      <c r="I187" s="213" t="e">
        <f>IF('Crisis Indicator Data'!#REF!="No Data",1,IF(#REF!&lt;&gt;"",1,0))</f>
        <v>#REF!</v>
      </c>
      <c r="J187" s="213" t="e">
        <f>IF('Crisis Indicator Data'!#REF!="No Data",1,IF(#REF!&lt;&gt;"",1,0))</f>
        <v>#REF!</v>
      </c>
      <c r="K187" s="213" t="e">
        <f>IF('Crisis Indicator Data'!#REF!="No Data",1,IF(#REF!&lt;&gt;"",1,0))</f>
        <v>#REF!</v>
      </c>
      <c r="L187" s="213" t="e">
        <f>IF('Crisis Indicator Data'!#REF!="No Data",1,IF(#REF!&lt;&gt;"",1,0))</f>
        <v>#REF!</v>
      </c>
      <c r="M187" s="213" t="e">
        <f>IF('Crisis Indicator Data'!#REF!="No Data",1,IF(#REF!&lt;&gt;"",1,0))</f>
        <v>#REF!</v>
      </c>
      <c r="N187" s="213" t="e">
        <f>IF('Crisis Indicator Data'!#REF!="No Data",1,IF(#REF!&lt;&gt;"",1,0))</f>
        <v>#REF!</v>
      </c>
      <c r="O187" s="213" t="e">
        <f>IF('Crisis Indicator Data'!#REF!="No Data",1,IF(#REF!&lt;&gt;"",1,0))</f>
        <v>#REF!</v>
      </c>
      <c r="P187" s="213" t="e">
        <f>IF('Crisis Indicator Data'!#REF!="No Data",1,IF(#REF!&lt;&gt;"",1,0))</f>
        <v>#REF!</v>
      </c>
      <c r="Q187" s="213" t="e">
        <f>IF('Crisis Indicator Data'!#REF!="No Data",1,IF(#REF!&lt;&gt;"",1,0))</f>
        <v>#REF!</v>
      </c>
      <c r="R187" s="213" t="e">
        <f>IF('Crisis Indicator Data'!#REF!="No Data",1,IF(#REF!&lt;&gt;"",1,0))</f>
        <v>#REF!</v>
      </c>
      <c r="S187" s="213" t="e">
        <f>IF('Crisis Indicator Data'!#REF!="No Data",1,IF(#REF!&lt;&gt;"",1,0))</f>
        <v>#REF!</v>
      </c>
      <c r="T187" s="213" t="e">
        <f>IF('Crisis Indicator Data'!#REF!="No Data",1,IF(#REF!&lt;&gt;"",1,0))</f>
        <v>#REF!</v>
      </c>
      <c r="U187" s="213" t="e">
        <f>IF('Crisis Indicator Data'!#REF!="No Data",1,IF(#REF!&lt;&gt;"",1,0))</f>
        <v>#REF!</v>
      </c>
      <c r="V187" s="213" t="e">
        <f>IF('Crisis Indicator Data'!#REF!="No Data",1,IF(#REF!&lt;&gt;"",1,0))</f>
        <v>#REF!</v>
      </c>
      <c r="W187" s="213" t="e">
        <f>IF('Crisis Indicator Data'!#REF!="No Data",1,IF(#REF!&lt;&gt;"",1,0))</f>
        <v>#REF!</v>
      </c>
      <c r="X187" s="213" t="e">
        <f>IF('Crisis Indicator Data'!#REF!="No Data",1,IF(#REF!&lt;&gt;"",1,0))</f>
        <v>#REF!</v>
      </c>
      <c r="Y187" s="213" t="e">
        <f>IF('Crisis Indicator Data'!#REF!="No Data",1,IF(#REF!&lt;&gt;"",1,0))</f>
        <v>#REF!</v>
      </c>
      <c r="Z187" s="213" t="e">
        <f>IF('Crisis Indicator Data'!#REF!="No Data",1,IF(#REF!&lt;&gt;"",1,0))</f>
        <v>#REF!</v>
      </c>
      <c r="AA187" s="213" t="e">
        <f>IF('Crisis Indicator Data'!#REF!="No Data",1,IF(#REF!&lt;&gt;"",1,0))</f>
        <v>#REF!</v>
      </c>
      <c r="AB187" s="213" t="e">
        <f>IF('Crisis Indicator Data'!#REF!="No Data",1,IF(#REF!&lt;&gt;"",1,0))</f>
        <v>#REF!</v>
      </c>
      <c r="AC187" s="213" t="e">
        <f>IF('Crisis Indicator Data'!#REF!="No Data",1,IF(#REF!&lt;&gt;"",1,0))</f>
        <v>#REF!</v>
      </c>
      <c r="AD187" s="213" t="e">
        <f>IF('Crisis Indicator Data'!#REF!="No Data",1,IF(#REF!&lt;&gt;"",1,0))</f>
        <v>#REF!</v>
      </c>
      <c r="AE187" s="213" t="e">
        <f>IF('Crisis Indicator Data'!#REF!="No Data",1,IF(#REF!&lt;&gt;"",1,0))</f>
        <v>#REF!</v>
      </c>
      <c r="AF187" s="213" t="e">
        <f>IF('Crisis Indicator Data'!#REF!="No Data",1,IF(#REF!&lt;&gt;"",1,0))</f>
        <v>#REF!</v>
      </c>
      <c r="AG187" s="213" t="e">
        <f>IF('Crisis Indicator Data'!#REF!="No Data",1,IF(#REF!&lt;&gt;"",1,0))</f>
        <v>#REF!</v>
      </c>
      <c r="AH187" s="213" t="e">
        <f>IF('Crisis Indicator Data'!#REF!="No Data",1,IF(#REF!&lt;&gt;"",1,0))</f>
        <v>#REF!</v>
      </c>
      <c r="AI187" s="213" t="e">
        <f>IF('Crisis Indicator Data'!#REF!="No Data",1,IF(#REF!&lt;&gt;"",1,0))</f>
        <v>#REF!</v>
      </c>
      <c r="AJ187" s="213" t="e">
        <f>IF('Crisis Indicator Data'!#REF!="No Data",1,IF(#REF!&lt;&gt;"",1,0))</f>
        <v>#REF!</v>
      </c>
      <c r="AK187" s="213" t="e">
        <f>IF('Crisis Indicator Data'!#REF!="No Data",1,IF(#REF!&lt;&gt;"",1,0))</f>
        <v>#REF!</v>
      </c>
      <c r="AL187" s="213" t="e">
        <f>IF('Crisis Indicator Data'!#REF!="No Data",1,IF(#REF!&lt;&gt;"",1,0))</f>
        <v>#REF!</v>
      </c>
      <c r="AM187" s="213" t="e">
        <f>IF('Crisis Indicator Data'!#REF!="No Data",1,IF(#REF!&lt;&gt;"",1,0))</f>
        <v>#REF!</v>
      </c>
      <c r="AN187" s="213" t="e">
        <f>IF('Crisis Indicator Data'!#REF!="No Data",1,IF(#REF!&lt;&gt;"",1,0))</f>
        <v>#REF!</v>
      </c>
      <c r="AO187" s="213" t="e">
        <f>IF('Crisis Indicator Data'!#REF!="No Data",1,IF(#REF!&lt;&gt;"",1,0))</f>
        <v>#REF!</v>
      </c>
      <c r="AP187" s="213" t="e">
        <f>IF('Crisis Indicator Data'!#REF!="No Data",1,IF(#REF!&lt;&gt;"",1,0))</f>
        <v>#REF!</v>
      </c>
      <c r="AQ187" s="213" t="e">
        <f>IF('Crisis Indicator Data'!#REF!="No Data",1,IF(#REF!&lt;&gt;"",1,0))</f>
        <v>#REF!</v>
      </c>
      <c r="AR187" s="213" t="e">
        <f>IF('Crisis Indicator Data'!#REF!="No Data",1,IF(#REF!&lt;&gt;"",1,0))</f>
        <v>#REF!</v>
      </c>
      <c r="AS187" s="213" t="e">
        <f>IF('Crisis Indicator Data'!#REF!="No Data",1,IF(#REF!&lt;&gt;"",1,0))</f>
        <v>#REF!</v>
      </c>
      <c r="AT187" s="213" t="e">
        <f>IF('Crisis Indicator Data'!#REF!="No Data",1,IF(#REF!&lt;&gt;"",1,0))</f>
        <v>#REF!</v>
      </c>
      <c r="AU187" s="213" t="e">
        <f>IF('Crisis Indicator Data'!#REF!="No Data",1,IF(#REF!&lt;&gt;"",1,0))</f>
        <v>#REF!</v>
      </c>
      <c r="AV187" s="213" t="e">
        <f>IF('Crisis Indicator Data'!#REF!="No Data",1,IF(#REF!&lt;&gt;"",1,0))</f>
        <v>#REF!</v>
      </c>
      <c r="AW187" s="213" t="e">
        <f>IF('Crisis Indicator Data'!#REF!="No Data",1,IF(#REF!&lt;&gt;"",1,0))</f>
        <v>#REF!</v>
      </c>
      <c r="AX187" s="213" t="e">
        <f>IF('Crisis Indicator Data'!#REF!="No Data",1,IF(#REF!&lt;&gt;"",1,0))</f>
        <v>#REF!</v>
      </c>
      <c r="AY187" s="213" t="e">
        <f>IF('Crisis Indicator Data'!#REF!="No Data",1,IF(#REF!&lt;&gt;"",1,0))</f>
        <v>#REF!</v>
      </c>
      <c r="AZ187" s="213" t="e">
        <f>IF('Crisis Indicator Data'!#REF!="No Data",1,IF(#REF!&lt;&gt;"",1,0))</f>
        <v>#REF!</v>
      </c>
      <c r="BA187" t="e">
        <f t="shared" si="10"/>
        <v>#REF!</v>
      </c>
      <c r="BB187" s="22" t="e">
        <f t="shared" si="11"/>
        <v>#REF!</v>
      </c>
    </row>
    <row r="188" spans="1:54" x14ac:dyDescent="0.35">
      <c r="A188" t="s">
        <v>8340</v>
      </c>
      <c r="B188" s="213" t="e">
        <f>IF('Crisis Indicator Data'!#REF!="No Data",1,IF(#REF!&lt;&gt;"",1,0))</f>
        <v>#REF!</v>
      </c>
      <c r="C188" s="213" t="e">
        <f>IF('Crisis Indicator Data'!#REF!="No Data",1,IF(#REF!&lt;&gt;"",1,0))</f>
        <v>#REF!</v>
      </c>
      <c r="D188" s="213" t="e">
        <f>IF('Crisis Indicator Data'!#REF!="No Data",1,IF(#REF!&lt;&gt;"",1,0))</f>
        <v>#REF!</v>
      </c>
      <c r="E188" s="213" t="e">
        <f>IF('Crisis Indicator Data'!#REF!="No Data",1,IF(#REF!&lt;&gt;"",1,0))</f>
        <v>#REF!</v>
      </c>
      <c r="F188" s="213" t="e">
        <f>IF('Crisis Indicator Data'!#REF!="No Data",1,IF(#REF!&lt;&gt;"",1,0))</f>
        <v>#REF!</v>
      </c>
      <c r="G188" s="213" t="e">
        <f>IF('Crisis Indicator Data'!#REF!="No Data",1,IF(#REF!&lt;&gt;"",1,0))</f>
        <v>#REF!</v>
      </c>
      <c r="H188" s="213" t="e">
        <f>IF('Crisis Indicator Data'!#REF!="No Data",1,IF(#REF!&lt;&gt;"",1,0))</f>
        <v>#REF!</v>
      </c>
      <c r="I188" s="213" t="e">
        <f>IF('Crisis Indicator Data'!#REF!="No Data",1,IF(#REF!&lt;&gt;"",1,0))</f>
        <v>#REF!</v>
      </c>
      <c r="J188" s="213" t="e">
        <f>IF('Crisis Indicator Data'!#REF!="No Data",1,IF(#REF!&lt;&gt;"",1,0))</f>
        <v>#REF!</v>
      </c>
      <c r="K188" s="213" t="e">
        <f>IF('Crisis Indicator Data'!#REF!="No Data",1,IF(#REF!&lt;&gt;"",1,0))</f>
        <v>#REF!</v>
      </c>
      <c r="L188" s="213" t="e">
        <f>IF('Crisis Indicator Data'!#REF!="No Data",1,IF(#REF!&lt;&gt;"",1,0))</f>
        <v>#REF!</v>
      </c>
      <c r="M188" s="213" t="e">
        <f>IF('Crisis Indicator Data'!#REF!="No Data",1,IF(#REF!&lt;&gt;"",1,0))</f>
        <v>#REF!</v>
      </c>
      <c r="N188" s="213" t="e">
        <f>IF('Crisis Indicator Data'!#REF!="No Data",1,IF(#REF!&lt;&gt;"",1,0))</f>
        <v>#REF!</v>
      </c>
      <c r="O188" s="213" t="e">
        <f>IF('Crisis Indicator Data'!#REF!="No Data",1,IF(#REF!&lt;&gt;"",1,0))</f>
        <v>#REF!</v>
      </c>
      <c r="P188" s="213" t="e">
        <f>IF('Crisis Indicator Data'!#REF!="No Data",1,IF(#REF!&lt;&gt;"",1,0))</f>
        <v>#REF!</v>
      </c>
      <c r="Q188" s="213" t="e">
        <f>IF('Crisis Indicator Data'!#REF!="No Data",1,IF(#REF!&lt;&gt;"",1,0))</f>
        <v>#REF!</v>
      </c>
      <c r="R188" s="213" t="e">
        <f>IF('Crisis Indicator Data'!#REF!="No Data",1,IF(#REF!&lt;&gt;"",1,0))</f>
        <v>#REF!</v>
      </c>
      <c r="S188" s="213" t="e">
        <f>IF('Crisis Indicator Data'!#REF!="No Data",1,IF(#REF!&lt;&gt;"",1,0))</f>
        <v>#REF!</v>
      </c>
      <c r="T188" s="213" t="e">
        <f>IF('Crisis Indicator Data'!#REF!="No Data",1,IF(#REF!&lt;&gt;"",1,0))</f>
        <v>#REF!</v>
      </c>
      <c r="U188" s="213" t="e">
        <f>IF('Crisis Indicator Data'!#REF!="No Data",1,IF(#REF!&lt;&gt;"",1,0))</f>
        <v>#REF!</v>
      </c>
      <c r="V188" s="213" t="e">
        <f>IF('Crisis Indicator Data'!#REF!="No Data",1,IF(#REF!&lt;&gt;"",1,0))</f>
        <v>#REF!</v>
      </c>
      <c r="W188" s="213" t="e">
        <f>IF('Crisis Indicator Data'!#REF!="No Data",1,IF(#REF!&lt;&gt;"",1,0))</f>
        <v>#REF!</v>
      </c>
      <c r="X188" s="213" t="e">
        <f>IF('Crisis Indicator Data'!#REF!="No Data",1,IF(#REF!&lt;&gt;"",1,0))</f>
        <v>#REF!</v>
      </c>
      <c r="Y188" s="213" t="e">
        <f>IF('Crisis Indicator Data'!#REF!="No Data",1,IF(#REF!&lt;&gt;"",1,0))</f>
        <v>#REF!</v>
      </c>
      <c r="Z188" s="213" t="e">
        <f>IF('Crisis Indicator Data'!#REF!="No Data",1,IF(#REF!&lt;&gt;"",1,0))</f>
        <v>#REF!</v>
      </c>
      <c r="AA188" s="213" t="e">
        <f>IF('Crisis Indicator Data'!#REF!="No Data",1,IF(#REF!&lt;&gt;"",1,0))</f>
        <v>#REF!</v>
      </c>
      <c r="AB188" s="213" t="e">
        <f>IF('Crisis Indicator Data'!#REF!="No Data",1,IF(#REF!&lt;&gt;"",1,0))</f>
        <v>#REF!</v>
      </c>
      <c r="AC188" s="213" t="e">
        <f>IF('Crisis Indicator Data'!#REF!="No Data",1,IF(#REF!&lt;&gt;"",1,0))</f>
        <v>#REF!</v>
      </c>
      <c r="AD188" s="213" t="e">
        <f>IF('Crisis Indicator Data'!#REF!="No Data",1,IF(#REF!&lt;&gt;"",1,0))</f>
        <v>#REF!</v>
      </c>
      <c r="AE188" s="213" t="e">
        <f>IF('Crisis Indicator Data'!#REF!="No Data",1,IF(#REF!&lt;&gt;"",1,0))</f>
        <v>#REF!</v>
      </c>
      <c r="AF188" s="213" t="e">
        <f>IF('Crisis Indicator Data'!#REF!="No Data",1,IF(#REF!&lt;&gt;"",1,0))</f>
        <v>#REF!</v>
      </c>
      <c r="AG188" s="213" t="e">
        <f>IF('Crisis Indicator Data'!#REF!="No Data",1,IF(#REF!&lt;&gt;"",1,0))</f>
        <v>#REF!</v>
      </c>
      <c r="AH188" s="213" t="e">
        <f>IF('Crisis Indicator Data'!#REF!="No Data",1,IF(#REF!&lt;&gt;"",1,0))</f>
        <v>#REF!</v>
      </c>
      <c r="AI188" s="213" t="e">
        <f>IF('Crisis Indicator Data'!#REF!="No Data",1,IF(#REF!&lt;&gt;"",1,0))</f>
        <v>#REF!</v>
      </c>
      <c r="AJ188" s="213" t="e">
        <f>IF('Crisis Indicator Data'!#REF!="No Data",1,IF(#REF!&lt;&gt;"",1,0))</f>
        <v>#REF!</v>
      </c>
      <c r="AK188" s="213" t="e">
        <f>IF('Crisis Indicator Data'!#REF!="No Data",1,IF(#REF!&lt;&gt;"",1,0))</f>
        <v>#REF!</v>
      </c>
      <c r="AL188" s="213" t="e">
        <f>IF('Crisis Indicator Data'!#REF!="No Data",1,IF(#REF!&lt;&gt;"",1,0))</f>
        <v>#REF!</v>
      </c>
      <c r="AM188" s="213" t="e">
        <f>IF('Crisis Indicator Data'!#REF!="No Data",1,IF(#REF!&lt;&gt;"",1,0))</f>
        <v>#REF!</v>
      </c>
      <c r="AN188" s="213" t="e">
        <f>IF('Crisis Indicator Data'!#REF!="No Data",1,IF(#REF!&lt;&gt;"",1,0))</f>
        <v>#REF!</v>
      </c>
      <c r="AO188" s="213" t="e">
        <f>IF('Crisis Indicator Data'!#REF!="No Data",1,IF(#REF!&lt;&gt;"",1,0))</f>
        <v>#REF!</v>
      </c>
      <c r="AP188" s="213" t="e">
        <f>IF('Crisis Indicator Data'!#REF!="No Data",1,IF(#REF!&lt;&gt;"",1,0))</f>
        <v>#REF!</v>
      </c>
      <c r="AQ188" s="213" t="e">
        <f>IF('Crisis Indicator Data'!#REF!="No Data",1,IF(#REF!&lt;&gt;"",1,0))</f>
        <v>#REF!</v>
      </c>
      <c r="AR188" s="213" t="e">
        <f>IF('Crisis Indicator Data'!#REF!="No Data",1,IF(#REF!&lt;&gt;"",1,0))</f>
        <v>#REF!</v>
      </c>
      <c r="AS188" s="213" t="e">
        <f>IF('Crisis Indicator Data'!#REF!="No Data",1,IF(#REF!&lt;&gt;"",1,0))</f>
        <v>#REF!</v>
      </c>
      <c r="AT188" s="213" t="e">
        <f>IF('Crisis Indicator Data'!#REF!="No Data",1,IF(#REF!&lt;&gt;"",1,0))</f>
        <v>#REF!</v>
      </c>
      <c r="AU188" s="213" t="e">
        <f>IF('Crisis Indicator Data'!#REF!="No Data",1,IF(#REF!&lt;&gt;"",1,0))</f>
        <v>#REF!</v>
      </c>
      <c r="AV188" s="213" t="e">
        <f>IF('Crisis Indicator Data'!#REF!="No Data",1,IF(#REF!&lt;&gt;"",1,0))</f>
        <v>#REF!</v>
      </c>
      <c r="AW188" s="213" t="e">
        <f>IF('Crisis Indicator Data'!#REF!="No Data",1,IF(#REF!&lt;&gt;"",1,0))</f>
        <v>#REF!</v>
      </c>
      <c r="AX188" s="213" t="e">
        <f>IF('Crisis Indicator Data'!#REF!="No Data",1,IF(#REF!&lt;&gt;"",1,0))</f>
        <v>#REF!</v>
      </c>
      <c r="AY188" s="213" t="e">
        <f>IF('Crisis Indicator Data'!#REF!="No Data",1,IF(#REF!&lt;&gt;"",1,0))</f>
        <v>#REF!</v>
      </c>
      <c r="AZ188" s="213" t="e">
        <f>IF('Crisis Indicator Data'!#REF!="No Data",1,IF(#REF!&lt;&gt;"",1,0))</f>
        <v>#REF!</v>
      </c>
      <c r="BA188" t="e">
        <f t="shared" si="10"/>
        <v>#REF!</v>
      </c>
      <c r="BB188" s="22" t="e">
        <f t="shared" si="11"/>
        <v>#REF!</v>
      </c>
    </row>
    <row r="189" spans="1:54" x14ac:dyDescent="0.35">
      <c r="A189" t="s">
        <v>8342</v>
      </c>
      <c r="B189" s="213" t="e">
        <f>IF('Crisis Indicator Data'!#REF!="No Data",1,IF(#REF!&lt;&gt;"",1,0))</f>
        <v>#REF!</v>
      </c>
      <c r="C189" s="213" t="e">
        <f>IF('Crisis Indicator Data'!#REF!="No Data",1,IF(#REF!&lt;&gt;"",1,0))</f>
        <v>#REF!</v>
      </c>
      <c r="D189" s="213" t="e">
        <f>IF('Crisis Indicator Data'!#REF!="No Data",1,IF(#REF!&lt;&gt;"",1,0))</f>
        <v>#REF!</v>
      </c>
      <c r="E189" s="213" t="e">
        <f>IF('Crisis Indicator Data'!#REF!="No Data",1,IF(#REF!&lt;&gt;"",1,0))</f>
        <v>#REF!</v>
      </c>
      <c r="F189" s="213" t="e">
        <f>IF('Crisis Indicator Data'!#REF!="No Data",1,IF(#REF!&lt;&gt;"",1,0))</f>
        <v>#REF!</v>
      </c>
      <c r="G189" s="213" t="e">
        <f>IF('Crisis Indicator Data'!#REF!="No Data",1,IF(#REF!&lt;&gt;"",1,0))</f>
        <v>#REF!</v>
      </c>
      <c r="H189" s="213" t="e">
        <f>IF('Crisis Indicator Data'!#REF!="No Data",1,IF(#REF!&lt;&gt;"",1,0))</f>
        <v>#REF!</v>
      </c>
      <c r="I189" s="213" t="e">
        <f>IF('Crisis Indicator Data'!#REF!="No Data",1,IF(#REF!&lt;&gt;"",1,0))</f>
        <v>#REF!</v>
      </c>
      <c r="J189" s="213" t="e">
        <f>IF('Crisis Indicator Data'!#REF!="No Data",1,IF(#REF!&lt;&gt;"",1,0))</f>
        <v>#REF!</v>
      </c>
      <c r="K189" s="213" t="e">
        <f>IF('Crisis Indicator Data'!#REF!="No Data",1,IF(#REF!&lt;&gt;"",1,0))</f>
        <v>#REF!</v>
      </c>
      <c r="L189" s="213" t="e">
        <f>IF('Crisis Indicator Data'!#REF!="No Data",1,IF(#REF!&lt;&gt;"",1,0))</f>
        <v>#REF!</v>
      </c>
      <c r="M189" s="213" t="e">
        <f>IF('Crisis Indicator Data'!#REF!="No Data",1,IF(#REF!&lt;&gt;"",1,0))</f>
        <v>#REF!</v>
      </c>
      <c r="N189" s="213" t="e">
        <f>IF('Crisis Indicator Data'!#REF!="No Data",1,IF(#REF!&lt;&gt;"",1,0))</f>
        <v>#REF!</v>
      </c>
      <c r="O189" s="213" t="e">
        <f>IF('Crisis Indicator Data'!#REF!="No Data",1,IF(#REF!&lt;&gt;"",1,0))</f>
        <v>#REF!</v>
      </c>
      <c r="P189" s="213" t="e">
        <f>IF('Crisis Indicator Data'!#REF!="No Data",1,IF(#REF!&lt;&gt;"",1,0))</f>
        <v>#REF!</v>
      </c>
      <c r="Q189" s="213" t="e">
        <f>IF('Crisis Indicator Data'!#REF!="No Data",1,IF(#REF!&lt;&gt;"",1,0))</f>
        <v>#REF!</v>
      </c>
      <c r="R189" s="213" t="e">
        <f>IF('Crisis Indicator Data'!#REF!="No Data",1,IF(#REF!&lt;&gt;"",1,0))</f>
        <v>#REF!</v>
      </c>
      <c r="S189" s="213" t="e">
        <f>IF('Crisis Indicator Data'!#REF!="No Data",1,IF(#REF!&lt;&gt;"",1,0))</f>
        <v>#REF!</v>
      </c>
      <c r="T189" s="213" t="e">
        <f>IF('Crisis Indicator Data'!#REF!="No Data",1,IF(#REF!&lt;&gt;"",1,0))</f>
        <v>#REF!</v>
      </c>
      <c r="U189" s="213" t="e">
        <f>IF('Crisis Indicator Data'!#REF!="No Data",1,IF(#REF!&lt;&gt;"",1,0))</f>
        <v>#REF!</v>
      </c>
      <c r="V189" s="213" t="e">
        <f>IF('Crisis Indicator Data'!#REF!="No Data",1,IF(#REF!&lt;&gt;"",1,0))</f>
        <v>#REF!</v>
      </c>
      <c r="W189" s="213" t="e">
        <f>IF('Crisis Indicator Data'!#REF!="No Data",1,IF(#REF!&lt;&gt;"",1,0))</f>
        <v>#REF!</v>
      </c>
      <c r="X189" s="213" t="e">
        <f>IF('Crisis Indicator Data'!#REF!="No Data",1,IF(#REF!&lt;&gt;"",1,0))</f>
        <v>#REF!</v>
      </c>
      <c r="Y189" s="213" t="e">
        <f>IF('Crisis Indicator Data'!#REF!="No Data",1,IF(#REF!&lt;&gt;"",1,0))</f>
        <v>#REF!</v>
      </c>
      <c r="Z189" s="213" t="e">
        <f>IF('Crisis Indicator Data'!#REF!="No Data",1,IF(#REF!&lt;&gt;"",1,0))</f>
        <v>#REF!</v>
      </c>
      <c r="AA189" s="213" t="e">
        <f>IF('Crisis Indicator Data'!#REF!="No Data",1,IF(#REF!&lt;&gt;"",1,0))</f>
        <v>#REF!</v>
      </c>
      <c r="AB189" s="213" t="e">
        <f>IF('Crisis Indicator Data'!#REF!="No Data",1,IF(#REF!&lt;&gt;"",1,0))</f>
        <v>#REF!</v>
      </c>
      <c r="AC189" s="213" t="e">
        <f>IF('Crisis Indicator Data'!#REF!="No Data",1,IF(#REF!&lt;&gt;"",1,0))</f>
        <v>#REF!</v>
      </c>
      <c r="AD189" s="213" t="e">
        <f>IF('Crisis Indicator Data'!#REF!="No Data",1,IF(#REF!&lt;&gt;"",1,0))</f>
        <v>#REF!</v>
      </c>
      <c r="AE189" s="213" t="e">
        <f>IF('Crisis Indicator Data'!#REF!="No Data",1,IF(#REF!&lt;&gt;"",1,0))</f>
        <v>#REF!</v>
      </c>
      <c r="AF189" s="213" t="e">
        <f>IF('Crisis Indicator Data'!#REF!="No Data",1,IF(#REF!&lt;&gt;"",1,0))</f>
        <v>#REF!</v>
      </c>
      <c r="AG189" s="213" t="e">
        <f>IF('Crisis Indicator Data'!#REF!="No Data",1,IF(#REF!&lt;&gt;"",1,0))</f>
        <v>#REF!</v>
      </c>
      <c r="AH189" s="213" t="e">
        <f>IF('Crisis Indicator Data'!#REF!="No Data",1,IF(#REF!&lt;&gt;"",1,0))</f>
        <v>#REF!</v>
      </c>
      <c r="AI189" s="213" t="e">
        <f>IF('Crisis Indicator Data'!#REF!="No Data",1,IF(#REF!&lt;&gt;"",1,0))</f>
        <v>#REF!</v>
      </c>
      <c r="AJ189" s="213" t="e">
        <f>IF('Crisis Indicator Data'!#REF!="No Data",1,IF(#REF!&lt;&gt;"",1,0))</f>
        <v>#REF!</v>
      </c>
      <c r="AK189" s="213" t="e">
        <f>IF('Crisis Indicator Data'!#REF!="No Data",1,IF(#REF!&lt;&gt;"",1,0))</f>
        <v>#REF!</v>
      </c>
      <c r="AL189" s="213" t="e">
        <f>IF('Crisis Indicator Data'!#REF!="No Data",1,IF(#REF!&lt;&gt;"",1,0))</f>
        <v>#REF!</v>
      </c>
      <c r="AM189" s="213" t="e">
        <f>IF('Crisis Indicator Data'!#REF!="No Data",1,IF(#REF!&lt;&gt;"",1,0))</f>
        <v>#REF!</v>
      </c>
      <c r="AN189" s="213" t="e">
        <f>IF('Crisis Indicator Data'!#REF!="No Data",1,IF(#REF!&lt;&gt;"",1,0))</f>
        <v>#REF!</v>
      </c>
      <c r="AO189" s="213" t="e">
        <f>IF('Crisis Indicator Data'!#REF!="No Data",1,IF(#REF!&lt;&gt;"",1,0))</f>
        <v>#REF!</v>
      </c>
      <c r="AP189" s="213" t="e">
        <f>IF('Crisis Indicator Data'!#REF!="No Data",1,IF(#REF!&lt;&gt;"",1,0))</f>
        <v>#REF!</v>
      </c>
      <c r="AQ189" s="213" t="e">
        <f>IF('Crisis Indicator Data'!#REF!="No Data",1,IF(#REF!&lt;&gt;"",1,0))</f>
        <v>#REF!</v>
      </c>
      <c r="AR189" s="213" t="e">
        <f>IF('Crisis Indicator Data'!#REF!="No Data",1,IF(#REF!&lt;&gt;"",1,0))</f>
        <v>#REF!</v>
      </c>
      <c r="AS189" s="213" t="e">
        <f>IF('Crisis Indicator Data'!#REF!="No Data",1,IF(#REF!&lt;&gt;"",1,0))</f>
        <v>#REF!</v>
      </c>
      <c r="AT189" s="213" t="e">
        <f>IF('Crisis Indicator Data'!#REF!="No Data",1,IF(#REF!&lt;&gt;"",1,0))</f>
        <v>#REF!</v>
      </c>
      <c r="AU189" s="213" t="e">
        <f>IF('Crisis Indicator Data'!#REF!="No Data",1,IF(#REF!&lt;&gt;"",1,0))</f>
        <v>#REF!</v>
      </c>
      <c r="AV189" s="213" t="e">
        <f>IF('Crisis Indicator Data'!#REF!="No Data",1,IF(#REF!&lt;&gt;"",1,0))</f>
        <v>#REF!</v>
      </c>
      <c r="AW189" s="213" t="e">
        <f>IF('Crisis Indicator Data'!#REF!="No Data",1,IF(#REF!&lt;&gt;"",1,0))</f>
        <v>#REF!</v>
      </c>
      <c r="AX189" s="213" t="e">
        <f>IF('Crisis Indicator Data'!#REF!="No Data",1,IF(#REF!&lt;&gt;"",1,0))</f>
        <v>#REF!</v>
      </c>
      <c r="AY189" s="213" t="e">
        <f>IF('Crisis Indicator Data'!#REF!="No Data",1,IF(#REF!&lt;&gt;"",1,0))</f>
        <v>#REF!</v>
      </c>
      <c r="AZ189" s="213" t="e">
        <f>IF('Crisis Indicator Data'!#REF!="No Data",1,IF(#REF!&lt;&gt;"",1,0))</f>
        <v>#REF!</v>
      </c>
      <c r="BA189" t="e">
        <f t="shared" si="10"/>
        <v>#REF!</v>
      </c>
      <c r="BB189" s="22" t="e">
        <f t="shared" si="11"/>
        <v>#REF!</v>
      </c>
    </row>
    <row r="190" spans="1:54" x14ac:dyDescent="0.35">
      <c r="A190" t="s">
        <v>8347</v>
      </c>
      <c r="B190" s="213" t="e">
        <f>IF('Crisis Indicator Data'!#REF!="No Data",1,IF(#REF!&lt;&gt;"",1,0))</f>
        <v>#REF!</v>
      </c>
      <c r="C190" s="213" t="e">
        <f>IF('Crisis Indicator Data'!#REF!="No Data",1,IF(#REF!&lt;&gt;"",1,0))</f>
        <v>#REF!</v>
      </c>
      <c r="D190" s="213" t="e">
        <f>IF('Crisis Indicator Data'!#REF!="No Data",1,IF(#REF!&lt;&gt;"",1,0))</f>
        <v>#REF!</v>
      </c>
      <c r="E190" s="213" t="e">
        <f>IF('Crisis Indicator Data'!#REF!="No Data",1,IF(#REF!&lt;&gt;"",1,0))</f>
        <v>#REF!</v>
      </c>
      <c r="F190" s="213" t="e">
        <f>IF('Crisis Indicator Data'!#REF!="No Data",1,IF(#REF!&lt;&gt;"",1,0))</f>
        <v>#REF!</v>
      </c>
      <c r="G190" s="213" t="e">
        <f>IF('Crisis Indicator Data'!#REF!="No Data",1,IF(#REF!&lt;&gt;"",1,0))</f>
        <v>#REF!</v>
      </c>
      <c r="H190" s="213" t="e">
        <f>IF('Crisis Indicator Data'!#REF!="No Data",1,IF(#REF!&lt;&gt;"",1,0))</f>
        <v>#REF!</v>
      </c>
      <c r="I190" s="213" t="e">
        <f>IF('Crisis Indicator Data'!#REF!="No Data",1,IF(#REF!&lt;&gt;"",1,0))</f>
        <v>#REF!</v>
      </c>
      <c r="J190" s="213" t="e">
        <f>IF('Crisis Indicator Data'!#REF!="No Data",1,IF(#REF!&lt;&gt;"",1,0))</f>
        <v>#REF!</v>
      </c>
      <c r="K190" s="213" t="e">
        <f>IF('Crisis Indicator Data'!#REF!="No Data",1,IF(#REF!&lt;&gt;"",1,0))</f>
        <v>#REF!</v>
      </c>
      <c r="L190" s="213" t="e">
        <f>IF('Crisis Indicator Data'!#REF!="No Data",1,IF(#REF!&lt;&gt;"",1,0))</f>
        <v>#REF!</v>
      </c>
      <c r="M190" s="213" t="e">
        <f>IF('Crisis Indicator Data'!#REF!="No Data",1,IF(#REF!&lt;&gt;"",1,0))</f>
        <v>#REF!</v>
      </c>
      <c r="N190" s="213" t="e">
        <f>IF('Crisis Indicator Data'!#REF!="No Data",1,IF(#REF!&lt;&gt;"",1,0))</f>
        <v>#REF!</v>
      </c>
      <c r="O190" s="213" t="e">
        <f>IF('Crisis Indicator Data'!#REF!="No Data",1,IF(#REF!&lt;&gt;"",1,0))</f>
        <v>#REF!</v>
      </c>
      <c r="P190" s="213" t="e">
        <f>IF('Crisis Indicator Data'!#REF!="No Data",1,IF(#REF!&lt;&gt;"",1,0))</f>
        <v>#REF!</v>
      </c>
      <c r="Q190" s="213" t="e">
        <f>IF('Crisis Indicator Data'!#REF!="No Data",1,IF(#REF!&lt;&gt;"",1,0))</f>
        <v>#REF!</v>
      </c>
      <c r="R190" s="213" t="e">
        <f>IF('Crisis Indicator Data'!#REF!="No Data",1,IF(#REF!&lt;&gt;"",1,0))</f>
        <v>#REF!</v>
      </c>
      <c r="S190" s="213" t="e">
        <f>IF('Crisis Indicator Data'!#REF!="No Data",1,IF(#REF!&lt;&gt;"",1,0))</f>
        <v>#REF!</v>
      </c>
      <c r="T190" s="213" t="e">
        <f>IF('Crisis Indicator Data'!#REF!="No Data",1,IF(#REF!&lt;&gt;"",1,0))</f>
        <v>#REF!</v>
      </c>
      <c r="U190" s="213" t="e">
        <f>IF('Crisis Indicator Data'!#REF!="No Data",1,IF(#REF!&lt;&gt;"",1,0))</f>
        <v>#REF!</v>
      </c>
      <c r="V190" s="213" t="e">
        <f>IF('Crisis Indicator Data'!#REF!="No Data",1,IF(#REF!&lt;&gt;"",1,0))</f>
        <v>#REF!</v>
      </c>
      <c r="W190" s="213" t="e">
        <f>IF('Crisis Indicator Data'!#REF!="No Data",1,IF(#REF!&lt;&gt;"",1,0))</f>
        <v>#REF!</v>
      </c>
      <c r="X190" s="213" t="e">
        <f>IF('Crisis Indicator Data'!#REF!="No Data",1,IF(#REF!&lt;&gt;"",1,0))</f>
        <v>#REF!</v>
      </c>
      <c r="Y190" s="213" t="e">
        <f>IF('Crisis Indicator Data'!#REF!="No Data",1,IF(#REF!&lt;&gt;"",1,0))</f>
        <v>#REF!</v>
      </c>
      <c r="Z190" s="213" t="e">
        <f>IF('Crisis Indicator Data'!#REF!="No Data",1,IF(#REF!&lt;&gt;"",1,0))</f>
        <v>#REF!</v>
      </c>
      <c r="AA190" s="213" t="e">
        <f>IF('Crisis Indicator Data'!#REF!="No Data",1,IF(#REF!&lt;&gt;"",1,0))</f>
        <v>#REF!</v>
      </c>
      <c r="AB190" s="213" t="e">
        <f>IF('Crisis Indicator Data'!#REF!="No Data",1,IF(#REF!&lt;&gt;"",1,0))</f>
        <v>#REF!</v>
      </c>
      <c r="AC190" s="213" t="e">
        <f>IF('Crisis Indicator Data'!#REF!="No Data",1,IF(#REF!&lt;&gt;"",1,0))</f>
        <v>#REF!</v>
      </c>
      <c r="AD190" s="213" t="e">
        <f>IF('Crisis Indicator Data'!#REF!="No Data",1,IF(#REF!&lt;&gt;"",1,0))</f>
        <v>#REF!</v>
      </c>
      <c r="AE190" s="213" t="e">
        <f>IF('Crisis Indicator Data'!#REF!="No Data",1,IF(#REF!&lt;&gt;"",1,0))</f>
        <v>#REF!</v>
      </c>
      <c r="AF190" s="213" t="e">
        <f>IF('Crisis Indicator Data'!#REF!="No Data",1,IF(#REF!&lt;&gt;"",1,0))</f>
        <v>#REF!</v>
      </c>
      <c r="AG190" s="213" t="e">
        <f>IF('Crisis Indicator Data'!#REF!="No Data",1,IF(#REF!&lt;&gt;"",1,0))</f>
        <v>#REF!</v>
      </c>
      <c r="AH190" s="213" t="e">
        <f>IF('Crisis Indicator Data'!#REF!="No Data",1,IF(#REF!&lt;&gt;"",1,0))</f>
        <v>#REF!</v>
      </c>
      <c r="AI190" s="213" t="e">
        <f>IF('Crisis Indicator Data'!#REF!="No Data",1,IF(#REF!&lt;&gt;"",1,0))</f>
        <v>#REF!</v>
      </c>
      <c r="AJ190" s="213" t="e">
        <f>IF('Crisis Indicator Data'!#REF!="No Data",1,IF(#REF!&lt;&gt;"",1,0))</f>
        <v>#REF!</v>
      </c>
      <c r="AK190" s="213" t="e">
        <f>IF('Crisis Indicator Data'!#REF!="No Data",1,IF(#REF!&lt;&gt;"",1,0))</f>
        <v>#REF!</v>
      </c>
      <c r="AL190" s="213" t="e">
        <f>IF('Crisis Indicator Data'!#REF!="No Data",1,IF(#REF!&lt;&gt;"",1,0))</f>
        <v>#REF!</v>
      </c>
      <c r="AM190" s="213" t="e">
        <f>IF('Crisis Indicator Data'!#REF!="No Data",1,IF(#REF!&lt;&gt;"",1,0))</f>
        <v>#REF!</v>
      </c>
      <c r="AN190" s="213" t="e">
        <f>IF('Crisis Indicator Data'!#REF!="No Data",1,IF(#REF!&lt;&gt;"",1,0))</f>
        <v>#REF!</v>
      </c>
      <c r="AO190" s="213" t="e">
        <f>IF('Crisis Indicator Data'!#REF!="No Data",1,IF(#REF!&lt;&gt;"",1,0))</f>
        <v>#REF!</v>
      </c>
      <c r="AP190" s="213" t="e">
        <f>IF('Crisis Indicator Data'!#REF!="No Data",1,IF(#REF!&lt;&gt;"",1,0))</f>
        <v>#REF!</v>
      </c>
      <c r="AQ190" s="213" t="e">
        <f>IF('Crisis Indicator Data'!#REF!="No Data",1,IF(#REF!&lt;&gt;"",1,0))</f>
        <v>#REF!</v>
      </c>
      <c r="AR190" s="213" t="e">
        <f>IF('Crisis Indicator Data'!#REF!="No Data",1,IF(#REF!&lt;&gt;"",1,0))</f>
        <v>#REF!</v>
      </c>
      <c r="AS190" s="213" t="e">
        <f>IF('Crisis Indicator Data'!#REF!="No Data",1,IF(#REF!&lt;&gt;"",1,0))</f>
        <v>#REF!</v>
      </c>
      <c r="AT190" s="213" t="e">
        <f>IF('Crisis Indicator Data'!#REF!="No Data",1,IF(#REF!&lt;&gt;"",1,0))</f>
        <v>#REF!</v>
      </c>
      <c r="AU190" s="213" t="e">
        <f>IF('Crisis Indicator Data'!#REF!="No Data",1,IF(#REF!&lt;&gt;"",1,0))</f>
        <v>#REF!</v>
      </c>
      <c r="AV190" s="213" t="e">
        <f>IF('Crisis Indicator Data'!#REF!="No Data",1,IF(#REF!&lt;&gt;"",1,0))</f>
        <v>#REF!</v>
      </c>
      <c r="AW190" s="213" t="e">
        <f>IF('Crisis Indicator Data'!#REF!="No Data",1,IF(#REF!&lt;&gt;"",1,0))</f>
        <v>#REF!</v>
      </c>
      <c r="AX190" s="213" t="e">
        <f>IF('Crisis Indicator Data'!#REF!="No Data",1,IF(#REF!&lt;&gt;"",1,0))</f>
        <v>#REF!</v>
      </c>
      <c r="AY190" s="213" t="e">
        <f>IF('Crisis Indicator Data'!#REF!="No Data",1,IF(#REF!&lt;&gt;"",1,0))</f>
        <v>#REF!</v>
      </c>
      <c r="AZ190" s="213" t="e">
        <f>IF('Crisis Indicator Data'!#REF!="No Data",1,IF(#REF!&lt;&gt;"",1,0))</f>
        <v>#REF!</v>
      </c>
      <c r="BA190" t="e">
        <f t="shared" si="10"/>
        <v>#REF!</v>
      </c>
      <c r="BB190" s="22" t="e">
        <f t="shared" si="11"/>
        <v>#REF!</v>
      </c>
    </row>
    <row r="191" spans="1:54" x14ac:dyDescent="0.35">
      <c r="A191" t="s">
        <v>8350</v>
      </c>
      <c r="B191" s="213" t="e">
        <f>IF('Crisis Indicator Data'!#REF!="No Data",1,IF(#REF!&lt;&gt;"",1,0))</f>
        <v>#REF!</v>
      </c>
      <c r="C191" s="213" t="e">
        <f>IF('Crisis Indicator Data'!#REF!="No Data",1,IF(#REF!&lt;&gt;"",1,0))</f>
        <v>#REF!</v>
      </c>
      <c r="D191" s="213" t="e">
        <f>IF('Crisis Indicator Data'!#REF!="No Data",1,IF(#REF!&lt;&gt;"",1,0))</f>
        <v>#REF!</v>
      </c>
      <c r="E191" s="213" t="e">
        <f>IF('Crisis Indicator Data'!#REF!="No Data",1,IF(#REF!&lt;&gt;"",1,0))</f>
        <v>#REF!</v>
      </c>
      <c r="F191" s="213" t="e">
        <f>IF('Crisis Indicator Data'!#REF!="No Data",1,IF(#REF!&lt;&gt;"",1,0))</f>
        <v>#REF!</v>
      </c>
      <c r="G191" s="213" t="e">
        <f>IF('Crisis Indicator Data'!#REF!="No Data",1,IF(#REF!&lt;&gt;"",1,0))</f>
        <v>#REF!</v>
      </c>
      <c r="H191" s="213" t="e">
        <f>IF('Crisis Indicator Data'!#REF!="No Data",1,IF(#REF!&lt;&gt;"",1,0))</f>
        <v>#REF!</v>
      </c>
      <c r="I191" s="213" t="e">
        <f>IF('Crisis Indicator Data'!#REF!="No Data",1,IF(#REF!&lt;&gt;"",1,0))</f>
        <v>#REF!</v>
      </c>
      <c r="J191" s="213" t="e">
        <f>IF('Crisis Indicator Data'!#REF!="No Data",1,IF(#REF!&lt;&gt;"",1,0))</f>
        <v>#REF!</v>
      </c>
      <c r="K191" s="213" t="e">
        <f>IF('Crisis Indicator Data'!#REF!="No Data",1,IF(#REF!&lt;&gt;"",1,0))</f>
        <v>#REF!</v>
      </c>
      <c r="L191" s="213" t="e">
        <f>IF('Crisis Indicator Data'!#REF!="No Data",1,IF(#REF!&lt;&gt;"",1,0))</f>
        <v>#REF!</v>
      </c>
      <c r="M191" s="213" t="e">
        <f>IF('Crisis Indicator Data'!#REF!="No Data",1,IF(#REF!&lt;&gt;"",1,0))</f>
        <v>#REF!</v>
      </c>
      <c r="N191" s="213" t="e">
        <f>IF('Crisis Indicator Data'!#REF!="No Data",1,IF(#REF!&lt;&gt;"",1,0))</f>
        <v>#REF!</v>
      </c>
      <c r="O191" s="213" t="e">
        <f>IF('Crisis Indicator Data'!#REF!="No Data",1,IF(#REF!&lt;&gt;"",1,0))</f>
        <v>#REF!</v>
      </c>
      <c r="P191" s="213" t="e">
        <f>IF('Crisis Indicator Data'!#REF!="No Data",1,IF(#REF!&lt;&gt;"",1,0))</f>
        <v>#REF!</v>
      </c>
      <c r="Q191" s="213" t="e">
        <f>IF('Crisis Indicator Data'!#REF!="No Data",1,IF(#REF!&lt;&gt;"",1,0))</f>
        <v>#REF!</v>
      </c>
      <c r="R191" s="213" t="e">
        <f>IF('Crisis Indicator Data'!#REF!="No Data",1,IF(#REF!&lt;&gt;"",1,0))</f>
        <v>#REF!</v>
      </c>
      <c r="S191" s="213" t="e">
        <f>IF('Crisis Indicator Data'!#REF!="No Data",1,IF(#REF!&lt;&gt;"",1,0))</f>
        <v>#REF!</v>
      </c>
      <c r="T191" s="213" t="e">
        <f>IF('Crisis Indicator Data'!#REF!="No Data",1,IF(#REF!&lt;&gt;"",1,0))</f>
        <v>#REF!</v>
      </c>
      <c r="U191" s="213" t="e">
        <f>IF('Crisis Indicator Data'!#REF!="No Data",1,IF(#REF!&lt;&gt;"",1,0))</f>
        <v>#REF!</v>
      </c>
      <c r="V191" s="213" t="e">
        <f>IF('Crisis Indicator Data'!#REF!="No Data",1,IF(#REF!&lt;&gt;"",1,0))</f>
        <v>#REF!</v>
      </c>
      <c r="W191" s="213" t="e">
        <f>IF('Crisis Indicator Data'!#REF!="No Data",1,IF(#REF!&lt;&gt;"",1,0))</f>
        <v>#REF!</v>
      </c>
      <c r="X191" s="213" t="e">
        <f>IF('Crisis Indicator Data'!#REF!="No Data",1,IF(#REF!&lt;&gt;"",1,0))</f>
        <v>#REF!</v>
      </c>
      <c r="Y191" s="213" t="e">
        <f>IF('Crisis Indicator Data'!#REF!="No Data",1,IF(#REF!&lt;&gt;"",1,0))</f>
        <v>#REF!</v>
      </c>
      <c r="Z191" s="213" t="e">
        <f>IF('Crisis Indicator Data'!#REF!="No Data",1,IF(#REF!&lt;&gt;"",1,0))</f>
        <v>#REF!</v>
      </c>
      <c r="AA191" s="213" t="e">
        <f>IF('Crisis Indicator Data'!#REF!="No Data",1,IF(#REF!&lt;&gt;"",1,0))</f>
        <v>#REF!</v>
      </c>
      <c r="AB191" s="213" t="e">
        <f>IF('Crisis Indicator Data'!#REF!="No Data",1,IF(#REF!&lt;&gt;"",1,0))</f>
        <v>#REF!</v>
      </c>
      <c r="AC191" s="213" t="e">
        <f>IF('Crisis Indicator Data'!#REF!="No Data",1,IF(#REF!&lt;&gt;"",1,0))</f>
        <v>#REF!</v>
      </c>
      <c r="AD191" s="213" t="e">
        <f>IF('Crisis Indicator Data'!#REF!="No Data",1,IF(#REF!&lt;&gt;"",1,0))</f>
        <v>#REF!</v>
      </c>
      <c r="AE191" s="213" t="e">
        <f>IF('Crisis Indicator Data'!#REF!="No Data",1,IF(#REF!&lt;&gt;"",1,0))</f>
        <v>#REF!</v>
      </c>
      <c r="AF191" s="213" t="e">
        <f>IF('Crisis Indicator Data'!#REF!="No Data",1,IF(#REF!&lt;&gt;"",1,0))</f>
        <v>#REF!</v>
      </c>
      <c r="AG191" s="213" t="e">
        <f>IF('Crisis Indicator Data'!#REF!="No Data",1,IF(#REF!&lt;&gt;"",1,0))</f>
        <v>#REF!</v>
      </c>
      <c r="AH191" s="213" t="e">
        <f>IF('Crisis Indicator Data'!#REF!="No Data",1,IF(#REF!&lt;&gt;"",1,0))</f>
        <v>#REF!</v>
      </c>
      <c r="AI191" s="213" t="e">
        <f>IF('Crisis Indicator Data'!#REF!="No Data",1,IF(#REF!&lt;&gt;"",1,0))</f>
        <v>#REF!</v>
      </c>
      <c r="AJ191" s="213" t="e">
        <f>IF('Crisis Indicator Data'!#REF!="No Data",1,IF(#REF!&lt;&gt;"",1,0))</f>
        <v>#REF!</v>
      </c>
      <c r="AK191" s="213" t="e">
        <f>IF('Crisis Indicator Data'!#REF!="No Data",1,IF(#REF!&lt;&gt;"",1,0))</f>
        <v>#REF!</v>
      </c>
      <c r="AL191" s="213" t="e">
        <f>IF('Crisis Indicator Data'!#REF!="No Data",1,IF(#REF!&lt;&gt;"",1,0))</f>
        <v>#REF!</v>
      </c>
      <c r="AM191" s="213" t="e">
        <f>IF('Crisis Indicator Data'!#REF!="No Data",1,IF(#REF!&lt;&gt;"",1,0))</f>
        <v>#REF!</v>
      </c>
      <c r="AN191" s="213" t="e">
        <f>IF('Crisis Indicator Data'!#REF!="No Data",1,IF(#REF!&lt;&gt;"",1,0))</f>
        <v>#REF!</v>
      </c>
      <c r="AO191" s="213" t="e">
        <f>IF('Crisis Indicator Data'!#REF!="No Data",1,IF(#REF!&lt;&gt;"",1,0))</f>
        <v>#REF!</v>
      </c>
      <c r="AP191" s="213" t="e">
        <f>IF('Crisis Indicator Data'!#REF!="No Data",1,IF(#REF!&lt;&gt;"",1,0))</f>
        <v>#REF!</v>
      </c>
      <c r="AQ191" s="213" t="e">
        <f>IF('Crisis Indicator Data'!#REF!="No Data",1,IF(#REF!&lt;&gt;"",1,0))</f>
        <v>#REF!</v>
      </c>
      <c r="AR191" s="213" t="e">
        <f>IF('Crisis Indicator Data'!#REF!="No Data",1,IF(#REF!&lt;&gt;"",1,0))</f>
        <v>#REF!</v>
      </c>
      <c r="AS191" s="213" t="e">
        <f>IF('Crisis Indicator Data'!#REF!="No Data",1,IF(#REF!&lt;&gt;"",1,0))</f>
        <v>#REF!</v>
      </c>
      <c r="AT191" s="213" t="e">
        <f>IF('Crisis Indicator Data'!#REF!="No Data",1,IF(#REF!&lt;&gt;"",1,0))</f>
        <v>#REF!</v>
      </c>
      <c r="AU191" s="213" t="e">
        <f>IF('Crisis Indicator Data'!#REF!="No Data",1,IF(#REF!&lt;&gt;"",1,0))</f>
        <v>#REF!</v>
      </c>
      <c r="AV191" s="213" t="e">
        <f>IF('Crisis Indicator Data'!#REF!="No Data",1,IF(#REF!&lt;&gt;"",1,0))</f>
        <v>#REF!</v>
      </c>
      <c r="AW191" s="213" t="e">
        <f>IF('Crisis Indicator Data'!#REF!="No Data",1,IF(#REF!&lt;&gt;"",1,0))</f>
        <v>#REF!</v>
      </c>
      <c r="AX191" s="213" t="e">
        <f>IF('Crisis Indicator Data'!#REF!="No Data",1,IF(#REF!&lt;&gt;"",1,0))</f>
        <v>#REF!</v>
      </c>
      <c r="AY191" s="213" t="e">
        <f>IF('Crisis Indicator Data'!#REF!="No Data",1,IF(#REF!&lt;&gt;"",1,0))</f>
        <v>#REF!</v>
      </c>
      <c r="AZ191" s="213" t="e">
        <f>IF('Crisis Indicator Data'!#REF!="No Data",1,IF(#REF!&lt;&gt;"",1,0))</f>
        <v>#REF!</v>
      </c>
      <c r="BA191" t="e">
        <f t="shared" si="10"/>
        <v>#REF!</v>
      </c>
      <c r="BB191" s="22" t="e">
        <f t="shared" si="11"/>
        <v>#REF!</v>
      </c>
    </row>
    <row r="192" spans="1:54" x14ac:dyDescent="0.35">
      <c r="A192" t="s">
        <v>8351</v>
      </c>
      <c r="B192" s="213" t="e">
        <f>IF('Crisis Indicator Data'!#REF!="No Data",1,IF(#REF!&lt;&gt;"",1,0))</f>
        <v>#REF!</v>
      </c>
      <c r="C192" s="213" t="e">
        <f>IF('Crisis Indicator Data'!#REF!="No Data",1,IF(#REF!&lt;&gt;"",1,0))</f>
        <v>#REF!</v>
      </c>
      <c r="D192" s="213" t="e">
        <f>IF('Crisis Indicator Data'!#REF!="No Data",1,IF(#REF!&lt;&gt;"",1,0))</f>
        <v>#REF!</v>
      </c>
      <c r="E192" s="213" t="e">
        <f>IF('Crisis Indicator Data'!#REF!="No Data",1,IF(#REF!&lt;&gt;"",1,0))</f>
        <v>#REF!</v>
      </c>
      <c r="F192" s="213" t="e">
        <f>IF('Crisis Indicator Data'!#REF!="No Data",1,IF(#REF!&lt;&gt;"",1,0))</f>
        <v>#REF!</v>
      </c>
      <c r="G192" s="213" t="e">
        <f>IF('Crisis Indicator Data'!#REF!="No Data",1,IF(#REF!&lt;&gt;"",1,0))</f>
        <v>#REF!</v>
      </c>
      <c r="H192" s="213" t="e">
        <f>IF('Crisis Indicator Data'!#REF!="No Data",1,IF(#REF!&lt;&gt;"",1,0))</f>
        <v>#REF!</v>
      </c>
      <c r="I192" s="213" t="e">
        <f>IF('Crisis Indicator Data'!#REF!="No Data",1,IF(#REF!&lt;&gt;"",1,0))</f>
        <v>#REF!</v>
      </c>
      <c r="J192" s="213" t="e">
        <f>IF('Crisis Indicator Data'!#REF!="No Data",1,IF(#REF!&lt;&gt;"",1,0))</f>
        <v>#REF!</v>
      </c>
      <c r="K192" s="213" t="e">
        <f>IF('Crisis Indicator Data'!#REF!="No Data",1,IF(#REF!&lt;&gt;"",1,0))</f>
        <v>#REF!</v>
      </c>
      <c r="L192" s="213" t="e">
        <f>IF('Crisis Indicator Data'!#REF!="No Data",1,IF(#REF!&lt;&gt;"",1,0))</f>
        <v>#REF!</v>
      </c>
      <c r="M192" s="213" t="e">
        <f>IF('Crisis Indicator Data'!#REF!="No Data",1,IF(#REF!&lt;&gt;"",1,0))</f>
        <v>#REF!</v>
      </c>
      <c r="N192" s="213" t="e">
        <f>IF('Crisis Indicator Data'!#REF!="No Data",1,IF(#REF!&lt;&gt;"",1,0))</f>
        <v>#REF!</v>
      </c>
      <c r="O192" s="213" t="e">
        <f>IF('Crisis Indicator Data'!#REF!="No Data",1,IF(#REF!&lt;&gt;"",1,0))</f>
        <v>#REF!</v>
      </c>
      <c r="P192" s="213" t="e">
        <f>IF('Crisis Indicator Data'!#REF!="No Data",1,IF(#REF!&lt;&gt;"",1,0))</f>
        <v>#REF!</v>
      </c>
      <c r="Q192" s="213" t="e">
        <f>IF('Crisis Indicator Data'!#REF!="No Data",1,IF(#REF!&lt;&gt;"",1,0))</f>
        <v>#REF!</v>
      </c>
      <c r="R192" s="213" t="e">
        <f>IF('Crisis Indicator Data'!#REF!="No Data",1,IF(#REF!&lt;&gt;"",1,0))</f>
        <v>#REF!</v>
      </c>
      <c r="S192" s="213" t="e">
        <f>IF('Crisis Indicator Data'!#REF!="No Data",1,IF(#REF!&lt;&gt;"",1,0))</f>
        <v>#REF!</v>
      </c>
      <c r="T192" s="213" t="e">
        <f>IF('Crisis Indicator Data'!#REF!="No Data",1,IF(#REF!&lt;&gt;"",1,0))</f>
        <v>#REF!</v>
      </c>
      <c r="U192" s="213" t="e">
        <f>IF('Crisis Indicator Data'!#REF!="No Data",1,IF(#REF!&lt;&gt;"",1,0))</f>
        <v>#REF!</v>
      </c>
      <c r="V192" s="213" t="e">
        <f>IF('Crisis Indicator Data'!#REF!="No Data",1,IF(#REF!&lt;&gt;"",1,0))</f>
        <v>#REF!</v>
      </c>
      <c r="W192" s="213" t="e">
        <f>IF('Crisis Indicator Data'!#REF!="No Data",1,IF(#REF!&lt;&gt;"",1,0))</f>
        <v>#REF!</v>
      </c>
      <c r="X192" s="213" t="e">
        <f>IF('Crisis Indicator Data'!#REF!="No Data",1,IF(#REF!&lt;&gt;"",1,0))</f>
        <v>#REF!</v>
      </c>
      <c r="Y192" s="213" t="e">
        <f>IF('Crisis Indicator Data'!#REF!="No Data",1,IF(#REF!&lt;&gt;"",1,0))</f>
        <v>#REF!</v>
      </c>
      <c r="Z192" s="213" t="e">
        <f>IF('Crisis Indicator Data'!#REF!="No Data",1,IF(#REF!&lt;&gt;"",1,0))</f>
        <v>#REF!</v>
      </c>
      <c r="AA192" s="213" t="e">
        <f>IF('Crisis Indicator Data'!#REF!="No Data",1,IF(#REF!&lt;&gt;"",1,0))</f>
        <v>#REF!</v>
      </c>
      <c r="AB192" s="213" t="e">
        <f>IF('Crisis Indicator Data'!#REF!="No Data",1,IF(#REF!&lt;&gt;"",1,0))</f>
        <v>#REF!</v>
      </c>
      <c r="AC192" s="213" t="e">
        <f>IF('Crisis Indicator Data'!#REF!="No Data",1,IF(#REF!&lt;&gt;"",1,0))</f>
        <v>#REF!</v>
      </c>
      <c r="AD192" s="213" t="e">
        <f>IF('Crisis Indicator Data'!#REF!="No Data",1,IF(#REF!&lt;&gt;"",1,0))</f>
        <v>#REF!</v>
      </c>
      <c r="AE192" s="213" t="e">
        <f>IF('Crisis Indicator Data'!#REF!="No Data",1,IF(#REF!&lt;&gt;"",1,0))</f>
        <v>#REF!</v>
      </c>
      <c r="AF192" s="213" t="e">
        <f>IF('Crisis Indicator Data'!#REF!="No Data",1,IF(#REF!&lt;&gt;"",1,0))</f>
        <v>#REF!</v>
      </c>
      <c r="AG192" s="213" t="e">
        <f>IF('Crisis Indicator Data'!#REF!="No Data",1,IF(#REF!&lt;&gt;"",1,0))</f>
        <v>#REF!</v>
      </c>
      <c r="AH192" s="213" t="e">
        <f>IF('Crisis Indicator Data'!#REF!="No Data",1,IF(#REF!&lt;&gt;"",1,0))</f>
        <v>#REF!</v>
      </c>
      <c r="AI192" s="213" t="e">
        <f>IF('Crisis Indicator Data'!#REF!="No Data",1,IF(#REF!&lt;&gt;"",1,0))</f>
        <v>#REF!</v>
      </c>
      <c r="AJ192" s="213" t="e">
        <f>IF('Crisis Indicator Data'!#REF!="No Data",1,IF(#REF!&lt;&gt;"",1,0))</f>
        <v>#REF!</v>
      </c>
      <c r="AK192" s="213" t="e">
        <f>IF('Crisis Indicator Data'!#REF!="No Data",1,IF(#REF!&lt;&gt;"",1,0))</f>
        <v>#REF!</v>
      </c>
      <c r="AL192" s="213" t="e">
        <f>IF('Crisis Indicator Data'!#REF!="No Data",1,IF(#REF!&lt;&gt;"",1,0))</f>
        <v>#REF!</v>
      </c>
      <c r="AM192" s="213" t="e">
        <f>IF('Crisis Indicator Data'!#REF!="No Data",1,IF(#REF!&lt;&gt;"",1,0))</f>
        <v>#REF!</v>
      </c>
      <c r="AN192" s="213" t="e">
        <f>IF('Crisis Indicator Data'!#REF!="No Data",1,IF(#REF!&lt;&gt;"",1,0))</f>
        <v>#REF!</v>
      </c>
      <c r="AO192" s="213" t="e">
        <f>IF('Crisis Indicator Data'!#REF!="No Data",1,IF(#REF!&lt;&gt;"",1,0))</f>
        <v>#REF!</v>
      </c>
      <c r="AP192" s="213" t="e">
        <f>IF('Crisis Indicator Data'!#REF!="No Data",1,IF(#REF!&lt;&gt;"",1,0))</f>
        <v>#REF!</v>
      </c>
      <c r="AQ192" s="213" t="e">
        <f>IF('Crisis Indicator Data'!#REF!="No Data",1,IF(#REF!&lt;&gt;"",1,0))</f>
        <v>#REF!</v>
      </c>
      <c r="AR192" s="213" t="e">
        <f>IF('Crisis Indicator Data'!#REF!="No Data",1,IF(#REF!&lt;&gt;"",1,0))</f>
        <v>#REF!</v>
      </c>
      <c r="AS192" s="213" t="e">
        <f>IF('Crisis Indicator Data'!#REF!="No Data",1,IF(#REF!&lt;&gt;"",1,0))</f>
        <v>#REF!</v>
      </c>
      <c r="AT192" s="213" t="e">
        <f>IF('Crisis Indicator Data'!#REF!="No Data",1,IF(#REF!&lt;&gt;"",1,0))</f>
        <v>#REF!</v>
      </c>
      <c r="AU192" s="213" t="e">
        <f>IF('Crisis Indicator Data'!#REF!="No Data",1,IF(#REF!&lt;&gt;"",1,0))</f>
        <v>#REF!</v>
      </c>
      <c r="AV192" s="213" t="e">
        <f>IF('Crisis Indicator Data'!#REF!="No Data",1,IF(#REF!&lt;&gt;"",1,0))</f>
        <v>#REF!</v>
      </c>
      <c r="AW192" s="213" t="e">
        <f>IF('Crisis Indicator Data'!#REF!="No Data",1,IF(#REF!&lt;&gt;"",1,0))</f>
        <v>#REF!</v>
      </c>
      <c r="AX192" s="213" t="e">
        <f>IF('Crisis Indicator Data'!#REF!="No Data",1,IF(#REF!&lt;&gt;"",1,0))</f>
        <v>#REF!</v>
      </c>
      <c r="AY192" s="213" t="e">
        <f>IF('Crisis Indicator Data'!#REF!="No Data",1,IF(#REF!&lt;&gt;"",1,0))</f>
        <v>#REF!</v>
      </c>
      <c r="AZ192" s="213"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8"/>
  <sheetViews>
    <sheetView zoomScale="80" zoomScaleNormal="80" workbookViewId="0">
      <selection activeCell="E256" sqref="E256"/>
    </sheetView>
  </sheetViews>
  <sheetFormatPr defaultColWidth="8.54296875" defaultRowHeight="14.5" x14ac:dyDescent="0.35"/>
  <cols>
    <col min="1" max="1" width="43.54296875" style="216" bestFit="1" customWidth="1"/>
    <col min="2" max="2" width="10" style="216" customWidth="1"/>
    <col min="3" max="3" width="17.54296875" style="216" customWidth="1"/>
    <col min="4" max="4" width="8.54296875" style="216" customWidth="1"/>
    <col min="5" max="5" width="27.453125" style="216" bestFit="1" customWidth="1"/>
    <col min="6" max="7" width="8.54296875" style="216" customWidth="1"/>
    <col min="8" max="8" width="9.54296875" style="216" customWidth="1"/>
    <col min="9" max="9" width="13.54296875" style="216" customWidth="1"/>
    <col min="10" max="10" width="10.453125" style="216" customWidth="1"/>
    <col min="11" max="20" width="8.54296875" style="216" customWidth="1"/>
    <col min="21" max="21" width="11.453125" style="216" bestFit="1" customWidth="1"/>
    <col min="22" max="22" width="8.54296875" style="216" customWidth="1"/>
    <col min="23" max="16384" width="8.54296875" style="216"/>
  </cols>
  <sheetData>
    <row r="1" spans="1:21" ht="23.15" customHeight="1" x14ac:dyDescent="0.5">
      <c r="A1" s="127" t="str">
        <f>"INFORM Severity Index - all crises. Release: "&amp;About!$A$5&amp;""</f>
        <v>INFORM Severity Index - all crises. Release: June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7883</v>
      </c>
      <c r="B2" s="11" t="s">
        <v>7885</v>
      </c>
      <c r="C2" s="11" t="s">
        <v>7886</v>
      </c>
      <c r="D2" s="5" t="s">
        <v>7887</v>
      </c>
      <c r="E2" s="11" t="s">
        <v>7888</v>
      </c>
      <c r="F2" s="71" t="s">
        <v>7889</v>
      </c>
      <c r="G2" s="72" t="s">
        <v>7890</v>
      </c>
      <c r="H2" s="71" t="s">
        <v>7890</v>
      </c>
      <c r="I2" s="73" t="s">
        <v>7891</v>
      </c>
      <c r="J2" s="73" t="s">
        <v>5</v>
      </c>
      <c r="K2" s="75" t="s">
        <v>7892</v>
      </c>
      <c r="L2" s="74" t="s">
        <v>7907</v>
      </c>
      <c r="M2" s="74" t="s">
        <v>7908</v>
      </c>
      <c r="N2" s="49" t="s">
        <v>7895</v>
      </c>
      <c r="O2" s="76" t="s">
        <v>7221</v>
      </c>
      <c r="P2" s="76" t="s">
        <v>7896</v>
      </c>
      <c r="Q2" s="77" t="s">
        <v>7897</v>
      </c>
      <c r="R2" s="78" t="s">
        <v>7898</v>
      </c>
      <c r="S2" s="78" t="s">
        <v>7899</v>
      </c>
      <c r="T2" s="52" t="s">
        <v>7900</v>
      </c>
      <c r="U2" s="126" t="s">
        <v>7901</v>
      </c>
    </row>
    <row r="3" spans="1:21" ht="18" hidden="1" customHeight="1" thickTop="1" x14ac:dyDescent="0.4">
      <c r="A3" s="46" t="s">
        <v>7902</v>
      </c>
      <c r="B3" s="46"/>
      <c r="C3" s="46"/>
      <c r="D3" s="46"/>
      <c r="E3" s="46"/>
      <c r="F3" s="41"/>
      <c r="G3" s="41"/>
      <c r="H3" s="41"/>
      <c r="I3" s="68"/>
      <c r="J3" s="41"/>
      <c r="K3" s="40"/>
      <c r="L3" s="39"/>
      <c r="M3" s="39"/>
      <c r="N3" s="40"/>
      <c r="O3" s="41"/>
      <c r="P3" s="41"/>
      <c r="Q3" s="40"/>
      <c r="R3" s="39"/>
      <c r="S3" s="39"/>
      <c r="T3" s="1"/>
      <c r="U3" s="110"/>
    </row>
    <row r="4" spans="1:21" ht="18" customHeight="1" thickTop="1" x14ac:dyDescent="0.4">
      <c r="A4" s="12" t="s">
        <v>7903</v>
      </c>
      <c r="B4" s="12"/>
      <c r="C4" s="12"/>
      <c r="D4" s="6" t="s">
        <v>7903</v>
      </c>
      <c r="E4" s="12"/>
      <c r="F4" s="34" t="s">
        <v>7904</v>
      </c>
      <c r="G4" s="34" t="s">
        <v>7904</v>
      </c>
      <c r="H4" s="34" t="s">
        <v>7905</v>
      </c>
      <c r="I4" s="34" t="s">
        <v>7906</v>
      </c>
      <c r="J4" s="34" t="s">
        <v>7905</v>
      </c>
      <c r="K4" s="34" t="s">
        <v>7904</v>
      </c>
      <c r="L4" s="34" t="s">
        <v>7904</v>
      </c>
      <c r="M4" s="34" t="s">
        <v>7904</v>
      </c>
      <c r="N4" s="34" t="s">
        <v>7904</v>
      </c>
      <c r="O4" s="34" t="s">
        <v>7904</v>
      </c>
      <c r="P4" s="34" t="s">
        <v>7904</v>
      </c>
      <c r="Q4" s="34" t="s">
        <v>7904</v>
      </c>
      <c r="R4" s="34" t="s">
        <v>7904</v>
      </c>
      <c r="S4" s="34" t="s">
        <v>7904</v>
      </c>
      <c r="T4" s="1"/>
      <c r="U4" s="110"/>
    </row>
    <row r="5" spans="1:21" x14ac:dyDescent="0.35">
      <c r="A5" s="130" t="str">
        <f t="array" ref="A5">IFERROR(INDEX(Lists!$B$2:$B$153,SMALL(IF(Lists!$I$2:$I$153="Individual",ROW(Lists!$B$2:$B$153)),ROW(1:1))-1,1),"")</f>
        <v>Complex crisis in Afghanistan</v>
      </c>
      <c r="B5" s="131" t="str">
        <f>VLOOKUP(A5,Lists!$B$2:$G$153,2,FALSE)</f>
        <v>AFG001</v>
      </c>
      <c r="C5" s="131" t="str">
        <f>VLOOKUP(B5,'INFORM Severity - hidden'!$C$5:$D$160,2,FALSE)</f>
        <v>Afghanistan</v>
      </c>
      <c r="D5" s="131" t="str">
        <f>VLOOKUP(A5,Lists!$B$2:$G$153,3,FALSE)</f>
        <v>AFG</v>
      </c>
      <c r="E5" s="132" t="str">
        <f>VLOOKUP(A5,Lists!$B$2:$G$153,5,FALSE)</f>
        <v>Complex crisis</v>
      </c>
      <c r="F5" s="238">
        <f t="shared" ref="F5:F36" si="0">IF(OR(N5="x",K5="x"),"x",ROUND((5-GEOMEAN(((5-K5)/5*4+1),((5-N5)/5*4+1),((5-N5)/5*4+1)))/4*3.5+Q5*0.3,1))</f>
        <v>4.5</v>
      </c>
      <c r="G5" s="129">
        <f t="shared" ref="G5:G36" si="1">IF(F5="x","x",ROUNDUP(F5,0))</f>
        <v>5</v>
      </c>
      <c r="H5" s="129" t="str">
        <f t="shared" ref="H5:H36" si="2">IF(N5="x","x",IF(K5="x","x",(IF(G5=5,"Very High",IF(G5=4,"High",IF(G5=3,"Medium",IF(G5=2,"Low","Very Low")))))))</f>
        <v>Very High</v>
      </c>
      <c r="I5" s="239" t="str">
        <f>INDEX(Trends!$D$3:$D$404,MATCH(B5,Trends!$C$3:$C$404,0))</f>
        <v>Decreasing</v>
      </c>
      <c r="J5" s="129" t="str">
        <f>VLOOKUP($B5,Reliability!$A$3:$I$170,9,FALSE)</f>
        <v>High</v>
      </c>
      <c r="K5" s="240">
        <f t="shared" ref="K5:K36" si="3">IF(OR(M5="x",L5="x"),"x",ROUND((5-GEOMEAN(((5-L5)/5*4+1),((5-M5)/5*4+1),((5-M5)/5*4+1)))/4*5,1))</f>
        <v>4.7</v>
      </c>
      <c r="L5" s="240">
        <f>VLOOKUP($B5,'Impact of the crisis'!$C$6:$N$170,12,FALSE)</f>
        <v>4.9000000000000004</v>
      </c>
      <c r="M5" s="240">
        <f>VLOOKUP($B5,'Impact of the crisis'!$C$6:$AB$170,26,FALSE)</f>
        <v>4.5999999999999996</v>
      </c>
      <c r="N5" s="240">
        <f>VLOOKUP($B5,'Conditions of people affected'!$C$6:$R$170,16,FALSE)</f>
        <v>4.5</v>
      </c>
      <c r="O5" s="240">
        <f>VLOOKUP($B5,'Conditions of people affected'!$C$6:$R$170,9,FALSE)</f>
        <v>5</v>
      </c>
      <c r="P5" s="240">
        <f>VLOOKUP($B5,'Conditions of people affected'!$C$6:$R$170,15,FALSE)</f>
        <v>4</v>
      </c>
      <c r="Q5" s="240">
        <f t="shared" ref="Q5:Q36" si="4">IF(OR(S5="x",R5="x"),R5,ROUND((5-GEOMEAN(((5-R5)/5*4+1),((5-S5)/5*4+1)))/4*5,1))</f>
        <v>4.3</v>
      </c>
      <c r="R5" s="240">
        <f>VLOOKUP($B5,'Complexity of the crisis'!$C$6:$AN$170,22,FALSE)</f>
        <v>4</v>
      </c>
      <c r="S5" s="240">
        <f>VLOOKUP($B5,'Complexity of the crisis'!$C$6:$AN$170,38,FALSE)</f>
        <v>4.5</v>
      </c>
      <c r="T5" s="133" t="str">
        <f>VLOOKUP(B5,Lists!$C$3:$E$163,3,FALSE)</f>
        <v>Asia</v>
      </c>
      <c r="U5" s="134">
        <f>VLOOKUP(B5,'INFORM Severity - hidden'!$C$5:$V$170,20,FALSE)</f>
        <v>44741</v>
      </c>
    </row>
    <row r="6" spans="1:21" x14ac:dyDescent="0.35">
      <c r="A6" s="130" t="str">
        <f t="array" ref="A6">IFERROR(INDEX(Lists!$B$2:$B$153,SMALL(IF(Lists!$I$2:$I$153="Individual",ROW(Lists!$B$2:$B$153)),ROW(2:2))-1,1),"")</f>
        <v>Earthquake in Khost and Paktika</v>
      </c>
      <c r="B6" s="131" t="str">
        <f>VLOOKUP(A6,Lists!$B$2:$G$153,2,FALSE)</f>
        <v>AFG005</v>
      </c>
      <c r="C6" s="131" t="str">
        <f>VLOOKUP(B6,'INFORM Severity - hidden'!$C$5:$D$160,2,FALSE)</f>
        <v>Afghanistan</v>
      </c>
      <c r="D6" s="131" t="str">
        <f>VLOOKUP(A6,Lists!$B$2:$G$153,3,FALSE)</f>
        <v>AFG</v>
      </c>
      <c r="E6" s="132" t="str">
        <f>VLOOKUP(A6,Lists!$B$2:$G$153,5,FALSE)</f>
        <v>Earthquake</v>
      </c>
      <c r="F6" s="238">
        <f t="shared" si="0"/>
        <v>3</v>
      </c>
      <c r="G6" s="129">
        <f t="shared" si="1"/>
        <v>3</v>
      </c>
      <c r="H6" s="129" t="str">
        <f t="shared" si="2"/>
        <v>Medium</v>
      </c>
      <c r="I6" s="239" t="str">
        <f>INDEX(Trends!$D$3:$D$404,MATCH(B6,Trends!$C$3:$C$404,0))</f>
        <v>-</v>
      </c>
      <c r="J6" s="129" t="str">
        <f>VLOOKUP($B6,Reliability!$A$3:$I$170,9,FALSE)</f>
        <v>Very High</v>
      </c>
      <c r="K6" s="240">
        <f t="shared" si="3"/>
        <v>2.8</v>
      </c>
      <c r="L6" s="240">
        <f>VLOOKUP($B6,'Impact of the crisis'!$C$6:$N$170,12,FALSE)</f>
        <v>0.9</v>
      </c>
      <c r="M6" s="240">
        <f>VLOOKUP($B6,'Impact of the crisis'!$C$6:$AB$170,26,FALSE)</f>
        <v>3.5</v>
      </c>
      <c r="N6" s="240">
        <f>VLOOKUP($B6,'Conditions of people affected'!$C$6:$R$170,16,FALSE)</f>
        <v>2.8</v>
      </c>
      <c r="O6" s="240">
        <f>VLOOKUP($B6,'Conditions of people affected'!$C$6:$R$170,9,FALSE)</f>
        <v>2.6</v>
      </c>
      <c r="P6" s="240">
        <f>VLOOKUP($B6,'Conditions of people affected'!$C$6:$R$170,15,FALSE)</f>
        <v>3</v>
      </c>
      <c r="Q6" s="240">
        <f t="shared" si="4"/>
        <v>3.5</v>
      </c>
      <c r="R6" s="240">
        <f>VLOOKUP($B6,'Complexity of the crisis'!$C$6:$AN$170,22,FALSE)</f>
        <v>4</v>
      </c>
      <c r="S6" s="240">
        <f>VLOOKUP($B6,'Complexity of the crisis'!$C$6:$AN$170,38,FALSE)</f>
        <v>3</v>
      </c>
      <c r="T6" s="133" t="str">
        <f>VLOOKUP(B6,Lists!$C$3:$E$163,3,FALSE)</f>
        <v>Asia</v>
      </c>
      <c r="U6" s="134">
        <f>VLOOKUP(B6,'INFORM Severity - hidden'!$C$5:$V$170,20,FALSE)</f>
        <v>44741</v>
      </c>
    </row>
    <row r="7" spans="1:21" x14ac:dyDescent="0.35">
      <c r="A7" s="130" t="str">
        <f t="array" ref="A7">IFERROR(INDEX(Lists!$B$2:$B$153,SMALL(IF(Lists!$I$2:$I$153="Individual",ROW(Lists!$B$2:$B$153)),ROW(3:3))-1,1),"")</f>
        <v>Drought in South-West Angola</v>
      </c>
      <c r="B7" s="131" t="str">
        <f>VLOOKUP(A7,Lists!$B$2:$G$153,2,FALSE)</f>
        <v>AGO002</v>
      </c>
      <c r="C7" s="131" t="str">
        <f>VLOOKUP(B7,'INFORM Severity - hidden'!$C$5:$D$160,2,FALSE)</f>
        <v>Angola</v>
      </c>
      <c r="D7" s="131" t="str">
        <f>VLOOKUP(A7,Lists!$B$2:$G$153,3,FALSE)</f>
        <v>AGO</v>
      </c>
      <c r="E7" s="132" t="str">
        <f>VLOOKUP(A7,Lists!$B$2:$G$153,5,FALSE)</f>
        <v>Food Security</v>
      </c>
      <c r="F7" s="238">
        <f t="shared" si="0"/>
        <v>3.2</v>
      </c>
      <c r="G7" s="129">
        <f t="shared" si="1"/>
        <v>4</v>
      </c>
      <c r="H7" s="129" t="str">
        <f t="shared" si="2"/>
        <v>High</v>
      </c>
      <c r="I7" s="239" t="str">
        <f>INDEX(Trends!$D$3:$D$404,MATCH(B7,Trends!$C$3:$C$404,0))</f>
        <v>Stable</v>
      </c>
      <c r="J7" s="129" t="str">
        <f>VLOOKUP($B7,Reliability!$A$3:$I$170,9,FALSE)</f>
        <v>Very High</v>
      </c>
      <c r="K7" s="240">
        <f t="shared" si="3"/>
        <v>3</v>
      </c>
      <c r="L7" s="240">
        <f>VLOOKUP($B7,'Impact of the crisis'!$C$6:$N$170,12,FALSE)</f>
        <v>3.7</v>
      </c>
      <c r="M7" s="240">
        <f>VLOOKUP($B7,'Impact of the crisis'!$C$6:$AB$170,26,FALSE)</f>
        <v>2.5</v>
      </c>
      <c r="N7" s="240">
        <f>VLOOKUP($B7,'Conditions of people affected'!$C$6:$R$170,16,FALSE)</f>
        <v>3.85</v>
      </c>
      <c r="O7" s="240">
        <f>VLOOKUP($B7,'Conditions of people affected'!$C$6:$R$170,9,FALSE)</f>
        <v>3.7</v>
      </c>
      <c r="P7" s="240">
        <f>VLOOKUP($B7,'Conditions of people affected'!$C$6:$R$170,15,FALSE)</f>
        <v>4</v>
      </c>
      <c r="Q7" s="240">
        <f t="shared" si="4"/>
        <v>2.4</v>
      </c>
      <c r="R7" s="240">
        <f>VLOOKUP($B7,'Complexity of the crisis'!$C$6:$AN$170,22,FALSE)</f>
        <v>3.1</v>
      </c>
      <c r="S7" s="240">
        <f>VLOOKUP($B7,'Complexity of the crisis'!$C$6:$AN$170,38,FALSE)</f>
        <v>1.5</v>
      </c>
      <c r="T7" s="133" t="str">
        <f>VLOOKUP(B7,Lists!$C$3:$E$163,3,FALSE)</f>
        <v>Africa</v>
      </c>
      <c r="U7" s="134">
        <f>VLOOKUP(B7,'INFORM Severity - hidden'!$C$5:$V$170,20,FALSE)</f>
        <v>44742</v>
      </c>
    </row>
    <row r="8" spans="1:21" x14ac:dyDescent="0.35">
      <c r="A8" s="130" t="str">
        <f t="array" ref="A8">IFERROR(INDEX(Lists!$B$2:$B$153,SMALL(IF(Lists!$I$2:$I$153="Individual",ROW(Lists!$B$2:$B$153)),ROW(4:4))-1,1),"")</f>
        <v>Nagorno-Karabakh Conflict in Armenia</v>
      </c>
      <c r="B8" s="131" t="str">
        <f>VLOOKUP(A8,Lists!$B$2:$G$153,2,FALSE)</f>
        <v>ARM002</v>
      </c>
      <c r="C8" s="131" t="str">
        <f>VLOOKUP(B8,'INFORM Severity - hidden'!$C$5:$D$160,2,FALSE)</f>
        <v>Armenia</v>
      </c>
      <c r="D8" s="131" t="str">
        <f>VLOOKUP(A8,Lists!$B$2:$G$153,3,FALSE)</f>
        <v>ARM</v>
      </c>
      <c r="E8" s="132" t="str">
        <f>VLOOKUP(A8,Lists!$B$2:$G$153,5,FALSE)</f>
        <v>Conflict</v>
      </c>
      <c r="F8" s="238">
        <f t="shared" si="0"/>
        <v>1.3</v>
      </c>
      <c r="G8" s="129">
        <f t="shared" si="1"/>
        <v>2</v>
      </c>
      <c r="H8" s="129" t="str">
        <f t="shared" si="2"/>
        <v>Low</v>
      </c>
      <c r="I8" s="239" t="str">
        <f>INDEX(Trends!$D$3:$D$404,MATCH(B8,Trends!$C$3:$C$404,0))</f>
        <v>Decreasing</v>
      </c>
      <c r="J8" s="129" t="str">
        <f>VLOOKUP($B8,Reliability!$A$3:$I$170,9,FALSE)</f>
        <v>High</v>
      </c>
      <c r="K8" s="240">
        <f t="shared" si="3"/>
        <v>1.8</v>
      </c>
      <c r="L8" s="240">
        <f>VLOOKUP($B8,'Impact of the crisis'!$C$6:$N$170,12,FALSE)</f>
        <v>1.3</v>
      </c>
      <c r="M8" s="240">
        <f>VLOOKUP($B8,'Impact of the crisis'!$C$6:$AB$170,26,FALSE)</f>
        <v>2.1</v>
      </c>
      <c r="N8" s="240">
        <f>VLOOKUP($B8,'Conditions of people affected'!$C$6:$R$170,16,FALSE)</f>
        <v>0.85</v>
      </c>
      <c r="O8" s="240">
        <f>VLOOKUP($B8,'Conditions of people affected'!$C$6:$R$170,9,FALSE)</f>
        <v>0.7</v>
      </c>
      <c r="P8" s="240">
        <f>VLOOKUP($B8,'Conditions of people affected'!$C$6:$R$170,15,FALSE)</f>
        <v>1</v>
      </c>
      <c r="Q8" s="240">
        <f t="shared" si="4"/>
        <v>1.5</v>
      </c>
      <c r="R8" s="240">
        <f>VLOOKUP($B8,'Complexity of the crisis'!$C$6:$AN$170,22,FALSE)</f>
        <v>1.9</v>
      </c>
      <c r="S8" s="240">
        <f>VLOOKUP($B8,'Complexity of the crisis'!$C$6:$AN$170,38,FALSE)</f>
        <v>1</v>
      </c>
      <c r="T8" s="133" t="str">
        <f>VLOOKUP(B8,Lists!$C$3:$E$163,3,FALSE)</f>
        <v>Middle east</v>
      </c>
      <c r="U8" s="134">
        <f>VLOOKUP(B8,'INFORM Severity - hidden'!$C$5:$V$170,20,FALSE)</f>
        <v>44735</v>
      </c>
    </row>
    <row r="9" spans="1:21" x14ac:dyDescent="0.35">
      <c r="A9" s="130" t="str">
        <f t="array" ref="A9">IFERROR(INDEX(Lists!$B$2:$B$153,SMALL(IF(Lists!$I$2:$I$153="Individual",ROW(Lists!$B$2:$B$153)),ROW(5:5))-1,1),"")</f>
        <v>Nagorno-Karabakh conflict in Azerbaijan</v>
      </c>
      <c r="B9" s="131" t="str">
        <f>VLOOKUP(A9,Lists!$B$2:$G$153,2,FALSE)</f>
        <v>AZE002</v>
      </c>
      <c r="C9" s="131" t="str">
        <f>VLOOKUP(B9,'INFORM Severity - hidden'!$C$5:$D$160,2,FALSE)</f>
        <v>Azerbaijan</v>
      </c>
      <c r="D9" s="131" t="str">
        <f>VLOOKUP(A9,Lists!$B$2:$G$153,3,FALSE)</f>
        <v>AZE</v>
      </c>
      <c r="E9" s="132" t="str">
        <f>VLOOKUP(A9,Lists!$B$2:$G$153,5,FALSE)</f>
        <v>Conflict</v>
      </c>
      <c r="F9" s="238" t="str">
        <f t="shared" si="0"/>
        <v>x</v>
      </c>
      <c r="G9" s="129" t="str">
        <f t="shared" si="1"/>
        <v>x</v>
      </c>
      <c r="H9" s="129" t="str">
        <f t="shared" si="2"/>
        <v>x</v>
      </c>
      <c r="I9" s="239" t="str">
        <f>INDEX(Trends!$D$3:$D$404,MATCH(B9,Trends!$C$3:$C$404,0))</f>
        <v>-</v>
      </c>
      <c r="J9" s="129" t="str">
        <f>VLOOKUP($B9,Reliability!$A$3:$I$170,9,FALSE)</f>
        <v>Very Low</v>
      </c>
      <c r="K9" s="240">
        <f t="shared" si="3"/>
        <v>3</v>
      </c>
      <c r="L9" s="240">
        <f>VLOOKUP($B9,'Impact of the crisis'!$C$6:$N$170,12,FALSE)</f>
        <v>2.5</v>
      </c>
      <c r="M9" s="240">
        <f>VLOOKUP($B9,'Impact of the crisis'!$C$6:$AB$170,26,FALSE)</f>
        <v>3.2</v>
      </c>
      <c r="N9" s="240" t="str">
        <f>VLOOKUP($B9,'Conditions of people affected'!$C$6:$R$170,16,FALSE)</f>
        <v>x</v>
      </c>
      <c r="O9" s="240" t="str">
        <f>VLOOKUP($B9,'Conditions of people affected'!$C$6:$R$170,9,FALSE)</f>
        <v>x</v>
      </c>
      <c r="P9" s="240" t="str">
        <f>VLOOKUP($B9,'Conditions of people affected'!$C$6:$R$170,15,FALSE)</f>
        <v>x</v>
      </c>
      <c r="Q9" s="240">
        <f t="shared" si="4"/>
        <v>2.2999999999999998</v>
      </c>
      <c r="R9" s="240">
        <f>VLOOKUP($B9,'Complexity of the crisis'!$C$6:$AN$170,22,FALSE)</f>
        <v>2.6</v>
      </c>
      <c r="S9" s="240">
        <f>VLOOKUP($B9,'Complexity of the crisis'!$C$6:$AN$170,38,FALSE)</f>
        <v>2</v>
      </c>
      <c r="T9" s="133" t="str">
        <f>VLOOKUP(B9,Lists!$C$3:$E$163,3,FALSE)</f>
        <v>Middle east</v>
      </c>
      <c r="U9" s="134">
        <f>VLOOKUP(B9,'INFORM Severity - hidden'!$C$5:$V$170,20,FALSE)</f>
        <v>44742</v>
      </c>
    </row>
    <row r="10" spans="1:21" x14ac:dyDescent="0.35">
      <c r="A10" s="130" t="str">
        <f t="array" ref="A10">IFERROR(INDEX(Lists!$B$2:$B$153,SMALL(IF(Lists!$I$2:$I$153="Individual",ROW(Lists!$B$2:$B$153)),ROW(6:6))-1,1),"")</f>
        <v>Complex in Burundi</v>
      </c>
      <c r="B10" s="131" t="str">
        <f>VLOOKUP(A10,Lists!$B$2:$G$153,2,FALSE)</f>
        <v>BDI001</v>
      </c>
      <c r="C10" s="131" t="str">
        <f>VLOOKUP(B10,'INFORM Severity - hidden'!$C$5:$D$160,2,FALSE)</f>
        <v>Burundi</v>
      </c>
      <c r="D10" s="131" t="str">
        <f>VLOOKUP(A10,Lists!$B$2:$G$153,3,FALSE)</f>
        <v>BDI</v>
      </c>
      <c r="E10" s="132" t="str">
        <f>VLOOKUP(A10,Lists!$B$2:$G$153,5,FALSE)</f>
        <v>Complex crisis</v>
      </c>
      <c r="F10" s="238">
        <f t="shared" si="0"/>
        <v>3.5</v>
      </c>
      <c r="G10" s="129">
        <f t="shared" si="1"/>
        <v>4</v>
      </c>
      <c r="H10" s="129" t="str">
        <f t="shared" si="2"/>
        <v>High</v>
      </c>
      <c r="I10" s="239" t="str">
        <f>INDEX(Trends!$D$3:$D$404,MATCH(B10,Trends!$C$3:$C$404,0))</f>
        <v>Decreasing</v>
      </c>
      <c r="J10" s="129" t="str">
        <f>VLOOKUP($B10,Reliability!$A$3:$I$170,9,FALSE)</f>
        <v>Very High</v>
      </c>
      <c r="K10" s="240">
        <f t="shared" si="3"/>
        <v>3.9</v>
      </c>
      <c r="L10" s="240">
        <f>VLOOKUP($B10,'Impact of the crisis'!$C$6:$N$170,12,FALSE)</f>
        <v>4</v>
      </c>
      <c r="M10" s="240">
        <f>VLOOKUP($B10,'Impact of the crisis'!$C$6:$AB$170,26,FALSE)</f>
        <v>3.8</v>
      </c>
      <c r="N10" s="240">
        <f>VLOOKUP($B10,'Conditions of people affected'!$C$6:$R$170,16,FALSE)</f>
        <v>3.4</v>
      </c>
      <c r="O10" s="240">
        <f>VLOOKUP($B10,'Conditions of people affected'!$C$6:$R$170,9,FALSE)</f>
        <v>3.8</v>
      </c>
      <c r="P10" s="240">
        <f>VLOOKUP($B10,'Conditions of people affected'!$C$6:$R$170,15,FALSE)</f>
        <v>3</v>
      </c>
      <c r="Q10" s="240">
        <f t="shared" si="4"/>
        <v>3.3</v>
      </c>
      <c r="R10" s="240">
        <f>VLOOKUP($B10,'Complexity of the crisis'!$C$6:$AN$170,22,FALSE)</f>
        <v>3</v>
      </c>
      <c r="S10" s="240">
        <f>VLOOKUP($B10,'Complexity of the crisis'!$C$6:$AN$170,38,FALSE)</f>
        <v>3.5</v>
      </c>
      <c r="T10" s="133" t="str">
        <f>VLOOKUP(B10,Lists!$C$3:$E$163,3,FALSE)</f>
        <v>Africa</v>
      </c>
      <c r="U10" s="134">
        <f>VLOOKUP(B10,'INFORM Severity - hidden'!$C$5:$V$170,20,FALSE)</f>
        <v>44711</v>
      </c>
    </row>
    <row r="11" spans="1:21" x14ac:dyDescent="0.35">
      <c r="A11" s="130" t="str">
        <f t="array" ref="A11">IFERROR(INDEX(Lists!$B$2:$B$153,SMALL(IF(Lists!$I$2:$I$153="Individual",ROW(Lists!$B$2:$B$153)),ROW(7:7))-1,1),"")</f>
        <v>Conflict in Burkina Faso</v>
      </c>
      <c r="B11" s="131" t="str">
        <f>VLOOKUP(A11,Lists!$B$2:$G$153,2,FALSE)</f>
        <v>BFA002</v>
      </c>
      <c r="C11" s="131" t="str">
        <f>VLOOKUP(B11,'INFORM Severity - hidden'!$C$5:$D$160,2,FALSE)</f>
        <v>Burkina Faso</v>
      </c>
      <c r="D11" s="131" t="str">
        <f>VLOOKUP(A11,Lists!$B$2:$G$153,3,FALSE)</f>
        <v>BFA</v>
      </c>
      <c r="E11" s="132" t="str">
        <f>VLOOKUP(A11,Lists!$B$2:$G$153,5,FALSE)</f>
        <v>Conflict</v>
      </c>
      <c r="F11" s="238">
        <f t="shared" si="0"/>
        <v>3.9</v>
      </c>
      <c r="G11" s="129">
        <f t="shared" si="1"/>
        <v>4</v>
      </c>
      <c r="H11" s="129" t="str">
        <f t="shared" si="2"/>
        <v>High</v>
      </c>
      <c r="I11" s="239" t="str">
        <f>INDEX(Trends!$D$3:$D$404,MATCH(B11,Trends!$C$3:$C$404,0))</f>
        <v>Stable</v>
      </c>
      <c r="J11" s="129" t="str">
        <f>VLOOKUP($B11,Reliability!$A$3:$I$170,9,FALSE)</f>
        <v>High</v>
      </c>
      <c r="K11" s="240">
        <f t="shared" si="3"/>
        <v>4</v>
      </c>
      <c r="L11" s="240">
        <f>VLOOKUP($B11,'Impact of the crisis'!$C$6:$N$170,12,FALSE)</f>
        <v>2.5</v>
      </c>
      <c r="M11" s="240">
        <f>VLOOKUP($B11,'Impact of the crisis'!$C$6:$AB$170,26,FALSE)</f>
        <v>4.5</v>
      </c>
      <c r="N11" s="240">
        <f>VLOOKUP($B11,'Conditions of people affected'!$C$6:$R$170,16,FALSE)</f>
        <v>4.3</v>
      </c>
      <c r="O11" s="240">
        <f>VLOOKUP($B11,'Conditions of people affected'!$C$6:$R$170,9,FALSE)</f>
        <v>3.6</v>
      </c>
      <c r="P11" s="240">
        <f>VLOOKUP($B11,'Conditions of people affected'!$C$6:$R$170,15,FALSE)</f>
        <v>5</v>
      </c>
      <c r="Q11" s="240">
        <f t="shared" si="4"/>
        <v>3.3</v>
      </c>
      <c r="R11" s="240">
        <f>VLOOKUP($B11,'Complexity of the crisis'!$C$6:$AN$170,22,FALSE)</f>
        <v>3.1</v>
      </c>
      <c r="S11" s="240">
        <f>VLOOKUP($B11,'Complexity of the crisis'!$C$6:$AN$170,38,FALSE)</f>
        <v>3.5</v>
      </c>
      <c r="T11" s="133" t="str">
        <f>VLOOKUP(B11,Lists!$C$3:$E$163,3,FALSE)</f>
        <v>Africa</v>
      </c>
      <c r="U11" s="134">
        <f>VLOOKUP(B11,'INFORM Severity - hidden'!$C$5:$V$170,20,FALSE)</f>
        <v>44676</v>
      </c>
    </row>
    <row r="12" spans="1:21" x14ac:dyDescent="0.35">
      <c r="A12" s="130" t="str">
        <f t="array" ref="A12">IFERROR(INDEX(Lists!$B$2:$B$153,SMALL(IF(Lists!$I$2:$I$153="Individual",ROW(Lists!$B$2:$B$153)),ROW(8:8))-1,1),"")</f>
        <v>Rohingya refugee crisis</v>
      </c>
      <c r="B12" s="131" t="str">
        <f>VLOOKUP(A12,Lists!$B$2:$G$153,2,FALSE)</f>
        <v>BGD002</v>
      </c>
      <c r="C12" s="131" t="str">
        <f>VLOOKUP(B12,'INFORM Severity - hidden'!$C$5:$D$160,2,FALSE)</f>
        <v>Bangladesh</v>
      </c>
      <c r="D12" s="131" t="str">
        <f>VLOOKUP(A12,Lists!$B$2:$G$153,3,FALSE)</f>
        <v>BGD</v>
      </c>
      <c r="E12" s="132" t="str">
        <f>VLOOKUP(A12,Lists!$B$2:$G$153,5,FALSE)</f>
        <v>International displacement</v>
      </c>
      <c r="F12" s="238">
        <f t="shared" si="0"/>
        <v>3</v>
      </c>
      <c r="G12" s="129">
        <f t="shared" si="1"/>
        <v>3</v>
      </c>
      <c r="H12" s="129" t="str">
        <f t="shared" si="2"/>
        <v>Medium</v>
      </c>
      <c r="I12" s="239" t="str">
        <f>INDEX(Trends!$D$3:$D$404,MATCH(B12,Trends!$C$3:$C$404,0))</f>
        <v>Decreasing</v>
      </c>
      <c r="J12" s="129" t="str">
        <f>VLOOKUP($B12,Reliability!$A$3:$I$170,9,FALSE)</f>
        <v>High</v>
      </c>
      <c r="K12" s="240">
        <f t="shared" si="3"/>
        <v>2.7</v>
      </c>
      <c r="L12" s="240">
        <f>VLOOKUP($B12,'Impact of the crisis'!$C$6:$N$170,12,FALSE)</f>
        <v>0.2</v>
      </c>
      <c r="M12" s="240">
        <f>VLOOKUP($B12,'Impact of the crisis'!$C$6:$AB$170,26,FALSE)</f>
        <v>3.5</v>
      </c>
      <c r="N12" s="240">
        <f>VLOOKUP($B12,'Conditions of people affected'!$C$6:$R$170,16,FALSE)</f>
        <v>3.3</v>
      </c>
      <c r="O12" s="240">
        <f>VLOOKUP($B12,'Conditions of people affected'!$C$6:$R$170,9,FALSE)</f>
        <v>3.6</v>
      </c>
      <c r="P12" s="240">
        <f>VLOOKUP($B12,'Conditions of people affected'!$C$6:$R$170,15,FALSE)</f>
        <v>3</v>
      </c>
      <c r="Q12" s="240">
        <f t="shared" si="4"/>
        <v>2.9</v>
      </c>
      <c r="R12" s="240">
        <f>VLOOKUP($B12,'Complexity of the crisis'!$C$6:$AN$170,22,FALSE)</f>
        <v>2.7</v>
      </c>
      <c r="S12" s="240">
        <f>VLOOKUP($B12,'Complexity of the crisis'!$C$6:$AN$170,38,FALSE)</f>
        <v>3</v>
      </c>
      <c r="T12" s="133" t="str">
        <f>VLOOKUP(B12,Lists!$C$3:$E$163,3,FALSE)</f>
        <v>Asia</v>
      </c>
      <c r="U12" s="134">
        <f>VLOOKUP(B12,'INFORM Severity - hidden'!$C$5:$V$170,20,FALSE)</f>
        <v>44741</v>
      </c>
    </row>
    <row r="13" spans="1:21" x14ac:dyDescent="0.35">
      <c r="A13" s="130" t="str">
        <f t="array" ref="A13">IFERROR(INDEX(Lists!$B$2:$B$153,SMALL(IF(Lists!$I$2:$I$153="Individual",ROW(Lists!$B$2:$B$153)),ROW(9:9))-1,1),"")</f>
        <v>2022 Floods in Bangladesh</v>
      </c>
      <c r="B13" s="131" t="str">
        <f>VLOOKUP(A13,Lists!$B$2:$G$153,2,FALSE)</f>
        <v>BGD008</v>
      </c>
      <c r="C13" s="131" t="str">
        <f>VLOOKUP(B13,'INFORM Severity - hidden'!$C$5:$D$160,2,FALSE)</f>
        <v>Bangladesh</v>
      </c>
      <c r="D13" s="131" t="str">
        <f>VLOOKUP(A13,Lists!$B$2:$G$153,3,FALSE)</f>
        <v>BGD</v>
      </c>
      <c r="E13" s="132" t="str">
        <f>VLOOKUP(A13,Lists!$B$2:$G$153,5,FALSE)</f>
        <v>Flood</v>
      </c>
      <c r="F13" s="238">
        <f t="shared" si="0"/>
        <v>3.1</v>
      </c>
      <c r="G13" s="129">
        <f t="shared" si="1"/>
        <v>4</v>
      </c>
      <c r="H13" s="129" t="str">
        <f t="shared" si="2"/>
        <v>High</v>
      </c>
      <c r="I13" s="239" t="str">
        <f>INDEX(Trends!$D$3:$D$404,MATCH(B13,Trends!$C$3:$C$404,0))</f>
        <v>-</v>
      </c>
      <c r="J13" s="129" t="str">
        <f>VLOOKUP($B13,Reliability!$A$3:$I$170,9,FALSE)</f>
        <v>Very High</v>
      </c>
      <c r="K13" s="240">
        <f t="shared" si="3"/>
        <v>2.4</v>
      </c>
      <c r="L13" s="240">
        <f>VLOOKUP($B13,'Impact of the crisis'!$C$6:$N$170,12,FALSE)</f>
        <v>2.7</v>
      </c>
      <c r="M13" s="240">
        <f>VLOOKUP($B13,'Impact of the crisis'!$C$6:$AB$170,26,FALSE)</f>
        <v>2.2999999999999998</v>
      </c>
      <c r="N13" s="240">
        <f>VLOOKUP($B13,'Conditions of people affected'!$C$6:$R$170,16,FALSE)</f>
        <v>3.6</v>
      </c>
      <c r="O13" s="240">
        <f>VLOOKUP($B13,'Conditions of people affected'!$C$6:$R$170,9,FALSE)</f>
        <v>4.2</v>
      </c>
      <c r="P13" s="240">
        <f>VLOOKUP($B13,'Conditions of people affected'!$C$6:$R$170,15,FALSE)</f>
        <v>3</v>
      </c>
      <c r="Q13" s="240">
        <f t="shared" si="4"/>
        <v>2.6</v>
      </c>
      <c r="R13" s="240">
        <f>VLOOKUP($B13,'Complexity of the crisis'!$C$6:$AN$170,22,FALSE)</f>
        <v>2.7</v>
      </c>
      <c r="S13" s="240">
        <f>VLOOKUP($B13,'Complexity of the crisis'!$C$6:$AN$170,38,FALSE)</f>
        <v>2.5</v>
      </c>
      <c r="T13" s="133" t="str">
        <f>VLOOKUP(B13,Lists!$C$3:$E$163,3,FALSE)</f>
        <v>Asia</v>
      </c>
      <c r="U13" s="134">
        <f>VLOOKUP(B13,'INFORM Severity - hidden'!$C$5:$V$170,20,FALSE)</f>
        <v>44741</v>
      </c>
    </row>
    <row r="14" spans="1:21" x14ac:dyDescent="0.35">
      <c r="A14" s="130" t="str">
        <f t="array" ref="A14">IFERROR(INDEX(Lists!$B$2:$B$153,SMALL(IF(Lists!$I$2:$I$153="Individual",ROW(Lists!$B$2:$B$153)),ROW(10:10))-1,1),"")</f>
        <v>Venezuela displacement in Brazil</v>
      </c>
      <c r="B14" s="131" t="str">
        <f>VLOOKUP(A14,Lists!$B$2:$G$153,2,FALSE)</f>
        <v>BRA002</v>
      </c>
      <c r="C14" s="131" t="str">
        <f>VLOOKUP(B14,'INFORM Severity - hidden'!$C$5:$D$160,2,FALSE)</f>
        <v>Brazil</v>
      </c>
      <c r="D14" s="131" t="str">
        <f>VLOOKUP(A14,Lists!$B$2:$G$153,3,FALSE)</f>
        <v>BRA</v>
      </c>
      <c r="E14" s="132" t="str">
        <f>VLOOKUP(A14,Lists!$B$2:$G$153,5,FALSE)</f>
        <v>International displacement</v>
      </c>
      <c r="F14" s="238">
        <f t="shared" si="0"/>
        <v>2.4</v>
      </c>
      <c r="G14" s="129">
        <f t="shared" si="1"/>
        <v>3</v>
      </c>
      <c r="H14" s="129" t="str">
        <f t="shared" si="2"/>
        <v>Medium</v>
      </c>
      <c r="I14" s="239" t="str">
        <f>INDEX(Trends!$D$3:$D$404,MATCH(B14,Trends!$C$3:$C$404,0))</f>
        <v>Decreasing</v>
      </c>
      <c r="J14" s="129" t="str">
        <f>VLOOKUP($B14,Reliability!$A$3:$I$170,9,FALSE)</f>
        <v>High</v>
      </c>
      <c r="K14" s="240">
        <f t="shared" si="3"/>
        <v>3</v>
      </c>
      <c r="L14" s="240">
        <f>VLOOKUP($B14,'Impact of the crisis'!$C$6:$N$170,12,FALSE)</f>
        <v>3.3</v>
      </c>
      <c r="M14" s="240">
        <f>VLOOKUP($B14,'Impact of the crisis'!$C$6:$AB$170,26,FALSE)</f>
        <v>2.9</v>
      </c>
      <c r="N14" s="240">
        <f>VLOOKUP($B14,'Conditions of people affected'!$C$6:$R$170,16,FALSE)</f>
        <v>1.75</v>
      </c>
      <c r="O14" s="240">
        <f>VLOOKUP($B14,'Conditions of people affected'!$C$6:$R$170,9,FALSE)</f>
        <v>2.5</v>
      </c>
      <c r="P14" s="240">
        <f>VLOOKUP($B14,'Conditions of people affected'!$C$6:$R$170,15,FALSE)</f>
        <v>1</v>
      </c>
      <c r="Q14" s="240">
        <f t="shared" si="4"/>
        <v>2.7</v>
      </c>
      <c r="R14" s="240">
        <f>VLOOKUP($B14,'Complexity of the crisis'!$C$6:$AN$170,22,FALSE)</f>
        <v>2.9</v>
      </c>
      <c r="S14" s="240">
        <f>VLOOKUP($B14,'Complexity of the crisis'!$C$6:$AN$170,38,FALSE)</f>
        <v>2.5</v>
      </c>
      <c r="T14" s="133" t="str">
        <f>VLOOKUP(B14,Lists!$C$3:$E$163,3,FALSE)</f>
        <v>Americas</v>
      </c>
      <c r="U14" s="134">
        <f>VLOOKUP(B14,'INFORM Severity - hidden'!$C$5:$V$170,20,FALSE)</f>
        <v>44742</v>
      </c>
    </row>
    <row r="15" spans="1:21" x14ac:dyDescent="0.35">
      <c r="A15" s="130" t="str">
        <f t="array" ref="A15">IFERROR(INDEX(Lists!$B$2:$B$153,SMALL(IF(Lists!$I$2:$I$153="Individual",ROW(Lists!$B$2:$B$153)),ROW(11:11))-1,1),"")</f>
        <v>Floods in rainy season 2022</v>
      </c>
      <c r="B15" s="131" t="str">
        <f>VLOOKUP(A15,Lists!$B$2:$G$153,2,FALSE)</f>
        <v>BRA003</v>
      </c>
      <c r="C15" s="131" t="str">
        <f>VLOOKUP(B15,'INFORM Severity - hidden'!$C$5:$D$160,2,FALSE)</f>
        <v>Brazil</v>
      </c>
      <c r="D15" s="131" t="str">
        <f>VLOOKUP(A15,Lists!$B$2:$G$153,3,FALSE)</f>
        <v>BRA</v>
      </c>
      <c r="E15" s="132" t="str">
        <f>VLOOKUP(A15,Lists!$B$2:$G$153,5,FALSE)</f>
        <v>Flood</v>
      </c>
      <c r="F15" s="238">
        <f t="shared" si="0"/>
        <v>2.2000000000000002</v>
      </c>
      <c r="G15" s="129">
        <f t="shared" si="1"/>
        <v>3</v>
      </c>
      <c r="H15" s="129" t="str">
        <f t="shared" si="2"/>
        <v>Medium</v>
      </c>
      <c r="I15" s="239" t="str">
        <f>INDEX(Trends!$D$3:$D$404,MATCH(B15,Trends!$C$3:$C$404,0))</f>
        <v>Increasing</v>
      </c>
      <c r="J15" s="129" t="str">
        <f>VLOOKUP($B15,Reliability!$A$3:$I$170,9,FALSE)</f>
        <v>Very High</v>
      </c>
      <c r="K15" s="240">
        <f t="shared" si="3"/>
        <v>3.1</v>
      </c>
      <c r="L15" s="240">
        <f>VLOOKUP($B15,'Impact of the crisis'!$C$6:$N$170,12,FALSE)</f>
        <v>3.7</v>
      </c>
      <c r="M15" s="240">
        <f>VLOOKUP($B15,'Impact of the crisis'!$C$6:$AB$170,26,FALSE)</f>
        <v>2.7</v>
      </c>
      <c r="N15" s="240">
        <f>VLOOKUP($B15,'Conditions of people affected'!$C$6:$R$170,16,FALSE)</f>
        <v>1.2</v>
      </c>
      <c r="O15" s="240">
        <f>VLOOKUP($B15,'Conditions of people affected'!$C$6:$R$170,9,FALSE)</f>
        <v>1.4</v>
      </c>
      <c r="P15" s="240">
        <f>VLOOKUP($B15,'Conditions of people affected'!$C$6:$R$170,15,FALSE)</f>
        <v>1</v>
      </c>
      <c r="Q15" s="240">
        <f t="shared" si="4"/>
        <v>2.7</v>
      </c>
      <c r="R15" s="240">
        <f>VLOOKUP($B15,'Complexity of the crisis'!$C$6:$AN$170,22,FALSE)</f>
        <v>2.9</v>
      </c>
      <c r="S15" s="240">
        <f>VLOOKUP($B15,'Complexity of the crisis'!$C$6:$AN$170,38,FALSE)</f>
        <v>2.5</v>
      </c>
      <c r="T15" s="133" t="str">
        <f>VLOOKUP(B15,Lists!$C$3:$E$163,3,FALSE)</f>
        <v>Americas</v>
      </c>
      <c r="U15" s="134">
        <f>VLOOKUP(B15,'INFORM Severity - hidden'!$C$5:$V$170,20,FALSE)</f>
        <v>44742</v>
      </c>
    </row>
    <row r="16" spans="1:21" x14ac:dyDescent="0.35">
      <c r="A16" s="130" t="str">
        <f t="array" ref="A16">IFERROR(INDEX(Lists!$B$2:$B$153,SMALL(IF(Lists!$I$2:$I$153="Individual",ROW(Lists!$B$2:$B$153)),ROW(12:12))-1,1),"")</f>
        <v>Complex crisis in CAR</v>
      </c>
      <c r="B16" s="131" t="str">
        <f>VLOOKUP(A16,Lists!$B$2:$G$153,2,FALSE)</f>
        <v>CAF001</v>
      </c>
      <c r="C16" s="131" t="str">
        <f>VLOOKUP(B16,'INFORM Severity - hidden'!$C$5:$D$160,2,FALSE)</f>
        <v>CAR</v>
      </c>
      <c r="D16" s="131" t="str">
        <f>VLOOKUP(A16,Lists!$B$2:$G$153,3,FALSE)</f>
        <v>CAF</v>
      </c>
      <c r="E16" s="132" t="str">
        <f>VLOOKUP(A16,Lists!$B$2:$G$153,5,FALSE)</f>
        <v>Complex crisis</v>
      </c>
      <c r="F16" s="238">
        <f t="shared" si="0"/>
        <v>4.0999999999999996</v>
      </c>
      <c r="G16" s="129">
        <f t="shared" si="1"/>
        <v>5</v>
      </c>
      <c r="H16" s="129" t="str">
        <f t="shared" si="2"/>
        <v>Very High</v>
      </c>
      <c r="I16" s="239" t="str">
        <f>INDEX(Trends!$D$3:$D$404,MATCH(B16,Trends!$C$3:$C$404,0))</f>
        <v>Decreasing</v>
      </c>
      <c r="J16" s="129" t="str">
        <f>VLOOKUP($B16,Reliability!$A$3:$I$170,9,FALSE)</f>
        <v>Very High</v>
      </c>
      <c r="K16" s="240">
        <f t="shared" si="3"/>
        <v>4.5</v>
      </c>
      <c r="L16" s="240">
        <f>VLOOKUP($B16,'Impact of the crisis'!$C$6:$N$170,12,FALSE)</f>
        <v>4.3</v>
      </c>
      <c r="M16" s="240">
        <f>VLOOKUP($B16,'Impact of the crisis'!$C$6:$AB$170,26,FALSE)</f>
        <v>4.5999999999999996</v>
      </c>
      <c r="N16" s="240">
        <f>VLOOKUP($B16,'Conditions of people affected'!$C$6:$R$170,16,FALSE)</f>
        <v>3.95</v>
      </c>
      <c r="O16" s="240">
        <f>VLOOKUP($B16,'Conditions of people affected'!$C$6:$R$170,9,FALSE)</f>
        <v>3.9</v>
      </c>
      <c r="P16" s="240">
        <f>VLOOKUP($B16,'Conditions of people affected'!$C$6:$R$170,15,FALSE)</f>
        <v>4</v>
      </c>
      <c r="Q16" s="240">
        <f t="shared" si="4"/>
        <v>4.0999999999999996</v>
      </c>
      <c r="R16" s="240">
        <f>VLOOKUP($B16,'Complexity of the crisis'!$C$6:$AN$170,22,FALSE)</f>
        <v>4.0999999999999996</v>
      </c>
      <c r="S16" s="240">
        <f>VLOOKUP($B16,'Complexity of the crisis'!$C$6:$AN$170,38,FALSE)</f>
        <v>4</v>
      </c>
      <c r="T16" s="133" t="str">
        <f>VLOOKUP(B16,Lists!$C$3:$E$163,3,FALSE)</f>
        <v>Africa</v>
      </c>
      <c r="U16" s="134">
        <f>VLOOKUP(B16,'INFORM Severity - hidden'!$C$5:$V$170,20,FALSE)</f>
        <v>44742</v>
      </c>
    </row>
    <row r="17" spans="1:21" x14ac:dyDescent="0.35">
      <c r="A17" s="130" t="str">
        <f t="array" ref="A17">IFERROR(INDEX(Lists!$B$2:$B$153,SMALL(IF(Lists!$I$2:$I$153="Individual",ROW(Lists!$B$2:$B$153)),ROW(13:13))-1,1),"")</f>
        <v>Venezuela displacement in Chile</v>
      </c>
      <c r="B17" s="131" t="str">
        <f>VLOOKUP(A17,Lists!$B$2:$G$153,2,FALSE)</f>
        <v>CHL002</v>
      </c>
      <c r="C17" s="131" t="str">
        <f>VLOOKUP(B17,'INFORM Severity - hidden'!$C$5:$D$160,2,FALSE)</f>
        <v>Chile</v>
      </c>
      <c r="D17" s="131" t="str">
        <f>VLOOKUP(A17,Lists!$B$2:$G$153,3,FALSE)</f>
        <v>CHL</v>
      </c>
      <c r="E17" s="132" t="str">
        <f>VLOOKUP(A17,Lists!$B$2:$G$153,5,FALSE)</f>
        <v>International displacement</v>
      </c>
      <c r="F17" s="238">
        <f t="shared" si="0"/>
        <v>2.6</v>
      </c>
      <c r="G17" s="129">
        <f t="shared" si="1"/>
        <v>3</v>
      </c>
      <c r="H17" s="129" t="str">
        <f t="shared" si="2"/>
        <v>Medium</v>
      </c>
      <c r="I17" s="239" t="str">
        <f>INDEX(Trends!$D$3:$D$404,MATCH(B17,Trends!$C$3:$C$404,0))</f>
        <v>Increasing</v>
      </c>
      <c r="J17" s="129" t="str">
        <f>VLOOKUP($B17,Reliability!$A$3:$I$170,9,FALSE)</f>
        <v>Very High</v>
      </c>
      <c r="K17" s="240">
        <f t="shared" si="3"/>
        <v>3.7</v>
      </c>
      <c r="L17" s="240">
        <f>VLOOKUP($B17,'Impact of the crisis'!$C$6:$N$170,12,FALSE)</f>
        <v>4.8</v>
      </c>
      <c r="M17" s="240">
        <f>VLOOKUP($B17,'Impact of the crisis'!$C$6:$AB$170,26,FALSE)</f>
        <v>2.9</v>
      </c>
      <c r="N17" s="240">
        <f>VLOOKUP($B17,'Conditions of people affected'!$C$6:$R$170,16,FALSE)</f>
        <v>2.4</v>
      </c>
      <c r="O17" s="240">
        <f>VLOOKUP($B17,'Conditions of people affected'!$C$6:$R$170,9,FALSE)</f>
        <v>2.8</v>
      </c>
      <c r="P17" s="240">
        <f>VLOOKUP($B17,'Conditions of people affected'!$C$6:$R$170,15,FALSE)</f>
        <v>2</v>
      </c>
      <c r="Q17" s="240">
        <f t="shared" si="4"/>
        <v>2</v>
      </c>
      <c r="R17" s="240">
        <f>VLOOKUP($B17,'Complexity of the crisis'!$C$6:$AN$170,22,FALSE)</f>
        <v>1.5</v>
      </c>
      <c r="S17" s="240">
        <f>VLOOKUP($B17,'Complexity of the crisis'!$C$6:$AN$170,38,FALSE)</f>
        <v>2.5</v>
      </c>
      <c r="T17" s="133" t="str">
        <f>VLOOKUP(B17,Lists!$C$3:$E$163,3,FALSE)</f>
        <v>Americas</v>
      </c>
      <c r="U17" s="134">
        <f>VLOOKUP(B17,'INFORM Severity - hidden'!$C$5:$V$170,20,FALSE)</f>
        <v>44742</v>
      </c>
    </row>
    <row r="18" spans="1:21" x14ac:dyDescent="0.35">
      <c r="A18" s="130" t="str">
        <f t="array" ref="A18">IFERROR(INDEX(Lists!$B$2:$B$153,SMALL(IF(Lists!$I$2:$I$153="Individual",ROW(Lists!$B$2:$B$153)),ROW(14:14))-1,1),"")</f>
        <v>Boko Haram in Cameroon</v>
      </c>
      <c r="B18" s="131" t="str">
        <f>VLOOKUP(A18,Lists!$B$2:$G$153,2,FALSE)</f>
        <v>CMR002</v>
      </c>
      <c r="C18" s="131" t="str">
        <f>VLOOKUP(B18,'INFORM Severity - hidden'!$C$5:$D$160,2,FALSE)</f>
        <v>Cameroon</v>
      </c>
      <c r="D18" s="131" t="str">
        <f>VLOOKUP(A18,Lists!$B$2:$G$153,3,FALSE)</f>
        <v>CMR</v>
      </c>
      <c r="E18" s="132" t="str">
        <f>VLOOKUP(A18,Lists!$B$2:$G$153,5,FALSE)</f>
        <v>Conflict</v>
      </c>
      <c r="F18" s="238">
        <f t="shared" si="0"/>
        <v>3.7</v>
      </c>
      <c r="G18" s="129">
        <f t="shared" si="1"/>
        <v>4</v>
      </c>
      <c r="H18" s="129" t="str">
        <f t="shared" si="2"/>
        <v>High</v>
      </c>
      <c r="I18" s="239" t="str">
        <f>INDEX(Trends!$D$3:$D$404,MATCH(B18,Trends!$C$3:$C$404,0))</f>
        <v>Increasing</v>
      </c>
      <c r="J18" s="129" t="str">
        <f>VLOOKUP($B18,Reliability!$A$3:$I$170,9,FALSE)</f>
        <v>High</v>
      </c>
      <c r="K18" s="240">
        <f t="shared" si="3"/>
        <v>2.9</v>
      </c>
      <c r="L18" s="240">
        <f>VLOOKUP($B18,'Impact of the crisis'!$C$6:$N$170,12,FALSE)</f>
        <v>1.3</v>
      </c>
      <c r="M18" s="240">
        <f>VLOOKUP($B18,'Impact of the crisis'!$C$6:$AB$170,26,FALSE)</f>
        <v>3.5</v>
      </c>
      <c r="N18" s="240">
        <f>VLOOKUP($B18,'Conditions of people affected'!$C$6:$R$170,16,FALSE)</f>
        <v>3.75</v>
      </c>
      <c r="O18" s="240">
        <f>VLOOKUP($B18,'Conditions of people affected'!$C$6:$R$170,9,FALSE)</f>
        <v>3.5</v>
      </c>
      <c r="P18" s="240">
        <f>VLOOKUP($B18,'Conditions of people affected'!$C$6:$R$170,15,FALSE)</f>
        <v>4</v>
      </c>
      <c r="Q18" s="240">
        <f t="shared" si="4"/>
        <v>4.0999999999999996</v>
      </c>
      <c r="R18" s="240">
        <f>VLOOKUP($B18,'Complexity of the crisis'!$C$6:$AN$170,22,FALSE)</f>
        <v>3.7</v>
      </c>
      <c r="S18" s="240">
        <f>VLOOKUP($B18,'Complexity of the crisis'!$C$6:$AN$170,38,FALSE)</f>
        <v>4.5</v>
      </c>
      <c r="T18" s="133" t="str">
        <f>VLOOKUP(B18,Lists!$C$3:$E$163,3,FALSE)</f>
        <v>Africa</v>
      </c>
      <c r="U18" s="134">
        <f>VLOOKUP(B18,'INFORM Severity - hidden'!$C$5:$V$170,20,FALSE)</f>
        <v>44691</v>
      </c>
    </row>
    <row r="19" spans="1:21" x14ac:dyDescent="0.35">
      <c r="A19" s="130" t="str">
        <f t="array" ref="A19">IFERROR(INDEX(Lists!$B$2:$B$153,SMALL(IF(Lists!$I$2:$I$153="Individual",ROW(Lists!$B$2:$B$153)),ROW(15:15))-1,1),"")</f>
        <v>Anglophone Crisis in Cameroon</v>
      </c>
      <c r="B19" s="131" t="str">
        <f>VLOOKUP(A19,Lists!$B$2:$G$153,2,FALSE)</f>
        <v>CMR003</v>
      </c>
      <c r="C19" s="131" t="str">
        <f>VLOOKUP(B19,'INFORM Severity - hidden'!$C$5:$D$160,2,FALSE)</f>
        <v>Cameroon</v>
      </c>
      <c r="D19" s="131" t="str">
        <f>VLOOKUP(A19,Lists!$B$2:$G$153,3,FALSE)</f>
        <v>CMR</v>
      </c>
      <c r="E19" s="132" t="str">
        <f>VLOOKUP(A19,Lists!$B$2:$G$153,5,FALSE)</f>
        <v>Conflict</v>
      </c>
      <c r="F19" s="238">
        <f t="shared" si="0"/>
        <v>3.6</v>
      </c>
      <c r="G19" s="129">
        <f t="shared" si="1"/>
        <v>4</v>
      </c>
      <c r="H19" s="129" t="str">
        <f t="shared" si="2"/>
        <v>High</v>
      </c>
      <c r="I19" s="239" t="str">
        <f>INDEX(Trends!$D$3:$D$404,MATCH(B19,Trends!$C$3:$C$404,0))</f>
        <v>Increasing</v>
      </c>
      <c r="J19" s="129" t="str">
        <f>VLOOKUP($B19,Reliability!$A$3:$I$170,9,FALSE)</f>
        <v>High</v>
      </c>
      <c r="K19" s="240">
        <f t="shared" si="3"/>
        <v>3.1</v>
      </c>
      <c r="L19" s="240">
        <f>VLOOKUP($B19,'Impact of the crisis'!$C$6:$N$170,12,FALSE)</f>
        <v>2.2999999999999998</v>
      </c>
      <c r="M19" s="240">
        <f>VLOOKUP($B19,'Impact of the crisis'!$C$6:$AB$170,26,FALSE)</f>
        <v>3.5</v>
      </c>
      <c r="N19" s="240">
        <f>VLOOKUP($B19,'Conditions of people affected'!$C$6:$R$170,16,FALSE)</f>
        <v>3.85</v>
      </c>
      <c r="O19" s="240">
        <f>VLOOKUP($B19,'Conditions of people affected'!$C$6:$R$170,9,FALSE)</f>
        <v>3.7</v>
      </c>
      <c r="P19" s="240">
        <f>VLOOKUP($B19,'Conditions of people affected'!$C$6:$R$170,15,FALSE)</f>
        <v>4</v>
      </c>
      <c r="Q19" s="240">
        <f t="shared" si="4"/>
        <v>3.6</v>
      </c>
      <c r="R19" s="240">
        <f>VLOOKUP($B19,'Complexity of the crisis'!$C$6:$AN$170,22,FALSE)</f>
        <v>3.7</v>
      </c>
      <c r="S19" s="240">
        <f>VLOOKUP($B19,'Complexity of the crisis'!$C$6:$AN$170,38,FALSE)</f>
        <v>3.5</v>
      </c>
      <c r="T19" s="133" t="str">
        <f>VLOOKUP(B19,Lists!$C$3:$E$163,3,FALSE)</f>
        <v>Africa</v>
      </c>
      <c r="U19" s="134">
        <f>VLOOKUP(B19,'INFORM Severity - hidden'!$C$5:$V$170,20,FALSE)</f>
        <v>44691</v>
      </c>
    </row>
    <row r="20" spans="1:21" x14ac:dyDescent="0.35">
      <c r="A20" s="130" t="str">
        <f t="array" ref="A20">IFERROR(INDEX(Lists!$B$2:$B$153,SMALL(IF(Lists!$I$2:$I$153="Individual",ROW(Lists!$B$2:$B$153)),ROW(16:16))-1,1),"")</f>
        <v>CAR refugees in Cameroon</v>
      </c>
      <c r="B20" s="131" t="str">
        <f>VLOOKUP(A20,Lists!$B$2:$G$153,2,FALSE)</f>
        <v>CMR004</v>
      </c>
      <c r="C20" s="131" t="str">
        <f>VLOOKUP(B20,'INFORM Severity - hidden'!$C$5:$D$160,2,FALSE)</f>
        <v>Cameroon</v>
      </c>
      <c r="D20" s="131" t="str">
        <f>VLOOKUP(A20,Lists!$B$2:$G$153,3,FALSE)</f>
        <v>CMR</v>
      </c>
      <c r="E20" s="132" t="str">
        <f>VLOOKUP(A20,Lists!$B$2:$G$153,5,FALSE)</f>
        <v>International displacement</v>
      </c>
      <c r="F20" s="238">
        <f t="shared" si="0"/>
        <v>3.1</v>
      </c>
      <c r="G20" s="129">
        <f t="shared" si="1"/>
        <v>4</v>
      </c>
      <c r="H20" s="129" t="str">
        <f t="shared" si="2"/>
        <v>High</v>
      </c>
      <c r="I20" s="239" t="str">
        <f>INDEX(Trends!$D$3:$D$404,MATCH(B20,Trends!$C$3:$C$404,0))</f>
        <v>Increasing</v>
      </c>
      <c r="J20" s="129" t="str">
        <f>VLOOKUP($B20,Reliability!$A$3:$I$170,9,FALSE)</f>
        <v>High</v>
      </c>
      <c r="K20" s="240">
        <f t="shared" si="3"/>
        <v>3</v>
      </c>
      <c r="L20" s="240">
        <f>VLOOKUP($B20,'Impact of the crisis'!$C$6:$N$170,12,FALSE)</f>
        <v>2.4</v>
      </c>
      <c r="M20" s="240">
        <f>VLOOKUP($B20,'Impact of the crisis'!$C$6:$AB$170,26,FALSE)</f>
        <v>3.2</v>
      </c>
      <c r="N20" s="240">
        <f>VLOOKUP($B20,'Conditions of people affected'!$C$6:$R$170,16,FALSE)</f>
        <v>3</v>
      </c>
      <c r="O20" s="240">
        <f>VLOOKUP($B20,'Conditions of people affected'!$C$6:$R$170,9,FALSE)</f>
        <v>3</v>
      </c>
      <c r="P20" s="240">
        <f>VLOOKUP($B20,'Conditions of people affected'!$C$6:$R$170,15,FALSE)</f>
        <v>3</v>
      </c>
      <c r="Q20" s="240">
        <f t="shared" si="4"/>
        <v>3.2</v>
      </c>
      <c r="R20" s="240">
        <f>VLOOKUP($B20,'Complexity of the crisis'!$C$6:$AN$170,22,FALSE)</f>
        <v>3.7</v>
      </c>
      <c r="S20" s="240">
        <f>VLOOKUP($B20,'Complexity of the crisis'!$C$6:$AN$170,38,FALSE)</f>
        <v>2.5</v>
      </c>
      <c r="T20" s="133" t="str">
        <f>VLOOKUP(B20,Lists!$C$3:$E$163,3,FALSE)</f>
        <v>Africa</v>
      </c>
      <c r="U20" s="134">
        <f>VLOOKUP(B20,'INFORM Severity - hidden'!$C$5:$V$170,20,FALSE)</f>
        <v>44691</v>
      </c>
    </row>
    <row r="21" spans="1:21" x14ac:dyDescent="0.35">
      <c r="A21" s="130" t="str">
        <f t="array" ref="A21">IFERROR(INDEX(Lists!$B$2:$B$153,SMALL(IF(Lists!$I$2:$I$153="Individual",ROW(Lists!$B$2:$B$153)),ROW(17:17))-1,1),"")</f>
        <v>Complex crisis in DRC</v>
      </c>
      <c r="B21" s="131" t="str">
        <f>VLOOKUP(A21,Lists!$B$2:$G$153,2,FALSE)</f>
        <v>COD001</v>
      </c>
      <c r="C21" s="131" t="str">
        <f>VLOOKUP(B21,'INFORM Severity - hidden'!$C$5:$D$160,2,FALSE)</f>
        <v>DRC</v>
      </c>
      <c r="D21" s="131" t="str">
        <f>VLOOKUP(A21,Lists!$B$2:$G$153,3,FALSE)</f>
        <v>COD</v>
      </c>
      <c r="E21" s="132" t="str">
        <f>VLOOKUP(A21,Lists!$B$2:$G$153,5,FALSE)</f>
        <v>Complex crisis</v>
      </c>
      <c r="F21" s="238">
        <f t="shared" si="0"/>
        <v>4.2</v>
      </c>
      <c r="G21" s="129">
        <f t="shared" si="1"/>
        <v>5</v>
      </c>
      <c r="H21" s="129" t="str">
        <f t="shared" si="2"/>
        <v>Very High</v>
      </c>
      <c r="I21" s="239" t="str">
        <f>INDEX(Trends!$D$3:$D$404,MATCH(B21,Trends!$C$3:$C$404,0))</f>
        <v>Decreasing</v>
      </c>
      <c r="J21" s="129" t="str">
        <f>VLOOKUP($B21,Reliability!$A$3:$I$170,9,FALSE)</f>
        <v>High</v>
      </c>
      <c r="K21" s="240">
        <f t="shared" si="3"/>
        <v>4.4000000000000004</v>
      </c>
      <c r="L21" s="240">
        <f>VLOOKUP($B21,'Impact of the crisis'!$C$6:$N$170,12,FALSE)</f>
        <v>4.7</v>
      </c>
      <c r="M21" s="240">
        <f>VLOOKUP($B21,'Impact of the crisis'!$C$6:$AB$170,26,FALSE)</f>
        <v>4.3</v>
      </c>
      <c r="N21" s="240">
        <f>VLOOKUP($B21,'Conditions of people affected'!$C$6:$R$170,16,FALSE)</f>
        <v>4</v>
      </c>
      <c r="O21" s="240">
        <f>VLOOKUP($B21,'Conditions of people affected'!$C$6:$R$170,9,FALSE)</f>
        <v>5</v>
      </c>
      <c r="P21" s="240">
        <f>VLOOKUP($B21,'Conditions of people affected'!$C$6:$R$170,15,FALSE)</f>
        <v>3</v>
      </c>
      <c r="Q21" s="240">
        <f t="shared" si="4"/>
        <v>4.4000000000000004</v>
      </c>
      <c r="R21" s="240">
        <f>VLOOKUP($B21,'Complexity of the crisis'!$C$6:$AN$170,22,FALSE)</f>
        <v>4.3</v>
      </c>
      <c r="S21" s="240">
        <f>VLOOKUP($B21,'Complexity of the crisis'!$C$6:$AN$170,38,FALSE)</f>
        <v>4.5</v>
      </c>
      <c r="T21" s="133" t="str">
        <f>VLOOKUP(B21,Lists!$C$3:$E$163,3,FALSE)</f>
        <v>Africa</v>
      </c>
      <c r="U21" s="134">
        <f>VLOOKUP(B21,'INFORM Severity - hidden'!$C$5:$V$170,20,FALSE)</f>
        <v>44742</v>
      </c>
    </row>
    <row r="22" spans="1:21" x14ac:dyDescent="0.35">
      <c r="A22" s="130" t="str">
        <f t="array" ref="A22">IFERROR(INDEX(Lists!$B$2:$B$153,SMALL(IF(Lists!$I$2:$I$153="Individual",ROW(Lists!$B$2:$B$153)),ROW(18:18))-1,1),"")</f>
        <v>Complex crisis in Congo</v>
      </c>
      <c r="B22" s="131" t="str">
        <f>VLOOKUP(A22,Lists!$B$2:$G$153,2,FALSE)</f>
        <v>COG001</v>
      </c>
      <c r="C22" s="131" t="str">
        <f>VLOOKUP(B22,'INFORM Severity - hidden'!$C$5:$D$160,2,FALSE)</f>
        <v>Congo</v>
      </c>
      <c r="D22" s="131" t="str">
        <f>VLOOKUP(A22,Lists!$B$2:$G$153,3,FALSE)</f>
        <v>COG</v>
      </c>
      <c r="E22" s="132" t="str">
        <f>VLOOKUP(A22,Lists!$B$2:$G$153,5,FALSE)</f>
        <v>Complex crisis</v>
      </c>
      <c r="F22" s="238">
        <f t="shared" si="0"/>
        <v>2.4</v>
      </c>
      <c r="G22" s="129">
        <f t="shared" si="1"/>
        <v>3</v>
      </c>
      <c r="H22" s="129" t="str">
        <f t="shared" si="2"/>
        <v>Medium</v>
      </c>
      <c r="I22" s="239" t="str">
        <f>INDEX(Trends!$D$3:$D$404,MATCH(B22,Trends!$C$3:$C$404,0))</f>
        <v>Decreasing</v>
      </c>
      <c r="J22" s="129" t="str">
        <f>VLOOKUP($B22,Reliability!$A$3:$I$170,9,FALSE)</f>
        <v>Medium</v>
      </c>
      <c r="K22" s="240">
        <f t="shared" si="3"/>
        <v>3.1</v>
      </c>
      <c r="L22" s="240">
        <f>VLOOKUP($B22,'Impact of the crisis'!$C$6:$N$170,12,FALSE)</f>
        <v>3</v>
      </c>
      <c r="M22" s="240">
        <f>VLOOKUP($B22,'Impact of the crisis'!$C$6:$AB$170,26,FALSE)</f>
        <v>3.1</v>
      </c>
      <c r="N22" s="240">
        <f>VLOOKUP($B22,'Conditions of people affected'!$C$6:$R$170,16,FALSE)</f>
        <v>2</v>
      </c>
      <c r="O22" s="240">
        <f>VLOOKUP($B22,'Conditions of people affected'!$C$6:$R$170,9,FALSE)</f>
        <v>1</v>
      </c>
      <c r="P22" s="240">
        <f>VLOOKUP($B22,'Conditions of people affected'!$C$6:$R$170,15,FALSE)</f>
        <v>3</v>
      </c>
      <c r="Q22" s="240">
        <f t="shared" si="4"/>
        <v>2.4</v>
      </c>
      <c r="R22" s="240">
        <f>VLOOKUP($B22,'Complexity of the crisis'!$C$6:$AN$170,22,FALSE)</f>
        <v>2.8</v>
      </c>
      <c r="S22" s="240">
        <f>VLOOKUP($B22,'Complexity of the crisis'!$C$6:$AN$170,38,FALSE)</f>
        <v>2</v>
      </c>
      <c r="T22" s="133" t="str">
        <f>VLOOKUP(B22,Lists!$C$3:$E$163,3,FALSE)</f>
        <v>Africa</v>
      </c>
      <c r="U22" s="134">
        <f>VLOOKUP(B22,'INFORM Severity - hidden'!$C$5:$V$170,20,FALSE)</f>
        <v>44741</v>
      </c>
    </row>
    <row r="23" spans="1:21" x14ac:dyDescent="0.35">
      <c r="A23" s="130" t="str">
        <f t="array" ref="A23">IFERROR(INDEX(Lists!$B$2:$B$153,SMALL(IF(Lists!$I$2:$I$153="Individual",ROW(Lists!$B$2:$B$153)),ROW(19:19))-1,1),"")</f>
        <v>Complex crisis in Colombia</v>
      </c>
      <c r="B23" s="131" t="str">
        <f>VLOOKUP(A23,Lists!$B$2:$G$153,2,FALSE)</f>
        <v>COL001</v>
      </c>
      <c r="C23" s="131" t="str">
        <f>VLOOKUP(B23,'INFORM Severity - hidden'!$C$5:$D$160,2,FALSE)</f>
        <v>Colombia</v>
      </c>
      <c r="D23" s="131" t="str">
        <f>VLOOKUP(A23,Lists!$B$2:$G$153,3,FALSE)</f>
        <v>COL</v>
      </c>
      <c r="E23" s="132" t="str">
        <f>VLOOKUP(A23,Lists!$B$2:$G$153,5,FALSE)</f>
        <v>Complex crisis</v>
      </c>
      <c r="F23" s="238">
        <f t="shared" si="0"/>
        <v>3.9</v>
      </c>
      <c r="G23" s="129">
        <f t="shared" si="1"/>
        <v>4</v>
      </c>
      <c r="H23" s="129" t="str">
        <f t="shared" si="2"/>
        <v>High</v>
      </c>
      <c r="I23" s="239" t="str">
        <f>INDEX(Trends!$D$3:$D$404,MATCH(B23,Trends!$C$3:$C$404,0))</f>
        <v>Decreasing</v>
      </c>
      <c r="J23" s="129" t="str">
        <f>VLOOKUP($B23,Reliability!$A$3:$I$170,9,FALSE)</f>
        <v>Very High</v>
      </c>
      <c r="K23" s="240">
        <f t="shared" si="3"/>
        <v>3.7</v>
      </c>
      <c r="L23" s="240">
        <f>VLOOKUP($B23,'Impact of the crisis'!$C$6:$N$170,12,FALSE)</f>
        <v>5</v>
      </c>
      <c r="M23" s="240">
        <f>VLOOKUP($B23,'Impact of the crisis'!$C$6:$AB$170,26,FALSE)</f>
        <v>2.7</v>
      </c>
      <c r="N23" s="240">
        <f>VLOOKUP($B23,'Conditions of people affected'!$C$6:$R$170,16,FALSE)</f>
        <v>4.4000000000000004</v>
      </c>
      <c r="O23" s="240">
        <f>VLOOKUP($B23,'Conditions of people affected'!$C$6:$R$170,9,FALSE)</f>
        <v>4.8</v>
      </c>
      <c r="P23" s="240">
        <f>VLOOKUP($B23,'Conditions of people affected'!$C$6:$R$170,15,FALSE)</f>
        <v>4</v>
      </c>
      <c r="Q23" s="240">
        <f t="shared" si="4"/>
        <v>3.2</v>
      </c>
      <c r="R23" s="240">
        <f>VLOOKUP($B23,'Complexity of the crisis'!$C$6:$AN$170,22,FALSE)</f>
        <v>2.9</v>
      </c>
      <c r="S23" s="240">
        <f>VLOOKUP($B23,'Complexity of the crisis'!$C$6:$AN$170,38,FALSE)</f>
        <v>3.5</v>
      </c>
      <c r="T23" s="133" t="str">
        <f>VLOOKUP(B23,Lists!$C$3:$E$163,3,FALSE)</f>
        <v>Americas</v>
      </c>
      <c r="U23" s="134">
        <f>VLOOKUP(B23,'INFORM Severity - hidden'!$C$5:$V$170,20,FALSE)</f>
        <v>44691</v>
      </c>
    </row>
    <row r="24" spans="1:21" x14ac:dyDescent="0.35">
      <c r="A24" s="130" t="str">
        <f t="array" ref="A24">IFERROR(INDEX(Lists!$B$2:$B$153,SMALL(IF(Lists!$I$2:$I$153="Individual",ROW(Lists!$B$2:$B$153)),ROW(20:20))-1,1),"")</f>
        <v>Venezuela displacement in Colombia</v>
      </c>
      <c r="B24" s="131" t="str">
        <f>VLOOKUP(A24,Lists!$B$2:$G$153,2,FALSE)</f>
        <v>COL002</v>
      </c>
      <c r="C24" s="131" t="str">
        <f>VLOOKUP(B24,'INFORM Severity - hidden'!$C$5:$D$160,2,FALSE)</f>
        <v>Colombia</v>
      </c>
      <c r="D24" s="131" t="str">
        <f>VLOOKUP(A24,Lists!$B$2:$G$153,3,FALSE)</f>
        <v>COL</v>
      </c>
      <c r="E24" s="132" t="str">
        <f>VLOOKUP(A24,Lists!$B$2:$G$153,5,FALSE)</f>
        <v>International displacement</v>
      </c>
      <c r="F24" s="238">
        <f t="shared" si="0"/>
        <v>3.5</v>
      </c>
      <c r="G24" s="129">
        <f t="shared" si="1"/>
        <v>4</v>
      </c>
      <c r="H24" s="129" t="str">
        <f t="shared" si="2"/>
        <v>High</v>
      </c>
      <c r="I24" s="239" t="str">
        <f>INDEX(Trends!$D$3:$D$404,MATCH(B24,Trends!$C$3:$C$404,0))</f>
        <v>Stable</v>
      </c>
      <c r="J24" s="129" t="str">
        <f>VLOOKUP($B24,Reliability!$A$3:$I$170,9,FALSE)</f>
        <v>High</v>
      </c>
      <c r="K24" s="240">
        <f t="shared" si="3"/>
        <v>3.3</v>
      </c>
      <c r="L24" s="240">
        <f>VLOOKUP($B24,'Impact of the crisis'!$C$6:$N$170,12,FALSE)</f>
        <v>2.7</v>
      </c>
      <c r="M24" s="240">
        <f>VLOOKUP($B24,'Impact of the crisis'!$C$6:$AB$170,26,FALSE)</f>
        <v>3.5</v>
      </c>
      <c r="N24" s="240">
        <f>VLOOKUP($B24,'Conditions of people affected'!$C$6:$R$170,16,FALSE)</f>
        <v>3.75</v>
      </c>
      <c r="O24" s="240">
        <f>VLOOKUP($B24,'Conditions of people affected'!$C$6:$R$170,9,FALSE)</f>
        <v>4.5</v>
      </c>
      <c r="P24" s="240">
        <f>VLOOKUP($B24,'Conditions of people affected'!$C$6:$R$170,15,FALSE)</f>
        <v>3</v>
      </c>
      <c r="Q24" s="240">
        <f t="shared" si="4"/>
        <v>3.2</v>
      </c>
      <c r="R24" s="240">
        <f>VLOOKUP($B24,'Complexity of the crisis'!$C$6:$AN$170,22,FALSE)</f>
        <v>2.9</v>
      </c>
      <c r="S24" s="240">
        <f>VLOOKUP($B24,'Complexity of the crisis'!$C$6:$AN$170,38,FALSE)</f>
        <v>3.5</v>
      </c>
      <c r="T24" s="133" t="str">
        <f>VLOOKUP(B24,Lists!$C$3:$E$163,3,FALSE)</f>
        <v>Americas</v>
      </c>
      <c r="U24" s="134">
        <f>VLOOKUP(B24,'INFORM Severity - hidden'!$C$5:$V$170,20,FALSE)</f>
        <v>44691</v>
      </c>
    </row>
    <row r="25" spans="1:21" x14ac:dyDescent="0.35">
      <c r="A25" s="130" t="str">
        <f t="array" ref="A25">IFERROR(INDEX(Lists!$B$2:$B$153,SMALL(IF(Lists!$I$2:$I$153="Individual",ROW(Lists!$B$2:$B$153)),ROW(21:21))-1,1),"")</f>
        <v>Nicaraguan refugees in Costa Rica</v>
      </c>
      <c r="B25" s="131" t="str">
        <f>VLOOKUP(A25,Lists!$B$2:$G$153,2,FALSE)</f>
        <v>CRI002</v>
      </c>
      <c r="C25" s="131" t="str">
        <f>VLOOKUP(B25,'INFORM Severity - hidden'!$C$5:$D$160,2,FALSE)</f>
        <v>Costa Rica</v>
      </c>
      <c r="D25" s="131" t="str">
        <f>VLOOKUP(A25,Lists!$B$2:$G$153,3,FALSE)</f>
        <v>CRI</v>
      </c>
      <c r="E25" s="132" t="str">
        <f>VLOOKUP(A25,Lists!$B$2:$G$153,5,FALSE)</f>
        <v>International displacement</v>
      </c>
      <c r="F25" s="238">
        <f t="shared" si="0"/>
        <v>1.3</v>
      </c>
      <c r="G25" s="129">
        <f t="shared" si="1"/>
        <v>2</v>
      </c>
      <c r="H25" s="129" t="str">
        <f t="shared" si="2"/>
        <v>Low</v>
      </c>
      <c r="I25" s="239" t="str">
        <f>INDEX(Trends!$D$3:$D$404,MATCH(B25,Trends!$C$3:$C$404,0))</f>
        <v>Increasing</v>
      </c>
      <c r="J25" s="129" t="str">
        <f>VLOOKUP($B25,Reliability!$A$3:$I$170,9,FALSE)</f>
        <v>Medium</v>
      </c>
      <c r="K25" s="240">
        <f t="shared" si="3"/>
        <v>2.2000000000000002</v>
      </c>
      <c r="L25" s="240">
        <f>VLOOKUP($B25,'Impact of the crisis'!$C$6:$N$170,12,FALSE)</f>
        <v>0.7</v>
      </c>
      <c r="M25" s="240">
        <f>VLOOKUP($B25,'Impact of the crisis'!$C$6:$AB$170,26,FALSE)</f>
        <v>2.8</v>
      </c>
      <c r="N25" s="240">
        <f>VLOOKUP($B25,'Conditions of people affected'!$C$6:$R$170,16,FALSE)</f>
        <v>1</v>
      </c>
      <c r="O25" s="240">
        <f>VLOOKUP($B25,'Conditions of people affected'!$C$6:$R$170,9,FALSE)</f>
        <v>0</v>
      </c>
      <c r="P25" s="240">
        <f>VLOOKUP($B25,'Conditions of people affected'!$C$6:$R$170,15,FALSE)</f>
        <v>2</v>
      </c>
      <c r="Q25" s="240">
        <f t="shared" si="4"/>
        <v>1</v>
      </c>
      <c r="R25" s="240">
        <f>VLOOKUP($B25,'Complexity of the crisis'!$C$6:$AN$170,22,FALSE)</f>
        <v>0.9</v>
      </c>
      <c r="S25" s="240">
        <f>VLOOKUP($B25,'Complexity of the crisis'!$C$6:$AN$170,38,FALSE)</f>
        <v>1</v>
      </c>
      <c r="T25" s="133" t="str">
        <f>VLOOKUP(B25,Lists!$C$3:$E$163,3,FALSE)</f>
        <v>Americas</v>
      </c>
      <c r="U25" s="134">
        <f>VLOOKUP(B25,'INFORM Severity - hidden'!$C$5:$V$170,20,FALSE)</f>
        <v>44741</v>
      </c>
    </row>
    <row r="26" spans="1:21" x14ac:dyDescent="0.35">
      <c r="A26" s="130" t="str">
        <f t="array" ref="A26">IFERROR(INDEX(Lists!$B$2:$B$153,SMALL(IF(Lists!$I$2:$I$153="Individual",ROW(Lists!$B$2:$B$153)),ROW(22:22))-1,1),"")</f>
        <v>Mixed migration in Djibouti</v>
      </c>
      <c r="B26" s="131" t="str">
        <f>VLOOKUP(A26,Lists!$B$2:$G$153,2,FALSE)</f>
        <v>DJI002</v>
      </c>
      <c r="C26" s="131" t="str">
        <f>VLOOKUP(B26,'INFORM Severity - hidden'!$C$5:$D$160,2,FALSE)</f>
        <v>Djibouti</v>
      </c>
      <c r="D26" s="131" t="str">
        <f>VLOOKUP(A26,Lists!$B$2:$G$153,3,FALSE)</f>
        <v>DJI</v>
      </c>
      <c r="E26" s="132" t="str">
        <f>VLOOKUP(A26,Lists!$B$2:$G$153,5,FALSE)</f>
        <v>International displacement</v>
      </c>
      <c r="F26" s="238">
        <f t="shared" si="0"/>
        <v>1.5</v>
      </c>
      <c r="G26" s="129">
        <f t="shared" si="1"/>
        <v>2</v>
      </c>
      <c r="H26" s="129" t="str">
        <f t="shared" si="2"/>
        <v>Low</v>
      </c>
      <c r="I26" s="239" t="str">
        <f>INDEX(Trends!$D$3:$D$404,MATCH(B26,Trends!$C$3:$C$404,0))</f>
        <v>Decreasing</v>
      </c>
      <c r="J26" s="129" t="str">
        <f>VLOOKUP($B26,Reliability!$A$3:$I$170,9,FALSE)</f>
        <v>High</v>
      </c>
      <c r="K26" s="240">
        <f t="shared" si="3"/>
        <v>2</v>
      </c>
      <c r="L26" s="240">
        <f>VLOOKUP($B26,'Impact of the crisis'!$C$6:$N$170,12,FALSE)</f>
        <v>3.1</v>
      </c>
      <c r="M26" s="240">
        <f>VLOOKUP($B26,'Impact of the crisis'!$C$6:$AB$170,26,FALSE)</f>
        <v>1.3</v>
      </c>
      <c r="N26" s="240">
        <f>VLOOKUP($B26,'Conditions of people affected'!$C$6:$R$170,16,FALSE)</f>
        <v>0.95</v>
      </c>
      <c r="O26" s="240">
        <f>VLOOKUP($B26,'Conditions of people affected'!$C$6:$R$170,9,FALSE)</f>
        <v>0.9</v>
      </c>
      <c r="P26" s="240">
        <f>VLOOKUP($B26,'Conditions of people affected'!$C$6:$R$170,15,FALSE)</f>
        <v>1</v>
      </c>
      <c r="Q26" s="240">
        <f t="shared" si="4"/>
        <v>2</v>
      </c>
      <c r="R26" s="240">
        <f>VLOOKUP($B26,'Complexity of the crisis'!$C$6:$AN$170,22,FALSE)</f>
        <v>2.4</v>
      </c>
      <c r="S26" s="240">
        <f>VLOOKUP($B26,'Complexity of the crisis'!$C$6:$AN$170,38,FALSE)</f>
        <v>1.5</v>
      </c>
      <c r="T26" s="133" t="str">
        <f>VLOOKUP(B26,Lists!$C$3:$E$163,3,FALSE)</f>
        <v>Africa</v>
      </c>
      <c r="U26" s="134">
        <f>VLOOKUP(B26,'INFORM Severity - hidden'!$C$5:$V$170,20,FALSE)</f>
        <v>44706</v>
      </c>
    </row>
    <row r="27" spans="1:21" x14ac:dyDescent="0.35">
      <c r="A27" s="130" t="str">
        <f t="array" ref="A27">IFERROR(INDEX(Lists!$B$2:$B$153,SMALL(IF(Lists!$I$2:$I$153="Individual",ROW(Lists!$B$2:$B$153)),ROW(23:23))-1,1),"")</f>
        <v>Drought in Djibouti</v>
      </c>
      <c r="B27" s="131" t="str">
        <f>VLOOKUP(A27,Lists!$B$2:$G$153,2,FALSE)</f>
        <v>DJI003</v>
      </c>
      <c r="C27" s="131" t="str">
        <f>VLOOKUP(B27,'INFORM Severity - hidden'!$C$5:$D$160,2,FALSE)</f>
        <v>Djibouti</v>
      </c>
      <c r="D27" s="131" t="str">
        <f>VLOOKUP(A27,Lists!$B$2:$G$153,3,FALSE)</f>
        <v>DJI</v>
      </c>
      <c r="E27" s="132" t="str">
        <f>VLOOKUP(A27,Lists!$B$2:$G$153,5,FALSE)</f>
        <v>Drought</v>
      </c>
      <c r="F27" s="238">
        <f t="shared" si="0"/>
        <v>2.4</v>
      </c>
      <c r="G27" s="129">
        <f t="shared" si="1"/>
        <v>3</v>
      </c>
      <c r="H27" s="129" t="str">
        <f t="shared" si="2"/>
        <v>Medium</v>
      </c>
      <c r="I27" s="239" t="str">
        <f>INDEX(Trends!$D$3:$D$404,MATCH(B27,Trends!$C$3:$C$404,0))</f>
        <v>Decreasing</v>
      </c>
      <c r="J27" s="129" t="str">
        <f>VLOOKUP($B27,Reliability!$A$3:$I$170,9,FALSE)</f>
        <v>High</v>
      </c>
      <c r="K27" s="240">
        <f t="shared" si="3"/>
        <v>2</v>
      </c>
      <c r="L27" s="240">
        <f>VLOOKUP($B27,'Impact of the crisis'!$C$6:$N$170,12,FALSE)</f>
        <v>3.1</v>
      </c>
      <c r="M27" s="240">
        <f>VLOOKUP($B27,'Impact of the crisis'!$C$6:$AB$170,26,FALSE)</f>
        <v>1.3</v>
      </c>
      <c r="N27" s="240">
        <f>VLOOKUP($B27,'Conditions of people affected'!$C$6:$R$170,16,FALSE)</f>
        <v>2.4500000000000002</v>
      </c>
      <c r="O27" s="240">
        <f>VLOOKUP($B27,'Conditions of people affected'!$C$6:$R$170,9,FALSE)</f>
        <v>1.9</v>
      </c>
      <c r="P27" s="240">
        <f>VLOOKUP($B27,'Conditions of people affected'!$C$6:$R$170,15,FALSE)</f>
        <v>3</v>
      </c>
      <c r="Q27" s="240">
        <f t="shared" si="4"/>
        <v>2.5</v>
      </c>
      <c r="R27" s="240">
        <f>VLOOKUP($B27,'Complexity of the crisis'!$C$6:$AN$170,22,FALSE)</f>
        <v>2.4</v>
      </c>
      <c r="S27" s="240">
        <f>VLOOKUP($B27,'Complexity of the crisis'!$C$6:$AN$170,38,FALSE)</f>
        <v>2.5</v>
      </c>
      <c r="T27" s="133" t="str">
        <f>VLOOKUP(B27,Lists!$C$3:$E$163,3,FALSE)</f>
        <v>Africa</v>
      </c>
      <c r="U27" s="134">
        <f>VLOOKUP(B27,'INFORM Severity - hidden'!$C$5:$V$170,20,FALSE)</f>
        <v>44706</v>
      </c>
    </row>
    <row r="28" spans="1:21" x14ac:dyDescent="0.35">
      <c r="A28" s="130" t="str">
        <f t="array" ref="A28">IFERROR(INDEX(Lists!$B$2:$B$153,SMALL(IF(Lists!$I$2:$I$153="Individual",ROW(Lists!$B$2:$B$153)),ROW(24:24))-1,1),"")</f>
        <v>Venezuela displacement in Dominican Republic</v>
      </c>
      <c r="B28" s="131" t="str">
        <f>VLOOKUP(A28,Lists!$B$2:$G$153,2,FALSE)</f>
        <v>DOM002</v>
      </c>
      <c r="C28" s="131" t="str">
        <f>VLOOKUP(B28,'INFORM Severity - hidden'!$C$5:$D$160,2,FALSE)</f>
        <v>Dominican Republic</v>
      </c>
      <c r="D28" s="131" t="str">
        <f>VLOOKUP(A28,Lists!$B$2:$G$153,3,FALSE)</f>
        <v>DOM</v>
      </c>
      <c r="E28" s="132" t="str">
        <f>VLOOKUP(A28,Lists!$B$2:$G$153,5,FALSE)</f>
        <v>International displacement</v>
      </c>
      <c r="F28" s="238">
        <f t="shared" si="0"/>
        <v>2.1</v>
      </c>
      <c r="G28" s="129">
        <f t="shared" si="1"/>
        <v>3</v>
      </c>
      <c r="H28" s="129" t="str">
        <f t="shared" si="2"/>
        <v>Medium</v>
      </c>
      <c r="I28" s="239" t="str">
        <f>INDEX(Trends!$D$3:$D$404,MATCH(B28,Trends!$C$3:$C$404,0))</f>
        <v>Stable</v>
      </c>
      <c r="J28" s="129" t="str">
        <f>VLOOKUP($B28,Reliability!$A$3:$I$170,9,FALSE)</f>
        <v>High</v>
      </c>
      <c r="K28" s="240">
        <f t="shared" si="3"/>
        <v>3.6</v>
      </c>
      <c r="L28" s="240">
        <f>VLOOKUP($B28,'Impact of the crisis'!$C$6:$N$170,12,FALSE)</f>
        <v>4</v>
      </c>
      <c r="M28" s="240">
        <f>VLOOKUP($B28,'Impact of the crisis'!$C$6:$AB$170,26,FALSE)</f>
        <v>3.3</v>
      </c>
      <c r="N28" s="240">
        <f>VLOOKUP($B28,'Conditions of people affected'!$C$6:$R$170,16,FALSE)</f>
        <v>1.85</v>
      </c>
      <c r="O28" s="240">
        <f>VLOOKUP($B28,'Conditions of people affected'!$C$6:$R$170,9,FALSE)</f>
        <v>1.7</v>
      </c>
      <c r="P28" s="240">
        <f>VLOOKUP($B28,'Conditions of people affected'!$C$6:$R$170,15,FALSE)</f>
        <v>2</v>
      </c>
      <c r="Q28" s="240">
        <f t="shared" si="4"/>
        <v>1.2</v>
      </c>
      <c r="R28" s="240">
        <f>VLOOKUP($B28,'Complexity of the crisis'!$C$6:$AN$170,22,FALSE)</f>
        <v>1.4</v>
      </c>
      <c r="S28" s="240">
        <f>VLOOKUP($B28,'Complexity of the crisis'!$C$6:$AN$170,38,FALSE)</f>
        <v>1</v>
      </c>
      <c r="T28" s="133" t="str">
        <f>VLOOKUP(B28,Lists!$C$3:$E$163,3,FALSE)</f>
        <v>Americas</v>
      </c>
      <c r="U28" s="134">
        <f>VLOOKUP(B28,'INFORM Severity - hidden'!$C$5:$V$170,20,FALSE)</f>
        <v>44741</v>
      </c>
    </row>
    <row r="29" spans="1:21" x14ac:dyDescent="0.35">
      <c r="A29" s="130" t="str">
        <f t="array" ref="A29">IFERROR(INDEX(Lists!$B$2:$B$153,SMALL(IF(Lists!$I$2:$I$153="Individual",ROW(Lists!$B$2:$B$153)),ROW(25:25))-1,1),"")</f>
        <v>Mixed migration flows in Algeria</v>
      </c>
      <c r="B29" s="131" t="str">
        <f>VLOOKUP(A29,Lists!$B$2:$G$153,2,FALSE)</f>
        <v>DZA002</v>
      </c>
      <c r="C29" s="131" t="str">
        <f>VLOOKUP(B29,'INFORM Severity - hidden'!$C$5:$D$160,2,FALSE)</f>
        <v>Algeria</v>
      </c>
      <c r="D29" s="131" t="str">
        <f>VLOOKUP(A29,Lists!$B$2:$G$153,3,FALSE)</f>
        <v>DZA</v>
      </c>
      <c r="E29" s="132" t="str">
        <f>VLOOKUP(A29,Lists!$B$2:$G$153,5,FALSE)</f>
        <v>International displacement</v>
      </c>
      <c r="F29" s="238" t="str">
        <f t="shared" si="0"/>
        <v>x</v>
      </c>
      <c r="G29" s="129" t="str">
        <f t="shared" si="1"/>
        <v>x</v>
      </c>
      <c r="H29" s="129" t="str">
        <f t="shared" si="2"/>
        <v>x</v>
      </c>
      <c r="I29" s="239" t="str">
        <f>INDEX(Trends!$D$3:$D$404,MATCH(B29,Trends!$C$3:$C$404,0))</f>
        <v>-</v>
      </c>
      <c r="J29" s="129" t="str">
        <f>VLOOKUP($B29,Reliability!$A$3:$I$170,9,FALSE)</f>
        <v>Medium</v>
      </c>
      <c r="K29" s="240">
        <f t="shared" si="3"/>
        <v>3.9</v>
      </c>
      <c r="L29" s="240">
        <f>VLOOKUP($B29,'Impact of the crisis'!$C$6:$N$170,12,FALSE)</f>
        <v>5</v>
      </c>
      <c r="M29" s="240">
        <f>VLOOKUP($B29,'Impact of the crisis'!$C$6:$AB$170,26,FALSE)</f>
        <v>3.1</v>
      </c>
      <c r="N29" s="240" t="str">
        <f>VLOOKUP($B29,'Conditions of people affected'!$C$6:$R$170,16,FALSE)</f>
        <v>x</v>
      </c>
      <c r="O29" s="240" t="str">
        <f>VLOOKUP($B29,'Conditions of people affected'!$C$6:$R$170,9,FALSE)</f>
        <v>x</v>
      </c>
      <c r="P29" s="240" t="str">
        <f>VLOOKUP($B29,'Conditions of people affected'!$C$6:$R$170,15,FALSE)</f>
        <v>x</v>
      </c>
      <c r="Q29" s="240">
        <f t="shared" si="4"/>
        <v>2.2999999999999998</v>
      </c>
      <c r="R29" s="240">
        <f>VLOOKUP($B29,'Complexity of the crisis'!$C$6:$AN$170,22,FALSE)</f>
        <v>2.9</v>
      </c>
      <c r="S29" s="240">
        <f>VLOOKUP($B29,'Complexity of the crisis'!$C$6:$AN$170,38,FALSE)</f>
        <v>1.5</v>
      </c>
      <c r="T29" s="133" t="str">
        <f>VLOOKUP(B29,Lists!$C$3:$E$163,3,FALSE)</f>
        <v>Africa</v>
      </c>
      <c r="U29" s="134">
        <f>VLOOKUP(B29,'INFORM Severity - hidden'!$C$5:$V$170,20,FALSE)</f>
        <v>44696</v>
      </c>
    </row>
    <row r="30" spans="1:21" x14ac:dyDescent="0.35">
      <c r="A30" s="130" t="str">
        <f t="array" ref="A30">IFERROR(INDEX(Lists!$B$2:$B$153,SMALL(IF(Lists!$I$2:$I$153="Individual",ROW(Lists!$B$2:$B$153)),ROW(26:26))-1,1),"")</f>
        <v>Sahrawi refugees in Algeria</v>
      </c>
      <c r="B30" s="131" t="str">
        <f>VLOOKUP(A30,Lists!$B$2:$G$153,2,FALSE)</f>
        <v>DZA003</v>
      </c>
      <c r="C30" s="131" t="str">
        <f>VLOOKUP(B30,'INFORM Severity - hidden'!$C$5:$D$160,2,FALSE)</f>
        <v>Algeria</v>
      </c>
      <c r="D30" s="131" t="str">
        <f>VLOOKUP(A30,Lists!$B$2:$G$153,3,FALSE)</f>
        <v>DZA</v>
      </c>
      <c r="E30" s="132" t="str">
        <f>VLOOKUP(A30,Lists!$B$2:$G$153,5,FALSE)</f>
        <v>International displacement</v>
      </c>
      <c r="F30" s="238">
        <f t="shared" si="0"/>
        <v>2.2999999999999998</v>
      </c>
      <c r="G30" s="129">
        <f t="shared" si="1"/>
        <v>3</v>
      </c>
      <c r="H30" s="129" t="str">
        <f t="shared" si="2"/>
        <v>Medium</v>
      </c>
      <c r="I30" s="239" t="str">
        <f>INDEX(Trends!$D$3:$D$404,MATCH(B30,Trends!$C$3:$C$404,0))</f>
        <v>Stable</v>
      </c>
      <c r="J30" s="129" t="str">
        <f>VLOOKUP($B30,Reliability!$A$3:$I$170,9,FALSE)</f>
        <v>High</v>
      </c>
      <c r="K30" s="240">
        <f t="shared" si="3"/>
        <v>2.2000000000000002</v>
      </c>
      <c r="L30" s="240">
        <f>VLOOKUP($B30,'Impact of the crisis'!$C$6:$N$170,12,FALSE)</f>
        <v>1.1000000000000001</v>
      </c>
      <c r="M30" s="240">
        <f>VLOOKUP($B30,'Impact of the crisis'!$C$6:$AB$170,26,FALSE)</f>
        <v>2.6</v>
      </c>
      <c r="N30" s="240">
        <f>VLOOKUP($B30,'Conditions of people affected'!$C$6:$R$170,16,FALSE)</f>
        <v>2.2999999999999998</v>
      </c>
      <c r="O30" s="240">
        <f>VLOOKUP($B30,'Conditions of people affected'!$C$6:$R$170,9,FALSE)</f>
        <v>1.6</v>
      </c>
      <c r="P30" s="240">
        <f>VLOOKUP($B30,'Conditions of people affected'!$C$6:$R$170,15,FALSE)</f>
        <v>3</v>
      </c>
      <c r="Q30" s="240">
        <f t="shared" si="4"/>
        <v>2.2999999999999998</v>
      </c>
      <c r="R30" s="240">
        <f>VLOOKUP($B30,'Complexity of the crisis'!$C$6:$AN$170,22,FALSE)</f>
        <v>2.9</v>
      </c>
      <c r="S30" s="240">
        <f>VLOOKUP($B30,'Complexity of the crisis'!$C$6:$AN$170,38,FALSE)</f>
        <v>1.5</v>
      </c>
      <c r="T30" s="133" t="str">
        <f>VLOOKUP(B30,Lists!$C$3:$E$163,3,FALSE)</f>
        <v>Africa</v>
      </c>
      <c r="U30" s="134">
        <f>VLOOKUP(B30,'INFORM Severity - hidden'!$C$5:$V$170,20,FALSE)</f>
        <v>44696</v>
      </c>
    </row>
    <row r="31" spans="1:21" x14ac:dyDescent="0.35">
      <c r="A31" s="130" t="str">
        <f t="array" ref="A31">IFERROR(INDEX(Lists!$B$2:$B$153,SMALL(IF(Lists!$I$2:$I$153="Individual",ROW(Lists!$B$2:$B$153)),ROW(27:27))-1,1),"")</f>
        <v>Venezuela displacement in Ecuador</v>
      </c>
      <c r="B31" s="131" t="str">
        <f>VLOOKUP(A31,Lists!$B$2:$G$153,2,FALSE)</f>
        <v>ECU002</v>
      </c>
      <c r="C31" s="131" t="str">
        <f>VLOOKUP(B31,'INFORM Severity - hidden'!$C$5:$D$160,2,FALSE)</f>
        <v>Ecuador</v>
      </c>
      <c r="D31" s="131" t="str">
        <f>VLOOKUP(A31,Lists!$B$2:$G$153,3,FALSE)</f>
        <v>ECU</v>
      </c>
      <c r="E31" s="132" t="str">
        <f>VLOOKUP(A31,Lists!$B$2:$G$153,5,FALSE)</f>
        <v>International displacement</v>
      </c>
      <c r="F31" s="238">
        <f t="shared" si="0"/>
        <v>2.5</v>
      </c>
      <c r="G31" s="129">
        <f t="shared" si="1"/>
        <v>3</v>
      </c>
      <c r="H31" s="129" t="str">
        <f t="shared" si="2"/>
        <v>Medium</v>
      </c>
      <c r="I31" s="239" t="str">
        <f>INDEX(Trends!$D$3:$D$404,MATCH(B31,Trends!$C$3:$C$404,0))</f>
        <v>Increasing</v>
      </c>
      <c r="J31" s="129" t="str">
        <f>VLOOKUP($B31,Reliability!$A$3:$I$170,9,FALSE)</f>
        <v>Medium</v>
      </c>
      <c r="K31" s="240">
        <f t="shared" si="3"/>
        <v>2</v>
      </c>
      <c r="L31" s="240">
        <f>VLOOKUP($B31,'Impact of the crisis'!$C$6:$N$170,12,FALSE)</f>
        <v>1.7</v>
      </c>
      <c r="M31" s="240">
        <f>VLOOKUP($B31,'Impact of the crisis'!$C$6:$AB$170,26,FALSE)</f>
        <v>2.2000000000000002</v>
      </c>
      <c r="N31" s="240">
        <f>VLOOKUP($B31,'Conditions of people affected'!$C$6:$R$170,16,FALSE)</f>
        <v>3.1</v>
      </c>
      <c r="O31" s="240">
        <f>VLOOKUP($B31,'Conditions of people affected'!$C$6:$R$170,9,FALSE)</f>
        <v>3.2</v>
      </c>
      <c r="P31" s="240">
        <f>VLOOKUP($B31,'Conditions of people affected'!$C$6:$R$170,15,FALSE)</f>
        <v>3</v>
      </c>
      <c r="Q31" s="240">
        <f t="shared" si="4"/>
        <v>1.8</v>
      </c>
      <c r="R31" s="240">
        <f>VLOOKUP($B31,'Complexity of the crisis'!$C$6:$AN$170,22,FALSE)</f>
        <v>2.1</v>
      </c>
      <c r="S31" s="240">
        <f>VLOOKUP($B31,'Complexity of the crisis'!$C$6:$AN$170,38,FALSE)</f>
        <v>1.5</v>
      </c>
      <c r="T31" s="133" t="str">
        <f>VLOOKUP(B31,Lists!$C$3:$E$163,3,FALSE)</f>
        <v>Americas</v>
      </c>
      <c r="U31" s="134">
        <f>VLOOKUP(B31,'INFORM Severity - hidden'!$C$5:$V$170,20,FALSE)</f>
        <v>44678</v>
      </c>
    </row>
    <row r="32" spans="1:21" x14ac:dyDescent="0.35">
      <c r="A32" s="130" t="str">
        <f t="array" ref="A32">IFERROR(INDEX(Lists!$B$2:$B$153,SMALL(IF(Lists!$I$2:$I$153="Individual",ROW(Lists!$B$2:$B$153)),ROW(28:28))-1,1),"")</f>
        <v>Syrian Refugee Crisis in Egypt</v>
      </c>
      <c r="B32" s="131" t="str">
        <f>VLOOKUP(A32,Lists!$B$2:$G$153,2,FALSE)</f>
        <v>EGY002</v>
      </c>
      <c r="C32" s="131" t="str">
        <f>VLOOKUP(B32,'INFORM Severity - hidden'!$C$5:$D$160,2,FALSE)</f>
        <v>Egypt</v>
      </c>
      <c r="D32" s="131" t="str">
        <f>VLOOKUP(A32,Lists!$B$2:$G$153,3,FALSE)</f>
        <v>EGY</v>
      </c>
      <c r="E32" s="132" t="str">
        <f>VLOOKUP(A32,Lists!$B$2:$G$153,5,FALSE)</f>
        <v>International displacement</v>
      </c>
      <c r="F32" s="238">
        <f t="shared" si="0"/>
        <v>2.9</v>
      </c>
      <c r="G32" s="129">
        <f t="shared" si="1"/>
        <v>3</v>
      </c>
      <c r="H32" s="129" t="str">
        <f t="shared" si="2"/>
        <v>Medium</v>
      </c>
      <c r="I32" s="239" t="str">
        <f>INDEX(Trends!$D$3:$D$404,MATCH(B32,Trends!$C$3:$C$404,0))</f>
        <v>Increasing</v>
      </c>
      <c r="J32" s="129" t="str">
        <f>VLOOKUP($B32,Reliability!$A$3:$I$170,9,FALSE)</f>
        <v>Very High</v>
      </c>
      <c r="K32" s="240">
        <f t="shared" si="3"/>
        <v>2.4</v>
      </c>
      <c r="L32" s="240">
        <f>VLOOKUP($B32,'Impact of the crisis'!$C$6:$N$170,12,FALSE)</f>
        <v>2.4</v>
      </c>
      <c r="M32" s="240">
        <f>VLOOKUP($B32,'Impact of the crisis'!$C$6:$AB$170,26,FALSE)</f>
        <v>2.4</v>
      </c>
      <c r="N32" s="240">
        <f>VLOOKUP($B32,'Conditions of people affected'!$C$6:$R$170,16,FALSE)</f>
        <v>3.5</v>
      </c>
      <c r="O32" s="240">
        <f>VLOOKUP($B32,'Conditions of people affected'!$C$6:$R$170,9,FALSE)</f>
        <v>4</v>
      </c>
      <c r="P32" s="240">
        <f>VLOOKUP($B32,'Conditions of people affected'!$C$6:$R$170,15,FALSE)</f>
        <v>3</v>
      </c>
      <c r="Q32" s="240">
        <f t="shared" si="4"/>
        <v>2.2000000000000002</v>
      </c>
      <c r="R32" s="240">
        <f>VLOOKUP($B32,'Complexity of the crisis'!$C$6:$AN$170,22,FALSE)</f>
        <v>2.8</v>
      </c>
      <c r="S32" s="240">
        <f>VLOOKUP($B32,'Complexity of the crisis'!$C$6:$AN$170,38,FALSE)</f>
        <v>1.5</v>
      </c>
      <c r="T32" s="133" t="str">
        <f>VLOOKUP(B32,Lists!$C$3:$E$163,3,FALSE)</f>
        <v>Africa</v>
      </c>
      <c r="U32" s="134">
        <f>VLOOKUP(B32,'INFORM Severity - hidden'!$C$5:$V$170,20,FALSE)</f>
        <v>44697</v>
      </c>
    </row>
    <row r="33" spans="1:21" x14ac:dyDescent="0.35">
      <c r="A33" s="130" t="str">
        <f t="array" ref="A33">IFERROR(INDEX(Lists!$B$2:$B$153,SMALL(IF(Lists!$I$2:$I$153="Individual",ROW(Lists!$B$2:$B$153)),ROW(29:29))-1,1),"")</f>
        <v>Complex crisis in Eritrea</v>
      </c>
      <c r="B33" s="131" t="str">
        <f>VLOOKUP(A33,Lists!$B$2:$G$153,2,FALSE)</f>
        <v>ERI001</v>
      </c>
      <c r="C33" s="131" t="str">
        <f>VLOOKUP(B33,'INFORM Severity - hidden'!$C$5:$D$160,2,FALSE)</f>
        <v>Eritrea</v>
      </c>
      <c r="D33" s="131" t="str">
        <f>VLOOKUP(A33,Lists!$B$2:$G$153,3,FALSE)</f>
        <v>ERI</v>
      </c>
      <c r="E33" s="132" t="str">
        <f>VLOOKUP(A33,Lists!$B$2:$G$153,5,FALSE)</f>
        <v>Complex crisis</v>
      </c>
      <c r="F33" s="238">
        <f t="shared" si="0"/>
        <v>3.7</v>
      </c>
      <c r="G33" s="129">
        <f t="shared" si="1"/>
        <v>4</v>
      </c>
      <c r="H33" s="129" t="str">
        <f t="shared" si="2"/>
        <v>High</v>
      </c>
      <c r="I33" s="239" t="str">
        <f>INDEX(Trends!$D$3:$D$404,MATCH(B33,Trends!$C$3:$C$404,0))</f>
        <v>Stable</v>
      </c>
      <c r="J33" s="129" t="str">
        <f>VLOOKUP($B33,Reliability!$A$3:$I$170,9,FALSE)</f>
        <v>High</v>
      </c>
      <c r="K33" s="240">
        <f t="shared" si="3"/>
        <v>3.6</v>
      </c>
      <c r="L33" s="240">
        <f>VLOOKUP($B33,'Impact of the crisis'!$C$6:$N$170,12,FALSE)</f>
        <v>4</v>
      </c>
      <c r="M33" s="240">
        <f>VLOOKUP($B33,'Impact of the crisis'!$C$6:$AB$170,26,FALSE)</f>
        <v>3.3</v>
      </c>
      <c r="N33" s="240">
        <f>VLOOKUP($B33,'Conditions of people affected'!$C$6:$R$170,16,FALSE)</f>
        <v>3.25</v>
      </c>
      <c r="O33" s="240">
        <f>VLOOKUP($B33,'Conditions of people affected'!$C$6:$R$170,9,FALSE)</f>
        <v>3.5</v>
      </c>
      <c r="P33" s="240">
        <f>VLOOKUP($B33,'Conditions of people affected'!$C$6:$R$170,15,FALSE)</f>
        <v>3</v>
      </c>
      <c r="Q33" s="240">
        <f t="shared" si="4"/>
        <v>4.3</v>
      </c>
      <c r="R33" s="240">
        <f>VLOOKUP($B33,'Complexity of the crisis'!$C$6:$AN$170,22,FALSE)</f>
        <v>3.3</v>
      </c>
      <c r="S33" s="240">
        <f>VLOOKUP($B33,'Complexity of the crisis'!$C$6:$AN$170,38,FALSE)</f>
        <v>5</v>
      </c>
      <c r="T33" s="133" t="str">
        <f>VLOOKUP(B33,Lists!$C$3:$E$163,3,FALSE)</f>
        <v>Africa</v>
      </c>
      <c r="U33" s="134">
        <f>VLOOKUP(B33,'INFORM Severity - hidden'!$C$5:$V$170,20,FALSE)</f>
        <v>44699</v>
      </c>
    </row>
    <row r="34" spans="1:21" x14ac:dyDescent="0.35">
      <c r="A34" s="130" t="str">
        <f t="array" ref="A34">IFERROR(INDEX(Lists!$B$2:$B$153,SMALL(IF(Lists!$I$2:$I$153="Individual",ROW(Lists!$B$2:$B$153)),ROW(30:30))-1,1),"")</f>
        <v>Mixed migration flows in spain</v>
      </c>
      <c r="B34" s="131" t="str">
        <f>VLOOKUP(A34,Lists!$B$2:$G$153,2,FALSE)</f>
        <v>ESP002</v>
      </c>
      <c r="C34" s="131" t="str">
        <f>VLOOKUP(B34,'INFORM Severity - hidden'!$C$5:$D$160,2,FALSE)</f>
        <v>Spain</v>
      </c>
      <c r="D34" s="131" t="str">
        <f>VLOOKUP(A34,Lists!$B$2:$G$153,3,FALSE)</f>
        <v>ESP</v>
      </c>
      <c r="E34" s="132" t="str">
        <f>VLOOKUP(A34,Lists!$B$2:$G$153,5,FALSE)</f>
        <v>International displacement</v>
      </c>
      <c r="F34" s="238">
        <f t="shared" si="0"/>
        <v>1.6</v>
      </c>
      <c r="G34" s="129">
        <f t="shared" si="1"/>
        <v>2</v>
      </c>
      <c r="H34" s="129" t="str">
        <f t="shared" si="2"/>
        <v>Low</v>
      </c>
      <c r="I34" s="239" t="str">
        <f>INDEX(Trends!$D$3:$D$404,MATCH(B34,Trends!$C$3:$C$404,0))</f>
        <v>Decreasing</v>
      </c>
      <c r="J34" s="129" t="str">
        <f>VLOOKUP($B34,Reliability!$A$3:$I$170,9,FALSE)</f>
        <v>Medium</v>
      </c>
      <c r="K34" s="240">
        <f t="shared" si="3"/>
        <v>2.5</v>
      </c>
      <c r="L34" s="240">
        <f>VLOOKUP($B34,'Impact of the crisis'!$C$6:$N$170,12,FALSE)</f>
        <v>2.2000000000000002</v>
      </c>
      <c r="M34" s="240">
        <f>VLOOKUP($B34,'Impact of the crisis'!$C$6:$AB$170,26,FALSE)</f>
        <v>2.6</v>
      </c>
      <c r="N34" s="240">
        <f>VLOOKUP($B34,'Conditions of people affected'!$C$6:$R$170,16,FALSE)</f>
        <v>1.4</v>
      </c>
      <c r="O34" s="240">
        <f>VLOOKUP($B34,'Conditions of people affected'!$C$6:$R$170,9,FALSE)</f>
        <v>1.8</v>
      </c>
      <c r="P34" s="240">
        <f>VLOOKUP($B34,'Conditions of people affected'!$C$6:$R$170,15,FALSE)</f>
        <v>1</v>
      </c>
      <c r="Q34" s="240">
        <f t="shared" si="4"/>
        <v>1.3</v>
      </c>
      <c r="R34" s="240">
        <f>VLOOKUP($B34,'Complexity of the crisis'!$C$6:$AN$170,22,FALSE)</f>
        <v>1.6</v>
      </c>
      <c r="S34" s="240">
        <f>VLOOKUP($B34,'Complexity of the crisis'!$C$6:$AN$170,38,FALSE)</f>
        <v>1</v>
      </c>
      <c r="T34" s="133" t="str">
        <f>VLOOKUP(B34,Lists!$C$3:$E$163,3,FALSE)</f>
        <v>Europe</v>
      </c>
      <c r="U34" s="134">
        <f>VLOOKUP(B34,'INFORM Severity - hidden'!$C$5:$V$170,20,FALSE)</f>
        <v>44692</v>
      </c>
    </row>
    <row r="35" spans="1:21" x14ac:dyDescent="0.35">
      <c r="A35" s="130" t="str">
        <f t="array" ref="A35">IFERROR(INDEX(Lists!$B$2:$B$153,SMALL(IF(Lists!$I$2:$I$153="Individual",ROW(Lists!$B$2:$B$153)),ROW(31:31))-1,1),"")</f>
        <v>Complex crisis in Ethiopia</v>
      </c>
      <c r="B35" s="131" t="str">
        <f>VLOOKUP(A35,Lists!$B$2:$G$153,2,FALSE)</f>
        <v>ETH001</v>
      </c>
      <c r="C35" s="131" t="str">
        <f>VLOOKUP(B35,'INFORM Severity - hidden'!$C$5:$D$160,2,FALSE)</f>
        <v>Ethiopia</v>
      </c>
      <c r="D35" s="131" t="str">
        <f>VLOOKUP(A35,Lists!$B$2:$G$153,3,FALSE)</f>
        <v>ETH</v>
      </c>
      <c r="E35" s="132" t="str">
        <f>VLOOKUP(A35,Lists!$B$2:$G$153,5,FALSE)</f>
        <v>Complex crisis</v>
      </c>
      <c r="F35" s="238">
        <f t="shared" si="0"/>
        <v>4.5999999999999996</v>
      </c>
      <c r="G35" s="129">
        <f t="shared" si="1"/>
        <v>5</v>
      </c>
      <c r="H35" s="129" t="str">
        <f t="shared" si="2"/>
        <v>Very High</v>
      </c>
      <c r="I35" s="239" t="str">
        <f>INDEX(Trends!$D$3:$D$404,MATCH(B35,Trends!$C$3:$C$404,0))</f>
        <v>Decreasing</v>
      </c>
      <c r="J35" s="129" t="str">
        <f>VLOOKUP($B35,Reliability!$A$3:$I$170,9,FALSE)</f>
        <v>Very High</v>
      </c>
      <c r="K35" s="240">
        <f t="shared" si="3"/>
        <v>4.5999999999999996</v>
      </c>
      <c r="L35" s="240">
        <f>VLOOKUP($B35,'Impact of the crisis'!$C$6:$N$170,12,FALSE)</f>
        <v>4.8</v>
      </c>
      <c r="M35" s="240">
        <f>VLOOKUP($B35,'Impact of the crisis'!$C$6:$AB$170,26,FALSE)</f>
        <v>4.5</v>
      </c>
      <c r="N35" s="240">
        <f>VLOOKUP($B35,'Conditions of people affected'!$C$6:$R$170,16,FALSE)</f>
        <v>5</v>
      </c>
      <c r="O35" s="240">
        <f>VLOOKUP($B35,'Conditions of people affected'!$C$6:$R$170,9,FALSE)</f>
        <v>5</v>
      </c>
      <c r="P35" s="240">
        <f>VLOOKUP($B35,'Conditions of people affected'!$C$6:$R$170,15,FALSE)</f>
        <v>5</v>
      </c>
      <c r="Q35" s="240">
        <f t="shared" si="4"/>
        <v>3.9</v>
      </c>
      <c r="R35" s="240">
        <f>VLOOKUP($B35,'Complexity of the crisis'!$C$6:$AN$170,22,FALSE)</f>
        <v>3.8</v>
      </c>
      <c r="S35" s="240">
        <f>VLOOKUP($B35,'Complexity of the crisis'!$C$6:$AN$170,38,FALSE)</f>
        <v>4</v>
      </c>
      <c r="T35" s="133" t="str">
        <f>VLOOKUP(B35,Lists!$C$3:$E$163,3,FALSE)</f>
        <v>Africa</v>
      </c>
      <c r="U35" s="134">
        <f>VLOOKUP(B35,'INFORM Severity - hidden'!$C$5:$V$170,20,FALSE)</f>
        <v>44736</v>
      </c>
    </row>
    <row r="36" spans="1:21" x14ac:dyDescent="0.35">
      <c r="A36" s="130" t="str">
        <f t="array" ref="A36">IFERROR(INDEX(Lists!$B$2:$B$153,SMALL(IF(Lists!$I$2:$I$153="Individual",ROW(Lists!$B$2:$B$153)),ROW(32:32))-1,1),"")</f>
        <v>International Displacement</v>
      </c>
      <c r="B36" s="131" t="str">
        <f>VLOOKUP(A36,Lists!$B$2:$G$153,2,FALSE)</f>
        <v>ETH003</v>
      </c>
      <c r="C36" s="131" t="str">
        <f>VLOOKUP(B36,'INFORM Severity - hidden'!$C$5:$D$160,2,FALSE)</f>
        <v>Ethiopia</v>
      </c>
      <c r="D36" s="131" t="str">
        <f>VLOOKUP(A36,Lists!$B$2:$G$153,3,FALSE)</f>
        <v>ETH</v>
      </c>
      <c r="E36" s="132" t="str">
        <f>VLOOKUP(A36,Lists!$B$2:$G$153,5,FALSE)</f>
        <v>International displacement</v>
      </c>
      <c r="F36" s="238">
        <f t="shared" si="0"/>
        <v>2.6</v>
      </c>
      <c r="G36" s="129">
        <f t="shared" si="1"/>
        <v>3</v>
      </c>
      <c r="H36" s="129" t="str">
        <f t="shared" si="2"/>
        <v>Medium</v>
      </c>
      <c r="I36" s="239" t="str">
        <f>INDEX(Trends!$D$3:$D$404,MATCH(B36,Trends!$C$3:$C$404,0))</f>
        <v>Decreasing</v>
      </c>
      <c r="J36" s="129" t="str">
        <f>VLOOKUP($B36,Reliability!$A$3:$I$170,9,FALSE)</f>
        <v>Very High</v>
      </c>
      <c r="K36" s="240">
        <f t="shared" si="3"/>
        <v>3.3</v>
      </c>
      <c r="L36" s="240">
        <f>VLOOKUP($B36,'Impact of the crisis'!$C$6:$N$170,12,FALSE)</f>
        <v>4.8</v>
      </c>
      <c r="M36" s="240">
        <f>VLOOKUP($B36,'Impact of the crisis'!$C$6:$AB$170,26,FALSE)</f>
        <v>2.1</v>
      </c>
      <c r="N36" s="240">
        <f>VLOOKUP($B36,'Conditions of people affected'!$C$6:$R$170,16,FALSE)</f>
        <v>1.8</v>
      </c>
      <c r="O36" s="240">
        <f>VLOOKUP($B36,'Conditions of people affected'!$C$6:$R$170,9,FALSE)</f>
        <v>1.6</v>
      </c>
      <c r="P36" s="240">
        <f>VLOOKUP($B36,'Conditions of people affected'!$C$6:$R$170,15,FALSE)</f>
        <v>2</v>
      </c>
      <c r="Q36" s="240">
        <f t="shared" si="4"/>
        <v>3.2</v>
      </c>
      <c r="R36" s="240">
        <f>VLOOKUP($B36,'Complexity of the crisis'!$C$6:$AN$170,22,FALSE)</f>
        <v>3.8</v>
      </c>
      <c r="S36" s="240">
        <f>VLOOKUP($B36,'Complexity of the crisis'!$C$6:$AN$170,38,FALSE)</f>
        <v>2.5</v>
      </c>
      <c r="T36" s="133" t="str">
        <f>VLOOKUP(B36,Lists!$C$3:$E$163,3,FALSE)</f>
        <v>Africa</v>
      </c>
      <c r="U36" s="134">
        <f>VLOOKUP(B36,'INFORM Severity - hidden'!$C$5:$V$170,20,FALSE)</f>
        <v>44736</v>
      </c>
    </row>
    <row r="37" spans="1:21" x14ac:dyDescent="0.35">
      <c r="A37" s="130" t="str">
        <f t="array" ref="A37">IFERROR(INDEX(Lists!$B$2:$B$153,SMALL(IF(Lists!$I$2:$I$153="Individual",ROW(Lists!$B$2:$B$153)),ROW(33:33))-1,1),"")</f>
        <v>Northern Ethiopia Conflict</v>
      </c>
      <c r="B37" s="131" t="str">
        <f>VLOOKUP(A37,Lists!$B$2:$G$153,2,FALSE)</f>
        <v>ETH004</v>
      </c>
      <c r="C37" s="131" t="str">
        <f>VLOOKUP(B37,'INFORM Severity - hidden'!$C$5:$D$160,2,FALSE)</f>
        <v>Ethiopia</v>
      </c>
      <c r="D37" s="131" t="str">
        <f>VLOOKUP(A37,Lists!$B$2:$G$153,3,FALSE)</f>
        <v>ETH</v>
      </c>
      <c r="E37" s="132" t="str">
        <f>VLOOKUP(A37,Lists!$B$2:$G$153,5,FALSE)</f>
        <v>Conflict</v>
      </c>
      <c r="F37" s="238">
        <f t="shared" ref="F37:F68" si="5">IF(OR(N37="x",K37="x"),"x",ROUND((5-GEOMEAN(((5-K37)/5*4+1),((5-N37)/5*4+1),((5-N37)/5*4+1)))/4*3.5+Q37*0.3,1))</f>
        <v>4.2</v>
      </c>
      <c r="G37" s="129">
        <f t="shared" ref="G37:G68" si="6">IF(F37="x","x",ROUNDUP(F37,0))</f>
        <v>5</v>
      </c>
      <c r="H37" s="129" t="str">
        <f t="shared" ref="H37:H68" si="7">IF(N37="x","x",IF(K37="x","x",(IF(G37=5,"Very High",IF(G37=4,"High",IF(G37=3,"Medium",IF(G37=2,"Low","Very Low")))))))</f>
        <v>Very High</v>
      </c>
      <c r="I37" s="239" t="str">
        <f>INDEX(Trends!$D$3:$D$404,MATCH(B37,Trends!$C$3:$C$404,0))</f>
        <v>Decreasing</v>
      </c>
      <c r="J37" s="129" t="str">
        <f>VLOOKUP($B37,Reliability!$A$3:$I$170,9,FALSE)</f>
        <v>High</v>
      </c>
      <c r="K37" s="240">
        <f t="shared" ref="K37:K68" si="8">IF(OR(M37="x",L37="x"),"x",ROUND((5-GEOMEAN(((5-L37)/5*4+1),((5-M37)/5*4+1),((5-M37)/5*4+1)))/4*5,1))</f>
        <v>4</v>
      </c>
      <c r="L37" s="240">
        <f>VLOOKUP($B37,'Impact of the crisis'!$C$6:$N$170,12,FALSE)</f>
        <v>3</v>
      </c>
      <c r="M37" s="240">
        <f>VLOOKUP($B37,'Impact of the crisis'!$C$6:$AB$170,26,FALSE)</f>
        <v>4.4000000000000004</v>
      </c>
      <c r="N37" s="240">
        <f>VLOOKUP($B37,'Conditions of people affected'!$C$6:$R$170,16,FALSE)</f>
        <v>4.5</v>
      </c>
      <c r="O37" s="240">
        <f>VLOOKUP($B37,'Conditions of people affected'!$C$6:$R$170,9,FALSE)</f>
        <v>5</v>
      </c>
      <c r="P37" s="240">
        <f>VLOOKUP($B37,'Conditions of people affected'!$C$6:$R$170,15,FALSE)</f>
        <v>4</v>
      </c>
      <c r="Q37" s="240">
        <f t="shared" ref="Q37:Q68" si="9">IF(OR(S37="x",R37="x"),R37,ROUND((5-GEOMEAN(((5-R37)/5*4+1),((5-S37)/5*4+1)))/4*5,1))</f>
        <v>3.9</v>
      </c>
      <c r="R37" s="240">
        <f>VLOOKUP($B37,'Complexity of the crisis'!$C$6:$AN$170,22,FALSE)</f>
        <v>3.8</v>
      </c>
      <c r="S37" s="240">
        <f>VLOOKUP($B37,'Complexity of the crisis'!$C$6:$AN$170,38,FALSE)</f>
        <v>4</v>
      </c>
      <c r="T37" s="133" t="str">
        <f>VLOOKUP(B37,Lists!$C$3:$E$163,3,FALSE)</f>
        <v>Africa</v>
      </c>
      <c r="U37" s="134">
        <f>VLOOKUP(B37,'INFORM Severity - hidden'!$C$5:$V$170,20,FALSE)</f>
        <v>44736</v>
      </c>
    </row>
    <row r="38" spans="1:21" x14ac:dyDescent="0.35">
      <c r="A38" s="130" t="str">
        <f t="array" ref="A38">IFERROR(INDEX(Lists!$B$2:$B$153,SMALL(IF(Lists!$I$2:$I$153="Individual",ROW(Lists!$B$2:$B$153)),ROW(34:34))-1,1),"")</f>
        <v>Drought in Ethiopia</v>
      </c>
      <c r="B38" s="131" t="str">
        <f>VLOOKUP(A38,Lists!$B$2:$G$153,2,FALSE)</f>
        <v>ETH005</v>
      </c>
      <c r="C38" s="131" t="str">
        <f>VLOOKUP(B38,'INFORM Severity - hidden'!$C$5:$D$160,2,FALSE)</f>
        <v>Ethiopia</v>
      </c>
      <c r="D38" s="131" t="str">
        <f>VLOOKUP(A38,Lists!$B$2:$G$153,3,FALSE)</f>
        <v>ETH</v>
      </c>
      <c r="E38" s="132" t="str">
        <f>VLOOKUP(A38,Lists!$B$2:$G$153,5,FALSE)</f>
        <v>Drought</v>
      </c>
      <c r="F38" s="238">
        <f t="shared" si="5"/>
        <v>3.5</v>
      </c>
      <c r="G38" s="129">
        <f t="shared" si="6"/>
        <v>4</v>
      </c>
      <c r="H38" s="129" t="str">
        <f t="shared" si="7"/>
        <v>High</v>
      </c>
      <c r="I38" s="239" t="str">
        <f>INDEX(Trends!$D$3:$D$404,MATCH(B38,Trends!$C$3:$C$404,0))</f>
        <v>Increasing</v>
      </c>
      <c r="J38" s="129" t="str">
        <f>VLOOKUP($B38,Reliability!$A$3:$I$170,9,FALSE)</f>
        <v>High</v>
      </c>
      <c r="K38" s="240">
        <f t="shared" si="8"/>
        <v>2.7</v>
      </c>
      <c r="L38" s="240">
        <f>VLOOKUP($B38,'Impact of the crisis'!$C$6:$N$170,12,FALSE)</f>
        <v>3.9</v>
      </c>
      <c r="M38" s="240">
        <f>VLOOKUP($B38,'Impact of the crisis'!$C$6:$AB$170,26,FALSE)</f>
        <v>1.9</v>
      </c>
      <c r="N38" s="240">
        <f>VLOOKUP($B38,'Conditions of people affected'!$C$6:$R$170,16,FALSE)</f>
        <v>3.9</v>
      </c>
      <c r="O38" s="240">
        <f>VLOOKUP($B38,'Conditions of people affected'!$C$6:$R$170,9,FALSE)</f>
        <v>4.8</v>
      </c>
      <c r="P38" s="240">
        <f>VLOOKUP($B38,'Conditions of people affected'!$C$6:$R$170,15,FALSE)</f>
        <v>3</v>
      </c>
      <c r="Q38" s="240">
        <f t="shared" si="9"/>
        <v>3.4</v>
      </c>
      <c r="R38" s="240">
        <f>VLOOKUP($B38,'Complexity of the crisis'!$C$6:$AN$170,22,FALSE)</f>
        <v>3.8</v>
      </c>
      <c r="S38" s="240">
        <f>VLOOKUP($B38,'Complexity of the crisis'!$C$6:$AN$170,38,FALSE)</f>
        <v>3</v>
      </c>
      <c r="T38" s="133" t="str">
        <f>VLOOKUP(B38,Lists!$C$3:$E$163,3,FALSE)</f>
        <v>Africa</v>
      </c>
      <c r="U38" s="134">
        <f>VLOOKUP(B38,'INFORM Severity - hidden'!$C$5:$V$170,20,FALSE)</f>
        <v>44738</v>
      </c>
    </row>
    <row r="39" spans="1:21" x14ac:dyDescent="0.35">
      <c r="A39" s="130" t="str">
        <f t="array" ref="A39">IFERROR(INDEX(Lists!$B$2:$B$153,SMALL(IF(Lists!$I$2:$I$153="Individual",ROW(Lists!$B$2:$B$153)),ROW(35:35))-1,1),"")</f>
        <v>Mixed migration flows in Greece</v>
      </c>
      <c r="B39" s="131" t="str">
        <f>VLOOKUP(A39,Lists!$B$2:$G$153,2,FALSE)</f>
        <v>GRC002</v>
      </c>
      <c r="C39" s="131" t="str">
        <f>VLOOKUP(B39,'INFORM Severity - hidden'!$C$5:$D$160,2,FALSE)</f>
        <v>Greece</v>
      </c>
      <c r="D39" s="131" t="str">
        <f>VLOOKUP(A39,Lists!$B$2:$G$153,3,FALSE)</f>
        <v>GRC</v>
      </c>
      <c r="E39" s="132" t="str">
        <f>VLOOKUP(A39,Lists!$B$2:$G$153,5,FALSE)</f>
        <v>International displacement</v>
      </c>
      <c r="F39" s="238">
        <f t="shared" si="5"/>
        <v>1.6</v>
      </c>
      <c r="G39" s="129">
        <f t="shared" si="6"/>
        <v>2</v>
      </c>
      <c r="H39" s="129" t="str">
        <f t="shared" si="7"/>
        <v>Low</v>
      </c>
      <c r="I39" s="239" t="str">
        <f>INDEX(Trends!$D$3:$D$404,MATCH(B39,Trends!$C$3:$C$404,0))</f>
        <v>Stable</v>
      </c>
      <c r="J39" s="129" t="str">
        <f>VLOOKUP($B39,Reliability!$A$3:$I$170,9,FALSE)</f>
        <v>High</v>
      </c>
      <c r="K39" s="240">
        <f t="shared" si="8"/>
        <v>2.2999999999999998</v>
      </c>
      <c r="L39" s="240">
        <f>VLOOKUP($B39,'Impact of the crisis'!$C$6:$N$170,12,FALSE)</f>
        <v>0.3</v>
      </c>
      <c r="M39" s="240">
        <f>VLOOKUP($B39,'Impact of the crisis'!$C$6:$AB$170,26,FALSE)</f>
        <v>3</v>
      </c>
      <c r="N39" s="240">
        <f>VLOOKUP($B39,'Conditions of people affected'!$C$6:$R$170,16,FALSE)</f>
        <v>1.25</v>
      </c>
      <c r="O39" s="240">
        <f>VLOOKUP($B39,'Conditions of people affected'!$C$6:$R$170,9,FALSE)</f>
        <v>0.5</v>
      </c>
      <c r="P39" s="240">
        <f>VLOOKUP($B39,'Conditions of people affected'!$C$6:$R$170,15,FALSE)</f>
        <v>2</v>
      </c>
      <c r="Q39" s="240">
        <f t="shared" si="9"/>
        <v>1.7</v>
      </c>
      <c r="R39" s="240">
        <f>VLOOKUP($B39,'Complexity of the crisis'!$C$6:$AN$170,22,FALSE)</f>
        <v>1.9</v>
      </c>
      <c r="S39" s="240">
        <f>VLOOKUP($B39,'Complexity of the crisis'!$C$6:$AN$170,38,FALSE)</f>
        <v>1.5</v>
      </c>
      <c r="T39" s="133" t="str">
        <f>VLOOKUP(B39,Lists!$C$3:$E$163,3,FALSE)</f>
        <v>Europe</v>
      </c>
      <c r="U39" s="134">
        <f>VLOOKUP(B39,'INFORM Severity - hidden'!$C$5:$V$170,20,FALSE)</f>
        <v>44677</v>
      </c>
    </row>
    <row r="40" spans="1:21" x14ac:dyDescent="0.35">
      <c r="A40" s="130" t="str">
        <f t="array" ref="A40">IFERROR(INDEX(Lists!$B$2:$B$153,SMALL(IF(Lists!$I$2:$I$153="Individual",ROW(Lists!$B$2:$B$153)),ROW(36:36))-1,1),"")</f>
        <v>Complex crisis in Guatemala</v>
      </c>
      <c r="B40" s="131" t="str">
        <f>VLOOKUP(A40,Lists!$B$2:$G$153,2,FALSE)</f>
        <v>GTM001</v>
      </c>
      <c r="C40" s="131" t="str">
        <f>VLOOKUP(B40,'INFORM Severity - hidden'!$C$5:$D$160,2,FALSE)</f>
        <v>Guatemala</v>
      </c>
      <c r="D40" s="131" t="str">
        <f>VLOOKUP(A40,Lists!$B$2:$G$153,3,FALSE)</f>
        <v>GTM</v>
      </c>
      <c r="E40" s="132" t="str">
        <f>VLOOKUP(A40,Lists!$B$2:$G$153,5,FALSE)</f>
        <v>Complex crisis</v>
      </c>
      <c r="F40" s="238">
        <f t="shared" si="5"/>
        <v>3.6</v>
      </c>
      <c r="G40" s="129">
        <f t="shared" si="6"/>
        <v>4</v>
      </c>
      <c r="H40" s="129" t="str">
        <f t="shared" si="7"/>
        <v>High</v>
      </c>
      <c r="I40" s="239" t="str">
        <f>INDEX(Trends!$D$3:$D$404,MATCH(B40,Trends!$C$3:$C$404,0))</f>
        <v>Stable</v>
      </c>
      <c r="J40" s="129" t="str">
        <f>VLOOKUP($B40,Reliability!$A$3:$I$170,9,FALSE)</f>
        <v>Very High</v>
      </c>
      <c r="K40" s="240">
        <f t="shared" si="8"/>
        <v>3.7</v>
      </c>
      <c r="L40" s="240">
        <f>VLOOKUP($B40,'Impact of the crisis'!$C$6:$N$170,12,FALSE)</f>
        <v>4.4000000000000004</v>
      </c>
      <c r="M40" s="240">
        <f>VLOOKUP($B40,'Impact of the crisis'!$C$6:$AB$170,26,FALSE)</f>
        <v>3.2</v>
      </c>
      <c r="N40" s="240">
        <f>VLOOKUP($B40,'Conditions of people affected'!$C$6:$R$170,16,FALSE)</f>
        <v>3.65</v>
      </c>
      <c r="O40" s="240">
        <f>VLOOKUP($B40,'Conditions of people affected'!$C$6:$R$170,9,FALSE)</f>
        <v>4.3</v>
      </c>
      <c r="P40" s="240">
        <f>VLOOKUP($B40,'Conditions of people affected'!$C$6:$R$170,15,FALSE)</f>
        <v>3</v>
      </c>
      <c r="Q40" s="240">
        <f t="shared" si="9"/>
        <v>3.4</v>
      </c>
      <c r="R40" s="240">
        <f>VLOOKUP($B40,'Complexity of the crisis'!$C$6:$AN$170,22,FALSE)</f>
        <v>3.2</v>
      </c>
      <c r="S40" s="240">
        <f>VLOOKUP($B40,'Complexity of the crisis'!$C$6:$AN$170,38,FALSE)</f>
        <v>3.5</v>
      </c>
      <c r="T40" s="133" t="str">
        <f>VLOOKUP(B40,Lists!$C$3:$E$163,3,FALSE)</f>
        <v>Americas</v>
      </c>
      <c r="U40" s="134">
        <f>VLOOKUP(B40,'INFORM Severity - hidden'!$C$5:$V$170,20,FALSE)</f>
        <v>44741</v>
      </c>
    </row>
    <row r="41" spans="1:21" x14ac:dyDescent="0.35">
      <c r="A41" s="130" t="str">
        <f t="array" ref="A41">IFERROR(INDEX(Lists!$B$2:$B$153,SMALL(IF(Lists!$I$2:$I$153="Individual",ROW(Lists!$B$2:$B$153)),ROW(37:37))-1,1),"")</f>
        <v>Complex crisis in Honduras</v>
      </c>
      <c r="B41" s="131" t="str">
        <f>VLOOKUP(A41,Lists!$B$2:$G$153,2,FALSE)</f>
        <v>HND001</v>
      </c>
      <c r="C41" s="131" t="str">
        <f>VLOOKUP(B41,'INFORM Severity - hidden'!$C$5:$D$160,2,FALSE)</f>
        <v>Honduras</v>
      </c>
      <c r="D41" s="131" t="str">
        <f>VLOOKUP(A41,Lists!$B$2:$G$153,3,FALSE)</f>
        <v>HND</v>
      </c>
      <c r="E41" s="132" t="str">
        <f>VLOOKUP(A41,Lists!$B$2:$G$153,5,FALSE)</f>
        <v>Complex crisis</v>
      </c>
      <c r="F41" s="238">
        <f t="shared" si="5"/>
        <v>3.3</v>
      </c>
      <c r="G41" s="129">
        <f t="shared" si="6"/>
        <v>4</v>
      </c>
      <c r="H41" s="129" t="str">
        <f t="shared" si="7"/>
        <v>High</v>
      </c>
      <c r="I41" s="239" t="str">
        <f>INDEX(Trends!$D$3:$D$404,MATCH(B41,Trends!$C$3:$C$404,0))</f>
        <v>Decreasing</v>
      </c>
      <c r="J41" s="129" t="str">
        <f>VLOOKUP($B41,Reliability!$A$3:$I$170,9,FALSE)</f>
        <v>Very High</v>
      </c>
      <c r="K41" s="240">
        <f t="shared" si="8"/>
        <v>3.5</v>
      </c>
      <c r="L41" s="240">
        <f>VLOOKUP($B41,'Impact of the crisis'!$C$6:$N$170,12,FALSE)</f>
        <v>4.2</v>
      </c>
      <c r="M41" s="240">
        <f>VLOOKUP($B41,'Impact of the crisis'!$C$6:$AB$170,26,FALSE)</f>
        <v>3.1</v>
      </c>
      <c r="N41" s="240">
        <f>VLOOKUP($B41,'Conditions of people affected'!$C$6:$R$170,16,FALSE)</f>
        <v>3.55</v>
      </c>
      <c r="O41" s="240">
        <f>VLOOKUP($B41,'Conditions of people affected'!$C$6:$R$170,9,FALSE)</f>
        <v>4.0999999999999996</v>
      </c>
      <c r="P41" s="240">
        <f>VLOOKUP($B41,'Conditions of people affected'!$C$6:$R$170,15,FALSE)</f>
        <v>3</v>
      </c>
      <c r="Q41" s="240">
        <f t="shared" si="9"/>
        <v>2.8</v>
      </c>
      <c r="R41" s="240">
        <f>VLOOKUP($B41,'Complexity of the crisis'!$C$6:$AN$170,22,FALSE)</f>
        <v>3</v>
      </c>
      <c r="S41" s="240">
        <f>VLOOKUP($B41,'Complexity of the crisis'!$C$6:$AN$170,38,FALSE)</f>
        <v>2.5</v>
      </c>
      <c r="T41" s="133" t="str">
        <f>VLOOKUP(B41,Lists!$C$3:$E$163,3,FALSE)</f>
        <v>Americas</v>
      </c>
      <c r="U41" s="134">
        <f>VLOOKUP(B41,'INFORM Severity - hidden'!$C$5:$V$170,20,FALSE)</f>
        <v>44742</v>
      </c>
    </row>
    <row r="42" spans="1:21" x14ac:dyDescent="0.35">
      <c r="A42" s="130" t="str">
        <f t="array" ref="A42">IFERROR(INDEX(Lists!$B$2:$B$153,SMALL(IF(Lists!$I$2:$I$153="Individual",ROW(Lists!$B$2:$B$153)),ROW(38:38))-1,1),"")</f>
        <v>Complex crisis in Haiti</v>
      </c>
      <c r="B42" s="131" t="str">
        <f>VLOOKUP(A42,Lists!$B$2:$G$153,2,FALSE)</f>
        <v>HTI001</v>
      </c>
      <c r="C42" s="131" t="str">
        <f>VLOOKUP(B42,'INFORM Severity - hidden'!$C$5:$D$160,2,FALSE)</f>
        <v>Haiti</v>
      </c>
      <c r="D42" s="131" t="str">
        <f>VLOOKUP(A42,Lists!$B$2:$G$153,3,FALSE)</f>
        <v>HTI</v>
      </c>
      <c r="E42" s="132" t="str">
        <f>VLOOKUP(A42,Lists!$B$2:$G$153,5,FALSE)</f>
        <v>Complex crisis</v>
      </c>
      <c r="F42" s="238">
        <f t="shared" si="5"/>
        <v>4.2</v>
      </c>
      <c r="G42" s="129">
        <f t="shared" si="6"/>
        <v>5</v>
      </c>
      <c r="H42" s="129" t="str">
        <f t="shared" si="7"/>
        <v>Very High</v>
      </c>
      <c r="I42" s="239" t="str">
        <f>INDEX(Trends!$D$3:$D$404,MATCH(B42,Trends!$C$3:$C$404,0))</f>
        <v>Stable</v>
      </c>
      <c r="J42" s="129" t="str">
        <f>VLOOKUP($B42,Reliability!$A$3:$I$170,9,FALSE)</f>
        <v>High</v>
      </c>
      <c r="K42" s="240">
        <f t="shared" si="8"/>
        <v>3.9</v>
      </c>
      <c r="L42" s="240">
        <f>VLOOKUP($B42,'Impact of the crisis'!$C$6:$N$170,12,FALSE)</f>
        <v>4</v>
      </c>
      <c r="M42" s="240">
        <f>VLOOKUP($B42,'Impact of the crisis'!$C$6:$AB$170,26,FALSE)</f>
        <v>3.8</v>
      </c>
      <c r="N42" s="240">
        <f>VLOOKUP($B42,'Conditions of people affected'!$C$6:$R$170,16,FALSE)</f>
        <v>4.7</v>
      </c>
      <c r="O42" s="240">
        <f>VLOOKUP($B42,'Conditions of people affected'!$C$6:$R$170,9,FALSE)</f>
        <v>4.4000000000000004</v>
      </c>
      <c r="P42" s="240">
        <f>VLOOKUP($B42,'Conditions of people affected'!$C$6:$R$170,15,FALSE)</f>
        <v>5</v>
      </c>
      <c r="Q42" s="240">
        <f t="shared" si="9"/>
        <v>3.6</v>
      </c>
      <c r="R42" s="240">
        <f>VLOOKUP($B42,'Complexity of the crisis'!$C$6:$AN$170,22,FALSE)</f>
        <v>3.2</v>
      </c>
      <c r="S42" s="240">
        <f>VLOOKUP($B42,'Complexity of the crisis'!$C$6:$AN$170,38,FALSE)</f>
        <v>4</v>
      </c>
      <c r="T42" s="133" t="str">
        <f>VLOOKUP(B42,Lists!$C$3:$E$163,3,FALSE)</f>
        <v>Americas</v>
      </c>
      <c r="U42" s="134">
        <f>VLOOKUP(B42,'INFORM Severity - hidden'!$C$5:$V$170,20,FALSE)</f>
        <v>44740</v>
      </c>
    </row>
    <row r="43" spans="1:21" x14ac:dyDescent="0.35">
      <c r="A43" s="130" t="str">
        <f t="array" ref="A43">IFERROR(INDEX(Lists!$B$2:$B$153,SMALL(IF(Lists!$I$2:$I$153="Individual",ROW(Lists!$B$2:$B$153)),ROW(39:39))-1,1),"")</f>
        <v xml:space="preserve">Nippes Earthquake </v>
      </c>
      <c r="B43" s="131" t="str">
        <f>VLOOKUP(A43,Lists!$B$2:$G$153,2,FALSE)</f>
        <v>HTI002</v>
      </c>
      <c r="C43" s="131" t="str">
        <f>VLOOKUP(B43,'INFORM Severity - hidden'!$C$5:$D$160,2,FALSE)</f>
        <v>Haiti</v>
      </c>
      <c r="D43" s="131" t="str">
        <f>VLOOKUP(A43,Lists!$B$2:$G$153,3,FALSE)</f>
        <v>HTI</v>
      </c>
      <c r="E43" s="132" t="str">
        <f>VLOOKUP(A43,Lists!$B$2:$G$153,5,FALSE)</f>
        <v>Earthquake</v>
      </c>
      <c r="F43" s="238">
        <f t="shared" si="5"/>
        <v>3.1</v>
      </c>
      <c r="G43" s="129">
        <f t="shared" si="6"/>
        <v>4</v>
      </c>
      <c r="H43" s="129" t="str">
        <f t="shared" si="7"/>
        <v>High</v>
      </c>
      <c r="I43" s="239" t="str">
        <f>INDEX(Trends!$D$3:$D$404,MATCH(B43,Trends!$C$3:$C$404,0))</f>
        <v>Stable</v>
      </c>
      <c r="J43" s="129" t="str">
        <f>VLOOKUP($B43,Reliability!$A$3:$I$170,9,FALSE)</f>
        <v>High</v>
      </c>
      <c r="K43" s="240">
        <f t="shared" si="8"/>
        <v>3.1</v>
      </c>
      <c r="L43" s="240">
        <f>VLOOKUP($B43,'Impact of the crisis'!$C$6:$N$170,12,FALSE)</f>
        <v>2.4</v>
      </c>
      <c r="M43" s="240">
        <f>VLOOKUP($B43,'Impact of the crisis'!$C$6:$AB$170,26,FALSE)</f>
        <v>3.4</v>
      </c>
      <c r="N43" s="240">
        <f>VLOOKUP($B43,'Conditions of people affected'!$C$6:$R$170,16,FALSE)</f>
        <v>3</v>
      </c>
      <c r="O43" s="240">
        <f>VLOOKUP($B43,'Conditions of people affected'!$C$6:$R$170,9,FALSE)</f>
        <v>3</v>
      </c>
      <c r="P43" s="240">
        <f>VLOOKUP($B43,'Conditions of people affected'!$C$6:$R$170,15,FALSE)</f>
        <v>3</v>
      </c>
      <c r="Q43" s="240">
        <f t="shared" si="9"/>
        <v>3.1</v>
      </c>
      <c r="R43" s="240">
        <f>VLOOKUP($B43,'Complexity of the crisis'!$C$6:$AN$170,22,FALSE)</f>
        <v>3.2</v>
      </c>
      <c r="S43" s="240">
        <f>VLOOKUP($B43,'Complexity of the crisis'!$C$6:$AN$170,38,FALSE)</f>
        <v>3</v>
      </c>
      <c r="T43" s="133" t="str">
        <f>VLOOKUP(B43,Lists!$C$3:$E$163,3,FALSE)</f>
        <v>Americas</v>
      </c>
      <c r="U43" s="134">
        <f>VLOOKUP(B43,'INFORM Severity - hidden'!$C$5:$V$170,20,FALSE)</f>
        <v>44740</v>
      </c>
    </row>
    <row r="44" spans="1:21" x14ac:dyDescent="0.35">
      <c r="A44" s="130" t="str">
        <f t="array" ref="A44">IFERROR(INDEX(Lists!$B$2:$B$153,SMALL(IF(Lists!$I$2:$I$153="Individual",ROW(Lists!$B$2:$B$153)),ROW(40:40))-1,1),"")</f>
        <v>Displacement from Ukraine conflict in Hungary</v>
      </c>
      <c r="B44" s="131" t="str">
        <f>VLOOKUP(A44,Lists!$B$2:$G$153,2,FALSE)</f>
        <v>HUN002</v>
      </c>
      <c r="C44" s="131" t="str">
        <f>VLOOKUP(B44,'INFORM Severity - hidden'!$C$5:$D$160,2,FALSE)</f>
        <v>Hungary</v>
      </c>
      <c r="D44" s="131" t="str">
        <f>VLOOKUP(A44,Lists!$B$2:$G$153,3,FALSE)</f>
        <v>HUN</v>
      </c>
      <c r="E44" s="132" t="str">
        <f>VLOOKUP(A44,Lists!$B$2:$G$153,5,FALSE)</f>
        <v>International displacement</v>
      </c>
      <c r="F44" s="238">
        <f t="shared" si="5"/>
        <v>1.4</v>
      </c>
      <c r="G44" s="129">
        <f t="shared" si="6"/>
        <v>2</v>
      </c>
      <c r="H44" s="129" t="str">
        <f t="shared" si="7"/>
        <v>Low</v>
      </c>
      <c r="I44" s="239" t="str">
        <f>INDEX(Trends!$D$3:$D$404,MATCH(B44,Trends!$C$3:$C$404,0))</f>
        <v>Increasing</v>
      </c>
      <c r="J44" s="129" t="str">
        <f>VLOOKUP($B44,Reliability!$A$3:$I$170,9,FALSE)</f>
        <v>High</v>
      </c>
      <c r="K44" s="240">
        <f t="shared" si="8"/>
        <v>2.1</v>
      </c>
      <c r="L44" s="240">
        <f>VLOOKUP($B44,'Impact of the crisis'!$C$6:$N$170,12,FALSE)</f>
        <v>0.1</v>
      </c>
      <c r="M44" s="240">
        <f>VLOOKUP($B44,'Impact of the crisis'!$C$6:$AB$170,26,FALSE)</f>
        <v>2.8</v>
      </c>
      <c r="N44" s="240">
        <f>VLOOKUP($B44,'Conditions of people affected'!$C$6:$R$170,16,FALSE)</f>
        <v>1</v>
      </c>
      <c r="O44" s="240">
        <f>VLOOKUP($B44,'Conditions of people affected'!$C$6:$R$170,9,FALSE)</f>
        <v>0</v>
      </c>
      <c r="P44" s="240">
        <f>VLOOKUP($B44,'Conditions of people affected'!$C$6:$R$170,15,FALSE)</f>
        <v>2</v>
      </c>
      <c r="Q44" s="240">
        <f t="shared" si="9"/>
        <v>1.5</v>
      </c>
      <c r="R44" s="240">
        <f>VLOOKUP($B44,'Complexity of the crisis'!$C$6:$AN$170,22,FALSE)</f>
        <v>1.4</v>
      </c>
      <c r="S44" s="240">
        <f>VLOOKUP($B44,'Complexity of the crisis'!$C$6:$AN$170,38,FALSE)</f>
        <v>1.5</v>
      </c>
      <c r="T44" s="133" t="str">
        <f>VLOOKUP(B44,Lists!$C$3:$E$163,3,FALSE)</f>
        <v>Europe</v>
      </c>
      <c r="U44" s="134">
        <f>VLOOKUP(B44,'INFORM Severity - hidden'!$C$5:$V$170,20,FALSE)</f>
        <v>44693</v>
      </c>
    </row>
    <row r="45" spans="1:21" x14ac:dyDescent="0.35">
      <c r="A45" s="130" t="str">
        <f t="array" ref="A45">IFERROR(INDEX(Lists!$B$2:$B$153,SMALL(IF(Lists!$I$2:$I$153="Individual",ROW(Lists!$B$2:$B$153)),ROW(41:41))-1,1),"")</f>
        <v>Papua Conflict</v>
      </c>
      <c r="B45" s="131" t="str">
        <f>VLOOKUP(A45,Lists!$B$2:$G$153,2,FALSE)</f>
        <v>IDN002</v>
      </c>
      <c r="C45" s="131" t="str">
        <f>VLOOKUP(B45,'INFORM Severity - hidden'!$C$5:$D$160,2,FALSE)</f>
        <v>Indonesia</v>
      </c>
      <c r="D45" s="131" t="str">
        <f>VLOOKUP(A45,Lists!$B$2:$G$153,3,FALSE)</f>
        <v>IDN</v>
      </c>
      <c r="E45" s="132" t="str">
        <f>VLOOKUP(A45,Lists!$B$2:$G$153,5,FALSE)</f>
        <v>Conflict</v>
      </c>
      <c r="F45" s="238">
        <f t="shared" si="5"/>
        <v>2.6</v>
      </c>
      <c r="G45" s="129">
        <f t="shared" si="6"/>
        <v>3</v>
      </c>
      <c r="H45" s="129" t="str">
        <f t="shared" si="7"/>
        <v>Medium</v>
      </c>
      <c r="I45" s="239" t="str">
        <f>INDEX(Trends!$D$3:$D$404,MATCH(B45,Trends!$C$3:$C$404,0))</f>
        <v>Increasing</v>
      </c>
      <c r="J45" s="129" t="str">
        <f>VLOOKUP($B45,Reliability!$A$3:$I$170,9,FALSE)</f>
        <v>High</v>
      </c>
      <c r="K45" s="240">
        <f t="shared" si="8"/>
        <v>2.9</v>
      </c>
      <c r="L45" s="240">
        <f>VLOOKUP($B45,'Impact of the crisis'!$C$6:$N$170,12,FALSE)</f>
        <v>2.1</v>
      </c>
      <c r="M45" s="240">
        <f>VLOOKUP($B45,'Impact of the crisis'!$C$6:$AB$170,26,FALSE)</f>
        <v>3.3</v>
      </c>
      <c r="N45" s="240">
        <f>VLOOKUP($B45,'Conditions of people affected'!$C$6:$R$170,16,FALSE)</f>
        <v>1.85</v>
      </c>
      <c r="O45" s="240">
        <f>VLOOKUP($B45,'Conditions of people affected'!$C$6:$R$170,9,FALSE)</f>
        <v>1.7</v>
      </c>
      <c r="P45" s="240">
        <f>VLOOKUP($B45,'Conditions of people affected'!$C$6:$R$170,15,FALSE)</f>
        <v>2</v>
      </c>
      <c r="Q45" s="240">
        <f t="shared" si="9"/>
        <v>3.3</v>
      </c>
      <c r="R45" s="240">
        <f>VLOOKUP($B45,'Complexity of the crisis'!$C$6:$AN$170,22,FALSE)</f>
        <v>2.5</v>
      </c>
      <c r="S45" s="240">
        <f>VLOOKUP($B45,'Complexity of the crisis'!$C$6:$AN$170,38,FALSE)</f>
        <v>4</v>
      </c>
      <c r="T45" s="133" t="str">
        <f>VLOOKUP(B45,Lists!$C$3:$E$163,3,FALSE)</f>
        <v>Asia</v>
      </c>
      <c r="U45" s="134">
        <f>VLOOKUP(B45,'INFORM Severity - hidden'!$C$5:$V$170,20,FALSE)</f>
        <v>44739</v>
      </c>
    </row>
    <row r="46" spans="1:21" x14ac:dyDescent="0.35">
      <c r="A46" s="130" t="str">
        <f t="array" ref="A46">IFERROR(INDEX(Lists!$B$2:$B$153,SMALL(IF(Lists!$I$2:$I$153="Individual",ROW(Lists!$B$2:$B$153)),ROW(42:42))-1,1),"")</f>
        <v>Conflict in Jammu and Kashmir</v>
      </c>
      <c r="B46" s="131" t="str">
        <f>VLOOKUP(A46,Lists!$B$2:$G$153,2,FALSE)</f>
        <v>IND002</v>
      </c>
      <c r="C46" s="131" t="str">
        <f>VLOOKUP(B46,'INFORM Severity - hidden'!$C$5:$D$160,2,FALSE)</f>
        <v>India</v>
      </c>
      <c r="D46" s="131" t="str">
        <f>VLOOKUP(A46,Lists!$B$2:$G$153,3,FALSE)</f>
        <v>IND</v>
      </c>
      <c r="E46" s="132" t="str">
        <f>VLOOKUP(A46,Lists!$B$2:$G$153,5,FALSE)</f>
        <v>Conflict</v>
      </c>
      <c r="F46" s="238" t="str">
        <f t="shared" si="5"/>
        <v>x</v>
      </c>
      <c r="G46" s="129" t="str">
        <f t="shared" si="6"/>
        <v>x</v>
      </c>
      <c r="H46" s="129" t="str">
        <f t="shared" si="7"/>
        <v>x</v>
      </c>
      <c r="I46" s="239" t="str">
        <f>INDEX(Trends!$D$3:$D$404,MATCH(B46,Trends!$C$3:$C$404,0))</f>
        <v>-</v>
      </c>
      <c r="J46" s="129" t="str">
        <f>VLOOKUP($B46,Reliability!$A$3:$I$170,9,FALSE)</f>
        <v>Very Low</v>
      </c>
      <c r="K46" s="240">
        <f t="shared" si="8"/>
        <v>2.9</v>
      </c>
      <c r="L46" s="240">
        <f>VLOOKUP($B46,'Impact of the crisis'!$C$6:$N$170,12,FALSE)</f>
        <v>2</v>
      </c>
      <c r="M46" s="240">
        <f>VLOOKUP($B46,'Impact of the crisis'!$C$6:$AB$170,26,FALSE)</f>
        <v>3.3</v>
      </c>
      <c r="N46" s="240" t="str">
        <f>VLOOKUP($B46,'Conditions of people affected'!$C$6:$R$170,16,FALSE)</f>
        <v>x</v>
      </c>
      <c r="O46" s="240" t="str">
        <f>VLOOKUP($B46,'Conditions of people affected'!$C$6:$R$170,9,FALSE)</f>
        <v>x</v>
      </c>
      <c r="P46" s="240" t="str">
        <f>VLOOKUP($B46,'Conditions of people affected'!$C$6:$R$170,15,FALSE)</f>
        <v>x</v>
      </c>
      <c r="Q46" s="240">
        <f t="shared" si="9"/>
        <v>2.2999999999999998</v>
      </c>
      <c r="R46" s="240">
        <f>VLOOKUP($B46,'Complexity of the crisis'!$C$6:$AN$170,22,FALSE)</f>
        <v>2.5</v>
      </c>
      <c r="S46" s="240">
        <f>VLOOKUP($B46,'Complexity of the crisis'!$C$6:$AN$170,38,FALSE)</f>
        <v>2</v>
      </c>
      <c r="T46" s="133" t="str">
        <f>VLOOKUP(B46,Lists!$C$3:$E$163,3,FALSE)</f>
        <v>Asia</v>
      </c>
      <c r="U46" s="134">
        <f>VLOOKUP(B46,'INFORM Severity - hidden'!$C$5:$V$170,20,FALSE)</f>
        <v>44739</v>
      </c>
    </row>
    <row r="47" spans="1:21" x14ac:dyDescent="0.35">
      <c r="A47" s="130" t="str">
        <f t="array" ref="A47">IFERROR(INDEX(Lists!$B$2:$B$153,SMALL(IF(Lists!$I$2:$I$153="Individual",ROW(Lists!$B$2:$B$153)),ROW(43:43))-1,1),"")</f>
        <v>Afghan Refugees in Iran</v>
      </c>
      <c r="B47" s="131" t="str">
        <f>VLOOKUP(A47,Lists!$B$2:$G$153,2,FALSE)</f>
        <v>IRN004</v>
      </c>
      <c r="C47" s="131" t="str">
        <f>VLOOKUP(B47,'INFORM Severity - hidden'!$C$5:$D$160,2,FALSE)</f>
        <v>Iran</v>
      </c>
      <c r="D47" s="131" t="str">
        <f>VLOOKUP(A47,Lists!$B$2:$G$153,3,FALSE)</f>
        <v>IRN</v>
      </c>
      <c r="E47" s="132" t="str">
        <f>VLOOKUP(A47,Lists!$B$2:$G$153,5,FALSE)</f>
        <v>International displacement</v>
      </c>
      <c r="F47" s="238">
        <f t="shared" si="5"/>
        <v>3.6</v>
      </c>
      <c r="G47" s="129">
        <f t="shared" si="6"/>
        <v>4</v>
      </c>
      <c r="H47" s="129" t="str">
        <f t="shared" si="7"/>
        <v>High</v>
      </c>
      <c r="I47" s="239" t="str">
        <f>INDEX(Trends!$D$3:$D$404,MATCH(B47,Trends!$C$3:$C$404,0))</f>
        <v>Increasing</v>
      </c>
      <c r="J47" s="129" t="str">
        <f>VLOOKUP($B47,Reliability!$A$3:$I$170,9,FALSE)</f>
        <v>Medium</v>
      </c>
      <c r="K47" s="240">
        <f t="shared" si="8"/>
        <v>3.6</v>
      </c>
      <c r="L47" s="240">
        <f>VLOOKUP($B47,'Impact of the crisis'!$C$6:$N$170,12,FALSE)</f>
        <v>2.7</v>
      </c>
      <c r="M47" s="240">
        <f>VLOOKUP($B47,'Impact of the crisis'!$C$6:$AB$170,26,FALSE)</f>
        <v>3.9</v>
      </c>
      <c r="N47" s="240">
        <f>VLOOKUP($B47,'Conditions of people affected'!$C$6:$R$170,16,FALSE)</f>
        <v>4.05</v>
      </c>
      <c r="O47" s="240">
        <f>VLOOKUP($B47,'Conditions of people affected'!$C$6:$R$170,9,FALSE)</f>
        <v>4.0999999999999996</v>
      </c>
      <c r="P47" s="240">
        <f>VLOOKUP($B47,'Conditions of people affected'!$C$6:$R$170,15,FALSE)</f>
        <v>4</v>
      </c>
      <c r="Q47" s="240">
        <f t="shared" si="9"/>
        <v>2.9</v>
      </c>
      <c r="R47" s="240">
        <f>VLOOKUP($B47,'Complexity of the crisis'!$C$6:$AN$170,22,FALSE)</f>
        <v>3.3</v>
      </c>
      <c r="S47" s="240">
        <f>VLOOKUP($B47,'Complexity of the crisis'!$C$6:$AN$170,38,FALSE)</f>
        <v>2.5</v>
      </c>
      <c r="T47" s="133" t="str">
        <f>VLOOKUP(B47,Lists!$C$3:$E$163,3,FALSE)</f>
        <v>Middle east</v>
      </c>
      <c r="U47" s="134">
        <f>VLOOKUP(B47,'INFORM Severity - hidden'!$C$5:$V$170,20,FALSE)</f>
        <v>44733</v>
      </c>
    </row>
    <row r="48" spans="1:21" x14ac:dyDescent="0.35">
      <c r="A48" s="130" t="str">
        <f t="array" ref="A48">IFERROR(INDEX(Lists!$B$2:$B$153,SMALL(IF(Lists!$I$2:$I$153="Individual",ROW(Lists!$B$2:$B$153)),ROW(44:44))-1,1),"")</f>
        <v>Conflict  in Iraq</v>
      </c>
      <c r="B48" s="131" t="str">
        <f>VLOOKUP(A48,Lists!$B$2:$G$153,2,FALSE)</f>
        <v>IRQ002</v>
      </c>
      <c r="C48" s="131" t="str">
        <f>VLOOKUP(B48,'INFORM Severity - hidden'!$C$5:$D$160,2,FALSE)</f>
        <v>Iraq</v>
      </c>
      <c r="D48" s="131" t="str">
        <f>VLOOKUP(A48,Lists!$B$2:$G$153,3,FALSE)</f>
        <v>IRQ</v>
      </c>
      <c r="E48" s="132" t="str">
        <f>VLOOKUP(A48,Lists!$B$2:$G$153,5,FALSE)</f>
        <v>Conflict</v>
      </c>
      <c r="F48" s="238">
        <f t="shared" si="5"/>
        <v>3.9</v>
      </c>
      <c r="G48" s="129">
        <f t="shared" si="6"/>
        <v>4</v>
      </c>
      <c r="H48" s="129" t="str">
        <f t="shared" si="7"/>
        <v>High</v>
      </c>
      <c r="I48" s="239" t="str">
        <f>INDEX(Trends!$D$3:$D$404,MATCH(B48,Trends!$C$3:$C$404,0))</f>
        <v>Stable</v>
      </c>
      <c r="J48" s="129" t="str">
        <f>VLOOKUP($B48,Reliability!$A$3:$I$170,9,FALSE)</f>
        <v>High</v>
      </c>
      <c r="K48" s="240">
        <f t="shared" si="8"/>
        <v>4.2</v>
      </c>
      <c r="L48" s="240">
        <f>VLOOKUP($B48,'Impact of the crisis'!$C$6:$N$170,12,FALSE)</f>
        <v>4.7</v>
      </c>
      <c r="M48" s="240">
        <f>VLOOKUP($B48,'Impact of the crisis'!$C$6:$AB$170,26,FALSE)</f>
        <v>3.9</v>
      </c>
      <c r="N48" s="240">
        <f>VLOOKUP($B48,'Conditions of people affected'!$C$6:$R$170,16,FALSE)</f>
        <v>3.5</v>
      </c>
      <c r="O48" s="240">
        <f>VLOOKUP($B48,'Conditions of people affected'!$C$6:$R$170,9,FALSE)</f>
        <v>4</v>
      </c>
      <c r="P48" s="240">
        <f>VLOOKUP($B48,'Conditions of people affected'!$C$6:$R$170,15,FALSE)</f>
        <v>3</v>
      </c>
      <c r="Q48" s="240">
        <f t="shared" si="9"/>
        <v>4.0999999999999996</v>
      </c>
      <c r="R48" s="240">
        <f>VLOOKUP($B48,'Complexity of the crisis'!$C$6:$AN$170,22,FALSE)</f>
        <v>3.6</v>
      </c>
      <c r="S48" s="240">
        <f>VLOOKUP($B48,'Complexity of the crisis'!$C$6:$AN$170,38,FALSE)</f>
        <v>4.5</v>
      </c>
      <c r="T48" s="133" t="str">
        <f>VLOOKUP(B48,Lists!$C$3:$E$163,3,FALSE)</f>
        <v>Middle east</v>
      </c>
      <c r="U48" s="134">
        <f>VLOOKUP(B48,'INFORM Severity - hidden'!$C$5:$V$170,20,FALSE)</f>
        <v>44739</v>
      </c>
    </row>
    <row r="49" spans="1:21" x14ac:dyDescent="0.35">
      <c r="A49" s="130" t="str">
        <f t="array" ref="A49">IFERROR(INDEX(Lists!$B$2:$B$153,SMALL(IF(Lists!$I$2:$I$153="Individual",ROW(Lists!$B$2:$B$153)),ROW(45:45))-1,1),"")</f>
        <v>Syrian and Palestinian refugees in iraq</v>
      </c>
      <c r="B49" s="131" t="str">
        <f>VLOOKUP(A49,Lists!$B$2:$G$153,2,FALSE)</f>
        <v>IRQ003</v>
      </c>
      <c r="C49" s="131" t="str">
        <f>VLOOKUP(B49,'INFORM Severity - hidden'!$C$5:$D$160,2,FALSE)</f>
        <v>Iraq</v>
      </c>
      <c r="D49" s="131" t="str">
        <f>VLOOKUP(A49,Lists!$B$2:$G$153,3,FALSE)</f>
        <v>IRQ</v>
      </c>
      <c r="E49" s="132" t="str">
        <f>VLOOKUP(A49,Lists!$B$2:$G$153,5,FALSE)</f>
        <v>International displacement</v>
      </c>
      <c r="F49" s="238">
        <f t="shared" si="5"/>
        <v>3</v>
      </c>
      <c r="G49" s="129">
        <f t="shared" si="6"/>
        <v>3</v>
      </c>
      <c r="H49" s="129" t="str">
        <f t="shared" si="7"/>
        <v>Medium</v>
      </c>
      <c r="I49" s="239" t="str">
        <f>INDEX(Trends!$D$3:$D$404,MATCH(B49,Trends!$C$3:$C$404,0))</f>
        <v>Increasing</v>
      </c>
      <c r="J49" s="129" t="str">
        <f>VLOOKUP($B49,Reliability!$A$3:$I$170,9,FALSE)</f>
        <v>Medium</v>
      </c>
      <c r="K49" s="240">
        <f t="shared" si="8"/>
        <v>2.6</v>
      </c>
      <c r="L49" s="240">
        <f>VLOOKUP($B49,'Impact of the crisis'!$C$6:$N$170,12,FALSE)</f>
        <v>1.5</v>
      </c>
      <c r="M49" s="240">
        <f>VLOOKUP($B49,'Impact of the crisis'!$C$6:$AB$170,26,FALSE)</f>
        <v>3.1</v>
      </c>
      <c r="N49" s="240">
        <f>VLOOKUP($B49,'Conditions of people affected'!$C$6:$R$170,16,FALSE)</f>
        <v>2.9</v>
      </c>
      <c r="O49" s="240">
        <f>VLOOKUP($B49,'Conditions of people affected'!$C$6:$R$170,9,FALSE)</f>
        <v>2.8</v>
      </c>
      <c r="P49" s="240">
        <f>VLOOKUP($B49,'Conditions of people affected'!$C$6:$R$170,15,FALSE)</f>
        <v>3</v>
      </c>
      <c r="Q49" s="240">
        <f t="shared" si="9"/>
        <v>3.6</v>
      </c>
      <c r="R49" s="240">
        <f>VLOOKUP($B49,'Complexity of the crisis'!$C$6:$AN$170,22,FALSE)</f>
        <v>3.6</v>
      </c>
      <c r="S49" s="240">
        <f>VLOOKUP($B49,'Complexity of the crisis'!$C$6:$AN$170,38,FALSE)</f>
        <v>3.5</v>
      </c>
      <c r="T49" s="133" t="str">
        <f>VLOOKUP(B49,Lists!$C$3:$E$163,3,FALSE)</f>
        <v>Middle east</v>
      </c>
      <c r="U49" s="134">
        <f>VLOOKUP(B49,'INFORM Severity - hidden'!$C$5:$V$170,20,FALSE)</f>
        <v>44739</v>
      </c>
    </row>
    <row r="50" spans="1:21" x14ac:dyDescent="0.35">
      <c r="A50" s="130" t="str">
        <f t="array" ref="A50">IFERROR(INDEX(Lists!$B$2:$B$153,SMALL(IF(Lists!$I$2:$I$153="Individual",ROW(Lists!$B$2:$B$153)),ROW(46:46))-1,1),"")</f>
        <v>Mixed migration flows in Italy</v>
      </c>
      <c r="B50" s="131" t="str">
        <f>VLOOKUP(A50,Lists!$B$2:$G$153,2,FALSE)</f>
        <v>ITA002</v>
      </c>
      <c r="C50" s="131" t="str">
        <f>VLOOKUP(B50,'INFORM Severity - hidden'!$C$5:$D$160,2,FALSE)</f>
        <v>Italy</v>
      </c>
      <c r="D50" s="131" t="str">
        <f>VLOOKUP(A50,Lists!$B$2:$G$153,3,FALSE)</f>
        <v>ITA</v>
      </c>
      <c r="E50" s="132" t="str">
        <f>VLOOKUP(A50,Lists!$B$2:$G$153,5,FALSE)</f>
        <v>International displacement</v>
      </c>
      <c r="F50" s="238">
        <f t="shared" si="5"/>
        <v>1.9</v>
      </c>
      <c r="G50" s="129">
        <f t="shared" si="6"/>
        <v>2</v>
      </c>
      <c r="H50" s="129" t="str">
        <f t="shared" si="7"/>
        <v>Low</v>
      </c>
      <c r="I50" s="239" t="str">
        <f>INDEX(Trends!$D$3:$D$404,MATCH(B50,Trends!$C$3:$C$404,0))</f>
        <v>Stable</v>
      </c>
      <c r="J50" s="129" t="str">
        <f>VLOOKUP($B50,Reliability!$A$3:$I$170,9,FALSE)</f>
        <v>Medium</v>
      </c>
      <c r="K50" s="240">
        <f t="shared" si="8"/>
        <v>2.7</v>
      </c>
      <c r="L50" s="240">
        <f>VLOOKUP($B50,'Impact of the crisis'!$C$6:$N$170,12,FALSE)</f>
        <v>1.7</v>
      </c>
      <c r="M50" s="240">
        <f>VLOOKUP($B50,'Impact of the crisis'!$C$6:$AB$170,26,FALSE)</f>
        <v>3.1</v>
      </c>
      <c r="N50" s="240">
        <f>VLOOKUP($B50,'Conditions of people affected'!$C$6:$R$170,16,FALSE)</f>
        <v>1.6</v>
      </c>
      <c r="O50" s="240">
        <f>VLOOKUP($B50,'Conditions of people affected'!$C$6:$R$170,9,FALSE)</f>
        <v>2.2000000000000002</v>
      </c>
      <c r="P50" s="240">
        <f>VLOOKUP($B50,'Conditions of people affected'!$C$6:$R$170,15,FALSE)</f>
        <v>1</v>
      </c>
      <c r="Q50" s="240">
        <f t="shared" si="9"/>
        <v>1.5</v>
      </c>
      <c r="R50" s="240">
        <f>VLOOKUP($B50,'Complexity of the crisis'!$C$6:$AN$170,22,FALSE)</f>
        <v>1.5</v>
      </c>
      <c r="S50" s="240">
        <f>VLOOKUP($B50,'Complexity of the crisis'!$C$6:$AN$170,38,FALSE)</f>
        <v>1.5</v>
      </c>
      <c r="T50" s="133" t="str">
        <f>VLOOKUP(B50,Lists!$C$3:$E$163,3,FALSE)</f>
        <v>Europe</v>
      </c>
      <c r="U50" s="134">
        <f>VLOOKUP(B50,'INFORM Severity - hidden'!$C$5:$V$170,20,FALSE)</f>
        <v>44692</v>
      </c>
    </row>
    <row r="51" spans="1:21" x14ac:dyDescent="0.35">
      <c r="A51" s="130" t="str">
        <f t="array" ref="A51">IFERROR(INDEX(Lists!$B$2:$B$153,SMALL(IF(Lists!$I$2:$I$153="Individual",ROW(Lists!$B$2:$B$153)),ROW(47:47))-1,1),"")</f>
        <v>Syrian refugees in Jordan</v>
      </c>
      <c r="B51" s="131" t="str">
        <f>VLOOKUP(A51,Lists!$B$2:$G$153,2,FALSE)</f>
        <v>JOR002</v>
      </c>
      <c r="C51" s="131" t="str">
        <f>VLOOKUP(B51,'INFORM Severity - hidden'!$C$5:$D$160,2,FALSE)</f>
        <v>Jordan</v>
      </c>
      <c r="D51" s="131" t="str">
        <f>VLOOKUP(A51,Lists!$B$2:$G$153,3,FALSE)</f>
        <v>JOR</v>
      </c>
      <c r="E51" s="132" t="str">
        <f>VLOOKUP(A51,Lists!$B$2:$G$153,5,FALSE)</f>
        <v>International displacement</v>
      </c>
      <c r="F51" s="238">
        <f t="shared" si="5"/>
        <v>2.7</v>
      </c>
      <c r="G51" s="129">
        <f t="shared" si="6"/>
        <v>3</v>
      </c>
      <c r="H51" s="129" t="str">
        <f t="shared" si="7"/>
        <v>Medium</v>
      </c>
      <c r="I51" s="239" t="str">
        <f>INDEX(Trends!$D$3:$D$404,MATCH(B51,Trends!$C$3:$C$404,0))</f>
        <v>Stable</v>
      </c>
      <c r="J51" s="129" t="str">
        <f>VLOOKUP($B51,Reliability!$A$3:$I$170,9,FALSE)</f>
        <v>Medium</v>
      </c>
      <c r="K51" s="240">
        <f t="shared" si="8"/>
        <v>2.7</v>
      </c>
      <c r="L51" s="240">
        <f>VLOOKUP($B51,'Impact of the crisis'!$C$6:$N$170,12,FALSE)</f>
        <v>3</v>
      </c>
      <c r="M51" s="240">
        <f>VLOOKUP($B51,'Impact of the crisis'!$C$6:$AB$170,26,FALSE)</f>
        <v>2.6</v>
      </c>
      <c r="N51" s="240">
        <f>VLOOKUP($B51,'Conditions of people affected'!$C$6:$R$170,16,FALSE)</f>
        <v>3.1</v>
      </c>
      <c r="O51" s="240">
        <f>VLOOKUP($B51,'Conditions of people affected'!$C$6:$R$170,9,FALSE)</f>
        <v>3.2</v>
      </c>
      <c r="P51" s="240">
        <f>VLOOKUP($B51,'Conditions of people affected'!$C$6:$R$170,15,FALSE)</f>
        <v>3</v>
      </c>
      <c r="Q51" s="240">
        <f t="shared" si="9"/>
        <v>2</v>
      </c>
      <c r="R51" s="240">
        <f>VLOOKUP($B51,'Complexity of the crisis'!$C$6:$AN$170,22,FALSE)</f>
        <v>2.5</v>
      </c>
      <c r="S51" s="240">
        <f>VLOOKUP($B51,'Complexity of the crisis'!$C$6:$AN$170,38,FALSE)</f>
        <v>1.5</v>
      </c>
      <c r="T51" s="133" t="str">
        <f>VLOOKUP(B51,Lists!$C$3:$E$163,3,FALSE)</f>
        <v>Middle east</v>
      </c>
      <c r="U51" s="134">
        <f>VLOOKUP(B51,'INFORM Severity - hidden'!$C$5:$V$170,20,FALSE)</f>
        <v>44690</v>
      </c>
    </row>
    <row r="52" spans="1:21" x14ac:dyDescent="0.35">
      <c r="A52" s="130" t="str">
        <f t="array" ref="A52">IFERROR(INDEX(Lists!$B$2:$B$153,SMALL(IF(Lists!$I$2:$I$153="Individual",ROW(Lists!$B$2:$B$153)),ROW(48:48))-1,1),"")</f>
        <v>Refugee situation in Kenya</v>
      </c>
      <c r="B52" s="131" t="str">
        <f>VLOOKUP(A52,Lists!$B$2:$G$153,2,FALSE)</f>
        <v>KEN002</v>
      </c>
      <c r="C52" s="131" t="str">
        <f>VLOOKUP(B52,'INFORM Severity - hidden'!$C$5:$D$160,2,FALSE)</f>
        <v>Kenya</v>
      </c>
      <c r="D52" s="131" t="str">
        <f>VLOOKUP(A52,Lists!$B$2:$G$153,3,FALSE)</f>
        <v>KEN</v>
      </c>
      <c r="E52" s="132" t="str">
        <f>VLOOKUP(A52,Lists!$B$2:$G$153,5,FALSE)</f>
        <v>International displacement</v>
      </c>
      <c r="F52" s="238">
        <f t="shared" si="5"/>
        <v>2.8</v>
      </c>
      <c r="G52" s="129">
        <f t="shared" si="6"/>
        <v>3</v>
      </c>
      <c r="H52" s="129" t="str">
        <f t="shared" si="7"/>
        <v>Medium</v>
      </c>
      <c r="I52" s="239" t="str">
        <f>INDEX(Trends!$D$3:$D$404,MATCH(B52,Trends!$C$3:$C$404,0))</f>
        <v>Increasing</v>
      </c>
      <c r="J52" s="129" t="str">
        <f>VLOOKUP($B52,Reliability!$A$3:$I$170,9,FALSE)</f>
        <v>High</v>
      </c>
      <c r="K52" s="240">
        <f t="shared" si="8"/>
        <v>2.9</v>
      </c>
      <c r="L52" s="240">
        <f>VLOOKUP($B52,'Impact of the crisis'!$C$6:$N$170,12,FALSE)</f>
        <v>0.9</v>
      </c>
      <c r="M52" s="240">
        <f>VLOOKUP($B52,'Impact of the crisis'!$C$6:$AB$170,26,FALSE)</f>
        <v>3.6</v>
      </c>
      <c r="N52" s="240">
        <f>VLOOKUP($B52,'Conditions of people affected'!$C$6:$R$170,16,FALSE)</f>
        <v>2.95</v>
      </c>
      <c r="O52" s="240">
        <f>VLOOKUP($B52,'Conditions of people affected'!$C$6:$R$170,9,FALSE)</f>
        <v>2.9</v>
      </c>
      <c r="P52" s="240">
        <f>VLOOKUP($B52,'Conditions of people affected'!$C$6:$R$170,15,FALSE)</f>
        <v>3</v>
      </c>
      <c r="Q52" s="240">
        <f t="shared" si="9"/>
        <v>2.5</v>
      </c>
      <c r="R52" s="240">
        <f>VLOOKUP($B52,'Complexity of the crisis'!$C$6:$AN$170,22,FALSE)</f>
        <v>2.9</v>
      </c>
      <c r="S52" s="240">
        <f>VLOOKUP($B52,'Complexity of the crisis'!$C$6:$AN$170,38,FALSE)</f>
        <v>2</v>
      </c>
      <c r="T52" s="133" t="str">
        <f>VLOOKUP(B52,Lists!$C$3:$E$163,3,FALSE)</f>
        <v>Africa</v>
      </c>
      <c r="U52" s="134">
        <f>VLOOKUP(B52,'INFORM Severity - hidden'!$C$5:$V$170,20,FALSE)</f>
        <v>44736</v>
      </c>
    </row>
    <row r="53" spans="1:21" x14ac:dyDescent="0.35">
      <c r="A53" s="130" t="str">
        <f t="array" ref="A53">IFERROR(INDEX(Lists!$B$2:$B$153,SMALL(IF(Lists!$I$2:$I$153="Individual",ROW(Lists!$B$2:$B$153)),ROW(49:49))-1,1),"")</f>
        <v>Drought in Kenya</v>
      </c>
      <c r="B53" s="131" t="str">
        <f>VLOOKUP(A53,Lists!$B$2:$G$153,2,FALSE)</f>
        <v>KEN003</v>
      </c>
      <c r="C53" s="131" t="str">
        <f>VLOOKUP(B53,'INFORM Severity - hidden'!$C$5:$D$160,2,FALSE)</f>
        <v>Kenya</v>
      </c>
      <c r="D53" s="131" t="str">
        <f>VLOOKUP(A53,Lists!$B$2:$G$153,3,FALSE)</f>
        <v>KEN</v>
      </c>
      <c r="E53" s="132" t="str">
        <f>VLOOKUP(A53,Lists!$B$2:$G$153,5,FALSE)</f>
        <v>Drought</v>
      </c>
      <c r="F53" s="238">
        <f t="shared" si="5"/>
        <v>3.5</v>
      </c>
      <c r="G53" s="129">
        <f t="shared" si="6"/>
        <v>4</v>
      </c>
      <c r="H53" s="129" t="str">
        <f t="shared" si="7"/>
        <v>High</v>
      </c>
      <c r="I53" s="239" t="str">
        <f>INDEX(Trends!$D$3:$D$404,MATCH(B53,Trends!$C$3:$C$404,0))</f>
        <v>Increasing</v>
      </c>
      <c r="J53" s="129" t="str">
        <f>VLOOKUP($B53,Reliability!$A$3:$I$170,9,FALSE)</f>
        <v>High</v>
      </c>
      <c r="K53" s="240">
        <f t="shared" si="8"/>
        <v>3.2</v>
      </c>
      <c r="L53" s="240">
        <f>VLOOKUP($B53,'Impact of the crisis'!$C$6:$N$170,12,FALSE)</f>
        <v>3.8</v>
      </c>
      <c r="M53" s="240">
        <f>VLOOKUP($B53,'Impact of the crisis'!$C$6:$AB$170,26,FALSE)</f>
        <v>2.8</v>
      </c>
      <c r="N53" s="240">
        <f>VLOOKUP($B53,'Conditions of people affected'!$C$6:$R$170,16,FALSE)</f>
        <v>4.2</v>
      </c>
      <c r="O53" s="240">
        <f>VLOOKUP($B53,'Conditions of people affected'!$C$6:$R$170,9,FALSE)</f>
        <v>4.4000000000000004</v>
      </c>
      <c r="P53" s="240">
        <f>VLOOKUP($B53,'Conditions of people affected'!$C$6:$R$170,15,FALSE)</f>
        <v>4</v>
      </c>
      <c r="Q53" s="240">
        <f t="shared" si="9"/>
        <v>2.5</v>
      </c>
      <c r="R53" s="240">
        <f>VLOOKUP($B53,'Complexity of the crisis'!$C$6:$AN$170,22,FALSE)</f>
        <v>2.9</v>
      </c>
      <c r="S53" s="240">
        <f>VLOOKUP($B53,'Complexity of the crisis'!$C$6:$AN$170,38,FALSE)</f>
        <v>2</v>
      </c>
      <c r="T53" s="133" t="str">
        <f>VLOOKUP(B53,Lists!$C$3:$E$163,3,FALSE)</f>
        <v>Africa</v>
      </c>
      <c r="U53" s="134">
        <f>VLOOKUP(B53,'INFORM Severity - hidden'!$C$5:$V$170,20,FALSE)</f>
        <v>44736</v>
      </c>
    </row>
    <row r="54" spans="1:21" x14ac:dyDescent="0.35">
      <c r="A54" s="130" t="str">
        <f t="array" ref="A54">IFERROR(INDEX(Lists!$B$2:$B$153,SMALL(IF(Lists!$I$2:$I$153="Individual",ROW(Lists!$B$2:$B$153)),ROW(50:50))-1,1),"")</f>
        <v>Syrian refugees in Lebanon</v>
      </c>
      <c r="B54" s="131" t="str">
        <f>VLOOKUP(A54,Lists!$B$2:$G$153,2,FALSE)</f>
        <v>LBN002</v>
      </c>
      <c r="C54" s="131" t="str">
        <f>VLOOKUP(B54,'INFORM Severity - hidden'!$C$5:$D$160,2,FALSE)</f>
        <v>Lebanon</v>
      </c>
      <c r="D54" s="131" t="str">
        <f>VLOOKUP(A54,Lists!$B$2:$G$153,3,FALSE)</f>
        <v>LBN</v>
      </c>
      <c r="E54" s="132" t="str">
        <f>VLOOKUP(A54,Lists!$B$2:$G$153,5,FALSE)</f>
        <v>International displacement</v>
      </c>
      <c r="F54" s="238">
        <f t="shared" si="5"/>
        <v>3.5</v>
      </c>
      <c r="G54" s="129">
        <f t="shared" si="6"/>
        <v>4</v>
      </c>
      <c r="H54" s="129" t="str">
        <f t="shared" si="7"/>
        <v>High</v>
      </c>
      <c r="I54" s="239" t="str">
        <f>INDEX(Trends!$D$3:$D$404,MATCH(B54,Trends!$C$3:$C$404,0))</f>
        <v>Increasing</v>
      </c>
      <c r="J54" s="129" t="str">
        <f>VLOOKUP($B54,Reliability!$A$3:$I$170,9,FALSE)</f>
        <v>Medium</v>
      </c>
      <c r="K54" s="240">
        <f t="shared" si="8"/>
        <v>4.2</v>
      </c>
      <c r="L54" s="240">
        <f>VLOOKUP($B54,'Impact of the crisis'!$C$6:$N$170,12,FALSE)</f>
        <v>3.6</v>
      </c>
      <c r="M54" s="240">
        <f>VLOOKUP($B54,'Impact of the crisis'!$C$6:$AB$170,26,FALSE)</f>
        <v>4.5</v>
      </c>
      <c r="N54" s="240">
        <f>VLOOKUP($B54,'Conditions of people affected'!$C$6:$R$170,16,FALSE)</f>
        <v>3.8</v>
      </c>
      <c r="O54" s="240">
        <f>VLOOKUP($B54,'Conditions of people affected'!$C$6:$R$170,9,FALSE)</f>
        <v>3.6</v>
      </c>
      <c r="P54" s="240">
        <f>VLOOKUP($B54,'Conditions of people affected'!$C$6:$R$170,15,FALSE)</f>
        <v>4</v>
      </c>
      <c r="Q54" s="240">
        <f t="shared" si="9"/>
        <v>2.6</v>
      </c>
      <c r="R54" s="240">
        <f>VLOOKUP($B54,'Complexity of the crisis'!$C$6:$AN$170,22,FALSE)</f>
        <v>2.6</v>
      </c>
      <c r="S54" s="240">
        <f>VLOOKUP($B54,'Complexity of the crisis'!$C$6:$AN$170,38,FALSE)</f>
        <v>2.5</v>
      </c>
      <c r="T54" s="133" t="str">
        <f>VLOOKUP(B54,Lists!$C$3:$E$163,3,FALSE)</f>
        <v>Middle east</v>
      </c>
      <c r="U54" s="134">
        <f>VLOOKUP(B54,'INFORM Severity - hidden'!$C$5:$V$170,20,FALSE)</f>
        <v>44739</v>
      </c>
    </row>
    <row r="55" spans="1:21" x14ac:dyDescent="0.35">
      <c r="A55" s="130" t="str">
        <f t="array" ref="A55">IFERROR(INDEX(Lists!$B$2:$B$153,SMALL(IF(Lists!$I$2:$I$153="Individual",ROW(Lists!$B$2:$B$153)),ROW(51:51))-1,1),"")</f>
        <v>Socioeconomic crisis in Lebanon</v>
      </c>
      <c r="B55" s="131" t="str">
        <f>VLOOKUP(A55,Lists!$B$2:$G$153,2,FALSE)</f>
        <v>LBN004</v>
      </c>
      <c r="C55" s="131" t="str">
        <f>VLOOKUP(B55,'INFORM Severity - hidden'!$C$5:$D$160,2,FALSE)</f>
        <v>Lebanon</v>
      </c>
      <c r="D55" s="131" t="str">
        <f>VLOOKUP(A55,Lists!$B$2:$G$153,3,FALSE)</f>
        <v>LBN</v>
      </c>
      <c r="E55" s="132" t="str">
        <f>VLOOKUP(A55,Lists!$B$2:$G$153,5,FALSE)</f>
        <v>Political and economic crisis</v>
      </c>
      <c r="F55" s="238">
        <f t="shared" si="5"/>
        <v>3.5</v>
      </c>
      <c r="G55" s="129">
        <f t="shared" si="6"/>
        <v>4</v>
      </c>
      <c r="H55" s="129" t="str">
        <f t="shared" si="7"/>
        <v>High</v>
      </c>
      <c r="I55" s="239" t="str">
        <f>INDEX(Trends!$D$3:$D$404,MATCH(B55,Trends!$C$3:$C$404,0))</f>
        <v>Increasing</v>
      </c>
      <c r="J55" s="129" t="str">
        <f>VLOOKUP($B55,Reliability!$A$3:$I$170,9,FALSE)</f>
        <v>Medium</v>
      </c>
      <c r="K55" s="240">
        <f t="shared" si="8"/>
        <v>3.2</v>
      </c>
      <c r="L55" s="240">
        <f>VLOOKUP($B55,'Impact of the crisis'!$C$6:$N$170,12,FALSE)</f>
        <v>3.6</v>
      </c>
      <c r="M55" s="240">
        <f>VLOOKUP($B55,'Impact of the crisis'!$C$6:$AB$170,26,FALSE)</f>
        <v>2.9</v>
      </c>
      <c r="N55" s="240">
        <f>VLOOKUP($B55,'Conditions of people affected'!$C$6:$R$170,16,FALSE)</f>
        <v>4.0999999999999996</v>
      </c>
      <c r="O55" s="240">
        <f>VLOOKUP($B55,'Conditions of people affected'!$C$6:$R$170,9,FALSE)</f>
        <v>4.2</v>
      </c>
      <c r="P55" s="240">
        <f>VLOOKUP($B55,'Conditions of people affected'!$C$6:$R$170,15,FALSE)</f>
        <v>4</v>
      </c>
      <c r="Q55" s="240">
        <f t="shared" si="9"/>
        <v>2.8</v>
      </c>
      <c r="R55" s="240">
        <f>VLOOKUP($B55,'Complexity of the crisis'!$C$6:$AN$170,22,FALSE)</f>
        <v>2.6</v>
      </c>
      <c r="S55" s="240">
        <f>VLOOKUP($B55,'Complexity of the crisis'!$C$6:$AN$170,38,FALSE)</f>
        <v>3</v>
      </c>
      <c r="T55" s="133" t="str">
        <f>VLOOKUP(B55,Lists!$C$3:$E$163,3,FALSE)</f>
        <v>Middle east</v>
      </c>
      <c r="U55" s="134">
        <f>VLOOKUP(B55,'INFORM Severity - hidden'!$C$5:$V$170,20,FALSE)</f>
        <v>44739</v>
      </c>
    </row>
    <row r="56" spans="1:21" x14ac:dyDescent="0.35">
      <c r="A56" s="130" t="str">
        <f t="array" ref="A56">IFERROR(INDEX(Lists!$B$2:$B$153,SMALL(IF(Lists!$I$2:$I$153="Individual",ROW(Lists!$B$2:$B$153)),ROW(52:52))-1,1),"")</f>
        <v>Mixed migration flows in Libya</v>
      </c>
      <c r="B56" s="131" t="str">
        <f>VLOOKUP(A56,Lists!$B$2:$G$153,2,FALSE)</f>
        <v>LBY002</v>
      </c>
      <c r="C56" s="131" t="str">
        <f>VLOOKUP(B56,'INFORM Severity - hidden'!$C$5:$D$160,2,FALSE)</f>
        <v>Libya</v>
      </c>
      <c r="D56" s="131" t="str">
        <f>VLOOKUP(A56,Lists!$B$2:$G$153,3,FALSE)</f>
        <v>LBY</v>
      </c>
      <c r="E56" s="132" t="str">
        <f>VLOOKUP(A56,Lists!$B$2:$G$153,5,FALSE)</f>
        <v>International displacement</v>
      </c>
      <c r="F56" s="238">
        <f t="shared" si="5"/>
        <v>3.1</v>
      </c>
      <c r="G56" s="129">
        <f t="shared" si="6"/>
        <v>4</v>
      </c>
      <c r="H56" s="129" t="str">
        <f t="shared" si="7"/>
        <v>High</v>
      </c>
      <c r="I56" s="239" t="str">
        <f>INDEX(Trends!$D$3:$D$404,MATCH(B56,Trends!$C$3:$C$404,0))</f>
        <v>Increasing</v>
      </c>
      <c r="J56" s="129" t="str">
        <f>VLOOKUP($B56,Reliability!$A$3:$I$170,9,FALSE)</f>
        <v>Very High</v>
      </c>
      <c r="K56" s="240">
        <f t="shared" si="8"/>
        <v>3.9</v>
      </c>
      <c r="L56" s="240">
        <f>VLOOKUP($B56,'Impact of the crisis'!$C$6:$N$170,12,FALSE)</f>
        <v>4.5999999999999996</v>
      </c>
      <c r="M56" s="240">
        <f>VLOOKUP($B56,'Impact of the crisis'!$C$6:$AB$170,26,FALSE)</f>
        <v>3.4</v>
      </c>
      <c r="N56" s="240">
        <f>VLOOKUP($B56,'Conditions of people affected'!$C$6:$R$170,16,FALSE)</f>
        <v>2.2000000000000002</v>
      </c>
      <c r="O56" s="240">
        <f>VLOOKUP($B56,'Conditions of people affected'!$C$6:$R$170,9,FALSE)</f>
        <v>2.4</v>
      </c>
      <c r="P56" s="240">
        <f>VLOOKUP($B56,'Conditions of people affected'!$C$6:$R$170,15,FALSE)</f>
        <v>2</v>
      </c>
      <c r="Q56" s="240">
        <f t="shared" si="9"/>
        <v>3.7</v>
      </c>
      <c r="R56" s="240">
        <f>VLOOKUP($B56,'Complexity of the crisis'!$C$6:$AN$170,22,FALSE)</f>
        <v>3.3</v>
      </c>
      <c r="S56" s="240">
        <f>VLOOKUP($B56,'Complexity of the crisis'!$C$6:$AN$170,38,FALSE)</f>
        <v>4</v>
      </c>
      <c r="T56" s="133" t="str">
        <f>VLOOKUP(B56,Lists!$C$3:$E$163,3,FALSE)</f>
        <v>Africa</v>
      </c>
      <c r="U56" s="134">
        <f>VLOOKUP(B56,'INFORM Severity - hidden'!$C$5:$V$170,20,FALSE)</f>
        <v>44705</v>
      </c>
    </row>
    <row r="57" spans="1:21" x14ac:dyDescent="0.35">
      <c r="A57" s="130" t="str">
        <f t="array" ref="A57">IFERROR(INDEX(Lists!$B$2:$B$153,SMALL(IF(Lists!$I$2:$I$153="Individual",ROW(Lists!$B$2:$B$153)),ROW(53:53))-1,1),"")</f>
        <v>Socio-economic crisis in Sri Lanka</v>
      </c>
      <c r="B57" s="131" t="str">
        <f>VLOOKUP(A57,Lists!$B$2:$G$153,2,FALSE)</f>
        <v>LKA002</v>
      </c>
      <c r="C57" s="131" t="str">
        <f>VLOOKUP(B57,'INFORM Severity - hidden'!$C$5:$D$160,2,FALSE)</f>
        <v>Sri Lanka</v>
      </c>
      <c r="D57" s="131" t="str">
        <f>VLOOKUP(A57,Lists!$B$2:$G$153,3,FALSE)</f>
        <v>LKA</v>
      </c>
      <c r="E57" s="132" t="str">
        <f>VLOOKUP(A57,Lists!$B$2:$G$153,5,FALSE)</f>
        <v>Political and economic crisis</v>
      </c>
      <c r="F57" s="238">
        <f t="shared" si="5"/>
        <v>3.4</v>
      </c>
      <c r="G57" s="129">
        <f t="shared" si="6"/>
        <v>4</v>
      </c>
      <c r="H57" s="129" t="str">
        <f t="shared" si="7"/>
        <v>High</v>
      </c>
      <c r="I57" s="239" t="str">
        <f>INDEX(Trends!$D$3:$D$404,MATCH(B57,Trends!$C$3:$C$404,0))</f>
        <v>-</v>
      </c>
      <c r="J57" s="129" t="str">
        <f>VLOOKUP($B57,Reliability!$A$3:$I$170,9,FALSE)</f>
        <v>Very High</v>
      </c>
      <c r="K57" s="240">
        <f t="shared" si="8"/>
        <v>3.8</v>
      </c>
      <c r="L57" s="240">
        <f>VLOOKUP($B57,'Impact of the crisis'!$C$6:$N$170,12,FALSE)</f>
        <v>4.4000000000000004</v>
      </c>
      <c r="M57" s="240">
        <f>VLOOKUP($B57,'Impact of the crisis'!$C$6:$AB$170,26,FALSE)</f>
        <v>3.4</v>
      </c>
      <c r="N57" s="240">
        <f>VLOOKUP($B57,'Conditions of people affected'!$C$6:$R$170,16,FALSE)</f>
        <v>4.3</v>
      </c>
      <c r="O57" s="240">
        <f>VLOOKUP($B57,'Conditions of people affected'!$C$6:$R$170,9,FALSE)</f>
        <v>4.5999999999999996</v>
      </c>
      <c r="P57" s="240">
        <f>VLOOKUP($B57,'Conditions of people affected'!$C$6:$R$170,15,FALSE)</f>
        <v>4</v>
      </c>
      <c r="Q57" s="240">
        <f t="shared" si="9"/>
        <v>1.6</v>
      </c>
      <c r="R57" s="240">
        <f>VLOOKUP($B57,'Complexity of the crisis'!$C$6:$AN$170,22,FALSE)</f>
        <v>2.2000000000000002</v>
      </c>
      <c r="S57" s="240">
        <f>VLOOKUP($B57,'Complexity of the crisis'!$C$6:$AN$170,38,FALSE)</f>
        <v>1</v>
      </c>
      <c r="T57" s="133" t="str">
        <f>VLOOKUP(B57,Lists!$C$3:$E$163,3,FALSE)</f>
        <v>Asia</v>
      </c>
      <c r="U57" s="134">
        <f>VLOOKUP(B57,'INFORM Severity - hidden'!$C$5:$V$170,20,FALSE)</f>
        <v>44733</v>
      </c>
    </row>
    <row r="58" spans="1:21" x14ac:dyDescent="0.35">
      <c r="A58" s="130" t="str">
        <f t="array" ref="A58">IFERROR(INDEX(Lists!$B$2:$B$153,SMALL(IF(Lists!$I$2:$I$153="Individual",ROW(Lists!$B$2:$B$153)),ROW(54:54))-1,1),"")</f>
        <v>Drought in Lesotho</v>
      </c>
      <c r="B58" s="131" t="str">
        <f>VLOOKUP(A58,Lists!$B$2:$G$153,2,FALSE)</f>
        <v>LSO002</v>
      </c>
      <c r="C58" s="131" t="str">
        <f>VLOOKUP(B58,'INFORM Severity - hidden'!$C$5:$D$160,2,FALSE)</f>
        <v>Lesotho</v>
      </c>
      <c r="D58" s="131" t="str">
        <f>VLOOKUP(A58,Lists!$B$2:$G$153,3,FALSE)</f>
        <v>LSO</v>
      </c>
      <c r="E58" s="132" t="str">
        <f>VLOOKUP(A58,Lists!$B$2:$G$153,5,FALSE)</f>
        <v>Drought</v>
      </c>
      <c r="F58" s="238">
        <f t="shared" si="5"/>
        <v>2.1</v>
      </c>
      <c r="G58" s="129">
        <f t="shared" si="6"/>
        <v>3</v>
      </c>
      <c r="H58" s="129" t="str">
        <f t="shared" si="7"/>
        <v>Medium</v>
      </c>
      <c r="I58" s="239" t="str">
        <f>INDEX(Trends!$D$3:$D$404,MATCH(B58,Trends!$C$3:$C$404,0))</f>
        <v>Decreasing</v>
      </c>
      <c r="J58" s="129" t="str">
        <f>VLOOKUP($B58,Reliability!$A$3:$I$170,9,FALSE)</f>
        <v>High</v>
      </c>
      <c r="K58" s="240">
        <f t="shared" si="8"/>
        <v>2.1</v>
      </c>
      <c r="L58" s="240">
        <f>VLOOKUP($B58,'Impact of the crisis'!$C$6:$N$170,12,FALSE)</f>
        <v>3</v>
      </c>
      <c r="M58" s="240">
        <f>VLOOKUP($B58,'Impact of the crisis'!$C$6:$AB$170,26,FALSE)</f>
        <v>1.5</v>
      </c>
      <c r="N58" s="240">
        <f>VLOOKUP($B58,'Conditions of people affected'!$C$6:$R$170,16,FALSE)</f>
        <v>2.75</v>
      </c>
      <c r="O58" s="240">
        <f>VLOOKUP($B58,'Conditions of people affected'!$C$6:$R$170,9,FALSE)</f>
        <v>2.5</v>
      </c>
      <c r="P58" s="240">
        <f>VLOOKUP($B58,'Conditions of people affected'!$C$6:$R$170,15,FALSE)</f>
        <v>3</v>
      </c>
      <c r="Q58" s="240">
        <f t="shared" si="9"/>
        <v>1.1000000000000001</v>
      </c>
      <c r="R58" s="240">
        <f>VLOOKUP($B58,'Complexity of the crisis'!$C$6:$AN$170,22,FALSE)</f>
        <v>1.7</v>
      </c>
      <c r="S58" s="240">
        <f>VLOOKUP($B58,'Complexity of the crisis'!$C$6:$AN$170,38,FALSE)</f>
        <v>0.5</v>
      </c>
      <c r="T58" s="133" t="str">
        <f>VLOOKUP(B58,Lists!$C$3:$E$163,3,FALSE)</f>
        <v>Africa</v>
      </c>
      <c r="U58" s="134">
        <f>VLOOKUP(B58,'INFORM Severity - hidden'!$C$5:$V$170,20,FALSE)</f>
        <v>44709</v>
      </c>
    </row>
    <row r="59" spans="1:21" x14ac:dyDescent="0.35">
      <c r="A59" s="130" t="str">
        <f t="array" ref="A59">IFERROR(INDEX(Lists!$B$2:$B$153,SMALL(IF(Lists!$I$2:$I$153="Individual",ROW(Lists!$B$2:$B$153)),ROW(55:55))-1,1),"")</f>
        <v>Mixed migration flows in Morocco</v>
      </c>
      <c r="B59" s="131" t="str">
        <f>VLOOKUP(A59,Lists!$B$2:$G$153,2,FALSE)</f>
        <v>MAR002</v>
      </c>
      <c r="C59" s="131" t="str">
        <f>VLOOKUP(B59,'INFORM Severity - hidden'!$C$5:$D$160,2,FALSE)</f>
        <v>Morocco</v>
      </c>
      <c r="D59" s="131" t="str">
        <f>VLOOKUP(A59,Lists!$B$2:$G$153,3,FALSE)</f>
        <v>MAR</v>
      </c>
      <c r="E59" s="132" t="str">
        <f>VLOOKUP(A59,Lists!$B$2:$G$153,5,FALSE)</f>
        <v>International displacement</v>
      </c>
      <c r="F59" s="238" t="str">
        <f t="shared" si="5"/>
        <v>x</v>
      </c>
      <c r="G59" s="129" t="str">
        <f t="shared" si="6"/>
        <v>x</v>
      </c>
      <c r="H59" s="129" t="str">
        <f t="shared" si="7"/>
        <v>x</v>
      </c>
      <c r="I59" s="239" t="str">
        <f>INDEX(Trends!$D$3:$D$404,MATCH(B59,Trends!$C$3:$C$404,0))</f>
        <v>-</v>
      </c>
      <c r="J59" s="129" t="str">
        <f>VLOOKUP($B59,Reliability!$A$3:$I$170,9,FALSE)</f>
        <v>Very Low</v>
      </c>
      <c r="K59" s="240">
        <f t="shared" si="8"/>
        <v>3.7</v>
      </c>
      <c r="L59" s="240">
        <f>VLOOKUP($B59,'Impact of the crisis'!$C$6:$N$170,12,FALSE)</f>
        <v>4.9000000000000004</v>
      </c>
      <c r="M59" s="240">
        <f>VLOOKUP($B59,'Impact of the crisis'!$C$6:$AB$170,26,FALSE)</f>
        <v>2.8</v>
      </c>
      <c r="N59" s="240" t="str">
        <f>VLOOKUP($B59,'Conditions of people affected'!$C$6:$R$170,16,FALSE)</f>
        <v>x</v>
      </c>
      <c r="O59" s="240" t="str">
        <f>VLOOKUP($B59,'Conditions of people affected'!$C$6:$R$170,9,FALSE)</f>
        <v>x</v>
      </c>
      <c r="P59" s="240" t="str">
        <f>VLOOKUP($B59,'Conditions of people affected'!$C$6:$R$170,15,FALSE)</f>
        <v>x</v>
      </c>
      <c r="Q59" s="240">
        <f t="shared" si="9"/>
        <v>2.1</v>
      </c>
      <c r="R59" s="240">
        <f>VLOOKUP($B59,'Complexity of the crisis'!$C$6:$AN$170,22,FALSE)</f>
        <v>3</v>
      </c>
      <c r="S59" s="240">
        <f>VLOOKUP($B59,'Complexity of the crisis'!$C$6:$AN$170,38,FALSE)</f>
        <v>1</v>
      </c>
      <c r="T59" s="133" t="str">
        <f>VLOOKUP(B59,Lists!$C$3:$E$163,3,FALSE)</f>
        <v>Africa</v>
      </c>
      <c r="U59" s="134">
        <f>VLOOKUP(B59,'INFORM Severity - hidden'!$C$5:$V$170,20,FALSE)</f>
        <v>44706</v>
      </c>
    </row>
    <row r="60" spans="1:21" x14ac:dyDescent="0.35">
      <c r="A60" s="130" t="str">
        <f t="array" ref="A60">IFERROR(INDEX(Lists!$B$2:$B$153,SMALL(IF(Lists!$I$2:$I$153="Individual",ROW(Lists!$B$2:$B$153)),ROW(56:56))-1,1),"")</f>
        <v>DIsplacement from Ukraine conflict in Moldova</v>
      </c>
      <c r="B60" s="131" t="str">
        <f>VLOOKUP(A60,Lists!$B$2:$G$153,2,FALSE)</f>
        <v>MDA002</v>
      </c>
      <c r="C60" s="131" t="str">
        <f>VLOOKUP(B60,'INFORM Severity - hidden'!$C$5:$D$160,2,FALSE)</f>
        <v>Moldova</v>
      </c>
      <c r="D60" s="131" t="str">
        <f>VLOOKUP(A60,Lists!$B$2:$G$153,3,FALSE)</f>
        <v>MDA</v>
      </c>
      <c r="E60" s="132" t="str">
        <f>VLOOKUP(A60,Lists!$B$2:$G$153,5,FALSE)</f>
        <v>International displacement</v>
      </c>
      <c r="F60" s="238">
        <f t="shared" si="5"/>
        <v>1.2</v>
      </c>
      <c r="G60" s="129">
        <f t="shared" si="6"/>
        <v>2</v>
      </c>
      <c r="H60" s="129" t="str">
        <f t="shared" si="7"/>
        <v>Low</v>
      </c>
      <c r="I60" s="239" t="str">
        <f>INDEX(Trends!$D$3:$D$404,MATCH(B60,Trends!$C$3:$C$404,0))</f>
        <v>Decreasing</v>
      </c>
      <c r="J60" s="129" t="str">
        <f>VLOOKUP($B60,Reliability!$A$3:$I$170,9,FALSE)</f>
        <v>High</v>
      </c>
      <c r="K60" s="240">
        <f t="shared" si="8"/>
        <v>1.5</v>
      </c>
      <c r="L60" s="240">
        <f>VLOOKUP($B60,'Impact of the crisis'!$C$6:$N$170,12,FALSE)</f>
        <v>0.2</v>
      </c>
      <c r="M60" s="240">
        <f>VLOOKUP($B60,'Impact of the crisis'!$C$6:$AB$170,26,FALSE)</f>
        <v>2</v>
      </c>
      <c r="N60" s="240">
        <f>VLOOKUP($B60,'Conditions of people affected'!$C$6:$R$170,16,FALSE)</f>
        <v>1</v>
      </c>
      <c r="O60" s="240">
        <f>VLOOKUP($B60,'Conditions of people affected'!$C$6:$R$170,9,FALSE)</f>
        <v>0</v>
      </c>
      <c r="P60" s="240">
        <f>VLOOKUP($B60,'Conditions of people affected'!$C$6:$R$170,15,FALSE)</f>
        <v>2</v>
      </c>
      <c r="Q60" s="240">
        <f t="shared" si="9"/>
        <v>1.4</v>
      </c>
      <c r="R60" s="240">
        <f>VLOOKUP($B60,'Complexity of the crisis'!$C$6:$AN$170,22,FALSE)</f>
        <v>1.8</v>
      </c>
      <c r="S60" s="240">
        <f>VLOOKUP($B60,'Complexity of the crisis'!$C$6:$AN$170,38,FALSE)</f>
        <v>1</v>
      </c>
      <c r="T60" s="133" t="str">
        <f>VLOOKUP(B60,Lists!$C$3:$E$163,3,FALSE)</f>
        <v>Europe</v>
      </c>
      <c r="U60" s="134">
        <f>VLOOKUP(B60,'INFORM Severity - hidden'!$C$5:$V$170,20,FALSE)</f>
        <v>44693</v>
      </c>
    </row>
    <row r="61" spans="1:21" x14ac:dyDescent="0.35">
      <c r="A61" s="130" t="str">
        <f t="array" ref="A61">IFERROR(INDEX(Lists!$B$2:$B$153,SMALL(IF(Lists!$I$2:$I$153="Individual",ROW(Lists!$B$2:$B$153)),ROW(57:57))-1,1),"")</f>
        <v>Drought in Madagascar</v>
      </c>
      <c r="B61" s="131" t="str">
        <f>VLOOKUP(A61,Lists!$B$2:$G$153,2,FALSE)</f>
        <v>MDG002</v>
      </c>
      <c r="C61" s="131" t="str">
        <f>VLOOKUP(B61,'INFORM Severity - hidden'!$C$5:$D$160,2,FALSE)</f>
        <v>Madagascar</v>
      </c>
      <c r="D61" s="131" t="str">
        <f>VLOOKUP(A61,Lists!$B$2:$G$153,3,FALSE)</f>
        <v>MDG</v>
      </c>
      <c r="E61" s="132" t="str">
        <f>VLOOKUP(A61,Lists!$B$2:$G$153,5,FALSE)</f>
        <v>Drought</v>
      </c>
      <c r="F61" s="238">
        <f t="shared" si="5"/>
        <v>2.9</v>
      </c>
      <c r="G61" s="129">
        <f t="shared" si="6"/>
        <v>3</v>
      </c>
      <c r="H61" s="129" t="str">
        <f t="shared" si="7"/>
        <v>Medium</v>
      </c>
      <c r="I61" s="239" t="str">
        <f>INDEX(Trends!$D$3:$D$404,MATCH(B61,Trends!$C$3:$C$404,0))</f>
        <v>Decreasing</v>
      </c>
      <c r="J61" s="129" t="str">
        <f>VLOOKUP($B61,Reliability!$A$3:$I$170,9,FALSE)</f>
        <v>Very High</v>
      </c>
      <c r="K61" s="240">
        <f t="shared" si="8"/>
        <v>2.2000000000000002</v>
      </c>
      <c r="L61" s="240">
        <f>VLOOKUP($B61,'Impact of the crisis'!$C$6:$N$170,12,FALSE)</f>
        <v>2.2000000000000002</v>
      </c>
      <c r="M61" s="240">
        <f>VLOOKUP($B61,'Impact of the crisis'!$C$6:$AB$170,26,FALSE)</f>
        <v>2.2000000000000002</v>
      </c>
      <c r="N61" s="240">
        <f>VLOOKUP($B61,'Conditions of people affected'!$C$6:$R$170,16,FALSE)</f>
        <v>3.85</v>
      </c>
      <c r="O61" s="240">
        <f>VLOOKUP($B61,'Conditions of people affected'!$C$6:$R$170,9,FALSE)</f>
        <v>3.7</v>
      </c>
      <c r="P61" s="240">
        <f>VLOOKUP($B61,'Conditions of people affected'!$C$6:$R$170,15,FALSE)</f>
        <v>4</v>
      </c>
      <c r="Q61" s="240">
        <f t="shared" si="9"/>
        <v>1.7</v>
      </c>
      <c r="R61" s="240">
        <f>VLOOKUP($B61,'Complexity of the crisis'!$C$6:$AN$170,22,FALSE)</f>
        <v>2.2999999999999998</v>
      </c>
      <c r="S61" s="240">
        <f>VLOOKUP($B61,'Complexity of the crisis'!$C$6:$AN$170,38,FALSE)</f>
        <v>1</v>
      </c>
      <c r="T61" s="133" t="str">
        <f>VLOOKUP(B61,Lists!$C$3:$E$163,3,FALSE)</f>
        <v>Africa</v>
      </c>
      <c r="U61" s="134">
        <f>VLOOKUP(B61,'INFORM Severity - hidden'!$C$5:$V$170,20,FALSE)</f>
        <v>44695</v>
      </c>
    </row>
    <row r="62" spans="1:21" x14ac:dyDescent="0.35">
      <c r="A62" s="130" t="str">
        <f t="array" ref="A62">IFERROR(INDEX(Lists!$B$2:$B$153,SMALL(IF(Lists!$I$2:$I$153="Individual",ROW(Lists!$B$2:$B$153)),ROW(58:58))-1,1),"")</f>
        <v>Tropical Cyclones Season in 2022 in Madagascar</v>
      </c>
      <c r="B62" s="131" t="str">
        <f>VLOOKUP(A62,Lists!$B$2:$G$153,2,FALSE)</f>
        <v>MDG006</v>
      </c>
      <c r="C62" s="131" t="str">
        <f>VLOOKUP(B62,'INFORM Severity - hidden'!$C$5:$D$160,2,FALSE)</f>
        <v>Madagascar</v>
      </c>
      <c r="D62" s="131" t="str">
        <f>VLOOKUP(A62,Lists!$B$2:$G$153,3,FALSE)</f>
        <v>MDG</v>
      </c>
      <c r="E62" s="132" t="str">
        <f>VLOOKUP(A62,Lists!$B$2:$G$153,5,FALSE)</f>
        <v>Tropical cyclone</v>
      </c>
      <c r="F62" s="238">
        <f t="shared" si="5"/>
        <v>1.8</v>
      </c>
      <c r="G62" s="129">
        <f t="shared" si="6"/>
        <v>2</v>
      </c>
      <c r="H62" s="129" t="str">
        <f t="shared" si="7"/>
        <v>Low</v>
      </c>
      <c r="I62" s="239" t="str">
        <f>INDEX(Trends!$D$3:$D$404,MATCH(B62,Trends!$C$3:$C$404,0))</f>
        <v>Decreasing</v>
      </c>
      <c r="J62" s="129" t="str">
        <f>VLOOKUP($B62,Reliability!$A$3:$I$170,9,FALSE)</f>
        <v>Very High</v>
      </c>
      <c r="K62" s="240">
        <f t="shared" si="8"/>
        <v>3.5</v>
      </c>
      <c r="L62" s="240">
        <f>VLOOKUP($B62,'Impact of the crisis'!$C$6:$N$170,12,FALSE)</f>
        <v>4.9000000000000004</v>
      </c>
      <c r="M62" s="240">
        <f>VLOOKUP($B62,'Impact of the crisis'!$C$6:$AB$170,26,FALSE)</f>
        <v>2.2999999999999998</v>
      </c>
      <c r="N62" s="240">
        <f>VLOOKUP($B62,'Conditions of people affected'!$C$6:$R$170,16,FALSE)</f>
        <v>0.8</v>
      </c>
      <c r="O62" s="240">
        <f>VLOOKUP($B62,'Conditions of people affected'!$C$6:$R$170,9,FALSE)</f>
        <v>0.6</v>
      </c>
      <c r="P62" s="240">
        <f>VLOOKUP($B62,'Conditions of people affected'!$C$6:$R$170,15,FALSE)</f>
        <v>1</v>
      </c>
      <c r="Q62" s="240">
        <f t="shared" si="9"/>
        <v>1.7</v>
      </c>
      <c r="R62" s="240">
        <f>VLOOKUP($B62,'Complexity of the crisis'!$C$6:$AN$170,22,FALSE)</f>
        <v>2.2999999999999998</v>
      </c>
      <c r="S62" s="240">
        <f>VLOOKUP($B62,'Complexity of the crisis'!$C$6:$AN$170,38,FALSE)</f>
        <v>1</v>
      </c>
      <c r="T62" s="133" t="str">
        <f>VLOOKUP(B62,Lists!$C$3:$E$163,3,FALSE)</f>
        <v>Africa</v>
      </c>
      <c r="U62" s="134">
        <f>VLOOKUP(B62,'INFORM Severity - hidden'!$C$5:$V$170,20,FALSE)</f>
        <v>44695</v>
      </c>
    </row>
    <row r="63" spans="1:21" x14ac:dyDescent="0.35">
      <c r="A63" s="130" t="str">
        <f t="array" ref="A63">IFERROR(INDEX(Lists!$B$2:$B$153,SMALL(IF(Lists!$I$2:$I$153="Individual",ROW(Lists!$B$2:$B$153)),ROW(59:59))-1,1),"")</f>
        <v>Criminal Violence in Mexico</v>
      </c>
      <c r="B63" s="131" t="str">
        <f>VLOOKUP(A63,Lists!$B$2:$G$153,2,FALSE)</f>
        <v>MEX002</v>
      </c>
      <c r="C63" s="131" t="str">
        <f>VLOOKUP(B63,'INFORM Severity - hidden'!$C$5:$D$160,2,FALSE)</f>
        <v>Mexico</v>
      </c>
      <c r="D63" s="131" t="str">
        <f>VLOOKUP(A63,Lists!$B$2:$G$153,3,FALSE)</f>
        <v>MEX</v>
      </c>
      <c r="E63" s="132" t="str">
        <f>VLOOKUP(A63,Lists!$B$2:$G$153,5,FALSE)</f>
        <v>Other type of violence</v>
      </c>
      <c r="F63" s="238">
        <f t="shared" si="5"/>
        <v>2.5</v>
      </c>
      <c r="G63" s="129">
        <f t="shared" si="6"/>
        <v>3</v>
      </c>
      <c r="H63" s="129" t="str">
        <f t="shared" si="7"/>
        <v>Medium</v>
      </c>
      <c r="I63" s="239" t="str">
        <f>INDEX(Trends!$D$3:$D$404,MATCH(B63,Trends!$C$3:$C$404,0))</f>
        <v>-</v>
      </c>
      <c r="J63" s="129" t="str">
        <f>VLOOKUP($B63,Reliability!$A$3:$I$170,9,FALSE)</f>
        <v>High</v>
      </c>
      <c r="K63" s="240">
        <f t="shared" si="8"/>
        <v>4.0999999999999996</v>
      </c>
      <c r="L63" s="240">
        <f>VLOOKUP($B63,'Impact of the crisis'!$C$6:$N$170,12,FALSE)</f>
        <v>5</v>
      </c>
      <c r="M63" s="240">
        <f>VLOOKUP($B63,'Impact of the crisis'!$C$6:$AB$170,26,FALSE)</f>
        <v>3.4</v>
      </c>
      <c r="N63" s="240">
        <f>VLOOKUP($B63,'Conditions of people affected'!$C$6:$R$170,16,FALSE)</f>
        <v>0.5</v>
      </c>
      <c r="O63" s="240">
        <f>VLOOKUP($B63,'Conditions of people affected'!$C$6:$R$170,9,FALSE)</f>
        <v>0</v>
      </c>
      <c r="P63" s="240">
        <f>VLOOKUP($B63,'Conditions of people affected'!$C$6:$R$170,15,FALSE)</f>
        <v>1</v>
      </c>
      <c r="Q63" s="240">
        <f t="shared" si="9"/>
        <v>3.5</v>
      </c>
      <c r="R63" s="240">
        <f>VLOOKUP($B63,'Complexity of the crisis'!$C$6:$AN$170,22,FALSE)</f>
        <v>3</v>
      </c>
      <c r="S63" s="240">
        <f>VLOOKUP($B63,'Complexity of the crisis'!$C$6:$AN$170,38,FALSE)</f>
        <v>4</v>
      </c>
      <c r="T63" s="133" t="str">
        <f>VLOOKUP(B63,Lists!$C$3:$E$163,3,FALSE)</f>
        <v>Americas</v>
      </c>
      <c r="U63" s="134">
        <f>VLOOKUP(B63,'INFORM Severity - hidden'!$C$5:$V$170,20,FALSE)</f>
        <v>44740</v>
      </c>
    </row>
    <row r="64" spans="1:21" x14ac:dyDescent="0.35">
      <c r="A64" s="130" t="str">
        <f t="array" ref="A64">IFERROR(INDEX(Lists!$B$2:$B$153,SMALL(IF(Lists!$I$2:$I$153="Individual",ROW(Lists!$B$2:$B$153)),ROW(60:60))-1,1),"")</f>
        <v>Mixed Migration in Mexico</v>
      </c>
      <c r="B64" s="131" t="str">
        <f>VLOOKUP(A64,Lists!$B$2:$G$153,2,FALSE)</f>
        <v>MEX003</v>
      </c>
      <c r="C64" s="131" t="str">
        <f>VLOOKUP(B64,'INFORM Severity - hidden'!$C$5:$D$160,2,FALSE)</f>
        <v>Mexico</v>
      </c>
      <c r="D64" s="131" t="str">
        <f>VLOOKUP(A64,Lists!$B$2:$G$153,3,FALSE)</f>
        <v>MEX</v>
      </c>
      <c r="E64" s="132" t="str">
        <f>VLOOKUP(A64,Lists!$B$2:$G$153,5,FALSE)</f>
        <v>International displacement</v>
      </c>
      <c r="F64" s="238">
        <f t="shared" si="5"/>
        <v>2.5</v>
      </c>
      <c r="G64" s="129">
        <f t="shared" si="6"/>
        <v>3</v>
      </c>
      <c r="H64" s="129" t="str">
        <f t="shared" si="7"/>
        <v>Medium</v>
      </c>
      <c r="I64" s="239" t="str">
        <f>INDEX(Trends!$D$3:$D$404,MATCH(B64,Trends!$C$3:$C$404,0))</f>
        <v>Stable</v>
      </c>
      <c r="J64" s="129" t="str">
        <f>VLOOKUP($B64,Reliability!$A$3:$I$170,9,FALSE)</f>
        <v>High</v>
      </c>
      <c r="K64" s="240">
        <f t="shared" si="8"/>
        <v>3.7</v>
      </c>
      <c r="L64" s="240">
        <f>VLOOKUP($B64,'Impact of the crisis'!$C$6:$N$170,12,FALSE)</f>
        <v>4.8</v>
      </c>
      <c r="M64" s="240">
        <f>VLOOKUP($B64,'Impact of the crisis'!$C$6:$AB$170,26,FALSE)</f>
        <v>2.9</v>
      </c>
      <c r="N64" s="240">
        <f>VLOOKUP($B64,'Conditions of people affected'!$C$6:$R$170,16,FALSE)</f>
        <v>1.25</v>
      </c>
      <c r="O64" s="240">
        <f>VLOOKUP($B64,'Conditions of people affected'!$C$6:$R$170,9,FALSE)</f>
        <v>1.5</v>
      </c>
      <c r="P64" s="240">
        <f>VLOOKUP($B64,'Conditions of people affected'!$C$6:$R$170,15,FALSE)</f>
        <v>1</v>
      </c>
      <c r="Q64" s="240">
        <f t="shared" si="9"/>
        <v>3</v>
      </c>
      <c r="R64" s="240">
        <f>VLOOKUP($B64,'Complexity of the crisis'!$C$6:$AN$170,22,FALSE)</f>
        <v>3</v>
      </c>
      <c r="S64" s="240">
        <f>VLOOKUP($B64,'Complexity of the crisis'!$C$6:$AN$170,38,FALSE)</f>
        <v>3</v>
      </c>
      <c r="T64" s="133" t="str">
        <f>VLOOKUP(B64,Lists!$C$3:$E$163,3,FALSE)</f>
        <v>Americas</v>
      </c>
      <c r="U64" s="134">
        <f>VLOOKUP(B64,'INFORM Severity - hidden'!$C$5:$V$170,20,FALSE)</f>
        <v>44740</v>
      </c>
    </row>
    <row r="65" spans="1:21" x14ac:dyDescent="0.35">
      <c r="A65" s="130" t="str">
        <f t="array" ref="A65">IFERROR(INDEX(Lists!$B$2:$B$153,SMALL(IF(Lists!$I$2:$I$153="Individual",ROW(Lists!$B$2:$B$153)),ROW(61:61))-1,1),"")</f>
        <v>Complex crisis in Mali</v>
      </c>
      <c r="B65" s="131" t="str">
        <f>VLOOKUP(A65,Lists!$B$2:$G$153,2,FALSE)</f>
        <v>MLI001</v>
      </c>
      <c r="C65" s="131" t="str">
        <f>VLOOKUP(B65,'INFORM Severity - hidden'!$C$5:$D$160,2,FALSE)</f>
        <v>Mali</v>
      </c>
      <c r="D65" s="131" t="str">
        <f>VLOOKUP(A65,Lists!$B$2:$G$153,3,FALSE)</f>
        <v>MLI</v>
      </c>
      <c r="E65" s="132" t="str">
        <f>VLOOKUP(A65,Lists!$B$2:$G$153,5,FALSE)</f>
        <v>Complex crisis</v>
      </c>
      <c r="F65" s="238">
        <f t="shared" si="5"/>
        <v>4.2</v>
      </c>
      <c r="G65" s="129">
        <f t="shared" si="6"/>
        <v>5</v>
      </c>
      <c r="H65" s="129" t="str">
        <f t="shared" si="7"/>
        <v>Very High</v>
      </c>
      <c r="I65" s="239" t="str">
        <f>INDEX(Trends!$D$3:$D$404,MATCH(B65,Trends!$C$3:$C$404,0))</f>
        <v>Decreasing</v>
      </c>
      <c r="J65" s="129" t="str">
        <f>VLOOKUP($B65,Reliability!$A$3:$I$170,9,FALSE)</f>
        <v>Very High</v>
      </c>
      <c r="K65" s="240">
        <f t="shared" si="8"/>
        <v>4.3</v>
      </c>
      <c r="L65" s="240">
        <f>VLOOKUP($B65,'Impact of the crisis'!$C$6:$N$170,12,FALSE)</f>
        <v>4.8</v>
      </c>
      <c r="M65" s="240">
        <f>VLOOKUP($B65,'Impact of the crisis'!$C$6:$AB$170,26,FALSE)</f>
        <v>4</v>
      </c>
      <c r="N65" s="240">
        <f>VLOOKUP($B65,'Conditions of people affected'!$C$6:$R$170,16,FALSE)</f>
        <v>4.3499999999999996</v>
      </c>
      <c r="O65" s="240">
        <f>VLOOKUP($B65,'Conditions of people affected'!$C$6:$R$170,9,FALSE)</f>
        <v>4.7</v>
      </c>
      <c r="P65" s="240">
        <f>VLOOKUP($B65,'Conditions of people affected'!$C$6:$R$170,15,FALSE)</f>
        <v>4</v>
      </c>
      <c r="Q65" s="240">
        <f t="shared" si="9"/>
        <v>3.9</v>
      </c>
      <c r="R65" s="240">
        <f>VLOOKUP($B65,'Complexity of the crisis'!$C$6:$AN$170,22,FALSE)</f>
        <v>3.1</v>
      </c>
      <c r="S65" s="240">
        <f>VLOOKUP($B65,'Complexity of the crisis'!$C$6:$AN$170,38,FALSE)</f>
        <v>4.5</v>
      </c>
      <c r="T65" s="133" t="str">
        <f>VLOOKUP(B65,Lists!$C$3:$E$163,3,FALSE)</f>
        <v>Africa</v>
      </c>
      <c r="U65" s="134">
        <f>VLOOKUP(B65,'INFORM Severity - hidden'!$C$5:$V$170,20,FALSE)</f>
        <v>44741</v>
      </c>
    </row>
    <row r="66" spans="1:21" x14ac:dyDescent="0.35">
      <c r="A66" s="130" t="str">
        <f t="array" ref="A66">IFERROR(INDEX(Lists!$B$2:$B$153,SMALL(IF(Lists!$I$2:$I$153="Individual",ROW(Lists!$B$2:$B$153)),ROW(62:62))-1,1),"")</f>
        <v>Rakhine Conflict</v>
      </c>
      <c r="B66" s="131" t="str">
        <f>VLOOKUP(A66,Lists!$B$2:$G$153,2,FALSE)</f>
        <v>MMR002</v>
      </c>
      <c r="C66" s="131" t="str">
        <f>VLOOKUP(B66,'INFORM Severity - hidden'!$C$5:$D$160,2,FALSE)</f>
        <v>Myanmar</v>
      </c>
      <c r="D66" s="131" t="str">
        <f>VLOOKUP(A66,Lists!$B$2:$G$153,3,FALSE)</f>
        <v>MMR</v>
      </c>
      <c r="E66" s="132" t="str">
        <f>VLOOKUP(A66,Lists!$B$2:$G$153,5,FALSE)</f>
        <v>Conflict</v>
      </c>
      <c r="F66" s="238">
        <f t="shared" si="5"/>
        <v>3.7</v>
      </c>
      <c r="G66" s="129">
        <f t="shared" si="6"/>
        <v>4</v>
      </c>
      <c r="H66" s="129" t="str">
        <f t="shared" si="7"/>
        <v>High</v>
      </c>
      <c r="I66" s="239" t="str">
        <f>INDEX(Trends!$D$3:$D$404,MATCH(B66,Trends!$C$3:$C$404,0))</f>
        <v>Increasing</v>
      </c>
      <c r="J66" s="129" t="str">
        <f>VLOOKUP($B66,Reliability!$A$3:$I$170,9,FALSE)</f>
        <v>High</v>
      </c>
      <c r="K66" s="240">
        <f t="shared" si="8"/>
        <v>2.6</v>
      </c>
      <c r="L66" s="240">
        <f>VLOOKUP($B66,'Impact of the crisis'!$C$6:$N$170,12,FALSE)</f>
        <v>1.3</v>
      </c>
      <c r="M66" s="240">
        <f>VLOOKUP($B66,'Impact of the crisis'!$C$6:$AB$170,26,FALSE)</f>
        <v>3.1</v>
      </c>
      <c r="N66" s="240">
        <f>VLOOKUP($B66,'Conditions of people affected'!$C$6:$R$170,16,FALSE)</f>
        <v>3.85</v>
      </c>
      <c r="O66" s="240">
        <f>VLOOKUP($B66,'Conditions of people affected'!$C$6:$R$170,9,FALSE)</f>
        <v>3.7</v>
      </c>
      <c r="P66" s="240">
        <f>VLOOKUP($B66,'Conditions of people affected'!$C$6:$R$170,15,FALSE)</f>
        <v>4</v>
      </c>
      <c r="Q66" s="240">
        <f t="shared" si="9"/>
        <v>4.2</v>
      </c>
      <c r="R66" s="240">
        <f>VLOOKUP($B66,'Complexity of the crisis'!$C$6:$AN$170,22,FALSE)</f>
        <v>3.9</v>
      </c>
      <c r="S66" s="240">
        <f>VLOOKUP($B66,'Complexity of the crisis'!$C$6:$AN$170,38,FALSE)</f>
        <v>4.5</v>
      </c>
      <c r="T66" s="133" t="str">
        <f>VLOOKUP(B66,Lists!$C$3:$E$163,3,FALSE)</f>
        <v>Asia</v>
      </c>
      <c r="U66" s="134">
        <f>VLOOKUP(B66,'INFORM Severity - hidden'!$C$5:$V$170,20,FALSE)</f>
        <v>44739</v>
      </c>
    </row>
    <row r="67" spans="1:21" x14ac:dyDescent="0.35">
      <c r="A67" s="130" t="str">
        <f t="array" ref="A67">IFERROR(INDEX(Lists!$B$2:$B$153,SMALL(IF(Lists!$I$2:$I$153="Individual",ROW(Lists!$B$2:$B$153)),ROW(63:63))-1,1),"")</f>
        <v>Kachin and Shan Conflict</v>
      </c>
      <c r="B67" s="131" t="str">
        <f>VLOOKUP(A67,Lists!$B$2:$G$153,2,FALSE)</f>
        <v>MMR003</v>
      </c>
      <c r="C67" s="131" t="str">
        <f>VLOOKUP(B67,'INFORM Severity - hidden'!$C$5:$D$160,2,FALSE)</f>
        <v>Myanmar</v>
      </c>
      <c r="D67" s="131" t="str">
        <f>VLOOKUP(A67,Lists!$B$2:$G$153,3,FALSE)</f>
        <v>MMR</v>
      </c>
      <c r="E67" s="132" t="str">
        <f>VLOOKUP(A67,Lists!$B$2:$G$153,5,FALSE)</f>
        <v>Conflict</v>
      </c>
      <c r="F67" s="238">
        <f t="shared" si="5"/>
        <v>3.9</v>
      </c>
      <c r="G67" s="129">
        <f t="shared" si="6"/>
        <v>4</v>
      </c>
      <c r="H67" s="129" t="str">
        <f t="shared" si="7"/>
        <v>High</v>
      </c>
      <c r="I67" s="239" t="str">
        <f>INDEX(Trends!$D$3:$D$404,MATCH(B67,Trends!$C$3:$C$404,0))</f>
        <v>Increasing</v>
      </c>
      <c r="J67" s="129" t="str">
        <f>VLOOKUP($B67,Reliability!$A$3:$I$170,9,FALSE)</f>
        <v>High</v>
      </c>
      <c r="K67" s="240">
        <f t="shared" si="8"/>
        <v>3.6</v>
      </c>
      <c r="L67" s="240">
        <f>VLOOKUP($B67,'Impact of the crisis'!$C$6:$N$170,12,FALSE)</f>
        <v>2.4</v>
      </c>
      <c r="M67" s="240">
        <f>VLOOKUP($B67,'Impact of the crisis'!$C$6:$AB$170,26,FALSE)</f>
        <v>4.0999999999999996</v>
      </c>
      <c r="N67" s="240">
        <f>VLOOKUP($B67,'Conditions of people affected'!$C$6:$R$170,16,FALSE)</f>
        <v>4.05</v>
      </c>
      <c r="O67" s="240">
        <f>VLOOKUP($B67,'Conditions of people affected'!$C$6:$R$170,9,FALSE)</f>
        <v>4.0999999999999996</v>
      </c>
      <c r="P67" s="240">
        <f>VLOOKUP($B67,'Conditions of people affected'!$C$6:$R$170,15,FALSE)</f>
        <v>4</v>
      </c>
      <c r="Q67" s="240">
        <f t="shared" si="9"/>
        <v>4</v>
      </c>
      <c r="R67" s="240">
        <f>VLOOKUP($B67,'Complexity of the crisis'!$C$6:$AN$170,22,FALSE)</f>
        <v>3.9</v>
      </c>
      <c r="S67" s="240">
        <f>VLOOKUP($B67,'Complexity of the crisis'!$C$6:$AN$170,38,FALSE)</f>
        <v>4</v>
      </c>
      <c r="T67" s="133" t="str">
        <f>VLOOKUP(B67,Lists!$C$3:$E$163,3,FALSE)</f>
        <v>Asia</v>
      </c>
      <c r="U67" s="134">
        <f>VLOOKUP(B67,'INFORM Severity - hidden'!$C$5:$V$170,20,FALSE)</f>
        <v>44739</v>
      </c>
    </row>
    <row r="68" spans="1:21" x14ac:dyDescent="0.35">
      <c r="A68" s="130" t="str">
        <f t="array" ref="A68">IFERROR(INDEX(Lists!$B$2:$B$153,SMALL(IF(Lists!$I$2:$I$153="Individual",ROW(Lists!$B$2:$B$153)),ROW(64:64))-1,1),"")</f>
        <v>Post-coup conflict in Myanmar</v>
      </c>
      <c r="B68" s="131" t="str">
        <f>VLOOKUP(A68,Lists!$B$2:$G$153,2,FALSE)</f>
        <v>MMR004</v>
      </c>
      <c r="C68" s="131" t="str">
        <f>VLOOKUP(B68,'INFORM Severity - hidden'!$C$5:$D$160,2,FALSE)</f>
        <v>Myanmar</v>
      </c>
      <c r="D68" s="131" t="str">
        <f>VLOOKUP(A68,Lists!$B$2:$G$153,3,FALSE)</f>
        <v>MMR</v>
      </c>
      <c r="E68" s="132" t="str">
        <f>VLOOKUP(A68,Lists!$B$2:$G$153,5,FALSE)</f>
        <v>Conflict</v>
      </c>
      <c r="F68" s="238">
        <f t="shared" si="5"/>
        <v>4.5</v>
      </c>
      <c r="G68" s="129">
        <f t="shared" si="6"/>
        <v>5</v>
      </c>
      <c r="H68" s="129" t="str">
        <f t="shared" si="7"/>
        <v>Very High</v>
      </c>
      <c r="I68" s="239" t="str">
        <f>INDEX(Trends!$D$3:$D$404,MATCH(B68,Trends!$C$3:$C$404,0))</f>
        <v>Increasing</v>
      </c>
      <c r="J68" s="129" t="str">
        <f>VLOOKUP($B68,Reliability!$A$3:$I$170,9,FALSE)</f>
        <v>Very High</v>
      </c>
      <c r="K68" s="240">
        <f t="shared" si="8"/>
        <v>4.2</v>
      </c>
      <c r="L68" s="240">
        <f>VLOOKUP($B68,'Impact of the crisis'!$C$6:$N$170,12,FALSE)</f>
        <v>4.0999999999999996</v>
      </c>
      <c r="M68" s="240">
        <f>VLOOKUP($B68,'Impact of the crisis'!$C$6:$AB$170,26,FALSE)</f>
        <v>4.2</v>
      </c>
      <c r="N68" s="240">
        <f>VLOOKUP($B68,'Conditions of people affected'!$C$6:$R$170,16,FALSE)</f>
        <v>5</v>
      </c>
      <c r="O68" s="240">
        <f>VLOOKUP($B68,'Conditions of people affected'!$C$6:$R$170,9,FALSE)</f>
        <v>5</v>
      </c>
      <c r="P68" s="240">
        <f>VLOOKUP($B68,'Conditions of people affected'!$C$6:$R$170,15,FALSE)</f>
        <v>5</v>
      </c>
      <c r="Q68" s="240">
        <f t="shared" si="9"/>
        <v>4</v>
      </c>
      <c r="R68" s="240">
        <f>VLOOKUP($B68,'Complexity of the crisis'!$C$6:$AN$170,22,FALSE)</f>
        <v>3.9</v>
      </c>
      <c r="S68" s="240">
        <f>VLOOKUP($B68,'Complexity of the crisis'!$C$6:$AN$170,38,FALSE)</f>
        <v>4</v>
      </c>
      <c r="T68" s="133" t="str">
        <f>VLOOKUP(B68,Lists!$C$3:$E$163,3,FALSE)</f>
        <v>Asia</v>
      </c>
      <c r="U68" s="134">
        <f>VLOOKUP(B68,'INFORM Severity - hidden'!$C$5:$V$170,20,FALSE)</f>
        <v>44739</v>
      </c>
    </row>
    <row r="69" spans="1:21" x14ac:dyDescent="0.35">
      <c r="A69" s="130" t="str">
        <f t="array" ref="A69">IFERROR(INDEX(Lists!$B$2:$B$153,SMALL(IF(Lists!$I$2:$I$153="Individual",ROW(Lists!$B$2:$B$153)),ROW(65:65))-1,1),"")</f>
        <v>Cabo Delgado Islamist Insurgency</v>
      </c>
      <c r="B69" s="131" t="str">
        <f>VLOOKUP(A69,Lists!$B$2:$G$153,2,FALSE)</f>
        <v>MOZ004</v>
      </c>
      <c r="C69" s="131" t="str">
        <f>VLOOKUP(B69,'INFORM Severity - hidden'!$C$5:$D$160,2,FALSE)</f>
        <v>Mozambique</v>
      </c>
      <c r="D69" s="131" t="str">
        <f>VLOOKUP(A69,Lists!$B$2:$G$153,3,FALSE)</f>
        <v>MOZ</v>
      </c>
      <c r="E69" s="132" t="str">
        <f>VLOOKUP(A69,Lists!$B$2:$G$153,5,FALSE)</f>
        <v>Other type of violence</v>
      </c>
      <c r="F69" s="238">
        <f t="shared" ref="F69:F100" si="10">IF(OR(N69="x",K69="x"),"x",ROUND((5-GEOMEAN(((5-K69)/5*4+1),((5-N69)/5*4+1),((5-N69)/5*4+1)))/4*3.5+Q69*0.3,1))</f>
        <v>3.4</v>
      </c>
      <c r="G69" s="129">
        <f t="shared" ref="G69:G100" si="11">IF(F69="x","x",ROUNDUP(F69,0))</f>
        <v>4</v>
      </c>
      <c r="H69" s="129" t="str">
        <f t="shared" ref="H69:H100" si="12">IF(N69="x","x",IF(K69="x","x",(IF(G69=5,"Very High",IF(G69=4,"High",IF(G69=3,"Medium",IF(G69=2,"Low","Very Low")))))))</f>
        <v>High</v>
      </c>
      <c r="I69" s="239" t="str">
        <f>INDEX(Trends!$D$3:$D$404,MATCH(B69,Trends!$C$3:$C$404,0))</f>
        <v>Stable</v>
      </c>
      <c r="J69" s="129" t="str">
        <f>VLOOKUP($B69,Reliability!$A$3:$I$170,9,FALSE)</f>
        <v>High</v>
      </c>
      <c r="K69" s="240">
        <f t="shared" ref="K69:K100" si="13">IF(OR(M69="x",L69="x"),"x",ROUND((5-GEOMEAN(((5-L69)/5*4+1),((5-M69)/5*4+1),((5-M69)/5*4+1)))/4*5,1))</f>
        <v>3.7</v>
      </c>
      <c r="L69" s="240">
        <f>VLOOKUP($B69,'Impact of the crisis'!$C$6:$N$170,12,FALSE)</f>
        <v>2.8</v>
      </c>
      <c r="M69" s="240">
        <f>VLOOKUP($B69,'Impact of the crisis'!$C$6:$AB$170,26,FALSE)</f>
        <v>4</v>
      </c>
      <c r="N69" s="240">
        <f>VLOOKUP($B69,'Conditions of people affected'!$C$6:$R$170,16,FALSE)</f>
        <v>3.3</v>
      </c>
      <c r="O69" s="240">
        <f>VLOOKUP($B69,'Conditions of people affected'!$C$6:$R$170,9,FALSE)</f>
        <v>3.6</v>
      </c>
      <c r="P69" s="240">
        <f>VLOOKUP($B69,'Conditions of people affected'!$C$6:$R$170,15,FALSE)</f>
        <v>3</v>
      </c>
      <c r="Q69" s="240">
        <f t="shared" ref="Q69:Q100" si="14">IF(OR(S69="x",R69="x"),R69,ROUND((5-GEOMEAN(((5-R69)/5*4+1),((5-S69)/5*4+1)))/4*5,1))</f>
        <v>3.4</v>
      </c>
      <c r="R69" s="240">
        <f>VLOOKUP($B69,'Complexity of the crisis'!$C$6:$AN$170,22,FALSE)</f>
        <v>3.7</v>
      </c>
      <c r="S69" s="240">
        <f>VLOOKUP($B69,'Complexity of the crisis'!$C$6:$AN$170,38,FALSE)</f>
        <v>3</v>
      </c>
      <c r="T69" s="133" t="str">
        <f>VLOOKUP(B69,Lists!$C$3:$E$163,3,FALSE)</f>
        <v>Africa</v>
      </c>
      <c r="U69" s="134">
        <f>VLOOKUP(B69,'INFORM Severity - hidden'!$C$5:$V$170,20,FALSE)</f>
        <v>44694</v>
      </c>
    </row>
    <row r="70" spans="1:21" x14ac:dyDescent="0.35">
      <c r="A70" s="130" t="str">
        <f t="array" ref="A70">IFERROR(INDEX(Lists!$B$2:$B$153,SMALL(IF(Lists!$I$2:$I$153="Individual",ROW(Lists!$B$2:$B$153)),ROW(66:66))-1,1),"")</f>
        <v>2022 Tropical Cyclone Seasons in Mozambique</v>
      </c>
      <c r="B70" s="131" t="str">
        <f>VLOOKUP(A70,Lists!$B$2:$G$153,2,FALSE)</f>
        <v>MOZ008</v>
      </c>
      <c r="C70" s="131" t="str">
        <f>VLOOKUP(B70,'INFORM Severity - hidden'!$C$5:$D$160,2,FALSE)</f>
        <v>Mozambique</v>
      </c>
      <c r="D70" s="131" t="str">
        <f>VLOOKUP(A70,Lists!$B$2:$G$153,3,FALSE)</f>
        <v>MOZ</v>
      </c>
      <c r="E70" s="132" t="str">
        <f>VLOOKUP(A70,Lists!$B$2:$G$153,5,FALSE)</f>
        <v>Tropical cyclone</v>
      </c>
      <c r="F70" s="238">
        <f t="shared" si="10"/>
        <v>3.1</v>
      </c>
      <c r="G70" s="129">
        <f t="shared" si="11"/>
        <v>4</v>
      </c>
      <c r="H70" s="129" t="str">
        <f t="shared" si="12"/>
        <v>High</v>
      </c>
      <c r="I70" s="239" t="str">
        <f>INDEX(Trends!$D$3:$D$404,MATCH(B70,Trends!$C$3:$C$404,0))</f>
        <v>Increasing</v>
      </c>
      <c r="J70" s="129" t="str">
        <f>VLOOKUP($B70,Reliability!$A$3:$I$170,9,FALSE)</f>
        <v>High</v>
      </c>
      <c r="K70" s="240">
        <f t="shared" si="13"/>
        <v>2.7</v>
      </c>
      <c r="L70" s="240">
        <f>VLOOKUP($B70,'Impact of the crisis'!$C$6:$N$170,12,FALSE)</f>
        <v>3.7</v>
      </c>
      <c r="M70" s="240">
        <f>VLOOKUP($B70,'Impact of the crisis'!$C$6:$AB$170,26,FALSE)</f>
        <v>2.1</v>
      </c>
      <c r="N70" s="240">
        <f>VLOOKUP($B70,'Conditions of people affected'!$C$6:$R$170,16,FALSE)</f>
        <v>3.15</v>
      </c>
      <c r="O70" s="240">
        <f>VLOOKUP($B70,'Conditions of people affected'!$C$6:$R$170,9,FALSE)</f>
        <v>3.3</v>
      </c>
      <c r="P70" s="240">
        <f>VLOOKUP($B70,'Conditions of people affected'!$C$6:$R$170,15,FALSE)</f>
        <v>3</v>
      </c>
      <c r="Q70" s="240">
        <f t="shared" si="14"/>
        <v>3.4</v>
      </c>
      <c r="R70" s="240">
        <f>VLOOKUP($B70,'Complexity of the crisis'!$C$6:$AN$170,22,FALSE)</f>
        <v>3.7</v>
      </c>
      <c r="S70" s="240">
        <f>VLOOKUP($B70,'Complexity of the crisis'!$C$6:$AN$170,38,FALSE)</f>
        <v>3</v>
      </c>
      <c r="T70" s="133" t="str">
        <f>VLOOKUP(B70,Lists!$C$3:$E$163,3,FALSE)</f>
        <v>Africa</v>
      </c>
      <c r="U70" s="134">
        <f>VLOOKUP(B70,'INFORM Severity - hidden'!$C$5:$V$170,20,FALSE)</f>
        <v>44694</v>
      </c>
    </row>
    <row r="71" spans="1:21" x14ac:dyDescent="0.35">
      <c r="A71" s="130" t="str">
        <f t="array" ref="A71">IFERROR(INDEX(Lists!$B$2:$B$153,SMALL(IF(Lists!$I$2:$I$153="Individual",ROW(Lists!$B$2:$B$153)),ROW(67:67))-1,1),"")</f>
        <v>Refugees from Mali in Mauritania</v>
      </c>
      <c r="B71" s="131" t="str">
        <f>VLOOKUP(A71,Lists!$B$2:$G$153,2,FALSE)</f>
        <v>MRT002</v>
      </c>
      <c r="C71" s="131" t="str">
        <f>VLOOKUP(B71,'INFORM Severity - hidden'!$C$5:$D$160,2,FALSE)</f>
        <v>Mauritania</v>
      </c>
      <c r="D71" s="131" t="str">
        <f>VLOOKUP(A71,Lists!$B$2:$G$153,3,FALSE)</f>
        <v>MRT</v>
      </c>
      <c r="E71" s="132" t="str">
        <f>VLOOKUP(A71,Lists!$B$2:$G$153,5,FALSE)</f>
        <v>International displacement</v>
      </c>
      <c r="F71" s="238">
        <f t="shared" si="10"/>
        <v>2.1</v>
      </c>
      <c r="G71" s="129">
        <f t="shared" si="11"/>
        <v>3</v>
      </c>
      <c r="H71" s="129" t="str">
        <f t="shared" si="12"/>
        <v>Medium</v>
      </c>
      <c r="I71" s="239" t="str">
        <f>INDEX(Trends!$D$3:$D$404,MATCH(B71,Trends!$C$3:$C$404,0))</f>
        <v>Stable</v>
      </c>
      <c r="J71" s="129" t="str">
        <f>VLOOKUP($B71,Reliability!$A$3:$I$170,9,FALSE)</f>
        <v>Medium</v>
      </c>
      <c r="K71" s="240">
        <f t="shared" si="13"/>
        <v>1.8</v>
      </c>
      <c r="L71" s="240">
        <f>VLOOKUP($B71,'Impact of the crisis'!$C$6:$N$170,12,FALSE)</f>
        <v>0</v>
      </c>
      <c r="M71" s="240">
        <f>VLOOKUP($B71,'Impact of the crisis'!$C$6:$AB$170,26,FALSE)</f>
        <v>2.5</v>
      </c>
      <c r="N71" s="240">
        <f>VLOOKUP($B71,'Conditions of people affected'!$C$6:$R$170,16,FALSE)</f>
        <v>2.25</v>
      </c>
      <c r="O71" s="240">
        <f>VLOOKUP($B71,'Conditions of people affected'!$C$6:$R$170,9,FALSE)</f>
        <v>1.5</v>
      </c>
      <c r="P71" s="240">
        <f>VLOOKUP($B71,'Conditions of people affected'!$C$6:$R$170,15,FALSE)</f>
        <v>3</v>
      </c>
      <c r="Q71" s="240">
        <f t="shared" si="14"/>
        <v>2</v>
      </c>
      <c r="R71" s="240">
        <f>VLOOKUP($B71,'Complexity of the crisis'!$C$6:$AN$170,22,FALSE)</f>
        <v>2.4</v>
      </c>
      <c r="S71" s="240">
        <f>VLOOKUP($B71,'Complexity of the crisis'!$C$6:$AN$170,38,FALSE)</f>
        <v>1.5</v>
      </c>
      <c r="T71" s="133" t="str">
        <f>VLOOKUP(B71,Lists!$C$3:$E$163,3,FALSE)</f>
        <v>Africa</v>
      </c>
      <c r="U71" s="134">
        <f>VLOOKUP(B71,'INFORM Severity - hidden'!$C$5:$V$170,20,FALSE)</f>
        <v>44696</v>
      </c>
    </row>
    <row r="72" spans="1:21" x14ac:dyDescent="0.35">
      <c r="A72" s="130" t="str">
        <f t="array" ref="A72">IFERROR(INDEX(Lists!$B$2:$B$153,SMALL(IF(Lists!$I$2:$I$153="Individual",ROW(Lists!$B$2:$B$153)),ROW(68:68))-1,1),"")</f>
        <v>Food Security in Mauritania</v>
      </c>
      <c r="B72" s="131" t="str">
        <f>VLOOKUP(A72,Lists!$B$2:$G$153,2,FALSE)</f>
        <v>MRT003</v>
      </c>
      <c r="C72" s="131" t="str">
        <f>VLOOKUP(B72,'INFORM Severity - hidden'!$C$5:$D$160,2,FALSE)</f>
        <v>Mauritania</v>
      </c>
      <c r="D72" s="131" t="str">
        <f>VLOOKUP(A72,Lists!$B$2:$G$153,3,FALSE)</f>
        <v>MRT</v>
      </c>
      <c r="E72" s="132" t="str">
        <f>VLOOKUP(A72,Lists!$B$2:$G$153,5,FALSE)</f>
        <v>Drought</v>
      </c>
      <c r="F72" s="238">
        <f t="shared" si="10"/>
        <v>2.8</v>
      </c>
      <c r="G72" s="129">
        <f t="shared" si="11"/>
        <v>3</v>
      </c>
      <c r="H72" s="129" t="str">
        <f t="shared" si="12"/>
        <v>Medium</v>
      </c>
      <c r="I72" s="239" t="str">
        <f>INDEX(Trends!$D$3:$D$404,MATCH(B72,Trends!$C$3:$C$404,0))</f>
        <v>Stable</v>
      </c>
      <c r="J72" s="129" t="str">
        <f>VLOOKUP($B72,Reliability!$A$3:$I$170,9,FALSE)</f>
        <v>Low</v>
      </c>
      <c r="K72" s="240">
        <f t="shared" si="13"/>
        <v>3.4</v>
      </c>
      <c r="L72" s="240">
        <f>VLOOKUP($B72,'Impact of the crisis'!$C$6:$N$170,12,FALSE)</f>
        <v>4.4000000000000004</v>
      </c>
      <c r="M72" s="240">
        <f>VLOOKUP($B72,'Impact of the crisis'!$C$6:$AB$170,26,FALSE)</f>
        <v>2.8</v>
      </c>
      <c r="N72" s="240">
        <f>VLOOKUP($B72,'Conditions of people affected'!$C$6:$R$170,16,FALSE)</f>
        <v>2.9</v>
      </c>
      <c r="O72" s="240">
        <f>VLOOKUP($B72,'Conditions of people affected'!$C$6:$R$170,9,FALSE)</f>
        <v>2.8</v>
      </c>
      <c r="P72" s="240">
        <f>VLOOKUP($B72,'Conditions of people affected'!$C$6:$R$170,15,FALSE)</f>
        <v>3</v>
      </c>
      <c r="Q72" s="240">
        <f t="shared" si="14"/>
        <v>2.2000000000000002</v>
      </c>
      <c r="R72" s="240">
        <f>VLOOKUP($B72,'Complexity of the crisis'!$C$6:$AN$170,22,FALSE)</f>
        <v>2.4</v>
      </c>
      <c r="S72" s="240">
        <f>VLOOKUP($B72,'Complexity of the crisis'!$C$6:$AN$170,38,FALSE)</f>
        <v>2</v>
      </c>
      <c r="T72" s="133" t="str">
        <f>VLOOKUP(B72,Lists!$C$3:$E$163,3,FALSE)</f>
        <v>Africa</v>
      </c>
      <c r="U72" s="134">
        <f>VLOOKUP(B72,'INFORM Severity - hidden'!$C$5:$V$170,20,FALSE)</f>
        <v>44696</v>
      </c>
    </row>
    <row r="73" spans="1:21" x14ac:dyDescent="0.35">
      <c r="A73" s="130" t="str">
        <f t="array" ref="A73">IFERROR(INDEX(Lists!$B$2:$B$153,SMALL(IF(Lists!$I$2:$I$153="Individual",ROW(Lists!$B$2:$B$153)),ROW(69:69))-1,1),"")</f>
        <v>Complex crisis in Malawi</v>
      </c>
      <c r="B73" s="131" t="str">
        <f>VLOOKUP(A73,Lists!$B$2:$G$153,2,FALSE)</f>
        <v>MWI002</v>
      </c>
      <c r="C73" s="131" t="str">
        <f>VLOOKUP(B73,'INFORM Severity - hidden'!$C$5:$D$160,2,FALSE)</f>
        <v>Malawi</v>
      </c>
      <c r="D73" s="131" t="str">
        <f>VLOOKUP(A73,Lists!$B$2:$G$153,3,FALSE)</f>
        <v>MWI</v>
      </c>
      <c r="E73" s="132" t="str">
        <f>VLOOKUP(A73,Lists!$B$2:$G$153,5,FALSE)</f>
        <v>Complex crisis</v>
      </c>
      <c r="F73" s="238">
        <f t="shared" si="10"/>
        <v>3</v>
      </c>
      <c r="G73" s="129">
        <f t="shared" si="11"/>
        <v>3</v>
      </c>
      <c r="H73" s="129" t="str">
        <f t="shared" si="12"/>
        <v>Medium</v>
      </c>
      <c r="I73" s="239" t="str">
        <f>INDEX(Trends!$D$3:$D$404,MATCH(B73,Trends!$C$3:$C$404,0))</f>
        <v>Decreasing</v>
      </c>
      <c r="J73" s="129" t="str">
        <f>VLOOKUP($B73,Reliability!$A$3:$I$170,9,FALSE)</f>
        <v>Very High</v>
      </c>
      <c r="K73" s="240">
        <f t="shared" si="13"/>
        <v>3.4</v>
      </c>
      <c r="L73" s="240">
        <f>VLOOKUP($B73,'Impact of the crisis'!$C$6:$N$170,12,FALSE)</f>
        <v>4.4000000000000004</v>
      </c>
      <c r="M73" s="240">
        <f>VLOOKUP($B73,'Impact of the crisis'!$C$6:$AB$170,26,FALSE)</f>
        <v>2.7</v>
      </c>
      <c r="N73" s="240">
        <f>VLOOKUP($B73,'Conditions of people affected'!$C$6:$R$170,16,FALSE)</f>
        <v>3.4</v>
      </c>
      <c r="O73" s="240">
        <f>VLOOKUP($B73,'Conditions of people affected'!$C$6:$R$170,9,FALSE)</f>
        <v>3.8</v>
      </c>
      <c r="P73" s="240">
        <f>VLOOKUP($B73,'Conditions of people affected'!$C$6:$R$170,15,FALSE)</f>
        <v>3</v>
      </c>
      <c r="Q73" s="240">
        <f t="shared" si="14"/>
        <v>2</v>
      </c>
      <c r="R73" s="240">
        <f>VLOOKUP($B73,'Complexity of the crisis'!$C$6:$AN$170,22,FALSE)</f>
        <v>2</v>
      </c>
      <c r="S73" s="240">
        <f>VLOOKUP($B73,'Complexity of the crisis'!$C$6:$AN$170,38,FALSE)</f>
        <v>2</v>
      </c>
      <c r="T73" s="133" t="str">
        <f>VLOOKUP(B73,Lists!$C$3:$E$163,3,FALSE)</f>
        <v>Africa</v>
      </c>
      <c r="U73" s="134">
        <f>VLOOKUP(B73,'INFORM Severity - hidden'!$C$5:$V$170,20,FALSE)</f>
        <v>44731</v>
      </c>
    </row>
    <row r="74" spans="1:21" x14ac:dyDescent="0.35">
      <c r="A74" s="130" t="str">
        <f t="array" ref="A74">IFERROR(INDEX(Lists!$B$2:$B$153,SMALL(IF(Lists!$I$2:$I$153="Individual",ROW(Lists!$B$2:$B$153)),ROW(70:70))-1,1),"")</f>
        <v>Tropical Cyclone Ana in Malawi</v>
      </c>
      <c r="B74" s="131" t="str">
        <f>VLOOKUP(A74,Lists!$B$2:$G$153,2,FALSE)</f>
        <v>MWI004</v>
      </c>
      <c r="C74" s="131" t="str">
        <f>VLOOKUP(B74,'INFORM Severity - hidden'!$C$5:$D$160,2,FALSE)</f>
        <v>Malawi</v>
      </c>
      <c r="D74" s="131" t="str">
        <f>VLOOKUP(A74,Lists!$B$2:$G$153,3,FALSE)</f>
        <v>MWI</v>
      </c>
      <c r="E74" s="132" t="str">
        <f>VLOOKUP(A74,Lists!$B$2:$G$153,5,FALSE)</f>
        <v>Tropical cyclone</v>
      </c>
      <c r="F74" s="238">
        <f t="shared" si="10"/>
        <v>2.5</v>
      </c>
      <c r="G74" s="129">
        <f t="shared" si="11"/>
        <v>3</v>
      </c>
      <c r="H74" s="129" t="str">
        <f t="shared" si="12"/>
        <v>Medium</v>
      </c>
      <c r="I74" s="239" t="str">
        <f>INDEX(Trends!$D$3:$D$404,MATCH(B74,Trends!$C$3:$C$404,0))</f>
        <v>Increasing</v>
      </c>
      <c r="J74" s="129" t="str">
        <f>VLOOKUP($B74,Reliability!$A$3:$I$170,9,FALSE)</f>
        <v>High</v>
      </c>
      <c r="K74" s="240">
        <f t="shared" si="13"/>
        <v>3.2</v>
      </c>
      <c r="L74" s="240">
        <f>VLOOKUP($B74,'Impact of the crisis'!$C$6:$N$170,12,FALSE)</f>
        <v>4.2</v>
      </c>
      <c r="M74" s="240">
        <f>VLOOKUP($B74,'Impact of the crisis'!$C$6:$AB$170,26,FALSE)</f>
        <v>2.5</v>
      </c>
      <c r="N74" s="240">
        <f>VLOOKUP($B74,'Conditions of people affected'!$C$6:$R$170,16,FALSE)</f>
        <v>2.5499999999999998</v>
      </c>
      <c r="O74" s="240">
        <f>VLOOKUP($B74,'Conditions of people affected'!$C$6:$R$170,9,FALSE)</f>
        <v>3.1</v>
      </c>
      <c r="P74" s="240">
        <f>VLOOKUP($B74,'Conditions of people affected'!$C$6:$R$170,15,FALSE)</f>
        <v>2</v>
      </c>
      <c r="Q74" s="240">
        <f t="shared" si="14"/>
        <v>2</v>
      </c>
      <c r="R74" s="240">
        <f>VLOOKUP($B74,'Complexity of the crisis'!$C$6:$AN$170,22,FALSE)</f>
        <v>2</v>
      </c>
      <c r="S74" s="240">
        <f>VLOOKUP($B74,'Complexity of the crisis'!$C$6:$AN$170,38,FALSE)</f>
        <v>2</v>
      </c>
      <c r="T74" s="133" t="str">
        <f>VLOOKUP(B74,Lists!$C$3:$E$163,3,FALSE)</f>
        <v>Africa</v>
      </c>
      <c r="U74" s="134">
        <f>VLOOKUP(B74,'INFORM Severity - hidden'!$C$5:$V$170,20,FALSE)</f>
        <v>44731</v>
      </c>
    </row>
    <row r="75" spans="1:21" x14ac:dyDescent="0.35">
      <c r="A75" s="130" t="str">
        <f t="array" ref="A75">IFERROR(INDEX(Lists!$B$2:$B$153,SMALL(IF(Lists!$I$2:$I$153="Individual",ROW(Lists!$B$2:$B$153)),ROW(71:71))-1,1),"")</f>
        <v>International Refugees in Malaysia</v>
      </c>
      <c r="B75" s="131" t="str">
        <f>VLOOKUP(A75,Lists!$B$2:$G$153,2,FALSE)</f>
        <v>MYS001</v>
      </c>
      <c r="C75" s="131" t="str">
        <f>VLOOKUP(B75,'INFORM Severity - hidden'!$C$5:$D$160,2,FALSE)</f>
        <v>Malaysia</v>
      </c>
      <c r="D75" s="131" t="str">
        <f>VLOOKUP(A75,Lists!$B$2:$G$153,3,FALSE)</f>
        <v>MYS</v>
      </c>
      <c r="E75" s="132" t="str">
        <f>VLOOKUP(A75,Lists!$B$2:$G$153,5,FALSE)</f>
        <v>International displacement</v>
      </c>
      <c r="F75" s="238">
        <f t="shared" si="10"/>
        <v>2.2999999999999998</v>
      </c>
      <c r="G75" s="129">
        <f t="shared" si="11"/>
        <v>3</v>
      </c>
      <c r="H75" s="129" t="str">
        <f t="shared" si="12"/>
        <v>Medium</v>
      </c>
      <c r="I75" s="239" t="str">
        <f>INDEX(Trends!$D$3:$D$404,MATCH(B75,Trends!$C$3:$C$404,0))</f>
        <v>Increasing</v>
      </c>
      <c r="J75" s="129" t="str">
        <f>VLOOKUP($B75,Reliability!$A$3:$I$170,9,FALSE)</f>
        <v>High</v>
      </c>
      <c r="K75" s="240">
        <f t="shared" si="13"/>
        <v>2.9</v>
      </c>
      <c r="L75" s="240">
        <f>VLOOKUP($B75,'Impact of the crisis'!$C$6:$N$170,12,FALSE)</f>
        <v>1.7</v>
      </c>
      <c r="M75" s="240">
        <f>VLOOKUP($B75,'Impact of the crisis'!$C$6:$AB$170,26,FALSE)</f>
        <v>3.4</v>
      </c>
      <c r="N75" s="240">
        <f>VLOOKUP($B75,'Conditions of people affected'!$C$6:$R$170,16,FALSE)</f>
        <v>2.0499999999999998</v>
      </c>
      <c r="O75" s="240">
        <f>VLOOKUP($B75,'Conditions of people affected'!$C$6:$R$170,9,FALSE)</f>
        <v>2.1</v>
      </c>
      <c r="P75" s="240">
        <f>VLOOKUP($B75,'Conditions of people affected'!$C$6:$R$170,15,FALSE)</f>
        <v>2</v>
      </c>
      <c r="Q75" s="240">
        <f t="shared" si="14"/>
        <v>2.2000000000000002</v>
      </c>
      <c r="R75" s="240">
        <f>VLOOKUP($B75,'Complexity of the crisis'!$C$6:$AN$170,22,FALSE)</f>
        <v>1.9</v>
      </c>
      <c r="S75" s="240">
        <f>VLOOKUP($B75,'Complexity of the crisis'!$C$6:$AN$170,38,FALSE)</f>
        <v>2.5</v>
      </c>
      <c r="T75" s="133" t="str">
        <f>VLOOKUP(B75,Lists!$C$3:$E$163,3,FALSE)</f>
        <v>Asia</v>
      </c>
      <c r="U75" s="134">
        <f>VLOOKUP(B75,'INFORM Severity - hidden'!$C$5:$V$170,20,FALSE)</f>
        <v>44739</v>
      </c>
    </row>
    <row r="76" spans="1:21" x14ac:dyDescent="0.35">
      <c r="A76" s="130" t="str">
        <f t="array" ref="A76">IFERROR(INDEX(Lists!$B$2:$B$153,SMALL(IF(Lists!$I$2:$I$153="Individual",ROW(Lists!$B$2:$B$153)),ROW(72:72))-1,1),"")</f>
        <v>Food Security Crisis in Namibia</v>
      </c>
      <c r="B76" s="131" t="str">
        <f>VLOOKUP(A76,Lists!$B$2:$G$153,2,FALSE)</f>
        <v>NAM002</v>
      </c>
      <c r="C76" s="131" t="str">
        <f>VLOOKUP(B76,'INFORM Severity - hidden'!$C$5:$D$160,2,FALSE)</f>
        <v>Namibia</v>
      </c>
      <c r="D76" s="131" t="str">
        <f>VLOOKUP(A76,Lists!$B$2:$G$153,3,FALSE)</f>
        <v>NAM</v>
      </c>
      <c r="E76" s="132" t="str">
        <f>VLOOKUP(A76,Lists!$B$2:$G$153,5,FALSE)</f>
        <v>Food Security</v>
      </c>
      <c r="F76" s="238">
        <f t="shared" si="10"/>
        <v>2.5</v>
      </c>
      <c r="G76" s="129">
        <f t="shared" si="11"/>
        <v>3</v>
      </c>
      <c r="H76" s="129" t="str">
        <f t="shared" si="12"/>
        <v>Medium</v>
      </c>
      <c r="I76" s="239" t="str">
        <f>INDEX(Trends!$D$3:$D$404,MATCH(B76,Trends!$C$3:$C$404,0))</f>
        <v>Increasing</v>
      </c>
      <c r="J76" s="129" t="str">
        <f>VLOOKUP($B76,Reliability!$A$3:$I$170,9,FALSE)</f>
        <v>Medium</v>
      </c>
      <c r="K76" s="240">
        <f t="shared" si="13"/>
        <v>2.8</v>
      </c>
      <c r="L76" s="240">
        <f>VLOOKUP($B76,'Impact of the crisis'!$C$6:$N$170,12,FALSE)</f>
        <v>4.2</v>
      </c>
      <c r="M76" s="240">
        <f>VLOOKUP($B76,'Impact of the crisis'!$C$6:$AB$170,26,FALSE)</f>
        <v>1.7</v>
      </c>
      <c r="N76" s="240">
        <f>VLOOKUP($B76,'Conditions of people affected'!$C$6:$R$170,16,FALSE)</f>
        <v>3.05</v>
      </c>
      <c r="O76" s="240">
        <f>VLOOKUP($B76,'Conditions of people affected'!$C$6:$R$170,9,FALSE)</f>
        <v>3.1</v>
      </c>
      <c r="P76" s="240">
        <f>VLOOKUP($B76,'Conditions of people affected'!$C$6:$R$170,15,FALSE)</f>
        <v>3</v>
      </c>
      <c r="Q76" s="240">
        <f t="shared" si="14"/>
        <v>1.3</v>
      </c>
      <c r="R76" s="240">
        <f>VLOOKUP($B76,'Complexity of the crisis'!$C$6:$AN$170,22,FALSE)</f>
        <v>1.5</v>
      </c>
      <c r="S76" s="240">
        <f>VLOOKUP($B76,'Complexity of the crisis'!$C$6:$AN$170,38,FALSE)</f>
        <v>1</v>
      </c>
      <c r="T76" s="133" t="str">
        <f>VLOOKUP(B76,Lists!$C$3:$E$163,3,FALSE)</f>
        <v>Africa</v>
      </c>
      <c r="U76" s="134">
        <f>VLOOKUP(B76,'INFORM Severity - hidden'!$C$5:$V$170,20,FALSE)</f>
        <v>44731</v>
      </c>
    </row>
    <row r="77" spans="1:21" x14ac:dyDescent="0.35">
      <c r="A77" s="130" t="str">
        <f t="array" ref="A77">IFERROR(INDEX(Lists!$B$2:$B$153,SMALL(IF(Lists!$I$2:$I$153="Individual",ROW(Lists!$B$2:$B$153)),ROW(73:73))-1,1),"")</f>
        <v>Boko Haram in Niger</v>
      </c>
      <c r="B77" s="131" t="str">
        <f>VLOOKUP(A77,Lists!$B$2:$G$153,2,FALSE)</f>
        <v>NER002</v>
      </c>
      <c r="C77" s="131" t="str">
        <f>VLOOKUP(B77,'INFORM Severity - hidden'!$C$5:$D$160,2,FALSE)</f>
        <v>Niger</v>
      </c>
      <c r="D77" s="131" t="str">
        <f>VLOOKUP(A77,Lists!$B$2:$G$153,3,FALSE)</f>
        <v>NER</v>
      </c>
      <c r="E77" s="132" t="str">
        <f>VLOOKUP(A77,Lists!$B$2:$G$153,5,FALSE)</f>
        <v>Conflict</v>
      </c>
      <c r="F77" s="238">
        <f t="shared" si="10"/>
        <v>2.9</v>
      </c>
      <c r="G77" s="129">
        <f t="shared" si="11"/>
        <v>3</v>
      </c>
      <c r="H77" s="129" t="str">
        <f t="shared" si="12"/>
        <v>Medium</v>
      </c>
      <c r="I77" s="239" t="str">
        <f>INDEX(Trends!$D$3:$D$404,MATCH(B77,Trends!$C$3:$C$404,0))</f>
        <v>Decreasing</v>
      </c>
      <c r="J77" s="129" t="str">
        <f>VLOOKUP($B77,Reliability!$A$3:$I$170,9,FALSE)</f>
        <v>Medium</v>
      </c>
      <c r="K77" s="240">
        <f t="shared" si="13"/>
        <v>2.6</v>
      </c>
      <c r="L77" s="240">
        <f>VLOOKUP($B77,'Impact of the crisis'!$C$6:$N$170,12,FALSE)</f>
        <v>1.2</v>
      </c>
      <c r="M77" s="240">
        <f>VLOOKUP($B77,'Impact of the crisis'!$C$6:$AB$170,26,FALSE)</f>
        <v>3.1</v>
      </c>
      <c r="N77" s="240">
        <f>VLOOKUP($B77,'Conditions of people affected'!$C$6:$R$170,16,FALSE)</f>
        <v>2.7</v>
      </c>
      <c r="O77" s="240">
        <f>VLOOKUP($B77,'Conditions of people affected'!$C$6:$R$170,9,FALSE)</f>
        <v>2.4</v>
      </c>
      <c r="P77" s="240">
        <f>VLOOKUP($B77,'Conditions of people affected'!$C$6:$R$170,15,FALSE)</f>
        <v>3</v>
      </c>
      <c r="Q77" s="240">
        <f t="shared" si="14"/>
        <v>3.5</v>
      </c>
      <c r="R77" s="240">
        <f>VLOOKUP($B77,'Complexity of the crisis'!$C$6:$AN$170,22,FALSE)</f>
        <v>2.8</v>
      </c>
      <c r="S77" s="240">
        <f>VLOOKUP($B77,'Complexity of the crisis'!$C$6:$AN$170,38,FALSE)</f>
        <v>4</v>
      </c>
      <c r="T77" s="133" t="str">
        <f>VLOOKUP(B77,Lists!$C$3:$E$163,3,FALSE)</f>
        <v>Africa</v>
      </c>
      <c r="U77" s="134">
        <f>VLOOKUP(B77,'INFORM Severity - hidden'!$C$5:$V$170,20,FALSE)</f>
        <v>44676</v>
      </c>
    </row>
    <row r="78" spans="1:21" x14ac:dyDescent="0.35">
      <c r="A78" s="130" t="str">
        <f t="array" ref="A78">IFERROR(INDEX(Lists!$B$2:$B$153,SMALL(IF(Lists!$I$2:$I$153="Individual",ROW(Lists!$B$2:$B$153)),ROW(74:74))-1,1),"")</f>
        <v>Mali/Burkina Faso conflict</v>
      </c>
      <c r="B78" s="131" t="str">
        <f>VLOOKUP(A78,Lists!$B$2:$G$153,2,FALSE)</f>
        <v>NER003</v>
      </c>
      <c r="C78" s="131" t="str">
        <f>VLOOKUP(B78,'INFORM Severity - hidden'!$C$5:$D$160,2,FALSE)</f>
        <v>Niger</v>
      </c>
      <c r="D78" s="131" t="str">
        <f>VLOOKUP(A78,Lists!$B$2:$G$153,3,FALSE)</f>
        <v>NER</v>
      </c>
      <c r="E78" s="132" t="str">
        <f>VLOOKUP(A78,Lists!$B$2:$G$153,5,FALSE)</f>
        <v>Conflict</v>
      </c>
      <c r="F78" s="238">
        <f t="shared" si="10"/>
        <v>3.3</v>
      </c>
      <c r="G78" s="129">
        <f t="shared" si="11"/>
        <v>4</v>
      </c>
      <c r="H78" s="129" t="str">
        <f t="shared" si="12"/>
        <v>High</v>
      </c>
      <c r="I78" s="239" t="str">
        <f>INDEX(Trends!$D$3:$D$404,MATCH(B78,Trends!$C$3:$C$404,0))</f>
        <v>Stable</v>
      </c>
      <c r="J78" s="129" t="str">
        <f>VLOOKUP($B78,Reliability!$A$3:$I$170,9,FALSE)</f>
        <v>Medium</v>
      </c>
      <c r="K78" s="240">
        <f t="shared" si="13"/>
        <v>3</v>
      </c>
      <c r="L78" s="240">
        <f>VLOOKUP($B78,'Impact of the crisis'!$C$6:$N$170,12,FALSE)</f>
        <v>2.4</v>
      </c>
      <c r="M78" s="240">
        <f>VLOOKUP($B78,'Impact of the crisis'!$C$6:$AB$170,26,FALSE)</f>
        <v>3.3</v>
      </c>
      <c r="N78" s="240">
        <f>VLOOKUP($B78,'Conditions of people affected'!$C$6:$R$170,16,FALSE)</f>
        <v>3.25</v>
      </c>
      <c r="O78" s="240">
        <f>VLOOKUP($B78,'Conditions of people affected'!$C$6:$R$170,9,FALSE)</f>
        <v>3.5</v>
      </c>
      <c r="P78" s="240">
        <f>VLOOKUP($B78,'Conditions of people affected'!$C$6:$R$170,15,FALSE)</f>
        <v>3</v>
      </c>
      <c r="Q78" s="240">
        <f t="shared" si="14"/>
        <v>3.5</v>
      </c>
      <c r="R78" s="240">
        <f>VLOOKUP($B78,'Complexity of the crisis'!$C$6:$AN$170,22,FALSE)</f>
        <v>2.8</v>
      </c>
      <c r="S78" s="240">
        <f>VLOOKUP($B78,'Complexity of the crisis'!$C$6:$AN$170,38,FALSE)</f>
        <v>4</v>
      </c>
      <c r="T78" s="133" t="str">
        <f>VLOOKUP(B78,Lists!$C$3:$E$163,3,FALSE)</f>
        <v>Africa</v>
      </c>
      <c r="U78" s="134">
        <f>VLOOKUP(B78,'INFORM Severity - hidden'!$C$5:$V$170,20,FALSE)</f>
        <v>44676</v>
      </c>
    </row>
    <row r="79" spans="1:21" x14ac:dyDescent="0.35">
      <c r="A79" s="130" t="str">
        <f t="array" ref="A79">IFERROR(INDEX(Lists!$B$2:$B$153,SMALL(IF(Lists!$I$2:$I$153="Individual",ROW(Lists!$B$2:$B$153)),ROW(75:75))-1,1),"")</f>
        <v>Nigerian Refugees</v>
      </c>
      <c r="B79" s="131" t="str">
        <f>VLOOKUP(A79,Lists!$B$2:$G$153,2,FALSE)</f>
        <v>NER004</v>
      </c>
      <c r="C79" s="131" t="str">
        <f>VLOOKUP(B79,'INFORM Severity - hidden'!$C$5:$D$160,2,FALSE)</f>
        <v>Niger</v>
      </c>
      <c r="D79" s="131" t="str">
        <f>VLOOKUP(A79,Lists!$B$2:$G$153,3,FALSE)</f>
        <v>NER</v>
      </c>
      <c r="E79" s="132" t="str">
        <f>VLOOKUP(A79,Lists!$B$2:$G$153,5,FALSE)</f>
        <v>International displacement</v>
      </c>
      <c r="F79" s="238">
        <f t="shared" si="10"/>
        <v>2.7</v>
      </c>
      <c r="G79" s="129">
        <f t="shared" si="11"/>
        <v>3</v>
      </c>
      <c r="H79" s="129" t="str">
        <f t="shared" si="12"/>
        <v>Medium</v>
      </c>
      <c r="I79" s="239" t="str">
        <f>INDEX(Trends!$D$3:$D$404,MATCH(B79,Trends!$C$3:$C$404,0))</f>
        <v>Stable</v>
      </c>
      <c r="J79" s="129" t="str">
        <f>VLOOKUP($B79,Reliability!$A$3:$I$170,9,FALSE)</f>
        <v>Medium</v>
      </c>
      <c r="K79" s="240">
        <f t="shared" si="13"/>
        <v>2.1</v>
      </c>
      <c r="L79" s="240">
        <f>VLOOKUP($B79,'Impact of the crisis'!$C$6:$N$170,12,FALSE)</f>
        <v>0.6</v>
      </c>
      <c r="M79" s="240">
        <f>VLOOKUP($B79,'Impact of the crisis'!$C$6:$AB$170,26,FALSE)</f>
        <v>2.7</v>
      </c>
      <c r="N79" s="240">
        <f>VLOOKUP($B79,'Conditions of people affected'!$C$6:$R$170,16,FALSE)</f>
        <v>3.05</v>
      </c>
      <c r="O79" s="240">
        <f>VLOOKUP($B79,'Conditions of people affected'!$C$6:$R$170,9,FALSE)</f>
        <v>3.1</v>
      </c>
      <c r="P79" s="240">
        <f>VLOOKUP($B79,'Conditions of people affected'!$C$6:$R$170,15,FALSE)</f>
        <v>3</v>
      </c>
      <c r="Q79" s="240">
        <f t="shared" si="14"/>
        <v>2.4</v>
      </c>
      <c r="R79" s="240">
        <f>VLOOKUP($B79,'Complexity of the crisis'!$C$6:$AN$170,22,FALSE)</f>
        <v>2.8</v>
      </c>
      <c r="S79" s="240">
        <f>VLOOKUP($B79,'Complexity of the crisis'!$C$6:$AN$170,38,FALSE)</f>
        <v>2</v>
      </c>
      <c r="T79" s="133" t="str">
        <f>VLOOKUP(B79,Lists!$C$3:$E$163,3,FALSE)</f>
        <v>Africa</v>
      </c>
      <c r="U79" s="134">
        <f>VLOOKUP(B79,'INFORM Severity - hidden'!$C$5:$V$170,20,FALSE)</f>
        <v>44676</v>
      </c>
    </row>
    <row r="80" spans="1:21" x14ac:dyDescent="0.35">
      <c r="A80" s="130" t="str">
        <f t="array" ref="A80">IFERROR(INDEX(Lists!$B$2:$B$153,SMALL(IF(Lists!$I$2:$I$153="Individual",ROW(Lists!$B$2:$B$153)),ROW(76:76))-1,1),"")</f>
        <v>Complex crisis in Nigeria</v>
      </c>
      <c r="B80" s="131" t="str">
        <f>VLOOKUP(A80,Lists!$B$2:$G$153,2,FALSE)</f>
        <v>NGA001</v>
      </c>
      <c r="C80" s="131" t="str">
        <f>VLOOKUP(B80,'INFORM Severity - hidden'!$C$5:$D$160,2,FALSE)</f>
        <v>Nigeria</v>
      </c>
      <c r="D80" s="131" t="str">
        <f>VLOOKUP(A80,Lists!$B$2:$G$153,3,FALSE)</f>
        <v>NGA</v>
      </c>
      <c r="E80" s="132" t="str">
        <f>VLOOKUP(A80,Lists!$B$2:$G$153,5,FALSE)</f>
        <v>Complex crisis</v>
      </c>
      <c r="F80" s="238">
        <f t="shared" si="10"/>
        <v>3.5</v>
      </c>
      <c r="G80" s="129">
        <f t="shared" si="11"/>
        <v>4</v>
      </c>
      <c r="H80" s="129" t="str">
        <f t="shared" si="12"/>
        <v>High</v>
      </c>
      <c r="I80" s="239" t="str">
        <f>INDEX(Trends!$D$3:$D$404,MATCH(B80,Trends!$C$3:$C$404,0))</f>
        <v>Decreasing</v>
      </c>
      <c r="J80" s="129" t="str">
        <f>VLOOKUP($B80,Reliability!$A$3:$I$170,9,FALSE)</f>
        <v>High</v>
      </c>
      <c r="K80" s="240">
        <f t="shared" si="13"/>
        <v>4.5</v>
      </c>
      <c r="L80" s="240">
        <f>VLOOKUP($B80,'Impact of the crisis'!$C$6:$N$170,12,FALSE)</f>
        <v>5</v>
      </c>
      <c r="M80" s="240">
        <f>VLOOKUP($B80,'Impact of the crisis'!$C$6:$AB$170,26,FALSE)</f>
        <v>4.0999999999999996</v>
      </c>
      <c r="N80" s="240">
        <f>VLOOKUP($B80,'Conditions of people affected'!$C$6:$R$170,16,FALSE)</f>
        <v>2.2999999999999998</v>
      </c>
      <c r="O80" s="240">
        <f>VLOOKUP($B80,'Conditions of people affected'!$C$6:$R$170,9,FALSE)</f>
        <v>3.6</v>
      </c>
      <c r="P80" s="240">
        <f>VLOOKUP($B80,'Conditions of people affected'!$C$6:$R$170,15,FALSE)</f>
        <v>1</v>
      </c>
      <c r="Q80" s="240">
        <f t="shared" si="14"/>
        <v>4</v>
      </c>
      <c r="R80" s="240">
        <f>VLOOKUP($B80,'Complexity of the crisis'!$C$6:$AN$170,22,FALSE)</f>
        <v>3.4</v>
      </c>
      <c r="S80" s="240">
        <f>VLOOKUP($B80,'Complexity of the crisis'!$C$6:$AN$170,38,FALSE)</f>
        <v>4.5</v>
      </c>
      <c r="T80" s="133" t="str">
        <f>VLOOKUP(B80,Lists!$C$3:$E$163,3,FALSE)</f>
        <v>Africa</v>
      </c>
      <c r="U80" s="134">
        <f>VLOOKUP(B80,'INFORM Severity - hidden'!$C$5:$V$170,20,FALSE)</f>
        <v>44741</v>
      </c>
    </row>
    <row r="81" spans="1:21" x14ac:dyDescent="0.35">
      <c r="A81" s="130" t="str">
        <f t="array" ref="A81">IFERROR(INDEX(Lists!$B$2:$B$153,SMALL(IF(Lists!$I$2:$I$153="Individual",ROW(Lists!$B$2:$B$153)),ROW(77:77))-1,1),"")</f>
        <v>Middle belt conflict</v>
      </c>
      <c r="B81" s="131" t="str">
        <f>VLOOKUP(A81,Lists!$B$2:$G$153,2,FALSE)</f>
        <v>NGA003</v>
      </c>
      <c r="C81" s="131" t="str">
        <f>VLOOKUP(B81,'INFORM Severity - hidden'!$C$5:$D$160,2,FALSE)</f>
        <v>Nigeria</v>
      </c>
      <c r="D81" s="131" t="str">
        <f>VLOOKUP(A81,Lists!$B$2:$G$153,3,FALSE)</f>
        <v>NGA</v>
      </c>
      <c r="E81" s="132" t="str">
        <f>VLOOKUP(A81,Lists!$B$2:$G$153,5,FALSE)</f>
        <v>Conflict</v>
      </c>
      <c r="F81" s="238">
        <f t="shared" si="10"/>
        <v>3.2</v>
      </c>
      <c r="G81" s="129">
        <f t="shared" si="11"/>
        <v>4</v>
      </c>
      <c r="H81" s="129" t="str">
        <f t="shared" si="12"/>
        <v>High</v>
      </c>
      <c r="I81" s="239" t="str">
        <f>INDEX(Trends!$D$3:$D$404,MATCH(B81,Trends!$C$3:$C$404,0))</f>
        <v>Stable</v>
      </c>
      <c r="J81" s="129" t="str">
        <f>VLOOKUP($B81,Reliability!$A$3:$I$170,9,FALSE)</f>
        <v>High</v>
      </c>
      <c r="K81" s="240">
        <f t="shared" si="13"/>
        <v>3</v>
      </c>
      <c r="L81" s="240">
        <f>VLOOKUP($B81,'Impact of the crisis'!$C$6:$N$170,12,FALSE)</f>
        <v>2.2999999999999998</v>
      </c>
      <c r="M81" s="240">
        <f>VLOOKUP($B81,'Impact of the crisis'!$C$6:$AB$170,26,FALSE)</f>
        <v>3.3</v>
      </c>
      <c r="N81" s="240">
        <f>VLOOKUP($B81,'Conditions of people affected'!$C$6:$R$170,16,FALSE)</f>
        <v>3.15</v>
      </c>
      <c r="O81" s="240">
        <f>VLOOKUP($B81,'Conditions of people affected'!$C$6:$R$170,9,FALSE)</f>
        <v>3.3</v>
      </c>
      <c r="P81" s="240">
        <f>VLOOKUP($B81,'Conditions of people affected'!$C$6:$R$170,15,FALSE)</f>
        <v>3</v>
      </c>
      <c r="Q81" s="240">
        <f t="shared" si="14"/>
        <v>3.5</v>
      </c>
      <c r="R81" s="240">
        <f>VLOOKUP($B81,'Complexity of the crisis'!$C$6:$AN$170,22,FALSE)</f>
        <v>3.4</v>
      </c>
      <c r="S81" s="240">
        <f>VLOOKUP($B81,'Complexity of the crisis'!$C$6:$AN$170,38,FALSE)</f>
        <v>3.5</v>
      </c>
      <c r="T81" s="133" t="str">
        <f>VLOOKUP(B81,Lists!$C$3:$E$163,3,FALSE)</f>
        <v>Africa</v>
      </c>
      <c r="U81" s="134">
        <f>VLOOKUP(B81,'INFORM Severity - hidden'!$C$5:$V$170,20,FALSE)</f>
        <v>44741</v>
      </c>
    </row>
    <row r="82" spans="1:21" x14ac:dyDescent="0.35">
      <c r="A82" s="130" t="str">
        <f t="array" ref="A82">IFERROR(INDEX(Lists!$B$2:$B$153,SMALL(IF(Lists!$I$2:$I$153="Individual",ROW(Lists!$B$2:$B$153)),ROW(78:78))-1,1),"")</f>
        <v>Boko Haram crisis in Nigeria</v>
      </c>
      <c r="B82" s="131" t="str">
        <f>VLOOKUP(A82,Lists!$B$2:$G$153,2,FALSE)</f>
        <v>NGA004</v>
      </c>
      <c r="C82" s="131" t="str">
        <f>VLOOKUP(B82,'INFORM Severity - hidden'!$C$5:$D$160,2,FALSE)</f>
        <v>Nigeria</v>
      </c>
      <c r="D82" s="131" t="str">
        <f>VLOOKUP(A82,Lists!$B$2:$G$153,3,FALSE)</f>
        <v>NGA</v>
      </c>
      <c r="E82" s="132" t="str">
        <f>VLOOKUP(A82,Lists!$B$2:$G$153,5,FALSE)</f>
        <v>Conflict</v>
      </c>
      <c r="F82" s="238">
        <f t="shared" si="10"/>
        <v>4.2</v>
      </c>
      <c r="G82" s="129">
        <f t="shared" si="11"/>
        <v>5</v>
      </c>
      <c r="H82" s="129" t="str">
        <f t="shared" si="12"/>
        <v>Very High</v>
      </c>
      <c r="I82" s="239" t="str">
        <f>INDEX(Trends!$D$3:$D$404,MATCH(B82,Trends!$C$3:$C$404,0))</f>
        <v>Stable</v>
      </c>
      <c r="J82" s="129" t="str">
        <f>VLOOKUP($B82,Reliability!$A$3:$I$170,9,FALSE)</f>
        <v>High</v>
      </c>
      <c r="K82" s="240">
        <f t="shared" si="13"/>
        <v>4.2</v>
      </c>
      <c r="L82" s="240">
        <f>VLOOKUP($B82,'Impact of the crisis'!$C$6:$N$170,12,FALSE)</f>
        <v>2.2000000000000002</v>
      </c>
      <c r="M82" s="240">
        <f>VLOOKUP($B82,'Impact of the crisis'!$C$6:$AB$170,26,FALSE)</f>
        <v>4.8</v>
      </c>
      <c r="N82" s="240">
        <f>VLOOKUP($B82,'Conditions of people affected'!$C$6:$R$170,16,FALSE)</f>
        <v>4.45</v>
      </c>
      <c r="O82" s="240">
        <f>VLOOKUP($B82,'Conditions of people affected'!$C$6:$R$170,9,FALSE)</f>
        <v>4.9000000000000004</v>
      </c>
      <c r="P82" s="240">
        <f>VLOOKUP($B82,'Conditions of people affected'!$C$6:$R$170,15,FALSE)</f>
        <v>4</v>
      </c>
      <c r="Q82" s="240">
        <f t="shared" si="14"/>
        <v>3.7</v>
      </c>
      <c r="R82" s="240">
        <f>VLOOKUP($B82,'Complexity of the crisis'!$C$6:$AN$170,22,FALSE)</f>
        <v>3.4</v>
      </c>
      <c r="S82" s="240">
        <f>VLOOKUP($B82,'Complexity of the crisis'!$C$6:$AN$170,38,FALSE)</f>
        <v>4</v>
      </c>
      <c r="T82" s="133" t="str">
        <f>VLOOKUP(B82,Lists!$C$3:$E$163,3,FALSE)</f>
        <v>Africa</v>
      </c>
      <c r="U82" s="134">
        <f>VLOOKUP(B82,'INFORM Severity - hidden'!$C$5:$V$170,20,FALSE)</f>
        <v>44741</v>
      </c>
    </row>
    <row r="83" spans="1:21" x14ac:dyDescent="0.35">
      <c r="A83" s="130" t="str">
        <f t="array" ref="A83">IFERROR(INDEX(Lists!$B$2:$B$153,SMALL(IF(Lists!$I$2:$I$153="Individual",ROW(Lists!$B$2:$B$153)),ROW(79:79))-1,1),"")</f>
        <v>Northwest Banditry</v>
      </c>
      <c r="B83" s="131" t="str">
        <f>VLOOKUP(A83,Lists!$B$2:$G$153,2,FALSE)</f>
        <v>NGA007</v>
      </c>
      <c r="C83" s="131" t="str">
        <f>VLOOKUP(B83,'INFORM Severity - hidden'!$C$5:$D$160,2,FALSE)</f>
        <v>Nigeria</v>
      </c>
      <c r="D83" s="131" t="str">
        <f>VLOOKUP(A83,Lists!$B$2:$G$153,3,FALSE)</f>
        <v>NGA</v>
      </c>
      <c r="E83" s="132" t="str">
        <f>VLOOKUP(A83,Lists!$B$2:$G$153,5,FALSE)</f>
        <v>Other type of violence</v>
      </c>
      <c r="F83" s="238">
        <f t="shared" si="10"/>
        <v>3.6</v>
      </c>
      <c r="G83" s="129">
        <f t="shared" si="11"/>
        <v>4</v>
      </c>
      <c r="H83" s="129" t="str">
        <f t="shared" si="12"/>
        <v>High</v>
      </c>
      <c r="I83" s="239" t="str">
        <f>INDEX(Trends!$D$3:$D$404,MATCH(B83,Trends!$C$3:$C$404,0))</f>
        <v>Stable</v>
      </c>
      <c r="J83" s="129" t="str">
        <f>VLOOKUP($B83,Reliability!$A$3:$I$170,9,FALSE)</f>
        <v>High</v>
      </c>
      <c r="K83" s="240">
        <f t="shared" si="13"/>
        <v>3.3</v>
      </c>
      <c r="L83" s="240">
        <f>VLOOKUP($B83,'Impact of the crisis'!$C$6:$N$170,12,FALSE)</f>
        <v>2.8</v>
      </c>
      <c r="M83" s="240">
        <f>VLOOKUP($B83,'Impact of the crisis'!$C$6:$AB$170,26,FALSE)</f>
        <v>3.5</v>
      </c>
      <c r="N83" s="240">
        <f>VLOOKUP($B83,'Conditions of people affected'!$C$6:$R$170,16,FALSE)</f>
        <v>3.65</v>
      </c>
      <c r="O83" s="240">
        <f>VLOOKUP($B83,'Conditions of people affected'!$C$6:$R$170,9,FALSE)</f>
        <v>4.3</v>
      </c>
      <c r="P83" s="240">
        <f>VLOOKUP($B83,'Conditions of people affected'!$C$6:$R$170,15,FALSE)</f>
        <v>3</v>
      </c>
      <c r="Q83" s="240">
        <f t="shared" si="14"/>
        <v>3.7</v>
      </c>
      <c r="R83" s="240">
        <f>VLOOKUP($B83,'Complexity of the crisis'!$C$6:$AN$170,22,FALSE)</f>
        <v>3.4</v>
      </c>
      <c r="S83" s="240">
        <f>VLOOKUP($B83,'Complexity of the crisis'!$C$6:$AN$170,38,FALSE)</f>
        <v>4</v>
      </c>
      <c r="T83" s="133" t="str">
        <f>VLOOKUP(B83,Lists!$C$3:$E$163,3,FALSE)</f>
        <v>Africa</v>
      </c>
      <c r="U83" s="134">
        <f>VLOOKUP(B83,'INFORM Severity - hidden'!$C$5:$V$170,20,FALSE)</f>
        <v>44739</v>
      </c>
    </row>
    <row r="84" spans="1:21" x14ac:dyDescent="0.35">
      <c r="A84" s="130" t="str">
        <f t="array" ref="A84">IFERROR(INDEX(Lists!$B$2:$B$153,SMALL(IF(Lists!$I$2:$I$153="Individual",ROW(Lists!$B$2:$B$153)),ROW(80:80))-1,1),"")</f>
        <v>Cameroonian Refugees in Nigeria</v>
      </c>
      <c r="B84" s="131" t="str">
        <f>VLOOKUP(A84,Lists!$B$2:$G$153,2,FALSE)</f>
        <v>NGA008</v>
      </c>
      <c r="C84" s="131" t="str">
        <f>VLOOKUP(B84,'INFORM Severity - hidden'!$C$5:$D$160,2,FALSE)</f>
        <v>Nigeria</v>
      </c>
      <c r="D84" s="131" t="str">
        <f>VLOOKUP(A84,Lists!$B$2:$G$153,3,FALSE)</f>
        <v>NGA</v>
      </c>
      <c r="E84" s="132" t="str">
        <f>VLOOKUP(A84,Lists!$B$2:$G$153,5,FALSE)</f>
        <v>International displacement</v>
      </c>
      <c r="F84" s="238">
        <f t="shared" si="10"/>
        <v>1.7</v>
      </c>
      <c r="G84" s="129">
        <f t="shared" si="11"/>
        <v>2</v>
      </c>
      <c r="H84" s="129" t="str">
        <f t="shared" si="12"/>
        <v>Low</v>
      </c>
      <c r="I84" s="239" t="str">
        <f>INDEX(Trends!$D$3:$D$404,MATCH(B84,Trends!$C$3:$C$404,0))</f>
        <v>Decreasing</v>
      </c>
      <c r="J84" s="129" t="str">
        <f>VLOOKUP($B84,Reliability!$A$3:$I$170,9,FALSE)</f>
        <v>High</v>
      </c>
      <c r="K84" s="240">
        <f t="shared" si="13"/>
        <v>1.7</v>
      </c>
      <c r="L84" s="240">
        <f>VLOOKUP($B84,'Impact of the crisis'!$C$6:$N$170,12,FALSE)</f>
        <v>2</v>
      </c>
      <c r="M84" s="240">
        <f>VLOOKUP($B84,'Impact of the crisis'!$C$6:$AB$170,26,FALSE)</f>
        <v>1.5</v>
      </c>
      <c r="N84" s="240">
        <f>VLOOKUP($B84,'Conditions of people affected'!$C$6:$R$170,16,FALSE)</f>
        <v>0.5</v>
      </c>
      <c r="O84" s="240">
        <f>VLOOKUP($B84,'Conditions of people affected'!$C$6:$R$170,9,FALSE)</f>
        <v>0</v>
      </c>
      <c r="P84" s="240">
        <f>VLOOKUP($B84,'Conditions of people affected'!$C$6:$R$170,15,FALSE)</f>
        <v>1</v>
      </c>
      <c r="Q84" s="240">
        <f t="shared" si="14"/>
        <v>3.5</v>
      </c>
      <c r="R84" s="240">
        <f>VLOOKUP($B84,'Complexity of the crisis'!$C$6:$AN$170,22,FALSE)</f>
        <v>3.4</v>
      </c>
      <c r="S84" s="240">
        <f>VLOOKUP($B84,'Complexity of the crisis'!$C$6:$AN$170,38,FALSE)</f>
        <v>3.5</v>
      </c>
      <c r="T84" s="133" t="str">
        <f>VLOOKUP(B84,Lists!$C$3:$E$163,3,FALSE)</f>
        <v>Africa</v>
      </c>
      <c r="U84" s="134">
        <f>VLOOKUP(B84,'INFORM Severity - hidden'!$C$5:$V$170,20,FALSE)</f>
        <v>44739</v>
      </c>
    </row>
    <row r="85" spans="1:21" x14ac:dyDescent="0.35">
      <c r="A85" s="130" t="str">
        <f t="array" ref="A85">IFERROR(INDEX(Lists!$B$2:$B$153,SMALL(IF(Lists!$I$2:$I$153="Individual",ROW(Lists!$B$2:$B$153)),ROW(81:81))-1,1),"")</f>
        <v>Socioeconomic crisis in Nicaragua</v>
      </c>
      <c r="B85" s="131" t="str">
        <f>VLOOKUP(A85,Lists!$B$2:$G$153,2,FALSE)</f>
        <v>NIC001</v>
      </c>
      <c r="C85" s="131" t="str">
        <f>VLOOKUP(B85,'INFORM Severity - hidden'!$C$5:$D$160,2,FALSE)</f>
        <v>Nicaragua</v>
      </c>
      <c r="D85" s="131" t="str">
        <f>VLOOKUP(A85,Lists!$B$2:$G$153,3,FALSE)</f>
        <v>NIC</v>
      </c>
      <c r="E85" s="132" t="str">
        <f>VLOOKUP(A85,Lists!$B$2:$G$153,5,FALSE)</f>
        <v>Political and economic crisis</v>
      </c>
      <c r="F85" s="238" t="str">
        <f t="shared" si="10"/>
        <v>x</v>
      </c>
      <c r="G85" s="129" t="str">
        <f t="shared" si="11"/>
        <v>x</v>
      </c>
      <c r="H85" s="129" t="str">
        <f t="shared" si="12"/>
        <v>x</v>
      </c>
      <c r="I85" s="239" t="str">
        <f>INDEX(Trends!$D$3:$D$404,MATCH(B85,Trends!$C$3:$C$404,0))</f>
        <v>-</v>
      </c>
      <c r="J85" s="129" t="str">
        <f>VLOOKUP($B85,Reliability!$A$3:$I$170,9,FALSE)</f>
        <v>High</v>
      </c>
      <c r="K85" s="240">
        <f t="shared" si="13"/>
        <v>3.1</v>
      </c>
      <c r="L85" s="240">
        <f>VLOOKUP($B85,'Impact of the crisis'!$C$6:$N$170,12,FALSE)</f>
        <v>4</v>
      </c>
      <c r="M85" s="240">
        <f>VLOOKUP($B85,'Impact of the crisis'!$C$6:$AB$170,26,FALSE)</f>
        <v>2.6</v>
      </c>
      <c r="N85" s="240" t="str">
        <f>VLOOKUP($B85,'Conditions of people affected'!$C$6:$R$170,16,FALSE)</f>
        <v>x</v>
      </c>
      <c r="O85" s="240" t="str">
        <f>VLOOKUP($B85,'Conditions of people affected'!$C$6:$R$170,9,FALSE)</f>
        <v>x</v>
      </c>
      <c r="P85" s="240" t="str">
        <f>VLOOKUP($B85,'Conditions of people affected'!$C$6:$R$170,15,FALSE)</f>
        <v>x</v>
      </c>
      <c r="Q85" s="240">
        <f t="shared" si="14"/>
        <v>3</v>
      </c>
      <c r="R85" s="240">
        <f>VLOOKUP($B85,'Complexity of the crisis'!$C$6:$AN$170,22,FALSE)</f>
        <v>2.9</v>
      </c>
      <c r="S85" s="240">
        <f>VLOOKUP($B85,'Complexity of the crisis'!$C$6:$AN$170,38,FALSE)</f>
        <v>3</v>
      </c>
      <c r="T85" s="133" t="str">
        <f>VLOOKUP(B85,Lists!$C$3:$E$163,3,FALSE)</f>
        <v>Americas</v>
      </c>
      <c r="U85" s="134">
        <f>VLOOKUP(B85,'INFORM Severity - hidden'!$C$5:$V$170,20,FALSE)</f>
        <v>44741</v>
      </c>
    </row>
    <row r="86" spans="1:21" x14ac:dyDescent="0.35">
      <c r="A86" s="130" t="str">
        <f t="array" ref="A86">IFERROR(INDEX(Lists!$B$2:$B$153,SMALL(IF(Lists!$I$2:$I$153="Individual",ROW(Lists!$B$2:$B$153)),ROW(82:82))-1,1),"")</f>
        <v>Complex crisis in Pakistan</v>
      </c>
      <c r="B86" s="131" t="str">
        <f>VLOOKUP(A86,Lists!$B$2:$G$153,2,FALSE)</f>
        <v>PAK001</v>
      </c>
      <c r="C86" s="131" t="str">
        <f>VLOOKUP(B86,'INFORM Severity - hidden'!$C$5:$D$160,2,FALSE)</f>
        <v>Pakistan</v>
      </c>
      <c r="D86" s="131" t="str">
        <f>VLOOKUP(A86,Lists!$B$2:$G$153,3,FALSE)</f>
        <v>PAK</v>
      </c>
      <c r="E86" s="132" t="str">
        <f>VLOOKUP(A86,Lists!$B$2:$G$153,5,FALSE)</f>
        <v>Complex crisis</v>
      </c>
      <c r="F86" s="238">
        <f t="shared" si="10"/>
        <v>3.7</v>
      </c>
      <c r="G86" s="129">
        <f t="shared" si="11"/>
        <v>4</v>
      </c>
      <c r="H86" s="129" t="str">
        <f t="shared" si="12"/>
        <v>High</v>
      </c>
      <c r="I86" s="239" t="str">
        <f>INDEX(Trends!$D$3:$D$404,MATCH(B86,Trends!$C$3:$C$404,0))</f>
        <v>Increasing</v>
      </c>
      <c r="J86" s="129" t="str">
        <f>VLOOKUP($B86,Reliability!$A$3:$I$170,9,FALSE)</f>
        <v>High</v>
      </c>
      <c r="K86" s="240">
        <f t="shared" si="13"/>
        <v>4.2</v>
      </c>
      <c r="L86" s="240">
        <f>VLOOKUP($B86,'Impact of the crisis'!$C$6:$N$170,12,FALSE)</f>
        <v>5</v>
      </c>
      <c r="M86" s="240">
        <f>VLOOKUP($B86,'Impact of the crisis'!$C$6:$AB$170,26,FALSE)</f>
        <v>3.7</v>
      </c>
      <c r="N86" s="240">
        <f>VLOOKUP($B86,'Conditions of people affected'!$C$6:$R$170,16,FALSE)</f>
        <v>3.5</v>
      </c>
      <c r="O86" s="240">
        <f>VLOOKUP($B86,'Conditions of people affected'!$C$6:$R$170,9,FALSE)</f>
        <v>5</v>
      </c>
      <c r="P86" s="240">
        <f>VLOOKUP($B86,'Conditions of people affected'!$C$6:$R$170,15,FALSE)</f>
        <v>2</v>
      </c>
      <c r="Q86" s="240">
        <f t="shared" si="14"/>
        <v>3.6</v>
      </c>
      <c r="R86" s="240">
        <f>VLOOKUP($B86,'Complexity of the crisis'!$C$6:$AN$170,22,FALSE)</f>
        <v>3.2</v>
      </c>
      <c r="S86" s="240">
        <f>VLOOKUP($B86,'Complexity of the crisis'!$C$6:$AN$170,38,FALSE)</f>
        <v>4</v>
      </c>
      <c r="T86" s="133" t="str">
        <f>VLOOKUP(B86,Lists!$C$3:$E$163,3,FALSE)</f>
        <v>Asia</v>
      </c>
      <c r="U86" s="134">
        <f>VLOOKUP(B86,'INFORM Severity - hidden'!$C$5:$V$170,20,FALSE)</f>
        <v>44734</v>
      </c>
    </row>
    <row r="87" spans="1:21" x14ac:dyDescent="0.35">
      <c r="A87" s="130" t="str">
        <f t="array" ref="A87">IFERROR(INDEX(Lists!$B$2:$B$153,SMALL(IF(Lists!$I$2:$I$153="Individual",ROW(Lists!$B$2:$B$153)),ROW(83:83))-1,1),"")</f>
        <v>Kashmir conflict in Pakistan</v>
      </c>
      <c r="B87" s="131" t="str">
        <f>VLOOKUP(A87,Lists!$B$2:$G$153,2,FALSE)</f>
        <v>PAK004</v>
      </c>
      <c r="C87" s="131" t="str">
        <f>VLOOKUP(B87,'INFORM Severity - hidden'!$C$5:$D$160,2,FALSE)</f>
        <v>Pakistan</v>
      </c>
      <c r="D87" s="131" t="str">
        <f>VLOOKUP(A87,Lists!$B$2:$G$153,3,FALSE)</f>
        <v>PAK</v>
      </c>
      <c r="E87" s="132" t="str">
        <f>VLOOKUP(A87,Lists!$B$2:$G$153,5,FALSE)</f>
        <v>Conflict</v>
      </c>
      <c r="F87" s="238" t="str">
        <f t="shared" si="10"/>
        <v>x</v>
      </c>
      <c r="G87" s="129" t="str">
        <f t="shared" si="11"/>
        <v>x</v>
      </c>
      <c r="H87" s="129" t="str">
        <f t="shared" si="12"/>
        <v>x</v>
      </c>
      <c r="I87" s="239" t="str">
        <f>INDEX(Trends!$D$3:$D$404,MATCH(B87,Trends!$C$3:$C$404,0))</f>
        <v>-</v>
      </c>
      <c r="J87" s="129" t="str">
        <f>VLOOKUP($B87,Reliability!$A$3:$I$170,9,FALSE)</f>
        <v>Very Low</v>
      </c>
      <c r="K87" s="240">
        <f t="shared" si="13"/>
        <v>0.4</v>
      </c>
      <c r="L87" s="240">
        <f>VLOOKUP($B87,'Impact of the crisis'!$C$6:$N$170,12,FALSE)</f>
        <v>1</v>
      </c>
      <c r="M87" s="240">
        <f>VLOOKUP($B87,'Impact of the crisis'!$C$6:$AB$170,26,FALSE)</f>
        <v>0</v>
      </c>
      <c r="N87" s="240" t="str">
        <f>VLOOKUP($B87,'Conditions of people affected'!$C$6:$R$170,16,FALSE)</f>
        <v>x</v>
      </c>
      <c r="O87" s="240" t="str">
        <f>VLOOKUP($B87,'Conditions of people affected'!$C$6:$R$170,9,FALSE)</f>
        <v>x</v>
      </c>
      <c r="P87" s="240" t="str">
        <f>VLOOKUP($B87,'Conditions of people affected'!$C$6:$R$170,15,FALSE)</f>
        <v>x</v>
      </c>
      <c r="Q87" s="240">
        <f t="shared" si="14"/>
        <v>2.9</v>
      </c>
      <c r="R87" s="240">
        <f>VLOOKUP($B87,'Complexity of the crisis'!$C$6:$AN$170,22,FALSE)</f>
        <v>3.2</v>
      </c>
      <c r="S87" s="240">
        <f>VLOOKUP($B87,'Complexity of the crisis'!$C$6:$AN$170,38,FALSE)</f>
        <v>2.5</v>
      </c>
      <c r="T87" s="133" t="str">
        <f>VLOOKUP(B87,Lists!$C$3:$E$163,3,FALSE)</f>
        <v>Asia</v>
      </c>
      <c r="U87" s="134">
        <f>VLOOKUP(B87,'INFORM Severity - hidden'!$C$5:$V$170,20,FALSE)</f>
        <v>44734</v>
      </c>
    </row>
    <row r="88" spans="1:21" x14ac:dyDescent="0.35">
      <c r="A88" s="130" t="str">
        <f t="array" ref="A88">IFERROR(INDEX(Lists!$B$2:$B$153,SMALL(IF(Lists!$I$2:$I$153="Individual",ROW(Lists!$B$2:$B$153)),ROW(84:84))-1,1),"")</f>
        <v>Venezuela displacement in Panama</v>
      </c>
      <c r="B88" s="131" t="str">
        <f>VLOOKUP(A88,Lists!$B$2:$G$153,2,FALSE)</f>
        <v>PAN002</v>
      </c>
      <c r="C88" s="131" t="str">
        <f>VLOOKUP(B88,'INFORM Severity - hidden'!$C$5:$D$160,2,FALSE)</f>
        <v>Panama</v>
      </c>
      <c r="D88" s="131" t="str">
        <f>VLOOKUP(A88,Lists!$B$2:$G$153,3,FALSE)</f>
        <v>PAN</v>
      </c>
      <c r="E88" s="132" t="str">
        <f>VLOOKUP(A88,Lists!$B$2:$G$153,5,FALSE)</f>
        <v>International displacement</v>
      </c>
      <c r="F88" s="238">
        <f t="shared" si="10"/>
        <v>2.2000000000000002</v>
      </c>
      <c r="G88" s="129">
        <f t="shared" si="11"/>
        <v>3</v>
      </c>
      <c r="H88" s="129" t="str">
        <f t="shared" si="12"/>
        <v>Medium</v>
      </c>
      <c r="I88" s="239" t="str">
        <f>INDEX(Trends!$D$3:$D$404,MATCH(B88,Trends!$C$3:$C$404,0))</f>
        <v>Stable</v>
      </c>
      <c r="J88" s="129" t="str">
        <f>VLOOKUP($B88,Reliability!$A$3:$I$170,9,FALSE)</f>
        <v>Very High</v>
      </c>
      <c r="K88" s="240">
        <f t="shared" si="13"/>
        <v>3</v>
      </c>
      <c r="L88" s="240">
        <f>VLOOKUP($B88,'Impact of the crisis'!$C$6:$N$170,12,FALSE)</f>
        <v>2.6</v>
      </c>
      <c r="M88" s="240">
        <f>VLOOKUP($B88,'Impact of the crisis'!$C$6:$AB$170,26,FALSE)</f>
        <v>3.2</v>
      </c>
      <c r="N88" s="240">
        <f>VLOOKUP($B88,'Conditions of people affected'!$C$6:$R$170,16,FALSE)</f>
        <v>2.2999999999999998</v>
      </c>
      <c r="O88" s="240">
        <f>VLOOKUP($B88,'Conditions of people affected'!$C$6:$R$170,9,FALSE)</f>
        <v>1.6</v>
      </c>
      <c r="P88" s="240">
        <f>VLOOKUP($B88,'Conditions of people affected'!$C$6:$R$170,15,FALSE)</f>
        <v>3</v>
      </c>
      <c r="Q88" s="240">
        <f t="shared" si="14"/>
        <v>1.4</v>
      </c>
      <c r="R88" s="240">
        <f>VLOOKUP($B88,'Complexity of the crisis'!$C$6:$AN$170,22,FALSE)</f>
        <v>1.8</v>
      </c>
      <c r="S88" s="240">
        <f>VLOOKUP($B88,'Complexity of the crisis'!$C$6:$AN$170,38,FALSE)</f>
        <v>1</v>
      </c>
      <c r="T88" s="133" t="str">
        <f>VLOOKUP(B88,Lists!$C$3:$E$163,3,FALSE)</f>
        <v>Americas</v>
      </c>
      <c r="U88" s="134">
        <f>VLOOKUP(B88,'INFORM Severity - hidden'!$C$5:$V$170,20,FALSE)</f>
        <v>44741</v>
      </c>
    </row>
    <row r="89" spans="1:21" x14ac:dyDescent="0.35">
      <c r="A89" s="130" t="str">
        <f t="array" ref="A89">IFERROR(INDEX(Lists!$B$2:$B$153,SMALL(IF(Lists!$I$2:$I$153="Individual",ROW(Lists!$B$2:$B$153)),ROW(85:85))-1,1),"")</f>
        <v>Venezuela displacement in Peru</v>
      </c>
      <c r="B89" s="131" t="str">
        <f>VLOOKUP(A89,Lists!$B$2:$G$153,2,FALSE)</f>
        <v>PER002</v>
      </c>
      <c r="C89" s="131" t="str">
        <f>VLOOKUP(B89,'INFORM Severity - hidden'!$C$5:$D$160,2,FALSE)</f>
        <v>Peru</v>
      </c>
      <c r="D89" s="131" t="str">
        <f>VLOOKUP(A89,Lists!$B$2:$G$153,3,FALSE)</f>
        <v>PER</v>
      </c>
      <c r="E89" s="132" t="str">
        <f>VLOOKUP(A89,Lists!$B$2:$G$153,5,FALSE)</f>
        <v>International displacement</v>
      </c>
      <c r="F89" s="238">
        <f t="shared" si="10"/>
        <v>2.9</v>
      </c>
      <c r="G89" s="129">
        <f t="shared" si="11"/>
        <v>3</v>
      </c>
      <c r="H89" s="129" t="str">
        <f t="shared" si="12"/>
        <v>Medium</v>
      </c>
      <c r="I89" s="239" t="str">
        <f>INDEX(Trends!$D$3:$D$404,MATCH(B89,Trends!$C$3:$C$404,0))</f>
        <v>Stable</v>
      </c>
      <c r="J89" s="129" t="str">
        <f>VLOOKUP($B89,Reliability!$A$3:$I$170,9,FALSE)</f>
        <v>Medium</v>
      </c>
      <c r="K89" s="240">
        <f t="shared" si="13"/>
        <v>3.3</v>
      </c>
      <c r="L89" s="240">
        <f>VLOOKUP($B89,'Impact of the crisis'!$C$6:$N$170,12,FALSE)</f>
        <v>2.4</v>
      </c>
      <c r="M89" s="240">
        <f>VLOOKUP($B89,'Impact of the crisis'!$C$6:$AB$170,26,FALSE)</f>
        <v>3.7</v>
      </c>
      <c r="N89" s="240">
        <f>VLOOKUP($B89,'Conditions of people affected'!$C$6:$R$170,16,FALSE)</f>
        <v>3.35</v>
      </c>
      <c r="O89" s="240">
        <f>VLOOKUP($B89,'Conditions of people affected'!$C$6:$R$170,9,FALSE)</f>
        <v>3.7</v>
      </c>
      <c r="P89" s="240">
        <f>VLOOKUP($B89,'Conditions of people affected'!$C$6:$R$170,15,FALSE)</f>
        <v>3</v>
      </c>
      <c r="Q89" s="240">
        <f t="shared" si="14"/>
        <v>1.9</v>
      </c>
      <c r="R89" s="240">
        <f>VLOOKUP($B89,'Complexity of the crisis'!$C$6:$AN$170,22,FALSE)</f>
        <v>2.7</v>
      </c>
      <c r="S89" s="240">
        <f>VLOOKUP($B89,'Complexity of the crisis'!$C$6:$AN$170,38,FALSE)</f>
        <v>1</v>
      </c>
      <c r="T89" s="133" t="str">
        <f>VLOOKUP(B89,Lists!$C$3:$E$163,3,FALSE)</f>
        <v>Americas</v>
      </c>
      <c r="U89" s="134">
        <f>VLOOKUP(B89,'INFORM Severity - hidden'!$C$5:$V$170,20,FALSE)</f>
        <v>44683</v>
      </c>
    </row>
    <row r="90" spans="1:21" x14ac:dyDescent="0.35">
      <c r="A90" s="130" t="str">
        <f t="array" ref="A90">IFERROR(INDEX(Lists!$B$2:$B$153,SMALL(IF(Lists!$I$2:$I$153="Individual",ROW(Lists!$B$2:$B$153)),ROW(86:86))-1,1),"")</f>
        <v>Mindanao conflict</v>
      </c>
      <c r="B90" s="131" t="str">
        <f>VLOOKUP(A90,Lists!$B$2:$G$153,2,FALSE)</f>
        <v>PHL003</v>
      </c>
      <c r="C90" s="131" t="str">
        <f>VLOOKUP(B90,'INFORM Severity - hidden'!$C$5:$D$160,2,FALSE)</f>
        <v>Philippines</v>
      </c>
      <c r="D90" s="131" t="str">
        <f>VLOOKUP(A90,Lists!$B$2:$G$153,3,FALSE)</f>
        <v>PHL</v>
      </c>
      <c r="E90" s="132" t="str">
        <f>VLOOKUP(A90,Lists!$B$2:$G$153,5,FALSE)</f>
        <v>Conflict</v>
      </c>
      <c r="F90" s="238">
        <f t="shared" si="10"/>
        <v>2.1</v>
      </c>
      <c r="G90" s="129">
        <f t="shared" si="11"/>
        <v>3</v>
      </c>
      <c r="H90" s="129" t="str">
        <f t="shared" si="12"/>
        <v>Medium</v>
      </c>
      <c r="I90" s="239" t="str">
        <f>INDEX(Trends!$D$3:$D$404,MATCH(B90,Trends!$C$3:$C$404,0))</f>
        <v>Decreasing</v>
      </c>
      <c r="J90" s="129" t="str">
        <f>VLOOKUP($B90,Reliability!$A$3:$I$170,9,FALSE)</f>
        <v>Medium</v>
      </c>
      <c r="K90" s="240">
        <f t="shared" si="13"/>
        <v>2.8</v>
      </c>
      <c r="L90" s="240">
        <f>VLOOKUP($B90,'Impact of the crisis'!$C$6:$N$170,12,FALSE)</f>
        <v>3</v>
      </c>
      <c r="M90" s="240">
        <f>VLOOKUP($B90,'Impact of the crisis'!$C$6:$AB$170,26,FALSE)</f>
        <v>2.7</v>
      </c>
      <c r="N90" s="240">
        <f>VLOOKUP($B90,'Conditions of people affected'!$C$6:$R$170,16,FALSE)</f>
        <v>1.35</v>
      </c>
      <c r="O90" s="240">
        <f>VLOOKUP($B90,'Conditions of people affected'!$C$6:$R$170,9,FALSE)</f>
        <v>1.7</v>
      </c>
      <c r="P90" s="240">
        <f>VLOOKUP($B90,'Conditions of people affected'!$C$6:$R$170,15,FALSE)</f>
        <v>1</v>
      </c>
      <c r="Q90" s="240">
        <f t="shared" si="14"/>
        <v>2.7</v>
      </c>
      <c r="R90" s="240">
        <f>VLOOKUP($B90,'Complexity of the crisis'!$C$6:$AN$170,22,FALSE)</f>
        <v>2.9</v>
      </c>
      <c r="S90" s="240">
        <f>VLOOKUP($B90,'Complexity of the crisis'!$C$6:$AN$170,38,FALSE)</f>
        <v>2.5</v>
      </c>
      <c r="T90" s="133" t="str">
        <f>VLOOKUP(B90,Lists!$C$3:$E$163,3,FALSE)</f>
        <v>Asia</v>
      </c>
      <c r="U90" s="134">
        <f>VLOOKUP(B90,'INFORM Severity - hidden'!$C$5:$V$170,20,FALSE)</f>
        <v>44739</v>
      </c>
    </row>
    <row r="91" spans="1:21" x14ac:dyDescent="0.35">
      <c r="A91" s="130" t="str">
        <f t="array" ref="A91">IFERROR(INDEX(Lists!$B$2:$B$153,SMALL(IF(Lists!$I$2:$I$153="Individual",ROW(Lists!$B$2:$B$153)),ROW(87:87))-1,1),"")</f>
        <v>Typhoon RAI</v>
      </c>
      <c r="B91" s="131" t="str">
        <f>VLOOKUP(A91,Lists!$B$2:$G$153,2,FALSE)</f>
        <v>PHL010</v>
      </c>
      <c r="C91" s="131" t="str">
        <f>VLOOKUP(B91,'INFORM Severity - hidden'!$C$5:$D$160,2,FALSE)</f>
        <v>Philippines</v>
      </c>
      <c r="D91" s="131" t="str">
        <f>VLOOKUP(A91,Lists!$B$2:$G$153,3,FALSE)</f>
        <v>PHL</v>
      </c>
      <c r="E91" s="132" t="str">
        <f>VLOOKUP(A91,Lists!$B$2:$G$153,5,FALSE)</f>
        <v>Tropical cyclone</v>
      </c>
      <c r="F91" s="238">
        <f t="shared" si="10"/>
        <v>3.1</v>
      </c>
      <c r="G91" s="129">
        <f t="shared" si="11"/>
        <v>4</v>
      </c>
      <c r="H91" s="129" t="str">
        <f t="shared" si="12"/>
        <v>High</v>
      </c>
      <c r="I91" s="239" t="str">
        <f>INDEX(Trends!$D$3:$D$404,MATCH(B91,Trends!$C$3:$C$404,0))</f>
        <v>Stable</v>
      </c>
      <c r="J91" s="129" t="str">
        <f>VLOOKUP($B91,Reliability!$A$3:$I$170,9,FALSE)</f>
        <v>High</v>
      </c>
      <c r="K91" s="240">
        <f t="shared" si="13"/>
        <v>2.9</v>
      </c>
      <c r="L91" s="240">
        <f>VLOOKUP($B91,'Impact of the crisis'!$C$6:$N$170,12,FALSE)</f>
        <v>3</v>
      </c>
      <c r="M91" s="240">
        <f>VLOOKUP($B91,'Impact of the crisis'!$C$6:$AB$170,26,FALSE)</f>
        <v>2.9</v>
      </c>
      <c r="N91" s="240">
        <f>VLOOKUP($B91,'Conditions of people affected'!$C$6:$R$170,16,FALSE)</f>
        <v>3.5</v>
      </c>
      <c r="O91" s="240">
        <f>VLOOKUP($B91,'Conditions of people affected'!$C$6:$R$170,9,FALSE)</f>
        <v>4</v>
      </c>
      <c r="P91" s="240">
        <f>VLOOKUP($B91,'Conditions of people affected'!$C$6:$R$170,15,FALSE)</f>
        <v>3</v>
      </c>
      <c r="Q91" s="240">
        <f t="shared" si="14"/>
        <v>2.7</v>
      </c>
      <c r="R91" s="240">
        <f>VLOOKUP($B91,'Complexity of the crisis'!$C$6:$AN$170,22,FALSE)</f>
        <v>2.9</v>
      </c>
      <c r="S91" s="240">
        <f>VLOOKUP($B91,'Complexity of the crisis'!$C$6:$AN$170,38,FALSE)</f>
        <v>2.5</v>
      </c>
      <c r="T91" s="133" t="str">
        <f>VLOOKUP(B91,Lists!$C$3:$E$163,3,FALSE)</f>
        <v>Asia</v>
      </c>
      <c r="U91" s="134">
        <f>VLOOKUP(B91,'INFORM Severity - hidden'!$C$5:$V$170,20,FALSE)</f>
        <v>44739</v>
      </c>
    </row>
    <row r="92" spans="1:21" x14ac:dyDescent="0.35">
      <c r="A92" s="130" t="str">
        <f t="array" ref="A92">IFERROR(INDEX(Lists!$B$2:$B$153,SMALL(IF(Lists!$I$2:$I$153="Individual",ROW(Lists!$B$2:$B$153)),ROW(88:88))-1,1),"")</f>
        <v>Displacement from Ukraine conflict in Poland</v>
      </c>
      <c r="B92" s="131" t="str">
        <f>VLOOKUP(A92,Lists!$B$2:$G$153,2,FALSE)</f>
        <v>POL002</v>
      </c>
      <c r="C92" s="131" t="str">
        <f>VLOOKUP(B92,'INFORM Severity - hidden'!$C$5:$D$160,2,FALSE)</f>
        <v>Poland</v>
      </c>
      <c r="D92" s="131" t="str">
        <f>VLOOKUP(A92,Lists!$B$2:$G$153,3,FALSE)</f>
        <v>POL</v>
      </c>
      <c r="E92" s="132" t="str">
        <f>VLOOKUP(A92,Lists!$B$2:$G$153,5,FALSE)</f>
        <v>International displacement</v>
      </c>
      <c r="F92" s="238">
        <f t="shared" si="10"/>
        <v>1.7</v>
      </c>
      <c r="G92" s="129">
        <f t="shared" si="11"/>
        <v>2</v>
      </c>
      <c r="H92" s="129" t="str">
        <f t="shared" si="12"/>
        <v>Low</v>
      </c>
      <c r="I92" s="239" t="str">
        <f>INDEX(Trends!$D$3:$D$404,MATCH(B92,Trends!$C$3:$C$404,0))</f>
        <v>Increasing</v>
      </c>
      <c r="J92" s="129" t="str">
        <f>VLOOKUP($B92,Reliability!$A$3:$I$170,9,FALSE)</f>
        <v>High</v>
      </c>
      <c r="K92" s="240">
        <f t="shared" si="13"/>
        <v>3.1</v>
      </c>
      <c r="L92" s="240">
        <f>VLOOKUP($B92,'Impact of the crisis'!$C$6:$N$170,12,FALSE)</f>
        <v>2.1</v>
      </c>
      <c r="M92" s="240">
        <f>VLOOKUP($B92,'Impact of the crisis'!$C$6:$AB$170,26,FALSE)</f>
        <v>3.5</v>
      </c>
      <c r="N92" s="240">
        <f>VLOOKUP($B92,'Conditions of people affected'!$C$6:$R$170,16,FALSE)</f>
        <v>1</v>
      </c>
      <c r="O92" s="240">
        <f>VLOOKUP($B92,'Conditions of people affected'!$C$6:$R$170,9,FALSE)</f>
        <v>0</v>
      </c>
      <c r="P92" s="240">
        <f>VLOOKUP($B92,'Conditions of people affected'!$C$6:$R$170,15,FALSE)</f>
        <v>2</v>
      </c>
      <c r="Q92" s="240">
        <f t="shared" si="14"/>
        <v>1.3</v>
      </c>
      <c r="R92" s="240">
        <f>VLOOKUP($B92,'Complexity of the crisis'!$C$6:$AN$170,22,FALSE)</f>
        <v>1</v>
      </c>
      <c r="S92" s="240">
        <f>VLOOKUP($B92,'Complexity of the crisis'!$C$6:$AN$170,38,FALSE)</f>
        <v>1.5</v>
      </c>
      <c r="T92" s="133" t="str">
        <f>VLOOKUP(B92,Lists!$C$3:$E$163,3,FALSE)</f>
        <v>Europe</v>
      </c>
      <c r="U92" s="134">
        <f>VLOOKUP(B92,'INFORM Severity - hidden'!$C$5:$V$170,20,FALSE)</f>
        <v>44693</v>
      </c>
    </row>
    <row r="93" spans="1:21" x14ac:dyDescent="0.35">
      <c r="A93" s="130" t="str">
        <f t="array" ref="A93">IFERROR(INDEX(Lists!$B$2:$B$153,SMALL(IF(Lists!$I$2:$I$153="Individual",ROW(Lists!$B$2:$B$153)),ROW(89:89))-1,1),"")</f>
        <v>Complex crisis in DPRK</v>
      </c>
      <c r="B93" s="131" t="str">
        <f>VLOOKUP(A93,Lists!$B$2:$G$153,2,FALSE)</f>
        <v>PRK001</v>
      </c>
      <c r="C93" s="131" t="str">
        <f>VLOOKUP(B93,'INFORM Severity - hidden'!$C$5:$D$160,2,FALSE)</f>
        <v>DPRK</v>
      </c>
      <c r="D93" s="131" t="str">
        <f>VLOOKUP(A93,Lists!$B$2:$G$153,3,FALSE)</f>
        <v>PRK</v>
      </c>
      <c r="E93" s="132" t="str">
        <f>VLOOKUP(A93,Lists!$B$2:$G$153,5,FALSE)</f>
        <v>Complex crisis</v>
      </c>
      <c r="F93" s="238">
        <f t="shared" si="10"/>
        <v>3.8</v>
      </c>
      <c r="G93" s="129">
        <f t="shared" si="11"/>
        <v>4</v>
      </c>
      <c r="H93" s="129" t="str">
        <f t="shared" si="12"/>
        <v>High</v>
      </c>
      <c r="I93" s="239" t="str">
        <f>INDEX(Trends!$D$3:$D$404,MATCH(B93,Trends!$C$3:$C$404,0))</f>
        <v>Stable</v>
      </c>
      <c r="J93" s="129" t="str">
        <f>VLOOKUP($B93,Reliability!$A$3:$I$170,9,FALSE)</f>
        <v>Medium</v>
      </c>
      <c r="K93" s="240">
        <f t="shared" si="13"/>
        <v>4</v>
      </c>
      <c r="L93" s="240">
        <f>VLOOKUP($B93,'Impact of the crisis'!$C$6:$N$170,12,FALSE)</f>
        <v>4.5999999999999996</v>
      </c>
      <c r="M93" s="240">
        <f>VLOOKUP($B93,'Impact of the crisis'!$C$6:$AB$170,26,FALSE)</f>
        <v>3.6</v>
      </c>
      <c r="N93" s="240">
        <f>VLOOKUP($B93,'Conditions of people affected'!$C$6:$R$170,16,FALSE)</f>
        <v>4.5</v>
      </c>
      <c r="O93" s="240">
        <f>VLOOKUP($B93,'Conditions of people affected'!$C$6:$R$170,9,FALSE)</f>
        <v>5</v>
      </c>
      <c r="P93" s="240">
        <f>VLOOKUP($B93,'Conditions of people affected'!$C$6:$R$170,15,FALSE)</f>
        <v>4</v>
      </c>
      <c r="Q93" s="240">
        <f t="shared" si="14"/>
        <v>2.4</v>
      </c>
      <c r="R93" s="240">
        <f>VLOOKUP($B93,'Complexity of the crisis'!$C$6:$AN$170,22,FALSE)</f>
        <v>2.7</v>
      </c>
      <c r="S93" s="240">
        <f>VLOOKUP($B93,'Complexity of the crisis'!$C$6:$AN$170,38,FALSE)</f>
        <v>2</v>
      </c>
      <c r="T93" s="133" t="str">
        <f>VLOOKUP(B93,Lists!$C$3:$E$163,3,FALSE)</f>
        <v>Asia</v>
      </c>
      <c r="U93" s="134">
        <f>VLOOKUP(B93,'INFORM Severity - hidden'!$C$5:$V$170,20,FALSE)</f>
        <v>44735</v>
      </c>
    </row>
    <row r="94" spans="1:21" x14ac:dyDescent="0.35">
      <c r="A94" s="130" t="str">
        <f t="array" ref="A94">IFERROR(INDEX(Lists!$B$2:$B$153,SMALL(IF(Lists!$I$2:$I$153="Individual",ROW(Lists!$B$2:$B$153)),ROW(90:90))-1,1),"")</f>
        <v>Conflict in Palestine</v>
      </c>
      <c r="B94" s="131" t="str">
        <f>VLOOKUP(A94,Lists!$B$2:$G$153,2,FALSE)</f>
        <v>PSE002</v>
      </c>
      <c r="C94" s="131" t="str">
        <f>VLOOKUP(B94,'INFORM Severity - hidden'!$C$5:$D$160,2,FALSE)</f>
        <v>Palestine</v>
      </c>
      <c r="D94" s="131" t="str">
        <f>VLOOKUP(A94,Lists!$B$2:$G$153,3,FALSE)</f>
        <v>PSE</v>
      </c>
      <c r="E94" s="132" t="str">
        <f>VLOOKUP(A94,Lists!$B$2:$G$153,5,FALSE)</f>
        <v>Conflict</v>
      </c>
      <c r="F94" s="238">
        <f t="shared" si="10"/>
        <v>3.7</v>
      </c>
      <c r="G94" s="129">
        <f t="shared" si="11"/>
        <v>4</v>
      </c>
      <c r="H94" s="129" t="str">
        <f t="shared" si="12"/>
        <v>High</v>
      </c>
      <c r="I94" s="239" t="str">
        <f>INDEX(Trends!$D$3:$D$404,MATCH(B94,Trends!$C$3:$C$404,0))</f>
        <v>Decreasing</v>
      </c>
      <c r="J94" s="129" t="str">
        <f>VLOOKUP($B94,Reliability!$A$3:$I$170,9,FALSE)</f>
        <v>High</v>
      </c>
      <c r="K94" s="240">
        <f t="shared" si="13"/>
        <v>3.7</v>
      </c>
      <c r="L94" s="240">
        <f>VLOOKUP($B94,'Impact of the crisis'!$C$6:$N$170,12,FALSE)</f>
        <v>3.4</v>
      </c>
      <c r="M94" s="240">
        <f>VLOOKUP($B94,'Impact of the crisis'!$C$6:$AB$170,26,FALSE)</f>
        <v>3.9</v>
      </c>
      <c r="N94" s="240">
        <f>VLOOKUP($B94,'Conditions of people affected'!$C$6:$R$170,16,FALSE)</f>
        <v>4</v>
      </c>
      <c r="O94" s="240">
        <f>VLOOKUP($B94,'Conditions of people affected'!$C$6:$R$170,9,FALSE)</f>
        <v>4</v>
      </c>
      <c r="P94" s="240">
        <f>VLOOKUP($B94,'Conditions of people affected'!$C$6:$R$170,15,FALSE)</f>
        <v>4</v>
      </c>
      <c r="Q94" s="240">
        <f t="shared" si="14"/>
        <v>3.2</v>
      </c>
      <c r="R94" s="240">
        <f>VLOOKUP($B94,'Complexity of the crisis'!$C$6:$AN$170,22,FALSE)</f>
        <v>2.1</v>
      </c>
      <c r="S94" s="240">
        <f>VLOOKUP($B94,'Complexity of the crisis'!$C$6:$AN$170,38,FALSE)</f>
        <v>4</v>
      </c>
      <c r="T94" s="133" t="str">
        <f>VLOOKUP(B94,Lists!$C$3:$E$163,3,FALSE)</f>
        <v>Middle east</v>
      </c>
      <c r="U94" s="134">
        <f>VLOOKUP(B94,'INFORM Severity - hidden'!$C$5:$V$170,20,FALSE)</f>
        <v>44739</v>
      </c>
    </row>
    <row r="95" spans="1:21" x14ac:dyDescent="0.35">
      <c r="A95" s="130" t="str">
        <f t="array" ref="A95">IFERROR(INDEX(Lists!$B$2:$B$153,SMALL(IF(Lists!$I$2:$I$153="Individual",ROW(Lists!$B$2:$B$153)),ROW(91:91))-1,1),"")</f>
        <v>Regional Boko Haram Crisis</v>
      </c>
      <c r="B95" s="131" t="str">
        <f>VLOOKUP(A95,Lists!$B$2:$G$153,2,FALSE)</f>
        <v>REG001</v>
      </c>
      <c r="C95" s="131" t="str">
        <f>VLOOKUP(B95,'INFORM Severity - hidden'!$C$5:$D$160,2,FALSE)</f>
        <v>Nigeria,Niger,Chad,Cameroon</v>
      </c>
      <c r="D95" s="131" t="str">
        <f>VLOOKUP(A95,Lists!$B$2:$G$153,3,FALSE)</f>
        <v>NGA,NER,TCD,CMR</v>
      </c>
      <c r="E95" s="132" t="str">
        <f>VLOOKUP(A95,Lists!$B$2:$G$153,5,FALSE)</f>
        <v>Regional crisis</v>
      </c>
      <c r="F95" s="238">
        <f t="shared" si="10"/>
        <v>4.3</v>
      </c>
      <c r="G95" s="129">
        <f t="shared" si="11"/>
        <v>5</v>
      </c>
      <c r="H95" s="129" t="str">
        <f t="shared" si="12"/>
        <v>Very High</v>
      </c>
      <c r="I95" s="239" t="str">
        <f>INDEX(Trends!$D$3:$D$404,MATCH(B95,Trends!$C$3:$C$404,0))</f>
        <v>Increasing</v>
      </c>
      <c r="J95" s="129" t="str">
        <f>VLOOKUP($B95,Reliability!$A$3:$I$170,9,FALSE)</f>
        <v>Medium</v>
      </c>
      <c r="K95" s="240">
        <f t="shared" si="13"/>
        <v>4</v>
      </c>
      <c r="L95" s="240">
        <f>VLOOKUP($B95,'Impact of the crisis'!$C$6:$N$170,12,FALSE)</f>
        <v>2.2999999999999998</v>
      </c>
      <c r="M95" s="240">
        <f>VLOOKUP($B95,'Impact of the crisis'!$C$6:$AB$170,26,FALSE)</f>
        <v>4.5</v>
      </c>
      <c r="N95" s="240">
        <f>VLOOKUP($B95,'Conditions of people affected'!$C$6:$R$170,16,FALSE)</f>
        <v>4.45</v>
      </c>
      <c r="O95" s="240">
        <f>VLOOKUP($B95,'Conditions of people affected'!$C$6:$R$170,9,FALSE)</f>
        <v>4.9000000000000004</v>
      </c>
      <c r="P95" s="240">
        <f>VLOOKUP($B95,'Conditions of people affected'!$C$6:$R$170,15,FALSE)</f>
        <v>4</v>
      </c>
      <c r="Q95" s="240">
        <f t="shared" si="14"/>
        <v>4.4000000000000004</v>
      </c>
      <c r="R95" s="240">
        <f>VLOOKUP($B95,'Complexity of the crisis'!$C$6:$AN$170,22,FALSE)</f>
        <v>3.6</v>
      </c>
      <c r="S95" s="240">
        <f>VLOOKUP($B95,'Complexity of the crisis'!$C$6:$AN$170,38,FALSE)</f>
        <v>5</v>
      </c>
      <c r="T95" s="133" t="str">
        <f>VLOOKUP(B95,Lists!$C$3:$E$163,3,FALSE)</f>
        <v>Africa,Africa,Africa,Africa</v>
      </c>
      <c r="U95" s="134">
        <f>VLOOKUP(B95,'INFORM Severity - hidden'!$C$5:$V$170,20,FALSE)</f>
        <v>44676</v>
      </c>
    </row>
    <row r="96" spans="1:21" x14ac:dyDescent="0.35">
      <c r="A96" s="130" t="str">
        <f t="array" ref="A96">IFERROR(INDEX(Lists!$B$2:$B$153,SMALL(IF(Lists!$I$2:$I$153="Individual",ROW(Lists!$B$2:$B$153)),ROW(92:92))-1,1),"")</f>
        <v>Venezuela Regional Crisis</v>
      </c>
      <c r="B96" s="131" t="str">
        <f>VLOOKUP(A96,Lists!$B$2:$G$153,2,FALSE)</f>
        <v>REG002</v>
      </c>
      <c r="C96" s="131" t="str">
        <f>VLOOKUP(B96,'INFORM Severity - hidden'!$C$5:$D$160,2,FALSE)</f>
        <v>Venezuela,Brazil,Colombia,Ecuador,Peru,Trinidad and Tobago,Chile,Dominican Republic,Panama</v>
      </c>
      <c r="D96" s="131" t="str">
        <f>VLOOKUP(A96,Lists!$B$2:$G$153,3,FALSE)</f>
        <v>VEN,BRA,COL,ECU,PER,TTO,CHL,DOM,PAN</v>
      </c>
      <c r="E96" s="132" t="str">
        <f>VLOOKUP(A96,Lists!$B$2:$G$153,5,FALSE)</f>
        <v>Regional crisis</v>
      </c>
      <c r="F96" s="238">
        <f t="shared" si="10"/>
        <v>3.8</v>
      </c>
      <c r="G96" s="129">
        <f t="shared" si="11"/>
        <v>4</v>
      </c>
      <c r="H96" s="129" t="str">
        <f t="shared" si="12"/>
        <v>High</v>
      </c>
      <c r="I96" s="239" t="str">
        <f>INDEX(Trends!$D$3:$D$404,MATCH(B96,Trends!$C$3:$C$404,0))</f>
        <v>Decreasing</v>
      </c>
      <c r="J96" s="129" t="str">
        <f>VLOOKUP($B96,Reliability!$A$3:$I$170,9,FALSE)</f>
        <v>High</v>
      </c>
      <c r="K96" s="240">
        <f t="shared" si="13"/>
        <v>4</v>
      </c>
      <c r="L96" s="240">
        <f>VLOOKUP($B96,'Impact of the crisis'!$C$6:$N$170,12,FALSE)</f>
        <v>2.9</v>
      </c>
      <c r="M96" s="240">
        <f>VLOOKUP($B96,'Impact of the crisis'!$C$6:$AB$170,26,FALSE)</f>
        <v>4.4000000000000004</v>
      </c>
      <c r="N96" s="240">
        <f>VLOOKUP($B96,'Conditions of people affected'!$C$6:$R$170,16,FALSE)</f>
        <v>4</v>
      </c>
      <c r="O96" s="240">
        <f>VLOOKUP($B96,'Conditions of people affected'!$C$6:$R$170,9,FALSE)</f>
        <v>5</v>
      </c>
      <c r="P96" s="240">
        <f>VLOOKUP($B96,'Conditions of people affected'!$C$6:$R$170,15,FALSE)</f>
        <v>3</v>
      </c>
      <c r="Q96" s="240">
        <f t="shared" si="14"/>
        <v>3.4</v>
      </c>
      <c r="R96" s="240">
        <f>VLOOKUP($B96,'Complexity of the crisis'!$C$6:$AN$170,22,FALSE)</f>
        <v>2.7</v>
      </c>
      <c r="S96" s="240">
        <f>VLOOKUP($B96,'Complexity of the crisis'!$C$6:$AN$170,38,FALSE)</f>
        <v>4</v>
      </c>
      <c r="T96" s="133" t="str">
        <f>VLOOKUP(B96,Lists!$C$3:$E$163,3,FALSE)</f>
        <v>Americas,Americas,Americas,Americas,Americas,Americas,Americas,Americas,Americas</v>
      </c>
      <c r="U96" s="134">
        <f>VLOOKUP(B96,'INFORM Severity - hidden'!$C$5:$V$170,20,FALSE)</f>
        <v>44694</v>
      </c>
    </row>
    <row r="97" spans="1:21" x14ac:dyDescent="0.35">
      <c r="A97" s="130" t="str">
        <f t="array" ref="A97">IFERROR(INDEX(Lists!$B$2:$B$153,SMALL(IF(Lists!$I$2:$I$153="Individual",ROW(Lists!$B$2:$B$153)),ROW(93:93))-1,1),"")</f>
        <v>Regional Kashmir conflict</v>
      </c>
      <c r="B97" s="131" t="str">
        <f>VLOOKUP(A97,Lists!$B$2:$G$153,2,FALSE)</f>
        <v>REG003</v>
      </c>
      <c r="C97" s="131" t="str">
        <f>VLOOKUP(B97,'INFORM Severity - hidden'!$C$5:$D$160,2,FALSE)</f>
        <v>India,Pakistan</v>
      </c>
      <c r="D97" s="131" t="str">
        <f>VLOOKUP(A97,Lists!$B$2:$G$153,3,FALSE)</f>
        <v>IND,PAK</v>
      </c>
      <c r="E97" s="132" t="str">
        <f>VLOOKUP(A97,Lists!$B$2:$G$153,5,FALSE)</f>
        <v>Regional crisis</v>
      </c>
      <c r="F97" s="238" t="str">
        <f t="shared" si="10"/>
        <v>x</v>
      </c>
      <c r="G97" s="129" t="str">
        <f t="shared" si="11"/>
        <v>x</v>
      </c>
      <c r="H97" s="129" t="str">
        <f t="shared" si="12"/>
        <v>x</v>
      </c>
      <c r="I97" s="239" t="str">
        <f>INDEX(Trends!$D$3:$D$404,MATCH(B97,Trends!$C$3:$C$404,0))</f>
        <v>-</v>
      </c>
      <c r="J97" s="129" t="str">
        <f>VLOOKUP($B97,Reliability!$A$3:$I$170,9,FALSE)</f>
        <v>Very Low</v>
      </c>
      <c r="K97" s="240">
        <f t="shared" si="13"/>
        <v>3.9</v>
      </c>
      <c r="L97" s="240">
        <f>VLOOKUP($B97,'Impact of the crisis'!$C$6:$N$170,12,FALSE)</f>
        <v>2.1</v>
      </c>
      <c r="M97" s="240">
        <f>VLOOKUP($B97,'Impact of the crisis'!$C$6:$AB$170,26,FALSE)</f>
        <v>4.5</v>
      </c>
      <c r="N97" s="240" t="str">
        <f>VLOOKUP($B97,'Conditions of people affected'!$C$6:$R$170,16,FALSE)</f>
        <v>x</v>
      </c>
      <c r="O97" s="240" t="str">
        <f>VLOOKUP($B97,'Conditions of people affected'!$C$6:$R$170,9,FALSE)</f>
        <v>x</v>
      </c>
      <c r="P97" s="240" t="str">
        <f>VLOOKUP($B97,'Conditions of people affected'!$C$6:$R$170,15,FALSE)</f>
        <v>x</v>
      </c>
      <c r="Q97" s="240">
        <f t="shared" si="14"/>
        <v>2.7</v>
      </c>
      <c r="R97" s="240">
        <f>VLOOKUP($B97,'Complexity of the crisis'!$C$6:$AN$170,22,FALSE)</f>
        <v>2.8</v>
      </c>
      <c r="S97" s="240">
        <f>VLOOKUP($B97,'Complexity of the crisis'!$C$6:$AN$170,38,FALSE)</f>
        <v>2.5</v>
      </c>
      <c r="T97" s="133" t="str">
        <f>VLOOKUP(B97,Lists!$C$3:$E$163,3,FALSE)</f>
        <v>Asia,Asia</v>
      </c>
      <c r="U97" s="134">
        <f>VLOOKUP(B97,'INFORM Severity - hidden'!$C$5:$V$170,20,FALSE)</f>
        <v>44697</v>
      </c>
    </row>
    <row r="98" spans="1:21" x14ac:dyDescent="0.35">
      <c r="A98" s="130" t="str">
        <f t="array" ref="A98">IFERROR(INDEX(Lists!$B$2:$B$153,SMALL(IF(Lists!$I$2:$I$153="Individual",ROW(Lists!$B$2:$B$153)),ROW(94:94))-1,1),"")</f>
        <v>Syrian Regional Crisis</v>
      </c>
      <c r="B98" s="131" t="str">
        <f>VLOOKUP(A98,Lists!$B$2:$G$153,2,FALSE)</f>
        <v>REG004</v>
      </c>
      <c r="C98" s="131" t="str">
        <f>VLOOKUP(B98,'INFORM Severity - hidden'!$C$5:$D$160,2,FALSE)</f>
        <v>Syria,Turkey,Iraq,Egypt,Jordan,Lebanon</v>
      </c>
      <c r="D98" s="131" t="str">
        <f>VLOOKUP(A98,Lists!$B$2:$G$153,3,FALSE)</f>
        <v>SYR,TUR,IRQ,EGY,JOR,LBN</v>
      </c>
      <c r="E98" s="132" t="str">
        <f>VLOOKUP(A98,Lists!$B$2:$G$153,5,FALSE)</f>
        <v>Regional crisis</v>
      </c>
      <c r="F98" s="238">
        <f t="shared" si="10"/>
        <v>4.2</v>
      </c>
      <c r="G98" s="129">
        <f t="shared" si="11"/>
        <v>5</v>
      </c>
      <c r="H98" s="129" t="str">
        <f t="shared" si="12"/>
        <v>Very High</v>
      </c>
      <c r="I98" s="239" t="str">
        <f>INDEX(Trends!$D$3:$D$404,MATCH(B98,Trends!$C$3:$C$404,0))</f>
        <v>Decreasing</v>
      </c>
      <c r="J98" s="129" t="str">
        <f>VLOOKUP($B98,Reliability!$A$3:$I$170,9,FALSE)</f>
        <v>High</v>
      </c>
      <c r="K98" s="240">
        <f t="shared" si="13"/>
        <v>3.8</v>
      </c>
      <c r="L98" s="240">
        <f>VLOOKUP($B98,'Impact of the crisis'!$C$6:$N$170,12,FALSE)</f>
        <v>3.1</v>
      </c>
      <c r="M98" s="240">
        <f>VLOOKUP($B98,'Impact of the crisis'!$C$6:$AB$170,26,FALSE)</f>
        <v>4.0999999999999996</v>
      </c>
      <c r="N98" s="240">
        <f>VLOOKUP($B98,'Conditions of people affected'!$C$6:$R$170,16,FALSE)</f>
        <v>4.5</v>
      </c>
      <c r="O98" s="240">
        <f>VLOOKUP($B98,'Conditions of people affected'!$C$6:$R$170,9,FALSE)</f>
        <v>5</v>
      </c>
      <c r="P98" s="240">
        <f>VLOOKUP($B98,'Conditions of people affected'!$C$6:$R$170,15,FALSE)</f>
        <v>4</v>
      </c>
      <c r="Q98" s="240">
        <f t="shared" si="14"/>
        <v>4.0999999999999996</v>
      </c>
      <c r="R98" s="240">
        <f>VLOOKUP($B98,'Complexity of the crisis'!$C$6:$AN$170,22,FALSE)</f>
        <v>3.6</v>
      </c>
      <c r="S98" s="240">
        <f>VLOOKUP($B98,'Complexity of the crisis'!$C$6:$AN$170,38,FALSE)</f>
        <v>4.5</v>
      </c>
      <c r="T98" s="133" t="str">
        <f>VLOOKUP(B98,Lists!$C$3:$E$163,3,FALSE)</f>
        <v>Middle east,Middle east,Middle east,Africa,Middle east,Middle east</v>
      </c>
      <c r="U98" s="134">
        <f>VLOOKUP(B98,'INFORM Severity - hidden'!$C$5:$V$170,20,FALSE)</f>
        <v>44741</v>
      </c>
    </row>
    <row r="99" spans="1:21" x14ac:dyDescent="0.35">
      <c r="A99" s="130" t="str">
        <f t="array" ref="A99">IFERROR(INDEX(Lists!$B$2:$B$153,SMALL(IF(Lists!$I$2:$I$153="Individual",ROW(Lists!$B$2:$B$153)),ROW(95:95))-1,1),"")</f>
        <v xml:space="preserve">Eastern Mediterranean Route </v>
      </c>
      <c r="B99" s="131" t="str">
        <f>VLOOKUP(A99,Lists!$B$2:$G$153,2,FALSE)</f>
        <v>REG006</v>
      </c>
      <c r="C99" s="131" t="str">
        <f>VLOOKUP(B99,'INFORM Severity - hidden'!$C$5:$D$160,2,FALSE)</f>
        <v>Turkey,Greece</v>
      </c>
      <c r="D99" s="131" t="str">
        <f>VLOOKUP(A99,Lists!$B$2:$G$153,3,FALSE)</f>
        <v>TUR,GRC</v>
      </c>
      <c r="E99" s="132" t="str">
        <f>VLOOKUP(A99,Lists!$B$2:$G$153,5,FALSE)</f>
        <v>Regional crisis</v>
      </c>
      <c r="F99" s="238">
        <f t="shared" si="10"/>
        <v>3.2</v>
      </c>
      <c r="G99" s="129">
        <f t="shared" si="11"/>
        <v>4</v>
      </c>
      <c r="H99" s="129" t="str">
        <f t="shared" si="12"/>
        <v>High</v>
      </c>
      <c r="I99" s="239" t="str">
        <f>INDEX(Trends!$D$3:$D$404,MATCH(B99,Trends!$C$3:$C$404,0))</f>
        <v>Decreasing</v>
      </c>
      <c r="J99" s="129" t="str">
        <f>VLOOKUP($B99,Reliability!$A$3:$I$170,9,FALSE)</f>
        <v>Medium</v>
      </c>
      <c r="K99" s="240">
        <f t="shared" si="13"/>
        <v>3.3</v>
      </c>
      <c r="L99" s="240">
        <f>VLOOKUP($B99,'Impact of the crisis'!$C$6:$N$170,12,FALSE)</f>
        <v>3</v>
      </c>
      <c r="M99" s="240">
        <f>VLOOKUP($B99,'Impact of the crisis'!$C$6:$AB$170,26,FALSE)</f>
        <v>3.5</v>
      </c>
      <c r="N99" s="240">
        <f>VLOOKUP($B99,'Conditions of people affected'!$C$6:$R$170,16,FALSE)</f>
        <v>3.5</v>
      </c>
      <c r="O99" s="240">
        <f>VLOOKUP($B99,'Conditions of people affected'!$C$6:$R$170,9,FALSE)</f>
        <v>4</v>
      </c>
      <c r="P99" s="240">
        <f>VLOOKUP($B99,'Conditions of people affected'!$C$6:$R$170,15,FALSE)</f>
        <v>3</v>
      </c>
      <c r="Q99" s="240">
        <f t="shared" si="14"/>
        <v>2.6</v>
      </c>
      <c r="R99" s="240">
        <f>VLOOKUP($B99,'Complexity of the crisis'!$C$6:$AN$170,22,FALSE)</f>
        <v>2.6</v>
      </c>
      <c r="S99" s="240">
        <f>VLOOKUP($B99,'Complexity of the crisis'!$C$6:$AN$170,38,FALSE)</f>
        <v>2.5</v>
      </c>
      <c r="T99" s="133" t="str">
        <f>VLOOKUP(B99,Lists!$C$3:$E$163,3,FALSE)</f>
        <v>Middle east,Europe</v>
      </c>
      <c r="U99" s="134">
        <f>VLOOKUP(B99,'INFORM Severity - hidden'!$C$5:$V$170,20,FALSE)</f>
        <v>44696</v>
      </c>
    </row>
    <row r="100" spans="1:21" x14ac:dyDescent="0.35">
      <c r="A100" s="130" t="str">
        <f t="array" ref="A100">IFERROR(INDEX(Lists!$B$2:$B$153,SMALL(IF(Lists!$I$2:$I$153="Individual",ROW(Lists!$B$2:$B$153)),ROW(96:96))-1,1),"")</f>
        <v>Central Mediterranean Route</v>
      </c>
      <c r="B100" s="131" t="str">
        <f>VLOOKUP(A100,Lists!$B$2:$G$153,2,FALSE)</f>
        <v>REG007</v>
      </c>
      <c r="C100" s="131" t="str">
        <f>VLOOKUP(B100,'INFORM Severity - hidden'!$C$5:$D$160,2,FALSE)</f>
        <v>Algeria,Tunisia,Libya,Italy</v>
      </c>
      <c r="D100" s="131" t="str">
        <f>VLOOKUP(A100,Lists!$B$2:$G$153,3,FALSE)</f>
        <v>DZA,TUN,LBY,ITA</v>
      </c>
      <c r="E100" s="132" t="str">
        <f>VLOOKUP(A100,Lists!$B$2:$G$153,5,FALSE)</f>
        <v>Regional crisis</v>
      </c>
      <c r="F100" s="238" t="str">
        <f t="shared" si="10"/>
        <v>x</v>
      </c>
      <c r="G100" s="129" t="str">
        <f t="shared" si="11"/>
        <v>x</v>
      </c>
      <c r="H100" s="129" t="str">
        <f t="shared" si="12"/>
        <v>x</v>
      </c>
      <c r="I100" s="239" t="str">
        <f>INDEX(Trends!$D$3:$D$404,MATCH(B100,Trends!$C$3:$C$404,0))</f>
        <v>-</v>
      </c>
      <c r="J100" s="129" t="str">
        <f>VLOOKUP($B100,Reliability!$A$3:$I$170,9,FALSE)</f>
        <v>Very Low</v>
      </c>
      <c r="K100" s="240" t="str">
        <f t="shared" si="13"/>
        <v>x</v>
      </c>
      <c r="L100" s="240" t="str">
        <f>VLOOKUP($B100,'Impact of the crisis'!$C$6:$N$170,12,FALSE)</f>
        <v>x</v>
      </c>
      <c r="M100" s="240">
        <f>VLOOKUP($B100,'Impact of the crisis'!$C$6:$AB$170,26,FALSE)</f>
        <v>4</v>
      </c>
      <c r="N100" s="240" t="str">
        <f>VLOOKUP($B100,'Conditions of people affected'!$C$6:$R$170,16,FALSE)</f>
        <v>x</v>
      </c>
      <c r="O100" s="240" t="str">
        <f>VLOOKUP($B100,'Conditions of people affected'!$C$6:$R$170,9,FALSE)</f>
        <v>x</v>
      </c>
      <c r="P100" s="240" t="str">
        <f>VLOOKUP($B100,'Conditions of people affected'!$C$6:$R$170,15,FALSE)</f>
        <v>x</v>
      </c>
      <c r="Q100" s="240">
        <f t="shared" si="14"/>
        <v>2.8</v>
      </c>
      <c r="R100" s="240">
        <f>VLOOKUP($B100,'Complexity of the crisis'!$C$6:$AN$170,22,FALSE)</f>
        <v>2.6</v>
      </c>
      <c r="S100" s="240">
        <f>VLOOKUP($B100,'Complexity of the crisis'!$C$6:$AN$170,38,FALSE)</f>
        <v>3</v>
      </c>
      <c r="T100" s="133" t="str">
        <f>VLOOKUP(B100,Lists!$C$3:$E$163,3,FALSE)</f>
        <v>Africa,Africa,Africa,Europe</v>
      </c>
      <c r="U100" s="134">
        <f>VLOOKUP(B100,'INFORM Severity - hidden'!$C$5:$V$170,20,FALSE)</f>
        <v>44696</v>
      </c>
    </row>
    <row r="101" spans="1:21" x14ac:dyDescent="0.35">
      <c r="A101" s="130" t="str">
        <f t="array" ref="A101">IFERROR(INDEX(Lists!$B$2:$B$153,SMALL(IF(Lists!$I$2:$I$153="Individual",ROW(Lists!$B$2:$B$153)),ROW(97:97))-1,1),"")</f>
        <v>Western Mediterranean Route</v>
      </c>
      <c r="B101" s="131" t="str">
        <f>VLOOKUP(A101,Lists!$B$2:$G$153,2,FALSE)</f>
        <v>REG008</v>
      </c>
      <c r="C101" s="131" t="str">
        <f>VLOOKUP(B101,'INFORM Severity - hidden'!$C$5:$D$160,2,FALSE)</f>
        <v>Algeria,Morocco,Spain</v>
      </c>
      <c r="D101" s="131" t="str">
        <f>VLOOKUP(A101,Lists!$B$2:$G$153,3,FALSE)</f>
        <v>DZA,MAR,ESP</v>
      </c>
      <c r="E101" s="132" t="str">
        <f>VLOOKUP(A101,Lists!$B$2:$G$153,5,FALSE)</f>
        <v>Regional crisis</v>
      </c>
      <c r="F101" s="238" t="str">
        <f t="shared" ref="F101:F132" si="15">IF(OR(N101="x",K101="x"),"x",ROUND((5-GEOMEAN(((5-K101)/5*4+1),((5-N101)/5*4+1),((5-N101)/5*4+1)))/4*3.5+Q101*0.3,1))</f>
        <v>x</v>
      </c>
      <c r="G101" s="129" t="str">
        <f t="shared" ref="G101:G132" si="16">IF(F101="x","x",ROUNDUP(F101,0))</f>
        <v>x</v>
      </c>
      <c r="H101" s="129" t="str">
        <f t="shared" ref="H101:H132" si="17">IF(N101="x","x",IF(K101="x","x",(IF(G101=5,"Very High",IF(G101=4,"High",IF(G101=3,"Medium",IF(G101=2,"Low","Very Low")))))))</f>
        <v>x</v>
      </c>
      <c r="I101" s="239" t="str">
        <f>INDEX(Trends!$D$3:$D$404,MATCH(B101,Trends!$C$3:$C$404,0))</f>
        <v>-</v>
      </c>
      <c r="J101" s="129" t="str">
        <f>VLOOKUP($B101,Reliability!$A$3:$I$170,9,FALSE)</f>
        <v>Very Low</v>
      </c>
      <c r="K101" s="240" t="str">
        <f t="shared" ref="K101:K132" si="18">IF(OR(M101="x",L101="x"),"x",ROUND((5-GEOMEAN(((5-L101)/5*4+1),((5-M101)/5*4+1),((5-M101)/5*4+1)))/4*5,1))</f>
        <v>x</v>
      </c>
      <c r="L101" s="240" t="str">
        <f>VLOOKUP($B101,'Impact of the crisis'!$C$6:$N$170,12,FALSE)</f>
        <v>x</v>
      </c>
      <c r="M101" s="240">
        <f>VLOOKUP($B101,'Impact of the crisis'!$C$6:$AB$170,26,FALSE)</f>
        <v>3.2</v>
      </c>
      <c r="N101" s="240" t="str">
        <f>VLOOKUP($B101,'Conditions of people affected'!$C$6:$R$170,16,FALSE)</f>
        <v>x</v>
      </c>
      <c r="O101" s="240" t="str">
        <f>VLOOKUP($B101,'Conditions of people affected'!$C$6:$R$170,9,FALSE)</f>
        <v>x</v>
      </c>
      <c r="P101" s="240" t="str">
        <f>VLOOKUP($B101,'Conditions of people affected'!$C$6:$R$170,15,FALSE)</f>
        <v>x</v>
      </c>
      <c r="Q101" s="240">
        <f t="shared" ref="Q101:Q132" si="19">IF(OR(S101="x",R101="x"),R101,ROUND((5-GEOMEAN(((5-R101)/5*4+1),((5-S101)/5*4+1)))/4*5,1))</f>
        <v>2.2999999999999998</v>
      </c>
      <c r="R101" s="240">
        <f>VLOOKUP($B101,'Complexity of the crisis'!$C$6:$AN$170,22,FALSE)</f>
        <v>2.6</v>
      </c>
      <c r="S101" s="240">
        <f>VLOOKUP($B101,'Complexity of the crisis'!$C$6:$AN$170,38,FALSE)</f>
        <v>2</v>
      </c>
      <c r="T101" s="133" t="str">
        <f>VLOOKUP(B101,Lists!$C$3:$E$163,3,FALSE)</f>
        <v>Africa,Africa,Europe</v>
      </c>
      <c r="U101" s="134">
        <f>VLOOKUP(B101,'INFORM Severity - hidden'!$C$5:$V$170,20,FALSE)</f>
        <v>44696</v>
      </c>
    </row>
    <row r="102" spans="1:21" x14ac:dyDescent="0.35">
      <c r="A102" s="130" t="str">
        <f t="array" ref="A102">IFERROR(INDEX(Lists!$B$2:$B$153,SMALL(IF(Lists!$I$2:$I$153="Individual",ROW(Lists!$B$2:$B$153)),ROW(98:98))-1,1),"")</f>
        <v>Rohingya Regional Crisis</v>
      </c>
      <c r="B102" s="131" t="str">
        <f>VLOOKUP(A102,Lists!$B$2:$G$153,2,FALSE)</f>
        <v>REG011</v>
      </c>
      <c r="C102" s="131" t="str">
        <f>VLOOKUP(B102,'INFORM Severity - hidden'!$C$5:$D$160,2,FALSE)</f>
        <v>Bangladesh,Myanmar</v>
      </c>
      <c r="D102" s="131" t="str">
        <f>VLOOKUP(A102,Lists!$B$2:$G$153,3,FALSE)</f>
        <v>BGD,MMR</v>
      </c>
      <c r="E102" s="132" t="str">
        <f>VLOOKUP(A102,Lists!$B$2:$G$153,5,FALSE)</f>
        <v>Regional crisis</v>
      </c>
      <c r="F102" s="238">
        <f t="shared" si="15"/>
        <v>3.8</v>
      </c>
      <c r="G102" s="129">
        <f t="shared" si="16"/>
        <v>4</v>
      </c>
      <c r="H102" s="129" t="str">
        <f t="shared" si="17"/>
        <v>High</v>
      </c>
      <c r="I102" s="239" t="str">
        <f>INDEX(Trends!$D$3:$D$404,MATCH(B102,Trends!$C$3:$C$404,0))</f>
        <v>Increasing</v>
      </c>
      <c r="J102" s="129" t="str">
        <f>VLOOKUP($B102,Reliability!$A$3:$I$170,9,FALSE)</f>
        <v>High</v>
      </c>
      <c r="K102" s="240">
        <f t="shared" si="18"/>
        <v>2.8</v>
      </c>
      <c r="L102" s="240">
        <f>VLOOKUP($B102,'Impact of the crisis'!$C$6:$N$170,12,FALSE)</f>
        <v>1.4</v>
      </c>
      <c r="M102" s="240">
        <f>VLOOKUP($B102,'Impact of the crisis'!$C$6:$AB$170,26,FALSE)</f>
        <v>3.3</v>
      </c>
      <c r="N102" s="240">
        <f>VLOOKUP($B102,'Conditions of people affected'!$C$6:$R$170,16,FALSE)</f>
        <v>4.05</v>
      </c>
      <c r="O102" s="240">
        <f>VLOOKUP($B102,'Conditions of people affected'!$C$6:$R$170,9,FALSE)</f>
        <v>4.0999999999999996</v>
      </c>
      <c r="P102" s="240">
        <f>VLOOKUP($B102,'Conditions of people affected'!$C$6:$R$170,15,FALSE)</f>
        <v>4</v>
      </c>
      <c r="Q102" s="240">
        <f t="shared" si="19"/>
        <v>4.0999999999999996</v>
      </c>
      <c r="R102" s="240">
        <f>VLOOKUP($B102,'Complexity of the crisis'!$C$6:$AN$170,22,FALSE)</f>
        <v>3.5</v>
      </c>
      <c r="S102" s="240">
        <f>VLOOKUP($B102,'Complexity of the crisis'!$C$6:$AN$170,38,FALSE)</f>
        <v>4.5</v>
      </c>
      <c r="T102" s="133" t="str">
        <f>VLOOKUP(B102,Lists!$C$3:$E$163,3,FALSE)</f>
        <v>Asia,Asia</v>
      </c>
      <c r="U102" s="134">
        <f>VLOOKUP(B102,'INFORM Severity - hidden'!$C$5:$V$170,20,FALSE)</f>
        <v>44742</v>
      </c>
    </row>
    <row r="103" spans="1:21" x14ac:dyDescent="0.35">
      <c r="A103" s="130" t="str">
        <f t="array" ref="A103">IFERROR(INDEX(Lists!$B$2:$B$153,SMALL(IF(Lists!$I$2:$I$153="Individual",ROW(Lists!$B$2:$B$153)),ROW(99:99))-1,1),"")</f>
        <v>Southern Africa Regional Food Security Crisis</v>
      </c>
      <c r="B103" s="131" t="str">
        <f>VLOOKUP(A103,Lists!$B$2:$G$153,2,FALSE)</f>
        <v>REG012</v>
      </c>
      <c r="C103" s="131" t="str">
        <f>VLOOKUP(B103,'INFORM Severity - hidden'!$C$5:$D$160,2,FALSE)</f>
        <v>Lesotho,Madagascar,Malawi,Namibia,Eswatini,Zambia,Zimbabwe,Tanzania</v>
      </c>
      <c r="D103" s="131" t="str">
        <f>VLOOKUP(A103,Lists!$B$2:$G$153,3,FALSE)</f>
        <v>LSO,MDG,MWI,NAM,SWZ,ZMB,ZWE,TZA</v>
      </c>
      <c r="E103" s="132" t="str">
        <f>VLOOKUP(A103,Lists!$B$2:$G$153,5,FALSE)</f>
        <v>Regional crisis</v>
      </c>
      <c r="F103" s="238">
        <f t="shared" si="15"/>
        <v>3.4</v>
      </c>
      <c r="G103" s="129">
        <f t="shared" si="16"/>
        <v>4</v>
      </c>
      <c r="H103" s="129" t="str">
        <f t="shared" si="17"/>
        <v>High</v>
      </c>
      <c r="I103" s="239" t="str">
        <f>INDEX(Trends!$D$3:$D$404,MATCH(B103,Trends!$C$3:$C$404,0))</f>
        <v>Decreasing</v>
      </c>
      <c r="J103" s="129" t="str">
        <f>VLOOKUP($B103,Reliability!$A$3:$I$170,9,FALSE)</f>
        <v>High</v>
      </c>
      <c r="K103" s="240">
        <f t="shared" si="18"/>
        <v>3.4</v>
      </c>
      <c r="L103" s="240">
        <f>VLOOKUP($B103,'Impact of the crisis'!$C$6:$N$170,12,FALSE)</f>
        <v>3.9</v>
      </c>
      <c r="M103" s="240">
        <f>VLOOKUP($B103,'Impact of the crisis'!$C$6:$AB$170,26,FALSE)</f>
        <v>3.1</v>
      </c>
      <c r="N103" s="240">
        <f>VLOOKUP($B103,'Conditions of people affected'!$C$6:$R$170,16,FALSE)</f>
        <v>4</v>
      </c>
      <c r="O103" s="240">
        <f>VLOOKUP($B103,'Conditions of people affected'!$C$6:$R$170,9,FALSE)</f>
        <v>5</v>
      </c>
      <c r="P103" s="240">
        <f>VLOOKUP($B103,'Conditions of people affected'!$C$6:$R$170,15,FALSE)</f>
        <v>3</v>
      </c>
      <c r="Q103" s="240">
        <f t="shared" si="19"/>
        <v>2.2999999999999998</v>
      </c>
      <c r="R103" s="240">
        <f>VLOOKUP($B103,'Complexity of the crisis'!$C$6:$AN$170,22,FALSE)</f>
        <v>2.5</v>
      </c>
      <c r="S103" s="240">
        <f>VLOOKUP($B103,'Complexity of the crisis'!$C$6:$AN$170,38,FALSE)</f>
        <v>2</v>
      </c>
      <c r="T103" s="133" t="str">
        <f>VLOOKUP(B103,Lists!$C$3:$E$163,3,FALSE)</f>
        <v>Africa,Africa,Africa,Africa,Africa,Africa,Africa,Africa</v>
      </c>
      <c r="U103" s="134">
        <f>VLOOKUP(B103,'INFORM Severity - hidden'!$C$5:$V$170,20,FALSE)</f>
        <v>44695</v>
      </c>
    </row>
    <row r="104" spans="1:21" x14ac:dyDescent="0.35">
      <c r="A104" s="130" t="str">
        <f t="array" ref="A104">IFERROR(INDEX(Lists!$B$2:$B$153,SMALL(IF(Lists!$I$2:$I$153="Individual",ROW(Lists!$B$2:$B$153)),ROW(100:100))-1,1),"")</f>
        <v>Nagorno-Karabakh Conflict</v>
      </c>
      <c r="B104" s="131" t="str">
        <f>VLOOKUP(A104,Lists!$B$2:$G$153,2,FALSE)</f>
        <v>REG013</v>
      </c>
      <c r="C104" s="131" t="str">
        <f>VLOOKUP(B104,'INFORM Severity - hidden'!$C$5:$D$160,2,FALSE)</f>
        <v>Armenia,Azerbaijan</v>
      </c>
      <c r="D104" s="131" t="str">
        <f>VLOOKUP(A104,Lists!$B$2:$G$153,3,FALSE)</f>
        <v>ARM,AZE</v>
      </c>
      <c r="E104" s="132" t="str">
        <f>VLOOKUP(A104,Lists!$B$2:$G$153,5,FALSE)</f>
        <v>Regional crisis</v>
      </c>
      <c r="F104" s="238">
        <f t="shared" si="15"/>
        <v>1.9</v>
      </c>
      <c r="G104" s="129">
        <f t="shared" si="16"/>
        <v>2</v>
      </c>
      <c r="H104" s="129" t="str">
        <f t="shared" si="17"/>
        <v>Low</v>
      </c>
      <c r="I104" s="239" t="str">
        <f>INDEX(Trends!$D$3:$D$404,MATCH(B104,Trends!$C$3:$C$404,0))</f>
        <v>-</v>
      </c>
      <c r="J104" s="129" t="str">
        <f>VLOOKUP($B104,Reliability!$A$3:$I$170,9,FALSE)</f>
        <v>High</v>
      </c>
      <c r="K104" s="240">
        <f t="shared" si="18"/>
        <v>2.8</v>
      </c>
      <c r="L104" s="240">
        <f>VLOOKUP($B104,'Impact of the crisis'!$C$6:$N$170,12,FALSE)</f>
        <v>3.4</v>
      </c>
      <c r="M104" s="240">
        <f>VLOOKUP($B104,'Impact of the crisis'!$C$6:$AB$170,26,FALSE)</f>
        <v>2.5</v>
      </c>
      <c r="N104" s="240">
        <f>VLOOKUP($B104,'Conditions of people affected'!$C$6:$R$170,16,FALSE)</f>
        <v>1.35</v>
      </c>
      <c r="O104" s="240">
        <f>VLOOKUP($B104,'Conditions of people affected'!$C$6:$R$170,9,FALSE)</f>
        <v>0.7</v>
      </c>
      <c r="P104" s="240">
        <f>VLOOKUP($B104,'Conditions of people affected'!$C$6:$R$170,15,FALSE)</f>
        <v>2</v>
      </c>
      <c r="Q104" s="240">
        <f t="shared" si="19"/>
        <v>1.9</v>
      </c>
      <c r="R104" s="240">
        <f>VLOOKUP($B104,'Complexity of the crisis'!$C$6:$AN$170,22,FALSE)</f>
        <v>2.2999999999999998</v>
      </c>
      <c r="S104" s="240">
        <f>VLOOKUP($B104,'Complexity of the crisis'!$C$6:$AN$170,38,FALSE)</f>
        <v>1.5</v>
      </c>
      <c r="T104" s="133" t="str">
        <f>VLOOKUP(B104,Lists!$C$3:$E$163,3,FALSE)</f>
        <v>Middle east,Middle east</v>
      </c>
      <c r="U104" s="134">
        <f>VLOOKUP(B104,'INFORM Severity - hidden'!$C$5:$V$170,20,FALSE)</f>
        <v>44739</v>
      </c>
    </row>
    <row r="105" spans="1:21" x14ac:dyDescent="0.35">
      <c r="A105" s="130" t="str">
        <f t="array" ref="A105">IFERROR(INDEX(Lists!$B$2:$B$153,SMALL(IF(Lists!$I$2:$I$153="Individual",ROW(Lists!$B$2:$B$153)),ROW(101:101))-1,1),"")</f>
        <v>Eastern Africa Regional Drought Crisis</v>
      </c>
      <c r="B105" s="131" t="str">
        <f>VLOOKUP(A105,Lists!$B$2:$G$153,2,FALSE)</f>
        <v>REG014</v>
      </c>
      <c r="C105" s="131" t="str">
        <f>VLOOKUP(B105,'INFORM Severity - hidden'!$C$5:$D$160,2,FALSE)</f>
        <v>Ethiopia,Somalia,Kenya</v>
      </c>
      <c r="D105" s="131" t="str">
        <f>VLOOKUP(A105,Lists!$B$2:$G$153,3,FALSE)</f>
        <v>ETH,SOM,KEN</v>
      </c>
      <c r="E105" s="132" t="str">
        <f>VLOOKUP(A105,Lists!$B$2:$G$153,5,FALSE)</f>
        <v>Regional crisis</v>
      </c>
      <c r="F105" s="238">
        <f t="shared" si="15"/>
        <v>3.8</v>
      </c>
      <c r="G105" s="129">
        <f t="shared" si="16"/>
        <v>4</v>
      </c>
      <c r="H105" s="129" t="str">
        <f t="shared" si="17"/>
        <v>High</v>
      </c>
      <c r="I105" s="239" t="str">
        <f>INDEX(Trends!$D$3:$D$404,MATCH(B105,Trends!$C$3:$C$404,0))</f>
        <v>Decreasing</v>
      </c>
      <c r="J105" s="129" t="str">
        <f>VLOOKUP($B105,Reliability!$A$3:$I$170,9,FALSE)</f>
        <v>High</v>
      </c>
      <c r="K105" s="240">
        <f t="shared" si="18"/>
        <v>3.6</v>
      </c>
      <c r="L105" s="240">
        <f>VLOOKUP($B105,'Impact of the crisis'!$C$6:$N$170,12,FALSE)</f>
        <v>4.8</v>
      </c>
      <c r="M105" s="240">
        <f>VLOOKUP($B105,'Impact of the crisis'!$C$6:$AB$170,26,FALSE)</f>
        <v>2.6</v>
      </c>
      <c r="N105" s="240">
        <f>VLOOKUP($B105,'Conditions of people affected'!$C$6:$R$170,16,FALSE)</f>
        <v>3.9</v>
      </c>
      <c r="O105" s="240">
        <f>VLOOKUP($B105,'Conditions of people affected'!$C$6:$R$170,9,FALSE)</f>
        <v>4.8</v>
      </c>
      <c r="P105" s="240">
        <f>VLOOKUP($B105,'Conditions of people affected'!$C$6:$R$170,15,FALSE)</f>
        <v>3</v>
      </c>
      <c r="Q105" s="240">
        <f t="shared" si="19"/>
        <v>3.9</v>
      </c>
      <c r="R105" s="240">
        <f>VLOOKUP($B105,'Complexity of the crisis'!$C$6:$AN$170,22,FALSE)</f>
        <v>3.8</v>
      </c>
      <c r="S105" s="240">
        <f>VLOOKUP($B105,'Complexity of the crisis'!$C$6:$AN$170,38,FALSE)</f>
        <v>4</v>
      </c>
      <c r="T105" s="133" t="str">
        <f>VLOOKUP(B105,Lists!$C$3:$E$163,3,FALSE)</f>
        <v>Africa,Africa,Africa</v>
      </c>
      <c r="U105" s="134">
        <f>VLOOKUP(B105,'INFORM Severity - hidden'!$C$5:$V$170,20,FALSE)</f>
        <v>44695</v>
      </c>
    </row>
    <row r="106" spans="1:21" x14ac:dyDescent="0.35">
      <c r="A106" s="130" t="str">
        <f t="array" ref="A106">IFERROR(INDEX(Lists!$B$2:$B$153,SMALL(IF(Lists!$I$2:$I$153="Individual",ROW(Lists!$B$2:$B$153)),ROW(102:102))-1,1),"")</f>
        <v>Displacement from Ukraine conflict in Romania</v>
      </c>
      <c r="B106" s="131" t="str">
        <f>VLOOKUP(A106,Lists!$B$2:$G$153,2,FALSE)</f>
        <v>ROU002</v>
      </c>
      <c r="C106" s="131" t="str">
        <f>VLOOKUP(B106,'INFORM Severity - hidden'!$C$5:$D$160,2,FALSE)</f>
        <v>Romania</v>
      </c>
      <c r="D106" s="131" t="str">
        <f>VLOOKUP(A106,Lists!$B$2:$G$153,3,FALSE)</f>
        <v>ROU</v>
      </c>
      <c r="E106" s="132" t="str">
        <f>VLOOKUP(A106,Lists!$B$2:$G$153,5,FALSE)</f>
        <v>International displacement</v>
      </c>
      <c r="F106" s="238">
        <f t="shared" si="15"/>
        <v>1</v>
      </c>
      <c r="G106" s="129">
        <f t="shared" si="16"/>
        <v>1</v>
      </c>
      <c r="H106" s="129" t="str">
        <f t="shared" si="17"/>
        <v>Very Low</v>
      </c>
      <c r="I106" s="239" t="str">
        <f>INDEX(Trends!$D$3:$D$404,MATCH(B106,Trends!$C$3:$C$404,0))</f>
        <v>Stable</v>
      </c>
      <c r="J106" s="129" t="str">
        <f>VLOOKUP($B106,Reliability!$A$3:$I$170,9,FALSE)</f>
        <v>High</v>
      </c>
      <c r="K106" s="240">
        <f t="shared" si="18"/>
        <v>1.5</v>
      </c>
      <c r="L106" s="240">
        <f>VLOOKUP($B106,'Impact of the crisis'!$C$6:$N$170,12,FALSE)</f>
        <v>1.5</v>
      </c>
      <c r="M106" s="240">
        <f>VLOOKUP($B106,'Impact of the crisis'!$C$6:$AB$170,26,FALSE)</f>
        <v>1.5</v>
      </c>
      <c r="N106" s="240">
        <f>VLOOKUP($B106,'Conditions of people affected'!$C$6:$R$170,16,FALSE)</f>
        <v>0.5</v>
      </c>
      <c r="O106" s="240">
        <f>VLOOKUP($B106,'Conditions of people affected'!$C$6:$R$170,9,FALSE)</f>
        <v>0</v>
      </c>
      <c r="P106" s="240">
        <f>VLOOKUP($B106,'Conditions of people affected'!$C$6:$R$170,15,FALSE)</f>
        <v>1</v>
      </c>
      <c r="Q106" s="240">
        <f t="shared" si="19"/>
        <v>1.2</v>
      </c>
      <c r="R106" s="240">
        <f>VLOOKUP($B106,'Complexity of the crisis'!$C$6:$AN$170,22,FALSE)</f>
        <v>1.3</v>
      </c>
      <c r="S106" s="240">
        <f>VLOOKUP($B106,'Complexity of the crisis'!$C$6:$AN$170,38,FALSE)</f>
        <v>1</v>
      </c>
      <c r="T106" s="133" t="str">
        <f>VLOOKUP(B106,Lists!$C$3:$E$163,3,FALSE)</f>
        <v>Europe</v>
      </c>
      <c r="U106" s="134">
        <f>VLOOKUP(B106,'INFORM Severity - hidden'!$C$5:$V$170,20,FALSE)</f>
        <v>44693</v>
      </c>
    </row>
    <row r="107" spans="1:21" x14ac:dyDescent="0.35">
      <c r="A107" s="130" t="str">
        <f t="array" ref="A107">IFERROR(INDEX(Lists!$B$2:$B$153,SMALL(IF(Lists!$I$2:$I$153="Individual",ROW(Lists!$B$2:$B$153)),ROW(103:103))-1,1),"")</f>
        <v>Burundi and DRC refugees in Rwanda</v>
      </c>
      <c r="B107" s="131" t="str">
        <f>VLOOKUP(A107,Lists!$B$2:$G$153,2,FALSE)</f>
        <v>RWA002</v>
      </c>
      <c r="C107" s="131" t="str">
        <f>VLOOKUP(B107,'INFORM Severity - hidden'!$C$5:$D$160,2,FALSE)</f>
        <v>Rwanda</v>
      </c>
      <c r="D107" s="131" t="str">
        <f>VLOOKUP(A107,Lists!$B$2:$G$153,3,FALSE)</f>
        <v>RWA</v>
      </c>
      <c r="E107" s="132" t="str">
        <f>VLOOKUP(A107,Lists!$B$2:$G$153,5,FALSE)</f>
        <v>International displacement</v>
      </c>
      <c r="F107" s="238">
        <f t="shared" si="15"/>
        <v>2.4</v>
      </c>
      <c r="G107" s="129">
        <f t="shared" si="16"/>
        <v>3</v>
      </c>
      <c r="H107" s="129" t="str">
        <f t="shared" si="17"/>
        <v>Medium</v>
      </c>
      <c r="I107" s="239" t="str">
        <f>INDEX(Trends!$D$3:$D$404,MATCH(B107,Trends!$C$3:$C$404,0))</f>
        <v>Increasing</v>
      </c>
      <c r="J107" s="129" t="str">
        <f>VLOOKUP($B107,Reliability!$A$3:$I$170,9,FALSE)</f>
        <v>Medium</v>
      </c>
      <c r="K107" s="240">
        <f t="shared" si="18"/>
        <v>2.5</v>
      </c>
      <c r="L107" s="240">
        <f>VLOOKUP($B107,'Impact of the crisis'!$C$6:$N$170,12,FALSE)</f>
        <v>2.2000000000000002</v>
      </c>
      <c r="M107" s="240">
        <f>VLOOKUP($B107,'Impact of the crisis'!$C$6:$AB$170,26,FALSE)</f>
        <v>2.7</v>
      </c>
      <c r="N107" s="240">
        <f>VLOOKUP($B107,'Conditions of people affected'!$C$6:$R$170,16,FALSE)</f>
        <v>2.4</v>
      </c>
      <c r="O107" s="240">
        <f>VLOOKUP($B107,'Conditions of people affected'!$C$6:$R$170,9,FALSE)</f>
        <v>1.8</v>
      </c>
      <c r="P107" s="240">
        <f>VLOOKUP($B107,'Conditions of people affected'!$C$6:$R$170,15,FALSE)</f>
        <v>3</v>
      </c>
      <c r="Q107" s="240">
        <f t="shared" si="19"/>
        <v>2.2999999999999998</v>
      </c>
      <c r="R107" s="240">
        <f>VLOOKUP($B107,'Complexity of the crisis'!$C$6:$AN$170,22,FALSE)</f>
        <v>3</v>
      </c>
      <c r="S107" s="240">
        <f>VLOOKUP($B107,'Complexity of the crisis'!$C$6:$AN$170,38,FALSE)</f>
        <v>1.5</v>
      </c>
      <c r="T107" s="133" t="str">
        <f>VLOOKUP(B107,Lists!$C$3:$E$163,3,FALSE)</f>
        <v>Africa</v>
      </c>
      <c r="U107" s="134">
        <f>VLOOKUP(B107,'INFORM Severity - hidden'!$C$5:$V$170,20,FALSE)</f>
        <v>44713</v>
      </c>
    </row>
    <row r="108" spans="1:21" x14ac:dyDescent="0.35">
      <c r="A108" s="130" t="str">
        <f t="array" ref="A108">IFERROR(INDEX(Lists!$B$2:$B$153,SMALL(IF(Lists!$I$2:$I$153="Individual",ROW(Lists!$B$2:$B$153)),ROW(104:104))-1,1),"")</f>
        <v>Refugees in Sudan</v>
      </c>
      <c r="B108" s="131" t="str">
        <f>VLOOKUP(A108,Lists!$B$2:$G$153,2,FALSE)</f>
        <v>SDN005</v>
      </c>
      <c r="C108" s="131" t="str">
        <f>VLOOKUP(B108,'INFORM Severity - hidden'!$C$5:$D$160,2,FALSE)</f>
        <v>Sudan</v>
      </c>
      <c r="D108" s="131" t="str">
        <f>VLOOKUP(A108,Lists!$B$2:$G$153,3,FALSE)</f>
        <v>SDN</v>
      </c>
      <c r="E108" s="132" t="str">
        <f>VLOOKUP(A108,Lists!$B$2:$G$153,5,FALSE)</f>
        <v>International displacement</v>
      </c>
      <c r="F108" s="238">
        <f t="shared" si="15"/>
        <v>3.3</v>
      </c>
      <c r="G108" s="129">
        <f t="shared" si="16"/>
        <v>4</v>
      </c>
      <c r="H108" s="129" t="str">
        <f t="shared" si="17"/>
        <v>High</v>
      </c>
      <c r="I108" s="239" t="str">
        <f>INDEX(Trends!$D$3:$D$404,MATCH(B108,Trends!$C$3:$C$404,0))</f>
        <v>Increasing</v>
      </c>
      <c r="J108" s="129" t="str">
        <f>VLOOKUP($B108,Reliability!$A$3:$I$170,9,FALSE)</f>
        <v>High</v>
      </c>
      <c r="K108" s="240">
        <f t="shared" si="18"/>
        <v>3.3</v>
      </c>
      <c r="L108" s="240">
        <f>VLOOKUP($B108,'Impact of the crisis'!$C$6:$N$170,12,FALSE)</f>
        <v>2.1</v>
      </c>
      <c r="M108" s="240">
        <f>VLOOKUP($B108,'Impact of the crisis'!$C$6:$AB$170,26,FALSE)</f>
        <v>3.8</v>
      </c>
      <c r="N108" s="240">
        <f>VLOOKUP($B108,'Conditions of people affected'!$C$6:$R$170,16,FALSE)</f>
        <v>3.2</v>
      </c>
      <c r="O108" s="240">
        <f>VLOOKUP($B108,'Conditions of people affected'!$C$6:$R$170,9,FALSE)</f>
        <v>3.4</v>
      </c>
      <c r="P108" s="240">
        <f>VLOOKUP($B108,'Conditions of people affected'!$C$6:$R$170,15,FALSE)</f>
        <v>3</v>
      </c>
      <c r="Q108" s="240">
        <f t="shared" si="19"/>
        <v>3.4</v>
      </c>
      <c r="R108" s="240">
        <f>VLOOKUP($B108,'Complexity of the crisis'!$C$6:$AN$170,22,FALSE)</f>
        <v>4.0999999999999996</v>
      </c>
      <c r="S108" s="240">
        <f>VLOOKUP($B108,'Complexity of the crisis'!$C$6:$AN$170,38,FALSE)</f>
        <v>2.5</v>
      </c>
      <c r="T108" s="133" t="str">
        <f>VLOOKUP(B108,Lists!$C$3:$E$163,3,FALSE)</f>
        <v>Africa</v>
      </c>
      <c r="U108" s="134">
        <f>VLOOKUP(B108,'INFORM Severity - hidden'!$C$5:$V$170,20,FALSE)</f>
        <v>44738</v>
      </c>
    </row>
    <row r="109" spans="1:21" x14ac:dyDescent="0.35">
      <c r="A109" s="130" t="str">
        <f t="array" ref="A109">IFERROR(INDEX(Lists!$B$2:$B$153,SMALL(IF(Lists!$I$2:$I$153="Individual",ROW(Lists!$B$2:$B$153)),ROW(105:105))-1,1),"")</f>
        <v>Violence in Darfur and Kordofan regions</v>
      </c>
      <c r="B109" s="131" t="str">
        <f>VLOOKUP(A109,Lists!$B$2:$G$153,2,FALSE)</f>
        <v>SDN008</v>
      </c>
      <c r="C109" s="131" t="str">
        <f>VLOOKUP(B109,'INFORM Severity - hidden'!$C$5:$D$160,2,FALSE)</f>
        <v>Sudan</v>
      </c>
      <c r="D109" s="131" t="str">
        <f>VLOOKUP(A109,Lists!$B$2:$G$153,3,FALSE)</f>
        <v>SDN</v>
      </c>
      <c r="E109" s="132" t="str">
        <f>VLOOKUP(A109,Lists!$B$2:$G$153,5,FALSE)</f>
        <v>Other type of violence</v>
      </c>
      <c r="F109" s="238">
        <f t="shared" si="15"/>
        <v>4.2</v>
      </c>
      <c r="G109" s="129">
        <f t="shared" si="16"/>
        <v>5</v>
      </c>
      <c r="H109" s="129" t="str">
        <f t="shared" si="17"/>
        <v>Very High</v>
      </c>
      <c r="I109" s="239" t="str">
        <f>INDEX(Trends!$D$3:$D$404,MATCH(B109,Trends!$C$3:$C$404,0))</f>
        <v>Increasing</v>
      </c>
      <c r="J109" s="129" t="str">
        <f>VLOOKUP($B109,Reliability!$A$3:$I$170,9,FALSE)</f>
        <v>Very High</v>
      </c>
      <c r="K109" s="240">
        <f t="shared" si="18"/>
        <v>3.4</v>
      </c>
      <c r="L109" s="240">
        <f>VLOOKUP($B109,'Impact of the crisis'!$C$6:$N$170,12,FALSE)</f>
        <v>3.2</v>
      </c>
      <c r="M109" s="240">
        <f>VLOOKUP($B109,'Impact of the crisis'!$C$6:$AB$170,26,FALSE)</f>
        <v>3.5</v>
      </c>
      <c r="N109" s="240">
        <f>VLOOKUP($B109,'Conditions of people affected'!$C$6:$R$170,16,FALSE)</f>
        <v>4.9000000000000004</v>
      </c>
      <c r="O109" s="240">
        <f>VLOOKUP($B109,'Conditions of people affected'!$C$6:$R$170,9,FALSE)</f>
        <v>4.8</v>
      </c>
      <c r="P109" s="240">
        <f>VLOOKUP($B109,'Conditions of people affected'!$C$6:$R$170,15,FALSE)</f>
        <v>5</v>
      </c>
      <c r="Q109" s="240">
        <f t="shared" si="19"/>
        <v>3.6</v>
      </c>
      <c r="R109" s="240">
        <f>VLOOKUP($B109,'Complexity of the crisis'!$C$6:$AN$170,22,FALSE)</f>
        <v>4.0999999999999996</v>
      </c>
      <c r="S109" s="240">
        <f>VLOOKUP($B109,'Complexity of the crisis'!$C$6:$AN$170,38,FALSE)</f>
        <v>3</v>
      </c>
      <c r="T109" s="133" t="str">
        <f>VLOOKUP(B109,Lists!$C$3:$E$163,3,FALSE)</f>
        <v>Africa</v>
      </c>
      <c r="U109" s="134">
        <f>VLOOKUP(B109,'INFORM Severity - hidden'!$C$5:$V$170,20,FALSE)</f>
        <v>44738</v>
      </c>
    </row>
    <row r="110" spans="1:21" x14ac:dyDescent="0.35">
      <c r="A110" s="130" t="str">
        <f t="array" ref="A110">IFERROR(INDEX(Lists!$B$2:$B$153,SMALL(IF(Lists!$I$2:$I$153="Individual",ROW(Lists!$B$2:$B$153)),ROW(106:106))-1,1),"")</f>
        <v>Drought in Senegal</v>
      </c>
      <c r="B110" s="131" t="str">
        <f>VLOOKUP(A110,Lists!$B$2:$G$153,2,FALSE)</f>
        <v>SEN002</v>
      </c>
      <c r="C110" s="131" t="str">
        <f>VLOOKUP(B110,'INFORM Severity - hidden'!$C$5:$D$160,2,FALSE)</f>
        <v>Senegal</v>
      </c>
      <c r="D110" s="131" t="str">
        <f>VLOOKUP(A110,Lists!$B$2:$G$153,3,FALSE)</f>
        <v>SEN</v>
      </c>
      <c r="E110" s="132" t="str">
        <f>VLOOKUP(A110,Lists!$B$2:$G$153,5,FALSE)</f>
        <v>Drought</v>
      </c>
      <c r="F110" s="238">
        <f t="shared" si="15"/>
        <v>2.4</v>
      </c>
      <c r="G110" s="129">
        <f t="shared" si="16"/>
        <v>3</v>
      </c>
      <c r="H110" s="129" t="str">
        <f t="shared" si="17"/>
        <v>Medium</v>
      </c>
      <c r="I110" s="239" t="str">
        <f>INDEX(Trends!$D$3:$D$404,MATCH(B110,Trends!$C$3:$C$404,0))</f>
        <v>Stable</v>
      </c>
      <c r="J110" s="129" t="str">
        <f>VLOOKUP($B110,Reliability!$A$3:$I$170,9,FALSE)</f>
        <v>Medium</v>
      </c>
      <c r="K110" s="240">
        <f t="shared" si="18"/>
        <v>2.9</v>
      </c>
      <c r="L110" s="240">
        <f>VLOOKUP($B110,'Impact of the crisis'!$C$6:$N$170,12,FALSE)</f>
        <v>4.8</v>
      </c>
      <c r="M110" s="240">
        <f>VLOOKUP($B110,'Impact of the crisis'!$C$6:$AB$170,26,FALSE)</f>
        <v>1.2</v>
      </c>
      <c r="N110" s="240">
        <f>VLOOKUP($B110,'Conditions of people affected'!$C$6:$R$170,16,FALSE)</f>
        <v>2.4500000000000002</v>
      </c>
      <c r="O110" s="240">
        <f>VLOOKUP($B110,'Conditions of people affected'!$C$6:$R$170,9,FALSE)</f>
        <v>2.9</v>
      </c>
      <c r="P110" s="240">
        <f>VLOOKUP($B110,'Conditions of people affected'!$C$6:$R$170,15,FALSE)</f>
        <v>2</v>
      </c>
      <c r="Q110" s="240">
        <f t="shared" si="19"/>
        <v>1.8</v>
      </c>
      <c r="R110" s="240">
        <f>VLOOKUP($B110,'Complexity of the crisis'!$C$6:$AN$170,22,FALSE)</f>
        <v>2</v>
      </c>
      <c r="S110" s="240">
        <f>VLOOKUP($B110,'Complexity of the crisis'!$C$6:$AN$170,38,FALSE)</f>
        <v>1.5</v>
      </c>
      <c r="T110" s="133" t="str">
        <f>VLOOKUP(B110,Lists!$C$3:$E$163,3,FALSE)</f>
        <v>Africa</v>
      </c>
      <c r="U110" s="134">
        <f>VLOOKUP(B110,'INFORM Severity - hidden'!$C$5:$V$170,20,FALSE)</f>
        <v>44741</v>
      </c>
    </row>
    <row r="111" spans="1:21" x14ac:dyDescent="0.35">
      <c r="A111" s="130" t="str">
        <f t="array" ref="A111">IFERROR(INDEX(Lists!$B$2:$B$153,SMALL(IF(Lists!$I$2:$I$153="Individual",ROW(Lists!$B$2:$B$153)),ROW(107:107))-1,1),"")</f>
        <v>Complex crisis in El Salvador</v>
      </c>
      <c r="B111" s="131" t="str">
        <f>VLOOKUP(A111,Lists!$B$2:$G$153,2,FALSE)</f>
        <v>SLV001</v>
      </c>
      <c r="C111" s="131" t="str">
        <f>VLOOKUP(B111,'INFORM Severity - hidden'!$C$5:$D$160,2,FALSE)</f>
        <v>El Salvador</v>
      </c>
      <c r="D111" s="131" t="str">
        <f>VLOOKUP(A111,Lists!$B$2:$G$153,3,FALSE)</f>
        <v>SLV</v>
      </c>
      <c r="E111" s="132" t="str">
        <f>VLOOKUP(A111,Lists!$B$2:$G$153,5,FALSE)</f>
        <v>Complex crisis</v>
      </c>
      <c r="F111" s="238">
        <f t="shared" si="15"/>
        <v>3.2</v>
      </c>
      <c r="G111" s="129">
        <f t="shared" si="16"/>
        <v>4</v>
      </c>
      <c r="H111" s="129" t="str">
        <f t="shared" si="17"/>
        <v>High</v>
      </c>
      <c r="I111" s="239" t="str">
        <f>INDEX(Trends!$D$3:$D$404,MATCH(B111,Trends!$C$3:$C$404,0))</f>
        <v>Increasing</v>
      </c>
      <c r="J111" s="129" t="str">
        <f>VLOOKUP($B111,Reliability!$A$3:$I$170,9,FALSE)</f>
        <v>High</v>
      </c>
      <c r="K111" s="240">
        <f t="shared" si="18"/>
        <v>3.4</v>
      </c>
      <c r="L111" s="240">
        <f>VLOOKUP($B111,'Impact of the crisis'!$C$6:$N$170,12,FALSE)</f>
        <v>3.8</v>
      </c>
      <c r="M111" s="240">
        <f>VLOOKUP($B111,'Impact of the crisis'!$C$6:$AB$170,26,FALSE)</f>
        <v>3.2</v>
      </c>
      <c r="N111" s="240">
        <f>VLOOKUP($B111,'Conditions of people affected'!$C$6:$R$170,16,FALSE)</f>
        <v>3.35</v>
      </c>
      <c r="O111" s="240">
        <f>VLOOKUP($B111,'Conditions of people affected'!$C$6:$R$170,9,FALSE)</f>
        <v>3.7</v>
      </c>
      <c r="P111" s="240">
        <f>VLOOKUP($B111,'Conditions of people affected'!$C$6:$R$170,15,FALSE)</f>
        <v>3</v>
      </c>
      <c r="Q111" s="240">
        <f t="shared" si="19"/>
        <v>2.7</v>
      </c>
      <c r="R111" s="240">
        <f>VLOOKUP($B111,'Complexity of the crisis'!$C$6:$AN$170,22,FALSE)</f>
        <v>2.4</v>
      </c>
      <c r="S111" s="240">
        <f>VLOOKUP($B111,'Complexity of the crisis'!$C$6:$AN$170,38,FALSE)</f>
        <v>3</v>
      </c>
      <c r="T111" s="133" t="str">
        <f>VLOOKUP(B111,Lists!$C$3:$E$163,3,FALSE)</f>
        <v>Americas</v>
      </c>
      <c r="U111" s="134">
        <f>VLOOKUP(B111,'INFORM Severity - hidden'!$C$5:$V$170,20,FALSE)</f>
        <v>44741</v>
      </c>
    </row>
    <row r="112" spans="1:21" x14ac:dyDescent="0.35">
      <c r="A112" s="130" t="str">
        <f t="array" ref="A112">IFERROR(INDEX(Lists!$B$2:$B$153,SMALL(IF(Lists!$I$2:$I$153="Individual",ROW(Lists!$B$2:$B$153)),ROW(108:108))-1,1),"")</f>
        <v>Complex crisis in Somalia</v>
      </c>
      <c r="B112" s="131" t="str">
        <f>VLOOKUP(A112,Lists!$B$2:$G$153,2,FALSE)</f>
        <v>SOM001</v>
      </c>
      <c r="C112" s="131" t="str">
        <f>VLOOKUP(B112,'INFORM Severity - hidden'!$C$5:$D$160,2,FALSE)</f>
        <v>Somalia</v>
      </c>
      <c r="D112" s="131" t="str">
        <f>VLOOKUP(A112,Lists!$B$2:$G$153,3,FALSE)</f>
        <v>SOM</v>
      </c>
      <c r="E112" s="132" t="str">
        <f>VLOOKUP(A112,Lists!$B$2:$G$153,5,FALSE)</f>
        <v>Complex crisis</v>
      </c>
      <c r="F112" s="238">
        <f t="shared" si="15"/>
        <v>4.4000000000000004</v>
      </c>
      <c r="G112" s="129">
        <f t="shared" si="16"/>
        <v>5</v>
      </c>
      <c r="H112" s="129" t="str">
        <f t="shared" si="17"/>
        <v>Very High</v>
      </c>
      <c r="I112" s="239" t="str">
        <f>INDEX(Trends!$D$3:$D$404,MATCH(B112,Trends!$C$3:$C$404,0))</f>
        <v>Increasing</v>
      </c>
      <c r="J112" s="129" t="str">
        <f>VLOOKUP($B112,Reliability!$A$3:$I$170,9,FALSE)</f>
        <v>High</v>
      </c>
      <c r="K112" s="240">
        <f t="shared" si="18"/>
        <v>4.8</v>
      </c>
      <c r="L112" s="240">
        <f>VLOOKUP($B112,'Impact of the crisis'!$C$6:$N$170,12,FALSE)</f>
        <v>4.7</v>
      </c>
      <c r="M112" s="240">
        <f>VLOOKUP($B112,'Impact of the crisis'!$C$6:$AB$170,26,FALSE)</f>
        <v>4.9000000000000004</v>
      </c>
      <c r="N112" s="240">
        <f>VLOOKUP($B112,'Conditions of people affected'!$C$6:$R$170,16,FALSE)</f>
        <v>4.4000000000000004</v>
      </c>
      <c r="O112" s="240">
        <f>VLOOKUP($B112,'Conditions of people affected'!$C$6:$R$170,9,FALSE)</f>
        <v>4.8</v>
      </c>
      <c r="P112" s="240">
        <f>VLOOKUP($B112,'Conditions of people affected'!$C$6:$R$170,15,FALSE)</f>
        <v>4</v>
      </c>
      <c r="Q112" s="240">
        <f t="shared" si="19"/>
        <v>4.2</v>
      </c>
      <c r="R112" s="240">
        <f>VLOOKUP($B112,'Complexity of the crisis'!$C$6:$AN$170,22,FALSE)</f>
        <v>3.8</v>
      </c>
      <c r="S112" s="240">
        <f>VLOOKUP($B112,'Complexity of the crisis'!$C$6:$AN$170,38,FALSE)</f>
        <v>4.5</v>
      </c>
      <c r="T112" s="133" t="str">
        <f>VLOOKUP(B112,Lists!$C$3:$E$163,3,FALSE)</f>
        <v>Africa</v>
      </c>
      <c r="U112" s="134">
        <f>VLOOKUP(B112,'INFORM Severity - hidden'!$C$5:$V$170,20,FALSE)</f>
        <v>44704</v>
      </c>
    </row>
    <row r="113" spans="1:21" x14ac:dyDescent="0.35">
      <c r="A113" s="130" t="str">
        <f t="array" ref="A113">IFERROR(INDEX(Lists!$B$2:$B$153,SMALL(IF(Lists!$I$2:$I$153="Individual",ROW(Lists!$B$2:$B$153)),ROW(109:109))-1,1),"")</f>
        <v>Mixed Migration Flows in Somalia</v>
      </c>
      <c r="B113" s="131" t="str">
        <f>VLOOKUP(A113,Lists!$B$2:$G$153,2,FALSE)</f>
        <v>SOM002</v>
      </c>
      <c r="C113" s="131" t="str">
        <f>VLOOKUP(B113,'INFORM Severity - hidden'!$C$5:$D$160,2,FALSE)</f>
        <v>Somalia</v>
      </c>
      <c r="D113" s="131" t="str">
        <f>VLOOKUP(A113,Lists!$B$2:$G$153,3,FALSE)</f>
        <v>SOM</v>
      </c>
      <c r="E113" s="132" t="str">
        <f>VLOOKUP(A113,Lists!$B$2:$G$153,5,FALSE)</f>
        <v>International displacement</v>
      </c>
      <c r="F113" s="238">
        <f t="shared" si="15"/>
        <v>1.7</v>
      </c>
      <c r="G113" s="129">
        <f t="shared" si="16"/>
        <v>2</v>
      </c>
      <c r="H113" s="129" t="str">
        <f t="shared" si="17"/>
        <v>Low</v>
      </c>
      <c r="I113" s="239" t="str">
        <f>INDEX(Trends!$D$3:$D$404,MATCH(B113,Trends!$C$3:$C$404,0))</f>
        <v>Stable</v>
      </c>
      <c r="J113" s="129" t="str">
        <f>VLOOKUP($B113,Reliability!$A$3:$I$170,9,FALSE)</f>
        <v>Medium</v>
      </c>
      <c r="K113" s="240">
        <f t="shared" si="18"/>
        <v>1.4</v>
      </c>
      <c r="L113" s="240">
        <f>VLOOKUP($B113,'Impact of the crisis'!$C$6:$N$170,12,FALSE)</f>
        <v>0.8</v>
      </c>
      <c r="M113" s="240">
        <f>VLOOKUP($B113,'Impact of the crisis'!$C$6:$AB$170,26,FALSE)</f>
        <v>1.7</v>
      </c>
      <c r="N113" s="240">
        <f>VLOOKUP($B113,'Conditions of people affected'!$C$6:$R$170,16,FALSE)</f>
        <v>0.85</v>
      </c>
      <c r="O113" s="240">
        <f>VLOOKUP($B113,'Conditions of people affected'!$C$6:$R$170,9,FALSE)</f>
        <v>0.7</v>
      </c>
      <c r="P113" s="240">
        <f>VLOOKUP($B113,'Conditions of people affected'!$C$6:$R$170,15,FALSE)</f>
        <v>1</v>
      </c>
      <c r="Q113" s="240">
        <f t="shared" si="19"/>
        <v>3.2</v>
      </c>
      <c r="R113" s="240">
        <f>VLOOKUP($B113,'Complexity of the crisis'!$C$6:$AN$170,22,FALSE)</f>
        <v>3.8</v>
      </c>
      <c r="S113" s="240">
        <f>VLOOKUP($B113,'Complexity of the crisis'!$C$6:$AN$170,38,FALSE)</f>
        <v>2.5</v>
      </c>
      <c r="T113" s="133" t="str">
        <f>VLOOKUP(B113,Lists!$C$3:$E$163,3,FALSE)</f>
        <v>Africa</v>
      </c>
      <c r="U113" s="134">
        <f>VLOOKUP(B113,'INFORM Severity - hidden'!$C$5:$V$170,20,FALSE)</f>
        <v>44693</v>
      </c>
    </row>
    <row r="114" spans="1:21" x14ac:dyDescent="0.35">
      <c r="A114" s="130" t="str">
        <f t="array" ref="A114">IFERROR(INDEX(Lists!$B$2:$B$153,SMALL(IF(Lists!$I$2:$I$153="Individual",ROW(Lists!$B$2:$B$153)),ROW(110:110))-1,1),"")</f>
        <v>Complex crisis in South Sudan</v>
      </c>
      <c r="B114" s="131" t="str">
        <f>VLOOKUP(A114,Lists!$B$2:$G$153,2,FALSE)</f>
        <v>SSD001</v>
      </c>
      <c r="C114" s="131" t="str">
        <f>VLOOKUP(B114,'INFORM Severity - hidden'!$C$5:$D$160,2,FALSE)</f>
        <v>South Sudan</v>
      </c>
      <c r="D114" s="131" t="str">
        <f>VLOOKUP(A114,Lists!$B$2:$G$153,3,FALSE)</f>
        <v>SSD</v>
      </c>
      <c r="E114" s="132" t="str">
        <f>VLOOKUP(A114,Lists!$B$2:$G$153,5,FALSE)</f>
        <v>Complex crisis</v>
      </c>
      <c r="F114" s="238">
        <f t="shared" si="15"/>
        <v>4.5999999999999996</v>
      </c>
      <c r="G114" s="129">
        <f t="shared" si="16"/>
        <v>5</v>
      </c>
      <c r="H114" s="129" t="str">
        <f t="shared" si="17"/>
        <v>Very High</v>
      </c>
      <c r="I114" s="239" t="str">
        <f>INDEX(Trends!$D$3:$D$404,MATCH(B114,Trends!$C$3:$C$404,0))</f>
        <v>Increasing</v>
      </c>
      <c r="J114" s="129" t="str">
        <f>VLOOKUP($B114,Reliability!$A$3:$I$170,9,FALSE)</f>
        <v>High</v>
      </c>
      <c r="K114" s="240">
        <f t="shared" si="18"/>
        <v>4.5999999999999996</v>
      </c>
      <c r="L114" s="240">
        <f>VLOOKUP($B114,'Impact of the crisis'!$C$6:$N$170,12,FALSE)</f>
        <v>4.5999999999999996</v>
      </c>
      <c r="M114" s="240">
        <f>VLOOKUP($B114,'Impact of the crisis'!$C$6:$AB$170,26,FALSE)</f>
        <v>4.5999999999999996</v>
      </c>
      <c r="N114" s="240">
        <f>VLOOKUP($B114,'Conditions of people affected'!$C$6:$R$170,16,FALSE)</f>
        <v>4.95</v>
      </c>
      <c r="O114" s="240">
        <f>VLOOKUP($B114,'Conditions of people affected'!$C$6:$R$170,9,FALSE)</f>
        <v>4.9000000000000004</v>
      </c>
      <c r="P114" s="240">
        <f>VLOOKUP($B114,'Conditions of people affected'!$C$6:$R$170,15,FALSE)</f>
        <v>5</v>
      </c>
      <c r="Q114" s="240">
        <f t="shared" si="19"/>
        <v>4.2</v>
      </c>
      <c r="R114" s="240">
        <f>VLOOKUP($B114,'Complexity of the crisis'!$C$6:$AN$170,22,FALSE)</f>
        <v>3.8</v>
      </c>
      <c r="S114" s="240">
        <f>VLOOKUP($B114,'Complexity of the crisis'!$C$6:$AN$170,38,FALSE)</f>
        <v>4.5</v>
      </c>
      <c r="T114" s="133" t="str">
        <f>VLOOKUP(B114,Lists!$C$3:$E$163,3,FALSE)</f>
        <v>Africa</v>
      </c>
      <c r="U114" s="134">
        <f>VLOOKUP(B114,'INFORM Severity - hidden'!$C$5:$V$170,20,FALSE)</f>
        <v>44691</v>
      </c>
    </row>
    <row r="115" spans="1:21" x14ac:dyDescent="0.35">
      <c r="A115" s="130" t="str">
        <f t="array" ref="A115">IFERROR(INDEX(Lists!$B$2:$B$153,SMALL(IF(Lists!$I$2:$I$153="Individual",ROW(Lists!$B$2:$B$153)),ROW(111:111))-1,1),"")</f>
        <v>Displacement from Ukraine conflict in Slovakia</v>
      </c>
      <c r="B115" s="131" t="str">
        <f>VLOOKUP(A115,Lists!$B$2:$G$153,2,FALSE)</f>
        <v>SVK002</v>
      </c>
      <c r="C115" s="131" t="str">
        <f>VLOOKUP(B115,'INFORM Severity - hidden'!$C$5:$D$160,2,FALSE)</f>
        <v>Slovakia</v>
      </c>
      <c r="D115" s="131" t="str">
        <f>VLOOKUP(A115,Lists!$B$2:$G$153,3,FALSE)</f>
        <v>SVK</v>
      </c>
      <c r="E115" s="132" t="str">
        <f>VLOOKUP(A115,Lists!$B$2:$G$153,5,FALSE)</f>
        <v>International displacement</v>
      </c>
      <c r="F115" s="238">
        <f t="shared" si="15"/>
        <v>1.2</v>
      </c>
      <c r="G115" s="129">
        <f t="shared" si="16"/>
        <v>2</v>
      </c>
      <c r="H115" s="129" t="str">
        <f t="shared" si="17"/>
        <v>Low</v>
      </c>
      <c r="I115" s="239" t="str">
        <f>INDEX(Trends!$D$3:$D$404,MATCH(B115,Trends!$C$3:$C$404,0))</f>
        <v>Stable</v>
      </c>
      <c r="J115" s="129" t="str">
        <f>VLOOKUP($B115,Reliability!$A$3:$I$170,9,FALSE)</f>
        <v>High</v>
      </c>
      <c r="K115" s="240">
        <f t="shared" si="18"/>
        <v>1.8</v>
      </c>
      <c r="L115" s="240">
        <f>VLOOKUP($B115,'Impact of the crisis'!$C$6:$N$170,12,FALSE)</f>
        <v>1.5</v>
      </c>
      <c r="M115" s="240">
        <f>VLOOKUP($B115,'Impact of the crisis'!$C$6:$AB$170,26,FALSE)</f>
        <v>2</v>
      </c>
      <c r="N115" s="240">
        <f>VLOOKUP($B115,'Conditions of people affected'!$C$6:$R$170,16,FALSE)</f>
        <v>1</v>
      </c>
      <c r="O115" s="240">
        <f>VLOOKUP($B115,'Conditions of people affected'!$C$6:$R$170,9,FALSE)</f>
        <v>0</v>
      </c>
      <c r="P115" s="240">
        <f>VLOOKUP($B115,'Conditions of people affected'!$C$6:$R$170,15,FALSE)</f>
        <v>2</v>
      </c>
      <c r="Q115" s="240">
        <f t="shared" si="19"/>
        <v>1.1000000000000001</v>
      </c>
      <c r="R115" s="240">
        <f>VLOOKUP($B115,'Complexity of the crisis'!$C$6:$AN$170,22,FALSE)</f>
        <v>1.1000000000000001</v>
      </c>
      <c r="S115" s="240">
        <f>VLOOKUP($B115,'Complexity of the crisis'!$C$6:$AN$170,38,FALSE)</f>
        <v>1</v>
      </c>
      <c r="T115" s="133" t="str">
        <f>VLOOKUP(B115,Lists!$C$3:$E$163,3,FALSE)</f>
        <v>Europe</v>
      </c>
      <c r="U115" s="134">
        <f>VLOOKUP(B115,'INFORM Severity - hidden'!$C$5:$V$170,20,FALSE)</f>
        <v>44693</v>
      </c>
    </row>
    <row r="116" spans="1:21" x14ac:dyDescent="0.35">
      <c r="A116" s="130" t="str">
        <f t="array" ref="A116">IFERROR(INDEX(Lists!$B$2:$B$153,SMALL(IF(Lists!$I$2:$I$153="Individual",ROW(Lists!$B$2:$B$153)),ROW(112:112))-1,1),"")</f>
        <v>Food Security Crisis in Eswatini</v>
      </c>
      <c r="B116" s="131" t="str">
        <f>VLOOKUP(A116,Lists!$B$2:$G$153,2,FALSE)</f>
        <v>SWZ001</v>
      </c>
      <c r="C116" s="131" t="str">
        <f>VLOOKUP(B116,'INFORM Severity - hidden'!$C$5:$D$160,2,FALSE)</f>
        <v>Eswatini</v>
      </c>
      <c r="D116" s="131" t="str">
        <f>VLOOKUP(A116,Lists!$B$2:$G$153,3,FALSE)</f>
        <v>SWZ</v>
      </c>
      <c r="E116" s="132" t="str">
        <f>VLOOKUP(A116,Lists!$B$2:$G$153,5,FALSE)</f>
        <v>Food Security</v>
      </c>
      <c r="F116" s="238">
        <f t="shared" si="15"/>
        <v>2.2999999999999998</v>
      </c>
      <c r="G116" s="129">
        <f t="shared" si="16"/>
        <v>3</v>
      </c>
      <c r="H116" s="129" t="str">
        <f t="shared" si="17"/>
        <v>Medium</v>
      </c>
      <c r="I116" s="239" t="str">
        <f>INDEX(Trends!$D$3:$D$404,MATCH(B116,Trends!$C$3:$C$404,0))</f>
        <v>Decreasing</v>
      </c>
      <c r="J116" s="129" t="str">
        <f>VLOOKUP($B116,Reliability!$A$3:$I$170,9,FALSE)</f>
        <v>High</v>
      </c>
      <c r="K116" s="240">
        <f t="shared" si="18"/>
        <v>2.1</v>
      </c>
      <c r="L116" s="240">
        <f>VLOOKUP($B116,'Impact of the crisis'!$C$6:$N$170,12,FALSE)</f>
        <v>3.1</v>
      </c>
      <c r="M116" s="240">
        <f>VLOOKUP($B116,'Impact of the crisis'!$C$6:$AB$170,26,FALSE)</f>
        <v>1.5</v>
      </c>
      <c r="N116" s="240">
        <f>VLOOKUP($B116,'Conditions of people affected'!$C$6:$R$170,16,FALSE)</f>
        <v>2.75</v>
      </c>
      <c r="O116" s="240">
        <f>VLOOKUP($B116,'Conditions of people affected'!$C$6:$R$170,9,FALSE)</f>
        <v>2.5</v>
      </c>
      <c r="P116" s="240">
        <f>VLOOKUP($B116,'Conditions of people affected'!$C$6:$R$170,15,FALSE)</f>
        <v>3</v>
      </c>
      <c r="Q116" s="240">
        <f t="shared" si="19"/>
        <v>1.7</v>
      </c>
      <c r="R116" s="240">
        <f>VLOOKUP($B116,'Complexity of the crisis'!$C$6:$AN$170,22,FALSE)</f>
        <v>2.7</v>
      </c>
      <c r="S116" s="240">
        <f>VLOOKUP($B116,'Complexity of the crisis'!$C$6:$AN$170,38,FALSE)</f>
        <v>0.5</v>
      </c>
      <c r="T116" s="133" t="str">
        <f>VLOOKUP(B116,Lists!$C$3:$E$163,3,FALSE)</f>
        <v>Africa</v>
      </c>
      <c r="U116" s="134">
        <f>VLOOKUP(B116,'INFORM Severity - hidden'!$C$5:$V$170,20,FALSE)</f>
        <v>44732</v>
      </c>
    </row>
    <row r="117" spans="1:21" x14ac:dyDescent="0.35">
      <c r="A117" s="130" t="str">
        <f t="array" ref="A117">IFERROR(INDEX(Lists!$B$2:$B$153,SMALL(IF(Lists!$I$2:$I$153="Individual",ROW(Lists!$B$2:$B$153)),ROW(113:113))-1,1),"")</f>
        <v>Syrian conflict</v>
      </c>
      <c r="B117" s="131" t="str">
        <f>VLOOKUP(A117,Lists!$B$2:$G$153,2,FALSE)</f>
        <v>SYR001</v>
      </c>
      <c r="C117" s="131" t="str">
        <f>VLOOKUP(B117,'INFORM Severity - hidden'!$C$5:$D$160,2,FALSE)</f>
        <v>Syria</v>
      </c>
      <c r="D117" s="131" t="str">
        <f>VLOOKUP(A117,Lists!$B$2:$G$153,3,FALSE)</f>
        <v>SYR</v>
      </c>
      <c r="E117" s="132" t="str">
        <f>VLOOKUP(A117,Lists!$B$2:$G$153,5,FALSE)</f>
        <v>Complex crisis</v>
      </c>
      <c r="F117" s="238">
        <f t="shared" si="15"/>
        <v>4.5999999999999996</v>
      </c>
      <c r="G117" s="129">
        <f t="shared" si="16"/>
        <v>5</v>
      </c>
      <c r="H117" s="129" t="str">
        <f t="shared" si="17"/>
        <v>Very High</v>
      </c>
      <c r="I117" s="239" t="str">
        <f>INDEX(Trends!$D$3:$D$404,MATCH(B117,Trends!$C$3:$C$404,0))</f>
        <v>Decreasing</v>
      </c>
      <c r="J117" s="129" t="str">
        <f>VLOOKUP($B117,Reliability!$A$3:$I$170,9,FALSE)</f>
        <v>High</v>
      </c>
      <c r="K117" s="240">
        <f t="shared" si="18"/>
        <v>4.8</v>
      </c>
      <c r="L117" s="240">
        <f>VLOOKUP($B117,'Impact of the crisis'!$C$6:$N$170,12,FALSE)</f>
        <v>4.5999999999999996</v>
      </c>
      <c r="M117" s="240">
        <f>VLOOKUP($B117,'Impact of the crisis'!$C$6:$AB$170,26,FALSE)</f>
        <v>4.9000000000000004</v>
      </c>
      <c r="N117" s="240">
        <f>VLOOKUP($B117,'Conditions of people affected'!$C$6:$R$170,16,FALSE)</f>
        <v>4.5</v>
      </c>
      <c r="O117" s="240">
        <f>VLOOKUP($B117,'Conditions of people affected'!$C$6:$R$170,9,FALSE)</f>
        <v>5</v>
      </c>
      <c r="P117" s="240">
        <f>VLOOKUP($B117,'Conditions of people affected'!$C$6:$R$170,15,FALSE)</f>
        <v>4</v>
      </c>
      <c r="Q117" s="240">
        <f t="shared" si="19"/>
        <v>4.5</v>
      </c>
      <c r="R117" s="240">
        <f>VLOOKUP($B117,'Complexity of the crisis'!$C$6:$AN$170,22,FALSE)</f>
        <v>4.4000000000000004</v>
      </c>
      <c r="S117" s="240">
        <f>VLOOKUP($B117,'Complexity of the crisis'!$C$6:$AN$170,38,FALSE)</f>
        <v>4.5</v>
      </c>
      <c r="T117" s="133" t="str">
        <f>VLOOKUP(B117,Lists!$C$3:$E$163,3,FALSE)</f>
        <v>Middle east</v>
      </c>
      <c r="U117" s="134">
        <f>VLOOKUP(B117,'INFORM Severity - hidden'!$C$5:$V$170,20,FALSE)</f>
        <v>44739</v>
      </c>
    </row>
    <row r="118" spans="1:21" x14ac:dyDescent="0.35">
      <c r="A118" s="130" t="str">
        <f t="array" ref="A118">IFERROR(INDEX(Lists!$B$2:$B$153,SMALL(IF(Lists!$I$2:$I$153="Individual",ROW(Lists!$B$2:$B$153)),ROW(114:114))-1,1),"")</f>
        <v>Boko Haram in Chad</v>
      </c>
      <c r="B118" s="131" t="str">
        <f>VLOOKUP(A118,Lists!$B$2:$G$153,2,FALSE)</f>
        <v>TCD003</v>
      </c>
      <c r="C118" s="131" t="str">
        <f>VLOOKUP(B118,'INFORM Severity - hidden'!$C$5:$D$160,2,FALSE)</f>
        <v>Chad</v>
      </c>
      <c r="D118" s="131" t="str">
        <f>VLOOKUP(A118,Lists!$B$2:$G$153,3,FALSE)</f>
        <v>TCD</v>
      </c>
      <c r="E118" s="132" t="str">
        <f>VLOOKUP(A118,Lists!$B$2:$G$153,5,FALSE)</f>
        <v>Conflict</v>
      </c>
      <c r="F118" s="238">
        <f t="shared" si="15"/>
        <v>3.7</v>
      </c>
      <c r="G118" s="129">
        <f t="shared" si="16"/>
        <v>4</v>
      </c>
      <c r="H118" s="129" t="str">
        <f t="shared" si="17"/>
        <v>High</v>
      </c>
      <c r="I118" s="239" t="str">
        <f>INDEX(Trends!$D$3:$D$404,MATCH(B118,Trends!$C$3:$C$404,0))</f>
        <v>Stable</v>
      </c>
      <c r="J118" s="129" t="str">
        <f>VLOOKUP($B118,Reliability!$A$3:$I$170,9,FALSE)</f>
        <v>Medium</v>
      </c>
      <c r="K118" s="240">
        <f t="shared" si="18"/>
        <v>3.1</v>
      </c>
      <c r="L118" s="240">
        <f>VLOOKUP($B118,'Impact of the crisis'!$C$6:$N$170,12,FALSE)</f>
        <v>0.6</v>
      </c>
      <c r="M118" s="240">
        <f>VLOOKUP($B118,'Impact of the crisis'!$C$6:$AB$170,26,FALSE)</f>
        <v>3.9</v>
      </c>
      <c r="N118" s="240">
        <f>VLOOKUP($B118,'Conditions of people affected'!$C$6:$R$170,16,FALSE)</f>
        <v>3.8</v>
      </c>
      <c r="O118" s="240">
        <f>VLOOKUP($B118,'Conditions of people affected'!$C$6:$R$170,9,FALSE)</f>
        <v>2.6</v>
      </c>
      <c r="P118" s="240">
        <f>VLOOKUP($B118,'Conditions of people affected'!$C$6:$R$170,15,FALSE)</f>
        <v>5</v>
      </c>
      <c r="Q118" s="240">
        <f t="shared" si="19"/>
        <v>3.9</v>
      </c>
      <c r="R118" s="240">
        <f>VLOOKUP($B118,'Complexity of the crisis'!$C$6:$AN$170,22,FALSE)</f>
        <v>3.8</v>
      </c>
      <c r="S118" s="240">
        <f>VLOOKUP($B118,'Complexity of the crisis'!$C$6:$AN$170,38,FALSE)</f>
        <v>4</v>
      </c>
      <c r="T118" s="133" t="str">
        <f>VLOOKUP(B118,Lists!$C$3:$E$163,3,FALSE)</f>
        <v>Africa</v>
      </c>
      <c r="U118" s="134">
        <f>VLOOKUP(B118,'INFORM Severity - hidden'!$C$5:$V$170,20,FALSE)</f>
        <v>44692</v>
      </c>
    </row>
    <row r="119" spans="1:21" x14ac:dyDescent="0.35">
      <c r="A119" s="130" t="str">
        <f t="array" ref="A119">IFERROR(INDEX(Lists!$B$2:$B$153,SMALL(IF(Lists!$I$2:$I$153="Individual",ROW(Lists!$B$2:$B$153)),ROW(115:115))-1,1),"")</f>
        <v>CAR refugees in Chad</v>
      </c>
      <c r="B119" s="131" t="str">
        <f>VLOOKUP(A119,Lists!$B$2:$G$153,2,FALSE)</f>
        <v>TCD004</v>
      </c>
      <c r="C119" s="131" t="str">
        <f>VLOOKUP(B119,'INFORM Severity - hidden'!$C$5:$D$160,2,FALSE)</f>
        <v>Chad</v>
      </c>
      <c r="D119" s="131" t="str">
        <f>VLOOKUP(A119,Lists!$B$2:$G$153,3,FALSE)</f>
        <v>TCD</v>
      </c>
      <c r="E119" s="132" t="str">
        <f>VLOOKUP(A119,Lists!$B$2:$G$153,5,FALSE)</f>
        <v>International displacement</v>
      </c>
      <c r="F119" s="238">
        <f t="shared" si="15"/>
        <v>3.4</v>
      </c>
      <c r="G119" s="129">
        <f t="shared" si="16"/>
        <v>4</v>
      </c>
      <c r="H119" s="129" t="str">
        <f t="shared" si="17"/>
        <v>High</v>
      </c>
      <c r="I119" s="239" t="str">
        <f>INDEX(Trends!$D$3:$D$404,MATCH(B119,Trends!$C$3:$C$404,0))</f>
        <v>Increasing</v>
      </c>
      <c r="J119" s="129" t="str">
        <f>VLOOKUP($B119,Reliability!$A$3:$I$170,9,FALSE)</f>
        <v>Medium</v>
      </c>
      <c r="K119" s="240">
        <f t="shared" si="18"/>
        <v>2.8</v>
      </c>
      <c r="L119" s="240">
        <f>VLOOKUP($B119,'Impact of the crisis'!$C$6:$N$170,12,FALSE)</f>
        <v>1.9</v>
      </c>
      <c r="M119" s="240">
        <f>VLOOKUP($B119,'Impact of the crisis'!$C$6:$AB$170,26,FALSE)</f>
        <v>3.2</v>
      </c>
      <c r="N119" s="240">
        <f>VLOOKUP($B119,'Conditions of people affected'!$C$6:$R$170,16,FALSE)</f>
        <v>3.65</v>
      </c>
      <c r="O119" s="240">
        <f>VLOOKUP($B119,'Conditions of people affected'!$C$6:$R$170,9,FALSE)</f>
        <v>3.3</v>
      </c>
      <c r="P119" s="240">
        <f>VLOOKUP($B119,'Conditions of people affected'!$C$6:$R$170,15,FALSE)</f>
        <v>4</v>
      </c>
      <c r="Q119" s="240">
        <f t="shared" si="19"/>
        <v>3.4</v>
      </c>
      <c r="R119" s="240">
        <f>VLOOKUP($B119,'Complexity of the crisis'!$C$6:$AN$170,22,FALSE)</f>
        <v>3.8</v>
      </c>
      <c r="S119" s="240">
        <f>VLOOKUP($B119,'Complexity of the crisis'!$C$6:$AN$170,38,FALSE)</f>
        <v>3</v>
      </c>
      <c r="T119" s="133" t="str">
        <f>VLOOKUP(B119,Lists!$C$3:$E$163,3,FALSE)</f>
        <v>Africa</v>
      </c>
      <c r="U119" s="134">
        <f>VLOOKUP(B119,'INFORM Severity - hidden'!$C$5:$V$170,20,FALSE)</f>
        <v>44692</v>
      </c>
    </row>
    <row r="120" spans="1:21" x14ac:dyDescent="0.35">
      <c r="A120" s="130" t="str">
        <f t="array" ref="A120">IFERROR(INDEX(Lists!$B$2:$B$153,SMALL(IF(Lists!$I$2:$I$153="Individual",ROW(Lists!$B$2:$B$153)),ROW(116:116))-1,1),"")</f>
        <v>Darfur refugees in Chad</v>
      </c>
      <c r="B120" s="131" t="str">
        <f>VLOOKUP(A120,Lists!$B$2:$G$153,2,FALSE)</f>
        <v>TCD005</v>
      </c>
      <c r="C120" s="131" t="str">
        <f>VLOOKUP(B120,'INFORM Severity - hidden'!$C$5:$D$160,2,FALSE)</f>
        <v>Chad</v>
      </c>
      <c r="D120" s="131" t="str">
        <f>VLOOKUP(A120,Lists!$B$2:$G$153,3,FALSE)</f>
        <v>TCD</v>
      </c>
      <c r="E120" s="132" t="str">
        <f>VLOOKUP(A120,Lists!$B$2:$G$153,5,FALSE)</f>
        <v>International displacement</v>
      </c>
      <c r="F120" s="238">
        <f t="shared" si="15"/>
        <v>3.2</v>
      </c>
      <c r="G120" s="129">
        <f t="shared" si="16"/>
        <v>4</v>
      </c>
      <c r="H120" s="129" t="str">
        <f t="shared" si="17"/>
        <v>High</v>
      </c>
      <c r="I120" s="239" t="str">
        <f>INDEX(Trends!$D$3:$D$404,MATCH(B120,Trends!$C$3:$C$404,0))</f>
        <v>Stable</v>
      </c>
      <c r="J120" s="129" t="str">
        <f>VLOOKUP($B120,Reliability!$A$3:$I$170,9,FALSE)</f>
        <v>Medium</v>
      </c>
      <c r="K120" s="240">
        <f t="shared" si="18"/>
        <v>2.5</v>
      </c>
      <c r="L120" s="240">
        <f>VLOOKUP($B120,'Impact of the crisis'!$C$6:$N$170,12,FALSE)</f>
        <v>1.7</v>
      </c>
      <c r="M120" s="240">
        <f>VLOOKUP($B120,'Impact of the crisis'!$C$6:$AB$170,26,FALSE)</f>
        <v>2.9</v>
      </c>
      <c r="N120" s="240">
        <f>VLOOKUP($B120,'Conditions of people affected'!$C$6:$R$170,16,FALSE)</f>
        <v>3.7</v>
      </c>
      <c r="O120" s="240">
        <f>VLOOKUP($B120,'Conditions of people affected'!$C$6:$R$170,9,FALSE)</f>
        <v>3.4</v>
      </c>
      <c r="P120" s="240">
        <f>VLOOKUP($B120,'Conditions of people affected'!$C$6:$R$170,15,FALSE)</f>
        <v>4</v>
      </c>
      <c r="Q120" s="240">
        <f t="shared" si="19"/>
        <v>3</v>
      </c>
      <c r="R120" s="240">
        <f>VLOOKUP($B120,'Complexity of the crisis'!$C$6:$AN$170,22,FALSE)</f>
        <v>3.8</v>
      </c>
      <c r="S120" s="240">
        <f>VLOOKUP($B120,'Complexity of the crisis'!$C$6:$AN$170,38,FALSE)</f>
        <v>2</v>
      </c>
      <c r="T120" s="133" t="str">
        <f>VLOOKUP(B120,Lists!$C$3:$E$163,3,FALSE)</f>
        <v>Africa</v>
      </c>
      <c r="U120" s="134">
        <f>VLOOKUP(B120,'INFORM Severity - hidden'!$C$5:$V$170,20,FALSE)</f>
        <v>44692</v>
      </c>
    </row>
    <row r="121" spans="1:21" x14ac:dyDescent="0.35">
      <c r="A121" s="130" t="str">
        <f t="array" ref="A121">IFERROR(INDEX(Lists!$B$2:$B$153,SMALL(IF(Lists!$I$2:$I$153="Individual",ROW(Lists!$B$2:$B$153)),ROW(117:117))-1,1),"")</f>
        <v>Tibesti Conflict in Chad</v>
      </c>
      <c r="B121" s="131" t="str">
        <f>VLOOKUP(A121,Lists!$B$2:$G$153,2,FALSE)</f>
        <v>TCD006</v>
      </c>
      <c r="C121" s="131" t="str">
        <f>VLOOKUP(B121,'INFORM Severity - hidden'!$C$5:$D$160,2,FALSE)</f>
        <v>Chad</v>
      </c>
      <c r="D121" s="131" t="str">
        <f>VLOOKUP(A121,Lists!$B$2:$G$153,3,FALSE)</f>
        <v>TCD</v>
      </c>
      <c r="E121" s="132" t="str">
        <f>VLOOKUP(A121,Lists!$B$2:$G$153,5,FALSE)</f>
        <v>Conflict</v>
      </c>
      <c r="F121" s="238">
        <f t="shared" si="15"/>
        <v>2.5</v>
      </c>
      <c r="G121" s="129">
        <f t="shared" si="16"/>
        <v>3</v>
      </c>
      <c r="H121" s="129" t="str">
        <f t="shared" si="17"/>
        <v>Medium</v>
      </c>
      <c r="I121" s="239" t="str">
        <f>INDEX(Trends!$D$3:$D$404,MATCH(B121,Trends!$C$3:$C$404,0))</f>
        <v>Stable</v>
      </c>
      <c r="J121" s="129" t="str">
        <f>VLOOKUP($B121,Reliability!$A$3:$I$170,9,FALSE)</f>
        <v>Medium</v>
      </c>
      <c r="K121" s="240">
        <f t="shared" si="18"/>
        <v>2.4</v>
      </c>
      <c r="L121" s="240">
        <f>VLOOKUP($B121,'Impact of the crisis'!$C$6:$N$170,12,FALSE)</f>
        <v>1.3</v>
      </c>
      <c r="M121" s="240">
        <f>VLOOKUP($B121,'Impact of the crisis'!$C$6:$AB$170,26,FALSE)</f>
        <v>2.8</v>
      </c>
      <c r="N121" s="240">
        <f>VLOOKUP($B121,'Conditions of people affected'!$C$6:$R$170,16,FALSE)</f>
        <v>2.2000000000000002</v>
      </c>
      <c r="O121" s="240">
        <f>VLOOKUP($B121,'Conditions of people affected'!$C$6:$R$170,9,FALSE)</f>
        <v>0.4</v>
      </c>
      <c r="P121" s="240">
        <f>VLOOKUP($B121,'Conditions of people affected'!$C$6:$R$170,15,FALSE)</f>
        <v>4</v>
      </c>
      <c r="Q121" s="240">
        <f t="shared" si="19"/>
        <v>3.2</v>
      </c>
      <c r="R121" s="240">
        <f>VLOOKUP($B121,'Complexity of the crisis'!$C$6:$AN$170,22,FALSE)</f>
        <v>3.8</v>
      </c>
      <c r="S121" s="240">
        <f>VLOOKUP($B121,'Complexity of the crisis'!$C$6:$AN$170,38,FALSE)</f>
        <v>2.5</v>
      </c>
      <c r="T121" s="133" t="str">
        <f>VLOOKUP(B121,Lists!$C$3:$E$163,3,FALSE)</f>
        <v>Africa</v>
      </c>
      <c r="U121" s="134">
        <f>VLOOKUP(B121,'INFORM Severity - hidden'!$C$5:$V$170,20,FALSE)</f>
        <v>44692</v>
      </c>
    </row>
    <row r="122" spans="1:21" x14ac:dyDescent="0.35">
      <c r="A122" s="130" t="str">
        <f t="array" ref="A122">IFERROR(INDEX(Lists!$B$2:$B$153,SMALL(IF(Lists!$I$2:$I$153="Individual",ROW(Lists!$B$2:$B$153)),ROW(118:118))-1,1),"")</f>
        <v xml:space="preserve">Conflict in southern Thailand </v>
      </c>
      <c r="B122" s="131" t="str">
        <f>VLOOKUP(A122,Lists!$B$2:$G$153,2,FALSE)</f>
        <v>THA002</v>
      </c>
      <c r="C122" s="131" t="str">
        <f>VLOOKUP(B122,'INFORM Severity - hidden'!$C$5:$D$160,2,FALSE)</f>
        <v>Thailand</v>
      </c>
      <c r="D122" s="131" t="str">
        <f>VLOOKUP(A122,Lists!$B$2:$G$153,3,FALSE)</f>
        <v>THA</v>
      </c>
      <c r="E122" s="132" t="str">
        <f>VLOOKUP(A122,Lists!$B$2:$G$153,5,FALSE)</f>
        <v>Conflict</v>
      </c>
      <c r="F122" s="238" t="str">
        <f t="shared" si="15"/>
        <v>x</v>
      </c>
      <c r="G122" s="129" t="str">
        <f t="shared" si="16"/>
        <v>x</v>
      </c>
      <c r="H122" s="129" t="str">
        <f t="shared" si="17"/>
        <v>x</v>
      </c>
      <c r="I122" s="239" t="str">
        <f>INDEX(Trends!$D$3:$D$404,MATCH(B122,Trends!$C$3:$C$404,0))</f>
        <v>-</v>
      </c>
      <c r="J122" s="129" t="str">
        <f>VLOOKUP($B122,Reliability!$A$3:$I$170,9,FALSE)</f>
        <v>Low</v>
      </c>
      <c r="K122" s="240">
        <f t="shared" si="18"/>
        <v>1.6</v>
      </c>
      <c r="L122" s="240">
        <f>VLOOKUP($B122,'Impact of the crisis'!$C$6:$N$170,12,FALSE)</f>
        <v>1.1000000000000001</v>
      </c>
      <c r="M122" s="240">
        <f>VLOOKUP($B122,'Impact of the crisis'!$C$6:$AB$170,26,FALSE)</f>
        <v>1.9</v>
      </c>
      <c r="N122" s="240" t="str">
        <f>VLOOKUP($B122,'Conditions of people affected'!$C$6:$R$170,16,FALSE)</f>
        <v>x</v>
      </c>
      <c r="O122" s="240" t="str">
        <f>VLOOKUP($B122,'Conditions of people affected'!$C$6:$R$170,9,FALSE)</f>
        <v>x</v>
      </c>
      <c r="P122" s="240" t="str">
        <f>VLOOKUP($B122,'Conditions of people affected'!$C$6:$R$170,15,FALSE)</f>
        <v>x</v>
      </c>
      <c r="Q122" s="240">
        <f t="shared" si="19"/>
        <v>2</v>
      </c>
      <c r="R122" s="240">
        <f>VLOOKUP($B122,'Complexity of the crisis'!$C$6:$AN$170,22,FALSE)</f>
        <v>2.5</v>
      </c>
      <c r="S122" s="240">
        <f>VLOOKUP($B122,'Complexity of the crisis'!$C$6:$AN$170,38,FALSE)</f>
        <v>1.5</v>
      </c>
      <c r="T122" s="133" t="str">
        <f>VLOOKUP(B122,Lists!$C$3:$E$163,3,FALSE)</f>
        <v>Asia</v>
      </c>
      <c r="U122" s="134">
        <f>VLOOKUP(B122,'INFORM Severity - hidden'!$C$5:$V$170,20,FALSE)</f>
        <v>44721</v>
      </c>
    </row>
    <row r="123" spans="1:21" x14ac:dyDescent="0.35">
      <c r="A123" s="130" t="str">
        <f t="array" ref="A123">IFERROR(INDEX(Lists!$B$2:$B$153,SMALL(IF(Lists!$I$2:$I$153="Individual",ROW(Lists!$B$2:$B$153)),ROW(119:119))-1,1),"")</f>
        <v>Myanmar refugees in Thailand</v>
      </c>
      <c r="B123" s="131" t="str">
        <f>VLOOKUP(A123,Lists!$B$2:$G$153,2,FALSE)</f>
        <v>THA003</v>
      </c>
      <c r="C123" s="131" t="str">
        <f>VLOOKUP(B123,'INFORM Severity - hidden'!$C$5:$D$160,2,FALSE)</f>
        <v>Thailand</v>
      </c>
      <c r="D123" s="131" t="str">
        <f>VLOOKUP(A123,Lists!$B$2:$G$153,3,FALSE)</f>
        <v>THA</v>
      </c>
      <c r="E123" s="132" t="str">
        <f>VLOOKUP(A123,Lists!$B$2:$G$153,5,FALSE)</f>
        <v>International displacement</v>
      </c>
      <c r="F123" s="238">
        <f t="shared" si="15"/>
        <v>2.2000000000000002</v>
      </c>
      <c r="G123" s="129">
        <f t="shared" si="16"/>
        <v>3</v>
      </c>
      <c r="H123" s="129" t="str">
        <f t="shared" si="17"/>
        <v>Medium</v>
      </c>
      <c r="I123" s="239" t="str">
        <f>INDEX(Trends!$D$3:$D$404,MATCH(B123,Trends!$C$3:$C$404,0))</f>
        <v>Decreasing</v>
      </c>
      <c r="J123" s="129" t="str">
        <f>VLOOKUP($B123,Reliability!$A$3:$I$170,9,FALSE)</f>
        <v>Medium</v>
      </c>
      <c r="K123" s="240">
        <f t="shared" si="18"/>
        <v>2.2000000000000002</v>
      </c>
      <c r="L123" s="240">
        <f>VLOOKUP($B123,'Impact of the crisis'!$C$6:$N$170,12,FALSE)</f>
        <v>0.5</v>
      </c>
      <c r="M123" s="240">
        <f>VLOOKUP($B123,'Impact of the crisis'!$C$6:$AB$170,26,FALSE)</f>
        <v>2.8</v>
      </c>
      <c r="N123" s="240">
        <f>VLOOKUP($B123,'Conditions of people affected'!$C$6:$R$170,16,FALSE)</f>
        <v>2.2999999999999998</v>
      </c>
      <c r="O123" s="240">
        <f>VLOOKUP($B123,'Conditions of people affected'!$C$6:$R$170,9,FALSE)</f>
        <v>1.6</v>
      </c>
      <c r="P123" s="240">
        <f>VLOOKUP($B123,'Conditions of people affected'!$C$6:$R$170,15,FALSE)</f>
        <v>3</v>
      </c>
      <c r="Q123" s="240">
        <f t="shared" si="19"/>
        <v>2</v>
      </c>
      <c r="R123" s="240">
        <f>VLOOKUP($B123,'Complexity of the crisis'!$C$6:$AN$170,22,FALSE)</f>
        <v>2.5</v>
      </c>
      <c r="S123" s="240">
        <f>VLOOKUP($B123,'Complexity of the crisis'!$C$6:$AN$170,38,FALSE)</f>
        <v>1.5</v>
      </c>
      <c r="T123" s="133" t="str">
        <f>VLOOKUP(B123,Lists!$C$3:$E$163,3,FALSE)</f>
        <v>Asia</v>
      </c>
      <c r="U123" s="134">
        <f>VLOOKUP(B123,'INFORM Severity - hidden'!$C$5:$V$170,20,FALSE)</f>
        <v>44739</v>
      </c>
    </row>
    <row r="124" spans="1:21" x14ac:dyDescent="0.35">
      <c r="A124" s="130" t="str">
        <f t="array" ref="A124">IFERROR(INDEX(Lists!$B$2:$B$153,SMALL(IF(Lists!$I$2:$I$153="Individual",ROW(Lists!$B$2:$B$153)),ROW(120:120))-1,1),"")</f>
        <v>Tonga Volcano Eruption</v>
      </c>
      <c r="B124" s="131" t="str">
        <f>VLOOKUP(A124,Lists!$B$2:$G$153,2,FALSE)</f>
        <v>TON002</v>
      </c>
      <c r="C124" s="131" t="str">
        <f>VLOOKUP(B124,'INFORM Severity - hidden'!$C$5:$D$160,2,FALSE)</f>
        <v>Tonga</v>
      </c>
      <c r="D124" s="131" t="str">
        <f>VLOOKUP(A124,Lists!$B$2:$G$153,3,FALSE)</f>
        <v>TON</v>
      </c>
      <c r="E124" s="132" t="str">
        <f>VLOOKUP(A124,Lists!$B$2:$G$153,5,FALSE)</f>
        <v>Volcano</v>
      </c>
      <c r="F124" s="238">
        <f t="shared" si="15"/>
        <v>1.3</v>
      </c>
      <c r="G124" s="129">
        <f t="shared" si="16"/>
        <v>2</v>
      </c>
      <c r="H124" s="129" t="str">
        <f t="shared" si="17"/>
        <v>Low</v>
      </c>
      <c r="I124" s="239" t="str">
        <f>INDEX(Trends!$D$3:$D$404,MATCH(B124,Trends!$C$3:$C$404,0))</f>
        <v>Stable</v>
      </c>
      <c r="J124" s="129" t="str">
        <f>VLOOKUP($B124,Reliability!$A$3:$I$170,9,FALSE)</f>
        <v>Very High</v>
      </c>
      <c r="K124" s="240">
        <f t="shared" si="18"/>
        <v>2</v>
      </c>
      <c r="L124" s="240">
        <f>VLOOKUP($B124,'Impact of the crisis'!$C$6:$N$170,12,FALSE)</f>
        <v>2.5</v>
      </c>
      <c r="M124" s="240">
        <f>VLOOKUP($B124,'Impact of the crisis'!$C$6:$AB$170,26,FALSE)</f>
        <v>1.7</v>
      </c>
      <c r="N124" s="240">
        <f>VLOOKUP($B124,'Conditions of people affected'!$C$6:$R$170,16,FALSE)</f>
        <v>1</v>
      </c>
      <c r="O124" s="240">
        <f>VLOOKUP($B124,'Conditions of people affected'!$C$6:$R$170,9,FALSE)</f>
        <v>0</v>
      </c>
      <c r="P124" s="240">
        <f>VLOOKUP($B124,'Conditions of people affected'!$C$6:$R$170,15,FALSE)</f>
        <v>2</v>
      </c>
      <c r="Q124" s="240">
        <f t="shared" si="19"/>
        <v>1.1000000000000001</v>
      </c>
      <c r="R124" s="240">
        <f>VLOOKUP($B124,'Complexity of the crisis'!$C$6:$AN$170,22,FALSE)</f>
        <v>1.1000000000000001</v>
      </c>
      <c r="S124" s="240">
        <f>VLOOKUP($B124,'Complexity of the crisis'!$C$6:$AN$170,38,FALSE)</f>
        <v>1</v>
      </c>
      <c r="T124" s="133" t="str">
        <f>VLOOKUP(B124,Lists!$C$3:$E$163,3,FALSE)</f>
        <v>Pacific</v>
      </c>
      <c r="U124" s="134">
        <f>VLOOKUP(B124,'INFORM Severity - hidden'!$C$5:$V$170,20,FALSE)</f>
        <v>44697</v>
      </c>
    </row>
    <row r="125" spans="1:21" x14ac:dyDescent="0.35">
      <c r="A125" s="130" t="str">
        <f t="array" ref="A125">IFERROR(INDEX(Lists!$B$2:$B$153,SMALL(IF(Lists!$I$2:$I$153="Individual",ROW(Lists!$B$2:$B$153)),ROW(121:121))-1,1),"")</f>
        <v>Venezuelan refugees in Trinidad and Tobago</v>
      </c>
      <c r="B125" s="131" t="str">
        <f>VLOOKUP(A125,Lists!$B$2:$G$153,2,FALSE)</f>
        <v>TTO002</v>
      </c>
      <c r="C125" s="131" t="str">
        <f>VLOOKUP(B125,'INFORM Severity - hidden'!$C$5:$D$160,2,FALSE)</f>
        <v>Trinidad and Tobago</v>
      </c>
      <c r="D125" s="131" t="str">
        <f>VLOOKUP(A125,Lists!$B$2:$G$153,3,FALSE)</f>
        <v>TTO</v>
      </c>
      <c r="E125" s="132" t="str">
        <f>VLOOKUP(A125,Lists!$B$2:$G$153,5,FALSE)</f>
        <v>International displacement</v>
      </c>
      <c r="F125" s="238">
        <f t="shared" si="15"/>
        <v>1.6</v>
      </c>
      <c r="G125" s="129">
        <f t="shared" si="16"/>
        <v>2</v>
      </c>
      <c r="H125" s="129" t="str">
        <f t="shared" si="17"/>
        <v>Low</v>
      </c>
      <c r="I125" s="239" t="str">
        <f>INDEX(Trends!$D$3:$D$404,MATCH(B125,Trends!$C$3:$C$404,0))</f>
        <v>Decreasing</v>
      </c>
      <c r="J125" s="129" t="str">
        <f>VLOOKUP($B125,Reliability!$A$3:$I$170,9,FALSE)</f>
        <v>Medium</v>
      </c>
      <c r="K125" s="240">
        <f t="shared" si="18"/>
        <v>2.5</v>
      </c>
      <c r="L125" s="240">
        <f>VLOOKUP($B125,'Impact of the crisis'!$C$6:$N$170,12,FALSE)</f>
        <v>2.9</v>
      </c>
      <c r="M125" s="240">
        <f>VLOOKUP($B125,'Impact of the crisis'!$C$6:$AB$170,26,FALSE)</f>
        <v>2.2999999999999998</v>
      </c>
      <c r="N125" s="240">
        <f>VLOOKUP($B125,'Conditions of people affected'!$C$6:$R$170,16,FALSE)</f>
        <v>0.95</v>
      </c>
      <c r="O125" s="240">
        <f>VLOOKUP($B125,'Conditions of people affected'!$C$6:$R$170,9,FALSE)</f>
        <v>0.9</v>
      </c>
      <c r="P125" s="240">
        <f>VLOOKUP($B125,'Conditions of people affected'!$C$6:$R$170,15,FALSE)</f>
        <v>1</v>
      </c>
      <c r="Q125" s="240">
        <f t="shared" si="19"/>
        <v>1.7</v>
      </c>
      <c r="R125" s="240">
        <f>VLOOKUP($B125,'Complexity of the crisis'!$C$6:$AN$170,22,FALSE)</f>
        <v>1.8</v>
      </c>
      <c r="S125" s="240">
        <f>VLOOKUP($B125,'Complexity of the crisis'!$C$6:$AN$170,38,FALSE)</f>
        <v>1.5</v>
      </c>
      <c r="T125" s="133" t="str">
        <f>VLOOKUP(B125,Lists!$C$3:$E$163,3,FALSE)</f>
        <v>Americas</v>
      </c>
      <c r="U125" s="134">
        <f>VLOOKUP(B125,'INFORM Severity - hidden'!$C$5:$V$170,20,FALSE)</f>
        <v>44686</v>
      </c>
    </row>
    <row r="126" spans="1:21" x14ac:dyDescent="0.35">
      <c r="A126" s="130" t="str">
        <f t="array" ref="A126">IFERROR(INDEX(Lists!$B$2:$B$153,SMALL(IF(Lists!$I$2:$I$153="Individual",ROW(Lists!$B$2:$B$153)),ROW(122:122))-1,1),"")</f>
        <v>Mixed migration flows in Tunisia</v>
      </c>
      <c r="B126" s="131" t="str">
        <f>VLOOKUP(A126,Lists!$B$2:$G$153,2,FALSE)</f>
        <v>TUN002</v>
      </c>
      <c r="C126" s="131" t="str">
        <f>VLOOKUP(B126,'INFORM Severity - hidden'!$C$5:$D$160,2,FALSE)</f>
        <v>Tunisia</v>
      </c>
      <c r="D126" s="131" t="str">
        <f>VLOOKUP(A126,Lists!$B$2:$G$153,3,FALSE)</f>
        <v>TUN</v>
      </c>
      <c r="E126" s="132" t="str">
        <f>VLOOKUP(A126,Lists!$B$2:$G$153,5,FALSE)</f>
        <v>International displacement</v>
      </c>
      <c r="F126" s="238" t="str">
        <f t="shared" si="15"/>
        <v>x</v>
      </c>
      <c r="G126" s="129" t="str">
        <f t="shared" si="16"/>
        <v>x</v>
      </c>
      <c r="H126" s="129" t="str">
        <f t="shared" si="17"/>
        <v>x</v>
      </c>
      <c r="I126" s="239" t="str">
        <f>INDEX(Trends!$D$3:$D$404,MATCH(B126,Trends!$C$3:$C$404,0))</f>
        <v>-</v>
      </c>
      <c r="J126" s="129" t="str">
        <f>VLOOKUP($B126,Reliability!$A$3:$I$170,9,FALSE)</f>
        <v>Low</v>
      </c>
      <c r="K126" s="240">
        <f t="shared" si="18"/>
        <v>3.1</v>
      </c>
      <c r="L126" s="240">
        <f>VLOOKUP($B126,'Impact of the crisis'!$C$6:$N$170,12,FALSE)</f>
        <v>4.3</v>
      </c>
      <c r="M126" s="240">
        <f>VLOOKUP($B126,'Impact of the crisis'!$C$6:$AB$170,26,FALSE)</f>
        <v>2.2000000000000002</v>
      </c>
      <c r="N126" s="240" t="str">
        <f>VLOOKUP($B126,'Conditions of people affected'!$C$6:$R$170,16,FALSE)</f>
        <v>x</v>
      </c>
      <c r="O126" s="240" t="str">
        <f>VLOOKUP($B126,'Conditions of people affected'!$C$6:$R$170,9,FALSE)</f>
        <v>x</v>
      </c>
      <c r="P126" s="240" t="str">
        <f>VLOOKUP($B126,'Conditions of people affected'!$C$6:$R$170,15,FALSE)</f>
        <v>x</v>
      </c>
      <c r="Q126" s="240">
        <f t="shared" si="19"/>
        <v>1.3</v>
      </c>
      <c r="R126" s="240">
        <f>VLOOKUP($B126,'Complexity of the crisis'!$C$6:$AN$170,22,FALSE)</f>
        <v>2</v>
      </c>
      <c r="S126" s="240">
        <f>VLOOKUP($B126,'Complexity of the crisis'!$C$6:$AN$170,38,FALSE)</f>
        <v>0.5</v>
      </c>
      <c r="T126" s="133" t="str">
        <f>VLOOKUP(B126,Lists!$C$3:$E$163,3,FALSE)</f>
        <v>Africa</v>
      </c>
      <c r="U126" s="134">
        <f>VLOOKUP(B126,'INFORM Severity - hidden'!$C$5:$V$170,20,FALSE)</f>
        <v>44708</v>
      </c>
    </row>
    <row r="127" spans="1:21" x14ac:dyDescent="0.35">
      <c r="A127" s="130" t="str">
        <f t="array" ref="A127">IFERROR(INDEX(Lists!$B$2:$B$153,SMALL(IF(Lists!$I$2:$I$153="Individual",ROW(Lists!$B$2:$B$153)),ROW(123:123))-1,1),"")</f>
        <v>Syrian Refugees in Turkey</v>
      </c>
      <c r="B127" s="131" t="str">
        <f>VLOOKUP(A127,Lists!$B$2:$G$153,2,FALSE)</f>
        <v>TUR002</v>
      </c>
      <c r="C127" s="131" t="str">
        <f>VLOOKUP(B127,'INFORM Severity - hidden'!$C$5:$D$160,2,FALSE)</f>
        <v>Turkey</v>
      </c>
      <c r="D127" s="131" t="str">
        <f>VLOOKUP(A127,Lists!$B$2:$G$153,3,FALSE)</f>
        <v>TUR</v>
      </c>
      <c r="E127" s="132" t="str">
        <f>VLOOKUP(A127,Lists!$B$2:$G$153,5,FALSE)</f>
        <v>International displacement</v>
      </c>
      <c r="F127" s="238">
        <f t="shared" si="15"/>
        <v>3.3</v>
      </c>
      <c r="G127" s="129">
        <f t="shared" si="16"/>
        <v>4</v>
      </c>
      <c r="H127" s="129" t="str">
        <f t="shared" si="17"/>
        <v>High</v>
      </c>
      <c r="I127" s="239" t="str">
        <f>INDEX(Trends!$D$3:$D$404,MATCH(B127,Trends!$C$3:$C$404,0))</f>
        <v>Increasing</v>
      </c>
      <c r="J127" s="129" t="str">
        <f>VLOOKUP($B127,Reliability!$A$3:$I$170,9,FALSE)</f>
        <v>High</v>
      </c>
      <c r="K127" s="240">
        <f t="shared" si="18"/>
        <v>3.8</v>
      </c>
      <c r="L127" s="240">
        <f>VLOOKUP($B127,'Impact of the crisis'!$C$6:$N$170,12,FALSE)</f>
        <v>2.9</v>
      </c>
      <c r="M127" s="240">
        <f>VLOOKUP($B127,'Impact of the crisis'!$C$6:$AB$170,26,FALSE)</f>
        <v>4.2</v>
      </c>
      <c r="N127" s="240">
        <f>VLOOKUP($B127,'Conditions of people affected'!$C$6:$R$170,16,FALSE)</f>
        <v>3.45</v>
      </c>
      <c r="O127" s="240">
        <f>VLOOKUP($B127,'Conditions of people affected'!$C$6:$R$170,9,FALSE)</f>
        <v>3.9</v>
      </c>
      <c r="P127" s="240">
        <f>VLOOKUP($B127,'Conditions of people affected'!$C$6:$R$170,15,FALSE)</f>
        <v>3</v>
      </c>
      <c r="Q127" s="240">
        <f t="shared" si="19"/>
        <v>2.8</v>
      </c>
      <c r="R127" s="240">
        <f>VLOOKUP($B127,'Complexity of the crisis'!$C$6:$AN$170,22,FALSE)</f>
        <v>3</v>
      </c>
      <c r="S127" s="240">
        <f>VLOOKUP($B127,'Complexity of the crisis'!$C$6:$AN$170,38,FALSE)</f>
        <v>2.5</v>
      </c>
      <c r="T127" s="133" t="str">
        <f>VLOOKUP(B127,Lists!$C$3:$E$163,3,FALSE)</f>
        <v>Middle east</v>
      </c>
      <c r="U127" s="134">
        <f>VLOOKUP(B127,'INFORM Severity - hidden'!$C$5:$V$170,20,FALSE)</f>
        <v>44741</v>
      </c>
    </row>
    <row r="128" spans="1:21" x14ac:dyDescent="0.35">
      <c r="A128" s="130" t="str">
        <f t="array" ref="A128">IFERROR(INDEX(Lists!$B$2:$B$153,SMALL(IF(Lists!$I$2:$I$153="Individual",ROW(Lists!$B$2:$B$153)),ROW(124:124))-1,1),"")</f>
        <v>Mixed Migration Flows in Turkey</v>
      </c>
      <c r="B128" s="131" t="str">
        <f>VLOOKUP(A128,Lists!$B$2:$G$153,2,FALSE)</f>
        <v>TUR003</v>
      </c>
      <c r="C128" s="131" t="str">
        <f>VLOOKUP(B128,'INFORM Severity - hidden'!$C$5:$D$160,2,FALSE)</f>
        <v>Turkey</v>
      </c>
      <c r="D128" s="131" t="str">
        <f>VLOOKUP(A128,Lists!$B$2:$G$153,3,FALSE)</f>
        <v>TUR</v>
      </c>
      <c r="E128" s="132" t="str">
        <f>VLOOKUP(A128,Lists!$B$2:$G$153,5,FALSE)</f>
        <v>International displacement</v>
      </c>
      <c r="F128" s="238">
        <f t="shared" si="15"/>
        <v>3.2</v>
      </c>
      <c r="G128" s="129">
        <f t="shared" si="16"/>
        <v>4</v>
      </c>
      <c r="H128" s="129" t="str">
        <f t="shared" si="17"/>
        <v>High</v>
      </c>
      <c r="I128" s="239" t="str">
        <f>INDEX(Trends!$D$3:$D$404,MATCH(B128,Trends!$C$3:$C$404,0))</f>
        <v>Decreasing</v>
      </c>
      <c r="J128" s="129" t="str">
        <f>VLOOKUP($B128,Reliability!$A$3:$I$170,9,FALSE)</f>
        <v>High</v>
      </c>
      <c r="K128" s="240">
        <f t="shared" si="18"/>
        <v>3.2</v>
      </c>
      <c r="L128" s="240">
        <f>VLOOKUP($B128,'Impact of the crisis'!$C$6:$N$170,12,FALSE)</f>
        <v>3.1</v>
      </c>
      <c r="M128" s="240">
        <f>VLOOKUP($B128,'Impact of the crisis'!$C$6:$AB$170,26,FALSE)</f>
        <v>3.3</v>
      </c>
      <c r="N128" s="240">
        <f>VLOOKUP($B128,'Conditions of people affected'!$C$6:$R$170,16,FALSE)</f>
        <v>3.5</v>
      </c>
      <c r="O128" s="240">
        <f>VLOOKUP($B128,'Conditions of people affected'!$C$6:$R$170,9,FALSE)</f>
        <v>4</v>
      </c>
      <c r="P128" s="240">
        <f>VLOOKUP($B128,'Conditions of people affected'!$C$6:$R$170,15,FALSE)</f>
        <v>3</v>
      </c>
      <c r="Q128" s="240">
        <f t="shared" si="19"/>
        <v>2.8</v>
      </c>
      <c r="R128" s="240">
        <f>VLOOKUP($B128,'Complexity of the crisis'!$C$6:$AN$170,22,FALSE)</f>
        <v>3</v>
      </c>
      <c r="S128" s="240">
        <f>VLOOKUP($B128,'Complexity of the crisis'!$C$6:$AN$170,38,FALSE)</f>
        <v>2.5</v>
      </c>
      <c r="T128" s="133" t="str">
        <f>VLOOKUP(B128,Lists!$C$3:$E$163,3,FALSE)</f>
        <v>Middle east</v>
      </c>
      <c r="U128" s="134">
        <f>VLOOKUP(B128,'INFORM Severity - hidden'!$C$5:$V$170,20,FALSE)</f>
        <v>44741</v>
      </c>
    </row>
    <row r="129" spans="1:21" x14ac:dyDescent="0.35">
      <c r="A129" s="130" t="str">
        <f t="array" ref="A129">IFERROR(INDEX(Lists!$B$2:$B$153,SMALL(IF(Lists!$I$2:$I$153="Individual",ROW(Lists!$B$2:$B$153)),ROW(125:125))-1,1),"")</f>
        <v>Kurdish Conflict</v>
      </c>
      <c r="B129" s="131" t="str">
        <f>VLOOKUP(A129,Lists!$B$2:$G$153,2,FALSE)</f>
        <v>TUR004</v>
      </c>
      <c r="C129" s="131" t="str">
        <f>VLOOKUP(B129,'INFORM Severity - hidden'!$C$5:$D$160,2,FALSE)</f>
        <v>Turkey</v>
      </c>
      <c r="D129" s="131" t="str">
        <f>VLOOKUP(A129,Lists!$B$2:$G$153,3,FALSE)</f>
        <v>TUR</v>
      </c>
      <c r="E129" s="132" t="str">
        <f>VLOOKUP(A129,Lists!$B$2:$G$153,5,FALSE)</f>
        <v>Conflict</v>
      </c>
      <c r="F129" s="238" t="str">
        <f t="shared" si="15"/>
        <v>x</v>
      </c>
      <c r="G129" s="129" t="str">
        <f t="shared" si="16"/>
        <v>x</v>
      </c>
      <c r="H129" s="129" t="str">
        <f t="shared" si="17"/>
        <v>x</v>
      </c>
      <c r="I129" s="239" t="str">
        <f>INDEX(Trends!$D$3:$D$404,MATCH(B129,Trends!$C$3:$C$404,0))</f>
        <v>-</v>
      </c>
      <c r="J129" s="129" t="str">
        <f>VLOOKUP($B129,Reliability!$A$3:$I$170,9,FALSE)</f>
        <v>Medium</v>
      </c>
      <c r="K129" s="240">
        <f t="shared" si="18"/>
        <v>2.5</v>
      </c>
      <c r="L129" s="240">
        <f>VLOOKUP($B129,'Impact of the crisis'!$C$6:$N$170,12,FALSE)</f>
        <v>2.4</v>
      </c>
      <c r="M129" s="240">
        <f>VLOOKUP($B129,'Impact of the crisis'!$C$6:$AB$170,26,FALSE)</f>
        <v>2.6</v>
      </c>
      <c r="N129" s="240" t="str">
        <f>VLOOKUP($B129,'Conditions of people affected'!$C$6:$R$170,16,FALSE)</f>
        <v>x</v>
      </c>
      <c r="O129" s="240" t="str">
        <f>VLOOKUP($B129,'Conditions of people affected'!$C$6:$R$170,9,FALSE)</f>
        <v>x</v>
      </c>
      <c r="P129" s="240" t="str">
        <f>VLOOKUP($B129,'Conditions of people affected'!$C$6:$R$170,15,FALSE)</f>
        <v>x</v>
      </c>
      <c r="Q129" s="240">
        <f t="shared" si="19"/>
        <v>2.8</v>
      </c>
      <c r="R129" s="240">
        <f>VLOOKUP($B129,'Complexity of the crisis'!$C$6:$AN$170,22,FALSE)</f>
        <v>3</v>
      </c>
      <c r="S129" s="240">
        <f>VLOOKUP($B129,'Complexity of the crisis'!$C$6:$AN$170,38,FALSE)</f>
        <v>2.5</v>
      </c>
      <c r="T129" s="133" t="str">
        <f>VLOOKUP(B129,Lists!$C$3:$E$163,3,FALSE)</f>
        <v>Middle east</v>
      </c>
      <c r="U129" s="134">
        <f>VLOOKUP(B129,'INFORM Severity - hidden'!$C$5:$V$170,20,FALSE)</f>
        <v>44739</v>
      </c>
    </row>
    <row r="130" spans="1:21" x14ac:dyDescent="0.35">
      <c r="A130" s="130" t="str">
        <f t="array" ref="A130">IFERROR(INDEX(Lists!$B$2:$B$153,SMALL(IF(Lists!$I$2:$I$153="Individual",ROW(Lists!$B$2:$B$153)),ROW(126:126))-1,1),"")</f>
        <v>International Displacement in Tanzania</v>
      </c>
      <c r="B130" s="131" t="str">
        <f>VLOOKUP(A130,Lists!$B$2:$G$153,2,FALSE)</f>
        <v>TZA002</v>
      </c>
      <c r="C130" s="131" t="str">
        <f>VLOOKUP(B130,'INFORM Severity - hidden'!$C$5:$D$160,2,FALSE)</f>
        <v>Tanzania</v>
      </c>
      <c r="D130" s="131" t="str">
        <f>VLOOKUP(A130,Lists!$B$2:$G$153,3,FALSE)</f>
        <v>TZA</v>
      </c>
      <c r="E130" s="132" t="str">
        <f>VLOOKUP(A130,Lists!$B$2:$G$153,5,FALSE)</f>
        <v>International displacement</v>
      </c>
      <c r="F130" s="238">
        <f t="shared" si="15"/>
        <v>2.2999999999999998</v>
      </c>
      <c r="G130" s="129">
        <f t="shared" si="16"/>
        <v>3</v>
      </c>
      <c r="H130" s="129" t="str">
        <f t="shared" si="17"/>
        <v>Medium</v>
      </c>
      <c r="I130" s="239" t="str">
        <f>INDEX(Trends!$D$3:$D$404,MATCH(B130,Trends!$C$3:$C$404,0))</f>
        <v>Decreasing</v>
      </c>
      <c r="J130" s="129" t="str">
        <f>VLOOKUP($B130,Reliability!$A$3:$I$170,9,FALSE)</f>
        <v>Very High</v>
      </c>
      <c r="K130" s="240">
        <f t="shared" si="18"/>
        <v>3</v>
      </c>
      <c r="L130" s="240">
        <f>VLOOKUP($B130,'Impact of the crisis'!$C$6:$N$170,12,FALSE)</f>
        <v>2</v>
      </c>
      <c r="M130" s="240">
        <f>VLOOKUP($B130,'Impact of the crisis'!$C$6:$AB$170,26,FALSE)</f>
        <v>3.4</v>
      </c>
      <c r="N130" s="240">
        <f>VLOOKUP($B130,'Conditions of people affected'!$C$6:$R$170,16,FALSE)</f>
        <v>2.15</v>
      </c>
      <c r="O130" s="240">
        <f>VLOOKUP($B130,'Conditions of people affected'!$C$6:$R$170,9,FALSE)</f>
        <v>2.2999999999999998</v>
      </c>
      <c r="P130" s="240">
        <f>VLOOKUP($B130,'Conditions of people affected'!$C$6:$R$170,15,FALSE)</f>
        <v>2</v>
      </c>
      <c r="Q130" s="240">
        <f t="shared" si="19"/>
        <v>1.9</v>
      </c>
      <c r="R130" s="240">
        <f>VLOOKUP($B130,'Complexity of the crisis'!$C$6:$AN$170,22,FALSE)</f>
        <v>2.2000000000000002</v>
      </c>
      <c r="S130" s="240">
        <f>VLOOKUP($B130,'Complexity of the crisis'!$C$6:$AN$170,38,FALSE)</f>
        <v>1.5</v>
      </c>
      <c r="T130" s="133" t="str">
        <f>VLOOKUP(B130,Lists!$C$3:$E$163,3,FALSE)</f>
        <v>Africa</v>
      </c>
      <c r="U130" s="134">
        <f>VLOOKUP(B130,'INFORM Severity - hidden'!$C$5:$V$170,20,FALSE)</f>
        <v>44731</v>
      </c>
    </row>
    <row r="131" spans="1:21" x14ac:dyDescent="0.35">
      <c r="A131" s="130" t="str">
        <f t="array" ref="A131">IFERROR(INDEX(Lists!$B$2:$B$153,SMALL(IF(Lists!$I$2:$I$153="Individual",ROW(Lists!$B$2:$B$153)),ROW(127:127))-1,1),"")</f>
        <v>Food Security Crisis in North-East Tanzania</v>
      </c>
      <c r="B131" s="131" t="str">
        <f>VLOOKUP(A131,Lists!$B$2:$G$153,2,FALSE)</f>
        <v>TZA003</v>
      </c>
      <c r="C131" s="131" t="str">
        <f>VLOOKUP(B131,'INFORM Severity - hidden'!$C$5:$D$160,2,FALSE)</f>
        <v>Tanzania</v>
      </c>
      <c r="D131" s="131" t="str">
        <f>VLOOKUP(A131,Lists!$B$2:$G$153,3,FALSE)</f>
        <v>TZA</v>
      </c>
      <c r="E131" s="132" t="str">
        <f>VLOOKUP(A131,Lists!$B$2:$G$153,5,FALSE)</f>
        <v>Food Security</v>
      </c>
      <c r="F131" s="238">
        <f t="shared" si="15"/>
        <v>2.2999999999999998</v>
      </c>
      <c r="G131" s="129">
        <f t="shared" si="16"/>
        <v>3</v>
      </c>
      <c r="H131" s="129" t="str">
        <f t="shared" si="17"/>
        <v>Medium</v>
      </c>
      <c r="I131" s="239" t="str">
        <f>INDEX(Trends!$D$3:$D$404,MATCH(B131,Trends!$C$3:$C$404,0))</f>
        <v>Increasing</v>
      </c>
      <c r="J131" s="129" t="str">
        <f>VLOOKUP($B131,Reliability!$A$3:$I$170,9,FALSE)</f>
        <v>Very High</v>
      </c>
      <c r="K131" s="240">
        <f t="shared" si="18"/>
        <v>1.4</v>
      </c>
      <c r="L131" s="240">
        <f>VLOOKUP($B131,'Impact of the crisis'!$C$6:$N$170,12,FALSE)</f>
        <v>1.4</v>
      </c>
      <c r="M131" s="240">
        <f>VLOOKUP($B131,'Impact of the crisis'!$C$6:$AB$170,26,FALSE)</f>
        <v>1.4</v>
      </c>
      <c r="N131" s="240">
        <f>VLOOKUP($B131,'Conditions of people affected'!$C$6:$R$170,16,FALSE)</f>
        <v>3</v>
      </c>
      <c r="O131" s="240">
        <f>VLOOKUP($B131,'Conditions of people affected'!$C$6:$R$170,9,FALSE)</f>
        <v>3</v>
      </c>
      <c r="P131" s="240">
        <f>VLOOKUP($B131,'Conditions of people affected'!$C$6:$R$170,15,FALSE)</f>
        <v>3</v>
      </c>
      <c r="Q131" s="240">
        <f t="shared" si="19"/>
        <v>1.6</v>
      </c>
      <c r="R131" s="240">
        <f>VLOOKUP($B131,'Complexity of the crisis'!$C$6:$AN$170,22,FALSE)</f>
        <v>2.2000000000000002</v>
      </c>
      <c r="S131" s="240">
        <f>VLOOKUP($B131,'Complexity of the crisis'!$C$6:$AN$170,38,FALSE)</f>
        <v>1</v>
      </c>
      <c r="T131" s="133" t="str">
        <f>VLOOKUP(B131,Lists!$C$3:$E$163,3,FALSE)</f>
        <v>Africa</v>
      </c>
      <c r="U131" s="134">
        <f>VLOOKUP(B131,'INFORM Severity - hidden'!$C$5:$V$170,20,FALSE)</f>
        <v>44731</v>
      </c>
    </row>
    <row r="132" spans="1:21" x14ac:dyDescent="0.35">
      <c r="A132" s="130" t="str">
        <f t="array" ref="A132">IFERROR(INDEX(Lists!$B$2:$B$153,SMALL(IF(Lists!$I$2:$I$153="Individual",ROW(Lists!$B$2:$B$153)),ROW(128:128))-1,1),"")</f>
        <v>International Displacement in Uganda</v>
      </c>
      <c r="B132" s="131" t="str">
        <f>VLOOKUP(A132,Lists!$B$2:$G$153,2,FALSE)</f>
        <v>UGA005</v>
      </c>
      <c r="C132" s="131" t="str">
        <f>VLOOKUP(B132,'INFORM Severity - hidden'!$C$5:$D$160,2,FALSE)</f>
        <v>Uganda</v>
      </c>
      <c r="D132" s="131" t="str">
        <f>VLOOKUP(A132,Lists!$B$2:$G$153,3,FALSE)</f>
        <v>UGA</v>
      </c>
      <c r="E132" s="132" t="str">
        <f>VLOOKUP(A132,Lists!$B$2:$G$153,5,FALSE)</f>
        <v>International displacement</v>
      </c>
      <c r="F132" s="238">
        <f t="shared" si="15"/>
        <v>3.1</v>
      </c>
      <c r="G132" s="129">
        <f t="shared" si="16"/>
        <v>4</v>
      </c>
      <c r="H132" s="129" t="str">
        <f t="shared" si="17"/>
        <v>High</v>
      </c>
      <c r="I132" s="239" t="str">
        <f>INDEX(Trends!$D$3:$D$404,MATCH(B132,Trends!$C$3:$C$404,0))</f>
        <v>Stable</v>
      </c>
      <c r="J132" s="129" t="str">
        <f>VLOOKUP($B132,Reliability!$A$3:$I$170,9,FALSE)</f>
        <v>Medium</v>
      </c>
      <c r="K132" s="240">
        <f t="shared" si="18"/>
        <v>3.3</v>
      </c>
      <c r="L132" s="240">
        <f>VLOOKUP($B132,'Impact of the crisis'!$C$6:$N$170,12,FALSE)</f>
        <v>2.1</v>
      </c>
      <c r="M132" s="240">
        <f>VLOOKUP($B132,'Impact of the crisis'!$C$6:$AB$170,26,FALSE)</f>
        <v>3.7</v>
      </c>
      <c r="N132" s="240">
        <f>VLOOKUP($B132,'Conditions of people affected'!$C$6:$R$170,16,FALSE)</f>
        <v>3.35</v>
      </c>
      <c r="O132" s="240">
        <f>VLOOKUP($B132,'Conditions of people affected'!$C$6:$R$170,9,FALSE)</f>
        <v>3.7</v>
      </c>
      <c r="P132" s="240">
        <f>VLOOKUP($B132,'Conditions of people affected'!$C$6:$R$170,15,FALSE)</f>
        <v>3</v>
      </c>
      <c r="Q132" s="240">
        <f t="shared" si="19"/>
        <v>2.7</v>
      </c>
      <c r="R132" s="240">
        <f>VLOOKUP($B132,'Complexity of the crisis'!$C$6:$AN$170,22,FALSE)</f>
        <v>3.3</v>
      </c>
      <c r="S132" s="240">
        <f>VLOOKUP($B132,'Complexity of the crisis'!$C$6:$AN$170,38,FALSE)</f>
        <v>2</v>
      </c>
      <c r="T132" s="133" t="str">
        <f>VLOOKUP(B132,Lists!$C$3:$E$163,3,FALSE)</f>
        <v>Africa</v>
      </c>
      <c r="U132" s="134">
        <f>VLOOKUP(B132,'INFORM Severity - hidden'!$C$5:$V$170,20,FALSE)</f>
        <v>44694</v>
      </c>
    </row>
    <row r="133" spans="1:21" x14ac:dyDescent="0.35">
      <c r="A133" s="130" t="str">
        <f t="array" ref="A133">IFERROR(INDEX(Lists!$B$2:$B$153,SMALL(IF(Lists!$I$2:$I$153="Individual",ROW(Lists!$B$2:$B$153)),ROW(129:129))-1,1),"")</f>
        <v>Conflict in Ukraine</v>
      </c>
      <c r="B133" s="131" t="str">
        <f>VLOOKUP(A133,Lists!$B$2:$G$153,2,FALSE)</f>
        <v>UKR002</v>
      </c>
      <c r="C133" s="131" t="str">
        <f>VLOOKUP(B133,'INFORM Severity - hidden'!$C$5:$D$160,2,FALSE)</f>
        <v>Ukraine</v>
      </c>
      <c r="D133" s="131" t="str">
        <f>VLOOKUP(A133,Lists!$B$2:$G$153,3,FALSE)</f>
        <v>UKR</v>
      </c>
      <c r="E133" s="132" t="str">
        <f>VLOOKUP(A133,Lists!$B$2:$G$153,5,FALSE)</f>
        <v>Conflict</v>
      </c>
      <c r="F133" s="238">
        <f t="shared" ref="F133:F138" si="20">IF(OR(N133="x",K133="x"),"x",ROUND((5-GEOMEAN(((5-K133)/5*4+1),((5-N133)/5*4+1),((5-N133)/5*4+1)))/4*3.5+Q133*0.3,1))</f>
        <v>4.4000000000000004</v>
      </c>
      <c r="G133" s="129">
        <f t="shared" ref="G133:G138" si="21">IF(F133="x","x",ROUNDUP(F133,0))</f>
        <v>5</v>
      </c>
      <c r="H133" s="129" t="str">
        <f t="shared" ref="H133:H138" si="22">IF(N133="x","x",IF(K133="x","x",(IF(G133=5,"Very High",IF(G133=4,"High",IF(G133=3,"Medium",IF(G133=2,"Low","Very Low")))))))</f>
        <v>Very High</v>
      </c>
      <c r="I133" s="239" t="str">
        <f>INDEX(Trends!$D$3:$D$404,MATCH(B133,Trends!$C$3:$C$404,0))</f>
        <v>Increasing</v>
      </c>
      <c r="J133" s="129" t="str">
        <f>VLOOKUP($B133,Reliability!$A$3:$I$170,9,FALSE)</f>
        <v>Very High</v>
      </c>
      <c r="K133" s="240">
        <f t="shared" ref="K133:K138" si="23">IF(OR(M133="x",L133="x"),"x",ROUND((5-GEOMEAN(((5-L133)/5*4+1),((5-M133)/5*4+1),((5-M133)/5*4+1)))/4*5,1))</f>
        <v>4.5999999999999996</v>
      </c>
      <c r="L133" s="240">
        <f>VLOOKUP($B133,'Impact of the crisis'!$C$6:$N$170,12,FALSE)</f>
        <v>4.9000000000000004</v>
      </c>
      <c r="M133" s="240">
        <f>VLOOKUP($B133,'Impact of the crisis'!$C$6:$AB$170,26,FALSE)</f>
        <v>4.4000000000000004</v>
      </c>
      <c r="N133" s="240">
        <f>VLOOKUP($B133,'Conditions of people affected'!$C$6:$R$170,16,FALSE)</f>
        <v>5</v>
      </c>
      <c r="O133" s="240">
        <f>VLOOKUP($B133,'Conditions of people affected'!$C$6:$R$170,9,FALSE)</f>
        <v>5</v>
      </c>
      <c r="P133" s="240">
        <f>VLOOKUP($B133,'Conditions of people affected'!$C$6:$R$170,15,FALSE)</f>
        <v>5</v>
      </c>
      <c r="Q133" s="240">
        <f t="shared" ref="Q133:Q138" si="24">IF(OR(S133="x",R133="x"),R133,ROUND((5-GEOMEAN(((5-R133)/5*4+1),((5-S133)/5*4+1)))/4*5,1))</f>
        <v>3.4</v>
      </c>
      <c r="R133" s="240">
        <f>VLOOKUP($B133,'Complexity of the crisis'!$C$6:$AN$170,22,FALSE)</f>
        <v>2.6</v>
      </c>
      <c r="S133" s="240">
        <f>VLOOKUP($B133,'Complexity of the crisis'!$C$6:$AN$170,38,FALSE)</f>
        <v>4</v>
      </c>
      <c r="T133" s="133" t="str">
        <f>VLOOKUP(B133,Lists!$C$3:$E$163,3,FALSE)</f>
        <v>Europe</v>
      </c>
      <c r="U133" s="134">
        <f>VLOOKUP(B133,'INFORM Severity - hidden'!$C$5:$V$170,20,FALSE)</f>
        <v>44692</v>
      </c>
    </row>
    <row r="134" spans="1:21" x14ac:dyDescent="0.35">
      <c r="A134" s="130" t="str">
        <f t="array" ref="A134">IFERROR(INDEX(Lists!$B$2:$B$153,SMALL(IF(Lists!$I$2:$I$153="Individual",ROW(Lists!$B$2:$B$153)),ROW(130:130))-1,1),"")</f>
        <v>Complex crisis in Venezuela</v>
      </c>
      <c r="B134" s="131" t="str">
        <f>VLOOKUP(A134,Lists!$B$2:$G$153,2,FALSE)</f>
        <v>VEN001</v>
      </c>
      <c r="C134" s="131" t="str">
        <f>VLOOKUP(B134,'INFORM Severity - hidden'!$C$5:$D$160,2,FALSE)</f>
        <v>Venezuela</v>
      </c>
      <c r="D134" s="131" t="str">
        <f>VLOOKUP(A134,Lists!$B$2:$G$153,3,FALSE)</f>
        <v>VEN</v>
      </c>
      <c r="E134" s="132" t="str">
        <f>VLOOKUP(A134,Lists!$B$2:$G$153,5,FALSE)</f>
        <v>Complex crisis</v>
      </c>
      <c r="F134" s="238">
        <f t="shared" si="20"/>
        <v>4.2</v>
      </c>
      <c r="G134" s="129">
        <f t="shared" si="21"/>
        <v>5</v>
      </c>
      <c r="H134" s="129" t="str">
        <f t="shared" si="22"/>
        <v>Very High</v>
      </c>
      <c r="I134" s="239" t="str">
        <f>INDEX(Trends!$D$3:$D$404,MATCH(B134,Trends!$C$3:$C$404,0))</f>
        <v>Decreasing</v>
      </c>
      <c r="J134" s="129" t="str">
        <f>VLOOKUP($B134,Reliability!$A$3:$I$170,9,FALSE)</f>
        <v>Medium</v>
      </c>
      <c r="K134" s="240">
        <f t="shared" si="23"/>
        <v>4.5999999999999996</v>
      </c>
      <c r="L134" s="240">
        <f>VLOOKUP($B134,'Impact of the crisis'!$C$6:$N$170,12,FALSE)</f>
        <v>4.9000000000000004</v>
      </c>
      <c r="M134" s="240">
        <f>VLOOKUP($B134,'Impact of the crisis'!$C$6:$AB$170,26,FALSE)</f>
        <v>4.5</v>
      </c>
      <c r="N134" s="240">
        <f>VLOOKUP($B134,'Conditions of people affected'!$C$6:$R$170,16,FALSE)</f>
        <v>4</v>
      </c>
      <c r="O134" s="240">
        <f>VLOOKUP($B134,'Conditions of people affected'!$C$6:$R$170,9,FALSE)</f>
        <v>5</v>
      </c>
      <c r="P134" s="240">
        <f>VLOOKUP($B134,'Conditions of people affected'!$C$6:$R$170,15,FALSE)</f>
        <v>3</v>
      </c>
      <c r="Q134" s="240">
        <f t="shared" si="24"/>
        <v>4</v>
      </c>
      <c r="R134" s="240">
        <f>VLOOKUP($B134,'Complexity of the crisis'!$C$6:$AN$170,22,FALSE)</f>
        <v>3.3</v>
      </c>
      <c r="S134" s="240">
        <f>VLOOKUP($B134,'Complexity of the crisis'!$C$6:$AN$170,38,FALSE)</f>
        <v>4.5</v>
      </c>
      <c r="T134" s="133" t="str">
        <f>VLOOKUP(B134,Lists!$C$3:$E$163,3,FALSE)</f>
        <v>Americas</v>
      </c>
      <c r="U134" s="134">
        <f>VLOOKUP(B134,'INFORM Severity - hidden'!$C$5:$V$170,20,FALSE)</f>
        <v>44719</v>
      </c>
    </row>
    <row r="135" spans="1:21" x14ac:dyDescent="0.35">
      <c r="A135" s="130" t="str">
        <f t="array" ref="A135">IFERROR(INDEX(Lists!$B$2:$B$153,SMALL(IF(Lists!$I$2:$I$153="Individual",ROW(Lists!$B$2:$B$153)),ROW(131:131))-1,1),"")</f>
        <v>Conflict in Yemen</v>
      </c>
      <c r="B135" s="131" t="str">
        <f>VLOOKUP(A135,Lists!$B$2:$G$153,2,FALSE)</f>
        <v>YEM001</v>
      </c>
      <c r="C135" s="131" t="str">
        <f>VLOOKUP(B135,'INFORM Severity - hidden'!$C$5:$D$160,2,FALSE)</f>
        <v>Yemen</v>
      </c>
      <c r="D135" s="131" t="str">
        <f>VLOOKUP(A135,Lists!$B$2:$G$153,3,FALSE)</f>
        <v>YEM</v>
      </c>
      <c r="E135" s="132" t="str">
        <f>VLOOKUP(A135,Lists!$B$2:$G$153,5,FALSE)</f>
        <v>Complex crisis</v>
      </c>
      <c r="F135" s="238">
        <f t="shared" si="20"/>
        <v>4.8</v>
      </c>
      <c r="G135" s="129">
        <f t="shared" si="21"/>
        <v>5</v>
      </c>
      <c r="H135" s="129" t="str">
        <f t="shared" si="22"/>
        <v>Very High</v>
      </c>
      <c r="I135" s="239" t="str">
        <f>INDEX(Trends!$D$3:$D$404,MATCH(B135,Trends!$C$3:$C$404,0))</f>
        <v>Increasing</v>
      </c>
      <c r="J135" s="129" t="str">
        <f>VLOOKUP($B135,Reliability!$A$3:$I$170,9,FALSE)</f>
        <v>High</v>
      </c>
      <c r="K135" s="240">
        <f t="shared" si="23"/>
        <v>4.5999999999999996</v>
      </c>
      <c r="L135" s="240">
        <f>VLOOKUP($B135,'Impact of the crisis'!$C$6:$N$170,12,FALSE)</f>
        <v>4.9000000000000004</v>
      </c>
      <c r="M135" s="240">
        <f>VLOOKUP($B135,'Impact of the crisis'!$C$6:$AB$170,26,FALSE)</f>
        <v>4.4000000000000004</v>
      </c>
      <c r="N135" s="240">
        <f>VLOOKUP($B135,'Conditions of people affected'!$C$6:$R$170,16,FALSE)</f>
        <v>5</v>
      </c>
      <c r="O135" s="240">
        <f>VLOOKUP($B135,'Conditions of people affected'!$C$6:$R$170,9,FALSE)</f>
        <v>5</v>
      </c>
      <c r="P135" s="240">
        <f>VLOOKUP($B135,'Conditions of people affected'!$C$6:$R$170,15,FALSE)</f>
        <v>5</v>
      </c>
      <c r="Q135" s="240">
        <f t="shared" si="24"/>
        <v>4.5</v>
      </c>
      <c r="R135" s="240">
        <f>VLOOKUP($B135,'Complexity of the crisis'!$C$6:$AN$170,22,FALSE)</f>
        <v>3.9</v>
      </c>
      <c r="S135" s="240">
        <f>VLOOKUP($B135,'Complexity of the crisis'!$C$6:$AN$170,38,FALSE)</f>
        <v>5</v>
      </c>
      <c r="T135" s="133" t="str">
        <f>VLOOKUP(B135,Lists!$C$3:$E$163,3,FALSE)</f>
        <v>Middle east</v>
      </c>
      <c r="U135" s="134">
        <f>VLOOKUP(B135,'INFORM Severity - hidden'!$C$5:$V$170,20,FALSE)</f>
        <v>44697</v>
      </c>
    </row>
    <row r="136" spans="1:21" x14ac:dyDescent="0.35">
      <c r="A136" s="130" t="str">
        <f t="array" ref="A136">IFERROR(INDEX(Lists!$B$2:$B$153,SMALL(IF(Lists!$I$2:$I$153="Individual",ROW(Lists!$B$2:$B$153)),ROW(132:132))-1,1),"")</f>
        <v>Mixed migration flows in Yemen</v>
      </c>
      <c r="B136" s="131" t="str">
        <f>VLOOKUP(A136,Lists!$B$2:$G$153,2,FALSE)</f>
        <v>YEM002</v>
      </c>
      <c r="C136" s="131" t="str">
        <f>VLOOKUP(B136,'INFORM Severity - hidden'!$C$5:$D$160,2,FALSE)</f>
        <v>Yemen</v>
      </c>
      <c r="D136" s="131" t="str">
        <f>VLOOKUP(A136,Lists!$B$2:$G$153,3,FALSE)</f>
        <v>YEM</v>
      </c>
      <c r="E136" s="132" t="str">
        <f>VLOOKUP(A136,Lists!$B$2:$G$153,5,FALSE)</f>
        <v>International displacement</v>
      </c>
      <c r="F136" s="238">
        <f t="shared" si="20"/>
        <v>4.5</v>
      </c>
      <c r="G136" s="129">
        <f t="shared" si="21"/>
        <v>5</v>
      </c>
      <c r="H136" s="129" t="str">
        <f t="shared" si="22"/>
        <v>Very High</v>
      </c>
      <c r="I136" s="239" t="str">
        <f>INDEX(Trends!$D$3:$D$404,MATCH(B136,Trends!$C$3:$C$404,0))</f>
        <v>Stable</v>
      </c>
      <c r="J136" s="129" t="str">
        <f>VLOOKUP($B136,Reliability!$A$3:$I$170,9,FALSE)</f>
        <v>Very High</v>
      </c>
      <c r="K136" s="240">
        <f t="shared" si="23"/>
        <v>4.5999999999999996</v>
      </c>
      <c r="L136" s="240">
        <f>VLOOKUP($B136,'Impact of the crisis'!$C$6:$N$170,12,FALSE)</f>
        <v>4.9000000000000004</v>
      </c>
      <c r="M136" s="240">
        <f>VLOOKUP($B136,'Impact of the crisis'!$C$6:$AB$170,26,FALSE)</f>
        <v>4.4000000000000004</v>
      </c>
      <c r="N136" s="240">
        <f>VLOOKUP($B136,'Conditions of people affected'!$C$6:$R$170,16,FALSE)</f>
        <v>5</v>
      </c>
      <c r="O136" s="240">
        <f>VLOOKUP($B136,'Conditions of people affected'!$C$6:$R$170,9,FALSE)</f>
        <v>5</v>
      </c>
      <c r="P136" s="240">
        <f>VLOOKUP($B136,'Conditions of people affected'!$C$6:$R$170,15,FALSE)</f>
        <v>5</v>
      </c>
      <c r="Q136" s="240">
        <f t="shared" si="24"/>
        <v>3.7</v>
      </c>
      <c r="R136" s="240">
        <f>VLOOKUP($B136,'Complexity of the crisis'!$C$6:$AN$170,22,FALSE)</f>
        <v>3.9</v>
      </c>
      <c r="S136" s="240">
        <f>VLOOKUP($B136,'Complexity of the crisis'!$C$6:$AN$170,38,FALSE)</f>
        <v>3.5</v>
      </c>
      <c r="T136" s="133" t="str">
        <f>VLOOKUP(B136,Lists!$C$3:$E$163,3,FALSE)</f>
        <v>Middle east</v>
      </c>
      <c r="U136" s="134">
        <f>VLOOKUP(B136,'INFORM Severity - hidden'!$C$5:$V$170,20,FALSE)</f>
        <v>44697</v>
      </c>
    </row>
    <row r="137" spans="1:21" x14ac:dyDescent="0.35">
      <c r="A137" s="130" t="str">
        <f t="array" ref="A137">IFERROR(INDEX(Lists!$B$2:$B$153,SMALL(IF(Lists!$I$2:$I$153="Individual",ROW(Lists!$B$2:$B$153)),ROW(133:133))-1,1),"")</f>
        <v/>
      </c>
      <c r="B137" s="131" t="e">
        <f>VLOOKUP(A137,Lists!$B$2:$G$153,2,FALSE)</f>
        <v>#N/A</v>
      </c>
      <c r="C137" s="131" t="e">
        <f>VLOOKUP(B137,'INFORM Severity - hidden'!$C$5:$D$160,2,FALSE)</f>
        <v>#N/A</v>
      </c>
      <c r="D137" s="131" t="e">
        <f>VLOOKUP(A137,Lists!$B$2:$G$153,3,FALSE)</f>
        <v>#N/A</v>
      </c>
      <c r="E137" s="132" t="e">
        <f>VLOOKUP(A137,Lists!$B$2:$G$153,5,FALSE)</f>
        <v>#N/A</v>
      </c>
      <c r="F137" s="238" t="e">
        <f t="shared" si="20"/>
        <v>#N/A</v>
      </c>
      <c r="G137" s="129" t="e">
        <f t="shared" si="21"/>
        <v>#N/A</v>
      </c>
      <c r="H137" s="129" t="e">
        <f t="shared" si="22"/>
        <v>#N/A</v>
      </c>
      <c r="I137" s="239" t="e">
        <f>INDEX(Trends!$D$3:$D$404,MATCH(B137,Trends!$C$3:$C$404,0))</f>
        <v>#N/A</v>
      </c>
      <c r="J137" s="129" t="e">
        <f>VLOOKUP($B137,Reliability!$A$3:$I$170,9,FALSE)</f>
        <v>#N/A</v>
      </c>
      <c r="K137" s="240" t="e">
        <f t="shared" si="23"/>
        <v>#N/A</v>
      </c>
      <c r="L137" s="240" t="e">
        <f>VLOOKUP($B137,'Impact of the crisis'!$C$6:$N$170,12,FALSE)</f>
        <v>#N/A</v>
      </c>
      <c r="M137" s="240" t="e">
        <f>VLOOKUP($B137,'Impact of the crisis'!$C$6:$AB$170,26,FALSE)</f>
        <v>#N/A</v>
      </c>
      <c r="N137" s="240" t="e">
        <f>VLOOKUP($B137,'Conditions of people affected'!$C$6:$R$170,16,FALSE)</f>
        <v>#N/A</v>
      </c>
      <c r="O137" s="240" t="e">
        <f>VLOOKUP($B137,'Conditions of people affected'!$C$6:$R$170,9,FALSE)</f>
        <v>#N/A</v>
      </c>
      <c r="P137" s="240" t="e">
        <f>VLOOKUP($B137,'Conditions of people affected'!$C$6:$R$170,15,FALSE)</f>
        <v>#N/A</v>
      </c>
      <c r="Q137" s="240" t="e">
        <f t="shared" si="24"/>
        <v>#N/A</v>
      </c>
      <c r="R137" s="240" t="e">
        <f>VLOOKUP($B137,'Complexity of the crisis'!$C$6:$AN$170,22,FALSE)</f>
        <v>#N/A</v>
      </c>
      <c r="S137" s="240" t="e">
        <f>VLOOKUP($B137,'Complexity of the crisis'!$C$6:$AN$170,38,FALSE)</f>
        <v>#N/A</v>
      </c>
      <c r="T137" s="133" t="e">
        <f>VLOOKUP(B137,Lists!$C$3:$E$163,3,FALSE)</f>
        <v>#N/A</v>
      </c>
      <c r="U137" s="134" t="e">
        <f>VLOOKUP(B137,'INFORM Severity - hidden'!$C$5:$V$170,20,FALSE)</f>
        <v>#N/A</v>
      </c>
    </row>
    <row r="138" spans="1:21" x14ac:dyDescent="0.35">
      <c r="A138" s="130" t="str">
        <f t="array" ref="A138">IFERROR(INDEX(Lists!$B$2:$B$153,SMALL(IF(Lists!$I$2:$I$153="Individual",ROW(Lists!$B$2:$B$153)),ROW(134:134))-1,1),"")</f>
        <v/>
      </c>
      <c r="B138" s="131" t="e">
        <f>VLOOKUP(A138,Lists!$B$2:$G$153,2,FALSE)</f>
        <v>#N/A</v>
      </c>
      <c r="C138" s="131" t="e">
        <f>VLOOKUP(B138,'INFORM Severity - hidden'!$C$5:$D$160,2,FALSE)</f>
        <v>#N/A</v>
      </c>
      <c r="D138" s="131" t="e">
        <f>VLOOKUP(A138,Lists!$B$2:$G$153,3,FALSE)</f>
        <v>#N/A</v>
      </c>
      <c r="E138" s="132" t="e">
        <f>VLOOKUP(A138,Lists!$B$2:$G$153,5,FALSE)</f>
        <v>#N/A</v>
      </c>
      <c r="F138" s="238" t="e">
        <f t="shared" si="20"/>
        <v>#N/A</v>
      </c>
      <c r="G138" s="129" t="e">
        <f t="shared" si="21"/>
        <v>#N/A</v>
      </c>
      <c r="H138" s="129" t="e">
        <f t="shared" si="22"/>
        <v>#N/A</v>
      </c>
      <c r="I138" s="239" t="e">
        <f>INDEX(Trends!$D$3:$D$404,MATCH(B138,Trends!$C$3:$C$404,0))</f>
        <v>#N/A</v>
      </c>
      <c r="J138" s="129" t="e">
        <f>VLOOKUP($B138,Reliability!$A$3:$I$170,9,FALSE)</f>
        <v>#N/A</v>
      </c>
      <c r="K138" s="240" t="e">
        <f t="shared" si="23"/>
        <v>#N/A</v>
      </c>
      <c r="L138" s="240" t="e">
        <f>VLOOKUP($B138,'Impact of the crisis'!$C$6:$N$170,12,FALSE)</f>
        <v>#N/A</v>
      </c>
      <c r="M138" s="240" t="e">
        <f>VLOOKUP($B138,'Impact of the crisis'!$C$6:$AB$170,26,FALSE)</f>
        <v>#N/A</v>
      </c>
      <c r="N138" s="240" t="e">
        <f>VLOOKUP($B138,'Conditions of people affected'!$C$6:$R$170,16,FALSE)</f>
        <v>#N/A</v>
      </c>
      <c r="O138" s="240" t="e">
        <f>VLOOKUP($B138,'Conditions of people affected'!$C$6:$R$170,9,FALSE)</f>
        <v>#N/A</v>
      </c>
      <c r="P138" s="240" t="e">
        <f>VLOOKUP($B138,'Conditions of people affected'!$C$6:$R$170,15,FALSE)</f>
        <v>#N/A</v>
      </c>
      <c r="Q138" s="240" t="e">
        <f t="shared" si="24"/>
        <v>#N/A</v>
      </c>
      <c r="R138" s="240" t="e">
        <f>VLOOKUP($B138,'Complexity of the crisis'!$C$6:$AN$170,22,FALSE)</f>
        <v>#N/A</v>
      </c>
      <c r="S138" s="240" t="e">
        <f>VLOOKUP($B138,'Complexity of the crisis'!$C$6:$AN$170,38,FALSE)</f>
        <v>#N/A</v>
      </c>
      <c r="T138" s="133" t="e">
        <f>VLOOKUP(B138,Lists!$C$3:$E$163,3,FALSE)</f>
        <v>#N/A</v>
      </c>
      <c r="U138" s="134" t="e">
        <f>VLOOKUP(B138,'INFORM Severity - hidden'!$C$5:$V$170,20,FALSE)</f>
        <v>#N/A</v>
      </c>
    </row>
  </sheetData>
  <autoFilter ref="A4:T143" xr:uid="{00000000-0009-0000-0000-000003000000}">
    <sortState xmlns:xlrd2="http://schemas.microsoft.com/office/spreadsheetml/2017/richdata2" ref="A5:T143">
      <sortCondition ref="G4:G143"/>
    </sortState>
  </autoFilter>
  <conditionalFormatting sqref="K5:K250">
    <cfRule type="cellIs" dxfId="577" priority="65" stopIfTrue="1" operator="between">
      <formula>4</formula>
      <formula>5</formula>
    </cfRule>
    <cfRule type="cellIs" dxfId="576" priority="71" stopIfTrue="1" operator="between">
      <formula>3</formula>
      <formula>4</formula>
    </cfRule>
    <cfRule type="cellIs" dxfId="575" priority="72" stopIfTrue="1" operator="between">
      <formula>2</formula>
      <formula>3</formula>
    </cfRule>
    <cfRule type="cellIs" dxfId="574" priority="73" stopIfTrue="1" operator="between">
      <formula>1</formula>
      <formula>2</formula>
    </cfRule>
    <cfRule type="cellIs" dxfId="573" priority="74" stopIfTrue="1" operator="between">
      <formula>0</formula>
      <formula>1</formula>
    </cfRule>
  </conditionalFormatting>
  <conditionalFormatting sqref="L5:M250">
    <cfRule type="cellIs" dxfId="572" priority="66" stopIfTrue="1" operator="between">
      <formula>4</formula>
      <formula>5</formula>
    </cfRule>
    <cfRule type="cellIs" dxfId="571" priority="67" stopIfTrue="1" operator="between">
      <formula>3</formula>
      <formula>4</formula>
    </cfRule>
    <cfRule type="cellIs" dxfId="570" priority="68" stopIfTrue="1" operator="between">
      <formula>2</formula>
      <formula>3</formula>
    </cfRule>
    <cfRule type="cellIs" dxfId="569" priority="69" stopIfTrue="1" operator="between">
      <formula>1</formula>
      <formula>2</formula>
    </cfRule>
    <cfRule type="cellIs" dxfId="568" priority="70" stopIfTrue="1" operator="between">
      <formula>0</formula>
      <formula>1</formula>
    </cfRule>
  </conditionalFormatting>
  <conditionalFormatting sqref="S5:S250">
    <cfRule type="cellIs" dxfId="567" priority="50" stopIfTrue="1" operator="between">
      <formula>4</formula>
      <formula>5</formula>
    </cfRule>
    <cfRule type="cellIs" dxfId="566" priority="51" stopIfTrue="1" operator="between">
      <formula>3</formula>
      <formula>4</formula>
    </cfRule>
    <cfRule type="cellIs" dxfId="565" priority="52" stopIfTrue="1" operator="between">
      <formula>2</formula>
      <formula>3</formula>
    </cfRule>
    <cfRule type="cellIs" dxfId="564" priority="53" stopIfTrue="1" operator="between">
      <formula>1</formula>
      <formula>2</formula>
    </cfRule>
    <cfRule type="cellIs" dxfId="563" priority="54" stopIfTrue="1" operator="between">
      <formula>0</formula>
      <formula>1</formula>
    </cfRule>
  </conditionalFormatting>
  <conditionalFormatting sqref="Q5:Q250">
    <cfRule type="cellIs" dxfId="562" priority="35" stopIfTrue="1" operator="between">
      <formula>4</formula>
      <formula>5</formula>
    </cfRule>
    <cfRule type="cellIs" dxfId="561" priority="36" stopIfTrue="1" operator="between">
      <formula>3</formula>
      <formula>4</formula>
    </cfRule>
    <cfRule type="cellIs" dxfId="560" priority="37" stopIfTrue="1" operator="between">
      <formula>2</formula>
      <formula>3</formula>
    </cfRule>
    <cfRule type="cellIs" dxfId="559" priority="38" stopIfTrue="1" operator="between">
      <formula>1</formula>
      <formula>2</formula>
    </cfRule>
    <cfRule type="cellIs" dxfId="558" priority="39" stopIfTrue="1" operator="between">
      <formula>0</formula>
      <formula>1</formula>
    </cfRule>
  </conditionalFormatting>
  <conditionalFormatting sqref="I5:I250">
    <cfRule type="cellIs" dxfId="557" priority="27" operator="equal">
      <formula>"Increasing"</formula>
    </cfRule>
    <cfRule type="cellIs" dxfId="556" priority="28" operator="equal">
      <formula>"Stable"</formula>
    </cfRule>
    <cfRule type="cellIs" dxfId="555" priority="29" operator="equal">
      <formula>"Decreasing"</formula>
    </cfRule>
  </conditionalFormatting>
  <conditionalFormatting sqref="R5:S250">
    <cfRule type="cellIs" dxfId="554" priority="45" stopIfTrue="1" operator="between">
      <formula>4</formula>
      <formula>5</formula>
    </cfRule>
    <cfRule type="cellIs" dxfId="553" priority="46" stopIfTrue="1" operator="between">
      <formula>3</formula>
      <formula>4</formula>
    </cfRule>
    <cfRule type="cellIs" dxfId="552" priority="47" stopIfTrue="1" operator="between">
      <formula>2</formula>
      <formula>3</formula>
    </cfRule>
    <cfRule type="cellIs" dxfId="551" priority="48" stopIfTrue="1" operator="between">
      <formula>1</formula>
      <formula>2</formula>
    </cfRule>
    <cfRule type="cellIs" dxfId="550" priority="49" stopIfTrue="1" operator="between">
      <formula>0</formula>
      <formula>1</formula>
    </cfRule>
  </conditionalFormatting>
  <conditionalFormatting sqref="G5:G250">
    <cfRule type="cellIs" dxfId="549" priority="17" stopIfTrue="1" operator="equal">
      <formula>5</formula>
    </cfRule>
    <cfRule type="cellIs" dxfId="548" priority="18" stopIfTrue="1" operator="equal">
      <formula>4</formula>
    </cfRule>
    <cfRule type="cellIs" dxfId="547" priority="19" stopIfTrue="1" operator="equal">
      <formula>3</formula>
    </cfRule>
    <cfRule type="cellIs" dxfId="546" priority="20" stopIfTrue="1" operator="equal">
      <formula>2</formula>
    </cfRule>
    <cfRule type="cellIs" dxfId="545" priority="21" stopIfTrue="1" operator="equal">
      <formula>1</formula>
    </cfRule>
  </conditionalFormatting>
  <conditionalFormatting sqref="H5:H250">
    <cfRule type="cellIs" dxfId="544" priority="12" stopIfTrue="1" operator="equal">
      <formula>"Very High"</formula>
    </cfRule>
    <cfRule type="cellIs" dxfId="543" priority="13" stopIfTrue="1" operator="equal">
      <formula>"High"</formula>
    </cfRule>
    <cfRule type="cellIs" dxfId="542" priority="14" stopIfTrue="1" operator="equal">
      <formula>"Medium"</formula>
    </cfRule>
    <cfRule type="cellIs" dxfId="541" priority="15" stopIfTrue="1" operator="equal">
      <formula>"Low"</formula>
    </cfRule>
    <cfRule type="cellIs" dxfId="540" priority="16" stopIfTrue="1" operator="equal">
      <formula>"Very Low"</formula>
    </cfRule>
  </conditionalFormatting>
  <conditionalFormatting sqref="N5:P250">
    <cfRule type="cellIs" dxfId="539" priority="7" stopIfTrue="1" operator="between">
      <formula>5</formula>
      <formula>5.9</formula>
    </cfRule>
    <cfRule type="cellIs" dxfId="538" priority="8" stopIfTrue="1" operator="between">
      <formula>4</formula>
      <formula>4.9</formula>
    </cfRule>
    <cfRule type="cellIs" dxfId="537" priority="9" stopIfTrue="1" operator="between">
      <formula>3</formula>
      <formula>3.9</formula>
    </cfRule>
    <cfRule type="cellIs" dxfId="536" priority="10" stopIfTrue="1" operator="between">
      <formula>2</formula>
      <formula>2.9</formula>
    </cfRule>
    <cfRule type="cellIs" dxfId="535" priority="11" stopIfTrue="1" operator="between">
      <formula>0</formula>
      <formula>1.9</formula>
    </cfRule>
  </conditionalFormatting>
  <conditionalFormatting sqref="J5:J250">
    <cfRule type="cellIs" dxfId="534" priority="2" stopIfTrue="1" operator="equal">
      <formula>"Very Low"</formula>
    </cfRule>
    <cfRule type="cellIs" dxfId="533" priority="3" stopIfTrue="1" operator="equal">
      <formula>"Low"</formula>
    </cfRule>
    <cfRule type="cellIs" dxfId="532" priority="4" stopIfTrue="1" operator="equal">
      <formula>"Medium"</formula>
    </cfRule>
    <cfRule type="cellIs" dxfId="531" priority="5" stopIfTrue="1" operator="equal">
      <formula>"High"</formula>
    </cfRule>
    <cfRule type="cellIs" dxfId="530" priority="6" stopIfTrue="1" operator="equal">
      <formula>"Very High"</formula>
    </cfRule>
  </conditionalFormatting>
  <conditionalFormatting sqref="A1:U250">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7"/>
  <sheetViews>
    <sheetView workbookViewId="0">
      <selection activeCell="A2" sqref="A2"/>
    </sheetView>
  </sheetViews>
  <sheetFormatPr defaultColWidth="8.54296875" defaultRowHeight="14.5" x14ac:dyDescent="0.35"/>
  <cols>
    <col min="1" max="1" width="43.54296875" style="216" bestFit="1" customWidth="1"/>
    <col min="2" max="2" width="9.453125" style="216" customWidth="1"/>
    <col min="3" max="3" width="17.54296875" style="216" customWidth="1"/>
    <col min="4" max="4" width="9.453125" style="216" customWidth="1"/>
    <col min="5" max="5" width="27.453125" style="216" bestFit="1" customWidth="1"/>
    <col min="6" max="7" width="9.453125" style="216" customWidth="1"/>
    <col min="8" max="8" width="9.54296875" style="216" customWidth="1"/>
    <col min="9" max="9" width="13.54296875" style="216" customWidth="1"/>
    <col min="10" max="10" width="9.54296875" style="216" customWidth="1"/>
    <col min="11" max="20" width="9.453125" style="216" customWidth="1"/>
    <col min="21" max="21" width="11.453125" style="216" bestFit="1" customWidth="1"/>
    <col min="22" max="22" width="8.54296875" style="216" customWidth="1"/>
    <col min="23" max="16384" width="8.54296875" style="216"/>
  </cols>
  <sheetData>
    <row r="1" spans="1:21" ht="23.15" customHeight="1" x14ac:dyDescent="0.5">
      <c r="A1" s="127" t="str">
        <f>"INFORM Severity Index - all countries. Release: "&amp;About!$A$5&amp;""</f>
        <v>INFORM Severity Index - all countries. Release: June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7883</v>
      </c>
      <c r="B2" s="11" t="s">
        <v>7885</v>
      </c>
      <c r="C2" s="11" t="s">
        <v>7886</v>
      </c>
      <c r="D2" s="5" t="s">
        <v>7887</v>
      </c>
      <c r="E2" s="11" t="s">
        <v>7888</v>
      </c>
      <c r="F2" s="71" t="s">
        <v>7889</v>
      </c>
      <c r="G2" s="72" t="s">
        <v>7890</v>
      </c>
      <c r="H2" s="71" t="s">
        <v>7890</v>
      </c>
      <c r="I2" s="73" t="s">
        <v>7891</v>
      </c>
      <c r="J2" s="73" t="s">
        <v>5</v>
      </c>
      <c r="K2" s="75" t="s">
        <v>7892</v>
      </c>
      <c r="L2" s="74" t="s">
        <v>7907</v>
      </c>
      <c r="M2" s="74" t="s">
        <v>7908</v>
      </c>
      <c r="N2" s="49" t="s">
        <v>7895</v>
      </c>
      <c r="O2" s="76" t="s">
        <v>7221</v>
      </c>
      <c r="P2" s="76" t="s">
        <v>7896</v>
      </c>
      <c r="Q2" s="77" t="s">
        <v>7897</v>
      </c>
      <c r="R2" s="78" t="s">
        <v>7898</v>
      </c>
      <c r="S2" s="78" t="s">
        <v>7899</v>
      </c>
      <c r="T2" s="52" t="s">
        <v>7900</v>
      </c>
      <c r="U2" s="126" t="s">
        <v>7901</v>
      </c>
    </row>
    <row r="3" spans="1:21" ht="18" hidden="1" customHeight="1" thickTop="1" x14ac:dyDescent="0.4">
      <c r="A3" s="46" t="s">
        <v>7902</v>
      </c>
      <c r="B3" s="46"/>
      <c r="C3" s="46"/>
      <c r="D3" s="46"/>
      <c r="E3" s="46"/>
      <c r="F3" s="41"/>
      <c r="G3" s="41"/>
      <c r="H3" s="41"/>
      <c r="I3" s="68"/>
      <c r="J3" s="41"/>
      <c r="K3" s="40"/>
      <c r="L3" s="39"/>
      <c r="M3" s="39"/>
      <c r="N3" s="40"/>
      <c r="O3" s="41"/>
      <c r="P3" s="41"/>
      <c r="Q3" s="40"/>
      <c r="R3" s="39"/>
      <c r="S3" s="39"/>
      <c r="T3" s="1"/>
      <c r="U3" s="110"/>
    </row>
    <row r="4" spans="1:21" ht="18" customHeight="1" thickTop="1" x14ac:dyDescent="0.4">
      <c r="A4" s="12" t="s">
        <v>7903</v>
      </c>
      <c r="B4" s="12"/>
      <c r="C4" s="12"/>
      <c r="D4" s="6" t="s">
        <v>7903</v>
      </c>
      <c r="E4" s="12"/>
      <c r="F4" s="34" t="s">
        <v>7904</v>
      </c>
      <c r="G4" s="34" t="s">
        <v>7904</v>
      </c>
      <c r="H4" s="34" t="s">
        <v>7905</v>
      </c>
      <c r="I4" s="34" t="s">
        <v>7906</v>
      </c>
      <c r="J4" s="34" t="s">
        <v>7905</v>
      </c>
      <c r="K4" s="34" t="s">
        <v>7904</v>
      </c>
      <c r="L4" s="34" t="s">
        <v>7904</v>
      </c>
      <c r="M4" s="34" t="s">
        <v>7904</v>
      </c>
      <c r="N4" s="34" t="s">
        <v>7904</v>
      </c>
      <c r="O4" s="34" t="s">
        <v>7904</v>
      </c>
      <c r="P4" s="34" t="s">
        <v>7904</v>
      </c>
      <c r="Q4" s="34" t="s">
        <v>7904</v>
      </c>
      <c r="R4" s="34" t="s">
        <v>7904</v>
      </c>
      <c r="S4" s="34" t="s">
        <v>7904</v>
      </c>
      <c r="T4" s="1"/>
      <c r="U4" s="110"/>
    </row>
    <row r="5" spans="1:21" x14ac:dyDescent="0.35">
      <c r="A5" s="135" t="str">
        <f t="array" ref="A5">IFERROR(INDEX(Lists!$B$2:$B$153,SMALL(IF(Lists!$H$2:$H$153="Yes",ROW(Lists!$B$2:$B$153)),ROW(1:1))-1,1),"")</f>
        <v>Complex crisis in Afghanistan</v>
      </c>
      <c r="B5" s="136" t="str">
        <f>VLOOKUP(A5,Lists!$B$2:$G$153,2,FALSE)</f>
        <v>AFG001</v>
      </c>
      <c r="C5" s="136" t="str">
        <f>VLOOKUP(B5,'INFORM Severity - hidden'!$C$5:$D$160,2,FALSE)</f>
        <v>Afghanistan</v>
      </c>
      <c r="D5" s="136" t="str">
        <f>VLOOKUP(A5,Lists!$B$2:$G$153,3,FALSE)</f>
        <v>AFG</v>
      </c>
      <c r="E5" s="136" t="str">
        <f>VLOOKUP(A5,Lists!$B$2:$G$153,5,FALSE)</f>
        <v>Complex crisis</v>
      </c>
      <c r="F5" s="241">
        <f t="shared" ref="F5:F36" si="0">IF(OR(N5="x",K5="x"),"x",ROUND((5-GEOMEAN(((5-K5)/5*4+1),((5-N5)/5*4+1),((5-N5)/5*4+1)))/4*3.5+Q5*0.3,1))</f>
        <v>4.5</v>
      </c>
      <c r="G5" s="142">
        <f t="shared" ref="G5:G36" si="1">IF(F5="x","x",ROUNDUP(F5,0))</f>
        <v>5</v>
      </c>
      <c r="H5" s="142" t="str">
        <f t="shared" ref="H5:H36" si="2">IF(N5="x","x",IF(K5="x","x",(IF(G5=5,"Very High",IF(G5=4,"High",IF(G5=3,"Medium",IF(G5=2,"Low","Very Low")))))))</f>
        <v>Very High</v>
      </c>
      <c r="I5" s="242" t="str">
        <f>INDEX(Trends!$D$3:$D$404,MATCH(B5,Trends!$C$3:$C$404,0))</f>
        <v>Decreasing</v>
      </c>
      <c r="J5" s="142" t="str">
        <f>VLOOKUP($B5,Reliability!$A$3:$I$170,9,FALSE)</f>
        <v>High</v>
      </c>
      <c r="K5" s="243">
        <f t="shared" ref="K5:K36" si="3">IF(OR(M5="x",L5="x"),"x",ROUND((5-GEOMEAN(((5-L5)/5*4+1),((5-M5)/5*4+1),((5-M5)/5*4+1)))/4*5,1))</f>
        <v>4.7</v>
      </c>
      <c r="L5" s="243">
        <f>VLOOKUP($B5,'Impact of the crisis'!$C$6:$N$170,12,FALSE)</f>
        <v>4.9000000000000004</v>
      </c>
      <c r="M5" s="243">
        <f>VLOOKUP($B5,'Impact of the crisis'!$C$6:$AB$170,26,FALSE)</f>
        <v>4.5999999999999996</v>
      </c>
      <c r="N5" s="243">
        <f>VLOOKUP($B5,'Conditions of people affected'!$C$6:$R$170,16,FALSE)</f>
        <v>4.5</v>
      </c>
      <c r="O5" s="243">
        <f>VLOOKUP($B5,'Conditions of people affected'!$C$6:$R$170,9,FALSE)</f>
        <v>5</v>
      </c>
      <c r="P5" s="243">
        <f>VLOOKUP($B5,'Conditions of people affected'!$C$6:$R$170,15,FALSE)</f>
        <v>4</v>
      </c>
      <c r="Q5" s="243">
        <f t="shared" ref="Q5:Q36" si="4">IF(OR(S5="x",R5="x"),R5,ROUND((5-GEOMEAN(((5-R5)/5*4+1),((5-S5)/5*4+1)))/4*5,1))</f>
        <v>4.3</v>
      </c>
      <c r="R5" s="243">
        <f>VLOOKUP($B5,'Complexity of the crisis'!$C$6:$AN$170,22,FALSE)</f>
        <v>4</v>
      </c>
      <c r="S5" s="244">
        <f>VLOOKUP($B5,'Complexity of the crisis'!$C$6:$AN$170,38,FALSE)</f>
        <v>4.5</v>
      </c>
      <c r="T5" s="141" t="str">
        <f>VLOOKUP(B5,Lists!$C$3:$E$163,3,FALSE)</f>
        <v>Asia</v>
      </c>
      <c r="U5" s="155">
        <f>VLOOKUP(B5,'INFORM Severity - hidden'!$C$5:$V$170,20,FALSE)</f>
        <v>44741</v>
      </c>
    </row>
    <row r="6" spans="1:21" x14ac:dyDescent="0.35">
      <c r="A6" s="137" t="str">
        <f t="array" ref="A6">IFERROR(INDEX(Lists!$B$2:$B$153,SMALL(IF(Lists!$H$2:$H$153="Yes",ROW(Lists!$B$2:$B$153)),ROW(2:2))-1,1),"")</f>
        <v>Drought in South-West Angola</v>
      </c>
      <c r="B6" s="138" t="str">
        <f>VLOOKUP(A6,Lists!$B$2:$G$153,2,FALSE)</f>
        <v>AGO002</v>
      </c>
      <c r="C6" s="138" t="str">
        <f>VLOOKUP(B6,'INFORM Severity - hidden'!$C$5:$D$160,2,FALSE)</f>
        <v>Angola</v>
      </c>
      <c r="D6" s="138" t="str">
        <f>VLOOKUP(A6,Lists!$B$2:$G$153,3,FALSE)</f>
        <v>AGO</v>
      </c>
      <c r="E6" s="138" t="str">
        <f>VLOOKUP(A6,Lists!$B$2:$G$153,5,FALSE)</f>
        <v>Food Security</v>
      </c>
      <c r="F6" s="241">
        <f t="shared" si="0"/>
        <v>3.2</v>
      </c>
      <c r="G6" s="142">
        <f t="shared" si="1"/>
        <v>4</v>
      </c>
      <c r="H6" s="142" t="str">
        <f t="shared" si="2"/>
        <v>High</v>
      </c>
      <c r="I6" s="242" t="str">
        <f>INDEX(Trends!$D$3:$D$404,MATCH(B6,Trends!$C$3:$C$404,0))</f>
        <v>Stable</v>
      </c>
      <c r="J6" s="142" t="str">
        <f>VLOOKUP($B6,Reliability!$A$3:$I$170,9,FALSE)</f>
        <v>Very High</v>
      </c>
      <c r="K6" s="243">
        <f t="shared" si="3"/>
        <v>3</v>
      </c>
      <c r="L6" s="243">
        <f>VLOOKUP($B6,'Impact of the crisis'!$C$6:$N$170,12,FALSE)</f>
        <v>3.7</v>
      </c>
      <c r="M6" s="243">
        <f>VLOOKUP($B6,'Impact of the crisis'!$C$6:$AB$170,26,FALSE)</f>
        <v>2.5</v>
      </c>
      <c r="N6" s="243">
        <f>VLOOKUP($B6,'Conditions of people affected'!$C$6:$R$170,16,FALSE)</f>
        <v>3.85</v>
      </c>
      <c r="O6" s="243">
        <f>VLOOKUP($B6,'Conditions of people affected'!$C$6:$R$170,9,FALSE)</f>
        <v>3.7</v>
      </c>
      <c r="P6" s="243">
        <f>VLOOKUP($B6,'Conditions of people affected'!$C$6:$R$170,15,FALSE)</f>
        <v>4</v>
      </c>
      <c r="Q6" s="243">
        <f t="shared" si="4"/>
        <v>2.4</v>
      </c>
      <c r="R6" s="243">
        <f>VLOOKUP($B6,'Complexity of the crisis'!$C$6:$AN$170,22,FALSE)</f>
        <v>3.1</v>
      </c>
      <c r="S6" s="244">
        <f>VLOOKUP($B6,'Complexity of the crisis'!$C$6:$AN$170,38,FALSE)</f>
        <v>1.5</v>
      </c>
      <c r="T6" s="141" t="str">
        <f>VLOOKUP(B6,Lists!$C$3:$E$163,3,FALSE)</f>
        <v>Africa</v>
      </c>
      <c r="U6" s="155">
        <f>VLOOKUP(B6,'INFORM Severity - hidden'!$C$5:$V$170,20,FALSE)</f>
        <v>44742</v>
      </c>
    </row>
    <row r="7" spans="1:21" x14ac:dyDescent="0.35">
      <c r="A7" s="137" t="str">
        <f t="array" ref="A7">IFERROR(INDEX(Lists!$B$2:$B$153,SMALL(IF(Lists!$H$2:$H$153="Yes",ROW(Lists!$B$2:$B$153)),ROW(3:3))-1,1),"")</f>
        <v>Nagorno-Karabakh Conflict in Armenia</v>
      </c>
      <c r="B7" s="138" t="str">
        <f>VLOOKUP(A7,Lists!$B$2:$G$153,2,FALSE)</f>
        <v>ARM002</v>
      </c>
      <c r="C7" s="138" t="str">
        <f>VLOOKUP(B7,'INFORM Severity - hidden'!$C$5:$D$160,2,FALSE)</f>
        <v>Armenia</v>
      </c>
      <c r="D7" s="138" t="str">
        <f>VLOOKUP(A7,Lists!$B$2:$G$153,3,FALSE)</f>
        <v>ARM</v>
      </c>
      <c r="E7" s="138" t="str">
        <f>VLOOKUP(A7,Lists!$B$2:$G$153,5,FALSE)</f>
        <v>Conflict</v>
      </c>
      <c r="F7" s="241">
        <f t="shared" si="0"/>
        <v>1.3</v>
      </c>
      <c r="G7" s="142">
        <f t="shared" si="1"/>
        <v>2</v>
      </c>
      <c r="H7" s="142" t="str">
        <f t="shared" si="2"/>
        <v>Low</v>
      </c>
      <c r="I7" s="242" t="str">
        <f>INDEX(Trends!$D$3:$D$404,MATCH(B7,Trends!$C$3:$C$404,0))</f>
        <v>Decreasing</v>
      </c>
      <c r="J7" s="142" t="str">
        <f>VLOOKUP($B7,Reliability!$A$3:$I$170,9,FALSE)</f>
        <v>High</v>
      </c>
      <c r="K7" s="243">
        <f t="shared" si="3"/>
        <v>1.8</v>
      </c>
      <c r="L7" s="243">
        <f>VLOOKUP($B7,'Impact of the crisis'!$C$6:$N$170,12,FALSE)</f>
        <v>1.3</v>
      </c>
      <c r="M7" s="243">
        <f>VLOOKUP($B7,'Impact of the crisis'!$C$6:$AB$170,26,FALSE)</f>
        <v>2.1</v>
      </c>
      <c r="N7" s="243">
        <f>VLOOKUP($B7,'Conditions of people affected'!$C$6:$R$170,16,FALSE)</f>
        <v>0.85</v>
      </c>
      <c r="O7" s="243">
        <f>VLOOKUP($B7,'Conditions of people affected'!$C$6:$R$170,9,FALSE)</f>
        <v>0.7</v>
      </c>
      <c r="P7" s="243">
        <f>VLOOKUP($B7,'Conditions of people affected'!$C$6:$R$170,15,FALSE)</f>
        <v>1</v>
      </c>
      <c r="Q7" s="243">
        <f t="shared" si="4"/>
        <v>1.5</v>
      </c>
      <c r="R7" s="243">
        <f>VLOOKUP($B7,'Complexity of the crisis'!$C$6:$AN$170,22,FALSE)</f>
        <v>1.9</v>
      </c>
      <c r="S7" s="244">
        <f>VLOOKUP($B7,'Complexity of the crisis'!$C$6:$AN$170,38,FALSE)</f>
        <v>1</v>
      </c>
      <c r="T7" s="141" t="str">
        <f>VLOOKUP(B7,Lists!$C$3:$E$163,3,FALSE)</f>
        <v>Middle east</v>
      </c>
      <c r="U7" s="155">
        <f>VLOOKUP(B7,'INFORM Severity - hidden'!$C$5:$V$170,20,FALSE)</f>
        <v>44735</v>
      </c>
    </row>
    <row r="8" spans="1:21" x14ac:dyDescent="0.35">
      <c r="A8" s="137" t="str">
        <f t="array" ref="A8">IFERROR(INDEX(Lists!$B$2:$B$153,SMALL(IF(Lists!$H$2:$H$153="Yes",ROW(Lists!$B$2:$B$153)),ROW(4:4))-1,1),"")</f>
        <v>Nagorno-Karabakh conflict in Azerbaijan</v>
      </c>
      <c r="B8" s="138" t="str">
        <f>VLOOKUP(A8,Lists!$B$2:$G$153,2,FALSE)</f>
        <v>AZE002</v>
      </c>
      <c r="C8" s="138" t="str">
        <f>VLOOKUP(B8,'INFORM Severity - hidden'!$C$5:$D$160,2,FALSE)</f>
        <v>Azerbaijan</v>
      </c>
      <c r="D8" s="138" t="str">
        <f>VLOOKUP(A8,Lists!$B$2:$G$153,3,FALSE)</f>
        <v>AZE</v>
      </c>
      <c r="E8" s="138" t="str">
        <f>VLOOKUP(A8,Lists!$B$2:$G$153,5,FALSE)</f>
        <v>Conflict</v>
      </c>
      <c r="F8" s="241" t="str">
        <f t="shared" si="0"/>
        <v>x</v>
      </c>
      <c r="G8" s="142" t="str">
        <f t="shared" si="1"/>
        <v>x</v>
      </c>
      <c r="H8" s="142" t="str">
        <f t="shared" si="2"/>
        <v>x</v>
      </c>
      <c r="I8" s="242" t="str">
        <f>INDEX(Trends!$D$3:$D$404,MATCH(B8,Trends!$C$3:$C$404,0))</f>
        <v>-</v>
      </c>
      <c r="J8" s="142" t="str">
        <f>VLOOKUP($B8,Reliability!$A$3:$I$170,9,FALSE)</f>
        <v>Very Low</v>
      </c>
      <c r="K8" s="243">
        <f t="shared" si="3"/>
        <v>3</v>
      </c>
      <c r="L8" s="243">
        <f>VLOOKUP($B8,'Impact of the crisis'!$C$6:$N$170,12,FALSE)</f>
        <v>2.5</v>
      </c>
      <c r="M8" s="243">
        <f>VLOOKUP($B8,'Impact of the crisis'!$C$6:$AB$170,26,FALSE)</f>
        <v>3.2</v>
      </c>
      <c r="N8" s="243" t="str">
        <f>VLOOKUP($B8,'Conditions of people affected'!$C$6:$R$170,16,FALSE)</f>
        <v>x</v>
      </c>
      <c r="O8" s="243" t="str">
        <f>VLOOKUP($B8,'Conditions of people affected'!$C$6:$R$170,9,FALSE)</f>
        <v>x</v>
      </c>
      <c r="P8" s="243" t="str">
        <f>VLOOKUP($B8,'Conditions of people affected'!$C$6:$R$170,15,FALSE)</f>
        <v>x</v>
      </c>
      <c r="Q8" s="243">
        <f t="shared" si="4"/>
        <v>2.2999999999999998</v>
      </c>
      <c r="R8" s="243">
        <f>VLOOKUP($B8,'Complexity of the crisis'!$C$6:$AN$170,22,FALSE)</f>
        <v>2.6</v>
      </c>
      <c r="S8" s="244">
        <f>VLOOKUP($B8,'Complexity of the crisis'!$C$6:$AN$170,38,FALSE)</f>
        <v>2</v>
      </c>
      <c r="T8" s="141" t="str">
        <f>VLOOKUP(B8,Lists!$C$3:$E$163,3,FALSE)</f>
        <v>Middle east</v>
      </c>
      <c r="U8" s="155">
        <f>VLOOKUP(B8,'INFORM Severity - hidden'!$C$5:$V$170,20,FALSE)</f>
        <v>44742</v>
      </c>
    </row>
    <row r="9" spans="1:21" x14ac:dyDescent="0.35">
      <c r="A9" s="137" t="str">
        <f t="array" ref="A9">IFERROR(INDEX(Lists!$B$2:$B$153,SMALL(IF(Lists!$H$2:$H$153="Yes",ROW(Lists!$B$2:$B$153)),ROW(5:5))-1,1),"")</f>
        <v>Complex in Burundi</v>
      </c>
      <c r="B9" s="138" t="str">
        <f>VLOOKUP(A9,Lists!$B$2:$G$153,2,FALSE)</f>
        <v>BDI001</v>
      </c>
      <c r="C9" s="138" t="str">
        <f>VLOOKUP(B9,'INFORM Severity - hidden'!$C$5:$D$160,2,FALSE)</f>
        <v>Burundi</v>
      </c>
      <c r="D9" s="138" t="str">
        <f>VLOOKUP(A9,Lists!$B$2:$G$153,3,FALSE)</f>
        <v>BDI</v>
      </c>
      <c r="E9" s="138" t="str">
        <f>VLOOKUP(A9,Lists!$B$2:$G$153,5,FALSE)</f>
        <v>Complex crisis</v>
      </c>
      <c r="F9" s="241">
        <f t="shared" si="0"/>
        <v>3.5</v>
      </c>
      <c r="G9" s="142">
        <f t="shared" si="1"/>
        <v>4</v>
      </c>
      <c r="H9" s="142" t="str">
        <f t="shared" si="2"/>
        <v>High</v>
      </c>
      <c r="I9" s="242" t="str">
        <f>INDEX(Trends!$D$3:$D$404,MATCH(B9,Trends!$C$3:$C$404,0))</f>
        <v>Decreasing</v>
      </c>
      <c r="J9" s="142" t="str">
        <f>VLOOKUP($B9,Reliability!$A$3:$I$170,9,FALSE)</f>
        <v>Very High</v>
      </c>
      <c r="K9" s="243">
        <f t="shared" si="3"/>
        <v>3.9</v>
      </c>
      <c r="L9" s="243">
        <f>VLOOKUP($B9,'Impact of the crisis'!$C$6:$N$170,12,FALSE)</f>
        <v>4</v>
      </c>
      <c r="M9" s="243">
        <f>VLOOKUP($B9,'Impact of the crisis'!$C$6:$AB$170,26,FALSE)</f>
        <v>3.8</v>
      </c>
      <c r="N9" s="243">
        <f>VLOOKUP($B9,'Conditions of people affected'!$C$6:$R$170,16,FALSE)</f>
        <v>3.4</v>
      </c>
      <c r="O9" s="243">
        <f>VLOOKUP($B9,'Conditions of people affected'!$C$6:$R$170,9,FALSE)</f>
        <v>3.8</v>
      </c>
      <c r="P9" s="243">
        <f>VLOOKUP($B9,'Conditions of people affected'!$C$6:$R$170,15,FALSE)</f>
        <v>3</v>
      </c>
      <c r="Q9" s="243">
        <f t="shared" si="4"/>
        <v>3.3</v>
      </c>
      <c r="R9" s="243">
        <f>VLOOKUP($B9,'Complexity of the crisis'!$C$6:$AN$170,22,FALSE)</f>
        <v>3</v>
      </c>
      <c r="S9" s="244">
        <f>VLOOKUP($B9,'Complexity of the crisis'!$C$6:$AN$170,38,FALSE)</f>
        <v>3.5</v>
      </c>
      <c r="T9" s="141" t="str">
        <f>VLOOKUP(B9,Lists!$C$3:$E$163,3,FALSE)</f>
        <v>Africa</v>
      </c>
      <c r="U9" s="155">
        <f>VLOOKUP(B9,'INFORM Severity - hidden'!$C$5:$V$170,20,FALSE)</f>
        <v>44711</v>
      </c>
    </row>
    <row r="10" spans="1:21" x14ac:dyDescent="0.35">
      <c r="A10" s="137" t="str">
        <f t="array" ref="A10">IFERROR(INDEX(Lists!$B$2:$B$153,SMALL(IF(Lists!$H$2:$H$153="Yes",ROW(Lists!$B$2:$B$153)),ROW(6:6))-1,1),"")</f>
        <v>Conflict in Burkina Faso</v>
      </c>
      <c r="B10" s="138" t="str">
        <f>VLOOKUP(A10,Lists!$B$2:$G$153,2,FALSE)</f>
        <v>BFA002</v>
      </c>
      <c r="C10" s="138" t="str">
        <f>VLOOKUP(B10,'INFORM Severity - hidden'!$C$5:$D$160,2,FALSE)</f>
        <v>Burkina Faso</v>
      </c>
      <c r="D10" s="138" t="str">
        <f>VLOOKUP(A10,Lists!$B$2:$G$153,3,FALSE)</f>
        <v>BFA</v>
      </c>
      <c r="E10" s="138" t="str">
        <f>VLOOKUP(A10,Lists!$B$2:$G$153,5,FALSE)</f>
        <v>Conflict</v>
      </c>
      <c r="F10" s="241">
        <f t="shared" si="0"/>
        <v>3.9</v>
      </c>
      <c r="G10" s="142">
        <f t="shared" si="1"/>
        <v>4</v>
      </c>
      <c r="H10" s="142" t="str">
        <f t="shared" si="2"/>
        <v>High</v>
      </c>
      <c r="I10" s="242" t="str">
        <f>INDEX(Trends!$D$3:$D$404,MATCH(B10,Trends!$C$3:$C$404,0))</f>
        <v>Stable</v>
      </c>
      <c r="J10" s="142" t="str">
        <f>VLOOKUP($B10,Reliability!$A$3:$I$170,9,FALSE)</f>
        <v>High</v>
      </c>
      <c r="K10" s="243">
        <f t="shared" si="3"/>
        <v>4</v>
      </c>
      <c r="L10" s="243">
        <f>VLOOKUP($B10,'Impact of the crisis'!$C$6:$N$170,12,FALSE)</f>
        <v>2.5</v>
      </c>
      <c r="M10" s="243">
        <f>VLOOKUP($B10,'Impact of the crisis'!$C$6:$AB$170,26,FALSE)</f>
        <v>4.5</v>
      </c>
      <c r="N10" s="243">
        <f>VLOOKUP($B10,'Conditions of people affected'!$C$6:$R$170,16,FALSE)</f>
        <v>4.3</v>
      </c>
      <c r="O10" s="243">
        <f>VLOOKUP($B10,'Conditions of people affected'!$C$6:$R$170,9,FALSE)</f>
        <v>3.6</v>
      </c>
      <c r="P10" s="243">
        <f>VLOOKUP($B10,'Conditions of people affected'!$C$6:$R$170,15,FALSE)</f>
        <v>5</v>
      </c>
      <c r="Q10" s="243">
        <f t="shared" si="4"/>
        <v>3.3</v>
      </c>
      <c r="R10" s="243">
        <f>VLOOKUP($B10,'Complexity of the crisis'!$C$6:$AN$170,22,FALSE)</f>
        <v>3.1</v>
      </c>
      <c r="S10" s="244">
        <f>VLOOKUP($B10,'Complexity of the crisis'!$C$6:$AN$170,38,FALSE)</f>
        <v>3.5</v>
      </c>
      <c r="T10" s="141" t="str">
        <f>VLOOKUP(B10,Lists!$C$3:$E$163,3,FALSE)</f>
        <v>Africa</v>
      </c>
      <c r="U10" s="155">
        <f>VLOOKUP(B10,'INFORM Severity - hidden'!$C$5:$V$170,20,FALSE)</f>
        <v>44676</v>
      </c>
    </row>
    <row r="11" spans="1:21" x14ac:dyDescent="0.35">
      <c r="A11" s="137" t="str">
        <f t="array" ref="A11">IFERROR(INDEX(Lists!$B$2:$B$153,SMALL(IF(Lists!$H$2:$H$153="Yes",ROW(Lists!$B$2:$B$153)),ROW(7:7))-1,1),"")</f>
        <v>Mutliple crises in Bangladesh</v>
      </c>
      <c r="B11" s="138" t="str">
        <f>VLOOKUP(A11,Lists!$B$2:$G$153,2,FALSE)</f>
        <v>BGD001</v>
      </c>
      <c r="C11" s="138" t="str">
        <f>VLOOKUP(B11,'INFORM Severity - hidden'!$C$5:$D$160,2,FALSE)</f>
        <v>Bangladesh</v>
      </c>
      <c r="D11" s="138" t="str">
        <f>VLOOKUP(A11,Lists!$B$2:$G$153,3,FALSE)</f>
        <v>BGD</v>
      </c>
      <c r="E11" s="138" t="str">
        <f>VLOOKUP(A11,Lists!$B$2:$G$153,5,FALSE)</f>
        <v>Multiple crises country</v>
      </c>
      <c r="F11" s="241">
        <f t="shared" si="0"/>
        <v>3.4</v>
      </c>
      <c r="G11" s="142">
        <f t="shared" si="1"/>
        <v>4</v>
      </c>
      <c r="H11" s="142" t="str">
        <f t="shared" si="2"/>
        <v>High</v>
      </c>
      <c r="I11" s="242" t="str">
        <f>INDEX(Trends!$D$3:$D$404,MATCH(B11,Trends!$C$3:$C$404,0))</f>
        <v>-</v>
      </c>
      <c r="J11" s="142" t="str">
        <f>VLOOKUP($B11,Reliability!$A$3:$I$170,9,FALSE)</f>
        <v>Very High</v>
      </c>
      <c r="K11" s="243">
        <f t="shared" si="3"/>
        <v>3</v>
      </c>
      <c r="L11" s="243">
        <f>VLOOKUP($B11,'Impact of the crisis'!$C$6:$N$170,12,FALSE)</f>
        <v>2.7</v>
      </c>
      <c r="M11" s="243">
        <f>VLOOKUP($B11,'Impact of the crisis'!$C$6:$AB$170,26,FALSE)</f>
        <v>3.1</v>
      </c>
      <c r="N11" s="243">
        <f>VLOOKUP($B11,'Conditions of people affected'!$C$6:$R$170,16,FALSE)</f>
        <v>3.75</v>
      </c>
      <c r="O11" s="243">
        <f>VLOOKUP($B11,'Conditions of people affected'!$C$6:$R$170,9,FALSE)</f>
        <v>4.5</v>
      </c>
      <c r="P11" s="243">
        <f>VLOOKUP($B11,'Conditions of people affected'!$C$6:$R$170,15,FALSE)</f>
        <v>3</v>
      </c>
      <c r="Q11" s="243">
        <f t="shared" si="4"/>
        <v>3.1</v>
      </c>
      <c r="R11" s="243">
        <f>VLOOKUP($B11,'Complexity of the crisis'!$C$6:$AN$170,22,FALSE)</f>
        <v>2.7</v>
      </c>
      <c r="S11" s="244">
        <f>VLOOKUP($B11,'Complexity of the crisis'!$C$6:$AN$170,38,FALSE)</f>
        <v>3.5</v>
      </c>
      <c r="T11" s="141" t="str">
        <f>VLOOKUP(B11,Lists!$C$3:$E$163,3,FALSE)</f>
        <v>Asia</v>
      </c>
      <c r="U11" s="155">
        <f>VLOOKUP(B11,'INFORM Severity - hidden'!$C$5:$V$170,20,FALSE)</f>
        <v>44741</v>
      </c>
    </row>
    <row r="12" spans="1:21" x14ac:dyDescent="0.35">
      <c r="A12" s="137" t="str">
        <f t="array" ref="A12">IFERROR(INDEX(Lists!$B$2:$B$153,SMALL(IF(Lists!$H$2:$H$153="Yes",ROW(Lists!$B$2:$B$153)),ROW(8:8))-1,1),"")</f>
        <v>Country level Brazil</v>
      </c>
      <c r="B12" s="138" t="str">
        <f>VLOOKUP(A12,Lists!$B$2:$G$153,2,FALSE)</f>
        <v>BRA001</v>
      </c>
      <c r="C12" s="138" t="str">
        <f>VLOOKUP(B12,'INFORM Severity - hidden'!$C$5:$D$160,2,FALSE)</f>
        <v>Brazil</v>
      </c>
      <c r="D12" s="138" t="str">
        <f>VLOOKUP(A12,Lists!$B$2:$G$153,3,FALSE)</f>
        <v>BRA</v>
      </c>
      <c r="E12" s="138" t="str">
        <f>VLOOKUP(A12,Lists!$B$2:$G$153,5,FALSE)</f>
        <v>Multiple crises country</v>
      </c>
      <c r="F12" s="241">
        <f t="shared" si="0"/>
        <v>2.8</v>
      </c>
      <c r="G12" s="142">
        <f t="shared" si="1"/>
        <v>3</v>
      </c>
      <c r="H12" s="142" t="str">
        <f t="shared" si="2"/>
        <v>Medium</v>
      </c>
      <c r="I12" s="242" t="str">
        <f>INDEX(Trends!$D$3:$D$404,MATCH(B12,Trends!$C$3:$C$404,0))</f>
        <v>Increasing</v>
      </c>
      <c r="J12" s="142" t="str">
        <f>VLOOKUP($B12,Reliability!$A$3:$I$170,9,FALSE)</f>
        <v>Very High</v>
      </c>
      <c r="K12" s="243">
        <f t="shared" si="3"/>
        <v>4.0999999999999996</v>
      </c>
      <c r="L12" s="243">
        <f>VLOOKUP($B12,'Impact of the crisis'!$C$6:$N$170,12,FALSE)</f>
        <v>4.8</v>
      </c>
      <c r="M12" s="243">
        <f>VLOOKUP($B12,'Impact of the crisis'!$C$6:$AB$170,26,FALSE)</f>
        <v>3.6</v>
      </c>
      <c r="N12" s="243">
        <f>VLOOKUP($B12,'Conditions of people affected'!$C$6:$R$170,16,FALSE)</f>
        <v>1.8</v>
      </c>
      <c r="O12" s="243">
        <f>VLOOKUP($B12,'Conditions of people affected'!$C$6:$R$170,9,FALSE)</f>
        <v>2.6</v>
      </c>
      <c r="P12" s="243">
        <f>VLOOKUP($B12,'Conditions of people affected'!$C$6:$R$170,15,FALSE)</f>
        <v>1</v>
      </c>
      <c r="Q12" s="243">
        <f t="shared" si="4"/>
        <v>3</v>
      </c>
      <c r="R12" s="243">
        <f>VLOOKUP($B12,'Complexity of the crisis'!$C$6:$AN$170,22,FALSE)</f>
        <v>2.9</v>
      </c>
      <c r="S12" s="244">
        <f>VLOOKUP($B12,'Complexity of the crisis'!$C$6:$AN$170,38,FALSE)</f>
        <v>3</v>
      </c>
      <c r="T12" s="141" t="str">
        <f>VLOOKUP(B12,Lists!$C$3:$E$163,3,FALSE)</f>
        <v>Americas</v>
      </c>
      <c r="U12" s="155">
        <f>VLOOKUP(B12,'INFORM Severity - hidden'!$C$5:$V$170,20,FALSE)</f>
        <v>44742</v>
      </c>
    </row>
    <row r="13" spans="1:21" x14ac:dyDescent="0.35">
      <c r="A13" s="137" t="str">
        <f t="array" ref="A13">IFERROR(INDEX(Lists!$B$2:$B$153,SMALL(IF(Lists!$H$2:$H$153="Yes",ROW(Lists!$B$2:$B$153)),ROW(9:9))-1,1),"")</f>
        <v>Complex crisis in CAR</v>
      </c>
      <c r="B13" s="138" t="str">
        <f>VLOOKUP(A13,Lists!$B$2:$G$153,2,FALSE)</f>
        <v>CAF001</v>
      </c>
      <c r="C13" s="138" t="str">
        <f>VLOOKUP(B13,'INFORM Severity - hidden'!$C$5:$D$160,2,FALSE)</f>
        <v>CAR</v>
      </c>
      <c r="D13" s="138" t="str">
        <f>VLOOKUP(A13,Lists!$B$2:$G$153,3,FALSE)</f>
        <v>CAF</v>
      </c>
      <c r="E13" s="138" t="str">
        <f>VLOOKUP(A13,Lists!$B$2:$G$153,5,FALSE)</f>
        <v>Complex crisis</v>
      </c>
      <c r="F13" s="241">
        <f t="shared" si="0"/>
        <v>4.0999999999999996</v>
      </c>
      <c r="G13" s="142">
        <f t="shared" si="1"/>
        <v>5</v>
      </c>
      <c r="H13" s="142" t="str">
        <f t="shared" si="2"/>
        <v>Very High</v>
      </c>
      <c r="I13" s="242" t="str">
        <f>INDEX(Trends!$D$3:$D$404,MATCH(B13,Trends!$C$3:$C$404,0))</f>
        <v>Decreasing</v>
      </c>
      <c r="J13" s="142" t="str">
        <f>VLOOKUP($B13,Reliability!$A$3:$I$170,9,FALSE)</f>
        <v>Very High</v>
      </c>
      <c r="K13" s="243">
        <f t="shared" si="3"/>
        <v>4.5</v>
      </c>
      <c r="L13" s="243">
        <f>VLOOKUP($B13,'Impact of the crisis'!$C$6:$N$170,12,FALSE)</f>
        <v>4.3</v>
      </c>
      <c r="M13" s="243">
        <f>VLOOKUP($B13,'Impact of the crisis'!$C$6:$AB$170,26,FALSE)</f>
        <v>4.5999999999999996</v>
      </c>
      <c r="N13" s="243">
        <f>VLOOKUP($B13,'Conditions of people affected'!$C$6:$R$170,16,FALSE)</f>
        <v>3.95</v>
      </c>
      <c r="O13" s="243">
        <f>VLOOKUP($B13,'Conditions of people affected'!$C$6:$R$170,9,FALSE)</f>
        <v>3.9</v>
      </c>
      <c r="P13" s="243">
        <f>VLOOKUP($B13,'Conditions of people affected'!$C$6:$R$170,15,FALSE)</f>
        <v>4</v>
      </c>
      <c r="Q13" s="243">
        <f t="shared" si="4"/>
        <v>4.0999999999999996</v>
      </c>
      <c r="R13" s="243">
        <f>VLOOKUP($B13,'Complexity of the crisis'!$C$6:$AN$170,22,FALSE)</f>
        <v>4.0999999999999996</v>
      </c>
      <c r="S13" s="244">
        <f>VLOOKUP($B13,'Complexity of the crisis'!$C$6:$AN$170,38,FALSE)</f>
        <v>4</v>
      </c>
      <c r="T13" s="141" t="str">
        <f>VLOOKUP(B13,Lists!$C$3:$E$163,3,FALSE)</f>
        <v>Africa</v>
      </c>
      <c r="U13" s="155">
        <f>VLOOKUP(B13,'INFORM Severity - hidden'!$C$5:$V$170,20,FALSE)</f>
        <v>44742</v>
      </c>
    </row>
    <row r="14" spans="1:21" x14ac:dyDescent="0.35">
      <c r="A14" s="137" t="str">
        <f t="array" ref="A14">IFERROR(INDEX(Lists!$B$2:$B$153,SMALL(IF(Lists!$H$2:$H$153="Yes",ROW(Lists!$B$2:$B$153)),ROW(10:10))-1,1),"")</f>
        <v>Venezuela displacement in Chile</v>
      </c>
      <c r="B14" s="138" t="str">
        <f>VLOOKUP(A14,Lists!$B$2:$G$153,2,FALSE)</f>
        <v>CHL002</v>
      </c>
      <c r="C14" s="138" t="str">
        <f>VLOOKUP(B14,'INFORM Severity - hidden'!$C$5:$D$160,2,FALSE)</f>
        <v>Chile</v>
      </c>
      <c r="D14" s="138" t="str">
        <f>VLOOKUP(A14,Lists!$B$2:$G$153,3,FALSE)</f>
        <v>CHL</v>
      </c>
      <c r="E14" s="138" t="str">
        <f>VLOOKUP(A14,Lists!$B$2:$G$153,5,FALSE)</f>
        <v>International displacement</v>
      </c>
      <c r="F14" s="241">
        <f t="shared" si="0"/>
        <v>2.6</v>
      </c>
      <c r="G14" s="142">
        <f t="shared" si="1"/>
        <v>3</v>
      </c>
      <c r="H14" s="142" t="str">
        <f t="shared" si="2"/>
        <v>Medium</v>
      </c>
      <c r="I14" s="242" t="str">
        <f>INDEX(Trends!$D$3:$D$404,MATCH(B14,Trends!$C$3:$C$404,0))</f>
        <v>Increasing</v>
      </c>
      <c r="J14" s="142" t="str">
        <f>VLOOKUP($B14,Reliability!$A$3:$I$170,9,FALSE)</f>
        <v>Very High</v>
      </c>
      <c r="K14" s="243">
        <f t="shared" si="3"/>
        <v>3.7</v>
      </c>
      <c r="L14" s="243">
        <f>VLOOKUP($B14,'Impact of the crisis'!$C$6:$N$170,12,FALSE)</f>
        <v>4.8</v>
      </c>
      <c r="M14" s="243">
        <f>VLOOKUP($B14,'Impact of the crisis'!$C$6:$AB$170,26,FALSE)</f>
        <v>2.9</v>
      </c>
      <c r="N14" s="243">
        <f>VLOOKUP($B14,'Conditions of people affected'!$C$6:$R$170,16,FALSE)</f>
        <v>2.4</v>
      </c>
      <c r="O14" s="243">
        <f>VLOOKUP($B14,'Conditions of people affected'!$C$6:$R$170,9,FALSE)</f>
        <v>2.8</v>
      </c>
      <c r="P14" s="243">
        <f>VLOOKUP($B14,'Conditions of people affected'!$C$6:$R$170,15,FALSE)</f>
        <v>2</v>
      </c>
      <c r="Q14" s="243">
        <f t="shared" si="4"/>
        <v>2</v>
      </c>
      <c r="R14" s="243">
        <f>VLOOKUP($B14,'Complexity of the crisis'!$C$6:$AN$170,22,FALSE)</f>
        <v>1.5</v>
      </c>
      <c r="S14" s="244">
        <f>VLOOKUP($B14,'Complexity of the crisis'!$C$6:$AN$170,38,FALSE)</f>
        <v>2.5</v>
      </c>
      <c r="T14" s="141" t="str">
        <f>VLOOKUP(B14,Lists!$C$3:$E$163,3,FALSE)</f>
        <v>Americas</v>
      </c>
      <c r="U14" s="155">
        <f>VLOOKUP(B14,'INFORM Severity - hidden'!$C$5:$V$170,20,FALSE)</f>
        <v>44742</v>
      </c>
    </row>
    <row r="15" spans="1:21" x14ac:dyDescent="0.35">
      <c r="A15" s="137" t="str">
        <f t="array" ref="A15">IFERROR(INDEX(Lists!$B$2:$B$153,SMALL(IF(Lists!$H$2:$H$153="Yes",ROW(Lists!$B$2:$B$153)),ROW(11:11))-1,1),"")</f>
        <v>Multiple crises in Cameroon</v>
      </c>
      <c r="B15" s="138" t="str">
        <f>VLOOKUP(A15,Lists!$B$2:$G$153,2,FALSE)</f>
        <v>CMR001</v>
      </c>
      <c r="C15" s="138" t="str">
        <f>VLOOKUP(B15,'INFORM Severity - hidden'!$C$5:$D$160,2,FALSE)</f>
        <v>Cameroon</v>
      </c>
      <c r="D15" s="138" t="str">
        <f>VLOOKUP(A15,Lists!$B$2:$G$153,3,FALSE)</f>
        <v>CMR</v>
      </c>
      <c r="E15" s="138" t="str">
        <f>VLOOKUP(A15,Lists!$B$2:$G$153,5,FALSE)</f>
        <v>Multiple crises country</v>
      </c>
      <c r="F15" s="241">
        <f t="shared" si="0"/>
        <v>4.0999999999999996</v>
      </c>
      <c r="G15" s="142">
        <f t="shared" si="1"/>
        <v>5</v>
      </c>
      <c r="H15" s="142" t="str">
        <f t="shared" si="2"/>
        <v>Very High</v>
      </c>
      <c r="I15" s="242" t="str">
        <f>INDEX(Trends!$D$3:$D$404,MATCH(B15,Trends!$C$3:$C$404,0))</f>
        <v>Decreasing</v>
      </c>
      <c r="J15" s="142" t="str">
        <f>VLOOKUP($B15,Reliability!$A$3:$I$170,9,FALSE)</f>
        <v>Very High</v>
      </c>
      <c r="K15" s="243">
        <f t="shared" si="3"/>
        <v>4</v>
      </c>
      <c r="L15" s="243">
        <f>VLOOKUP($B15,'Impact of the crisis'!$C$6:$N$170,12,FALSE)</f>
        <v>4.7</v>
      </c>
      <c r="M15" s="243">
        <f>VLOOKUP($B15,'Impact of the crisis'!$C$6:$AB$170,26,FALSE)</f>
        <v>3.6</v>
      </c>
      <c r="N15" s="243">
        <f>VLOOKUP($B15,'Conditions of people affected'!$C$6:$R$170,16,FALSE)</f>
        <v>4.5</v>
      </c>
      <c r="O15" s="243">
        <f>VLOOKUP($B15,'Conditions of people affected'!$C$6:$R$170,9,FALSE)</f>
        <v>5</v>
      </c>
      <c r="P15" s="243">
        <f>VLOOKUP($B15,'Conditions of people affected'!$C$6:$R$170,15,FALSE)</f>
        <v>4</v>
      </c>
      <c r="Q15" s="243">
        <f t="shared" si="4"/>
        <v>3.4</v>
      </c>
      <c r="R15" s="243">
        <f>VLOOKUP($B15,'Complexity of the crisis'!$C$6:$AN$170,22,FALSE)</f>
        <v>3.7</v>
      </c>
      <c r="S15" s="244">
        <f>VLOOKUP($B15,'Complexity of the crisis'!$C$6:$AN$170,38,FALSE)</f>
        <v>3</v>
      </c>
      <c r="T15" s="141" t="str">
        <f>VLOOKUP(B15,Lists!$C$3:$E$163,3,FALSE)</f>
        <v>Africa</v>
      </c>
      <c r="U15" s="155">
        <f>VLOOKUP(B15,'INFORM Severity - hidden'!$C$5:$V$170,20,FALSE)</f>
        <v>44742</v>
      </c>
    </row>
    <row r="16" spans="1:21" x14ac:dyDescent="0.35">
      <c r="A16" s="137" t="str">
        <f t="array" ref="A16">IFERROR(INDEX(Lists!$B$2:$B$153,SMALL(IF(Lists!$H$2:$H$153="Yes",ROW(Lists!$B$2:$B$153)),ROW(12:12))-1,1),"")</f>
        <v>Complex crisis in DRC</v>
      </c>
      <c r="B16" s="138" t="str">
        <f>VLOOKUP(A16,Lists!$B$2:$G$153,2,FALSE)</f>
        <v>COD001</v>
      </c>
      <c r="C16" s="138" t="str">
        <f>VLOOKUP(B16,'INFORM Severity - hidden'!$C$5:$D$160,2,FALSE)</f>
        <v>DRC</v>
      </c>
      <c r="D16" s="138" t="str">
        <f>VLOOKUP(A16,Lists!$B$2:$G$153,3,FALSE)</f>
        <v>COD</v>
      </c>
      <c r="E16" s="138" t="str">
        <f>VLOOKUP(A16,Lists!$B$2:$G$153,5,FALSE)</f>
        <v>Complex crisis</v>
      </c>
      <c r="F16" s="241">
        <f t="shared" si="0"/>
        <v>4.2</v>
      </c>
      <c r="G16" s="142">
        <f t="shared" si="1"/>
        <v>5</v>
      </c>
      <c r="H16" s="142" t="str">
        <f t="shared" si="2"/>
        <v>Very High</v>
      </c>
      <c r="I16" s="242" t="str">
        <f>INDEX(Trends!$D$3:$D$404,MATCH(B16,Trends!$C$3:$C$404,0))</f>
        <v>Decreasing</v>
      </c>
      <c r="J16" s="142" t="str">
        <f>VLOOKUP($B16,Reliability!$A$3:$I$170,9,FALSE)</f>
        <v>High</v>
      </c>
      <c r="K16" s="243">
        <f t="shared" si="3"/>
        <v>4.4000000000000004</v>
      </c>
      <c r="L16" s="243">
        <f>VLOOKUP($B16,'Impact of the crisis'!$C$6:$N$170,12,FALSE)</f>
        <v>4.7</v>
      </c>
      <c r="M16" s="243">
        <f>VLOOKUP($B16,'Impact of the crisis'!$C$6:$AB$170,26,FALSE)</f>
        <v>4.3</v>
      </c>
      <c r="N16" s="243">
        <f>VLOOKUP($B16,'Conditions of people affected'!$C$6:$R$170,16,FALSE)</f>
        <v>4</v>
      </c>
      <c r="O16" s="243">
        <f>VLOOKUP($B16,'Conditions of people affected'!$C$6:$R$170,9,FALSE)</f>
        <v>5</v>
      </c>
      <c r="P16" s="243">
        <f>VLOOKUP($B16,'Conditions of people affected'!$C$6:$R$170,15,FALSE)</f>
        <v>3</v>
      </c>
      <c r="Q16" s="243">
        <f t="shared" si="4"/>
        <v>4.4000000000000004</v>
      </c>
      <c r="R16" s="243">
        <f>VLOOKUP($B16,'Complexity of the crisis'!$C$6:$AN$170,22,FALSE)</f>
        <v>4.3</v>
      </c>
      <c r="S16" s="244">
        <f>VLOOKUP($B16,'Complexity of the crisis'!$C$6:$AN$170,38,FALSE)</f>
        <v>4.5</v>
      </c>
      <c r="T16" s="141" t="str">
        <f>VLOOKUP(B16,Lists!$C$3:$E$163,3,FALSE)</f>
        <v>Africa</v>
      </c>
      <c r="U16" s="155">
        <f>VLOOKUP(B16,'INFORM Severity - hidden'!$C$5:$V$170,20,FALSE)</f>
        <v>44742</v>
      </c>
    </row>
    <row r="17" spans="1:21" x14ac:dyDescent="0.35">
      <c r="A17" s="137" t="str">
        <f t="array" ref="A17">IFERROR(INDEX(Lists!$B$2:$B$153,SMALL(IF(Lists!$H$2:$H$153="Yes",ROW(Lists!$B$2:$B$153)),ROW(13:13))-1,1),"")</f>
        <v>Complex crisis in Congo</v>
      </c>
      <c r="B17" s="138" t="str">
        <f>VLOOKUP(A17,Lists!$B$2:$G$153,2,FALSE)</f>
        <v>COG001</v>
      </c>
      <c r="C17" s="138" t="str">
        <f>VLOOKUP(B17,'INFORM Severity - hidden'!$C$5:$D$160,2,FALSE)</f>
        <v>Congo</v>
      </c>
      <c r="D17" s="138" t="str">
        <f>VLOOKUP(A17,Lists!$B$2:$G$153,3,FALSE)</f>
        <v>COG</v>
      </c>
      <c r="E17" s="138" t="str">
        <f>VLOOKUP(A17,Lists!$B$2:$G$153,5,FALSE)</f>
        <v>Complex crisis</v>
      </c>
      <c r="F17" s="241">
        <f t="shared" si="0"/>
        <v>2.4</v>
      </c>
      <c r="G17" s="142">
        <f t="shared" si="1"/>
        <v>3</v>
      </c>
      <c r="H17" s="142" t="str">
        <f t="shared" si="2"/>
        <v>Medium</v>
      </c>
      <c r="I17" s="242" t="str">
        <f>INDEX(Trends!$D$3:$D$404,MATCH(B17,Trends!$C$3:$C$404,0))</f>
        <v>Decreasing</v>
      </c>
      <c r="J17" s="142" t="str">
        <f>VLOOKUP($B17,Reliability!$A$3:$I$170,9,FALSE)</f>
        <v>Medium</v>
      </c>
      <c r="K17" s="243">
        <f t="shared" si="3"/>
        <v>3.1</v>
      </c>
      <c r="L17" s="243">
        <f>VLOOKUP($B17,'Impact of the crisis'!$C$6:$N$170,12,FALSE)</f>
        <v>3</v>
      </c>
      <c r="M17" s="243">
        <f>VLOOKUP($B17,'Impact of the crisis'!$C$6:$AB$170,26,FALSE)</f>
        <v>3.1</v>
      </c>
      <c r="N17" s="243">
        <f>VLOOKUP($B17,'Conditions of people affected'!$C$6:$R$170,16,FALSE)</f>
        <v>2</v>
      </c>
      <c r="O17" s="243">
        <f>VLOOKUP($B17,'Conditions of people affected'!$C$6:$R$170,9,FALSE)</f>
        <v>1</v>
      </c>
      <c r="P17" s="243">
        <f>VLOOKUP($B17,'Conditions of people affected'!$C$6:$R$170,15,FALSE)</f>
        <v>3</v>
      </c>
      <c r="Q17" s="243">
        <f t="shared" si="4"/>
        <v>2.4</v>
      </c>
      <c r="R17" s="243">
        <f>VLOOKUP($B17,'Complexity of the crisis'!$C$6:$AN$170,22,FALSE)</f>
        <v>2.8</v>
      </c>
      <c r="S17" s="244">
        <f>VLOOKUP($B17,'Complexity of the crisis'!$C$6:$AN$170,38,FALSE)</f>
        <v>2</v>
      </c>
      <c r="T17" s="141" t="str">
        <f>VLOOKUP(B17,Lists!$C$3:$E$163,3,FALSE)</f>
        <v>Africa</v>
      </c>
      <c r="U17" s="155">
        <f>VLOOKUP(B17,'INFORM Severity - hidden'!$C$5:$V$170,20,FALSE)</f>
        <v>44741</v>
      </c>
    </row>
    <row r="18" spans="1:21" x14ac:dyDescent="0.35">
      <c r="A18" s="137" t="str">
        <f t="array" ref="A18">IFERROR(INDEX(Lists!$B$2:$B$153,SMALL(IF(Lists!$H$2:$H$153="Yes",ROW(Lists!$B$2:$B$153)),ROW(14:14))-1,1),"")</f>
        <v>Complex crisis in Colombia</v>
      </c>
      <c r="B18" s="138" t="str">
        <f>VLOOKUP(A18,Lists!$B$2:$G$153,2,FALSE)</f>
        <v>COL001</v>
      </c>
      <c r="C18" s="138" t="str">
        <f>VLOOKUP(B18,'INFORM Severity - hidden'!$C$5:$D$160,2,FALSE)</f>
        <v>Colombia</v>
      </c>
      <c r="D18" s="138" t="str">
        <f>VLOOKUP(A18,Lists!$B$2:$G$153,3,FALSE)</f>
        <v>COL</v>
      </c>
      <c r="E18" s="138" t="str">
        <f>VLOOKUP(A18,Lists!$B$2:$G$153,5,FALSE)</f>
        <v>Complex crisis</v>
      </c>
      <c r="F18" s="241">
        <f t="shared" si="0"/>
        <v>3.9</v>
      </c>
      <c r="G18" s="142">
        <f t="shared" si="1"/>
        <v>4</v>
      </c>
      <c r="H18" s="142" t="str">
        <f t="shared" si="2"/>
        <v>High</v>
      </c>
      <c r="I18" s="242" t="str">
        <f>INDEX(Trends!$D$3:$D$404,MATCH(B18,Trends!$C$3:$C$404,0))</f>
        <v>Decreasing</v>
      </c>
      <c r="J18" s="142" t="str">
        <f>VLOOKUP($B18,Reliability!$A$3:$I$170,9,FALSE)</f>
        <v>Very High</v>
      </c>
      <c r="K18" s="243">
        <f t="shared" si="3"/>
        <v>3.7</v>
      </c>
      <c r="L18" s="243">
        <f>VLOOKUP($B18,'Impact of the crisis'!$C$6:$N$170,12,FALSE)</f>
        <v>5</v>
      </c>
      <c r="M18" s="243">
        <f>VLOOKUP($B18,'Impact of the crisis'!$C$6:$AB$170,26,FALSE)</f>
        <v>2.7</v>
      </c>
      <c r="N18" s="243">
        <f>VLOOKUP($B18,'Conditions of people affected'!$C$6:$R$170,16,FALSE)</f>
        <v>4.4000000000000004</v>
      </c>
      <c r="O18" s="243">
        <f>VLOOKUP($B18,'Conditions of people affected'!$C$6:$R$170,9,FALSE)</f>
        <v>4.8</v>
      </c>
      <c r="P18" s="243">
        <f>VLOOKUP($B18,'Conditions of people affected'!$C$6:$R$170,15,FALSE)</f>
        <v>4</v>
      </c>
      <c r="Q18" s="243">
        <f t="shared" si="4"/>
        <v>3.2</v>
      </c>
      <c r="R18" s="243">
        <f>VLOOKUP($B18,'Complexity of the crisis'!$C$6:$AN$170,22,FALSE)</f>
        <v>2.9</v>
      </c>
      <c r="S18" s="244">
        <f>VLOOKUP($B18,'Complexity of the crisis'!$C$6:$AN$170,38,FALSE)</f>
        <v>3.5</v>
      </c>
      <c r="T18" s="141" t="str">
        <f>VLOOKUP(B18,Lists!$C$3:$E$163,3,FALSE)</f>
        <v>Americas</v>
      </c>
      <c r="U18" s="155">
        <f>VLOOKUP(B18,'INFORM Severity - hidden'!$C$5:$V$170,20,FALSE)</f>
        <v>44691</v>
      </c>
    </row>
    <row r="19" spans="1:21" x14ac:dyDescent="0.35">
      <c r="A19" s="137" t="str">
        <f t="array" ref="A19">IFERROR(INDEX(Lists!$B$2:$B$153,SMALL(IF(Lists!$H$2:$H$153="Yes",ROW(Lists!$B$2:$B$153)),ROW(15:15))-1,1),"")</f>
        <v>Nicaraguan refugees in Costa Rica</v>
      </c>
      <c r="B19" s="138" t="str">
        <f>VLOOKUP(A19,Lists!$B$2:$G$153,2,FALSE)</f>
        <v>CRI002</v>
      </c>
      <c r="C19" s="138" t="str">
        <f>VLOOKUP(B19,'INFORM Severity - hidden'!$C$5:$D$160,2,FALSE)</f>
        <v>Costa Rica</v>
      </c>
      <c r="D19" s="138" t="str">
        <f>VLOOKUP(A19,Lists!$B$2:$G$153,3,FALSE)</f>
        <v>CRI</v>
      </c>
      <c r="E19" s="138" t="str">
        <f>VLOOKUP(A19,Lists!$B$2:$G$153,5,FALSE)</f>
        <v>International displacement</v>
      </c>
      <c r="F19" s="241">
        <f t="shared" si="0"/>
        <v>1.3</v>
      </c>
      <c r="G19" s="142">
        <f t="shared" si="1"/>
        <v>2</v>
      </c>
      <c r="H19" s="142" t="str">
        <f t="shared" si="2"/>
        <v>Low</v>
      </c>
      <c r="I19" s="242" t="str">
        <f>INDEX(Trends!$D$3:$D$404,MATCH(B19,Trends!$C$3:$C$404,0))</f>
        <v>Increasing</v>
      </c>
      <c r="J19" s="142" t="str">
        <f>VLOOKUP($B19,Reliability!$A$3:$I$170,9,FALSE)</f>
        <v>Medium</v>
      </c>
      <c r="K19" s="243">
        <f t="shared" si="3"/>
        <v>2.2000000000000002</v>
      </c>
      <c r="L19" s="243">
        <f>VLOOKUP($B19,'Impact of the crisis'!$C$6:$N$170,12,FALSE)</f>
        <v>0.7</v>
      </c>
      <c r="M19" s="243">
        <f>VLOOKUP($B19,'Impact of the crisis'!$C$6:$AB$170,26,FALSE)</f>
        <v>2.8</v>
      </c>
      <c r="N19" s="243">
        <f>VLOOKUP($B19,'Conditions of people affected'!$C$6:$R$170,16,FALSE)</f>
        <v>1</v>
      </c>
      <c r="O19" s="243">
        <f>VLOOKUP($B19,'Conditions of people affected'!$C$6:$R$170,9,FALSE)</f>
        <v>0</v>
      </c>
      <c r="P19" s="243">
        <f>VLOOKUP($B19,'Conditions of people affected'!$C$6:$R$170,15,FALSE)</f>
        <v>2</v>
      </c>
      <c r="Q19" s="243">
        <f t="shared" si="4"/>
        <v>1</v>
      </c>
      <c r="R19" s="243">
        <f>VLOOKUP($B19,'Complexity of the crisis'!$C$6:$AN$170,22,FALSE)</f>
        <v>0.9</v>
      </c>
      <c r="S19" s="244">
        <f>VLOOKUP($B19,'Complexity of the crisis'!$C$6:$AN$170,38,FALSE)</f>
        <v>1</v>
      </c>
      <c r="T19" s="141" t="str">
        <f>VLOOKUP(B19,Lists!$C$3:$E$163,3,FALSE)</f>
        <v>Americas</v>
      </c>
      <c r="U19" s="155">
        <f>VLOOKUP(B19,'INFORM Severity - hidden'!$C$5:$V$170,20,FALSE)</f>
        <v>44741</v>
      </c>
    </row>
    <row r="20" spans="1:21" x14ac:dyDescent="0.35">
      <c r="A20" s="137" t="str">
        <f t="array" ref="A20">IFERROR(INDEX(Lists!$B$2:$B$153,SMALL(IF(Lists!$H$2:$H$153="Yes",ROW(Lists!$B$2:$B$153)),ROW(16:16))-1,1),"")</f>
        <v>Multiple crises in Djibouti</v>
      </c>
      <c r="B20" s="138" t="str">
        <f>VLOOKUP(A20,Lists!$B$2:$G$153,2,FALSE)</f>
        <v>DJI001</v>
      </c>
      <c r="C20" s="138" t="str">
        <f>VLOOKUP(B20,'INFORM Severity - hidden'!$C$5:$D$160,2,FALSE)</f>
        <v>Djibouti</v>
      </c>
      <c r="D20" s="138" t="str">
        <f>VLOOKUP(A20,Lists!$B$2:$G$153,3,FALSE)</f>
        <v>DJI</v>
      </c>
      <c r="E20" s="138" t="str">
        <f>VLOOKUP(A20,Lists!$B$2:$G$153,5,FALSE)</f>
        <v>Multiple crises country</v>
      </c>
      <c r="F20" s="241">
        <f t="shared" si="0"/>
        <v>2.5</v>
      </c>
      <c r="G20" s="142">
        <f t="shared" si="1"/>
        <v>3</v>
      </c>
      <c r="H20" s="142" t="str">
        <f t="shared" si="2"/>
        <v>Medium</v>
      </c>
      <c r="I20" s="242" t="str">
        <f>INDEX(Trends!$D$3:$D$404,MATCH(B20,Trends!$C$3:$C$404,0))</f>
        <v>Decreasing</v>
      </c>
      <c r="J20" s="142" t="str">
        <f>VLOOKUP($B20,Reliability!$A$3:$I$170,9,FALSE)</f>
        <v>Very High</v>
      </c>
      <c r="K20" s="243">
        <f t="shared" si="3"/>
        <v>2.2999999999999998</v>
      </c>
      <c r="L20" s="243">
        <f>VLOOKUP($B20,'Impact of the crisis'!$C$6:$N$170,12,FALSE)</f>
        <v>3.1</v>
      </c>
      <c r="M20" s="243">
        <f>VLOOKUP($B20,'Impact of the crisis'!$C$6:$AB$170,26,FALSE)</f>
        <v>1.9</v>
      </c>
      <c r="N20" s="243">
        <f>VLOOKUP($B20,'Conditions of people affected'!$C$6:$R$170,16,FALSE)</f>
        <v>2.5</v>
      </c>
      <c r="O20" s="243">
        <f>VLOOKUP($B20,'Conditions of people affected'!$C$6:$R$170,9,FALSE)</f>
        <v>2</v>
      </c>
      <c r="P20" s="243">
        <f>VLOOKUP($B20,'Conditions of people affected'!$C$6:$R$170,15,FALSE)</f>
        <v>3</v>
      </c>
      <c r="Q20" s="243">
        <f t="shared" si="4"/>
        <v>2.5</v>
      </c>
      <c r="R20" s="243">
        <f>VLOOKUP($B20,'Complexity of the crisis'!$C$6:$AN$170,22,FALSE)</f>
        <v>2.4</v>
      </c>
      <c r="S20" s="244">
        <f>VLOOKUP($B20,'Complexity of the crisis'!$C$6:$AN$170,38,FALSE)</f>
        <v>2.5</v>
      </c>
      <c r="T20" s="141" t="str">
        <f>VLOOKUP(B20,Lists!$C$3:$E$163,3,FALSE)</f>
        <v>Africa</v>
      </c>
      <c r="U20" s="155">
        <f>VLOOKUP(B20,'INFORM Severity - hidden'!$C$5:$V$170,20,FALSE)</f>
        <v>44706</v>
      </c>
    </row>
    <row r="21" spans="1:21" x14ac:dyDescent="0.35">
      <c r="A21" s="137" t="str">
        <f t="array" ref="A21">IFERROR(INDEX(Lists!$B$2:$B$153,SMALL(IF(Lists!$H$2:$H$153="Yes",ROW(Lists!$B$2:$B$153)),ROW(17:17))-1,1),"")</f>
        <v>Venezuela displacement in Dominican Republic</v>
      </c>
      <c r="B21" s="138" t="str">
        <f>VLOOKUP(A21,Lists!$B$2:$G$153,2,FALSE)</f>
        <v>DOM002</v>
      </c>
      <c r="C21" s="138" t="str">
        <f>VLOOKUP(B21,'INFORM Severity - hidden'!$C$5:$D$160,2,FALSE)</f>
        <v>Dominican Republic</v>
      </c>
      <c r="D21" s="138" t="str">
        <f>VLOOKUP(A21,Lists!$B$2:$G$153,3,FALSE)</f>
        <v>DOM</v>
      </c>
      <c r="E21" s="138" t="str">
        <f>VLOOKUP(A21,Lists!$B$2:$G$153,5,FALSE)</f>
        <v>International displacement</v>
      </c>
      <c r="F21" s="241">
        <f t="shared" si="0"/>
        <v>2.1</v>
      </c>
      <c r="G21" s="142">
        <f t="shared" si="1"/>
        <v>3</v>
      </c>
      <c r="H21" s="142" t="str">
        <f t="shared" si="2"/>
        <v>Medium</v>
      </c>
      <c r="I21" s="242" t="str">
        <f>INDEX(Trends!$D$3:$D$404,MATCH(B21,Trends!$C$3:$C$404,0))</f>
        <v>Stable</v>
      </c>
      <c r="J21" s="142" t="str">
        <f>VLOOKUP($B21,Reliability!$A$3:$I$170,9,FALSE)</f>
        <v>High</v>
      </c>
      <c r="K21" s="243">
        <f t="shared" si="3"/>
        <v>3.6</v>
      </c>
      <c r="L21" s="243">
        <f>VLOOKUP($B21,'Impact of the crisis'!$C$6:$N$170,12,FALSE)</f>
        <v>4</v>
      </c>
      <c r="M21" s="243">
        <f>VLOOKUP($B21,'Impact of the crisis'!$C$6:$AB$170,26,FALSE)</f>
        <v>3.3</v>
      </c>
      <c r="N21" s="243">
        <f>VLOOKUP($B21,'Conditions of people affected'!$C$6:$R$170,16,FALSE)</f>
        <v>1.85</v>
      </c>
      <c r="O21" s="243">
        <f>VLOOKUP($B21,'Conditions of people affected'!$C$6:$R$170,9,FALSE)</f>
        <v>1.7</v>
      </c>
      <c r="P21" s="243">
        <f>VLOOKUP($B21,'Conditions of people affected'!$C$6:$R$170,15,FALSE)</f>
        <v>2</v>
      </c>
      <c r="Q21" s="243">
        <f t="shared" si="4"/>
        <v>1.2</v>
      </c>
      <c r="R21" s="243">
        <f>VLOOKUP($B21,'Complexity of the crisis'!$C$6:$AN$170,22,FALSE)</f>
        <v>1.4</v>
      </c>
      <c r="S21" s="244">
        <f>VLOOKUP($B21,'Complexity of the crisis'!$C$6:$AN$170,38,FALSE)</f>
        <v>1</v>
      </c>
      <c r="T21" s="141" t="str">
        <f>VLOOKUP(B21,Lists!$C$3:$E$163,3,FALSE)</f>
        <v>Americas</v>
      </c>
      <c r="U21" s="155">
        <f>VLOOKUP(B21,'INFORM Severity - hidden'!$C$5:$V$170,20,FALSE)</f>
        <v>44741</v>
      </c>
    </row>
    <row r="22" spans="1:21" x14ac:dyDescent="0.35">
      <c r="A22" s="137" t="str">
        <f t="array" ref="A22">IFERROR(INDEX(Lists!$B$2:$B$153,SMALL(IF(Lists!$H$2:$H$153="Yes",ROW(Lists!$B$2:$B$153)),ROW(18:18))-1,1),"")</f>
        <v>Multiple crises in Algeria</v>
      </c>
      <c r="B22" s="138" t="str">
        <f>VLOOKUP(A22,Lists!$B$2:$G$153,2,FALSE)</f>
        <v>DZA004</v>
      </c>
      <c r="C22" s="138" t="str">
        <f>VLOOKUP(B22,'INFORM Severity - hidden'!$C$5:$D$160,2,FALSE)</f>
        <v>Algeria</v>
      </c>
      <c r="D22" s="138" t="str">
        <f>VLOOKUP(A22,Lists!$B$2:$G$153,3,FALSE)</f>
        <v>DZA</v>
      </c>
      <c r="E22" s="138" t="str">
        <f>VLOOKUP(A22,Lists!$B$2:$G$153,5,FALSE)</f>
        <v>Multiple crises country</v>
      </c>
      <c r="F22" s="241" t="str">
        <f t="shared" si="0"/>
        <v>x</v>
      </c>
      <c r="G22" s="142" t="str">
        <f t="shared" si="1"/>
        <v>x</v>
      </c>
      <c r="H22" s="142" t="str">
        <f t="shared" si="2"/>
        <v>x</v>
      </c>
      <c r="I22" s="242" t="str">
        <f>INDEX(Trends!$D$3:$D$404,MATCH(B22,Trends!$C$3:$C$404,0))</f>
        <v>-</v>
      </c>
      <c r="J22" s="142" t="str">
        <f>VLOOKUP($B22,Reliability!$A$3:$I$170,9,FALSE)</f>
        <v>Medium</v>
      </c>
      <c r="K22" s="243">
        <f t="shared" si="3"/>
        <v>3.9</v>
      </c>
      <c r="L22" s="243">
        <f>VLOOKUP($B22,'Impact of the crisis'!$C$6:$N$170,12,FALSE)</f>
        <v>5</v>
      </c>
      <c r="M22" s="243">
        <f>VLOOKUP($B22,'Impact of the crisis'!$C$6:$AB$170,26,FALSE)</f>
        <v>3.1</v>
      </c>
      <c r="N22" s="243" t="str">
        <f>VLOOKUP($B22,'Conditions of people affected'!$C$6:$R$170,16,FALSE)</f>
        <v>x</v>
      </c>
      <c r="O22" s="243" t="str">
        <f>VLOOKUP($B22,'Conditions of people affected'!$C$6:$R$170,9,FALSE)</f>
        <v>x</v>
      </c>
      <c r="P22" s="243" t="str">
        <f>VLOOKUP($B22,'Conditions of people affected'!$C$6:$R$170,15,FALSE)</f>
        <v>x</v>
      </c>
      <c r="Q22" s="243">
        <f t="shared" si="4"/>
        <v>2.7</v>
      </c>
      <c r="R22" s="243">
        <f>VLOOKUP($B22,'Complexity of the crisis'!$C$6:$AN$170,22,FALSE)</f>
        <v>2.9</v>
      </c>
      <c r="S22" s="244">
        <f>VLOOKUP($B22,'Complexity of the crisis'!$C$6:$AN$170,38,FALSE)</f>
        <v>2.5</v>
      </c>
      <c r="T22" s="141" t="str">
        <f>VLOOKUP(B22,Lists!$C$3:$E$163,3,FALSE)</f>
        <v>Africa</v>
      </c>
      <c r="U22" s="155">
        <f>VLOOKUP(B22,'INFORM Severity - hidden'!$C$5:$V$170,20,FALSE)</f>
        <v>44696</v>
      </c>
    </row>
    <row r="23" spans="1:21" x14ac:dyDescent="0.35">
      <c r="A23" s="137" t="str">
        <f t="array" ref="A23">IFERROR(INDEX(Lists!$B$2:$B$153,SMALL(IF(Lists!$H$2:$H$153="Yes",ROW(Lists!$B$2:$B$153)),ROW(19:19))-1,1),"")</f>
        <v>Venezuela displacement in Ecuador</v>
      </c>
      <c r="B23" s="138" t="str">
        <f>VLOOKUP(A23,Lists!$B$2:$G$153,2,FALSE)</f>
        <v>ECU002</v>
      </c>
      <c r="C23" s="138" t="str">
        <f>VLOOKUP(B23,'INFORM Severity - hidden'!$C$5:$D$160,2,FALSE)</f>
        <v>Ecuador</v>
      </c>
      <c r="D23" s="138" t="str">
        <f>VLOOKUP(A23,Lists!$B$2:$G$153,3,FALSE)</f>
        <v>ECU</v>
      </c>
      <c r="E23" s="138" t="str">
        <f>VLOOKUP(A23,Lists!$B$2:$G$153,5,FALSE)</f>
        <v>International displacement</v>
      </c>
      <c r="F23" s="241">
        <f t="shared" si="0"/>
        <v>2.5</v>
      </c>
      <c r="G23" s="142">
        <f t="shared" si="1"/>
        <v>3</v>
      </c>
      <c r="H23" s="142" t="str">
        <f t="shared" si="2"/>
        <v>Medium</v>
      </c>
      <c r="I23" s="242" t="str">
        <f>INDEX(Trends!$D$3:$D$404,MATCH(B23,Trends!$C$3:$C$404,0))</f>
        <v>Increasing</v>
      </c>
      <c r="J23" s="142" t="str">
        <f>VLOOKUP($B23,Reliability!$A$3:$I$170,9,FALSE)</f>
        <v>Medium</v>
      </c>
      <c r="K23" s="243">
        <f t="shared" si="3"/>
        <v>2</v>
      </c>
      <c r="L23" s="243">
        <f>VLOOKUP($B23,'Impact of the crisis'!$C$6:$N$170,12,FALSE)</f>
        <v>1.7</v>
      </c>
      <c r="M23" s="243">
        <f>VLOOKUP($B23,'Impact of the crisis'!$C$6:$AB$170,26,FALSE)</f>
        <v>2.2000000000000002</v>
      </c>
      <c r="N23" s="243">
        <f>VLOOKUP($B23,'Conditions of people affected'!$C$6:$R$170,16,FALSE)</f>
        <v>3.1</v>
      </c>
      <c r="O23" s="243">
        <f>VLOOKUP($B23,'Conditions of people affected'!$C$6:$R$170,9,FALSE)</f>
        <v>3.2</v>
      </c>
      <c r="P23" s="243">
        <f>VLOOKUP($B23,'Conditions of people affected'!$C$6:$R$170,15,FALSE)</f>
        <v>3</v>
      </c>
      <c r="Q23" s="243">
        <f t="shared" si="4"/>
        <v>1.8</v>
      </c>
      <c r="R23" s="243">
        <f>VLOOKUP($B23,'Complexity of the crisis'!$C$6:$AN$170,22,FALSE)</f>
        <v>2.1</v>
      </c>
      <c r="S23" s="244">
        <f>VLOOKUP($B23,'Complexity of the crisis'!$C$6:$AN$170,38,FALSE)</f>
        <v>1.5</v>
      </c>
      <c r="T23" s="141" t="str">
        <f>VLOOKUP(B23,Lists!$C$3:$E$163,3,FALSE)</f>
        <v>Americas</v>
      </c>
      <c r="U23" s="155">
        <f>VLOOKUP(B23,'INFORM Severity - hidden'!$C$5:$V$170,20,FALSE)</f>
        <v>44678</v>
      </c>
    </row>
    <row r="24" spans="1:21" x14ac:dyDescent="0.35">
      <c r="A24" s="137" t="str">
        <f t="array" ref="A24">IFERROR(INDEX(Lists!$B$2:$B$153,SMALL(IF(Lists!$H$2:$H$153="Yes",ROW(Lists!$B$2:$B$153)),ROW(20:20))-1,1),"")</f>
        <v>Syrian Refugee Crisis in Egypt</v>
      </c>
      <c r="B24" s="138" t="str">
        <f>VLOOKUP(A24,Lists!$B$2:$G$153,2,FALSE)</f>
        <v>EGY002</v>
      </c>
      <c r="C24" s="138" t="str">
        <f>VLOOKUP(B24,'INFORM Severity - hidden'!$C$5:$D$160,2,FALSE)</f>
        <v>Egypt</v>
      </c>
      <c r="D24" s="138" t="str">
        <f>VLOOKUP(A24,Lists!$B$2:$G$153,3,FALSE)</f>
        <v>EGY</v>
      </c>
      <c r="E24" s="138" t="str">
        <f>VLOOKUP(A24,Lists!$B$2:$G$153,5,FALSE)</f>
        <v>International displacement</v>
      </c>
      <c r="F24" s="241">
        <f t="shared" si="0"/>
        <v>2.9</v>
      </c>
      <c r="G24" s="142">
        <f t="shared" si="1"/>
        <v>3</v>
      </c>
      <c r="H24" s="142" t="str">
        <f t="shared" si="2"/>
        <v>Medium</v>
      </c>
      <c r="I24" s="242" t="str">
        <f>INDEX(Trends!$D$3:$D$404,MATCH(B24,Trends!$C$3:$C$404,0))</f>
        <v>Increasing</v>
      </c>
      <c r="J24" s="142" t="str">
        <f>VLOOKUP($B24,Reliability!$A$3:$I$170,9,FALSE)</f>
        <v>Very High</v>
      </c>
      <c r="K24" s="243">
        <f t="shared" si="3"/>
        <v>2.4</v>
      </c>
      <c r="L24" s="243">
        <f>VLOOKUP($B24,'Impact of the crisis'!$C$6:$N$170,12,FALSE)</f>
        <v>2.4</v>
      </c>
      <c r="M24" s="243">
        <f>VLOOKUP($B24,'Impact of the crisis'!$C$6:$AB$170,26,FALSE)</f>
        <v>2.4</v>
      </c>
      <c r="N24" s="243">
        <f>VLOOKUP($B24,'Conditions of people affected'!$C$6:$R$170,16,FALSE)</f>
        <v>3.5</v>
      </c>
      <c r="O24" s="243">
        <f>VLOOKUP($B24,'Conditions of people affected'!$C$6:$R$170,9,FALSE)</f>
        <v>4</v>
      </c>
      <c r="P24" s="243">
        <f>VLOOKUP($B24,'Conditions of people affected'!$C$6:$R$170,15,FALSE)</f>
        <v>3</v>
      </c>
      <c r="Q24" s="243">
        <f t="shared" si="4"/>
        <v>2.2000000000000002</v>
      </c>
      <c r="R24" s="243">
        <f>VLOOKUP($B24,'Complexity of the crisis'!$C$6:$AN$170,22,FALSE)</f>
        <v>2.8</v>
      </c>
      <c r="S24" s="244">
        <f>VLOOKUP($B24,'Complexity of the crisis'!$C$6:$AN$170,38,FALSE)</f>
        <v>1.5</v>
      </c>
      <c r="T24" s="141" t="str">
        <f>VLOOKUP(B24,Lists!$C$3:$E$163,3,FALSE)</f>
        <v>Africa</v>
      </c>
      <c r="U24" s="155">
        <f>VLOOKUP(B24,'INFORM Severity - hidden'!$C$5:$V$170,20,FALSE)</f>
        <v>44697</v>
      </c>
    </row>
    <row r="25" spans="1:21" x14ac:dyDescent="0.35">
      <c r="A25" s="137" t="str">
        <f t="array" ref="A25">IFERROR(INDEX(Lists!$B$2:$B$153,SMALL(IF(Lists!$H$2:$H$153="Yes",ROW(Lists!$B$2:$B$153)),ROW(21:21))-1,1),"")</f>
        <v>Complex crisis in Eritrea</v>
      </c>
      <c r="B25" s="138" t="str">
        <f>VLOOKUP(A25,Lists!$B$2:$G$153,2,FALSE)</f>
        <v>ERI001</v>
      </c>
      <c r="C25" s="138" t="str">
        <f>VLOOKUP(B25,'INFORM Severity - hidden'!$C$5:$D$160,2,FALSE)</f>
        <v>Eritrea</v>
      </c>
      <c r="D25" s="138" t="str">
        <f>VLOOKUP(A25,Lists!$B$2:$G$153,3,FALSE)</f>
        <v>ERI</v>
      </c>
      <c r="E25" s="138" t="str">
        <f>VLOOKUP(A25,Lists!$B$2:$G$153,5,FALSE)</f>
        <v>Complex crisis</v>
      </c>
      <c r="F25" s="241">
        <f t="shared" si="0"/>
        <v>3.7</v>
      </c>
      <c r="G25" s="142">
        <f t="shared" si="1"/>
        <v>4</v>
      </c>
      <c r="H25" s="142" t="str">
        <f t="shared" si="2"/>
        <v>High</v>
      </c>
      <c r="I25" s="242" t="str">
        <f>INDEX(Trends!$D$3:$D$404,MATCH(B25,Trends!$C$3:$C$404,0))</f>
        <v>Stable</v>
      </c>
      <c r="J25" s="142" t="str">
        <f>VLOOKUP($B25,Reliability!$A$3:$I$170,9,FALSE)</f>
        <v>High</v>
      </c>
      <c r="K25" s="243">
        <f t="shared" si="3"/>
        <v>3.6</v>
      </c>
      <c r="L25" s="243">
        <f>VLOOKUP($B25,'Impact of the crisis'!$C$6:$N$170,12,FALSE)</f>
        <v>4</v>
      </c>
      <c r="M25" s="243">
        <f>VLOOKUP($B25,'Impact of the crisis'!$C$6:$AB$170,26,FALSE)</f>
        <v>3.3</v>
      </c>
      <c r="N25" s="243">
        <f>VLOOKUP($B25,'Conditions of people affected'!$C$6:$R$170,16,FALSE)</f>
        <v>3.25</v>
      </c>
      <c r="O25" s="243">
        <f>VLOOKUP($B25,'Conditions of people affected'!$C$6:$R$170,9,FALSE)</f>
        <v>3.5</v>
      </c>
      <c r="P25" s="243">
        <f>VLOOKUP($B25,'Conditions of people affected'!$C$6:$R$170,15,FALSE)</f>
        <v>3</v>
      </c>
      <c r="Q25" s="243">
        <f t="shared" si="4"/>
        <v>4.3</v>
      </c>
      <c r="R25" s="243">
        <f>VLOOKUP($B25,'Complexity of the crisis'!$C$6:$AN$170,22,FALSE)</f>
        <v>3.3</v>
      </c>
      <c r="S25" s="244">
        <f>VLOOKUP($B25,'Complexity of the crisis'!$C$6:$AN$170,38,FALSE)</f>
        <v>5</v>
      </c>
      <c r="T25" s="141" t="str">
        <f>VLOOKUP(B25,Lists!$C$3:$E$163,3,FALSE)</f>
        <v>Africa</v>
      </c>
      <c r="U25" s="155">
        <f>VLOOKUP(B25,'INFORM Severity - hidden'!$C$5:$V$170,20,FALSE)</f>
        <v>44699</v>
      </c>
    </row>
    <row r="26" spans="1:21" x14ac:dyDescent="0.35">
      <c r="A26" s="137" t="str">
        <f t="array" ref="A26">IFERROR(INDEX(Lists!$B$2:$B$153,SMALL(IF(Lists!$H$2:$H$153="Yes",ROW(Lists!$B$2:$B$153)),ROW(22:22))-1,1),"")</f>
        <v>Mixed migration flows in spain</v>
      </c>
      <c r="B26" s="138" t="str">
        <f>VLOOKUP(A26,Lists!$B$2:$G$153,2,FALSE)</f>
        <v>ESP002</v>
      </c>
      <c r="C26" s="138" t="str">
        <f>VLOOKUP(B26,'INFORM Severity - hidden'!$C$5:$D$160,2,FALSE)</f>
        <v>Spain</v>
      </c>
      <c r="D26" s="138" t="str">
        <f>VLOOKUP(A26,Lists!$B$2:$G$153,3,FALSE)</f>
        <v>ESP</v>
      </c>
      <c r="E26" s="138" t="str">
        <f>VLOOKUP(A26,Lists!$B$2:$G$153,5,FALSE)</f>
        <v>International displacement</v>
      </c>
      <c r="F26" s="241">
        <f t="shared" si="0"/>
        <v>1.6</v>
      </c>
      <c r="G26" s="142">
        <f t="shared" si="1"/>
        <v>2</v>
      </c>
      <c r="H26" s="142" t="str">
        <f t="shared" si="2"/>
        <v>Low</v>
      </c>
      <c r="I26" s="242" t="str">
        <f>INDEX(Trends!$D$3:$D$404,MATCH(B26,Trends!$C$3:$C$404,0))</f>
        <v>Decreasing</v>
      </c>
      <c r="J26" s="142" t="str">
        <f>VLOOKUP($B26,Reliability!$A$3:$I$170,9,FALSE)</f>
        <v>Medium</v>
      </c>
      <c r="K26" s="243">
        <f t="shared" si="3"/>
        <v>2.5</v>
      </c>
      <c r="L26" s="243">
        <f>VLOOKUP($B26,'Impact of the crisis'!$C$6:$N$170,12,FALSE)</f>
        <v>2.2000000000000002</v>
      </c>
      <c r="M26" s="243">
        <f>VLOOKUP($B26,'Impact of the crisis'!$C$6:$AB$170,26,FALSE)</f>
        <v>2.6</v>
      </c>
      <c r="N26" s="243">
        <f>VLOOKUP($B26,'Conditions of people affected'!$C$6:$R$170,16,FALSE)</f>
        <v>1.4</v>
      </c>
      <c r="O26" s="243">
        <f>VLOOKUP($B26,'Conditions of people affected'!$C$6:$R$170,9,FALSE)</f>
        <v>1.8</v>
      </c>
      <c r="P26" s="243">
        <f>VLOOKUP($B26,'Conditions of people affected'!$C$6:$R$170,15,FALSE)</f>
        <v>1</v>
      </c>
      <c r="Q26" s="243">
        <f t="shared" si="4"/>
        <v>1.3</v>
      </c>
      <c r="R26" s="243">
        <f>VLOOKUP($B26,'Complexity of the crisis'!$C$6:$AN$170,22,FALSE)</f>
        <v>1.6</v>
      </c>
      <c r="S26" s="244">
        <f>VLOOKUP($B26,'Complexity of the crisis'!$C$6:$AN$170,38,FALSE)</f>
        <v>1</v>
      </c>
      <c r="T26" s="141" t="str">
        <f>VLOOKUP(B26,Lists!$C$3:$E$163,3,FALSE)</f>
        <v>Europe</v>
      </c>
      <c r="U26" s="155">
        <f>VLOOKUP(B26,'INFORM Severity - hidden'!$C$5:$V$170,20,FALSE)</f>
        <v>44692</v>
      </c>
    </row>
    <row r="27" spans="1:21" x14ac:dyDescent="0.35">
      <c r="A27" s="137" t="str">
        <f t="array" ref="A27">IFERROR(INDEX(Lists!$B$2:$B$153,SMALL(IF(Lists!$H$2:$H$153="Yes",ROW(Lists!$B$2:$B$153)),ROW(23:23))-1,1),"")</f>
        <v>Complex crisis in Ethiopia</v>
      </c>
      <c r="B27" s="138" t="str">
        <f>VLOOKUP(A27,Lists!$B$2:$G$153,2,FALSE)</f>
        <v>ETH001</v>
      </c>
      <c r="C27" s="138" t="str">
        <f>VLOOKUP(B27,'INFORM Severity - hidden'!$C$5:$D$160,2,FALSE)</f>
        <v>Ethiopia</v>
      </c>
      <c r="D27" s="138" t="str">
        <f>VLOOKUP(A27,Lists!$B$2:$G$153,3,FALSE)</f>
        <v>ETH</v>
      </c>
      <c r="E27" s="138" t="str">
        <f>VLOOKUP(A27,Lists!$B$2:$G$153,5,FALSE)</f>
        <v>Complex crisis</v>
      </c>
      <c r="F27" s="241">
        <f t="shared" si="0"/>
        <v>4.5999999999999996</v>
      </c>
      <c r="G27" s="142">
        <f t="shared" si="1"/>
        <v>5</v>
      </c>
      <c r="H27" s="142" t="str">
        <f t="shared" si="2"/>
        <v>Very High</v>
      </c>
      <c r="I27" s="242" t="str">
        <f>INDEX(Trends!$D$3:$D$404,MATCH(B27,Trends!$C$3:$C$404,0))</f>
        <v>Decreasing</v>
      </c>
      <c r="J27" s="142" t="str">
        <f>VLOOKUP($B27,Reliability!$A$3:$I$170,9,FALSE)</f>
        <v>Very High</v>
      </c>
      <c r="K27" s="243">
        <f t="shared" si="3"/>
        <v>4.5999999999999996</v>
      </c>
      <c r="L27" s="243">
        <f>VLOOKUP($B27,'Impact of the crisis'!$C$6:$N$170,12,FALSE)</f>
        <v>4.8</v>
      </c>
      <c r="M27" s="243">
        <f>VLOOKUP($B27,'Impact of the crisis'!$C$6:$AB$170,26,FALSE)</f>
        <v>4.5</v>
      </c>
      <c r="N27" s="243">
        <f>VLOOKUP($B27,'Conditions of people affected'!$C$6:$R$170,16,FALSE)</f>
        <v>5</v>
      </c>
      <c r="O27" s="243">
        <f>VLOOKUP($B27,'Conditions of people affected'!$C$6:$R$170,9,FALSE)</f>
        <v>5</v>
      </c>
      <c r="P27" s="243">
        <f>VLOOKUP($B27,'Conditions of people affected'!$C$6:$R$170,15,FALSE)</f>
        <v>5</v>
      </c>
      <c r="Q27" s="243">
        <f t="shared" si="4"/>
        <v>3.9</v>
      </c>
      <c r="R27" s="243">
        <f>VLOOKUP($B27,'Complexity of the crisis'!$C$6:$AN$170,22,FALSE)</f>
        <v>3.8</v>
      </c>
      <c r="S27" s="244">
        <f>VLOOKUP($B27,'Complexity of the crisis'!$C$6:$AN$170,38,FALSE)</f>
        <v>4</v>
      </c>
      <c r="T27" s="141" t="str">
        <f>VLOOKUP(B27,Lists!$C$3:$E$163,3,FALSE)</f>
        <v>Africa</v>
      </c>
      <c r="U27" s="155">
        <f>VLOOKUP(B27,'INFORM Severity - hidden'!$C$5:$V$170,20,FALSE)</f>
        <v>44736</v>
      </c>
    </row>
    <row r="28" spans="1:21" x14ac:dyDescent="0.35">
      <c r="A28" s="137" t="str">
        <f t="array" ref="A28">IFERROR(INDEX(Lists!$B$2:$B$153,SMALL(IF(Lists!$H$2:$H$153="Yes",ROW(Lists!$B$2:$B$153)),ROW(24:24))-1,1),"")</f>
        <v>Mixed migration flows in Greece</v>
      </c>
      <c r="B28" s="138" t="str">
        <f>VLOOKUP(A28,Lists!$B$2:$G$153,2,FALSE)</f>
        <v>GRC002</v>
      </c>
      <c r="C28" s="138" t="str">
        <f>VLOOKUP(B28,'INFORM Severity - hidden'!$C$5:$D$160,2,FALSE)</f>
        <v>Greece</v>
      </c>
      <c r="D28" s="138" t="str">
        <f>VLOOKUP(A28,Lists!$B$2:$G$153,3,FALSE)</f>
        <v>GRC</v>
      </c>
      <c r="E28" s="138" t="str">
        <f>VLOOKUP(A28,Lists!$B$2:$G$153,5,FALSE)</f>
        <v>International displacement</v>
      </c>
      <c r="F28" s="241">
        <f t="shared" si="0"/>
        <v>1.6</v>
      </c>
      <c r="G28" s="142">
        <f t="shared" si="1"/>
        <v>2</v>
      </c>
      <c r="H28" s="142" t="str">
        <f t="shared" si="2"/>
        <v>Low</v>
      </c>
      <c r="I28" s="242" t="str">
        <f>INDEX(Trends!$D$3:$D$404,MATCH(B28,Trends!$C$3:$C$404,0))</f>
        <v>Stable</v>
      </c>
      <c r="J28" s="142" t="str">
        <f>VLOOKUP($B28,Reliability!$A$3:$I$170,9,FALSE)</f>
        <v>High</v>
      </c>
      <c r="K28" s="243">
        <f t="shared" si="3"/>
        <v>2.2999999999999998</v>
      </c>
      <c r="L28" s="243">
        <f>VLOOKUP($B28,'Impact of the crisis'!$C$6:$N$170,12,FALSE)</f>
        <v>0.3</v>
      </c>
      <c r="M28" s="243">
        <f>VLOOKUP($B28,'Impact of the crisis'!$C$6:$AB$170,26,FALSE)</f>
        <v>3</v>
      </c>
      <c r="N28" s="243">
        <f>VLOOKUP($B28,'Conditions of people affected'!$C$6:$R$170,16,FALSE)</f>
        <v>1.25</v>
      </c>
      <c r="O28" s="243">
        <f>VLOOKUP($B28,'Conditions of people affected'!$C$6:$R$170,9,FALSE)</f>
        <v>0.5</v>
      </c>
      <c r="P28" s="243">
        <f>VLOOKUP($B28,'Conditions of people affected'!$C$6:$R$170,15,FALSE)</f>
        <v>2</v>
      </c>
      <c r="Q28" s="243">
        <f t="shared" si="4"/>
        <v>1.7</v>
      </c>
      <c r="R28" s="243">
        <f>VLOOKUP($B28,'Complexity of the crisis'!$C$6:$AN$170,22,FALSE)</f>
        <v>1.9</v>
      </c>
      <c r="S28" s="244">
        <f>VLOOKUP($B28,'Complexity of the crisis'!$C$6:$AN$170,38,FALSE)</f>
        <v>1.5</v>
      </c>
      <c r="T28" s="141" t="str">
        <f>VLOOKUP(B28,Lists!$C$3:$E$163,3,FALSE)</f>
        <v>Europe</v>
      </c>
      <c r="U28" s="155">
        <f>VLOOKUP(B28,'INFORM Severity - hidden'!$C$5:$V$170,20,FALSE)</f>
        <v>44677</v>
      </c>
    </row>
    <row r="29" spans="1:21" x14ac:dyDescent="0.35">
      <c r="A29" s="137" t="str">
        <f t="array" ref="A29">IFERROR(INDEX(Lists!$B$2:$B$153,SMALL(IF(Lists!$H$2:$H$153="Yes",ROW(Lists!$B$2:$B$153)),ROW(25:25))-1,1),"")</f>
        <v>Complex crisis in Guatemala</v>
      </c>
      <c r="B29" s="138" t="str">
        <f>VLOOKUP(A29,Lists!$B$2:$G$153,2,FALSE)</f>
        <v>GTM001</v>
      </c>
      <c r="C29" s="138" t="str">
        <f>VLOOKUP(B29,'INFORM Severity - hidden'!$C$5:$D$160,2,FALSE)</f>
        <v>Guatemala</v>
      </c>
      <c r="D29" s="138" t="str">
        <f>VLOOKUP(A29,Lists!$B$2:$G$153,3,FALSE)</f>
        <v>GTM</v>
      </c>
      <c r="E29" s="138" t="str">
        <f>VLOOKUP(A29,Lists!$B$2:$G$153,5,FALSE)</f>
        <v>Complex crisis</v>
      </c>
      <c r="F29" s="241">
        <f t="shared" si="0"/>
        <v>3.6</v>
      </c>
      <c r="G29" s="142">
        <f t="shared" si="1"/>
        <v>4</v>
      </c>
      <c r="H29" s="142" t="str">
        <f t="shared" si="2"/>
        <v>High</v>
      </c>
      <c r="I29" s="242" t="str">
        <f>INDEX(Trends!$D$3:$D$404,MATCH(B29,Trends!$C$3:$C$404,0))</f>
        <v>Stable</v>
      </c>
      <c r="J29" s="142" t="str">
        <f>VLOOKUP($B29,Reliability!$A$3:$I$170,9,FALSE)</f>
        <v>Very High</v>
      </c>
      <c r="K29" s="243">
        <f t="shared" si="3"/>
        <v>3.7</v>
      </c>
      <c r="L29" s="243">
        <f>VLOOKUP($B29,'Impact of the crisis'!$C$6:$N$170,12,FALSE)</f>
        <v>4.4000000000000004</v>
      </c>
      <c r="M29" s="243">
        <f>VLOOKUP($B29,'Impact of the crisis'!$C$6:$AB$170,26,FALSE)</f>
        <v>3.2</v>
      </c>
      <c r="N29" s="243">
        <f>VLOOKUP($B29,'Conditions of people affected'!$C$6:$R$170,16,FALSE)</f>
        <v>3.65</v>
      </c>
      <c r="O29" s="243">
        <f>VLOOKUP($B29,'Conditions of people affected'!$C$6:$R$170,9,FALSE)</f>
        <v>4.3</v>
      </c>
      <c r="P29" s="243">
        <f>VLOOKUP($B29,'Conditions of people affected'!$C$6:$R$170,15,FALSE)</f>
        <v>3</v>
      </c>
      <c r="Q29" s="243">
        <f t="shared" si="4"/>
        <v>3.4</v>
      </c>
      <c r="R29" s="243">
        <f>VLOOKUP($B29,'Complexity of the crisis'!$C$6:$AN$170,22,FALSE)</f>
        <v>3.2</v>
      </c>
      <c r="S29" s="244">
        <f>VLOOKUP($B29,'Complexity of the crisis'!$C$6:$AN$170,38,FALSE)</f>
        <v>3.5</v>
      </c>
      <c r="T29" s="141" t="str">
        <f>VLOOKUP(B29,Lists!$C$3:$E$163,3,FALSE)</f>
        <v>Americas</v>
      </c>
      <c r="U29" s="155">
        <f>VLOOKUP(B29,'INFORM Severity - hidden'!$C$5:$V$170,20,FALSE)</f>
        <v>44741</v>
      </c>
    </row>
    <row r="30" spans="1:21" x14ac:dyDescent="0.35">
      <c r="A30" s="137" t="str">
        <f t="array" ref="A30">IFERROR(INDEX(Lists!$B$2:$B$153,SMALL(IF(Lists!$H$2:$H$153="Yes",ROW(Lists!$B$2:$B$153)),ROW(26:26))-1,1),"")</f>
        <v>Complex crisis in Honduras</v>
      </c>
      <c r="B30" s="138" t="str">
        <f>VLOOKUP(A30,Lists!$B$2:$G$153,2,FALSE)</f>
        <v>HND001</v>
      </c>
      <c r="C30" s="138" t="str">
        <f>VLOOKUP(B30,'INFORM Severity - hidden'!$C$5:$D$160,2,FALSE)</f>
        <v>Honduras</v>
      </c>
      <c r="D30" s="138" t="str">
        <f>VLOOKUP(A30,Lists!$B$2:$G$153,3,FALSE)</f>
        <v>HND</v>
      </c>
      <c r="E30" s="138" t="str">
        <f>VLOOKUP(A30,Lists!$B$2:$G$153,5,FALSE)</f>
        <v>Complex crisis</v>
      </c>
      <c r="F30" s="241">
        <f t="shared" si="0"/>
        <v>3.3</v>
      </c>
      <c r="G30" s="142">
        <f t="shared" si="1"/>
        <v>4</v>
      </c>
      <c r="H30" s="142" t="str">
        <f t="shared" si="2"/>
        <v>High</v>
      </c>
      <c r="I30" s="242" t="str">
        <f>INDEX(Trends!$D$3:$D$404,MATCH(B30,Trends!$C$3:$C$404,0))</f>
        <v>Decreasing</v>
      </c>
      <c r="J30" s="142" t="str">
        <f>VLOOKUP($B30,Reliability!$A$3:$I$170,9,FALSE)</f>
        <v>Very High</v>
      </c>
      <c r="K30" s="243">
        <f t="shared" si="3"/>
        <v>3.5</v>
      </c>
      <c r="L30" s="243">
        <f>VLOOKUP($B30,'Impact of the crisis'!$C$6:$N$170,12,FALSE)</f>
        <v>4.2</v>
      </c>
      <c r="M30" s="243">
        <f>VLOOKUP($B30,'Impact of the crisis'!$C$6:$AB$170,26,FALSE)</f>
        <v>3.1</v>
      </c>
      <c r="N30" s="243">
        <f>VLOOKUP($B30,'Conditions of people affected'!$C$6:$R$170,16,FALSE)</f>
        <v>3.55</v>
      </c>
      <c r="O30" s="243">
        <f>VLOOKUP($B30,'Conditions of people affected'!$C$6:$R$170,9,FALSE)</f>
        <v>4.0999999999999996</v>
      </c>
      <c r="P30" s="243">
        <f>VLOOKUP($B30,'Conditions of people affected'!$C$6:$R$170,15,FALSE)</f>
        <v>3</v>
      </c>
      <c r="Q30" s="243">
        <f t="shared" si="4"/>
        <v>2.8</v>
      </c>
      <c r="R30" s="243">
        <f>VLOOKUP($B30,'Complexity of the crisis'!$C$6:$AN$170,22,FALSE)</f>
        <v>3</v>
      </c>
      <c r="S30" s="244">
        <f>VLOOKUP($B30,'Complexity of the crisis'!$C$6:$AN$170,38,FALSE)</f>
        <v>2.5</v>
      </c>
      <c r="T30" s="141" t="str">
        <f>VLOOKUP(B30,Lists!$C$3:$E$163,3,FALSE)</f>
        <v>Americas</v>
      </c>
      <c r="U30" s="155">
        <f>VLOOKUP(B30,'INFORM Severity - hidden'!$C$5:$V$170,20,FALSE)</f>
        <v>44742</v>
      </c>
    </row>
    <row r="31" spans="1:21" x14ac:dyDescent="0.35">
      <c r="A31" s="137" t="str">
        <f t="array" ref="A31">IFERROR(INDEX(Lists!$B$2:$B$153,SMALL(IF(Lists!$H$2:$H$153="Yes",ROW(Lists!$B$2:$B$153)),ROW(27:27))-1,1),"")</f>
        <v>Complex crisis in Haiti</v>
      </c>
      <c r="B31" s="138" t="str">
        <f>VLOOKUP(A31,Lists!$B$2:$G$153,2,FALSE)</f>
        <v>HTI001</v>
      </c>
      <c r="C31" s="138" t="str">
        <f>VLOOKUP(B31,'INFORM Severity - hidden'!$C$5:$D$160,2,FALSE)</f>
        <v>Haiti</v>
      </c>
      <c r="D31" s="138" t="str">
        <f>VLOOKUP(A31,Lists!$B$2:$G$153,3,FALSE)</f>
        <v>HTI</v>
      </c>
      <c r="E31" s="138" t="str">
        <f>VLOOKUP(A31,Lists!$B$2:$G$153,5,FALSE)</f>
        <v>Complex crisis</v>
      </c>
      <c r="F31" s="241">
        <f t="shared" si="0"/>
        <v>4.2</v>
      </c>
      <c r="G31" s="142">
        <f t="shared" si="1"/>
        <v>5</v>
      </c>
      <c r="H31" s="142" t="str">
        <f t="shared" si="2"/>
        <v>Very High</v>
      </c>
      <c r="I31" s="242" t="str">
        <f>INDEX(Trends!$D$3:$D$404,MATCH(B31,Trends!$C$3:$C$404,0))</f>
        <v>Stable</v>
      </c>
      <c r="J31" s="142" t="str">
        <f>VLOOKUP($B31,Reliability!$A$3:$I$170,9,FALSE)</f>
        <v>High</v>
      </c>
      <c r="K31" s="243">
        <f t="shared" si="3"/>
        <v>3.9</v>
      </c>
      <c r="L31" s="243">
        <f>VLOOKUP($B31,'Impact of the crisis'!$C$6:$N$170,12,FALSE)</f>
        <v>4</v>
      </c>
      <c r="M31" s="243">
        <f>VLOOKUP($B31,'Impact of the crisis'!$C$6:$AB$170,26,FALSE)</f>
        <v>3.8</v>
      </c>
      <c r="N31" s="243">
        <f>VLOOKUP($B31,'Conditions of people affected'!$C$6:$R$170,16,FALSE)</f>
        <v>4.7</v>
      </c>
      <c r="O31" s="243">
        <f>VLOOKUP($B31,'Conditions of people affected'!$C$6:$R$170,9,FALSE)</f>
        <v>4.4000000000000004</v>
      </c>
      <c r="P31" s="243">
        <f>VLOOKUP($B31,'Conditions of people affected'!$C$6:$R$170,15,FALSE)</f>
        <v>5</v>
      </c>
      <c r="Q31" s="243">
        <f t="shared" si="4"/>
        <v>3.6</v>
      </c>
      <c r="R31" s="243">
        <f>VLOOKUP($B31,'Complexity of the crisis'!$C$6:$AN$170,22,FALSE)</f>
        <v>3.2</v>
      </c>
      <c r="S31" s="244">
        <f>VLOOKUP($B31,'Complexity of the crisis'!$C$6:$AN$170,38,FALSE)</f>
        <v>4</v>
      </c>
      <c r="T31" s="141" t="str">
        <f>VLOOKUP(B31,Lists!$C$3:$E$163,3,FALSE)</f>
        <v>Americas</v>
      </c>
      <c r="U31" s="155">
        <f>VLOOKUP(B31,'INFORM Severity - hidden'!$C$5:$V$170,20,FALSE)</f>
        <v>44740</v>
      </c>
    </row>
    <row r="32" spans="1:21" x14ac:dyDescent="0.35">
      <c r="A32" s="137" t="str">
        <f t="array" ref="A32">IFERROR(INDEX(Lists!$B$2:$B$153,SMALL(IF(Lists!$H$2:$H$153="Yes",ROW(Lists!$B$2:$B$153)),ROW(28:28))-1,1),"")</f>
        <v>Displacement from Ukraine conflict in Hungary</v>
      </c>
      <c r="B32" s="138" t="str">
        <f>VLOOKUP(A32,Lists!$B$2:$G$153,2,FALSE)</f>
        <v>HUN002</v>
      </c>
      <c r="C32" s="138" t="str">
        <f>VLOOKUP(B32,'INFORM Severity - hidden'!$C$5:$D$160,2,FALSE)</f>
        <v>Hungary</v>
      </c>
      <c r="D32" s="138" t="str">
        <f>VLOOKUP(A32,Lists!$B$2:$G$153,3,FALSE)</f>
        <v>HUN</v>
      </c>
      <c r="E32" s="138" t="str">
        <f>VLOOKUP(A32,Lists!$B$2:$G$153,5,FALSE)</f>
        <v>International displacement</v>
      </c>
      <c r="F32" s="241">
        <f t="shared" si="0"/>
        <v>1.4</v>
      </c>
      <c r="G32" s="142">
        <f t="shared" si="1"/>
        <v>2</v>
      </c>
      <c r="H32" s="142" t="str">
        <f t="shared" si="2"/>
        <v>Low</v>
      </c>
      <c r="I32" s="242" t="str">
        <f>INDEX(Trends!$D$3:$D$404,MATCH(B32,Trends!$C$3:$C$404,0))</f>
        <v>Increasing</v>
      </c>
      <c r="J32" s="142" t="str">
        <f>VLOOKUP($B32,Reliability!$A$3:$I$170,9,FALSE)</f>
        <v>High</v>
      </c>
      <c r="K32" s="243">
        <f t="shared" si="3"/>
        <v>2.1</v>
      </c>
      <c r="L32" s="243">
        <f>VLOOKUP($B32,'Impact of the crisis'!$C$6:$N$170,12,FALSE)</f>
        <v>0.1</v>
      </c>
      <c r="M32" s="243">
        <f>VLOOKUP($B32,'Impact of the crisis'!$C$6:$AB$170,26,FALSE)</f>
        <v>2.8</v>
      </c>
      <c r="N32" s="243">
        <f>VLOOKUP($B32,'Conditions of people affected'!$C$6:$R$170,16,FALSE)</f>
        <v>1</v>
      </c>
      <c r="O32" s="243">
        <f>VLOOKUP($B32,'Conditions of people affected'!$C$6:$R$170,9,FALSE)</f>
        <v>0</v>
      </c>
      <c r="P32" s="243">
        <f>VLOOKUP($B32,'Conditions of people affected'!$C$6:$R$170,15,FALSE)</f>
        <v>2</v>
      </c>
      <c r="Q32" s="243">
        <f t="shared" si="4"/>
        <v>1.5</v>
      </c>
      <c r="R32" s="243">
        <f>VLOOKUP($B32,'Complexity of the crisis'!$C$6:$AN$170,22,FALSE)</f>
        <v>1.4</v>
      </c>
      <c r="S32" s="244">
        <f>VLOOKUP($B32,'Complexity of the crisis'!$C$6:$AN$170,38,FALSE)</f>
        <v>1.5</v>
      </c>
      <c r="T32" s="141" t="str">
        <f>VLOOKUP(B32,Lists!$C$3:$E$163,3,FALSE)</f>
        <v>Europe</v>
      </c>
      <c r="U32" s="155">
        <f>VLOOKUP(B32,'INFORM Severity - hidden'!$C$5:$V$170,20,FALSE)</f>
        <v>44693</v>
      </c>
    </row>
    <row r="33" spans="1:21" x14ac:dyDescent="0.35">
      <c r="A33" s="137" t="str">
        <f t="array" ref="A33">IFERROR(INDEX(Lists!$B$2:$B$153,SMALL(IF(Lists!$H$2:$H$153="Yes",ROW(Lists!$B$2:$B$153)),ROW(29:29))-1,1),"")</f>
        <v>Papua Conflict</v>
      </c>
      <c r="B33" s="138" t="str">
        <f>VLOOKUP(A33,Lists!$B$2:$G$153,2,FALSE)</f>
        <v>IDN002</v>
      </c>
      <c r="C33" s="138" t="str">
        <f>VLOOKUP(B33,'INFORM Severity - hidden'!$C$5:$D$160,2,FALSE)</f>
        <v>Indonesia</v>
      </c>
      <c r="D33" s="138" t="str">
        <f>VLOOKUP(A33,Lists!$B$2:$G$153,3,FALSE)</f>
        <v>IDN</v>
      </c>
      <c r="E33" s="138" t="str">
        <f>VLOOKUP(A33,Lists!$B$2:$G$153,5,FALSE)</f>
        <v>Conflict</v>
      </c>
      <c r="F33" s="241">
        <f t="shared" si="0"/>
        <v>2.6</v>
      </c>
      <c r="G33" s="142">
        <f t="shared" si="1"/>
        <v>3</v>
      </c>
      <c r="H33" s="142" t="str">
        <f t="shared" si="2"/>
        <v>Medium</v>
      </c>
      <c r="I33" s="242" t="str">
        <f>INDEX(Trends!$D$3:$D$404,MATCH(B33,Trends!$C$3:$C$404,0))</f>
        <v>Increasing</v>
      </c>
      <c r="J33" s="142" t="str">
        <f>VLOOKUP($B33,Reliability!$A$3:$I$170,9,FALSE)</f>
        <v>High</v>
      </c>
      <c r="K33" s="243">
        <f t="shared" si="3"/>
        <v>2.9</v>
      </c>
      <c r="L33" s="243">
        <f>VLOOKUP($B33,'Impact of the crisis'!$C$6:$N$170,12,FALSE)</f>
        <v>2.1</v>
      </c>
      <c r="M33" s="243">
        <f>VLOOKUP($B33,'Impact of the crisis'!$C$6:$AB$170,26,FALSE)</f>
        <v>3.3</v>
      </c>
      <c r="N33" s="243">
        <f>VLOOKUP($B33,'Conditions of people affected'!$C$6:$R$170,16,FALSE)</f>
        <v>1.85</v>
      </c>
      <c r="O33" s="243">
        <f>VLOOKUP($B33,'Conditions of people affected'!$C$6:$R$170,9,FALSE)</f>
        <v>1.7</v>
      </c>
      <c r="P33" s="243">
        <f>VLOOKUP($B33,'Conditions of people affected'!$C$6:$R$170,15,FALSE)</f>
        <v>2</v>
      </c>
      <c r="Q33" s="243">
        <f t="shared" si="4"/>
        <v>3.3</v>
      </c>
      <c r="R33" s="243">
        <f>VLOOKUP($B33,'Complexity of the crisis'!$C$6:$AN$170,22,FALSE)</f>
        <v>2.5</v>
      </c>
      <c r="S33" s="244">
        <f>VLOOKUP($B33,'Complexity of the crisis'!$C$6:$AN$170,38,FALSE)</f>
        <v>4</v>
      </c>
      <c r="T33" s="141" t="str">
        <f>VLOOKUP(B33,Lists!$C$3:$E$163,3,FALSE)</f>
        <v>Asia</v>
      </c>
      <c r="U33" s="155">
        <f>VLOOKUP(B33,'INFORM Severity - hidden'!$C$5:$V$170,20,FALSE)</f>
        <v>44739</v>
      </c>
    </row>
    <row r="34" spans="1:21" x14ac:dyDescent="0.35">
      <c r="A34" s="137" t="str">
        <f t="array" ref="A34">IFERROR(INDEX(Lists!$B$2:$B$153,SMALL(IF(Lists!$H$2:$H$153="Yes",ROW(Lists!$B$2:$B$153)),ROW(30:30))-1,1),"")</f>
        <v>Conflict in Jammu and Kashmir</v>
      </c>
      <c r="B34" s="138" t="str">
        <f>VLOOKUP(A34,Lists!$B$2:$G$153,2,FALSE)</f>
        <v>IND002</v>
      </c>
      <c r="C34" s="138" t="str">
        <f>VLOOKUP(B34,'INFORM Severity - hidden'!$C$5:$D$160,2,FALSE)</f>
        <v>India</v>
      </c>
      <c r="D34" s="138" t="str">
        <f>VLOOKUP(A34,Lists!$B$2:$G$153,3,FALSE)</f>
        <v>IND</v>
      </c>
      <c r="E34" s="138" t="str">
        <f>VLOOKUP(A34,Lists!$B$2:$G$153,5,FALSE)</f>
        <v>Conflict</v>
      </c>
      <c r="F34" s="241" t="str">
        <f t="shared" si="0"/>
        <v>x</v>
      </c>
      <c r="G34" s="142" t="str">
        <f t="shared" si="1"/>
        <v>x</v>
      </c>
      <c r="H34" s="142" t="str">
        <f t="shared" si="2"/>
        <v>x</v>
      </c>
      <c r="I34" s="242" t="str">
        <f>INDEX(Trends!$D$3:$D$404,MATCH(B34,Trends!$C$3:$C$404,0))</f>
        <v>-</v>
      </c>
      <c r="J34" s="142" t="str">
        <f>VLOOKUP($B34,Reliability!$A$3:$I$170,9,FALSE)</f>
        <v>Very Low</v>
      </c>
      <c r="K34" s="243">
        <f t="shared" si="3"/>
        <v>2.9</v>
      </c>
      <c r="L34" s="243">
        <f>VLOOKUP($B34,'Impact of the crisis'!$C$6:$N$170,12,FALSE)</f>
        <v>2</v>
      </c>
      <c r="M34" s="243">
        <f>VLOOKUP($B34,'Impact of the crisis'!$C$6:$AB$170,26,FALSE)</f>
        <v>3.3</v>
      </c>
      <c r="N34" s="243" t="str">
        <f>VLOOKUP($B34,'Conditions of people affected'!$C$6:$R$170,16,FALSE)</f>
        <v>x</v>
      </c>
      <c r="O34" s="243" t="str">
        <f>VLOOKUP($B34,'Conditions of people affected'!$C$6:$R$170,9,FALSE)</f>
        <v>x</v>
      </c>
      <c r="P34" s="243" t="str">
        <f>VLOOKUP($B34,'Conditions of people affected'!$C$6:$R$170,15,FALSE)</f>
        <v>x</v>
      </c>
      <c r="Q34" s="243">
        <f t="shared" si="4"/>
        <v>2.2999999999999998</v>
      </c>
      <c r="R34" s="243">
        <f>VLOOKUP($B34,'Complexity of the crisis'!$C$6:$AN$170,22,FALSE)</f>
        <v>2.5</v>
      </c>
      <c r="S34" s="244">
        <f>VLOOKUP($B34,'Complexity of the crisis'!$C$6:$AN$170,38,FALSE)</f>
        <v>2</v>
      </c>
      <c r="T34" s="141" t="str">
        <f>VLOOKUP(B34,Lists!$C$3:$E$163,3,FALSE)</f>
        <v>Asia</v>
      </c>
      <c r="U34" s="155">
        <f>VLOOKUP(B34,'INFORM Severity - hidden'!$C$5:$V$170,20,FALSE)</f>
        <v>44739</v>
      </c>
    </row>
    <row r="35" spans="1:21" x14ac:dyDescent="0.35">
      <c r="A35" s="137" t="str">
        <f t="array" ref="A35">IFERROR(INDEX(Lists!$B$2:$B$153,SMALL(IF(Lists!$H$2:$H$153="Yes",ROW(Lists!$B$2:$B$153)),ROW(31:31))-1,1),"")</f>
        <v>Afghan Refugees in Iran</v>
      </c>
      <c r="B35" s="138" t="str">
        <f>VLOOKUP(A35,Lists!$B$2:$G$153,2,FALSE)</f>
        <v>IRN004</v>
      </c>
      <c r="C35" s="138" t="str">
        <f>VLOOKUP(B35,'INFORM Severity - hidden'!$C$5:$D$160,2,FALSE)</f>
        <v>Iran</v>
      </c>
      <c r="D35" s="138" t="str">
        <f>VLOOKUP(A35,Lists!$B$2:$G$153,3,FALSE)</f>
        <v>IRN</v>
      </c>
      <c r="E35" s="138" t="str">
        <f>VLOOKUP(A35,Lists!$B$2:$G$153,5,FALSE)</f>
        <v>International displacement</v>
      </c>
      <c r="F35" s="241">
        <f t="shared" si="0"/>
        <v>3.6</v>
      </c>
      <c r="G35" s="142">
        <f t="shared" si="1"/>
        <v>4</v>
      </c>
      <c r="H35" s="142" t="str">
        <f t="shared" si="2"/>
        <v>High</v>
      </c>
      <c r="I35" s="242" t="str">
        <f>INDEX(Trends!$D$3:$D$404,MATCH(B35,Trends!$C$3:$C$404,0))</f>
        <v>Increasing</v>
      </c>
      <c r="J35" s="142" t="str">
        <f>VLOOKUP($B35,Reliability!$A$3:$I$170,9,FALSE)</f>
        <v>Medium</v>
      </c>
      <c r="K35" s="243">
        <f t="shared" si="3"/>
        <v>3.6</v>
      </c>
      <c r="L35" s="243">
        <f>VLOOKUP($B35,'Impact of the crisis'!$C$6:$N$170,12,FALSE)</f>
        <v>2.7</v>
      </c>
      <c r="M35" s="243">
        <f>VLOOKUP($B35,'Impact of the crisis'!$C$6:$AB$170,26,FALSE)</f>
        <v>3.9</v>
      </c>
      <c r="N35" s="243">
        <f>VLOOKUP($B35,'Conditions of people affected'!$C$6:$R$170,16,FALSE)</f>
        <v>4.05</v>
      </c>
      <c r="O35" s="243">
        <f>VLOOKUP($B35,'Conditions of people affected'!$C$6:$R$170,9,FALSE)</f>
        <v>4.0999999999999996</v>
      </c>
      <c r="P35" s="243">
        <f>VLOOKUP($B35,'Conditions of people affected'!$C$6:$R$170,15,FALSE)</f>
        <v>4</v>
      </c>
      <c r="Q35" s="243">
        <f t="shared" si="4"/>
        <v>2.9</v>
      </c>
      <c r="R35" s="243">
        <f>VLOOKUP($B35,'Complexity of the crisis'!$C$6:$AN$170,22,FALSE)</f>
        <v>3.3</v>
      </c>
      <c r="S35" s="244">
        <f>VLOOKUP($B35,'Complexity of the crisis'!$C$6:$AN$170,38,FALSE)</f>
        <v>2.5</v>
      </c>
      <c r="T35" s="141" t="str">
        <f>VLOOKUP(B35,Lists!$C$3:$E$163,3,FALSE)</f>
        <v>Middle east</v>
      </c>
      <c r="U35" s="155">
        <f>VLOOKUP(B35,'INFORM Severity - hidden'!$C$5:$V$170,20,FALSE)</f>
        <v>44733</v>
      </c>
    </row>
    <row r="36" spans="1:21" x14ac:dyDescent="0.35">
      <c r="A36" s="137" t="str">
        <f t="array" ref="A36">IFERROR(INDEX(Lists!$B$2:$B$153,SMALL(IF(Lists!$H$2:$H$153="Yes",ROW(Lists!$B$2:$B$153)),ROW(32:32))-1,1),"")</f>
        <v>Multiple crises in Iraq</v>
      </c>
      <c r="B36" s="138" t="str">
        <f>VLOOKUP(A36,Lists!$B$2:$G$153,2,FALSE)</f>
        <v>IRQ001</v>
      </c>
      <c r="C36" s="138" t="str">
        <f>VLOOKUP(B36,'INFORM Severity - hidden'!$C$5:$D$160,2,FALSE)</f>
        <v>Iraq</v>
      </c>
      <c r="D36" s="138" t="str">
        <f>VLOOKUP(A36,Lists!$B$2:$G$153,3,FALSE)</f>
        <v>IRQ</v>
      </c>
      <c r="E36" s="138" t="str">
        <f>VLOOKUP(A36,Lists!$B$2:$G$153,5,FALSE)</f>
        <v>Multiple crises country</v>
      </c>
      <c r="F36" s="241">
        <f t="shared" si="0"/>
        <v>3.9</v>
      </c>
      <c r="G36" s="142">
        <f t="shared" si="1"/>
        <v>4</v>
      </c>
      <c r="H36" s="142" t="str">
        <f t="shared" si="2"/>
        <v>High</v>
      </c>
      <c r="I36" s="242" t="str">
        <f>INDEX(Trends!$D$3:$D$404,MATCH(B36,Trends!$C$3:$C$404,0))</f>
        <v>Stable</v>
      </c>
      <c r="J36" s="142" t="str">
        <f>VLOOKUP($B36,Reliability!$A$3:$I$170,9,FALSE)</f>
        <v>High</v>
      </c>
      <c r="K36" s="243">
        <f t="shared" si="3"/>
        <v>4.2</v>
      </c>
      <c r="L36" s="243">
        <f>VLOOKUP($B36,'Impact of the crisis'!$C$6:$N$170,12,FALSE)</f>
        <v>4.7</v>
      </c>
      <c r="M36" s="243">
        <f>VLOOKUP($B36,'Impact of the crisis'!$C$6:$AB$170,26,FALSE)</f>
        <v>3.9</v>
      </c>
      <c r="N36" s="243">
        <f>VLOOKUP($B36,'Conditions of people affected'!$C$6:$R$170,16,FALSE)</f>
        <v>3.55</v>
      </c>
      <c r="O36" s="243">
        <f>VLOOKUP($B36,'Conditions of people affected'!$C$6:$R$170,9,FALSE)</f>
        <v>4.0999999999999996</v>
      </c>
      <c r="P36" s="243">
        <f>VLOOKUP($B36,'Conditions of people affected'!$C$6:$R$170,15,FALSE)</f>
        <v>3</v>
      </c>
      <c r="Q36" s="243">
        <f t="shared" si="4"/>
        <v>4.0999999999999996</v>
      </c>
      <c r="R36" s="243">
        <f>VLOOKUP($B36,'Complexity of the crisis'!$C$6:$AN$170,22,FALSE)</f>
        <v>3.6</v>
      </c>
      <c r="S36" s="244">
        <f>VLOOKUP($B36,'Complexity of the crisis'!$C$6:$AN$170,38,FALSE)</f>
        <v>4.5</v>
      </c>
      <c r="T36" s="141" t="str">
        <f>VLOOKUP(B36,Lists!$C$3:$E$163,3,FALSE)</f>
        <v>Middle east</v>
      </c>
      <c r="U36" s="155">
        <f>VLOOKUP(B36,'INFORM Severity - hidden'!$C$5:$V$170,20,FALSE)</f>
        <v>44739</v>
      </c>
    </row>
    <row r="37" spans="1:21" x14ac:dyDescent="0.35">
      <c r="A37" s="137" t="str">
        <f t="array" ref="A37">IFERROR(INDEX(Lists!$B$2:$B$153,SMALL(IF(Lists!$H$2:$H$153="Yes",ROW(Lists!$B$2:$B$153)),ROW(33:33))-1,1),"")</f>
        <v>Mixed migration flows in Italy</v>
      </c>
      <c r="B37" s="138" t="str">
        <f>VLOOKUP(A37,Lists!$B$2:$G$153,2,FALSE)</f>
        <v>ITA002</v>
      </c>
      <c r="C37" s="138" t="str">
        <f>VLOOKUP(B37,'INFORM Severity - hidden'!$C$5:$D$160,2,FALSE)</f>
        <v>Italy</v>
      </c>
      <c r="D37" s="138" t="str">
        <f>VLOOKUP(A37,Lists!$B$2:$G$153,3,FALSE)</f>
        <v>ITA</v>
      </c>
      <c r="E37" s="138" t="str">
        <f>VLOOKUP(A37,Lists!$B$2:$G$153,5,FALSE)</f>
        <v>International displacement</v>
      </c>
      <c r="F37" s="241">
        <f t="shared" ref="F37:F68" si="5">IF(OR(N37="x",K37="x"),"x",ROUND((5-GEOMEAN(((5-K37)/5*4+1),((5-N37)/5*4+1),((5-N37)/5*4+1)))/4*3.5+Q37*0.3,1))</f>
        <v>1.9</v>
      </c>
      <c r="G37" s="142">
        <f t="shared" ref="G37:G68" si="6">IF(F37="x","x",ROUNDUP(F37,0))</f>
        <v>2</v>
      </c>
      <c r="H37" s="142" t="str">
        <f t="shared" ref="H37:H68" si="7">IF(N37="x","x",IF(K37="x","x",(IF(G37=5,"Very High",IF(G37=4,"High",IF(G37=3,"Medium",IF(G37=2,"Low","Very Low")))))))</f>
        <v>Low</v>
      </c>
      <c r="I37" s="242" t="str">
        <f>INDEX(Trends!$D$3:$D$404,MATCH(B37,Trends!$C$3:$C$404,0))</f>
        <v>Stable</v>
      </c>
      <c r="J37" s="142" t="str">
        <f>VLOOKUP($B37,Reliability!$A$3:$I$170,9,FALSE)</f>
        <v>Medium</v>
      </c>
      <c r="K37" s="243">
        <f t="shared" ref="K37:K68" si="8">IF(OR(M37="x",L37="x"),"x",ROUND((5-GEOMEAN(((5-L37)/5*4+1),((5-M37)/5*4+1),((5-M37)/5*4+1)))/4*5,1))</f>
        <v>2.7</v>
      </c>
      <c r="L37" s="243">
        <f>VLOOKUP($B37,'Impact of the crisis'!$C$6:$N$170,12,FALSE)</f>
        <v>1.7</v>
      </c>
      <c r="M37" s="243">
        <f>VLOOKUP($B37,'Impact of the crisis'!$C$6:$AB$170,26,FALSE)</f>
        <v>3.1</v>
      </c>
      <c r="N37" s="243">
        <f>VLOOKUP($B37,'Conditions of people affected'!$C$6:$R$170,16,FALSE)</f>
        <v>1.6</v>
      </c>
      <c r="O37" s="243">
        <f>VLOOKUP($B37,'Conditions of people affected'!$C$6:$R$170,9,FALSE)</f>
        <v>2.2000000000000002</v>
      </c>
      <c r="P37" s="243">
        <f>VLOOKUP($B37,'Conditions of people affected'!$C$6:$R$170,15,FALSE)</f>
        <v>1</v>
      </c>
      <c r="Q37" s="243">
        <f t="shared" ref="Q37:Q68" si="9">IF(OR(S37="x",R37="x"),R37,ROUND((5-GEOMEAN(((5-R37)/5*4+1),((5-S37)/5*4+1)))/4*5,1))</f>
        <v>1.5</v>
      </c>
      <c r="R37" s="243">
        <f>VLOOKUP($B37,'Complexity of the crisis'!$C$6:$AN$170,22,FALSE)</f>
        <v>1.5</v>
      </c>
      <c r="S37" s="244">
        <f>VLOOKUP($B37,'Complexity of the crisis'!$C$6:$AN$170,38,FALSE)</f>
        <v>1.5</v>
      </c>
      <c r="T37" s="141" t="str">
        <f>VLOOKUP(B37,Lists!$C$3:$E$163,3,FALSE)</f>
        <v>Europe</v>
      </c>
      <c r="U37" s="155">
        <f>VLOOKUP(B37,'INFORM Severity - hidden'!$C$5:$V$170,20,FALSE)</f>
        <v>44692</v>
      </c>
    </row>
    <row r="38" spans="1:21" x14ac:dyDescent="0.35">
      <c r="A38" s="137" t="str">
        <f t="array" ref="A38">IFERROR(INDEX(Lists!$B$2:$B$153,SMALL(IF(Lists!$H$2:$H$153="Yes",ROW(Lists!$B$2:$B$153)),ROW(34:34))-1,1),"")</f>
        <v>Syrian refugees in Jordan</v>
      </c>
      <c r="B38" s="138" t="str">
        <f>VLOOKUP(A38,Lists!$B$2:$G$153,2,FALSE)</f>
        <v>JOR002</v>
      </c>
      <c r="C38" s="138" t="str">
        <f>VLOOKUP(B38,'INFORM Severity - hidden'!$C$5:$D$160,2,FALSE)</f>
        <v>Jordan</v>
      </c>
      <c r="D38" s="138" t="str">
        <f>VLOOKUP(A38,Lists!$B$2:$G$153,3,FALSE)</f>
        <v>JOR</v>
      </c>
      <c r="E38" s="138" t="str">
        <f>VLOOKUP(A38,Lists!$B$2:$G$153,5,FALSE)</f>
        <v>International displacement</v>
      </c>
      <c r="F38" s="241">
        <f t="shared" si="5"/>
        <v>2.7</v>
      </c>
      <c r="G38" s="142">
        <f t="shared" si="6"/>
        <v>3</v>
      </c>
      <c r="H38" s="142" t="str">
        <f t="shared" si="7"/>
        <v>Medium</v>
      </c>
      <c r="I38" s="242" t="str">
        <f>INDEX(Trends!$D$3:$D$404,MATCH(B38,Trends!$C$3:$C$404,0))</f>
        <v>Stable</v>
      </c>
      <c r="J38" s="142" t="str">
        <f>VLOOKUP($B38,Reliability!$A$3:$I$170,9,FALSE)</f>
        <v>Medium</v>
      </c>
      <c r="K38" s="243">
        <f t="shared" si="8"/>
        <v>2.7</v>
      </c>
      <c r="L38" s="243">
        <f>VLOOKUP($B38,'Impact of the crisis'!$C$6:$N$170,12,FALSE)</f>
        <v>3</v>
      </c>
      <c r="M38" s="243">
        <f>VLOOKUP($B38,'Impact of the crisis'!$C$6:$AB$170,26,FALSE)</f>
        <v>2.6</v>
      </c>
      <c r="N38" s="243">
        <f>VLOOKUP($B38,'Conditions of people affected'!$C$6:$R$170,16,FALSE)</f>
        <v>3.1</v>
      </c>
      <c r="O38" s="243">
        <f>VLOOKUP($B38,'Conditions of people affected'!$C$6:$R$170,9,FALSE)</f>
        <v>3.2</v>
      </c>
      <c r="P38" s="243">
        <f>VLOOKUP($B38,'Conditions of people affected'!$C$6:$R$170,15,FALSE)</f>
        <v>3</v>
      </c>
      <c r="Q38" s="243">
        <f t="shared" si="9"/>
        <v>2</v>
      </c>
      <c r="R38" s="243">
        <f>VLOOKUP($B38,'Complexity of the crisis'!$C$6:$AN$170,22,FALSE)</f>
        <v>2.5</v>
      </c>
      <c r="S38" s="244">
        <f>VLOOKUP($B38,'Complexity of the crisis'!$C$6:$AN$170,38,FALSE)</f>
        <v>1.5</v>
      </c>
      <c r="T38" s="141" t="str">
        <f>VLOOKUP(B38,Lists!$C$3:$E$163,3,FALSE)</f>
        <v>Middle east</v>
      </c>
      <c r="U38" s="155">
        <f>VLOOKUP(B38,'INFORM Severity - hidden'!$C$5:$V$170,20,FALSE)</f>
        <v>44690</v>
      </c>
    </row>
    <row r="39" spans="1:21" x14ac:dyDescent="0.35">
      <c r="A39" s="137" t="str">
        <f t="array" ref="A39">IFERROR(INDEX(Lists!$B$2:$B$153,SMALL(IF(Lists!$H$2:$H$153="Yes",ROW(Lists!$B$2:$B$153)),ROW(35:35))-1,1),"")</f>
        <v xml:space="preserve">Multiple crisis in Kenya </v>
      </c>
      <c r="B39" s="138" t="str">
        <f>VLOOKUP(A39,Lists!$B$2:$G$153,2,FALSE)</f>
        <v>KEN001</v>
      </c>
      <c r="C39" s="138" t="str">
        <f>VLOOKUP(B39,'INFORM Severity - hidden'!$C$5:$D$160,2,FALSE)</f>
        <v>Kenya</v>
      </c>
      <c r="D39" s="138" t="str">
        <f>VLOOKUP(A39,Lists!$B$2:$G$153,3,FALSE)</f>
        <v>KEN</v>
      </c>
      <c r="E39" s="138" t="str">
        <f>VLOOKUP(A39,Lists!$B$2:$G$153,5,FALSE)</f>
        <v>Multiple crises country</v>
      </c>
      <c r="F39" s="241">
        <f t="shared" si="5"/>
        <v>3.6</v>
      </c>
      <c r="G39" s="142">
        <f t="shared" si="6"/>
        <v>4</v>
      </c>
      <c r="H39" s="142" t="str">
        <f t="shared" si="7"/>
        <v>High</v>
      </c>
      <c r="I39" s="242" t="str">
        <f>INDEX(Trends!$D$3:$D$404,MATCH(B39,Trends!$C$3:$C$404,0))</f>
        <v>Increasing</v>
      </c>
      <c r="J39" s="142" t="str">
        <f>VLOOKUP($B39,Reliability!$A$3:$I$170,9,FALSE)</f>
        <v>Very High</v>
      </c>
      <c r="K39" s="243">
        <f t="shared" si="8"/>
        <v>3.4</v>
      </c>
      <c r="L39" s="243">
        <f>VLOOKUP($B39,'Impact of the crisis'!$C$6:$N$170,12,FALSE)</f>
        <v>3.8</v>
      </c>
      <c r="M39" s="243">
        <f>VLOOKUP($B39,'Impact of the crisis'!$C$6:$AB$170,26,FALSE)</f>
        <v>3.2</v>
      </c>
      <c r="N39" s="243">
        <f>VLOOKUP($B39,'Conditions of people affected'!$C$6:$R$170,16,FALSE)</f>
        <v>4.2</v>
      </c>
      <c r="O39" s="243">
        <f>VLOOKUP($B39,'Conditions of people affected'!$C$6:$R$170,9,FALSE)</f>
        <v>4.4000000000000004</v>
      </c>
      <c r="P39" s="243">
        <f>VLOOKUP($B39,'Conditions of people affected'!$C$6:$R$170,15,FALSE)</f>
        <v>4</v>
      </c>
      <c r="Q39" s="243">
        <f t="shared" si="9"/>
        <v>2.7</v>
      </c>
      <c r="R39" s="243">
        <f>VLOOKUP($B39,'Complexity of the crisis'!$C$6:$AN$170,22,FALSE)</f>
        <v>2.9</v>
      </c>
      <c r="S39" s="244">
        <f>VLOOKUP($B39,'Complexity of the crisis'!$C$6:$AN$170,38,FALSE)</f>
        <v>2.5</v>
      </c>
      <c r="T39" s="141" t="str">
        <f>VLOOKUP(B39,Lists!$C$3:$E$163,3,FALSE)</f>
        <v>Africa</v>
      </c>
      <c r="U39" s="155">
        <f>VLOOKUP(B39,'INFORM Severity - hidden'!$C$5:$V$170,20,FALSE)</f>
        <v>44736</v>
      </c>
    </row>
    <row r="40" spans="1:21" x14ac:dyDescent="0.35">
      <c r="A40" s="137" t="str">
        <f t="array" ref="A40">IFERROR(INDEX(Lists!$B$2:$B$153,SMALL(IF(Lists!$H$2:$H$153="Yes",ROW(Lists!$B$2:$B$153)),ROW(36:36))-1,1),"")</f>
        <v>Socioeconomic crisis in Lebanon</v>
      </c>
      <c r="B40" s="138" t="str">
        <f>VLOOKUP(A40,Lists!$B$2:$G$153,2,FALSE)</f>
        <v>LBN004</v>
      </c>
      <c r="C40" s="138" t="str">
        <f>VLOOKUP(B40,'INFORM Severity - hidden'!$C$5:$D$160,2,FALSE)</f>
        <v>Lebanon</v>
      </c>
      <c r="D40" s="138" t="str">
        <f>VLOOKUP(A40,Lists!$B$2:$G$153,3,FALSE)</f>
        <v>LBN</v>
      </c>
      <c r="E40" s="138" t="str">
        <f>VLOOKUP(A40,Lists!$B$2:$G$153,5,FALSE)</f>
        <v>Political and economic crisis</v>
      </c>
      <c r="F40" s="241">
        <f t="shared" si="5"/>
        <v>3.5</v>
      </c>
      <c r="G40" s="142">
        <f t="shared" si="6"/>
        <v>4</v>
      </c>
      <c r="H40" s="142" t="str">
        <f t="shared" si="7"/>
        <v>High</v>
      </c>
      <c r="I40" s="242" t="str">
        <f>INDEX(Trends!$D$3:$D$404,MATCH(B40,Trends!$C$3:$C$404,0))</f>
        <v>Increasing</v>
      </c>
      <c r="J40" s="142" t="str">
        <f>VLOOKUP($B40,Reliability!$A$3:$I$170,9,FALSE)</f>
        <v>Medium</v>
      </c>
      <c r="K40" s="243">
        <f t="shared" si="8"/>
        <v>3.2</v>
      </c>
      <c r="L40" s="243">
        <f>VLOOKUP($B40,'Impact of the crisis'!$C$6:$N$170,12,FALSE)</f>
        <v>3.6</v>
      </c>
      <c r="M40" s="243">
        <f>VLOOKUP($B40,'Impact of the crisis'!$C$6:$AB$170,26,FALSE)</f>
        <v>2.9</v>
      </c>
      <c r="N40" s="243">
        <f>VLOOKUP($B40,'Conditions of people affected'!$C$6:$R$170,16,FALSE)</f>
        <v>4.0999999999999996</v>
      </c>
      <c r="O40" s="243">
        <f>VLOOKUP($B40,'Conditions of people affected'!$C$6:$R$170,9,FALSE)</f>
        <v>4.2</v>
      </c>
      <c r="P40" s="243">
        <f>VLOOKUP($B40,'Conditions of people affected'!$C$6:$R$170,15,FALSE)</f>
        <v>4</v>
      </c>
      <c r="Q40" s="243">
        <f t="shared" si="9"/>
        <v>2.8</v>
      </c>
      <c r="R40" s="243">
        <f>VLOOKUP($B40,'Complexity of the crisis'!$C$6:$AN$170,22,FALSE)</f>
        <v>2.6</v>
      </c>
      <c r="S40" s="244">
        <f>VLOOKUP($B40,'Complexity of the crisis'!$C$6:$AN$170,38,FALSE)</f>
        <v>3</v>
      </c>
      <c r="T40" s="141" t="str">
        <f>VLOOKUP(B40,Lists!$C$3:$E$163,3,FALSE)</f>
        <v>Middle east</v>
      </c>
      <c r="U40" s="155">
        <f>VLOOKUP(B40,'INFORM Severity - hidden'!$C$5:$V$170,20,FALSE)</f>
        <v>44739</v>
      </c>
    </row>
    <row r="41" spans="1:21" x14ac:dyDescent="0.35">
      <c r="A41" s="137" t="str">
        <f t="array" ref="A41">IFERROR(INDEX(Lists!$B$2:$B$153,SMALL(IF(Lists!$H$2:$H$153="Yes",ROW(Lists!$B$2:$B$153)),ROW(37:37))-1,1),"")</f>
        <v>Complex crisis in Libya</v>
      </c>
      <c r="B41" s="138" t="str">
        <f>VLOOKUP(A41,Lists!$B$2:$G$153,2,FALSE)</f>
        <v>LBY001</v>
      </c>
      <c r="C41" s="138" t="str">
        <f>VLOOKUP(B41,'INFORM Severity - hidden'!$C$5:$D$160,2,FALSE)</f>
        <v>Libya</v>
      </c>
      <c r="D41" s="138" t="str">
        <f>VLOOKUP(A41,Lists!$B$2:$G$153,3,FALSE)</f>
        <v>LBY</v>
      </c>
      <c r="E41" s="138" t="str">
        <f>VLOOKUP(A41,Lists!$B$2:$G$153,5,FALSE)</f>
        <v>Multiple crises country</v>
      </c>
      <c r="F41" s="241">
        <f t="shared" si="5"/>
        <v>3.5</v>
      </c>
      <c r="G41" s="142">
        <f t="shared" si="6"/>
        <v>4</v>
      </c>
      <c r="H41" s="142" t="str">
        <f t="shared" si="7"/>
        <v>High</v>
      </c>
      <c r="I41" s="242" t="str">
        <f>INDEX(Trends!$D$3:$D$404,MATCH(B41,Trends!$C$3:$C$404,0))</f>
        <v>Decreasing</v>
      </c>
      <c r="J41" s="142" t="str">
        <f>VLOOKUP($B41,Reliability!$A$3:$I$170,9,FALSE)</f>
        <v>Very High</v>
      </c>
      <c r="K41" s="243">
        <f t="shared" si="8"/>
        <v>4</v>
      </c>
      <c r="L41" s="243">
        <f>VLOOKUP($B41,'Impact of the crisis'!$C$6:$N$170,12,FALSE)</f>
        <v>4.5999999999999996</v>
      </c>
      <c r="M41" s="243">
        <f>VLOOKUP($B41,'Impact of the crisis'!$C$6:$AB$170,26,FALSE)</f>
        <v>3.6</v>
      </c>
      <c r="N41" s="243">
        <f>VLOOKUP($B41,'Conditions of people affected'!$C$6:$R$170,16,FALSE)</f>
        <v>3.1</v>
      </c>
      <c r="O41" s="243">
        <f>VLOOKUP($B41,'Conditions of people affected'!$C$6:$R$170,9,FALSE)</f>
        <v>3.2</v>
      </c>
      <c r="P41" s="243">
        <f>VLOOKUP($B41,'Conditions of people affected'!$C$6:$R$170,15,FALSE)</f>
        <v>3</v>
      </c>
      <c r="Q41" s="243">
        <f t="shared" si="9"/>
        <v>3.7</v>
      </c>
      <c r="R41" s="243">
        <f>VLOOKUP($B41,'Complexity of the crisis'!$C$6:$AN$170,22,FALSE)</f>
        <v>3.3</v>
      </c>
      <c r="S41" s="244">
        <f>VLOOKUP($B41,'Complexity of the crisis'!$C$6:$AN$170,38,FALSE)</f>
        <v>4</v>
      </c>
      <c r="T41" s="141" t="str">
        <f>VLOOKUP(B41,Lists!$C$3:$E$163,3,FALSE)</f>
        <v>Africa</v>
      </c>
      <c r="U41" s="155">
        <f>VLOOKUP(B41,'INFORM Severity - hidden'!$C$5:$V$170,20,FALSE)</f>
        <v>44705</v>
      </c>
    </row>
    <row r="42" spans="1:21" x14ac:dyDescent="0.35">
      <c r="A42" s="137" t="str">
        <f t="array" ref="A42">IFERROR(INDEX(Lists!$B$2:$B$153,SMALL(IF(Lists!$H$2:$H$153="Yes",ROW(Lists!$B$2:$B$153)),ROW(38:38))-1,1),"")</f>
        <v>Socio-economic crisis in Sri Lanka</v>
      </c>
      <c r="B42" s="138" t="str">
        <f>VLOOKUP(A42,Lists!$B$2:$G$153,2,FALSE)</f>
        <v>LKA002</v>
      </c>
      <c r="C42" s="138" t="str">
        <f>VLOOKUP(B42,'INFORM Severity - hidden'!$C$5:$D$160,2,FALSE)</f>
        <v>Sri Lanka</v>
      </c>
      <c r="D42" s="138" t="str">
        <f>VLOOKUP(A42,Lists!$B$2:$G$153,3,FALSE)</f>
        <v>LKA</v>
      </c>
      <c r="E42" s="138" t="str">
        <f>VLOOKUP(A42,Lists!$B$2:$G$153,5,FALSE)</f>
        <v>Political and economic crisis</v>
      </c>
      <c r="F42" s="241">
        <f t="shared" si="5"/>
        <v>3.4</v>
      </c>
      <c r="G42" s="142">
        <f t="shared" si="6"/>
        <v>4</v>
      </c>
      <c r="H42" s="142" t="str">
        <f t="shared" si="7"/>
        <v>High</v>
      </c>
      <c r="I42" s="242" t="str">
        <f>INDEX(Trends!$D$3:$D$404,MATCH(B42,Trends!$C$3:$C$404,0))</f>
        <v>-</v>
      </c>
      <c r="J42" s="142" t="str">
        <f>VLOOKUP($B42,Reliability!$A$3:$I$170,9,FALSE)</f>
        <v>Very High</v>
      </c>
      <c r="K42" s="243">
        <f t="shared" si="8"/>
        <v>3.8</v>
      </c>
      <c r="L42" s="243">
        <f>VLOOKUP($B42,'Impact of the crisis'!$C$6:$N$170,12,FALSE)</f>
        <v>4.4000000000000004</v>
      </c>
      <c r="M42" s="243">
        <f>VLOOKUP($B42,'Impact of the crisis'!$C$6:$AB$170,26,FALSE)</f>
        <v>3.4</v>
      </c>
      <c r="N42" s="243">
        <f>VLOOKUP($B42,'Conditions of people affected'!$C$6:$R$170,16,FALSE)</f>
        <v>4.3</v>
      </c>
      <c r="O42" s="243">
        <f>VLOOKUP($B42,'Conditions of people affected'!$C$6:$R$170,9,FALSE)</f>
        <v>4.5999999999999996</v>
      </c>
      <c r="P42" s="243">
        <f>VLOOKUP($B42,'Conditions of people affected'!$C$6:$R$170,15,FALSE)</f>
        <v>4</v>
      </c>
      <c r="Q42" s="243">
        <f t="shared" si="9"/>
        <v>1.6</v>
      </c>
      <c r="R42" s="243">
        <f>VLOOKUP($B42,'Complexity of the crisis'!$C$6:$AN$170,22,FALSE)</f>
        <v>2.2000000000000002</v>
      </c>
      <c r="S42" s="244">
        <f>VLOOKUP($B42,'Complexity of the crisis'!$C$6:$AN$170,38,FALSE)</f>
        <v>1</v>
      </c>
      <c r="T42" s="141" t="str">
        <f>VLOOKUP(B42,Lists!$C$3:$E$163,3,FALSE)</f>
        <v>Asia</v>
      </c>
      <c r="U42" s="155">
        <f>VLOOKUP(B42,'INFORM Severity - hidden'!$C$5:$V$170,20,FALSE)</f>
        <v>44733</v>
      </c>
    </row>
    <row r="43" spans="1:21" x14ac:dyDescent="0.35">
      <c r="A43" s="137" t="str">
        <f t="array" ref="A43">IFERROR(INDEX(Lists!$B$2:$B$153,SMALL(IF(Lists!$H$2:$H$153="Yes",ROW(Lists!$B$2:$B$153)),ROW(39:39))-1,1),"")</f>
        <v>Drought in Lesotho</v>
      </c>
      <c r="B43" s="138" t="str">
        <f>VLOOKUP(A43,Lists!$B$2:$G$153,2,FALSE)</f>
        <v>LSO002</v>
      </c>
      <c r="C43" s="138" t="str">
        <f>VLOOKUP(B43,'INFORM Severity - hidden'!$C$5:$D$160,2,FALSE)</f>
        <v>Lesotho</v>
      </c>
      <c r="D43" s="138" t="str">
        <f>VLOOKUP(A43,Lists!$B$2:$G$153,3,FALSE)</f>
        <v>LSO</v>
      </c>
      <c r="E43" s="138" t="str">
        <f>VLOOKUP(A43,Lists!$B$2:$G$153,5,FALSE)</f>
        <v>Drought</v>
      </c>
      <c r="F43" s="241">
        <f t="shared" si="5"/>
        <v>2.1</v>
      </c>
      <c r="G43" s="142">
        <f t="shared" si="6"/>
        <v>3</v>
      </c>
      <c r="H43" s="142" t="str">
        <f t="shared" si="7"/>
        <v>Medium</v>
      </c>
      <c r="I43" s="242" t="str">
        <f>INDEX(Trends!$D$3:$D$404,MATCH(B43,Trends!$C$3:$C$404,0))</f>
        <v>Decreasing</v>
      </c>
      <c r="J43" s="142" t="str">
        <f>VLOOKUP($B43,Reliability!$A$3:$I$170,9,FALSE)</f>
        <v>High</v>
      </c>
      <c r="K43" s="243">
        <f t="shared" si="8"/>
        <v>2.1</v>
      </c>
      <c r="L43" s="243">
        <f>VLOOKUP($B43,'Impact of the crisis'!$C$6:$N$170,12,FALSE)</f>
        <v>3</v>
      </c>
      <c r="M43" s="243">
        <f>VLOOKUP($B43,'Impact of the crisis'!$C$6:$AB$170,26,FALSE)</f>
        <v>1.5</v>
      </c>
      <c r="N43" s="243">
        <f>VLOOKUP($B43,'Conditions of people affected'!$C$6:$R$170,16,FALSE)</f>
        <v>2.75</v>
      </c>
      <c r="O43" s="243">
        <f>VLOOKUP($B43,'Conditions of people affected'!$C$6:$R$170,9,FALSE)</f>
        <v>2.5</v>
      </c>
      <c r="P43" s="243">
        <f>VLOOKUP($B43,'Conditions of people affected'!$C$6:$R$170,15,FALSE)</f>
        <v>3</v>
      </c>
      <c r="Q43" s="243">
        <f t="shared" si="9"/>
        <v>1.1000000000000001</v>
      </c>
      <c r="R43" s="243">
        <f>VLOOKUP($B43,'Complexity of the crisis'!$C$6:$AN$170,22,FALSE)</f>
        <v>1.7</v>
      </c>
      <c r="S43" s="244">
        <f>VLOOKUP($B43,'Complexity of the crisis'!$C$6:$AN$170,38,FALSE)</f>
        <v>0.5</v>
      </c>
      <c r="T43" s="141" t="str">
        <f>VLOOKUP(B43,Lists!$C$3:$E$163,3,FALSE)</f>
        <v>Africa</v>
      </c>
      <c r="U43" s="155">
        <f>VLOOKUP(B43,'INFORM Severity - hidden'!$C$5:$V$170,20,FALSE)</f>
        <v>44709</v>
      </c>
    </row>
    <row r="44" spans="1:21" x14ac:dyDescent="0.35">
      <c r="A44" s="137" t="str">
        <f t="array" ref="A44">IFERROR(INDEX(Lists!$B$2:$B$153,SMALL(IF(Lists!$H$2:$H$153="Yes",ROW(Lists!$B$2:$B$153)),ROW(40:40))-1,1),"")</f>
        <v>Mixed migration flows in Morocco</v>
      </c>
      <c r="B44" s="138" t="str">
        <f>VLOOKUP(A44,Lists!$B$2:$G$153,2,FALSE)</f>
        <v>MAR002</v>
      </c>
      <c r="C44" s="138" t="str">
        <f>VLOOKUP(B44,'INFORM Severity - hidden'!$C$5:$D$160,2,FALSE)</f>
        <v>Morocco</v>
      </c>
      <c r="D44" s="138" t="str">
        <f>VLOOKUP(A44,Lists!$B$2:$G$153,3,FALSE)</f>
        <v>MAR</v>
      </c>
      <c r="E44" s="138" t="str">
        <f>VLOOKUP(A44,Lists!$B$2:$G$153,5,FALSE)</f>
        <v>International displacement</v>
      </c>
      <c r="F44" s="241" t="str">
        <f t="shared" si="5"/>
        <v>x</v>
      </c>
      <c r="G44" s="142" t="str">
        <f t="shared" si="6"/>
        <v>x</v>
      </c>
      <c r="H44" s="142" t="str">
        <f t="shared" si="7"/>
        <v>x</v>
      </c>
      <c r="I44" s="242" t="str">
        <f>INDEX(Trends!$D$3:$D$404,MATCH(B44,Trends!$C$3:$C$404,0))</f>
        <v>-</v>
      </c>
      <c r="J44" s="142" t="str">
        <f>VLOOKUP($B44,Reliability!$A$3:$I$170,9,FALSE)</f>
        <v>Very Low</v>
      </c>
      <c r="K44" s="243">
        <f t="shared" si="8"/>
        <v>3.7</v>
      </c>
      <c r="L44" s="243">
        <f>VLOOKUP($B44,'Impact of the crisis'!$C$6:$N$170,12,FALSE)</f>
        <v>4.9000000000000004</v>
      </c>
      <c r="M44" s="243">
        <f>VLOOKUP($B44,'Impact of the crisis'!$C$6:$AB$170,26,FALSE)</f>
        <v>2.8</v>
      </c>
      <c r="N44" s="243" t="str">
        <f>VLOOKUP($B44,'Conditions of people affected'!$C$6:$R$170,16,FALSE)</f>
        <v>x</v>
      </c>
      <c r="O44" s="243" t="str">
        <f>VLOOKUP($B44,'Conditions of people affected'!$C$6:$R$170,9,FALSE)</f>
        <v>x</v>
      </c>
      <c r="P44" s="243" t="str">
        <f>VLOOKUP($B44,'Conditions of people affected'!$C$6:$R$170,15,FALSE)</f>
        <v>x</v>
      </c>
      <c r="Q44" s="243">
        <f t="shared" si="9"/>
        <v>2.1</v>
      </c>
      <c r="R44" s="243">
        <f>VLOOKUP($B44,'Complexity of the crisis'!$C$6:$AN$170,22,FALSE)</f>
        <v>3</v>
      </c>
      <c r="S44" s="244">
        <f>VLOOKUP($B44,'Complexity of the crisis'!$C$6:$AN$170,38,FALSE)</f>
        <v>1</v>
      </c>
      <c r="T44" s="141" t="str">
        <f>VLOOKUP(B44,Lists!$C$3:$E$163,3,FALSE)</f>
        <v>Africa</v>
      </c>
      <c r="U44" s="155">
        <f>VLOOKUP(B44,'INFORM Severity - hidden'!$C$5:$V$170,20,FALSE)</f>
        <v>44706</v>
      </c>
    </row>
    <row r="45" spans="1:21" x14ac:dyDescent="0.35">
      <c r="A45" s="137" t="str">
        <f t="array" ref="A45">IFERROR(INDEX(Lists!$B$2:$B$153,SMALL(IF(Lists!$H$2:$H$153="Yes",ROW(Lists!$B$2:$B$153)),ROW(41:41))-1,1),"")</f>
        <v>DIsplacement from Ukraine conflict in Moldova</v>
      </c>
      <c r="B45" s="138" t="str">
        <f>VLOOKUP(A45,Lists!$B$2:$G$153,2,FALSE)</f>
        <v>MDA002</v>
      </c>
      <c r="C45" s="138" t="str">
        <f>VLOOKUP(B45,'INFORM Severity - hidden'!$C$5:$D$160,2,FALSE)</f>
        <v>Moldova</v>
      </c>
      <c r="D45" s="138" t="str">
        <f>VLOOKUP(A45,Lists!$B$2:$G$153,3,FALSE)</f>
        <v>MDA</v>
      </c>
      <c r="E45" s="138" t="str">
        <f>VLOOKUP(A45,Lists!$B$2:$G$153,5,FALSE)</f>
        <v>International displacement</v>
      </c>
      <c r="F45" s="241">
        <f t="shared" si="5"/>
        <v>1.2</v>
      </c>
      <c r="G45" s="142">
        <f t="shared" si="6"/>
        <v>2</v>
      </c>
      <c r="H45" s="142" t="str">
        <f t="shared" si="7"/>
        <v>Low</v>
      </c>
      <c r="I45" s="242" t="str">
        <f>INDEX(Trends!$D$3:$D$404,MATCH(B45,Trends!$C$3:$C$404,0))</f>
        <v>Decreasing</v>
      </c>
      <c r="J45" s="142" t="str">
        <f>VLOOKUP($B45,Reliability!$A$3:$I$170,9,FALSE)</f>
        <v>High</v>
      </c>
      <c r="K45" s="243">
        <f t="shared" si="8"/>
        <v>1.5</v>
      </c>
      <c r="L45" s="243">
        <f>VLOOKUP($B45,'Impact of the crisis'!$C$6:$N$170,12,FALSE)</f>
        <v>0.2</v>
      </c>
      <c r="M45" s="243">
        <f>VLOOKUP($B45,'Impact of the crisis'!$C$6:$AB$170,26,FALSE)</f>
        <v>2</v>
      </c>
      <c r="N45" s="243">
        <f>VLOOKUP($B45,'Conditions of people affected'!$C$6:$R$170,16,FALSE)</f>
        <v>1</v>
      </c>
      <c r="O45" s="243">
        <f>VLOOKUP($B45,'Conditions of people affected'!$C$6:$R$170,9,FALSE)</f>
        <v>0</v>
      </c>
      <c r="P45" s="243">
        <f>VLOOKUP($B45,'Conditions of people affected'!$C$6:$R$170,15,FALSE)</f>
        <v>2</v>
      </c>
      <c r="Q45" s="243">
        <f t="shared" si="9"/>
        <v>1.4</v>
      </c>
      <c r="R45" s="243">
        <f>VLOOKUP($B45,'Complexity of the crisis'!$C$6:$AN$170,22,FALSE)</f>
        <v>1.8</v>
      </c>
      <c r="S45" s="244">
        <f>VLOOKUP($B45,'Complexity of the crisis'!$C$6:$AN$170,38,FALSE)</f>
        <v>1</v>
      </c>
      <c r="T45" s="141" t="str">
        <f>VLOOKUP(B45,Lists!$C$3:$E$163,3,FALSE)</f>
        <v>Europe</v>
      </c>
      <c r="U45" s="155">
        <f>VLOOKUP(B45,'INFORM Severity - hidden'!$C$5:$V$170,20,FALSE)</f>
        <v>44693</v>
      </c>
    </row>
    <row r="46" spans="1:21" x14ac:dyDescent="0.35">
      <c r="A46" s="137" t="str">
        <f t="array" ref="A46">IFERROR(INDEX(Lists!$B$2:$B$153,SMALL(IF(Lists!$H$2:$H$153="Yes",ROW(Lists!$B$2:$B$153)),ROW(42:42))-1,1),"")</f>
        <v>Multiple crisis in Madagascar</v>
      </c>
      <c r="B46" s="138" t="str">
        <f>VLOOKUP(A46,Lists!$B$2:$G$153,2,FALSE)</f>
        <v>MDG001</v>
      </c>
      <c r="C46" s="138" t="str">
        <f>VLOOKUP(B46,'INFORM Severity - hidden'!$C$5:$D$160,2,FALSE)</f>
        <v>Madagascar</v>
      </c>
      <c r="D46" s="138" t="str">
        <f>VLOOKUP(A46,Lists!$B$2:$G$153,3,FALSE)</f>
        <v>MDG</v>
      </c>
      <c r="E46" s="138" t="str">
        <f>VLOOKUP(A46,Lists!$B$2:$G$153,5,FALSE)</f>
        <v>Multiple crises country</v>
      </c>
      <c r="F46" s="241">
        <f t="shared" si="5"/>
        <v>3</v>
      </c>
      <c r="G46" s="142">
        <f t="shared" si="6"/>
        <v>3</v>
      </c>
      <c r="H46" s="142" t="str">
        <f t="shared" si="7"/>
        <v>Medium</v>
      </c>
      <c r="I46" s="242" t="str">
        <f>INDEX(Trends!$D$3:$D$404,MATCH(B46,Trends!$C$3:$C$404,0))</f>
        <v>Increasing</v>
      </c>
      <c r="J46" s="142" t="str">
        <f>VLOOKUP($B46,Reliability!$A$3:$I$170,9,FALSE)</f>
        <v>Very High</v>
      </c>
      <c r="K46" s="243">
        <f t="shared" si="8"/>
        <v>3.5</v>
      </c>
      <c r="L46" s="243">
        <f>VLOOKUP($B46,'Impact of the crisis'!$C$6:$N$170,12,FALSE)</f>
        <v>4.9000000000000004</v>
      </c>
      <c r="M46" s="243">
        <f>VLOOKUP($B46,'Impact of the crisis'!$C$6:$AB$170,26,FALSE)</f>
        <v>2.2999999999999998</v>
      </c>
      <c r="N46" s="243">
        <f>VLOOKUP($B46,'Conditions of people affected'!$C$6:$R$170,16,FALSE)</f>
        <v>3.35</v>
      </c>
      <c r="O46" s="243">
        <f>VLOOKUP($B46,'Conditions of people affected'!$C$6:$R$170,9,FALSE)</f>
        <v>3.7</v>
      </c>
      <c r="P46" s="243">
        <f>VLOOKUP($B46,'Conditions of people affected'!$C$6:$R$170,15,FALSE)</f>
        <v>3</v>
      </c>
      <c r="Q46" s="243">
        <f t="shared" si="9"/>
        <v>1.9</v>
      </c>
      <c r="R46" s="243">
        <f>VLOOKUP($B46,'Complexity of the crisis'!$C$6:$AN$170,22,FALSE)</f>
        <v>2.2999999999999998</v>
      </c>
      <c r="S46" s="244">
        <f>VLOOKUP($B46,'Complexity of the crisis'!$C$6:$AN$170,38,FALSE)</f>
        <v>1.5</v>
      </c>
      <c r="T46" s="141" t="str">
        <f>VLOOKUP(B46,Lists!$C$3:$E$163,3,FALSE)</f>
        <v>Africa</v>
      </c>
      <c r="U46" s="155">
        <f>VLOOKUP(B46,'INFORM Severity - hidden'!$C$5:$V$170,20,FALSE)</f>
        <v>44695</v>
      </c>
    </row>
    <row r="47" spans="1:21" x14ac:dyDescent="0.35">
      <c r="A47" s="137" t="str">
        <f t="array" ref="A47">IFERROR(INDEX(Lists!$B$2:$B$153,SMALL(IF(Lists!$H$2:$H$153="Yes",ROW(Lists!$B$2:$B$153)),ROW(43:43))-1,1),"")</f>
        <v>Multiple crisis in Mexico</v>
      </c>
      <c r="B47" s="138" t="str">
        <f>VLOOKUP(A47,Lists!$B$2:$G$153,2,FALSE)</f>
        <v>MEX001</v>
      </c>
      <c r="C47" s="138" t="str">
        <f>VLOOKUP(B47,'INFORM Severity - hidden'!$C$5:$D$160,2,FALSE)</f>
        <v>Mexico</v>
      </c>
      <c r="D47" s="138" t="str">
        <f>VLOOKUP(A47,Lists!$B$2:$G$153,3,FALSE)</f>
        <v>MEX</v>
      </c>
      <c r="E47" s="138" t="str">
        <f>VLOOKUP(A47,Lists!$B$2:$G$153,5,FALSE)</f>
        <v>Multiple crises country</v>
      </c>
      <c r="F47" s="241">
        <f t="shared" si="5"/>
        <v>2.8</v>
      </c>
      <c r="G47" s="142">
        <f t="shared" si="6"/>
        <v>3</v>
      </c>
      <c r="H47" s="142" t="str">
        <f t="shared" si="7"/>
        <v>Medium</v>
      </c>
      <c r="I47" s="242" t="str">
        <f>INDEX(Trends!$D$3:$D$404,MATCH(B47,Trends!$C$3:$C$404,0))</f>
        <v>-</v>
      </c>
      <c r="J47" s="142" t="str">
        <f>VLOOKUP($B47,Reliability!$A$3:$I$170,9,FALSE)</f>
        <v>High</v>
      </c>
      <c r="K47" s="243">
        <f t="shared" si="8"/>
        <v>4.0999999999999996</v>
      </c>
      <c r="L47" s="243">
        <f>VLOOKUP($B47,'Impact of the crisis'!$C$6:$N$170,12,FALSE)</f>
        <v>5</v>
      </c>
      <c r="M47" s="243">
        <f>VLOOKUP($B47,'Impact of the crisis'!$C$6:$AB$170,26,FALSE)</f>
        <v>3.5</v>
      </c>
      <c r="N47" s="243">
        <f>VLOOKUP($B47,'Conditions of people affected'!$C$6:$R$170,16,FALSE)</f>
        <v>1.25</v>
      </c>
      <c r="O47" s="243">
        <f>VLOOKUP($B47,'Conditions of people affected'!$C$6:$R$170,9,FALSE)</f>
        <v>1.5</v>
      </c>
      <c r="P47" s="243">
        <f>VLOOKUP($B47,'Conditions of people affected'!$C$6:$R$170,15,FALSE)</f>
        <v>1</v>
      </c>
      <c r="Q47" s="243">
        <f t="shared" si="9"/>
        <v>3.5</v>
      </c>
      <c r="R47" s="243">
        <f>VLOOKUP($B47,'Complexity of the crisis'!$C$6:$AN$170,22,FALSE)</f>
        <v>3</v>
      </c>
      <c r="S47" s="244">
        <f>VLOOKUP($B47,'Complexity of the crisis'!$C$6:$AN$170,38,FALSE)</f>
        <v>4</v>
      </c>
      <c r="T47" s="141" t="str">
        <f>VLOOKUP(B47,Lists!$C$3:$E$163,3,FALSE)</f>
        <v>Americas</v>
      </c>
      <c r="U47" s="155">
        <f>VLOOKUP(B47,'INFORM Severity - hidden'!$C$5:$V$170,20,FALSE)</f>
        <v>44736</v>
      </c>
    </row>
    <row r="48" spans="1:21" x14ac:dyDescent="0.35">
      <c r="A48" s="137" t="str">
        <f t="array" ref="A48">IFERROR(INDEX(Lists!$B$2:$B$153,SMALL(IF(Lists!$H$2:$H$153="Yes",ROW(Lists!$B$2:$B$153)),ROW(44:44))-1,1),"")</f>
        <v>Complex crisis in Mali</v>
      </c>
      <c r="B48" s="138" t="str">
        <f>VLOOKUP(A48,Lists!$B$2:$G$153,2,FALSE)</f>
        <v>MLI001</v>
      </c>
      <c r="C48" s="138" t="str">
        <f>VLOOKUP(B48,'INFORM Severity - hidden'!$C$5:$D$160,2,FALSE)</f>
        <v>Mali</v>
      </c>
      <c r="D48" s="138" t="str">
        <f>VLOOKUP(A48,Lists!$B$2:$G$153,3,FALSE)</f>
        <v>MLI</v>
      </c>
      <c r="E48" s="138" t="str">
        <f>VLOOKUP(A48,Lists!$B$2:$G$153,5,FALSE)</f>
        <v>Complex crisis</v>
      </c>
      <c r="F48" s="241">
        <f t="shared" si="5"/>
        <v>4.2</v>
      </c>
      <c r="G48" s="142">
        <f t="shared" si="6"/>
        <v>5</v>
      </c>
      <c r="H48" s="142" t="str">
        <f t="shared" si="7"/>
        <v>Very High</v>
      </c>
      <c r="I48" s="242" t="str">
        <f>INDEX(Trends!$D$3:$D$404,MATCH(B48,Trends!$C$3:$C$404,0))</f>
        <v>Decreasing</v>
      </c>
      <c r="J48" s="142" t="str">
        <f>VLOOKUP($B48,Reliability!$A$3:$I$170,9,FALSE)</f>
        <v>Very High</v>
      </c>
      <c r="K48" s="243">
        <f t="shared" si="8"/>
        <v>4.3</v>
      </c>
      <c r="L48" s="243">
        <f>VLOOKUP($B48,'Impact of the crisis'!$C$6:$N$170,12,FALSE)</f>
        <v>4.8</v>
      </c>
      <c r="M48" s="243">
        <f>VLOOKUP($B48,'Impact of the crisis'!$C$6:$AB$170,26,FALSE)</f>
        <v>4</v>
      </c>
      <c r="N48" s="243">
        <f>VLOOKUP($B48,'Conditions of people affected'!$C$6:$R$170,16,FALSE)</f>
        <v>4.3499999999999996</v>
      </c>
      <c r="O48" s="243">
        <f>VLOOKUP($B48,'Conditions of people affected'!$C$6:$R$170,9,FALSE)</f>
        <v>4.7</v>
      </c>
      <c r="P48" s="243">
        <f>VLOOKUP($B48,'Conditions of people affected'!$C$6:$R$170,15,FALSE)</f>
        <v>4</v>
      </c>
      <c r="Q48" s="243">
        <f t="shared" si="9"/>
        <v>3.9</v>
      </c>
      <c r="R48" s="243">
        <f>VLOOKUP($B48,'Complexity of the crisis'!$C$6:$AN$170,22,FALSE)</f>
        <v>3.1</v>
      </c>
      <c r="S48" s="244">
        <f>VLOOKUP($B48,'Complexity of the crisis'!$C$6:$AN$170,38,FALSE)</f>
        <v>4.5</v>
      </c>
      <c r="T48" s="141" t="str">
        <f>VLOOKUP(B48,Lists!$C$3:$E$163,3,FALSE)</f>
        <v>Africa</v>
      </c>
      <c r="U48" s="155">
        <f>VLOOKUP(B48,'INFORM Severity - hidden'!$C$5:$V$170,20,FALSE)</f>
        <v>44741</v>
      </c>
    </row>
    <row r="49" spans="1:21" x14ac:dyDescent="0.35">
      <c r="A49" s="137" t="str">
        <f t="array" ref="A49">IFERROR(INDEX(Lists!$B$2:$B$153,SMALL(IF(Lists!$H$2:$H$153="Yes",ROW(Lists!$B$2:$B$153)),ROW(45:45))-1,1),"")</f>
        <v>Multiple crises in Myanmar</v>
      </c>
      <c r="B49" s="138" t="str">
        <f>VLOOKUP(A49,Lists!$B$2:$G$153,2,FALSE)</f>
        <v>MMR001</v>
      </c>
      <c r="C49" s="138" t="str">
        <f>VLOOKUP(B49,'INFORM Severity - hidden'!$C$5:$D$160,2,FALSE)</f>
        <v>Myanmar</v>
      </c>
      <c r="D49" s="138" t="str">
        <f>VLOOKUP(A49,Lists!$B$2:$G$153,3,FALSE)</f>
        <v>MMR</v>
      </c>
      <c r="E49" s="138" t="str">
        <f>VLOOKUP(A49,Lists!$B$2:$G$153,5,FALSE)</f>
        <v>Multiple crises country</v>
      </c>
      <c r="F49" s="241">
        <f t="shared" si="5"/>
        <v>4.4000000000000004</v>
      </c>
      <c r="G49" s="142">
        <f t="shared" si="6"/>
        <v>5</v>
      </c>
      <c r="H49" s="142" t="str">
        <f t="shared" si="7"/>
        <v>Very High</v>
      </c>
      <c r="I49" s="242" t="str">
        <f>INDEX(Trends!$D$3:$D$404,MATCH(B49,Trends!$C$3:$C$404,0))</f>
        <v>Increasing</v>
      </c>
      <c r="J49" s="142" t="str">
        <f>VLOOKUP($B49,Reliability!$A$3:$I$170,9,FALSE)</f>
        <v>High</v>
      </c>
      <c r="K49" s="243">
        <f t="shared" si="8"/>
        <v>4.5</v>
      </c>
      <c r="L49" s="243">
        <f>VLOOKUP($B49,'Impact of the crisis'!$C$6:$N$170,12,FALSE)</f>
        <v>4.9000000000000004</v>
      </c>
      <c r="M49" s="243">
        <f>VLOOKUP($B49,'Impact of the crisis'!$C$6:$AB$170,26,FALSE)</f>
        <v>4.2</v>
      </c>
      <c r="N49" s="243">
        <f>VLOOKUP($B49,'Conditions of people affected'!$C$6:$R$170,16,FALSE)</f>
        <v>4.5</v>
      </c>
      <c r="O49" s="243">
        <f>VLOOKUP($B49,'Conditions of people affected'!$C$6:$R$170,9,FALSE)</f>
        <v>5</v>
      </c>
      <c r="P49" s="243">
        <f>VLOOKUP($B49,'Conditions of people affected'!$C$6:$R$170,15,FALSE)</f>
        <v>4</v>
      </c>
      <c r="Q49" s="243">
        <f t="shared" si="9"/>
        <v>4.2</v>
      </c>
      <c r="R49" s="243">
        <f>VLOOKUP($B49,'Complexity of the crisis'!$C$6:$AN$170,22,FALSE)</f>
        <v>3.9</v>
      </c>
      <c r="S49" s="244">
        <f>VLOOKUP($B49,'Complexity of the crisis'!$C$6:$AN$170,38,FALSE)</f>
        <v>4.5</v>
      </c>
      <c r="T49" s="141" t="str">
        <f>VLOOKUP(B49,Lists!$C$3:$E$163,3,FALSE)</f>
        <v>Asia</v>
      </c>
      <c r="U49" s="155">
        <f>VLOOKUP(B49,'INFORM Severity - hidden'!$C$5:$V$170,20,FALSE)</f>
        <v>44739</v>
      </c>
    </row>
    <row r="50" spans="1:21" x14ac:dyDescent="0.35">
      <c r="A50" s="137" t="str">
        <f t="array" ref="A50">IFERROR(INDEX(Lists!$B$2:$B$153,SMALL(IF(Lists!$H$2:$H$153="Yes",ROW(Lists!$B$2:$B$153)),ROW(46:46))-1,1),"")</f>
        <v>Multiple Crises in Mozambique</v>
      </c>
      <c r="B50" s="138" t="str">
        <f>VLOOKUP(A50,Lists!$B$2:$G$153,2,FALSE)</f>
        <v>MOZ001</v>
      </c>
      <c r="C50" s="138" t="str">
        <f>VLOOKUP(B50,'INFORM Severity - hidden'!$C$5:$D$160,2,FALSE)</f>
        <v>Mozambique</v>
      </c>
      <c r="D50" s="138" t="str">
        <f>VLOOKUP(A50,Lists!$B$2:$G$153,3,FALSE)</f>
        <v>MOZ</v>
      </c>
      <c r="E50" s="138" t="str">
        <f>VLOOKUP(A50,Lists!$B$2:$G$153,5,FALSE)</f>
        <v>Multiple crises country</v>
      </c>
      <c r="F50" s="241">
        <f t="shared" si="5"/>
        <v>3.6</v>
      </c>
      <c r="G50" s="142">
        <f t="shared" si="6"/>
        <v>4</v>
      </c>
      <c r="H50" s="142" t="str">
        <f t="shared" si="7"/>
        <v>High</v>
      </c>
      <c r="I50" s="242" t="str">
        <f>INDEX(Trends!$D$3:$D$404,MATCH(B50,Trends!$C$3:$C$404,0))</f>
        <v>Increasing</v>
      </c>
      <c r="J50" s="142" t="str">
        <f>VLOOKUP($B50,Reliability!$A$3:$I$170,9,FALSE)</f>
        <v>High</v>
      </c>
      <c r="K50" s="243">
        <f t="shared" si="8"/>
        <v>3.6</v>
      </c>
      <c r="L50" s="243">
        <f>VLOOKUP($B50,'Impact of the crisis'!$C$6:$N$170,12,FALSE)</f>
        <v>4</v>
      </c>
      <c r="M50" s="243">
        <f>VLOOKUP($B50,'Impact of the crisis'!$C$6:$AB$170,26,FALSE)</f>
        <v>3.4</v>
      </c>
      <c r="N50" s="243">
        <f>VLOOKUP($B50,'Conditions of people affected'!$C$6:$R$170,16,FALSE)</f>
        <v>3.5</v>
      </c>
      <c r="O50" s="243">
        <f>VLOOKUP($B50,'Conditions of people affected'!$C$6:$R$170,9,FALSE)</f>
        <v>4</v>
      </c>
      <c r="P50" s="243">
        <f>VLOOKUP($B50,'Conditions of people affected'!$C$6:$R$170,15,FALSE)</f>
        <v>3</v>
      </c>
      <c r="Q50" s="243">
        <f t="shared" si="9"/>
        <v>3.9</v>
      </c>
      <c r="R50" s="243">
        <f>VLOOKUP($B50,'Complexity of the crisis'!$C$6:$AN$170,22,FALSE)</f>
        <v>3.7</v>
      </c>
      <c r="S50" s="244">
        <f>VLOOKUP($B50,'Complexity of the crisis'!$C$6:$AN$170,38,FALSE)</f>
        <v>4</v>
      </c>
      <c r="T50" s="141" t="str">
        <f>VLOOKUP(B50,Lists!$C$3:$E$163,3,FALSE)</f>
        <v>Africa</v>
      </c>
      <c r="U50" s="155">
        <f>VLOOKUP(B50,'INFORM Severity - hidden'!$C$5:$V$170,20,FALSE)</f>
        <v>44694</v>
      </c>
    </row>
    <row r="51" spans="1:21" x14ac:dyDescent="0.35">
      <c r="A51" s="137" t="str">
        <f t="array" ref="A51">IFERROR(INDEX(Lists!$B$2:$B$153,SMALL(IF(Lists!$H$2:$H$153="Yes",ROW(Lists!$B$2:$B$153)),ROW(47:47))-1,1),"")</f>
        <v>Food Security in Mauritania</v>
      </c>
      <c r="B51" s="138" t="str">
        <f>VLOOKUP(A51,Lists!$B$2:$G$153,2,FALSE)</f>
        <v>MRT003</v>
      </c>
      <c r="C51" s="138" t="str">
        <f>VLOOKUP(B51,'INFORM Severity - hidden'!$C$5:$D$160,2,FALSE)</f>
        <v>Mauritania</v>
      </c>
      <c r="D51" s="138" t="str">
        <f>VLOOKUP(A51,Lists!$B$2:$G$153,3,FALSE)</f>
        <v>MRT</v>
      </c>
      <c r="E51" s="138" t="str">
        <f>VLOOKUP(A51,Lists!$B$2:$G$153,5,FALSE)</f>
        <v>Drought</v>
      </c>
      <c r="F51" s="241">
        <f t="shared" si="5"/>
        <v>2.8</v>
      </c>
      <c r="G51" s="142">
        <f t="shared" si="6"/>
        <v>3</v>
      </c>
      <c r="H51" s="142" t="str">
        <f t="shared" si="7"/>
        <v>Medium</v>
      </c>
      <c r="I51" s="242" t="str">
        <f>INDEX(Trends!$D$3:$D$404,MATCH(B51,Trends!$C$3:$C$404,0))</f>
        <v>Stable</v>
      </c>
      <c r="J51" s="142" t="str">
        <f>VLOOKUP($B51,Reliability!$A$3:$I$170,9,FALSE)</f>
        <v>Low</v>
      </c>
      <c r="K51" s="243">
        <f t="shared" si="8"/>
        <v>3.4</v>
      </c>
      <c r="L51" s="243">
        <f>VLOOKUP($B51,'Impact of the crisis'!$C$6:$N$170,12,FALSE)</f>
        <v>4.4000000000000004</v>
      </c>
      <c r="M51" s="243">
        <f>VLOOKUP($B51,'Impact of the crisis'!$C$6:$AB$170,26,FALSE)</f>
        <v>2.8</v>
      </c>
      <c r="N51" s="243">
        <f>VLOOKUP($B51,'Conditions of people affected'!$C$6:$R$170,16,FALSE)</f>
        <v>2.9</v>
      </c>
      <c r="O51" s="243">
        <f>VLOOKUP($B51,'Conditions of people affected'!$C$6:$R$170,9,FALSE)</f>
        <v>2.8</v>
      </c>
      <c r="P51" s="243">
        <f>VLOOKUP($B51,'Conditions of people affected'!$C$6:$R$170,15,FALSE)</f>
        <v>3</v>
      </c>
      <c r="Q51" s="243">
        <f t="shared" si="9"/>
        <v>2.2000000000000002</v>
      </c>
      <c r="R51" s="243">
        <f>VLOOKUP($B51,'Complexity of the crisis'!$C$6:$AN$170,22,FALSE)</f>
        <v>2.4</v>
      </c>
      <c r="S51" s="244">
        <f>VLOOKUP($B51,'Complexity of the crisis'!$C$6:$AN$170,38,FALSE)</f>
        <v>2</v>
      </c>
      <c r="T51" s="141" t="str">
        <f>VLOOKUP(B51,Lists!$C$3:$E$163,3,FALSE)</f>
        <v>Africa</v>
      </c>
      <c r="U51" s="155">
        <f>VLOOKUP(B51,'INFORM Severity - hidden'!$C$5:$V$170,20,FALSE)</f>
        <v>44696</v>
      </c>
    </row>
    <row r="52" spans="1:21" x14ac:dyDescent="0.35">
      <c r="A52" s="137" t="str">
        <f t="array" ref="A52">IFERROR(INDEX(Lists!$B$2:$B$153,SMALL(IF(Lists!$H$2:$H$153="Yes",ROW(Lists!$B$2:$B$153)),ROW(48:48))-1,1),"")</f>
        <v>Complex crisis in Malawi</v>
      </c>
      <c r="B52" s="138" t="str">
        <f>VLOOKUP(A52,Lists!$B$2:$G$153,2,FALSE)</f>
        <v>MWI002</v>
      </c>
      <c r="C52" s="138" t="str">
        <f>VLOOKUP(B52,'INFORM Severity - hidden'!$C$5:$D$160,2,FALSE)</f>
        <v>Malawi</v>
      </c>
      <c r="D52" s="138" t="str">
        <f>VLOOKUP(A52,Lists!$B$2:$G$153,3,FALSE)</f>
        <v>MWI</v>
      </c>
      <c r="E52" s="138" t="str">
        <f>VLOOKUP(A52,Lists!$B$2:$G$153,5,FALSE)</f>
        <v>Complex crisis</v>
      </c>
      <c r="F52" s="241">
        <f t="shared" si="5"/>
        <v>3</v>
      </c>
      <c r="G52" s="142">
        <f t="shared" si="6"/>
        <v>3</v>
      </c>
      <c r="H52" s="142" t="str">
        <f t="shared" si="7"/>
        <v>Medium</v>
      </c>
      <c r="I52" s="242" t="str">
        <f>INDEX(Trends!$D$3:$D$404,MATCH(B52,Trends!$C$3:$C$404,0))</f>
        <v>Decreasing</v>
      </c>
      <c r="J52" s="142" t="str">
        <f>VLOOKUP($B52,Reliability!$A$3:$I$170,9,FALSE)</f>
        <v>Very High</v>
      </c>
      <c r="K52" s="243">
        <f t="shared" si="8"/>
        <v>3.4</v>
      </c>
      <c r="L52" s="243">
        <f>VLOOKUP($B52,'Impact of the crisis'!$C$6:$N$170,12,FALSE)</f>
        <v>4.4000000000000004</v>
      </c>
      <c r="M52" s="243">
        <f>VLOOKUP($B52,'Impact of the crisis'!$C$6:$AB$170,26,FALSE)</f>
        <v>2.7</v>
      </c>
      <c r="N52" s="243">
        <f>VLOOKUP($B52,'Conditions of people affected'!$C$6:$R$170,16,FALSE)</f>
        <v>3.4</v>
      </c>
      <c r="O52" s="243">
        <f>VLOOKUP($B52,'Conditions of people affected'!$C$6:$R$170,9,FALSE)</f>
        <v>3.8</v>
      </c>
      <c r="P52" s="243">
        <f>VLOOKUP($B52,'Conditions of people affected'!$C$6:$R$170,15,FALSE)</f>
        <v>3</v>
      </c>
      <c r="Q52" s="243">
        <f t="shared" si="9"/>
        <v>2</v>
      </c>
      <c r="R52" s="243">
        <f>VLOOKUP($B52,'Complexity of the crisis'!$C$6:$AN$170,22,FALSE)</f>
        <v>2</v>
      </c>
      <c r="S52" s="244">
        <f>VLOOKUP($B52,'Complexity of the crisis'!$C$6:$AN$170,38,FALSE)</f>
        <v>2</v>
      </c>
      <c r="T52" s="141" t="str">
        <f>VLOOKUP(B52,Lists!$C$3:$E$163,3,FALSE)</f>
        <v>Africa</v>
      </c>
      <c r="U52" s="155">
        <f>VLOOKUP(B52,'INFORM Severity - hidden'!$C$5:$V$170,20,FALSE)</f>
        <v>44731</v>
      </c>
    </row>
    <row r="53" spans="1:21" x14ac:dyDescent="0.35">
      <c r="A53" s="137" t="str">
        <f t="array" ref="A53">IFERROR(INDEX(Lists!$B$2:$B$153,SMALL(IF(Lists!$H$2:$H$153="Yes",ROW(Lists!$B$2:$B$153)),ROW(49:49))-1,1),"")</f>
        <v>International Refugees in Malaysia</v>
      </c>
      <c r="B53" s="138" t="str">
        <f>VLOOKUP(A53,Lists!$B$2:$G$153,2,FALSE)</f>
        <v>MYS001</v>
      </c>
      <c r="C53" s="138" t="str">
        <f>VLOOKUP(B53,'INFORM Severity - hidden'!$C$5:$D$160,2,FALSE)</f>
        <v>Malaysia</v>
      </c>
      <c r="D53" s="138" t="str">
        <f>VLOOKUP(A53,Lists!$B$2:$G$153,3,FALSE)</f>
        <v>MYS</v>
      </c>
      <c r="E53" s="138" t="str">
        <f>VLOOKUP(A53,Lists!$B$2:$G$153,5,FALSE)</f>
        <v>International displacement</v>
      </c>
      <c r="F53" s="241">
        <f t="shared" si="5"/>
        <v>2.2999999999999998</v>
      </c>
      <c r="G53" s="142">
        <f t="shared" si="6"/>
        <v>3</v>
      </c>
      <c r="H53" s="142" t="str">
        <f t="shared" si="7"/>
        <v>Medium</v>
      </c>
      <c r="I53" s="242" t="str">
        <f>INDEX(Trends!$D$3:$D$404,MATCH(B53,Trends!$C$3:$C$404,0))</f>
        <v>Increasing</v>
      </c>
      <c r="J53" s="142" t="str">
        <f>VLOOKUP($B53,Reliability!$A$3:$I$170,9,FALSE)</f>
        <v>High</v>
      </c>
      <c r="K53" s="243">
        <f t="shared" si="8"/>
        <v>2.9</v>
      </c>
      <c r="L53" s="243">
        <f>VLOOKUP($B53,'Impact of the crisis'!$C$6:$N$170,12,FALSE)</f>
        <v>1.7</v>
      </c>
      <c r="M53" s="243">
        <f>VLOOKUP($B53,'Impact of the crisis'!$C$6:$AB$170,26,FALSE)</f>
        <v>3.4</v>
      </c>
      <c r="N53" s="243">
        <f>VLOOKUP($B53,'Conditions of people affected'!$C$6:$R$170,16,FALSE)</f>
        <v>2.0499999999999998</v>
      </c>
      <c r="O53" s="243">
        <f>VLOOKUP($B53,'Conditions of people affected'!$C$6:$R$170,9,FALSE)</f>
        <v>2.1</v>
      </c>
      <c r="P53" s="243">
        <f>VLOOKUP($B53,'Conditions of people affected'!$C$6:$R$170,15,FALSE)</f>
        <v>2</v>
      </c>
      <c r="Q53" s="243">
        <f t="shared" si="9"/>
        <v>2.2000000000000002</v>
      </c>
      <c r="R53" s="243">
        <f>VLOOKUP($B53,'Complexity of the crisis'!$C$6:$AN$170,22,FALSE)</f>
        <v>1.9</v>
      </c>
      <c r="S53" s="244">
        <f>VLOOKUP($B53,'Complexity of the crisis'!$C$6:$AN$170,38,FALSE)</f>
        <v>2.5</v>
      </c>
      <c r="T53" s="141" t="str">
        <f>VLOOKUP(B53,Lists!$C$3:$E$163,3,FALSE)</f>
        <v>Asia</v>
      </c>
      <c r="U53" s="155">
        <f>VLOOKUP(B53,'INFORM Severity - hidden'!$C$5:$V$170,20,FALSE)</f>
        <v>44739</v>
      </c>
    </row>
    <row r="54" spans="1:21" x14ac:dyDescent="0.35">
      <c r="A54" s="137" t="str">
        <f t="array" ref="A54">IFERROR(INDEX(Lists!$B$2:$B$153,SMALL(IF(Lists!$H$2:$H$153="Yes",ROW(Lists!$B$2:$B$153)),ROW(50:50))-1,1),"")</f>
        <v>Food Security Crisis in Namibia</v>
      </c>
      <c r="B54" s="138" t="str">
        <f>VLOOKUP(A54,Lists!$B$2:$G$153,2,FALSE)</f>
        <v>NAM002</v>
      </c>
      <c r="C54" s="138" t="str">
        <f>VLOOKUP(B54,'INFORM Severity - hidden'!$C$5:$D$160,2,FALSE)</f>
        <v>Namibia</v>
      </c>
      <c r="D54" s="138" t="str">
        <f>VLOOKUP(A54,Lists!$B$2:$G$153,3,FALSE)</f>
        <v>NAM</v>
      </c>
      <c r="E54" s="138" t="str">
        <f>VLOOKUP(A54,Lists!$B$2:$G$153,5,FALSE)</f>
        <v>Food Security</v>
      </c>
      <c r="F54" s="241">
        <f t="shared" si="5"/>
        <v>2.5</v>
      </c>
      <c r="G54" s="142">
        <f t="shared" si="6"/>
        <v>3</v>
      </c>
      <c r="H54" s="142" t="str">
        <f t="shared" si="7"/>
        <v>Medium</v>
      </c>
      <c r="I54" s="242" t="str">
        <f>INDEX(Trends!$D$3:$D$404,MATCH(B54,Trends!$C$3:$C$404,0))</f>
        <v>Increasing</v>
      </c>
      <c r="J54" s="142" t="str">
        <f>VLOOKUP($B54,Reliability!$A$3:$I$170,9,FALSE)</f>
        <v>Medium</v>
      </c>
      <c r="K54" s="243">
        <f t="shared" si="8"/>
        <v>2.8</v>
      </c>
      <c r="L54" s="243">
        <f>VLOOKUP($B54,'Impact of the crisis'!$C$6:$N$170,12,FALSE)</f>
        <v>4.2</v>
      </c>
      <c r="M54" s="243">
        <f>VLOOKUP($B54,'Impact of the crisis'!$C$6:$AB$170,26,FALSE)</f>
        <v>1.7</v>
      </c>
      <c r="N54" s="243">
        <f>VLOOKUP($B54,'Conditions of people affected'!$C$6:$R$170,16,FALSE)</f>
        <v>3.05</v>
      </c>
      <c r="O54" s="243">
        <f>VLOOKUP($B54,'Conditions of people affected'!$C$6:$R$170,9,FALSE)</f>
        <v>3.1</v>
      </c>
      <c r="P54" s="243">
        <f>VLOOKUP($B54,'Conditions of people affected'!$C$6:$R$170,15,FALSE)</f>
        <v>3</v>
      </c>
      <c r="Q54" s="243">
        <f t="shared" si="9"/>
        <v>1.3</v>
      </c>
      <c r="R54" s="243">
        <f>VLOOKUP($B54,'Complexity of the crisis'!$C$6:$AN$170,22,FALSE)</f>
        <v>1.5</v>
      </c>
      <c r="S54" s="244">
        <f>VLOOKUP($B54,'Complexity of the crisis'!$C$6:$AN$170,38,FALSE)</f>
        <v>1</v>
      </c>
      <c r="T54" s="141" t="str">
        <f>VLOOKUP(B54,Lists!$C$3:$E$163,3,FALSE)</f>
        <v>Africa</v>
      </c>
      <c r="U54" s="155">
        <f>VLOOKUP(B54,'INFORM Severity - hidden'!$C$5:$V$170,20,FALSE)</f>
        <v>44731</v>
      </c>
    </row>
    <row r="55" spans="1:21" x14ac:dyDescent="0.35">
      <c r="A55" s="137" t="str">
        <f t="array" ref="A55">IFERROR(INDEX(Lists!$B$2:$B$153,SMALL(IF(Lists!$H$2:$H$153="Yes",ROW(Lists!$B$2:$B$153)),ROW(51:51))-1,1),"")</f>
        <v>Multiple crises in Niger</v>
      </c>
      <c r="B55" s="138" t="str">
        <f>VLOOKUP(A55,Lists!$B$2:$G$153,2,FALSE)</f>
        <v>NER001</v>
      </c>
      <c r="C55" s="138" t="str">
        <f>VLOOKUP(B55,'INFORM Severity - hidden'!$C$5:$D$160,2,FALSE)</f>
        <v>Niger</v>
      </c>
      <c r="D55" s="138" t="str">
        <f>VLOOKUP(A55,Lists!$B$2:$G$153,3,FALSE)</f>
        <v>NER</v>
      </c>
      <c r="E55" s="138" t="str">
        <f>VLOOKUP(A55,Lists!$B$2:$G$153,5,FALSE)</f>
        <v>Multiple crises country</v>
      </c>
      <c r="F55" s="241">
        <f t="shared" si="5"/>
        <v>3.5</v>
      </c>
      <c r="G55" s="142">
        <f t="shared" si="6"/>
        <v>4</v>
      </c>
      <c r="H55" s="142" t="str">
        <f t="shared" si="7"/>
        <v>High</v>
      </c>
      <c r="I55" s="242" t="str">
        <f>INDEX(Trends!$D$3:$D$404,MATCH(B55,Trends!$C$3:$C$404,0))</f>
        <v>Decreasing</v>
      </c>
      <c r="J55" s="142" t="str">
        <f>VLOOKUP($B55,Reliability!$A$3:$I$170,9,FALSE)</f>
        <v>Very High</v>
      </c>
      <c r="K55" s="243">
        <f t="shared" si="8"/>
        <v>4.0999999999999996</v>
      </c>
      <c r="L55" s="243">
        <f>VLOOKUP($B55,'Impact of the crisis'!$C$6:$N$170,12,FALSE)</f>
        <v>4.9000000000000004</v>
      </c>
      <c r="M55" s="243">
        <f>VLOOKUP($B55,'Impact of the crisis'!$C$6:$AB$170,26,FALSE)</f>
        <v>3.5</v>
      </c>
      <c r="N55" s="243">
        <f>VLOOKUP($B55,'Conditions of people affected'!$C$6:$R$170,16,FALSE)</f>
        <v>3.65</v>
      </c>
      <c r="O55" s="243">
        <f>VLOOKUP($B55,'Conditions of people affected'!$C$6:$R$170,9,FALSE)</f>
        <v>4.3</v>
      </c>
      <c r="P55" s="243">
        <f>VLOOKUP($B55,'Conditions of people affected'!$C$6:$R$170,15,FALSE)</f>
        <v>3</v>
      </c>
      <c r="Q55" s="243">
        <f t="shared" si="9"/>
        <v>2.9</v>
      </c>
      <c r="R55" s="243">
        <f>VLOOKUP($B55,'Complexity of the crisis'!$C$6:$AN$170,22,FALSE)</f>
        <v>2.8</v>
      </c>
      <c r="S55" s="244">
        <f>VLOOKUP($B55,'Complexity of the crisis'!$C$6:$AN$170,38,FALSE)</f>
        <v>3</v>
      </c>
      <c r="T55" s="141" t="str">
        <f>VLOOKUP(B55,Lists!$C$3:$E$163,3,FALSE)</f>
        <v>Africa</v>
      </c>
      <c r="U55" s="155">
        <f>VLOOKUP(B55,'INFORM Severity - hidden'!$C$5:$V$170,20,FALSE)</f>
        <v>44742</v>
      </c>
    </row>
    <row r="56" spans="1:21" x14ac:dyDescent="0.35">
      <c r="A56" s="137" t="str">
        <f t="array" ref="A56">IFERROR(INDEX(Lists!$B$2:$B$153,SMALL(IF(Lists!$H$2:$H$153="Yes",ROW(Lists!$B$2:$B$153)),ROW(52:52))-1,1),"")</f>
        <v>Complex crisis in Nigeria</v>
      </c>
      <c r="B56" s="138" t="str">
        <f>VLOOKUP(A56,Lists!$B$2:$G$153,2,FALSE)</f>
        <v>NGA001</v>
      </c>
      <c r="C56" s="138" t="str">
        <f>VLOOKUP(B56,'INFORM Severity - hidden'!$C$5:$D$160,2,FALSE)</f>
        <v>Nigeria</v>
      </c>
      <c r="D56" s="138" t="str">
        <f>VLOOKUP(A56,Lists!$B$2:$G$153,3,FALSE)</f>
        <v>NGA</v>
      </c>
      <c r="E56" s="138" t="str">
        <f>VLOOKUP(A56,Lists!$B$2:$G$153,5,FALSE)</f>
        <v>Complex crisis</v>
      </c>
      <c r="F56" s="241">
        <f t="shared" si="5"/>
        <v>3.5</v>
      </c>
      <c r="G56" s="142">
        <f t="shared" si="6"/>
        <v>4</v>
      </c>
      <c r="H56" s="142" t="str">
        <f t="shared" si="7"/>
        <v>High</v>
      </c>
      <c r="I56" s="242" t="str">
        <f>INDEX(Trends!$D$3:$D$404,MATCH(B56,Trends!$C$3:$C$404,0))</f>
        <v>Decreasing</v>
      </c>
      <c r="J56" s="142" t="str">
        <f>VLOOKUP($B56,Reliability!$A$3:$I$170,9,FALSE)</f>
        <v>High</v>
      </c>
      <c r="K56" s="243">
        <f t="shared" si="8"/>
        <v>4.5</v>
      </c>
      <c r="L56" s="243">
        <f>VLOOKUP($B56,'Impact of the crisis'!$C$6:$N$170,12,FALSE)</f>
        <v>5</v>
      </c>
      <c r="M56" s="243">
        <f>VLOOKUP($B56,'Impact of the crisis'!$C$6:$AB$170,26,FALSE)</f>
        <v>4.0999999999999996</v>
      </c>
      <c r="N56" s="243">
        <f>VLOOKUP($B56,'Conditions of people affected'!$C$6:$R$170,16,FALSE)</f>
        <v>2.2999999999999998</v>
      </c>
      <c r="O56" s="243">
        <f>VLOOKUP($B56,'Conditions of people affected'!$C$6:$R$170,9,FALSE)</f>
        <v>3.6</v>
      </c>
      <c r="P56" s="243">
        <f>VLOOKUP($B56,'Conditions of people affected'!$C$6:$R$170,15,FALSE)</f>
        <v>1</v>
      </c>
      <c r="Q56" s="243">
        <f t="shared" si="9"/>
        <v>4</v>
      </c>
      <c r="R56" s="243">
        <f>VLOOKUP($B56,'Complexity of the crisis'!$C$6:$AN$170,22,FALSE)</f>
        <v>3.4</v>
      </c>
      <c r="S56" s="244">
        <f>VLOOKUP($B56,'Complexity of the crisis'!$C$6:$AN$170,38,FALSE)</f>
        <v>4.5</v>
      </c>
      <c r="T56" s="141" t="str">
        <f>VLOOKUP(B56,Lists!$C$3:$E$163,3,FALSE)</f>
        <v>Africa</v>
      </c>
      <c r="U56" s="155">
        <f>VLOOKUP(B56,'INFORM Severity - hidden'!$C$5:$V$170,20,FALSE)</f>
        <v>44741</v>
      </c>
    </row>
    <row r="57" spans="1:21" x14ac:dyDescent="0.35">
      <c r="A57" s="137" t="str">
        <f t="array" ref="A57">IFERROR(INDEX(Lists!$B$2:$B$153,SMALL(IF(Lists!$H$2:$H$153="Yes",ROW(Lists!$B$2:$B$153)),ROW(53:53))-1,1),"")</f>
        <v>Socioeconomic crisis in Nicaragua</v>
      </c>
      <c r="B57" s="138" t="str">
        <f>VLOOKUP(A57,Lists!$B$2:$G$153,2,FALSE)</f>
        <v>NIC001</v>
      </c>
      <c r="C57" s="138" t="str">
        <f>VLOOKUP(B57,'INFORM Severity - hidden'!$C$5:$D$160,2,FALSE)</f>
        <v>Nicaragua</v>
      </c>
      <c r="D57" s="138" t="str">
        <f>VLOOKUP(A57,Lists!$B$2:$G$153,3,FALSE)</f>
        <v>NIC</v>
      </c>
      <c r="E57" s="138" t="str">
        <f>VLOOKUP(A57,Lists!$B$2:$G$153,5,FALSE)</f>
        <v>Political and economic crisis</v>
      </c>
      <c r="F57" s="241" t="str">
        <f t="shared" si="5"/>
        <v>x</v>
      </c>
      <c r="G57" s="142" t="str">
        <f t="shared" si="6"/>
        <v>x</v>
      </c>
      <c r="H57" s="142" t="str">
        <f t="shared" si="7"/>
        <v>x</v>
      </c>
      <c r="I57" s="242" t="str">
        <f>INDEX(Trends!$D$3:$D$404,MATCH(B57,Trends!$C$3:$C$404,0))</f>
        <v>-</v>
      </c>
      <c r="J57" s="142" t="str">
        <f>VLOOKUP($B57,Reliability!$A$3:$I$170,9,FALSE)</f>
        <v>High</v>
      </c>
      <c r="K57" s="243">
        <f t="shared" si="8"/>
        <v>3.1</v>
      </c>
      <c r="L57" s="243">
        <f>VLOOKUP($B57,'Impact of the crisis'!$C$6:$N$170,12,FALSE)</f>
        <v>4</v>
      </c>
      <c r="M57" s="243">
        <f>VLOOKUP($B57,'Impact of the crisis'!$C$6:$AB$170,26,FALSE)</f>
        <v>2.6</v>
      </c>
      <c r="N57" s="243" t="str">
        <f>VLOOKUP($B57,'Conditions of people affected'!$C$6:$R$170,16,FALSE)</f>
        <v>x</v>
      </c>
      <c r="O57" s="243" t="str">
        <f>VLOOKUP($B57,'Conditions of people affected'!$C$6:$R$170,9,FALSE)</f>
        <v>x</v>
      </c>
      <c r="P57" s="243" t="str">
        <f>VLOOKUP($B57,'Conditions of people affected'!$C$6:$R$170,15,FALSE)</f>
        <v>x</v>
      </c>
      <c r="Q57" s="243">
        <f t="shared" si="9"/>
        <v>3</v>
      </c>
      <c r="R57" s="243">
        <f>VLOOKUP($B57,'Complexity of the crisis'!$C$6:$AN$170,22,FALSE)</f>
        <v>2.9</v>
      </c>
      <c r="S57" s="244">
        <f>VLOOKUP($B57,'Complexity of the crisis'!$C$6:$AN$170,38,FALSE)</f>
        <v>3</v>
      </c>
      <c r="T57" s="141" t="str">
        <f>VLOOKUP(B57,Lists!$C$3:$E$163,3,FALSE)</f>
        <v>Americas</v>
      </c>
      <c r="U57" s="155">
        <f>VLOOKUP(B57,'INFORM Severity - hidden'!$C$5:$V$170,20,FALSE)</f>
        <v>44741</v>
      </c>
    </row>
    <row r="58" spans="1:21" x14ac:dyDescent="0.35">
      <c r="A58" s="137" t="str">
        <f t="array" ref="A58">IFERROR(INDEX(Lists!$B$2:$B$153,SMALL(IF(Lists!$H$2:$H$153="Yes",ROW(Lists!$B$2:$B$153)),ROW(54:54))-1,1),"")</f>
        <v>Complex crisis in Pakistan</v>
      </c>
      <c r="B58" s="138" t="str">
        <f>VLOOKUP(A58,Lists!$B$2:$G$153,2,FALSE)</f>
        <v>PAK001</v>
      </c>
      <c r="C58" s="138" t="str">
        <f>VLOOKUP(B58,'INFORM Severity - hidden'!$C$5:$D$160,2,FALSE)</f>
        <v>Pakistan</v>
      </c>
      <c r="D58" s="138" t="str">
        <f>VLOOKUP(A58,Lists!$B$2:$G$153,3,FALSE)</f>
        <v>PAK</v>
      </c>
      <c r="E58" s="138" t="str">
        <f>VLOOKUP(A58,Lists!$B$2:$G$153,5,FALSE)</f>
        <v>Complex crisis</v>
      </c>
      <c r="F58" s="241">
        <f t="shared" si="5"/>
        <v>3.7</v>
      </c>
      <c r="G58" s="142">
        <f t="shared" si="6"/>
        <v>4</v>
      </c>
      <c r="H58" s="142" t="str">
        <f t="shared" si="7"/>
        <v>High</v>
      </c>
      <c r="I58" s="242" t="str">
        <f>INDEX(Trends!$D$3:$D$404,MATCH(B58,Trends!$C$3:$C$404,0))</f>
        <v>Increasing</v>
      </c>
      <c r="J58" s="142" t="str">
        <f>VLOOKUP($B58,Reliability!$A$3:$I$170,9,FALSE)</f>
        <v>High</v>
      </c>
      <c r="K58" s="243">
        <f t="shared" si="8"/>
        <v>4.2</v>
      </c>
      <c r="L58" s="243">
        <f>VLOOKUP($B58,'Impact of the crisis'!$C$6:$N$170,12,FALSE)</f>
        <v>5</v>
      </c>
      <c r="M58" s="243">
        <f>VLOOKUP($B58,'Impact of the crisis'!$C$6:$AB$170,26,FALSE)</f>
        <v>3.7</v>
      </c>
      <c r="N58" s="243">
        <f>VLOOKUP($B58,'Conditions of people affected'!$C$6:$R$170,16,FALSE)</f>
        <v>3.5</v>
      </c>
      <c r="O58" s="243">
        <f>VLOOKUP($B58,'Conditions of people affected'!$C$6:$R$170,9,FALSE)</f>
        <v>5</v>
      </c>
      <c r="P58" s="243">
        <f>VLOOKUP($B58,'Conditions of people affected'!$C$6:$R$170,15,FALSE)</f>
        <v>2</v>
      </c>
      <c r="Q58" s="243">
        <f t="shared" si="9"/>
        <v>3.6</v>
      </c>
      <c r="R58" s="243">
        <f>VLOOKUP($B58,'Complexity of the crisis'!$C$6:$AN$170,22,FALSE)</f>
        <v>3.2</v>
      </c>
      <c r="S58" s="244">
        <f>VLOOKUP($B58,'Complexity of the crisis'!$C$6:$AN$170,38,FALSE)</f>
        <v>4</v>
      </c>
      <c r="T58" s="141" t="str">
        <f>VLOOKUP(B58,Lists!$C$3:$E$163,3,FALSE)</f>
        <v>Asia</v>
      </c>
      <c r="U58" s="155">
        <f>VLOOKUP(B58,'INFORM Severity - hidden'!$C$5:$V$170,20,FALSE)</f>
        <v>44734</v>
      </c>
    </row>
    <row r="59" spans="1:21" x14ac:dyDescent="0.35">
      <c r="A59" s="137" t="str">
        <f t="array" ref="A59">IFERROR(INDEX(Lists!$B$2:$B$153,SMALL(IF(Lists!$H$2:$H$153="Yes",ROW(Lists!$B$2:$B$153)),ROW(55:55))-1,1),"")</f>
        <v>Venezuela displacement in Panama</v>
      </c>
      <c r="B59" s="138" t="str">
        <f>VLOOKUP(A59,Lists!$B$2:$G$153,2,FALSE)</f>
        <v>PAN002</v>
      </c>
      <c r="C59" s="138" t="str">
        <f>VLOOKUP(B59,'INFORM Severity - hidden'!$C$5:$D$160,2,FALSE)</f>
        <v>Panama</v>
      </c>
      <c r="D59" s="138" t="str">
        <f>VLOOKUP(A59,Lists!$B$2:$G$153,3,FALSE)</f>
        <v>PAN</v>
      </c>
      <c r="E59" s="138" t="str">
        <f>VLOOKUP(A59,Lists!$B$2:$G$153,5,FALSE)</f>
        <v>International displacement</v>
      </c>
      <c r="F59" s="241">
        <f t="shared" si="5"/>
        <v>2.2000000000000002</v>
      </c>
      <c r="G59" s="142">
        <f t="shared" si="6"/>
        <v>3</v>
      </c>
      <c r="H59" s="142" t="str">
        <f t="shared" si="7"/>
        <v>Medium</v>
      </c>
      <c r="I59" s="242" t="str">
        <f>INDEX(Trends!$D$3:$D$404,MATCH(B59,Trends!$C$3:$C$404,0))</f>
        <v>Stable</v>
      </c>
      <c r="J59" s="142" t="str">
        <f>VLOOKUP($B59,Reliability!$A$3:$I$170,9,FALSE)</f>
        <v>Very High</v>
      </c>
      <c r="K59" s="243">
        <f t="shared" si="8"/>
        <v>3</v>
      </c>
      <c r="L59" s="243">
        <f>VLOOKUP($B59,'Impact of the crisis'!$C$6:$N$170,12,FALSE)</f>
        <v>2.6</v>
      </c>
      <c r="M59" s="243">
        <f>VLOOKUP($B59,'Impact of the crisis'!$C$6:$AB$170,26,FALSE)</f>
        <v>3.2</v>
      </c>
      <c r="N59" s="243">
        <f>VLOOKUP($B59,'Conditions of people affected'!$C$6:$R$170,16,FALSE)</f>
        <v>2.2999999999999998</v>
      </c>
      <c r="O59" s="243">
        <f>VLOOKUP($B59,'Conditions of people affected'!$C$6:$R$170,9,FALSE)</f>
        <v>1.6</v>
      </c>
      <c r="P59" s="243">
        <f>VLOOKUP($B59,'Conditions of people affected'!$C$6:$R$170,15,FALSE)</f>
        <v>3</v>
      </c>
      <c r="Q59" s="243">
        <f t="shared" si="9"/>
        <v>1.4</v>
      </c>
      <c r="R59" s="243">
        <f>VLOOKUP($B59,'Complexity of the crisis'!$C$6:$AN$170,22,FALSE)</f>
        <v>1.8</v>
      </c>
      <c r="S59" s="244">
        <f>VLOOKUP($B59,'Complexity of the crisis'!$C$6:$AN$170,38,FALSE)</f>
        <v>1</v>
      </c>
      <c r="T59" s="141" t="str">
        <f>VLOOKUP(B59,Lists!$C$3:$E$163,3,FALSE)</f>
        <v>Americas</v>
      </c>
      <c r="U59" s="155">
        <f>VLOOKUP(B59,'INFORM Severity - hidden'!$C$5:$V$170,20,FALSE)</f>
        <v>44741</v>
      </c>
    </row>
    <row r="60" spans="1:21" x14ac:dyDescent="0.35">
      <c r="A60" s="137" t="str">
        <f t="array" ref="A60">IFERROR(INDEX(Lists!$B$2:$B$153,SMALL(IF(Lists!$H$2:$H$153="Yes",ROW(Lists!$B$2:$B$153)),ROW(56:56))-1,1),"")</f>
        <v>Venezuela displacement in Peru</v>
      </c>
      <c r="B60" s="138" t="str">
        <f>VLOOKUP(A60,Lists!$B$2:$G$153,2,FALSE)</f>
        <v>PER002</v>
      </c>
      <c r="C60" s="138" t="str">
        <f>VLOOKUP(B60,'INFORM Severity - hidden'!$C$5:$D$160,2,FALSE)</f>
        <v>Peru</v>
      </c>
      <c r="D60" s="138" t="str">
        <f>VLOOKUP(A60,Lists!$B$2:$G$153,3,FALSE)</f>
        <v>PER</v>
      </c>
      <c r="E60" s="138" t="str">
        <f>VLOOKUP(A60,Lists!$B$2:$G$153,5,FALSE)</f>
        <v>International displacement</v>
      </c>
      <c r="F60" s="241">
        <f t="shared" si="5"/>
        <v>2.9</v>
      </c>
      <c r="G60" s="142">
        <f t="shared" si="6"/>
        <v>3</v>
      </c>
      <c r="H60" s="142" t="str">
        <f t="shared" si="7"/>
        <v>Medium</v>
      </c>
      <c r="I60" s="242" t="str">
        <f>INDEX(Trends!$D$3:$D$404,MATCH(B60,Trends!$C$3:$C$404,0))</f>
        <v>Stable</v>
      </c>
      <c r="J60" s="142" t="str">
        <f>VLOOKUP($B60,Reliability!$A$3:$I$170,9,FALSE)</f>
        <v>Medium</v>
      </c>
      <c r="K60" s="243">
        <f t="shared" si="8"/>
        <v>3.3</v>
      </c>
      <c r="L60" s="243">
        <f>VLOOKUP($B60,'Impact of the crisis'!$C$6:$N$170,12,FALSE)</f>
        <v>2.4</v>
      </c>
      <c r="M60" s="243">
        <f>VLOOKUP($B60,'Impact of the crisis'!$C$6:$AB$170,26,FALSE)</f>
        <v>3.7</v>
      </c>
      <c r="N60" s="243">
        <f>VLOOKUP($B60,'Conditions of people affected'!$C$6:$R$170,16,FALSE)</f>
        <v>3.35</v>
      </c>
      <c r="O60" s="243">
        <f>VLOOKUP($B60,'Conditions of people affected'!$C$6:$R$170,9,FALSE)</f>
        <v>3.7</v>
      </c>
      <c r="P60" s="243">
        <f>VLOOKUP($B60,'Conditions of people affected'!$C$6:$R$170,15,FALSE)</f>
        <v>3</v>
      </c>
      <c r="Q60" s="243">
        <f t="shared" si="9"/>
        <v>1.9</v>
      </c>
      <c r="R60" s="243">
        <f>VLOOKUP($B60,'Complexity of the crisis'!$C$6:$AN$170,22,FALSE)</f>
        <v>2.7</v>
      </c>
      <c r="S60" s="244">
        <f>VLOOKUP($B60,'Complexity of the crisis'!$C$6:$AN$170,38,FALSE)</f>
        <v>1</v>
      </c>
      <c r="T60" s="141" t="str">
        <f>VLOOKUP(B60,Lists!$C$3:$E$163,3,FALSE)</f>
        <v>Americas</v>
      </c>
      <c r="U60" s="155">
        <f>VLOOKUP(B60,'INFORM Severity - hidden'!$C$5:$V$170,20,FALSE)</f>
        <v>44683</v>
      </c>
    </row>
    <row r="61" spans="1:21" x14ac:dyDescent="0.35">
      <c r="A61" s="137" t="str">
        <f t="array" ref="A61">IFERROR(INDEX(Lists!$B$2:$B$153,SMALL(IF(Lists!$H$2:$H$153="Yes",ROW(Lists!$B$2:$B$153)),ROW(57:57))-1,1),"")</f>
        <v>Multiple crises in the Philippines</v>
      </c>
      <c r="B61" s="138" t="str">
        <f>VLOOKUP(A61,Lists!$B$2:$G$153,2,FALSE)</f>
        <v>PHL001</v>
      </c>
      <c r="C61" s="138" t="str">
        <f>VLOOKUP(B61,'INFORM Severity - hidden'!$C$5:$D$160,2,FALSE)</f>
        <v>Philippines</v>
      </c>
      <c r="D61" s="138" t="str">
        <f>VLOOKUP(A61,Lists!$B$2:$G$153,3,FALSE)</f>
        <v>PHL</v>
      </c>
      <c r="E61" s="138" t="str">
        <f>VLOOKUP(A61,Lists!$B$2:$G$153,5,FALSE)</f>
        <v>Multiple crises country</v>
      </c>
      <c r="F61" s="241">
        <f t="shared" si="5"/>
        <v>3.2</v>
      </c>
      <c r="G61" s="142">
        <f t="shared" si="6"/>
        <v>4</v>
      </c>
      <c r="H61" s="142" t="str">
        <f t="shared" si="7"/>
        <v>High</v>
      </c>
      <c r="I61" s="242" t="str">
        <f>INDEX(Trends!$D$3:$D$404,MATCH(B61,Trends!$C$3:$C$404,0))</f>
        <v>Decreasing</v>
      </c>
      <c r="J61" s="142" t="str">
        <f>VLOOKUP($B61,Reliability!$A$3:$I$170,9,FALSE)</f>
        <v>High</v>
      </c>
      <c r="K61" s="243">
        <f t="shared" si="8"/>
        <v>3.1</v>
      </c>
      <c r="L61" s="243">
        <f>VLOOKUP($B61,'Impact of the crisis'!$C$6:$N$170,12,FALSE)</f>
        <v>3.7</v>
      </c>
      <c r="M61" s="243">
        <f>VLOOKUP($B61,'Impact of the crisis'!$C$6:$AB$170,26,FALSE)</f>
        <v>2.7</v>
      </c>
      <c r="N61" s="243">
        <f>VLOOKUP($B61,'Conditions of people affected'!$C$6:$R$170,16,FALSE)</f>
        <v>3.5</v>
      </c>
      <c r="O61" s="243">
        <f>VLOOKUP($B61,'Conditions of people affected'!$C$6:$R$170,9,FALSE)</f>
        <v>4</v>
      </c>
      <c r="P61" s="243">
        <f>VLOOKUP($B61,'Conditions of people affected'!$C$6:$R$170,15,FALSE)</f>
        <v>3</v>
      </c>
      <c r="Q61" s="243">
        <f t="shared" si="9"/>
        <v>2.7</v>
      </c>
      <c r="R61" s="243">
        <f>VLOOKUP($B61,'Complexity of the crisis'!$C$6:$AN$170,22,FALSE)</f>
        <v>2.9</v>
      </c>
      <c r="S61" s="244">
        <f>VLOOKUP($B61,'Complexity of the crisis'!$C$6:$AN$170,38,FALSE)</f>
        <v>2.5</v>
      </c>
      <c r="T61" s="141" t="str">
        <f>VLOOKUP(B61,Lists!$C$3:$E$163,3,FALSE)</f>
        <v>Asia</v>
      </c>
      <c r="U61" s="155">
        <f>VLOOKUP(B61,'INFORM Severity - hidden'!$C$5:$V$170,20,FALSE)</f>
        <v>44739</v>
      </c>
    </row>
    <row r="62" spans="1:21" x14ac:dyDescent="0.35">
      <c r="A62" s="137" t="str">
        <f t="array" ref="A62">IFERROR(INDEX(Lists!$B$2:$B$153,SMALL(IF(Lists!$H$2:$H$153="Yes",ROW(Lists!$B$2:$B$153)),ROW(58:58))-1,1),"")</f>
        <v>Displacement from Ukraine conflict in Poland</v>
      </c>
      <c r="B62" s="138" t="str">
        <f>VLOOKUP(A62,Lists!$B$2:$G$153,2,FALSE)</f>
        <v>POL002</v>
      </c>
      <c r="C62" s="138" t="str">
        <f>VLOOKUP(B62,'INFORM Severity - hidden'!$C$5:$D$160,2,FALSE)</f>
        <v>Poland</v>
      </c>
      <c r="D62" s="138" t="str">
        <f>VLOOKUP(A62,Lists!$B$2:$G$153,3,FALSE)</f>
        <v>POL</v>
      </c>
      <c r="E62" s="138" t="str">
        <f>VLOOKUP(A62,Lists!$B$2:$G$153,5,FALSE)</f>
        <v>International displacement</v>
      </c>
      <c r="F62" s="241">
        <f t="shared" si="5"/>
        <v>1.7</v>
      </c>
      <c r="G62" s="142">
        <f t="shared" si="6"/>
        <v>2</v>
      </c>
      <c r="H62" s="142" t="str">
        <f t="shared" si="7"/>
        <v>Low</v>
      </c>
      <c r="I62" s="242" t="str">
        <f>INDEX(Trends!$D$3:$D$404,MATCH(B62,Trends!$C$3:$C$404,0))</f>
        <v>Increasing</v>
      </c>
      <c r="J62" s="142" t="str">
        <f>VLOOKUP($B62,Reliability!$A$3:$I$170,9,FALSE)</f>
        <v>High</v>
      </c>
      <c r="K62" s="243">
        <f t="shared" si="8"/>
        <v>3.1</v>
      </c>
      <c r="L62" s="243">
        <f>VLOOKUP($B62,'Impact of the crisis'!$C$6:$N$170,12,FALSE)</f>
        <v>2.1</v>
      </c>
      <c r="M62" s="243">
        <f>VLOOKUP($B62,'Impact of the crisis'!$C$6:$AB$170,26,FALSE)</f>
        <v>3.5</v>
      </c>
      <c r="N62" s="243">
        <f>VLOOKUP($B62,'Conditions of people affected'!$C$6:$R$170,16,FALSE)</f>
        <v>1</v>
      </c>
      <c r="O62" s="243">
        <f>VLOOKUP($B62,'Conditions of people affected'!$C$6:$R$170,9,FALSE)</f>
        <v>0</v>
      </c>
      <c r="P62" s="243">
        <f>VLOOKUP($B62,'Conditions of people affected'!$C$6:$R$170,15,FALSE)</f>
        <v>2</v>
      </c>
      <c r="Q62" s="243">
        <f t="shared" si="9"/>
        <v>1.3</v>
      </c>
      <c r="R62" s="243">
        <f>VLOOKUP($B62,'Complexity of the crisis'!$C$6:$AN$170,22,FALSE)</f>
        <v>1</v>
      </c>
      <c r="S62" s="244">
        <f>VLOOKUP($B62,'Complexity of the crisis'!$C$6:$AN$170,38,FALSE)</f>
        <v>1.5</v>
      </c>
      <c r="T62" s="141" t="str">
        <f>VLOOKUP(B62,Lists!$C$3:$E$163,3,FALSE)</f>
        <v>Europe</v>
      </c>
      <c r="U62" s="155">
        <f>VLOOKUP(B62,'INFORM Severity - hidden'!$C$5:$V$170,20,FALSE)</f>
        <v>44693</v>
      </c>
    </row>
    <row r="63" spans="1:21" x14ac:dyDescent="0.35">
      <c r="A63" s="137" t="str">
        <f t="array" ref="A63">IFERROR(INDEX(Lists!$B$2:$B$153,SMALL(IF(Lists!$H$2:$H$153="Yes",ROW(Lists!$B$2:$B$153)),ROW(59:59))-1,1),"")</f>
        <v>Complex crisis in DPRK</v>
      </c>
      <c r="B63" s="138" t="str">
        <f>VLOOKUP(A63,Lists!$B$2:$G$153,2,FALSE)</f>
        <v>PRK001</v>
      </c>
      <c r="C63" s="138" t="str">
        <f>VLOOKUP(B63,'INFORM Severity - hidden'!$C$5:$D$160,2,FALSE)</f>
        <v>DPRK</v>
      </c>
      <c r="D63" s="138" t="str">
        <f>VLOOKUP(A63,Lists!$B$2:$G$153,3,FALSE)</f>
        <v>PRK</v>
      </c>
      <c r="E63" s="138" t="str">
        <f>VLOOKUP(A63,Lists!$B$2:$G$153,5,FALSE)</f>
        <v>Complex crisis</v>
      </c>
      <c r="F63" s="241">
        <f t="shared" si="5"/>
        <v>3.8</v>
      </c>
      <c r="G63" s="142">
        <f t="shared" si="6"/>
        <v>4</v>
      </c>
      <c r="H63" s="142" t="str">
        <f t="shared" si="7"/>
        <v>High</v>
      </c>
      <c r="I63" s="242" t="str">
        <f>INDEX(Trends!$D$3:$D$404,MATCH(B63,Trends!$C$3:$C$404,0))</f>
        <v>Stable</v>
      </c>
      <c r="J63" s="142" t="str">
        <f>VLOOKUP($B63,Reliability!$A$3:$I$170,9,FALSE)</f>
        <v>Medium</v>
      </c>
      <c r="K63" s="243">
        <f t="shared" si="8"/>
        <v>4</v>
      </c>
      <c r="L63" s="243">
        <f>VLOOKUP($B63,'Impact of the crisis'!$C$6:$N$170,12,FALSE)</f>
        <v>4.5999999999999996</v>
      </c>
      <c r="M63" s="243">
        <f>VLOOKUP($B63,'Impact of the crisis'!$C$6:$AB$170,26,FALSE)</f>
        <v>3.6</v>
      </c>
      <c r="N63" s="243">
        <f>VLOOKUP($B63,'Conditions of people affected'!$C$6:$R$170,16,FALSE)</f>
        <v>4.5</v>
      </c>
      <c r="O63" s="243">
        <f>VLOOKUP($B63,'Conditions of people affected'!$C$6:$R$170,9,FALSE)</f>
        <v>5</v>
      </c>
      <c r="P63" s="243">
        <f>VLOOKUP($B63,'Conditions of people affected'!$C$6:$R$170,15,FALSE)</f>
        <v>4</v>
      </c>
      <c r="Q63" s="243">
        <f t="shared" si="9"/>
        <v>2.4</v>
      </c>
      <c r="R63" s="243">
        <f>VLOOKUP($B63,'Complexity of the crisis'!$C$6:$AN$170,22,FALSE)</f>
        <v>2.7</v>
      </c>
      <c r="S63" s="244">
        <f>VLOOKUP($B63,'Complexity of the crisis'!$C$6:$AN$170,38,FALSE)</f>
        <v>2</v>
      </c>
      <c r="T63" s="141" t="str">
        <f>VLOOKUP(B63,Lists!$C$3:$E$163,3,FALSE)</f>
        <v>Asia</v>
      </c>
      <c r="U63" s="155">
        <f>VLOOKUP(B63,'INFORM Severity - hidden'!$C$5:$V$170,20,FALSE)</f>
        <v>44735</v>
      </c>
    </row>
    <row r="64" spans="1:21" x14ac:dyDescent="0.35">
      <c r="A64" s="137" t="str">
        <f t="array" ref="A64">IFERROR(INDEX(Lists!$B$2:$B$153,SMALL(IF(Lists!$H$2:$H$153="Yes",ROW(Lists!$B$2:$B$153)),ROW(60:60))-1,1),"")</f>
        <v>Conflict in Palestine</v>
      </c>
      <c r="B64" s="138" t="str">
        <f>VLOOKUP(A64,Lists!$B$2:$G$153,2,FALSE)</f>
        <v>PSE002</v>
      </c>
      <c r="C64" s="138" t="str">
        <f>VLOOKUP(B64,'INFORM Severity - hidden'!$C$5:$D$160,2,FALSE)</f>
        <v>Palestine</v>
      </c>
      <c r="D64" s="138" t="str">
        <f>VLOOKUP(A64,Lists!$B$2:$G$153,3,FALSE)</f>
        <v>PSE</v>
      </c>
      <c r="E64" s="138" t="str">
        <f>VLOOKUP(A64,Lists!$B$2:$G$153,5,FALSE)</f>
        <v>Conflict</v>
      </c>
      <c r="F64" s="241">
        <f t="shared" si="5"/>
        <v>3.7</v>
      </c>
      <c r="G64" s="142">
        <f t="shared" si="6"/>
        <v>4</v>
      </c>
      <c r="H64" s="142" t="str">
        <f t="shared" si="7"/>
        <v>High</v>
      </c>
      <c r="I64" s="242" t="str">
        <f>INDEX(Trends!$D$3:$D$404,MATCH(B64,Trends!$C$3:$C$404,0))</f>
        <v>Decreasing</v>
      </c>
      <c r="J64" s="142" t="str">
        <f>VLOOKUP($B64,Reliability!$A$3:$I$170,9,FALSE)</f>
        <v>High</v>
      </c>
      <c r="K64" s="243">
        <f t="shared" si="8"/>
        <v>3.7</v>
      </c>
      <c r="L64" s="243">
        <f>VLOOKUP($B64,'Impact of the crisis'!$C$6:$N$170,12,FALSE)</f>
        <v>3.4</v>
      </c>
      <c r="M64" s="243">
        <f>VLOOKUP($B64,'Impact of the crisis'!$C$6:$AB$170,26,FALSE)</f>
        <v>3.9</v>
      </c>
      <c r="N64" s="243">
        <f>VLOOKUP($B64,'Conditions of people affected'!$C$6:$R$170,16,FALSE)</f>
        <v>4</v>
      </c>
      <c r="O64" s="243">
        <f>VLOOKUP($B64,'Conditions of people affected'!$C$6:$R$170,9,FALSE)</f>
        <v>4</v>
      </c>
      <c r="P64" s="243">
        <f>VLOOKUP($B64,'Conditions of people affected'!$C$6:$R$170,15,FALSE)</f>
        <v>4</v>
      </c>
      <c r="Q64" s="243">
        <f t="shared" si="9"/>
        <v>3.2</v>
      </c>
      <c r="R64" s="243">
        <f>VLOOKUP($B64,'Complexity of the crisis'!$C$6:$AN$170,22,FALSE)</f>
        <v>2.1</v>
      </c>
      <c r="S64" s="244">
        <f>VLOOKUP($B64,'Complexity of the crisis'!$C$6:$AN$170,38,FALSE)</f>
        <v>4</v>
      </c>
      <c r="T64" s="141" t="str">
        <f>VLOOKUP(B64,Lists!$C$3:$E$163,3,FALSE)</f>
        <v>Middle east</v>
      </c>
      <c r="U64" s="155">
        <f>VLOOKUP(B64,'INFORM Severity - hidden'!$C$5:$V$170,20,FALSE)</f>
        <v>44739</v>
      </c>
    </row>
    <row r="65" spans="1:21" x14ac:dyDescent="0.35">
      <c r="A65" s="137" t="str">
        <f t="array" ref="A65">IFERROR(INDEX(Lists!$B$2:$B$153,SMALL(IF(Lists!$H$2:$H$153="Yes",ROW(Lists!$B$2:$B$153)),ROW(61:61))-1,1),"")</f>
        <v>Displacement from Ukraine conflict in Romania</v>
      </c>
      <c r="B65" s="138" t="str">
        <f>VLOOKUP(A65,Lists!$B$2:$G$153,2,FALSE)</f>
        <v>ROU002</v>
      </c>
      <c r="C65" s="138" t="str">
        <f>VLOOKUP(B65,'INFORM Severity - hidden'!$C$5:$D$160,2,FALSE)</f>
        <v>Romania</v>
      </c>
      <c r="D65" s="138" t="str">
        <f>VLOOKUP(A65,Lists!$B$2:$G$153,3,FALSE)</f>
        <v>ROU</v>
      </c>
      <c r="E65" s="138" t="str">
        <f>VLOOKUP(A65,Lists!$B$2:$G$153,5,FALSE)</f>
        <v>International displacement</v>
      </c>
      <c r="F65" s="241">
        <f t="shared" si="5"/>
        <v>1</v>
      </c>
      <c r="G65" s="142">
        <f t="shared" si="6"/>
        <v>1</v>
      </c>
      <c r="H65" s="142" t="str">
        <f t="shared" si="7"/>
        <v>Very Low</v>
      </c>
      <c r="I65" s="242" t="str">
        <f>INDEX(Trends!$D$3:$D$404,MATCH(B65,Trends!$C$3:$C$404,0))</f>
        <v>Stable</v>
      </c>
      <c r="J65" s="142" t="str">
        <f>VLOOKUP($B65,Reliability!$A$3:$I$170,9,FALSE)</f>
        <v>High</v>
      </c>
      <c r="K65" s="243">
        <f t="shared" si="8"/>
        <v>1.5</v>
      </c>
      <c r="L65" s="243">
        <f>VLOOKUP($B65,'Impact of the crisis'!$C$6:$N$170,12,FALSE)</f>
        <v>1.5</v>
      </c>
      <c r="M65" s="243">
        <f>VLOOKUP($B65,'Impact of the crisis'!$C$6:$AB$170,26,FALSE)</f>
        <v>1.5</v>
      </c>
      <c r="N65" s="243">
        <f>VLOOKUP($B65,'Conditions of people affected'!$C$6:$R$170,16,FALSE)</f>
        <v>0.5</v>
      </c>
      <c r="O65" s="243">
        <f>VLOOKUP($B65,'Conditions of people affected'!$C$6:$R$170,9,FALSE)</f>
        <v>0</v>
      </c>
      <c r="P65" s="243">
        <f>VLOOKUP($B65,'Conditions of people affected'!$C$6:$R$170,15,FALSE)</f>
        <v>1</v>
      </c>
      <c r="Q65" s="243">
        <f t="shared" si="9"/>
        <v>1.2</v>
      </c>
      <c r="R65" s="243">
        <f>VLOOKUP($B65,'Complexity of the crisis'!$C$6:$AN$170,22,FALSE)</f>
        <v>1.3</v>
      </c>
      <c r="S65" s="244">
        <f>VLOOKUP($B65,'Complexity of the crisis'!$C$6:$AN$170,38,FALSE)</f>
        <v>1</v>
      </c>
      <c r="T65" s="141" t="str">
        <f>VLOOKUP(B65,Lists!$C$3:$E$163,3,FALSE)</f>
        <v>Europe</v>
      </c>
      <c r="U65" s="155">
        <f>VLOOKUP(B65,'INFORM Severity - hidden'!$C$5:$V$170,20,FALSE)</f>
        <v>44693</v>
      </c>
    </row>
    <row r="66" spans="1:21" x14ac:dyDescent="0.35">
      <c r="A66" s="137" t="str">
        <f t="array" ref="A66">IFERROR(INDEX(Lists!$B$2:$B$153,SMALL(IF(Lists!$H$2:$H$153="Yes",ROW(Lists!$B$2:$B$153)),ROW(62:62))-1,1),"")</f>
        <v>Burundi and DRC refugees in Rwanda</v>
      </c>
      <c r="B66" s="138" t="str">
        <f>VLOOKUP(A66,Lists!$B$2:$G$153,2,FALSE)</f>
        <v>RWA002</v>
      </c>
      <c r="C66" s="138" t="str">
        <f>VLOOKUP(B66,'INFORM Severity - hidden'!$C$5:$D$160,2,FALSE)</f>
        <v>Rwanda</v>
      </c>
      <c r="D66" s="138" t="str">
        <f>VLOOKUP(A66,Lists!$B$2:$G$153,3,FALSE)</f>
        <v>RWA</v>
      </c>
      <c r="E66" s="138" t="str">
        <f>VLOOKUP(A66,Lists!$B$2:$G$153,5,FALSE)</f>
        <v>International displacement</v>
      </c>
      <c r="F66" s="241">
        <f t="shared" si="5"/>
        <v>2.4</v>
      </c>
      <c r="G66" s="142">
        <f t="shared" si="6"/>
        <v>3</v>
      </c>
      <c r="H66" s="142" t="str">
        <f t="shared" si="7"/>
        <v>Medium</v>
      </c>
      <c r="I66" s="242" t="str">
        <f>INDEX(Trends!$D$3:$D$404,MATCH(B66,Trends!$C$3:$C$404,0))</f>
        <v>Increasing</v>
      </c>
      <c r="J66" s="142" t="str">
        <f>VLOOKUP($B66,Reliability!$A$3:$I$170,9,FALSE)</f>
        <v>Medium</v>
      </c>
      <c r="K66" s="243">
        <f t="shared" si="8"/>
        <v>2.5</v>
      </c>
      <c r="L66" s="243">
        <f>VLOOKUP($B66,'Impact of the crisis'!$C$6:$N$170,12,FALSE)</f>
        <v>2.2000000000000002</v>
      </c>
      <c r="M66" s="243">
        <f>VLOOKUP($B66,'Impact of the crisis'!$C$6:$AB$170,26,FALSE)</f>
        <v>2.7</v>
      </c>
      <c r="N66" s="243">
        <f>VLOOKUP($B66,'Conditions of people affected'!$C$6:$R$170,16,FALSE)</f>
        <v>2.4</v>
      </c>
      <c r="O66" s="243">
        <f>VLOOKUP($B66,'Conditions of people affected'!$C$6:$R$170,9,FALSE)</f>
        <v>1.8</v>
      </c>
      <c r="P66" s="243">
        <f>VLOOKUP($B66,'Conditions of people affected'!$C$6:$R$170,15,FALSE)</f>
        <v>3</v>
      </c>
      <c r="Q66" s="243">
        <f t="shared" si="9"/>
        <v>2.2999999999999998</v>
      </c>
      <c r="R66" s="243">
        <f>VLOOKUP($B66,'Complexity of the crisis'!$C$6:$AN$170,22,FALSE)</f>
        <v>3</v>
      </c>
      <c r="S66" s="244">
        <f>VLOOKUP($B66,'Complexity of the crisis'!$C$6:$AN$170,38,FALSE)</f>
        <v>1.5</v>
      </c>
      <c r="T66" s="141" t="str">
        <f>VLOOKUP(B66,Lists!$C$3:$E$163,3,FALSE)</f>
        <v>Africa</v>
      </c>
      <c r="U66" s="155">
        <f>VLOOKUP(B66,'INFORM Severity - hidden'!$C$5:$V$170,20,FALSE)</f>
        <v>44713</v>
      </c>
    </row>
    <row r="67" spans="1:21" x14ac:dyDescent="0.35">
      <c r="A67" s="139" t="str">
        <f t="array" ref="A67">IFERROR(INDEX(Lists!$B$2:$B$153,SMALL(IF(Lists!$H$2:$H$153="Yes",ROW(Lists!$B$2:$B$153)),ROW(63:63))-1,1),"")</f>
        <v>Complex crisis in Sudan</v>
      </c>
      <c r="B67" s="140" t="str">
        <f>VLOOKUP(A67,Lists!$B$2:$G$153,2,FALSE)</f>
        <v>SDN001</v>
      </c>
      <c r="C67" s="140" t="str">
        <f>VLOOKUP(B67,'INFORM Severity - hidden'!$C$5:$D$160,2,FALSE)</f>
        <v>Sudan</v>
      </c>
      <c r="D67" s="140" t="str">
        <f>VLOOKUP(A67,Lists!$B$2:$G$153,3,FALSE)</f>
        <v>SDN</v>
      </c>
      <c r="E67" s="140" t="str">
        <f>VLOOKUP(A67,Lists!$B$2:$G$153,5,FALSE)</f>
        <v>Multiple crises country</v>
      </c>
      <c r="F67" s="241">
        <f t="shared" si="5"/>
        <v>4.4000000000000004</v>
      </c>
      <c r="G67" s="142">
        <f t="shared" si="6"/>
        <v>5</v>
      </c>
      <c r="H67" s="142" t="str">
        <f t="shared" si="7"/>
        <v>Very High</v>
      </c>
      <c r="I67" s="242" t="str">
        <f>INDEX(Trends!$D$3:$D$404,MATCH(B67,Trends!$C$3:$C$404,0))</f>
        <v>Increasing</v>
      </c>
      <c r="J67" s="142" t="str">
        <f>VLOOKUP($B67,Reliability!$A$3:$I$170,9,FALSE)</f>
        <v>Very High</v>
      </c>
      <c r="K67" s="243">
        <f t="shared" si="8"/>
        <v>4.4000000000000004</v>
      </c>
      <c r="L67" s="243">
        <f>VLOOKUP($B67,'Impact of the crisis'!$C$6:$N$170,12,FALSE)</f>
        <v>4.8</v>
      </c>
      <c r="M67" s="243">
        <f>VLOOKUP($B67,'Impact of the crisis'!$C$6:$AB$170,26,FALSE)</f>
        <v>4.0999999999999996</v>
      </c>
      <c r="N67" s="243">
        <f>VLOOKUP($B67,'Conditions of people affected'!$C$6:$R$170,16,FALSE)</f>
        <v>4.5</v>
      </c>
      <c r="O67" s="243">
        <f>VLOOKUP($B67,'Conditions of people affected'!$C$6:$R$170,9,FALSE)</f>
        <v>5</v>
      </c>
      <c r="P67" s="243">
        <f>VLOOKUP($B67,'Conditions of people affected'!$C$6:$R$170,15,FALSE)</f>
        <v>4</v>
      </c>
      <c r="Q67" s="243">
        <f t="shared" si="9"/>
        <v>4.3</v>
      </c>
      <c r="R67" s="243">
        <f>VLOOKUP($B67,'Complexity of the crisis'!$C$6:$AN$170,22,FALSE)</f>
        <v>4.0999999999999996</v>
      </c>
      <c r="S67" s="244">
        <f>VLOOKUP($B67,'Complexity of the crisis'!$C$6:$AN$170,38,FALSE)</f>
        <v>4.5</v>
      </c>
      <c r="T67" s="141" t="str">
        <f>VLOOKUP(B67,Lists!$C$3:$E$163,3,FALSE)</f>
        <v>Africa</v>
      </c>
      <c r="U67" s="155">
        <f>VLOOKUP(B67,'INFORM Severity - hidden'!$C$5:$V$170,20,FALSE)</f>
        <v>44738</v>
      </c>
    </row>
    <row r="68" spans="1:21" x14ac:dyDescent="0.35">
      <c r="A68" s="139" t="str">
        <f t="array" ref="A68">IFERROR(INDEX(Lists!$B$2:$B$153,SMALL(IF(Lists!$H$2:$H$153="Yes",ROW(Lists!$B$2:$B$153)),ROW(64:64))-1,1),"")</f>
        <v>Drought in Senegal</v>
      </c>
      <c r="B68" s="140" t="str">
        <f>VLOOKUP(A68,Lists!$B$2:$G$153,2,FALSE)</f>
        <v>SEN002</v>
      </c>
      <c r="C68" s="140" t="str">
        <f>VLOOKUP(B68,'INFORM Severity - hidden'!$C$5:$D$160,2,FALSE)</f>
        <v>Senegal</v>
      </c>
      <c r="D68" s="140" t="str">
        <f>VLOOKUP(A68,Lists!$B$2:$G$153,3,FALSE)</f>
        <v>SEN</v>
      </c>
      <c r="E68" s="140" t="str">
        <f>VLOOKUP(A68,Lists!$B$2:$G$153,5,FALSE)</f>
        <v>Drought</v>
      </c>
      <c r="F68" s="241">
        <f t="shared" si="5"/>
        <v>2.4</v>
      </c>
      <c r="G68" s="142">
        <f t="shared" si="6"/>
        <v>3</v>
      </c>
      <c r="H68" s="142" t="str">
        <f t="shared" si="7"/>
        <v>Medium</v>
      </c>
      <c r="I68" s="242" t="str">
        <f>INDEX(Trends!$D$3:$D$404,MATCH(B68,Trends!$C$3:$C$404,0))</f>
        <v>Stable</v>
      </c>
      <c r="J68" s="142" t="str">
        <f>VLOOKUP($B68,Reliability!$A$3:$I$170,9,FALSE)</f>
        <v>Medium</v>
      </c>
      <c r="K68" s="243">
        <f t="shared" si="8"/>
        <v>2.9</v>
      </c>
      <c r="L68" s="243">
        <f>VLOOKUP($B68,'Impact of the crisis'!$C$6:$N$170,12,FALSE)</f>
        <v>4.8</v>
      </c>
      <c r="M68" s="243">
        <f>VLOOKUP($B68,'Impact of the crisis'!$C$6:$AB$170,26,FALSE)</f>
        <v>1.2</v>
      </c>
      <c r="N68" s="243">
        <f>VLOOKUP($B68,'Conditions of people affected'!$C$6:$R$170,16,FALSE)</f>
        <v>2.4500000000000002</v>
      </c>
      <c r="O68" s="243">
        <f>VLOOKUP($B68,'Conditions of people affected'!$C$6:$R$170,9,FALSE)</f>
        <v>2.9</v>
      </c>
      <c r="P68" s="243">
        <f>VLOOKUP($B68,'Conditions of people affected'!$C$6:$R$170,15,FALSE)</f>
        <v>2</v>
      </c>
      <c r="Q68" s="243">
        <f t="shared" si="9"/>
        <v>1.8</v>
      </c>
      <c r="R68" s="243">
        <f>VLOOKUP($B68,'Complexity of the crisis'!$C$6:$AN$170,22,FALSE)</f>
        <v>2</v>
      </c>
      <c r="S68" s="244">
        <f>VLOOKUP($B68,'Complexity of the crisis'!$C$6:$AN$170,38,FALSE)</f>
        <v>1.5</v>
      </c>
      <c r="T68" s="141" t="str">
        <f>VLOOKUP(B68,Lists!$C$3:$E$163,3,FALSE)</f>
        <v>Africa</v>
      </c>
      <c r="U68" s="155">
        <f>VLOOKUP(B68,'INFORM Severity - hidden'!$C$5:$V$170,20,FALSE)</f>
        <v>44741</v>
      </c>
    </row>
    <row r="69" spans="1:21" x14ac:dyDescent="0.35">
      <c r="A69" s="139" t="str">
        <f t="array" ref="A69">IFERROR(INDEX(Lists!$B$2:$B$153,SMALL(IF(Lists!$H$2:$H$153="Yes",ROW(Lists!$B$2:$B$153)),ROW(65:65))-1,1),"")</f>
        <v>Complex crisis in El Salvador</v>
      </c>
      <c r="B69" s="140" t="str">
        <f>VLOOKUP(A69,Lists!$B$2:$G$153,2,FALSE)</f>
        <v>SLV001</v>
      </c>
      <c r="C69" s="140" t="str">
        <f>VLOOKUP(B69,'INFORM Severity - hidden'!$C$5:$D$160,2,FALSE)</f>
        <v>El Salvador</v>
      </c>
      <c r="D69" s="140" t="str">
        <f>VLOOKUP(A69,Lists!$B$2:$G$153,3,FALSE)</f>
        <v>SLV</v>
      </c>
      <c r="E69" s="140" t="str">
        <f>VLOOKUP(A69,Lists!$B$2:$G$153,5,FALSE)</f>
        <v>Complex crisis</v>
      </c>
      <c r="F69" s="241">
        <f t="shared" ref="F69:F87" si="10">IF(OR(N69="x",K69="x"),"x",ROUND((5-GEOMEAN(((5-K69)/5*4+1),((5-N69)/5*4+1),((5-N69)/5*4+1)))/4*3.5+Q69*0.3,1))</f>
        <v>3.2</v>
      </c>
      <c r="G69" s="142">
        <f t="shared" ref="G69:G87" si="11">IF(F69="x","x",ROUNDUP(F69,0))</f>
        <v>4</v>
      </c>
      <c r="H69" s="142" t="str">
        <f t="shared" ref="H69:H87" si="12">IF(N69="x","x",IF(K69="x","x",(IF(G69=5,"Very High",IF(G69=4,"High",IF(G69=3,"Medium",IF(G69=2,"Low","Very Low")))))))</f>
        <v>High</v>
      </c>
      <c r="I69" s="242" t="str">
        <f>INDEX(Trends!$D$3:$D$404,MATCH(B69,Trends!$C$3:$C$404,0))</f>
        <v>Increasing</v>
      </c>
      <c r="J69" s="142" t="str">
        <f>VLOOKUP($B69,Reliability!$A$3:$I$170,9,FALSE)</f>
        <v>High</v>
      </c>
      <c r="K69" s="243">
        <f t="shared" ref="K69:K87" si="13">IF(OR(M69="x",L69="x"),"x",ROUND((5-GEOMEAN(((5-L69)/5*4+1),((5-M69)/5*4+1),((5-M69)/5*4+1)))/4*5,1))</f>
        <v>3.4</v>
      </c>
      <c r="L69" s="243">
        <f>VLOOKUP($B69,'Impact of the crisis'!$C$6:$N$170,12,FALSE)</f>
        <v>3.8</v>
      </c>
      <c r="M69" s="243">
        <f>VLOOKUP($B69,'Impact of the crisis'!$C$6:$AB$170,26,FALSE)</f>
        <v>3.2</v>
      </c>
      <c r="N69" s="243">
        <f>VLOOKUP($B69,'Conditions of people affected'!$C$6:$R$170,16,FALSE)</f>
        <v>3.35</v>
      </c>
      <c r="O69" s="243">
        <f>VLOOKUP($B69,'Conditions of people affected'!$C$6:$R$170,9,FALSE)</f>
        <v>3.7</v>
      </c>
      <c r="P69" s="243">
        <f>VLOOKUP($B69,'Conditions of people affected'!$C$6:$R$170,15,FALSE)</f>
        <v>3</v>
      </c>
      <c r="Q69" s="243">
        <f t="shared" ref="Q69:Q87" si="14">IF(OR(S69="x",R69="x"),R69,ROUND((5-GEOMEAN(((5-R69)/5*4+1),((5-S69)/5*4+1)))/4*5,1))</f>
        <v>2.7</v>
      </c>
      <c r="R69" s="243">
        <f>VLOOKUP($B69,'Complexity of the crisis'!$C$6:$AN$170,22,FALSE)</f>
        <v>2.4</v>
      </c>
      <c r="S69" s="244">
        <f>VLOOKUP($B69,'Complexity of the crisis'!$C$6:$AN$170,38,FALSE)</f>
        <v>3</v>
      </c>
      <c r="T69" s="141" t="str">
        <f>VLOOKUP(B69,Lists!$C$3:$E$163,3,FALSE)</f>
        <v>Americas</v>
      </c>
      <c r="U69" s="155">
        <f>VLOOKUP(B69,'INFORM Severity - hidden'!$C$5:$V$170,20,FALSE)</f>
        <v>44741</v>
      </c>
    </row>
    <row r="70" spans="1:21" x14ac:dyDescent="0.35">
      <c r="A70" s="139" t="str">
        <f t="array" ref="A70">IFERROR(INDEX(Lists!$B$2:$B$153,SMALL(IF(Lists!$H$2:$H$153="Yes",ROW(Lists!$B$2:$B$153)),ROW(66:66))-1,1),"")</f>
        <v>Complex crisis in Somalia</v>
      </c>
      <c r="B70" s="140" t="str">
        <f>VLOOKUP(A70,Lists!$B$2:$G$153,2,FALSE)</f>
        <v>SOM001</v>
      </c>
      <c r="C70" s="140" t="str">
        <f>VLOOKUP(B70,'INFORM Severity - hidden'!$C$5:$D$160,2,FALSE)</f>
        <v>Somalia</v>
      </c>
      <c r="D70" s="140" t="str">
        <f>VLOOKUP(A70,Lists!$B$2:$G$153,3,FALSE)</f>
        <v>SOM</v>
      </c>
      <c r="E70" s="140" t="str">
        <f>VLOOKUP(A70,Lists!$B$2:$G$153,5,FALSE)</f>
        <v>Complex crisis</v>
      </c>
      <c r="F70" s="241">
        <f t="shared" si="10"/>
        <v>4.4000000000000004</v>
      </c>
      <c r="G70" s="142">
        <f t="shared" si="11"/>
        <v>5</v>
      </c>
      <c r="H70" s="142" t="str">
        <f t="shared" si="12"/>
        <v>Very High</v>
      </c>
      <c r="I70" s="242" t="str">
        <f>INDEX(Trends!$D$3:$D$404,MATCH(B70,Trends!$C$3:$C$404,0))</f>
        <v>Increasing</v>
      </c>
      <c r="J70" s="142" t="str">
        <f>VLOOKUP($B70,Reliability!$A$3:$I$170,9,FALSE)</f>
        <v>High</v>
      </c>
      <c r="K70" s="243">
        <f t="shared" si="13"/>
        <v>4.8</v>
      </c>
      <c r="L70" s="243">
        <f>VLOOKUP($B70,'Impact of the crisis'!$C$6:$N$170,12,FALSE)</f>
        <v>4.7</v>
      </c>
      <c r="M70" s="243">
        <f>VLOOKUP($B70,'Impact of the crisis'!$C$6:$AB$170,26,FALSE)</f>
        <v>4.9000000000000004</v>
      </c>
      <c r="N70" s="243">
        <f>VLOOKUP($B70,'Conditions of people affected'!$C$6:$R$170,16,FALSE)</f>
        <v>4.4000000000000004</v>
      </c>
      <c r="O70" s="243">
        <f>VLOOKUP($B70,'Conditions of people affected'!$C$6:$R$170,9,FALSE)</f>
        <v>4.8</v>
      </c>
      <c r="P70" s="243">
        <f>VLOOKUP($B70,'Conditions of people affected'!$C$6:$R$170,15,FALSE)</f>
        <v>4</v>
      </c>
      <c r="Q70" s="243">
        <f t="shared" si="14"/>
        <v>4.2</v>
      </c>
      <c r="R70" s="243">
        <f>VLOOKUP($B70,'Complexity of the crisis'!$C$6:$AN$170,22,FALSE)</f>
        <v>3.8</v>
      </c>
      <c r="S70" s="244">
        <f>VLOOKUP($B70,'Complexity of the crisis'!$C$6:$AN$170,38,FALSE)</f>
        <v>4.5</v>
      </c>
      <c r="T70" s="141" t="str">
        <f>VLOOKUP(B70,Lists!$C$3:$E$163,3,FALSE)</f>
        <v>Africa</v>
      </c>
      <c r="U70" s="155">
        <f>VLOOKUP(B70,'INFORM Severity - hidden'!$C$5:$V$170,20,FALSE)</f>
        <v>44704</v>
      </c>
    </row>
    <row r="71" spans="1:21" x14ac:dyDescent="0.35">
      <c r="A71" s="139" t="str">
        <f t="array" ref="A71">IFERROR(INDEX(Lists!$B$2:$B$153,SMALL(IF(Lists!$H$2:$H$153="Yes",ROW(Lists!$B$2:$B$153)),ROW(67:67))-1,1),"")</f>
        <v>Complex crisis in South Sudan</v>
      </c>
      <c r="B71" s="140" t="str">
        <f>VLOOKUP(A71,Lists!$B$2:$G$153,2,FALSE)</f>
        <v>SSD001</v>
      </c>
      <c r="C71" s="140" t="str">
        <f>VLOOKUP(B71,'INFORM Severity - hidden'!$C$5:$D$160,2,FALSE)</f>
        <v>South Sudan</v>
      </c>
      <c r="D71" s="140" t="str">
        <f>VLOOKUP(A71,Lists!$B$2:$G$153,3,FALSE)</f>
        <v>SSD</v>
      </c>
      <c r="E71" s="140" t="str">
        <f>VLOOKUP(A71,Lists!$B$2:$G$153,5,FALSE)</f>
        <v>Complex crisis</v>
      </c>
      <c r="F71" s="241">
        <f t="shared" si="10"/>
        <v>4.5999999999999996</v>
      </c>
      <c r="G71" s="142">
        <f t="shared" si="11"/>
        <v>5</v>
      </c>
      <c r="H71" s="142" t="str">
        <f t="shared" si="12"/>
        <v>Very High</v>
      </c>
      <c r="I71" s="242" t="str">
        <f>INDEX(Trends!$D$3:$D$404,MATCH(B71,Trends!$C$3:$C$404,0))</f>
        <v>Increasing</v>
      </c>
      <c r="J71" s="142" t="str">
        <f>VLOOKUP($B71,Reliability!$A$3:$I$170,9,FALSE)</f>
        <v>High</v>
      </c>
      <c r="K71" s="243">
        <f t="shared" si="13"/>
        <v>4.5999999999999996</v>
      </c>
      <c r="L71" s="243">
        <f>VLOOKUP($B71,'Impact of the crisis'!$C$6:$N$170,12,FALSE)</f>
        <v>4.5999999999999996</v>
      </c>
      <c r="M71" s="243">
        <f>VLOOKUP($B71,'Impact of the crisis'!$C$6:$AB$170,26,FALSE)</f>
        <v>4.5999999999999996</v>
      </c>
      <c r="N71" s="243">
        <f>VLOOKUP($B71,'Conditions of people affected'!$C$6:$R$170,16,FALSE)</f>
        <v>4.95</v>
      </c>
      <c r="O71" s="243">
        <f>VLOOKUP($B71,'Conditions of people affected'!$C$6:$R$170,9,FALSE)</f>
        <v>4.9000000000000004</v>
      </c>
      <c r="P71" s="243">
        <f>VLOOKUP($B71,'Conditions of people affected'!$C$6:$R$170,15,FALSE)</f>
        <v>5</v>
      </c>
      <c r="Q71" s="243">
        <f t="shared" si="14"/>
        <v>4.2</v>
      </c>
      <c r="R71" s="243">
        <f>VLOOKUP($B71,'Complexity of the crisis'!$C$6:$AN$170,22,FALSE)</f>
        <v>3.8</v>
      </c>
      <c r="S71" s="244">
        <f>VLOOKUP($B71,'Complexity of the crisis'!$C$6:$AN$170,38,FALSE)</f>
        <v>4.5</v>
      </c>
      <c r="T71" s="141" t="str">
        <f>VLOOKUP(B71,Lists!$C$3:$E$163,3,FALSE)</f>
        <v>Africa</v>
      </c>
      <c r="U71" s="155">
        <f>VLOOKUP(B71,'INFORM Severity - hidden'!$C$5:$V$170,20,FALSE)</f>
        <v>44691</v>
      </c>
    </row>
    <row r="72" spans="1:21" x14ac:dyDescent="0.35">
      <c r="A72" s="139" t="str">
        <f t="array" ref="A72">IFERROR(INDEX(Lists!$B$2:$B$153,SMALL(IF(Lists!$H$2:$H$153="Yes",ROW(Lists!$B$2:$B$153)),ROW(68:68))-1,1),"")</f>
        <v>Displacement from Ukraine conflict in Slovakia</v>
      </c>
      <c r="B72" s="140" t="str">
        <f>VLOOKUP(A72,Lists!$B$2:$G$153,2,FALSE)</f>
        <v>SVK002</v>
      </c>
      <c r="C72" s="140" t="str">
        <f>VLOOKUP(B72,'INFORM Severity - hidden'!$C$5:$D$160,2,FALSE)</f>
        <v>Slovakia</v>
      </c>
      <c r="D72" s="140" t="str">
        <f>VLOOKUP(A72,Lists!$B$2:$G$153,3,FALSE)</f>
        <v>SVK</v>
      </c>
      <c r="E72" s="140" t="str">
        <f>VLOOKUP(A72,Lists!$B$2:$G$153,5,FALSE)</f>
        <v>International displacement</v>
      </c>
      <c r="F72" s="241">
        <f t="shared" si="10"/>
        <v>1.2</v>
      </c>
      <c r="G72" s="142">
        <f t="shared" si="11"/>
        <v>2</v>
      </c>
      <c r="H72" s="142" t="str">
        <f t="shared" si="12"/>
        <v>Low</v>
      </c>
      <c r="I72" s="242" t="str">
        <f>INDEX(Trends!$D$3:$D$404,MATCH(B72,Trends!$C$3:$C$404,0))</f>
        <v>Stable</v>
      </c>
      <c r="J72" s="142" t="str">
        <f>VLOOKUP($B72,Reliability!$A$3:$I$170,9,FALSE)</f>
        <v>High</v>
      </c>
      <c r="K72" s="243">
        <f t="shared" si="13"/>
        <v>1.8</v>
      </c>
      <c r="L72" s="243">
        <f>VLOOKUP($B72,'Impact of the crisis'!$C$6:$N$170,12,FALSE)</f>
        <v>1.5</v>
      </c>
      <c r="M72" s="243">
        <f>VLOOKUP($B72,'Impact of the crisis'!$C$6:$AB$170,26,FALSE)</f>
        <v>2</v>
      </c>
      <c r="N72" s="243">
        <f>VLOOKUP($B72,'Conditions of people affected'!$C$6:$R$170,16,FALSE)</f>
        <v>1</v>
      </c>
      <c r="O72" s="243">
        <f>VLOOKUP($B72,'Conditions of people affected'!$C$6:$R$170,9,FALSE)</f>
        <v>0</v>
      </c>
      <c r="P72" s="243">
        <f>VLOOKUP($B72,'Conditions of people affected'!$C$6:$R$170,15,FALSE)</f>
        <v>2</v>
      </c>
      <c r="Q72" s="243">
        <f t="shared" si="14"/>
        <v>1.1000000000000001</v>
      </c>
      <c r="R72" s="243">
        <f>VLOOKUP($B72,'Complexity of the crisis'!$C$6:$AN$170,22,FALSE)</f>
        <v>1.1000000000000001</v>
      </c>
      <c r="S72" s="244">
        <f>VLOOKUP($B72,'Complexity of the crisis'!$C$6:$AN$170,38,FALSE)</f>
        <v>1</v>
      </c>
      <c r="T72" s="141" t="str">
        <f>VLOOKUP(B72,Lists!$C$3:$E$163,3,FALSE)</f>
        <v>Europe</v>
      </c>
      <c r="U72" s="155">
        <f>VLOOKUP(B72,'INFORM Severity - hidden'!$C$5:$V$170,20,FALSE)</f>
        <v>44693</v>
      </c>
    </row>
    <row r="73" spans="1:21" x14ac:dyDescent="0.35">
      <c r="A73" s="139" t="str">
        <f t="array" ref="A73">IFERROR(INDEX(Lists!$B$2:$B$153,SMALL(IF(Lists!$H$2:$H$153="Yes",ROW(Lists!$B$2:$B$153)),ROW(69:69))-1,1),"")</f>
        <v>Food Security Crisis in Eswatini</v>
      </c>
      <c r="B73" s="140" t="str">
        <f>VLOOKUP(A73,Lists!$B$2:$G$153,2,FALSE)</f>
        <v>SWZ001</v>
      </c>
      <c r="C73" s="140" t="str">
        <f>VLOOKUP(B73,'INFORM Severity - hidden'!$C$5:$D$160,2,FALSE)</f>
        <v>Eswatini</v>
      </c>
      <c r="D73" s="140" t="str">
        <f>VLOOKUP(A73,Lists!$B$2:$G$153,3,FALSE)</f>
        <v>SWZ</v>
      </c>
      <c r="E73" s="140" t="str">
        <f>VLOOKUP(A73,Lists!$B$2:$G$153,5,FALSE)</f>
        <v>Food Security</v>
      </c>
      <c r="F73" s="241">
        <f t="shared" si="10"/>
        <v>2.2999999999999998</v>
      </c>
      <c r="G73" s="142">
        <f t="shared" si="11"/>
        <v>3</v>
      </c>
      <c r="H73" s="142" t="str">
        <f t="shared" si="12"/>
        <v>Medium</v>
      </c>
      <c r="I73" s="242" t="str">
        <f>INDEX(Trends!$D$3:$D$404,MATCH(B73,Trends!$C$3:$C$404,0))</f>
        <v>Decreasing</v>
      </c>
      <c r="J73" s="142" t="str">
        <f>VLOOKUP($B73,Reliability!$A$3:$I$170,9,FALSE)</f>
        <v>High</v>
      </c>
      <c r="K73" s="243">
        <f t="shared" si="13"/>
        <v>2.1</v>
      </c>
      <c r="L73" s="243">
        <f>VLOOKUP($B73,'Impact of the crisis'!$C$6:$N$170,12,FALSE)</f>
        <v>3.1</v>
      </c>
      <c r="M73" s="243">
        <f>VLOOKUP($B73,'Impact of the crisis'!$C$6:$AB$170,26,FALSE)</f>
        <v>1.5</v>
      </c>
      <c r="N73" s="243">
        <f>VLOOKUP($B73,'Conditions of people affected'!$C$6:$R$170,16,FALSE)</f>
        <v>2.75</v>
      </c>
      <c r="O73" s="243">
        <f>VLOOKUP($B73,'Conditions of people affected'!$C$6:$R$170,9,FALSE)</f>
        <v>2.5</v>
      </c>
      <c r="P73" s="243">
        <f>VLOOKUP($B73,'Conditions of people affected'!$C$6:$R$170,15,FALSE)</f>
        <v>3</v>
      </c>
      <c r="Q73" s="243">
        <f t="shared" si="14"/>
        <v>1.7</v>
      </c>
      <c r="R73" s="243">
        <f>VLOOKUP($B73,'Complexity of the crisis'!$C$6:$AN$170,22,FALSE)</f>
        <v>2.7</v>
      </c>
      <c r="S73" s="244">
        <f>VLOOKUP($B73,'Complexity of the crisis'!$C$6:$AN$170,38,FALSE)</f>
        <v>0.5</v>
      </c>
      <c r="T73" s="141" t="str">
        <f>VLOOKUP(B73,Lists!$C$3:$E$163,3,FALSE)</f>
        <v>Africa</v>
      </c>
      <c r="U73" s="155">
        <f>VLOOKUP(B73,'INFORM Severity - hidden'!$C$5:$V$170,20,FALSE)</f>
        <v>44732</v>
      </c>
    </row>
    <row r="74" spans="1:21" x14ac:dyDescent="0.35">
      <c r="A74" s="139" t="str">
        <f t="array" ref="A74">IFERROR(INDEX(Lists!$B$2:$B$153,SMALL(IF(Lists!$H$2:$H$153="Yes",ROW(Lists!$B$2:$B$153)),ROW(70:70))-1,1),"")</f>
        <v>Syrian conflict</v>
      </c>
      <c r="B74" s="140" t="str">
        <f>VLOOKUP(A74,Lists!$B$2:$G$153,2,FALSE)</f>
        <v>SYR001</v>
      </c>
      <c r="C74" s="140" t="str">
        <f>VLOOKUP(B74,'INFORM Severity - hidden'!$C$5:$D$160,2,FALSE)</f>
        <v>Syria</v>
      </c>
      <c r="D74" s="140" t="str">
        <f>VLOOKUP(A74,Lists!$B$2:$G$153,3,FALSE)</f>
        <v>SYR</v>
      </c>
      <c r="E74" s="140" t="str">
        <f>VLOOKUP(A74,Lists!$B$2:$G$153,5,FALSE)</f>
        <v>Complex crisis</v>
      </c>
      <c r="F74" s="241">
        <f t="shared" si="10"/>
        <v>4.5999999999999996</v>
      </c>
      <c r="G74" s="142">
        <f t="shared" si="11"/>
        <v>5</v>
      </c>
      <c r="H74" s="142" t="str">
        <f t="shared" si="12"/>
        <v>Very High</v>
      </c>
      <c r="I74" s="242" t="str">
        <f>INDEX(Trends!$D$3:$D$404,MATCH(B74,Trends!$C$3:$C$404,0))</f>
        <v>Decreasing</v>
      </c>
      <c r="J74" s="142" t="str">
        <f>VLOOKUP($B74,Reliability!$A$3:$I$170,9,FALSE)</f>
        <v>High</v>
      </c>
      <c r="K74" s="243">
        <f t="shared" si="13"/>
        <v>4.8</v>
      </c>
      <c r="L74" s="243">
        <f>VLOOKUP($B74,'Impact of the crisis'!$C$6:$N$170,12,FALSE)</f>
        <v>4.5999999999999996</v>
      </c>
      <c r="M74" s="243">
        <f>VLOOKUP($B74,'Impact of the crisis'!$C$6:$AB$170,26,FALSE)</f>
        <v>4.9000000000000004</v>
      </c>
      <c r="N74" s="243">
        <f>VLOOKUP($B74,'Conditions of people affected'!$C$6:$R$170,16,FALSE)</f>
        <v>4.5</v>
      </c>
      <c r="O74" s="243">
        <f>VLOOKUP($B74,'Conditions of people affected'!$C$6:$R$170,9,FALSE)</f>
        <v>5</v>
      </c>
      <c r="P74" s="243">
        <f>VLOOKUP($B74,'Conditions of people affected'!$C$6:$R$170,15,FALSE)</f>
        <v>4</v>
      </c>
      <c r="Q74" s="243">
        <f t="shared" si="14"/>
        <v>4.5</v>
      </c>
      <c r="R74" s="243">
        <f>VLOOKUP($B74,'Complexity of the crisis'!$C$6:$AN$170,22,FALSE)</f>
        <v>4.4000000000000004</v>
      </c>
      <c r="S74" s="244">
        <f>VLOOKUP($B74,'Complexity of the crisis'!$C$6:$AN$170,38,FALSE)</f>
        <v>4.5</v>
      </c>
      <c r="T74" s="141" t="str">
        <f>VLOOKUP(B74,Lists!$C$3:$E$163,3,FALSE)</f>
        <v>Middle east</v>
      </c>
      <c r="U74" s="155">
        <f>VLOOKUP(B74,'INFORM Severity - hidden'!$C$5:$V$170,20,FALSE)</f>
        <v>44739</v>
      </c>
    </row>
    <row r="75" spans="1:21" x14ac:dyDescent="0.35">
      <c r="A75" s="139" t="str">
        <f t="array" ref="A75">IFERROR(INDEX(Lists!$B$2:$B$153,SMALL(IF(Lists!$H$2:$H$153="Yes",ROW(Lists!$B$2:$B$153)),ROW(71:71))-1,1),"")</f>
        <v>Complex crisis in Chad</v>
      </c>
      <c r="B75" s="140" t="str">
        <f>VLOOKUP(A75,Lists!$B$2:$G$153,2,FALSE)</f>
        <v>TCD001</v>
      </c>
      <c r="C75" s="140" t="str">
        <f>VLOOKUP(B75,'INFORM Severity - hidden'!$C$5:$D$160,2,FALSE)</f>
        <v>Chad</v>
      </c>
      <c r="D75" s="140" t="str">
        <f>VLOOKUP(A75,Lists!$B$2:$G$153,3,FALSE)</f>
        <v>TCD</v>
      </c>
      <c r="E75" s="140" t="str">
        <f>VLOOKUP(A75,Lists!$B$2:$G$153,5,FALSE)</f>
        <v>Multiple crises country</v>
      </c>
      <c r="F75" s="241">
        <f t="shared" si="10"/>
        <v>4.2</v>
      </c>
      <c r="G75" s="142">
        <f t="shared" si="11"/>
        <v>5</v>
      </c>
      <c r="H75" s="142" t="str">
        <f t="shared" si="12"/>
        <v>Very High</v>
      </c>
      <c r="I75" s="242" t="str">
        <f>INDEX(Trends!$D$3:$D$404,MATCH(B75,Trends!$C$3:$C$404,0))</f>
        <v>Increasing</v>
      </c>
      <c r="J75" s="142" t="str">
        <f>VLOOKUP($B75,Reliability!$A$3:$I$170,9,FALSE)</f>
        <v>Medium</v>
      </c>
      <c r="K75" s="243">
        <f t="shared" si="13"/>
        <v>4</v>
      </c>
      <c r="L75" s="243">
        <f>VLOOKUP($B75,'Impact of the crisis'!$C$6:$N$170,12,FALSE)</f>
        <v>4.8</v>
      </c>
      <c r="M75" s="243">
        <f>VLOOKUP($B75,'Impact of the crisis'!$C$6:$AB$170,26,FALSE)</f>
        <v>3.4</v>
      </c>
      <c r="N75" s="243">
        <f>VLOOKUP($B75,'Conditions of people affected'!$C$6:$R$170,16,FALSE)</f>
        <v>4.3499999999999996</v>
      </c>
      <c r="O75" s="243">
        <f>VLOOKUP($B75,'Conditions of people affected'!$C$6:$R$170,9,FALSE)</f>
        <v>4.7</v>
      </c>
      <c r="P75" s="243">
        <f>VLOOKUP($B75,'Conditions of people affected'!$C$6:$R$170,15,FALSE)</f>
        <v>4</v>
      </c>
      <c r="Q75" s="243">
        <f t="shared" si="14"/>
        <v>4.2</v>
      </c>
      <c r="R75" s="243">
        <f>VLOOKUP($B75,'Complexity of the crisis'!$C$6:$AN$170,22,FALSE)</f>
        <v>3.8</v>
      </c>
      <c r="S75" s="244">
        <f>VLOOKUP($B75,'Complexity of the crisis'!$C$6:$AN$170,38,FALSE)</f>
        <v>4.5</v>
      </c>
      <c r="T75" s="141" t="str">
        <f>VLOOKUP(B75,Lists!$C$3:$E$163,3,FALSE)</f>
        <v>Africa</v>
      </c>
      <c r="U75" s="155">
        <f>VLOOKUP(B75,'INFORM Severity - hidden'!$C$5:$V$170,20,FALSE)</f>
        <v>44692</v>
      </c>
    </row>
    <row r="76" spans="1:21" x14ac:dyDescent="0.35">
      <c r="A76" s="139" t="str">
        <f t="array" ref="A76">IFERROR(INDEX(Lists!$B$2:$B$153,SMALL(IF(Lists!$H$2:$H$153="Yes",ROW(Lists!$B$2:$B$153)),ROW(72:72))-1,1),"")</f>
        <v>Multiple situations in Thailand</v>
      </c>
      <c r="B76" s="140" t="str">
        <f>VLOOKUP(A76,Lists!$B$2:$G$153,2,FALSE)</f>
        <v>THA001</v>
      </c>
      <c r="C76" s="140" t="str">
        <f>VLOOKUP(B76,'INFORM Severity - hidden'!$C$5:$D$160,2,FALSE)</f>
        <v>Thailand</v>
      </c>
      <c r="D76" s="140" t="str">
        <f>VLOOKUP(A76,Lists!$B$2:$G$153,3,FALSE)</f>
        <v>THA</v>
      </c>
      <c r="E76" s="140" t="str">
        <f>VLOOKUP(A76,Lists!$B$2:$G$153,5,FALSE)</f>
        <v>Multiple crises country</v>
      </c>
      <c r="F76" s="241">
        <f t="shared" si="10"/>
        <v>1.8</v>
      </c>
      <c r="G76" s="142">
        <f t="shared" si="11"/>
        <v>2</v>
      </c>
      <c r="H76" s="142" t="str">
        <f t="shared" si="12"/>
        <v>Low</v>
      </c>
      <c r="I76" s="242" t="str">
        <f>INDEX(Trends!$D$3:$D$404,MATCH(B76,Trends!$C$3:$C$404,0))</f>
        <v>Stable</v>
      </c>
      <c r="J76" s="142" t="str">
        <f>VLOOKUP($B76,Reliability!$A$3:$I$170,9,FALSE)</f>
        <v>High</v>
      </c>
      <c r="K76" s="243">
        <f t="shared" si="13"/>
        <v>2</v>
      </c>
      <c r="L76" s="243">
        <f>VLOOKUP($B76,'Impact of the crisis'!$C$6:$N$170,12,FALSE)</f>
        <v>1.2</v>
      </c>
      <c r="M76" s="243">
        <f>VLOOKUP($B76,'Impact of the crisis'!$C$6:$AB$170,26,FALSE)</f>
        <v>2.4</v>
      </c>
      <c r="N76" s="243">
        <f>VLOOKUP($B76,'Conditions of people affected'!$C$6:$R$170,16,FALSE)</f>
        <v>1.3</v>
      </c>
      <c r="O76" s="243">
        <f>VLOOKUP($B76,'Conditions of people affected'!$C$6:$R$170,9,FALSE)</f>
        <v>1.6</v>
      </c>
      <c r="P76" s="243">
        <f>VLOOKUP($B76,'Conditions of people affected'!$C$6:$R$170,15,FALSE)</f>
        <v>1</v>
      </c>
      <c r="Q76" s="243">
        <f t="shared" si="14"/>
        <v>2.5</v>
      </c>
      <c r="R76" s="243">
        <f>VLOOKUP($B76,'Complexity of the crisis'!$C$6:$AN$170,22,FALSE)</f>
        <v>2.5</v>
      </c>
      <c r="S76" s="244">
        <f>VLOOKUP($B76,'Complexity of the crisis'!$C$6:$AN$170,38,FALSE)</f>
        <v>2.5</v>
      </c>
      <c r="T76" s="141" t="str">
        <f>VLOOKUP(B76,Lists!$C$3:$E$163,3,FALSE)</f>
        <v>Asia</v>
      </c>
      <c r="U76" s="155">
        <f>VLOOKUP(B76,'INFORM Severity - hidden'!$C$5:$V$170,20,FALSE)</f>
        <v>44739</v>
      </c>
    </row>
    <row r="77" spans="1:21" x14ac:dyDescent="0.35">
      <c r="A77" s="139" t="str">
        <f t="array" ref="A77">IFERROR(INDEX(Lists!$B$2:$B$153,SMALL(IF(Lists!$H$2:$H$153="Yes",ROW(Lists!$B$2:$B$153)),ROW(73:73))-1,1),"")</f>
        <v>Tonga Volcano Eruption</v>
      </c>
      <c r="B77" s="140" t="str">
        <f>VLOOKUP(A77,Lists!$B$2:$G$153,2,FALSE)</f>
        <v>TON002</v>
      </c>
      <c r="C77" s="140" t="str">
        <f>VLOOKUP(B77,'INFORM Severity - hidden'!$C$5:$D$160,2,FALSE)</f>
        <v>Tonga</v>
      </c>
      <c r="D77" s="140" t="str">
        <f>VLOOKUP(A77,Lists!$B$2:$G$153,3,FALSE)</f>
        <v>TON</v>
      </c>
      <c r="E77" s="140" t="str">
        <f>VLOOKUP(A77,Lists!$B$2:$G$153,5,FALSE)</f>
        <v>Volcano</v>
      </c>
      <c r="F77" s="241">
        <f t="shared" si="10"/>
        <v>1.3</v>
      </c>
      <c r="G77" s="142">
        <f t="shared" si="11"/>
        <v>2</v>
      </c>
      <c r="H77" s="142" t="str">
        <f t="shared" si="12"/>
        <v>Low</v>
      </c>
      <c r="I77" s="242" t="str">
        <f>INDEX(Trends!$D$3:$D$404,MATCH(B77,Trends!$C$3:$C$404,0))</f>
        <v>Stable</v>
      </c>
      <c r="J77" s="142" t="str">
        <f>VLOOKUP($B77,Reliability!$A$3:$I$170,9,FALSE)</f>
        <v>Very High</v>
      </c>
      <c r="K77" s="243">
        <f t="shared" si="13"/>
        <v>2</v>
      </c>
      <c r="L77" s="243">
        <f>VLOOKUP($B77,'Impact of the crisis'!$C$6:$N$170,12,FALSE)</f>
        <v>2.5</v>
      </c>
      <c r="M77" s="243">
        <f>VLOOKUP($B77,'Impact of the crisis'!$C$6:$AB$170,26,FALSE)</f>
        <v>1.7</v>
      </c>
      <c r="N77" s="243">
        <f>VLOOKUP($B77,'Conditions of people affected'!$C$6:$R$170,16,FALSE)</f>
        <v>1</v>
      </c>
      <c r="O77" s="243">
        <f>VLOOKUP($B77,'Conditions of people affected'!$C$6:$R$170,9,FALSE)</f>
        <v>0</v>
      </c>
      <c r="P77" s="243">
        <f>VLOOKUP($B77,'Conditions of people affected'!$C$6:$R$170,15,FALSE)</f>
        <v>2</v>
      </c>
      <c r="Q77" s="243">
        <f t="shared" si="14"/>
        <v>1.1000000000000001</v>
      </c>
      <c r="R77" s="243">
        <f>VLOOKUP($B77,'Complexity of the crisis'!$C$6:$AN$170,22,FALSE)</f>
        <v>1.1000000000000001</v>
      </c>
      <c r="S77" s="244">
        <f>VLOOKUP($B77,'Complexity of the crisis'!$C$6:$AN$170,38,FALSE)</f>
        <v>1</v>
      </c>
      <c r="T77" s="141" t="str">
        <f>VLOOKUP(B77,Lists!$C$3:$E$163,3,FALSE)</f>
        <v>Pacific</v>
      </c>
      <c r="U77" s="155">
        <f>VLOOKUP(B77,'INFORM Severity - hidden'!$C$5:$V$170,20,FALSE)</f>
        <v>44697</v>
      </c>
    </row>
    <row r="78" spans="1:21" x14ac:dyDescent="0.35">
      <c r="A78" s="139" t="str">
        <f t="array" ref="A78">IFERROR(INDEX(Lists!$B$2:$B$153,SMALL(IF(Lists!$H$2:$H$153="Yes",ROW(Lists!$B$2:$B$153)),ROW(74:74))-1,1),"")</f>
        <v>Venezuelan refugees in Trinidad and Tobago</v>
      </c>
      <c r="B78" s="140" t="str">
        <f>VLOOKUP(A78,Lists!$B$2:$G$153,2,FALSE)</f>
        <v>TTO002</v>
      </c>
      <c r="C78" s="140" t="str">
        <f>VLOOKUP(B78,'INFORM Severity - hidden'!$C$5:$D$160,2,FALSE)</f>
        <v>Trinidad and Tobago</v>
      </c>
      <c r="D78" s="140" t="str">
        <f>VLOOKUP(A78,Lists!$B$2:$G$153,3,FALSE)</f>
        <v>TTO</v>
      </c>
      <c r="E78" s="140" t="str">
        <f>VLOOKUP(A78,Lists!$B$2:$G$153,5,FALSE)</f>
        <v>International displacement</v>
      </c>
      <c r="F78" s="241">
        <f t="shared" si="10"/>
        <v>1.6</v>
      </c>
      <c r="G78" s="142">
        <f t="shared" si="11"/>
        <v>2</v>
      </c>
      <c r="H78" s="142" t="str">
        <f t="shared" si="12"/>
        <v>Low</v>
      </c>
      <c r="I78" s="242" t="str">
        <f>INDEX(Trends!$D$3:$D$404,MATCH(B78,Trends!$C$3:$C$404,0))</f>
        <v>Decreasing</v>
      </c>
      <c r="J78" s="142" t="str">
        <f>VLOOKUP($B78,Reliability!$A$3:$I$170,9,FALSE)</f>
        <v>Medium</v>
      </c>
      <c r="K78" s="243">
        <f t="shared" si="13"/>
        <v>2.5</v>
      </c>
      <c r="L78" s="243">
        <f>VLOOKUP($B78,'Impact of the crisis'!$C$6:$N$170,12,FALSE)</f>
        <v>2.9</v>
      </c>
      <c r="M78" s="243">
        <f>VLOOKUP($B78,'Impact of the crisis'!$C$6:$AB$170,26,FALSE)</f>
        <v>2.2999999999999998</v>
      </c>
      <c r="N78" s="243">
        <f>VLOOKUP($B78,'Conditions of people affected'!$C$6:$R$170,16,FALSE)</f>
        <v>0.95</v>
      </c>
      <c r="O78" s="243">
        <f>VLOOKUP($B78,'Conditions of people affected'!$C$6:$R$170,9,FALSE)</f>
        <v>0.9</v>
      </c>
      <c r="P78" s="243">
        <f>VLOOKUP($B78,'Conditions of people affected'!$C$6:$R$170,15,FALSE)</f>
        <v>1</v>
      </c>
      <c r="Q78" s="243">
        <f t="shared" si="14"/>
        <v>1.7</v>
      </c>
      <c r="R78" s="243">
        <f>VLOOKUP($B78,'Complexity of the crisis'!$C$6:$AN$170,22,FALSE)</f>
        <v>1.8</v>
      </c>
      <c r="S78" s="244">
        <f>VLOOKUP($B78,'Complexity of the crisis'!$C$6:$AN$170,38,FALSE)</f>
        <v>1.5</v>
      </c>
      <c r="T78" s="141" t="str">
        <f>VLOOKUP(B78,Lists!$C$3:$E$163,3,FALSE)</f>
        <v>Americas</v>
      </c>
      <c r="U78" s="155">
        <f>VLOOKUP(B78,'INFORM Severity - hidden'!$C$5:$V$170,20,FALSE)</f>
        <v>44686</v>
      </c>
    </row>
    <row r="79" spans="1:21" x14ac:dyDescent="0.35">
      <c r="A79" s="139" t="str">
        <f t="array" ref="A79">IFERROR(INDEX(Lists!$B$2:$B$153,SMALL(IF(Lists!$H$2:$H$153="Yes",ROW(Lists!$B$2:$B$153)),ROW(75:75))-1,1),"")</f>
        <v>Mixed migration flows in Tunisia</v>
      </c>
      <c r="B79" s="140" t="str">
        <f>VLOOKUP(A79,Lists!$B$2:$G$153,2,FALSE)</f>
        <v>TUN002</v>
      </c>
      <c r="C79" s="140" t="str">
        <f>VLOOKUP(B79,'INFORM Severity - hidden'!$C$5:$D$160,2,FALSE)</f>
        <v>Tunisia</v>
      </c>
      <c r="D79" s="140" t="str">
        <f>VLOOKUP(A79,Lists!$B$2:$G$153,3,FALSE)</f>
        <v>TUN</v>
      </c>
      <c r="E79" s="140" t="str">
        <f>VLOOKUP(A79,Lists!$B$2:$G$153,5,FALSE)</f>
        <v>International displacement</v>
      </c>
      <c r="F79" s="241" t="str">
        <f t="shared" si="10"/>
        <v>x</v>
      </c>
      <c r="G79" s="142" t="str">
        <f t="shared" si="11"/>
        <v>x</v>
      </c>
      <c r="H79" s="142" t="str">
        <f t="shared" si="12"/>
        <v>x</v>
      </c>
      <c r="I79" s="242" t="str">
        <f>INDEX(Trends!$D$3:$D$404,MATCH(B79,Trends!$C$3:$C$404,0))</f>
        <v>-</v>
      </c>
      <c r="J79" s="142" t="str">
        <f>VLOOKUP($B79,Reliability!$A$3:$I$170,9,FALSE)</f>
        <v>Low</v>
      </c>
      <c r="K79" s="243">
        <f t="shared" si="13"/>
        <v>3.1</v>
      </c>
      <c r="L79" s="243">
        <f>VLOOKUP($B79,'Impact of the crisis'!$C$6:$N$170,12,FALSE)</f>
        <v>4.3</v>
      </c>
      <c r="M79" s="243">
        <f>VLOOKUP($B79,'Impact of the crisis'!$C$6:$AB$170,26,FALSE)</f>
        <v>2.2000000000000002</v>
      </c>
      <c r="N79" s="243" t="str">
        <f>VLOOKUP($B79,'Conditions of people affected'!$C$6:$R$170,16,FALSE)</f>
        <v>x</v>
      </c>
      <c r="O79" s="243" t="str">
        <f>VLOOKUP($B79,'Conditions of people affected'!$C$6:$R$170,9,FALSE)</f>
        <v>x</v>
      </c>
      <c r="P79" s="243" t="str">
        <f>VLOOKUP($B79,'Conditions of people affected'!$C$6:$R$170,15,FALSE)</f>
        <v>x</v>
      </c>
      <c r="Q79" s="243">
        <f t="shared" si="14"/>
        <v>1.3</v>
      </c>
      <c r="R79" s="243">
        <f>VLOOKUP($B79,'Complexity of the crisis'!$C$6:$AN$170,22,FALSE)</f>
        <v>2</v>
      </c>
      <c r="S79" s="244">
        <f>VLOOKUP($B79,'Complexity of the crisis'!$C$6:$AN$170,38,FALSE)</f>
        <v>0.5</v>
      </c>
      <c r="T79" s="141" t="str">
        <f>VLOOKUP(B79,Lists!$C$3:$E$163,3,FALSE)</f>
        <v>Africa</v>
      </c>
      <c r="U79" s="155">
        <f>VLOOKUP(B79,'INFORM Severity - hidden'!$C$5:$V$170,20,FALSE)</f>
        <v>44708</v>
      </c>
    </row>
    <row r="80" spans="1:21" x14ac:dyDescent="0.35">
      <c r="A80" s="139" t="str">
        <f t="array" ref="A80">IFERROR(INDEX(Lists!$B$2:$B$153,SMALL(IF(Lists!$H$2:$H$153="Yes",ROW(Lists!$B$2:$B$153)),ROW(76:76))-1,1),"")</f>
        <v>Complex situation in Turkey</v>
      </c>
      <c r="B80" s="140" t="str">
        <f>VLOOKUP(A80,Lists!$B$2:$G$153,2,FALSE)</f>
        <v>TUR001</v>
      </c>
      <c r="C80" s="140" t="str">
        <f>VLOOKUP(B80,'INFORM Severity - hidden'!$C$5:$D$160,2,FALSE)</f>
        <v>Turkey</v>
      </c>
      <c r="D80" s="140" t="str">
        <f>VLOOKUP(A80,Lists!$B$2:$G$153,3,FALSE)</f>
        <v>TUR</v>
      </c>
      <c r="E80" s="140" t="str">
        <f>VLOOKUP(A80,Lists!$B$2:$G$153,5,FALSE)</f>
        <v>Multiple crises country</v>
      </c>
      <c r="F80" s="241">
        <f t="shared" si="10"/>
        <v>3.2</v>
      </c>
      <c r="G80" s="142">
        <f t="shared" si="11"/>
        <v>4</v>
      </c>
      <c r="H80" s="142" t="str">
        <f t="shared" si="12"/>
        <v>High</v>
      </c>
      <c r="I80" s="242" t="str">
        <f>INDEX(Trends!$D$3:$D$404,MATCH(B80,Trends!$C$3:$C$404,0))</f>
        <v>Stable</v>
      </c>
      <c r="J80" s="142" t="str">
        <f>VLOOKUP($B80,Reliability!$A$3:$I$170,9,FALSE)</f>
        <v>High</v>
      </c>
      <c r="K80" s="243">
        <f t="shared" si="13"/>
        <v>3.4</v>
      </c>
      <c r="L80" s="243">
        <f>VLOOKUP($B80,'Impact of the crisis'!$C$6:$N$170,12,FALSE)</f>
        <v>3.7</v>
      </c>
      <c r="M80" s="243">
        <f>VLOOKUP($B80,'Impact of the crisis'!$C$6:$AB$170,26,FALSE)</f>
        <v>3.3</v>
      </c>
      <c r="N80" s="243">
        <f>VLOOKUP($B80,'Conditions of people affected'!$C$6:$R$170,16,FALSE)</f>
        <v>3</v>
      </c>
      <c r="O80" s="243">
        <f>VLOOKUP($B80,'Conditions of people affected'!$C$6:$R$170,9,FALSE)</f>
        <v>4</v>
      </c>
      <c r="P80" s="243">
        <f>VLOOKUP($B80,'Conditions of people affected'!$C$6:$R$170,15,FALSE)</f>
        <v>2</v>
      </c>
      <c r="Q80" s="243">
        <f t="shared" si="14"/>
        <v>3.3</v>
      </c>
      <c r="R80" s="243">
        <f>VLOOKUP($B80,'Complexity of the crisis'!$C$6:$AN$170,22,FALSE)</f>
        <v>3</v>
      </c>
      <c r="S80" s="244">
        <f>VLOOKUP($B80,'Complexity of the crisis'!$C$6:$AN$170,38,FALSE)</f>
        <v>3.5</v>
      </c>
      <c r="T80" s="141" t="str">
        <f>VLOOKUP(B80,Lists!$C$3:$E$163,3,FALSE)</f>
        <v>Middle east</v>
      </c>
      <c r="U80" s="155">
        <f>VLOOKUP(B80,'INFORM Severity - hidden'!$C$5:$V$170,20,FALSE)</f>
        <v>44741</v>
      </c>
    </row>
    <row r="81" spans="1:21" x14ac:dyDescent="0.35">
      <c r="A81" s="139" t="str">
        <f t="array" ref="A81">IFERROR(INDEX(Lists!$B$2:$B$153,SMALL(IF(Lists!$H$2:$H$153="Yes",ROW(Lists!$B$2:$B$153)),ROW(77:77))-1,1),"")</f>
        <v>Multiple Crises in Tanzania</v>
      </c>
      <c r="B81" s="140" t="str">
        <f>VLOOKUP(A81,Lists!$B$2:$G$153,2,FALSE)</f>
        <v>TZA001</v>
      </c>
      <c r="C81" s="140" t="str">
        <f>VLOOKUP(B81,'INFORM Severity - hidden'!$C$5:$D$160,2,FALSE)</f>
        <v>Tanzania</v>
      </c>
      <c r="D81" s="140" t="str">
        <f>VLOOKUP(A81,Lists!$B$2:$G$153,3,FALSE)</f>
        <v>TZA</v>
      </c>
      <c r="E81" s="140" t="str">
        <f>VLOOKUP(A81,Lists!$B$2:$G$153,5,FALSE)</f>
        <v>Multiple crises country</v>
      </c>
      <c r="F81" s="241">
        <f t="shared" si="10"/>
        <v>2.6</v>
      </c>
      <c r="G81" s="142">
        <f t="shared" si="11"/>
        <v>3</v>
      </c>
      <c r="H81" s="142" t="str">
        <f t="shared" si="12"/>
        <v>Medium</v>
      </c>
      <c r="I81" s="242" t="str">
        <f>INDEX(Trends!$D$3:$D$404,MATCH(B81,Trends!$C$3:$C$404,0))</f>
        <v>Increasing</v>
      </c>
      <c r="J81" s="142" t="str">
        <f>VLOOKUP($B81,Reliability!$A$3:$I$170,9,FALSE)</f>
        <v>Very High</v>
      </c>
      <c r="K81" s="243">
        <f t="shared" si="13"/>
        <v>3</v>
      </c>
      <c r="L81" s="243">
        <f>VLOOKUP($B81,'Impact of the crisis'!$C$6:$N$170,12,FALSE)</f>
        <v>2.2999999999999998</v>
      </c>
      <c r="M81" s="243">
        <f>VLOOKUP($B81,'Impact of the crisis'!$C$6:$AB$170,26,FALSE)</f>
        <v>3.3</v>
      </c>
      <c r="N81" s="243">
        <f>VLOOKUP($B81,'Conditions of people affected'!$C$6:$R$170,16,FALSE)</f>
        <v>3.1</v>
      </c>
      <c r="O81" s="243">
        <f>VLOOKUP($B81,'Conditions of people affected'!$C$6:$R$170,9,FALSE)</f>
        <v>3.2</v>
      </c>
      <c r="P81" s="243">
        <f>VLOOKUP($B81,'Conditions of people affected'!$C$6:$R$170,15,FALSE)</f>
        <v>3</v>
      </c>
      <c r="Q81" s="243">
        <f t="shared" si="14"/>
        <v>1.6</v>
      </c>
      <c r="R81" s="243">
        <f>VLOOKUP($B81,'Complexity of the crisis'!$C$6:$AN$170,22,FALSE)</f>
        <v>2.2000000000000002</v>
      </c>
      <c r="S81" s="244">
        <f>VLOOKUP($B81,'Complexity of the crisis'!$C$6:$AN$170,38,FALSE)</f>
        <v>1</v>
      </c>
      <c r="T81" s="141" t="str">
        <f>VLOOKUP(B81,Lists!$C$3:$E$163,3,FALSE)</f>
        <v>Africa</v>
      </c>
      <c r="U81" s="155">
        <f>VLOOKUP(B81,'INFORM Severity - hidden'!$C$5:$V$170,20,FALSE)</f>
        <v>44731</v>
      </c>
    </row>
    <row r="82" spans="1:21" x14ac:dyDescent="0.35">
      <c r="A82" s="139" t="str">
        <f t="array" ref="A82">IFERROR(INDEX(Lists!$B$2:$B$153,SMALL(IF(Lists!$H$2:$H$153="Yes",ROW(Lists!$B$2:$B$153)),ROW(78:78))-1,1),"")</f>
        <v>International Displacement in Uganda</v>
      </c>
      <c r="B82" s="140" t="str">
        <f>VLOOKUP(A82,Lists!$B$2:$G$153,2,FALSE)</f>
        <v>UGA005</v>
      </c>
      <c r="C82" s="140" t="str">
        <f>VLOOKUP(B82,'INFORM Severity - hidden'!$C$5:$D$160,2,FALSE)</f>
        <v>Uganda</v>
      </c>
      <c r="D82" s="140" t="str">
        <f>VLOOKUP(A82,Lists!$B$2:$G$153,3,FALSE)</f>
        <v>UGA</v>
      </c>
      <c r="E82" s="140" t="str">
        <f>VLOOKUP(A82,Lists!$B$2:$G$153,5,FALSE)</f>
        <v>International displacement</v>
      </c>
      <c r="F82" s="241">
        <f t="shared" si="10"/>
        <v>3.1</v>
      </c>
      <c r="G82" s="142">
        <f t="shared" si="11"/>
        <v>4</v>
      </c>
      <c r="H82" s="142" t="str">
        <f t="shared" si="12"/>
        <v>High</v>
      </c>
      <c r="I82" s="242" t="str">
        <f>INDEX(Trends!$D$3:$D$404,MATCH(B82,Trends!$C$3:$C$404,0))</f>
        <v>Stable</v>
      </c>
      <c r="J82" s="142" t="str">
        <f>VLOOKUP($B82,Reliability!$A$3:$I$170,9,FALSE)</f>
        <v>Medium</v>
      </c>
      <c r="K82" s="243">
        <f t="shared" si="13"/>
        <v>3.3</v>
      </c>
      <c r="L82" s="243">
        <f>VLOOKUP($B82,'Impact of the crisis'!$C$6:$N$170,12,FALSE)</f>
        <v>2.1</v>
      </c>
      <c r="M82" s="243">
        <f>VLOOKUP($B82,'Impact of the crisis'!$C$6:$AB$170,26,FALSE)</f>
        <v>3.7</v>
      </c>
      <c r="N82" s="243">
        <f>VLOOKUP($B82,'Conditions of people affected'!$C$6:$R$170,16,FALSE)</f>
        <v>3.35</v>
      </c>
      <c r="O82" s="243">
        <f>VLOOKUP($B82,'Conditions of people affected'!$C$6:$R$170,9,FALSE)</f>
        <v>3.7</v>
      </c>
      <c r="P82" s="243">
        <f>VLOOKUP($B82,'Conditions of people affected'!$C$6:$R$170,15,FALSE)</f>
        <v>3</v>
      </c>
      <c r="Q82" s="243">
        <f t="shared" si="14"/>
        <v>2.7</v>
      </c>
      <c r="R82" s="243">
        <f>VLOOKUP($B82,'Complexity of the crisis'!$C$6:$AN$170,22,FALSE)</f>
        <v>3.3</v>
      </c>
      <c r="S82" s="244">
        <f>VLOOKUP($B82,'Complexity of the crisis'!$C$6:$AN$170,38,FALSE)</f>
        <v>2</v>
      </c>
      <c r="T82" s="141" t="str">
        <f>VLOOKUP(B82,Lists!$C$3:$E$163,3,FALSE)</f>
        <v>Africa</v>
      </c>
      <c r="U82" s="155">
        <f>VLOOKUP(B82,'INFORM Severity - hidden'!$C$5:$V$170,20,FALSE)</f>
        <v>44694</v>
      </c>
    </row>
    <row r="83" spans="1:21" x14ac:dyDescent="0.35">
      <c r="A83" s="139" t="str">
        <f t="array" ref="A83">IFERROR(INDEX(Lists!$B$2:$B$153,SMALL(IF(Lists!$H$2:$H$153="Yes",ROW(Lists!$B$2:$B$153)),ROW(79:79))-1,1),"")</f>
        <v>Conflict in Ukraine</v>
      </c>
      <c r="B83" s="140" t="str">
        <f>VLOOKUP(A83,Lists!$B$2:$G$153,2,FALSE)</f>
        <v>UKR002</v>
      </c>
      <c r="C83" s="140" t="str">
        <f>VLOOKUP(B83,'INFORM Severity - hidden'!$C$5:$D$160,2,FALSE)</f>
        <v>Ukraine</v>
      </c>
      <c r="D83" s="140" t="str">
        <f>VLOOKUP(A83,Lists!$B$2:$G$153,3,FALSE)</f>
        <v>UKR</v>
      </c>
      <c r="E83" s="140" t="str">
        <f>VLOOKUP(A83,Lists!$B$2:$G$153,5,FALSE)</f>
        <v>Conflict</v>
      </c>
      <c r="F83" s="241">
        <f t="shared" si="10"/>
        <v>4.4000000000000004</v>
      </c>
      <c r="G83" s="142">
        <f t="shared" si="11"/>
        <v>5</v>
      </c>
      <c r="H83" s="142" t="str">
        <f t="shared" si="12"/>
        <v>Very High</v>
      </c>
      <c r="I83" s="242" t="str">
        <f>INDEX(Trends!$D$3:$D$404,MATCH(B83,Trends!$C$3:$C$404,0))</f>
        <v>Increasing</v>
      </c>
      <c r="J83" s="142" t="str">
        <f>VLOOKUP($B83,Reliability!$A$3:$I$170,9,FALSE)</f>
        <v>Very High</v>
      </c>
      <c r="K83" s="243">
        <f t="shared" si="13"/>
        <v>4.5999999999999996</v>
      </c>
      <c r="L83" s="243">
        <f>VLOOKUP($B83,'Impact of the crisis'!$C$6:$N$170,12,FALSE)</f>
        <v>4.9000000000000004</v>
      </c>
      <c r="M83" s="243">
        <f>VLOOKUP($B83,'Impact of the crisis'!$C$6:$AB$170,26,FALSE)</f>
        <v>4.4000000000000004</v>
      </c>
      <c r="N83" s="243">
        <f>VLOOKUP($B83,'Conditions of people affected'!$C$6:$R$170,16,FALSE)</f>
        <v>5</v>
      </c>
      <c r="O83" s="243">
        <f>VLOOKUP($B83,'Conditions of people affected'!$C$6:$R$170,9,FALSE)</f>
        <v>5</v>
      </c>
      <c r="P83" s="243">
        <f>VLOOKUP($B83,'Conditions of people affected'!$C$6:$R$170,15,FALSE)</f>
        <v>5</v>
      </c>
      <c r="Q83" s="243">
        <f t="shared" si="14"/>
        <v>3.4</v>
      </c>
      <c r="R83" s="243">
        <f>VLOOKUP($B83,'Complexity of the crisis'!$C$6:$AN$170,22,FALSE)</f>
        <v>2.6</v>
      </c>
      <c r="S83" s="244">
        <f>VLOOKUP($B83,'Complexity of the crisis'!$C$6:$AN$170,38,FALSE)</f>
        <v>4</v>
      </c>
      <c r="T83" s="141" t="str">
        <f>VLOOKUP(B83,Lists!$C$3:$E$163,3,FALSE)</f>
        <v>Europe</v>
      </c>
      <c r="U83" s="155">
        <f>VLOOKUP(B83,'INFORM Severity - hidden'!$C$5:$V$170,20,FALSE)</f>
        <v>44692</v>
      </c>
    </row>
    <row r="84" spans="1:21" x14ac:dyDescent="0.35">
      <c r="A84" s="139" t="str">
        <f t="array" ref="A84">IFERROR(INDEX(Lists!$B$2:$B$153,SMALL(IF(Lists!$H$2:$H$153="Yes",ROW(Lists!$B$2:$B$153)),ROW(80:80))-1,1),"")</f>
        <v>Complex crisis in Venezuela</v>
      </c>
      <c r="B84" s="140" t="str">
        <f>VLOOKUP(A84,Lists!$B$2:$G$153,2,FALSE)</f>
        <v>VEN001</v>
      </c>
      <c r="C84" s="140" t="str">
        <f>VLOOKUP(B84,'INFORM Severity - hidden'!$C$5:$D$160,2,FALSE)</f>
        <v>Venezuela</v>
      </c>
      <c r="D84" s="140" t="str">
        <f>VLOOKUP(A84,Lists!$B$2:$G$153,3,FALSE)</f>
        <v>VEN</v>
      </c>
      <c r="E84" s="140" t="str">
        <f>VLOOKUP(A84,Lists!$B$2:$G$153,5,FALSE)</f>
        <v>Complex crisis</v>
      </c>
      <c r="F84" s="241">
        <f t="shared" si="10"/>
        <v>4.2</v>
      </c>
      <c r="G84" s="142">
        <f t="shared" si="11"/>
        <v>5</v>
      </c>
      <c r="H84" s="142" t="str">
        <f t="shared" si="12"/>
        <v>Very High</v>
      </c>
      <c r="I84" s="242" t="str">
        <f>INDEX(Trends!$D$3:$D$404,MATCH(B84,Trends!$C$3:$C$404,0))</f>
        <v>Decreasing</v>
      </c>
      <c r="J84" s="142" t="str">
        <f>VLOOKUP($B84,Reliability!$A$3:$I$170,9,FALSE)</f>
        <v>Medium</v>
      </c>
      <c r="K84" s="243">
        <f t="shared" si="13"/>
        <v>4.5999999999999996</v>
      </c>
      <c r="L84" s="243">
        <f>VLOOKUP($B84,'Impact of the crisis'!$C$6:$N$170,12,FALSE)</f>
        <v>4.9000000000000004</v>
      </c>
      <c r="M84" s="243">
        <f>VLOOKUP($B84,'Impact of the crisis'!$C$6:$AB$170,26,FALSE)</f>
        <v>4.5</v>
      </c>
      <c r="N84" s="243">
        <f>VLOOKUP($B84,'Conditions of people affected'!$C$6:$R$170,16,FALSE)</f>
        <v>4</v>
      </c>
      <c r="O84" s="243">
        <f>VLOOKUP($B84,'Conditions of people affected'!$C$6:$R$170,9,FALSE)</f>
        <v>5</v>
      </c>
      <c r="P84" s="243">
        <f>VLOOKUP($B84,'Conditions of people affected'!$C$6:$R$170,15,FALSE)</f>
        <v>3</v>
      </c>
      <c r="Q84" s="243">
        <f t="shared" si="14"/>
        <v>4</v>
      </c>
      <c r="R84" s="243">
        <f>VLOOKUP($B84,'Complexity of the crisis'!$C$6:$AN$170,22,FALSE)</f>
        <v>3.3</v>
      </c>
      <c r="S84" s="244">
        <f>VLOOKUP($B84,'Complexity of the crisis'!$C$6:$AN$170,38,FALSE)</f>
        <v>4.5</v>
      </c>
      <c r="T84" s="141" t="str">
        <f>VLOOKUP(B84,Lists!$C$3:$E$163,3,FALSE)</f>
        <v>Americas</v>
      </c>
      <c r="U84" s="155">
        <f>VLOOKUP(B84,'INFORM Severity - hidden'!$C$5:$V$170,20,FALSE)</f>
        <v>44719</v>
      </c>
    </row>
    <row r="85" spans="1:21" x14ac:dyDescent="0.35">
      <c r="A85" s="139" t="str">
        <f t="array" ref="A85">IFERROR(INDEX(Lists!$B$2:$B$153,SMALL(IF(Lists!$H$2:$H$153="Yes",ROW(Lists!$B$2:$B$153)),ROW(81:81))-1,1),"")</f>
        <v>Conflict in Yemen</v>
      </c>
      <c r="B85" s="140" t="str">
        <f>VLOOKUP(A85,Lists!$B$2:$G$153,2,FALSE)</f>
        <v>YEM001</v>
      </c>
      <c r="C85" s="140" t="str">
        <f>VLOOKUP(B85,'INFORM Severity - hidden'!$C$5:$D$160,2,FALSE)</f>
        <v>Yemen</v>
      </c>
      <c r="D85" s="140" t="str">
        <f>VLOOKUP(A85,Lists!$B$2:$G$153,3,FALSE)</f>
        <v>YEM</v>
      </c>
      <c r="E85" s="140" t="str">
        <f>VLOOKUP(A85,Lists!$B$2:$G$153,5,FALSE)</f>
        <v>Complex crisis</v>
      </c>
      <c r="F85" s="241">
        <f t="shared" si="10"/>
        <v>4.8</v>
      </c>
      <c r="G85" s="142">
        <f t="shared" si="11"/>
        <v>5</v>
      </c>
      <c r="H85" s="142" t="str">
        <f t="shared" si="12"/>
        <v>Very High</v>
      </c>
      <c r="I85" s="242" t="str">
        <f>INDEX(Trends!$D$3:$D$404,MATCH(B85,Trends!$C$3:$C$404,0))</f>
        <v>Increasing</v>
      </c>
      <c r="J85" s="142" t="str">
        <f>VLOOKUP($B85,Reliability!$A$3:$I$170,9,FALSE)</f>
        <v>High</v>
      </c>
      <c r="K85" s="243">
        <f t="shared" si="13"/>
        <v>4.5999999999999996</v>
      </c>
      <c r="L85" s="243">
        <f>VLOOKUP($B85,'Impact of the crisis'!$C$6:$N$170,12,FALSE)</f>
        <v>4.9000000000000004</v>
      </c>
      <c r="M85" s="243">
        <f>VLOOKUP($B85,'Impact of the crisis'!$C$6:$AB$170,26,FALSE)</f>
        <v>4.4000000000000004</v>
      </c>
      <c r="N85" s="243">
        <f>VLOOKUP($B85,'Conditions of people affected'!$C$6:$R$170,16,FALSE)</f>
        <v>5</v>
      </c>
      <c r="O85" s="243">
        <f>VLOOKUP($B85,'Conditions of people affected'!$C$6:$R$170,9,FALSE)</f>
        <v>5</v>
      </c>
      <c r="P85" s="243">
        <f>VLOOKUP($B85,'Conditions of people affected'!$C$6:$R$170,15,FALSE)</f>
        <v>5</v>
      </c>
      <c r="Q85" s="243">
        <f t="shared" si="14"/>
        <v>4.5</v>
      </c>
      <c r="R85" s="243">
        <f>VLOOKUP($B85,'Complexity of the crisis'!$C$6:$AN$170,22,FALSE)</f>
        <v>3.9</v>
      </c>
      <c r="S85" s="244">
        <f>VLOOKUP($B85,'Complexity of the crisis'!$C$6:$AN$170,38,FALSE)</f>
        <v>5</v>
      </c>
      <c r="T85" s="141" t="str">
        <f>VLOOKUP(B85,Lists!$C$3:$E$163,3,FALSE)</f>
        <v>Middle east</v>
      </c>
      <c r="U85" s="155">
        <f>VLOOKUP(B85,'INFORM Severity - hidden'!$C$5:$V$170,20,FALSE)</f>
        <v>44697</v>
      </c>
    </row>
    <row r="86" spans="1:21" x14ac:dyDescent="0.35">
      <c r="A86" s="139" t="str">
        <f t="array" ref="A86">IFERROR(INDEX(Lists!$B$2:$B$153,SMALL(IF(Lists!$H$2:$H$153="Yes",ROW(Lists!$B$2:$B$153)),ROW(82:82))-1,1),"")</f>
        <v/>
      </c>
      <c r="B86" s="140" t="e">
        <f>VLOOKUP(A86,Lists!$B$2:$G$153,2,FALSE)</f>
        <v>#N/A</v>
      </c>
      <c r="C86" s="140" t="e">
        <f>VLOOKUP(B86,'INFORM Severity - hidden'!$C$5:$D$160,2,FALSE)</f>
        <v>#N/A</v>
      </c>
      <c r="D86" s="140" t="e">
        <f>VLOOKUP(A86,Lists!$B$2:$G$153,3,FALSE)</f>
        <v>#N/A</v>
      </c>
      <c r="E86" s="140" t="e">
        <f>VLOOKUP(A86,Lists!$B$2:$G$153,5,FALSE)</f>
        <v>#N/A</v>
      </c>
      <c r="F86" s="241" t="e">
        <f t="shared" si="10"/>
        <v>#N/A</v>
      </c>
      <c r="G86" s="142" t="e">
        <f t="shared" si="11"/>
        <v>#N/A</v>
      </c>
      <c r="H86" s="142" t="e">
        <f t="shared" si="12"/>
        <v>#N/A</v>
      </c>
      <c r="I86" s="242" t="e">
        <f>INDEX(Trends!$D$3:$D$404,MATCH(B86,Trends!$C$3:$C$404,0))</f>
        <v>#N/A</v>
      </c>
      <c r="J86" s="142" t="e">
        <f>VLOOKUP($B86,Reliability!$A$3:$I$170,9,FALSE)</f>
        <v>#N/A</v>
      </c>
      <c r="K86" s="243" t="e">
        <f t="shared" si="13"/>
        <v>#N/A</v>
      </c>
      <c r="L86" s="243" t="e">
        <f>VLOOKUP($B86,'Impact of the crisis'!$C$6:$N$170,12,FALSE)</f>
        <v>#N/A</v>
      </c>
      <c r="M86" s="243" t="e">
        <f>VLOOKUP($B86,'Impact of the crisis'!$C$6:$AB$170,26,FALSE)</f>
        <v>#N/A</v>
      </c>
      <c r="N86" s="243" t="e">
        <f>VLOOKUP($B86,'Conditions of people affected'!$C$6:$R$170,16,FALSE)</f>
        <v>#N/A</v>
      </c>
      <c r="O86" s="243" t="e">
        <f>VLOOKUP($B86,'Conditions of people affected'!$C$6:$R$170,9,FALSE)</f>
        <v>#N/A</v>
      </c>
      <c r="P86" s="243" t="e">
        <f>VLOOKUP($B86,'Conditions of people affected'!$C$6:$R$170,15,FALSE)</f>
        <v>#N/A</v>
      </c>
      <c r="Q86" s="243" t="e">
        <f t="shared" si="14"/>
        <v>#N/A</v>
      </c>
      <c r="R86" s="243" t="e">
        <f>VLOOKUP($B86,'Complexity of the crisis'!$C$6:$AN$170,22,FALSE)</f>
        <v>#N/A</v>
      </c>
      <c r="S86" s="244" t="e">
        <f>VLOOKUP($B86,'Complexity of the crisis'!$C$6:$AN$170,38,FALSE)</f>
        <v>#N/A</v>
      </c>
      <c r="T86" s="141" t="e">
        <f>VLOOKUP(B86,Lists!$C$3:$E$163,3,FALSE)</f>
        <v>#N/A</v>
      </c>
      <c r="U86" s="155" t="e">
        <f>VLOOKUP(B86,'INFORM Severity - hidden'!$C$5:$V$170,20,FALSE)</f>
        <v>#N/A</v>
      </c>
    </row>
    <row r="87" spans="1:21" x14ac:dyDescent="0.35">
      <c r="A87" s="139" t="str">
        <f t="array" ref="A87">IFERROR(INDEX(Lists!$B$2:$B$153,SMALL(IF(Lists!$H$2:$H$153="Yes",ROW(Lists!$B$2:$B$153)),ROW(83:83))-1,1),"")</f>
        <v/>
      </c>
      <c r="B87" s="140" t="e">
        <f>VLOOKUP(A87,Lists!$B$2:$G$153,2,FALSE)</f>
        <v>#N/A</v>
      </c>
      <c r="C87" s="140" t="e">
        <f>VLOOKUP(B87,'INFORM Severity - hidden'!$C$5:$D$160,2,FALSE)</f>
        <v>#N/A</v>
      </c>
      <c r="D87" s="140" t="e">
        <f>VLOOKUP(A87,Lists!$B$2:$G$153,3,FALSE)</f>
        <v>#N/A</v>
      </c>
      <c r="E87" s="140" t="e">
        <f>VLOOKUP(A87,Lists!$B$2:$G$153,5,FALSE)</f>
        <v>#N/A</v>
      </c>
      <c r="F87" s="241" t="e">
        <f t="shared" si="10"/>
        <v>#N/A</v>
      </c>
      <c r="G87" s="142" t="e">
        <f t="shared" si="11"/>
        <v>#N/A</v>
      </c>
      <c r="H87" s="142" t="e">
        <f t="shared" si="12"/>
        <v>#N/A</v>
      </c>
      <c r="I87" s="242" t="e">
        <f>INDEX(Trends!$D$3:$D$404,MATCH(B87,Trends!$C$3:$C$404,0))</f>
        <v>#N/A</v>
      </c>
      <c r="J87" s="142" t="e">
        <f>VLOOKUP($B87,Reliability!$A$3:$I$170,9,FALSE)</f>
        <v>#N/A</v>
      </c>
      <c r="K87" s="243" t="e">
        <f t="shared" si="13"/>
        <v>#N/A</v>
      </c>
      <c r="L87" s="243" t="e">
        <f>VLOOKUP($B87,'Impact of the crisis'!$C$6:$N$170,12,FALSE)</f>
        <v>#N/A</v>
      </c>
      <c r="M87" s="243" t="e">
        <f>VLOOKUP($B87,'Impact of the crisis'!$C$6:$AB$170,26,FALSE)</f>
        <v>#N/A</v>
      </c>
      <c r="N87" s="243" t="e">
        <f>VLOOKUP($B87,'Conditions of people affected'!$C$6:$R$170,16,FALSE)</f>
        <v>#N/A</v>
      </c>
      <c r="O87" s="243" t="e">
        <f>VLOOKUP($B87,'Conditions of people affected'!$C$6:$R$170,9,FALSE)</f>
        <v>#N/A</v>
      </c>
      <c r="P87" s="243" t="e">
        <f>VLOOKUP($B87,'Conditions of people affected'!$C$6:$R$170,15,FALSE)</f>
        <v>#N/A</v>
      </c>
      <c r="Q87" s="243" t="e">
        <f t="shared" si="14"/>
        <v>#N/A</v>
      </c>
      <c r="R87" s="243" t="e">
        <f>VLOOKUP($B87,'Complexity of the crisis'!$C$6:$AN$170,22,FALSE)</f>
        <v>#N/A</v>
      </c>
      <c r="S87" s="244" t="e">
        <f>VLOOKUP($B87,'Complexity of the crisis'!$C$6:$AN$170,38,FALSE)</f>
        <v>#N/A</v>
      </c>
      <c r="T87" s="141" t="e">
        <f>VLOOKUP(B87,Lists!$C$3:$E$163,3,FALSE)</f>
        <v>#N/A</v>
      </c>
      <c r="U87" s="155" t="e">
        <f>VLOOKUP(B87,'INFORM Severity - hidden'!$C$5:$V$170,20,FALSE)</f>
        <v>#N/A</v>
      </c>
    </row>
  </sheetData>
  <autoFilter ref="A4:T143" xr:uid="{00000000-0009-0000-0000-000004000000}"/>
  <conditionalFormatting sqref="K5:K250">
    <cfRule type="cellIs" dxfId="529" priority="65" stopIfTrue="1" operator="between">
      <formula>4</formula>
      <formula>5</formula>
    </cfRule>
    <cfRule type="cellIs" dxfId="528" priority="71" stopIfTrue="1" operator="between">
      <formula>3</formula>
      <formula>4</formula>
    </cfRule>
    <cfRule type="cellIs" dxfId="527" priority="72" stopIfTrue="1" operator="between">
      <formula>2</formula>
      <formula>3</formula>
    </cfRule>
    <cfRule type="cellIs" dxfId="526" priority="73" stopIfTrue="1" operator="between">
      <formula>1</formula>
      <formula>2</formula>
    </cfRule>
    <cfRule type="cellIs" dxfId="525" priority="74" stopIfTrue="1" operator="between">
      <formula>0</formula>
      <formula>1</formula>
    </cfRule>
  </conditionalFormatting>
  <conditionalFormatting sqref="L5:M250">
    <cfRule type="cellIs" dxfId="524" priority="66" stopIfTrue="1" operator="between">
      <formula>4</formula>
      <formula>5</formula>
    </cfRule>
    <cfRule type="cellIs" dxfId="523" priority="67" stopIfTrue="1" operator="between">
      <formula>3</formula>
      <formula>4</formula>
    </cfRule>
    <cfRule type="cellIs" dxfId="522" priority="68" stopIfTrue="1" operator="between">
      <formula>2</formula>
      <formula>3</formula>
    </cfRule>
    <cfRule type="cellIs" dxfId="521" priority="69" stopIfTrue="1" operator="between">
      <formula>1</formula>
      <formula>2</formula>
    </cfRule>
    <cfRule type="cellIs" dxfId="520" priority="70" stopIfTrue="1" operator="between">
      <formula>0</formula>
      <formula>1</formula>
    </cfRule>
  </conditionalFormatting>
  <conditionalFormatting sqref="O5:P250">
    <cfRule type="cellIs" dxfId="519" priority="55" stopIfTrue="1" operator="between">
      <formula>7.1</formula>
      <formula>10</formula>
    </cfRule>
    <cfRule type="cellIs" dxfId="518" priority="56" stopIfTrue="1" operator="between">
      <formula>5.4</formula>
      <formula>7</formula>
    </cfRule>
    <cfRule type="cellIs" dxfId="517" priority="57" stopIfTrue="1" operator="between">
      <formula>3.5</formula>
      <formula>5.3</formula>
    </cfRule>
    <cfRule type="cellIs" dxfId="516" priority="58" stopIfTrue="1" operator="between">
      <formula>1.8</formula>
      <formula>3.4</formula>
    </cfRule>
    <cfRule type="cellIs" dxfId="515" priority="59" stopIfTrue="1" operator="between">
      <formula>0</formula>
      <formula>1.7</formula>
    </cfRule>
  </conditionalFormatting>
  <conditionalFormatting sqref="S5:S250">
    <cfRule type="cellIs" dxfId="514" priority="50" stopIfTrue="1" operator="between">
      <formula>4</formula>
      <formula>5</formula>
    </cfRule>
    <cfRule type="cellIs" dxfId="513" priority="51" stopIfTrue="1" operator="between">
      <formula>3</formula>
      <formula>4</formula>
    </cfRule>
    <cfRule type="cellIs" dxfId="512" priority="52" stopIfTrue="1" operator="between">
      <formula>2</formula>
      <formula>3</formula>
    </cfRule>
    <cfRule type="cellIs" dxfId="511" priority="53" stopIfTrue="1" operator="between">
      <formula>1</formula>
      <formula>2</formula>
    </cfRule>
    <cfRule type="cellIs" dxfId="510" priority="54" stopIfTrue="1" operator="between">
      <formula>0</formula>
      <formula>1</formula>
    </cfRule>
  </conditionalFormatting>
  <conditionalFormatting sqref="Q5:Q250">
    <cfRule type="cellIs" dxfId="509" priority="35" stopIfTrue="1" operator="between">
      <formula>4</formula>
      <formula>5</formula>
    </cfRule>
    <cfRule type="cellIs" dxfId="508" priority="36" stopIfTrue="1" operator="between">
      <formula>3</formula>
      <formula>4</formula>
    </cfRule>
    <cfRule type="cellIs" dxfId="507" priority="37" stopIfTrue="1" operator="between">
      <formula>2</formula>
      <formula>3</formula>
    </cfRule>
    <cfRule type="cellIs" dxfId="506" priority="38" stopIfTrue="1" operator="between">
      <formula>1</formula>
      <formula>2</formula>
    </cfRule>
    <cfRule type="cellIs" dxfId="505" priority="39" stopIfTrue="1" operator="between">
      <formula>0</formula>
      <formula>1</formula>
    </cfRule>
  </conditionalFormatting>
  <conditionalFormatting sqref="I5:I250">
    <cfRule type="cellIs" dxfId="504" priority="27" operator="equal">
      <formula>"Increasing"</formula>
    </cfRule>
    <cfRule type="cellIs" dxfId="503" priority="28" operator="equal">
      <formula>"Stable"</formula>
    </cfRule>
    <cfRule type="cellIs" dxfId="502" priority="29" operator="equal">
      <formula>"Decreasing"</formula>
    </cfRule>
  </conditionalFormatting>
  <conditionalFormatting sqref="R5:S250">
    <cfRule type="cellIs" dxfId="501" priority="45" stopIfTrue="1" operator="between">
      <formula>4</formula>
      <formula>5</formula>
    </cfRule>
    <cfRule type="cellIs" dxfId="500" priority="46" stopIfTrue="1" operator="between">
      <formula>3</formula>
      <formula>4</formula>
    </cfRule>
    <cfRule type="cellIs" dxfId="499" priority="47" stopIfTrue="1" operator="between">
      <formula>2</formula>
      <formula>3</formula>
    </cfRule>
    <cfRule type="cellIs" dxfId="498" priority="48" stopIfTrue="1" operator="between">
      <formula>1</formula>
      <formula>2</formula>
    </cfRule>
    <cfRule type="cellIs" dxfId="497" priority="49" stopIfTrue="1" operator="between">
      <formula>0</formula>
      <formula>1</formula>
    </cfRule>
  </conditionalFormatting>
  <conditionalFormatting sqref="G5:G250">
    <cfRule type="cellIs" dxfId="496" priority="17" stopIfTrue="1" operator="equal">
      <formula>5</formula>
    </cfRule>
    <cfRule type="cellIs" dxfId="495" priority="18" stopIfTrue="1" operator="equal">
      <formula>4</formula>
    </cfRule>
    <cfRule type="cellIs" dxfId="494" priority="19" stopIfTrue="1" operator="equal">
      <formula>3</formula>
    </cfRule>
    <cfRule type="cellIs" dxfId="493" priority="20" stopIfTrue="1" operator="equal">
      <formula>2</formula>
    </cfRule>
    <cfRule type="cellIs" dxfId="492" priority="21" stopIfTrue="1" operator="equal">
      <formula>1</formula>
    </cfRule>
  </conditionalFormatting>
  <conditionalFormatting sqref="H5:H250">
    <cfRule type="cellIs" dxfId="491" priority="12" stopIfTrue="1" operator="equal">
      <formula>"Very High"</formula>
    </cfRule>
    <cfRule type="cellIs" dxfId="490" priority="13" stopIfTrue="1" operator="equal">
      <formula>"High"</formula>
    </cfRule>
    <cfRule type="cellIs" dxfId="489" priority="14" stopIfTrue="1" operator="equal">
      <formula>"Medium"</formula>
    </cfRule>
    <cfRule type="cellIs" dxfId="488" priority="15" stopIfTrue="1" operator="equal">
      <formula>"Low"</formula>
    </cfRule>
    <cfRule type="cellIs" dxfId="487" priority="16" stopIfTrue="1" operator="equal">
      <formula>"Very Low"</formula>
    </cfRule>
  </conditionalFormatting>
  <conditionalFormatting sqref="N5:N250">
    <cfRule type="cellIs" dxfId="486" priority="7" stopIfTrue="1" operator="between">
      <formula>5</formula>
      <formula>5.9</formula>
    </cfRule>
    <cfRule type="cellIs" dxfId="485" priority="8" stopIfTrue="1" operator="between">
      <formula>4</formula>
      <formula>4.9</formula>
    </cfRule>
    <cfRule type="cellIs" dxfId="484" priority="9" stopIfTrue="1" operator="between">
      <formula>3</formula>
      <formula>3.9</formula>
    </cfRule>
    <cfRule type="cellIs" dxfId="483" priority="10" stopIfTrue="1" operator="between">
      <formula>2</formula>
      <formula>2.9</formula>
    </cfRule>
    <cfRule type="cellIs" dxfId="482" priority="11" stopIfTrue="1" operator="between">
      <formula>0</formula>
      <formula>1.9</formula>
    </cfRule>
  </conditionalFormatting>
  <conditionalFormatting sqref="J5:J250">
    <cfRule type="cellIs" dxfId="481" priority="2" stopIfTrue="1" operator="equal">
      <formula>"Very Low"</formula>
    </cfRule>
    <cfRule type="cellIs" dxfId="480" priority="3" stopIfTrue="1" operator="equal">
      <formula>"Low"</formula>
    </cfRule>
    <cfRule type="cellIs" dxfId="479" priority="4" stopIfTrue="1" operator="equal">
      <formula>"Medium"</formula>
    </cfRule>
    <cfRule type="cellIs" dxfId="478" priority="5" stopIfTrue="1" operator="equal">
      <formula>"High"</formula>
    </cfRule>
    <cfRule type="cellIs" dxfId="477" priority="6" stopIfTrue="1" operator="equal">
      <formula>"Very High"</formula>
    </cfRule>
  </conditionalFormatting>
  <conditionalFormatting sqref="A1:XFD1048576">
    <cfRule type="containsBlanks" priority="1" stopIfTrue="1">
      <formula>LEN(TRIM(A1))=0</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58"/>
  <sheetViews>
    <sheetView zoomScale="80" zoomScaleNormal="80" workbookViewId="0">
      <selection activeCell="E2" sqref="E2"/>
    </sheetView>
  </sheetViews>
  <sheetFormatPr defaultColWidth="9.453125" defaultRowHeight="14.5" x14ac:dyDescent="0.35"/>
  <cols>
    <col min="1" max="1" width="36" style="216" customWidth="1"/>
    <col min="2" max="2" width="26" style="216" bestFit="1" customWidth="1"/>
    <col min="3" max="3" width="10.453125" style="216" bestFit="1" customWidth="1"/>
    <col min="4" max="4" width="14.453125" style="216" customWidth="1"/>
    <col min="5" max="5" width="9.453125" style="216" customWidth="1"/>
    <col min="6" max="6" width="8.54296875" style="212" customWidth="1"/>
    <col min="7" max="7" width="10.7265625" style="215" customWidth="1"/>
    <col min="8" max="10" width="8.54296875" style="212" customWidth="1"/>
    <col min="11" max="11" width="8.54296875" style="215" customWidth="1"/>
    <col min="12" max="13" width="8.54296875" style="212" customWidth="1"/>
    <col min="14" max="14" width="8.54296875" style="216" customWidth="1"/>
    <col min="15" max="15" width="8.54296875" style="212" customWidth="1"/>
    <col min="16" max="16" width="8.54296875" style="215" customWidth="1"/>
    <col min="17" max="19" width="8.54296875" style="212" customWidth="1"/>
    <col min="20" max="20" width="8.54296875" style="215" customWidth="1"/>
    <col min="21" max="27" width="8.54296875" style="212" customWidth="1"/>
    <col min="28" max="28" width="8.54296875" style="216" customWidth="1"/>
    <col min="29" max="29" width="9.453125" style="216" customWidth="1"/>
    <col min="30" max="16384" width="9.453125" style="216"/>
  </cols>
  <sheetData>
    <row r="1" spans="1:28" ht="15.65" customHeight="1" thickBot="1" x14ac:dyDescent="0.4">
      <c r="A1" s="296"/>
      <c r="B1" s="297"/>
      <c r="C1" s="297"/>
      <c r="D1" s="297"/>
      <c r="E1" s="297"/>
      <c r="F1" s="298"/>
      <c r="G1" s="299"/>
      <c r="H1" s="298"/>
      <c r="I1" s="298"/>
      <c r="J1" s="298"/>
      <c r="K1" s="299"/>
      <c r="L1" s="298"/>
      <c r="M1" s="298"/>
      <c r="N1" s="297"/>
      <c r="O1" s="298"/>
      <c r="P1" s="299"/>
      <c r="Q1" s="298"/>
      <c r="R1" s="298"/>
      <c r="S1" s="298"/>
      <c r="T1" s="299"/>
      <c r="U1" s="298"/>
      <c r="V1" s="298"/>
      <c r="W1" s="298"/>
      <c r="X1" s="298"/>
      <c r="Y1" s="298"/>
      <c r="Z1" s="298"/>
      <c r="AA1" s="298"/>
      <c r="AB1" s="297"/>
    </row>
    <row r="2" spans="1:28" ht="111.65" customHeight="1" thickBot="1" x14ac:dyDescent="0.4">
      <c r="A2" s="51"/>
      <c r="B2" s="51"/>
      <c r="C2" s="55"/>
      <c r="D2" s="55"/>
      <c r="E2" s="7"/>
      <c r="F2" s="94" t="s">
        <v>7909</v>
      </c>
      <c r="G2" s="96" t="s">
        <v>7910</v>
      </c>
      <c r="H2" s="94" t="s">
        <v>7911</v>
      </c>
      <c r="I2" s="89" t="s">
        <v>7912</v>
      </c>
      <c r="J2" s="94" t="s">
        <v>7913</v>
      </c>
      <c r="K2" s="96" t="s">
        <v>7914</v>
      </c>
      <c r="L2" s="94" t="s">
        <v>7915</v>
      </c>
      <c r="M2" s="89" t="s">
        <v>7916</v>
      </c>
      <c r="N2" s="88" t="s">
        <v>7907</v>
      </c>
      <c r="O2" s="94" t="s">
        <v>7917</v>
      </c>
      <c r="P2" s="96" t="s">
        <v>7918</v>
      </c>
      <c r="Q2" s="94" t="s">
        <v>7919</v>
      </c>
      <c r="R2" s="89" t="s">
        <v>710</v>
      </c>
      <c r="S2" s="94" t="s">
        <v>7920</v>
      </c>
      <c r="T2" s="96" t="s">
        <v>7921</v>
      </c>
      <c r="U2" s="94" t="s">
        <v>7922</v>
      </c>
      <c r="V2" s="92" t="s">
        <v>613</v>
      </c>
      <c r="W2" s="94" t="s">
        <v>7923</v>
      </c>
      <c r="X2" s="95" t="s">
        <v>7924</v>
      </c>
      <c r="Y2" s="93" t="s">
        <v>7925</v>
      </c>
      <c r="Z2" s="91" t="s">
        <v>7926</v>
      </c>
      <c r="AA2" s="90" t="s">
        <v>7927</v>
      </c>
      <c r="AB2" s="88" t="s">
        <v>7908</v>
      </c>
    </row>
    <row r="3" spans="1:28" x14ac:dyDescent="0.35">
      <c r="A3" s="51"/>
      <c r="B3" s="51"/>
      <c r="C3" s="55"/>
      <c r="D3" s="55"/>
      <c r="E3" s="7" t="s">
        <v>7928</v>
      </c>
      <c r="F3" s="60">
        <v>6</v>
      </c>
      <c r="G3" s="60"/>
      <c r="H3" s="65">
        <v>1</v>
      </c>
      <c r="I3" s="60"/>
      <c r="J3" s="245">
        <v>7.5</v>
      </c>
      <c r="K3" s="62"/>
      <c r="L3" s="65">
        <v>1</v>
      </c>
      <c r="M3" s="60"/>
      <c r="N3" s="63"/>
      <c r="O3" s="245">
        <v>7.5</v>
      </c>
      <c r="P3" s="62"/>
      <c r="Q3" s="65">
        <v>1</v>
      </c>
      <c r="R3" s="60"/>
      <c r="S3" s="245">
        <v>6.5</v>
      </c>
      <c r="T3" s="62"/>
      <c r="U3" s="65">
        <v>0.15</v>
      </c>
      <c r="V3" s="60"/>
      <c r="W3" s="245">
        <v>3.5</v>
      </c>
      <c r="X3" s="61"/>
      <c r="Y3" s="64">
        <v>1E-4</v>
      </c>
      <c r="Z3" s="61"/>
      <c r="AA3" s="60"/>
      <c r="AB3" s="63"/>
    </row>
    <row r="4" spans="1:28" x14ac:dyDescent="0.35">
      <c r="A4" s="51"/>
      <c r="B4" s="51"/>
      <c r="C4" s="55"/>
      <c r="D4" s="55"/>
      <c r="E4" s="7" t="s">
        <v>7929</v>
      </c>
      <c r="F4" s="60">
        <v>3</v>
      </c>
      <c r="G4" s="60"/>
      <c r="H4" s="65">
        <v>0.02</v>
      </c>
      <c r="I4" s="60"/>
      <c r="J4" s="61">
        <v>6</v>
      </c>
      <c r="K4" s="62"/>
      <c r="L4" s="65">
        <v>0.01</v>
      </c>
      <c r="M4" s="60"/>
      <c r="N4" s="63"/>
      <c r="O4" s="245">
        <v>4.5</v>
      </c>
      <c r="P4" s="62"/>
      <c r="Q4" s="65">
        <v>0.01</v>
      </c>
      <c r="R4" s="60"/>
      <c r="S4" s="61">
        <v>3</v>
      </c>
      <c r="T4" s="62"/>
      <c r="U4" s="65">
        <v>0</v>
      </c>
      <c r="V4" s="60"/>
      <c r="W4" s="61">
        <v>0</v>
      </c>
      <c r="X4" s="61"/>
      <c r="Y4" s="65">
        <v>0</v>
      </c>
      <c r="Z4" s="61"/>
      <c r="AA4" s="60"/>
      <c r="AB4" s="63"/>
    </row>
    <row r="5" spans="1:28" x14ac:dyDescent="0.35">
      <c r="A5" s="23" t="s">
        <v>7883</v>
      </c>
      <c r="B5" s="23" t="s">
        <v>7888</v>
      </c>
      <c r="C5" s="23" t="s">
        <v>7885</v>
      </c>
      <c r="D5" s="23" t="s">
        <v>7886</v>
      </c>
      <c r="E5" s="24" t="s">
        <v>7930</v>
      </c>
      <c r="F5" s="25"/>
      <c r="G5" s="26"/>
      <c r="H5" s="25"/>
      <c r="I5" s="27"/>
      <c r="J5" s="25"/>
      <c r="K5" s="26"/>
      <c r="L5" s="25"/>
      <c r="M5" s="27"/>
      <c r="N5" s="28"/>
      <c r="O5" s="25"/>
      <c r="P5" s="26"/>
      <c r="Q5" s="25"/>
      <c r="R5" s="27"/>
      <c r="S5" s="25"/>
      <c r="T5" s="26"/>
      <c r="U5" s="25"/>
      <c r="V5" s="27"/>
      <c r="W5" s="25"/>
      <c r="X5" s="27"/>
      <c r="Y5" s="27"/>
      <c r="Z5" s="25"/>
      <c r="AA5" s="27"/>
      <c r="AB5" s="28"/>
    </row>
    <row r="6" spans="1:28" x14ac:dyDescent="0.35">
      <c r="A6" s="146" t="str">
        <f>'Crisis Indicator Data'!A3</f>
        <v>Complex crisis in Afghanistan</v>
      </c>
      <c r="B6" s="147" t="str">
        <f>'Crisis Indicator Data'!B3</f>
        <v>Complex crisis</v>
      </c>
      <c r="C6" s="147" t="str">
        <f>'Crisis Indicator Data'!C3</f>
        <v>AFG001</v>
      </c>
      <c r="D6" s="147" t="str">
        <f>'Crisis Indicator Data'!D3</f>
        <v>Afghanistan</v>
      </c>
      <c r="E6" s="148" t="str">
        <f>'Crisis Indicator Data'!E3</f>
        <v>AFG</v>
      </c>
      <c r="F6" s="246">
        <f>IF('Crisis Indicator Data'!F3="x","x",IF(LOG('Crisis Indicator Data'!F3)&lt;F$4,0,IF(LOG('Crisis Indicator Data'!F3)&gt;F$3,5,ROUND(5-(F$3-LOG('Crisis Indicator Data'!F3))/(F$3-F$4)*5,1))))</f>
        <v>4.7</v>
      </c>
      <c r="G6" s="143">
        <f>IF('Crisis Indicator Data'!F3="x","x",IF(B6="Regional crisis",('Crisis Indicator Data'!F3/VLOOKUP('Impact of the crisis'!$C6,'Regional Crises'!$B$1:$R$66,4,FALSE)),'Crisis Indicator Data'!F3/VLOOKUP('Impact of the crisis'!$E6,'Country Indicator Data'!$B$4:$P$300,15,FALSE)))</f>
        <v>1.0000107220537329</v>
      </c>
      <c r="H6" s="240">
        <f t="shared" ref="H6:H37" si="0">IF(G6="x","x",IF(G6&lt;H$4,0,IF(G6&gt;H$3,5,ROUND(5-(H$3-G6)/(H$3-H$4)*5,1))))</f>
        <v>5</v>
      </c>
      <c r="I6" s="240">
        <f t="shared" ref="I6:I37" si="1">IF(AND(H6="x",F6="x"),"x",AVERAGE(F6,H6))</f>
        <v>4.8499999999999996</v>
      </c>
      <c r="J6" s="240">
        <f>IF('Crisis Indicator Data'!G3="x","x",IF(LOG('Crisis Indicator Data'!G3)&lt;J$4,0,IF(LOG('Crisis Indicator Data'!G3)&gt;J$3,5,ROUND(5-(J$3-LOG('Crisis Indicator Data'!G3))/(J$3-J$4)*5,1))))</f>
        <v>5</v>
      </c>
      <c r="K6" s="143">
        <f>IF('Crisis Indicator Data'!G3="x","x",IF(B6="Regional crisis",('Crisis Indicator Data'!G3/VLOOKUP('Impact of the crisis'!$C6,'Regional Crises'!$B$1:$R$66,5,FALSE)),'Crisis Indicator Data'!G3/VLOOKUP('Impact of the crisis'!$E6,'Country Indicator Data'!$B$4:$P$300,14,FALSE)))</f>
        <v>1</v>
      </c>
      <c r="L6" s="240">
        <f t="shared" ref="L6:L37" si="2">IF(K6="x","x",IF(K6&lt;L$4,0,IF(K6&gt;L$3,5,ROUND(5-(L$3-K6)/(L$3-L$4)*5,1))))</f>
        <v>5</v>
      </c>
      <c r="M6" s="240">
        <f t="shared" ref="M6:M37" si="3">IF(AND(L6="x",J6="x"),"x",AVERAGE(J6,L6))</f>
        <v>5</v>
      </c>
      <c r="N6" s="240">
        <f t="shared" ref="N6:N37" si="4">IF(AND(M6="x",I6="x"),"x",IF(OR(M6="x",I6="x"),AVERAGE(I6,M6),ROUND((5-GEOMEAN(((5-I6)/5*4+1),((5-M6)/5*4+1)))/4*5,1)))</f>
        <v>4.9000000000000004</v>
      </c>
      <c r="O6" s="240">
        <f>IF('Crisis Indicator Data'!H3="x","x",IF('Crisis Indicator Data'!H3=0,0,IF(LOG('Crisis Indicator Data'!H3)&lt;O$4,0,IF(LOG('Crisis Indicator Data'!H3)&gt;O$3,5,ROUND(5-(O$3-LOG('Crisis Indicator Data'!H3))/(O$3-O$4)*5,1)))))</f>
        <v>5</v>
      </c>
      <c r="P6" s="143">
        <f>IF('Crisis Indicator Data'!H3="x","x",'Crisis Indicator Data'!H3/'Crisis Indicator Data'!G3)</f>
        <v>0.85885167464114831</v>
      </c>
      <c r="Q6" s="240">
        <f t="shared" ref="Q6:Q37" si="5">IF(P6="x","x",IF(P6&lt;Q$4,0,IF(P6&gt;Q$3,5,ROUND(5-(Q$3-P6)/(Q$3-Q$4)*5,1))))</f>
        <v>4.3</v>
      </c>
      <c r="R6" s="240">
        <f t="shared" ref="R6:R37" si="6">IF(AND(Q6="x",O6="x"),"x",AVERAGE(O6,Q6))</f>
        <v>4.6500000000000004</v>
      </c>
      <c r="S6" s="240">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0.34292479108635099</v>
      </c>
      <c r="U6" s="240">
        <f t="shared" ref="U6:U37" si="7">IF(T6="x","x",IF(T6&lt;U$4,0,IF(T6&gt;U$3,5,ROUND(5-(U$3-T6)/(U$3-U$4)*5,1))))</f>
        <v>5</v>
      </c>
      <c r="V6" s="240">
        <f t="shared" ref="V6:V37" si="8">IF(AND(U6="x",S6="x"),"x",ROUND(AVERAGE(S6,U6),1))</f>
        <v>5</v>
      </c>
      <c r="W6" s="240">
        <f>IF('Crisis Indicator Data'!L3="x","x",IF('Crisis Indicator Data'!L3=0,0,IF(LOG('Crisis Indicator Data'!L3)&lt;W$4,0,IF(LOG('Crisis Indicator Data'!L3)&gt;W$3,5,ROUND(5-(W$3-LOG('Crisis Indicator Data'!L3))/(W$3-W$4)*5,1)))))</f>
        <v>4.7</v>
      </c>
      <c r="X6" s="247">
        <f>IF(OR('Crisis Indicator Data'!L3="x",'Crisis Indicator Data'!H3="x"),"x",'Crisis Indicator Data'!L3/'Crisis Indicator Data'!H3)</f>
        <v>5.2924791086350978E-5</v>
      </c>
      <c r="Y6" s="240">
        <f t="shared" ref="Y6:Y37" si="9">IF(X6="x","x",IF(X6&lt;Y$4,0,IF(X6&gt;Y$3,5,ROUND(5-(Y$3-X6)/(Y$3-Y$4)*5,1))))</f>
        <v>2.6</v>
      </c>
      <c r="Z6" s="240">
        <f t="shared" ref="Z6:Z37" si="10">IF(AND(Y6="x",W6="x"),"x",ROUND(AVERAGE(W6,Y6),1))</f>
        <v>3.7</v>
      </c>
      <c r="AA6" s="240">
        <f t="shared" ref="AA6:AA37" si="11">IF(AND(V6="x",Z6="x"),"x",IF(OR(V6="x",Z6="x"),AVERAGE(V6,Z6),ROUND((5-GEOMEAN(((5-V6)/5*4+1),((5-Z6)/5*4+1)))/4*5,1)))</f>
        <v>4.5</v>
      </c>
      <c r="AB6" s="248">
        <f t="shared" ref="AB6:AB37" si="12">IF(AND(R6="x",AA6="x"),"x",IF(OR(R6="x",AA6="x"),AVERAGE(R6,AA6),ROUND((5-GEOMEAN(((5-R6)/5*4+1),((5-AA6)/5*4+1)))/4*5,1)))</f>
        <v>4.5999999999999996</v>
      </c>
    </row>
    <row r="7" spans="1:28" x14ac:dyDescent="0.35">
      <c r="A7" s="146" t="str">
        <f>'Crisis Indicator Data'!A4</f>
        <v>Earthquake in Khost and Paktika</v>
      </c>
      <c r="B7" s="147" t="str">
        <f>'Crisis Indicator Data'!B4</f>
        <v>Earthquake</v>
      </c>
      <c r="C7" s="147" t="str">
        <f>'Crisis Indicator Data'!C4</f>
        <v>AFG005</v>
      </c>
      <c r="D7" s="147" t="str">
        <f>'Crisis Indicator Data'!D4</f>
        <v>Afghanistan</v>
      </c>
      <c r="E7" s="148" t="str">
        <f>'Crisis Indicator Data'!E4</f>
        <v>AFG</v>
      </c>
      <c r="F7" s="246">
        <f>IF('Crisis Indicator Data'!F4="x","x",IF(LOG('Crisis Indicator Data'!F4)&lt;F$4,0,IF(LOG('Crisis Indicator Data'!F4)&gt;F$3,5,ROUND(5-(F$3-LOG('Crisis Indicator Data'!F4))/(F$3-F$4)*5,1))))</f>
        <v>2.2999999999999998</v>
      </c>
      <c r="G7" s="143">
        <f>IF('Crisis Indicator Data'!F4="x","x",IF(B7="Regional crisis",('Crisis Indicator Data'!F4/VLOOKUP('Impact of the crisis'!$C7,'Regional Crises'!$B$1:$R$66,4,FALSE)),'Crisis Indicator Data'!F4/VLOOKUP('Impact of the crisis'!$E7,'Country Indicator Data'!$B$4:$P$300,15,FALSE)))</f>
        <v>3.6379928315412188E-2</v>
      </c>
      <c r="H7" s="240">
        <f t="shared" si="0"/>
        <v>0.1</v>
      </c>
      <c r="I7" s="240">
        <f t="shared" si="1"/>
        <v>1.2</v>
      </c>
      <c r="J7" s="240">
        <f>IF('Crisis Indicator Data'!G4="x","x",IF(LOG('Crisis Indicator Data'!G4)&lt;J$4,0,IF(LOG('Crisis Indicator Data'!G4)&gt;J$3,5,ROUND(5-(J$3-LOG('Crisis Indicator Data'!G4))/(J$3-J$4)*5,1))))</f>
        <v>0.9</v>
      </c>
      <c r="K7" s="143">
        <f>IF('Crisis Indicator Data'!G4="x","x",IF(B7="Regional crisis",('Crisis Indicator Data'!G4/VLOOKUP('Impact of the crisis'!$C7,'Regional Crises'!$B$1:$R$66,5,FALSE)),'Crisis Indicator Data'!G4/VLOOKUP('Impact of the crisis'!$E7,'Country Indicator Data'!$B$4:$P$300,14,FALSE)))</f>
        <v>4.416267942583732E-2</v>
      </c>
      <c r="L7" s="240">
        <f t="shared" si="2"/>
        <v>0.2</v>
      </c>
      <c r="M7" s="240">
        <f t="shared" si="3"/>
        <v>0.55000000000000004</v>
      </c>
      <c r="N7" s="240">
        <f t="shared" si="4"/>
        <v>0.9</v>
      </c>
      <c r="O7" s="240">
        <f>IF('Crisis Indicator Data'!H4="x","x",IF('Crisis Indicator Data'!H4=0,0,IF(LOG('Crisis Indicator Data'!H4)&lt;O$4,0,IF(LOG('Crisis Indicator Data'!H4)&gt;O$3,5,ROUND(5-(O$3-LOG('Crisis Indicator Data'!H4))/(O$3-O$4)*5,1)))))</f>
        <v>1.8</v>
      </c>
      <c r="P7" s="143">
        <f>IF('Crisis Indicator Data'!H4="x","x",'Crisis Indicator Data'!H4/'Crisis Indicator Data'!G4)</f>
        <v>0.19609967497291442</v>
      </c>
      <c r="Q7" s="240">
        <f t="shared" si="5"/>
        <v>0.9</v>
      </c>
      <c r="R7" s="240">
        <f t="shared" si="6"/>
        <v>1.35</v>
      </c>
      <c r="S7" s="240" t="str">
        <f>IF('Crisis Indicator Data'!I4="x","x",IF('Crisis Indicator Data'!I4=0,0,IF(LOG('Crisis Indicator Data'!I4)&lt;S$4,0,IF(LOG('Crisis Indicator Data'!I4)&gt;S$3,5,ROUND(5-(S$3-LOG('Crisis Indicator Data'!I4))/(S$3-S$4)*5,1)))))</f>
        <v>x</v>
      </c>
      <c r="T7" s="143" t="str">
        <f>IF('Crisis Indicator Data'!H4="x","x",IF('Crisis Indicator Data'!I4="x","x",'Crisis Indicator Data'!I4/'Crisis Indicator Data'!H4))</f>
        <v>x</v>
      </c>
      <c r="U7" s="240" t="str">
        <f t="shared" si="7"/>
        <v>x</v>
      </c>
      <c r="V7" s="240" t="str">
        <f t="shared" si="8"/>
        <v>x</v>
      </c>
      <c r="W7" s="240">
        <f>IF('Crisis Indicator Data'!L4="x","x",IF('Crisis Indicator Data'!L4=0,0,IF(LOG('Crisis Indicator Data'!L4)&lt;W$4,0,IF(LOG('Crisis Indicator Data'!L4)&gt;W$3,5,ROUND(5-(W$3-LOG('Crisis Indicator Data'!L4))/(W$3-W$4)*5,1)))))</f>
        <v>4.3</v>
      </c>
      <c r="X7" s="247">
        <f>IF(OR('Crisis Indicator Data'!L4="x",'Crisis Indicator Data'!H4="x"),"x",'Crisis Indicator Data'!L4/'Crisis Indicator Data'!H4)</f>
        <v>2.8701657458563537E-3</v>
      </c>
      <c r="Y7" s="240">
        <f t="shared" si="9"/>
        <v>5</v>
      </c>
      <c r="Z7" s="240">
        <f t="shared" si="10"/>
        <v>4.7</v>
      </c>
      <c r="AA7" s="240">
        <f t="shared" si="11"/>
        <v>4.7</v>
      </c>
      <c r="AB7" s="248">
        <f t="shared" si="12"/>
        <v>3.5</v>
      </c>
    </row>
    <row r="8" spans="1:28" x14ac:dyDescent="0.35">
      <c r="A8" s="146" t="str">
        <f>'Crisis Indicator Data'!A5</f>
        <v>Drought in South-West Angola</v>
      </c>
      <c r="B8" s="147" t="str">
        <f>'Crisis Indicator Data'!B5</f>
        <v>Food Security</v>
      </c>
      <c r="C8" s="147" t="str">
        <f>'Crisis Indicator Data'!C5</f>
        <v>AGO002</v>
      </c>
      <c r="D8" s="147" t="str">
        <f>'Crisis Indicator Data'!D5</f>
        <v>Angola</v>
      </c>
      <c r="E8" s="148" t="str">
        <f>'Crisis Indicator Data'!E5</f>
        <v>AGO</v>
      </c>
      <c r="F8" s="246">
        <f>IF('Crisis Indicator Data'!F5="x","x",IF(LOG('Crisis Indicator Data'!F5)&lt;F$4,0,IF(LOG('Crisis Indicator Data'!F5)&gt;F$3,5,ROUND(5-(F$3-LOG('Crisis Indicator Data'!F5))/(F$3-F$4)*5,1))))</f>
        <v>5</v>
      </c>
      <c r="G8" s="143">
        <f>IF('Crisis Indicator Data'!F5="x","x",IF(B8="Regional crisis",('Crisis Indicator Data'!F5/VLOOKUP('Impact of the crisis'!$C8,'Regional Crises'!$B$1:$R$66,4,FALSE)),'Crisis Indicator Data'!F5/VLOOKUP('Impact of the crisis'!$E8,'Country Indicator Data'!$B$4:$P$300,15,FALSE)))</f>
        <v>1</v>
      </c>
      <c r="H8" s="240">
        <f t="shared" si="0"/>
        <v>5</v>
      </c>
      <c r="I8" s="240">
        <f t="shared" si="1"/>
        <v>5</v>
      </c>
      <c r="J8" s="240">
        <f>IF('Crisis Indicator Data'!G5="x","x",IF(LOG('Crisis Indicator Data'!G5)&lt;J$4,0,IF(LOG('Crisis Indicator Data'!G5)&gt;J$3,5,ROUND(5-(J$3-LOG('Crisis Indicator Data'!G5))/(J$3-J$4)*5,1))))</f>
        <v>1.5</v>
      </c>
      <c r="K8" s="143">
        <f>IF('Crisis Indicator Data'!G5="x","x",IF(B8="Regional crisis",('Crisis Indicator Data'!G5/VLOOKUP('Impact of the crisis'!$C8,'Regional Crises'!$B$1:$R$66,5,FALSE)),'Crisis Indicator Data'!G5/VLOOKUP('Impact of the crisis'!$E8,'Country Indicator Data'!$B$4:$P$300,14,FALSE)))</f>
        <v>8.3673096817379666E-2</v>
      </c>
      <c r="L8" s="240">
        <f t="shared" si="2"/>
        <v>0.4</v>
      </c>
      <c r="M8" s="240">
        <f t="shared" si="3"/>
        <v>0.95</v>
      </c>
      <c r="N8" s="240">
        <f t="shared" si="4"/>
        <v>3.7</v>
      </c>
      <c r="O8" s="240">
        <f>IF('Crisis Indicator Data'!H5="x","x",IF('Crisis Indicator Data'!H5=0,0,IF(LOG('Crisis Indicator Data'!H5)&lt;O$4,0,IF(LOG('Crisis Indicator Data'!H5)&gt;O$3,5,ROUND(5-(O$3-LOG('Crisis Indicator Data'!H5))/(O$3-O$4)*5,1)))))</f>
        <v>3.1</v>
      </c>
      <c r="P8" s="143">
        <f>IF('Crisis Indicator Data'!H5="x","x",'Crisis Indicator Data'!H5/'Crisis Indicator Data'!G5)</f>
        <v>0.82436363636363641</v>
      </c>
      <c r="Q8" s="240">
        <f t="shared" si="5"/>
        <v>4.0999999999999996</v>
      </c>
      <c r="R8" s="240">
        <f t="shared" si="6"/>
        <v>3.5999999999999996</v>
      </c>
      <c r="S8" s="240">
        <f>IF('Crisis Indicator Data'!I5="x","x",IF('Crisis Indicator Data'!I5=0,0,IF(LOG('Crisis Indicator Data'!I5)&lt;S$4,0,IF(LOG('Crisis Indicator Data'!I5)&gt;S$3,5,ROUND(5-(S$3-LOG('Crisis Indicator Data'!I5))/(S$3-S$4)*5,1)))))</f>
        <v>2.5</v>
      </c>
      <c r="T8" s="143">
        <f>IF('Crisis Indicator Data'!H5="x","x",IF('Crisis Indicator Data'!I5="x","x",'Crisis Indicator Data'!I5/'Crisis Indicator Data'!H5))</f>
        <v>2.5143361270401413E-2</v>
      </c>
      <c r="U8" s="240">
        <f t="shared" si="7"/>
        <v>0.8</v>
      </c>
      <c r="V8" s="240">
        <f t="shared" si="8"/>
        <v>1.7</v>
      </c>
      <c r="W8" s="240">
        <f>IF('Crisis Indicator Data'!L5="x","x",IF('Crisis Indicator Data'!L5=0,0,IF(LOG('Crisis Indicator Data'!L5)&lt;W$4,0,IF(LOG('Crisis Indicator Data'!L5)&gt;W$3,5,ROUND(5-(W$3-LOG('Crisis Indicator Data'!L5))/(W$3-W$4)*5,1)))))</f>
        <v>0</v>
      </c>
      <c r="X8" s="247">
        <f>IF(OR('Crisis Indicator Data'!L5="x",'Crisis Indicator Data'!H5="x"),"x",'Crisis Indicator Data'!L5/'Crisis Indicator Data'!H5)</f>
        <v>0</v>
      </c>
      <c r="Y8" s="240">
        <f t="shared" si="9"/>
        <v>0</v>
      </c>
      <c r="Z8" s="240">
        <f t="shared" si="10"/>
        <v>0</v>
      </c>
      <c r="AA8" s="240">
        <f t="shared" si="11"/>
        <v>0.9</v>
      </c>
      <c r="AB8" s="248">
        <f t="shared" si="12"/>
        <v>2.5</v>
      </c>
    </row>
    <row r="9" spans="1:28" x14ac:dyDescent="0.35">
      <c r="A9" s="146" t="str">
        <f>'Crisis Indicator Data'!A6</f>
        <v>Nagorno-Karabakh Conflict in Armenia</v>
      </c>
      <c r="B9" s="147" t="str">
        <f>'Crisis Indicator Data'!B6</f>
        <v>Conflict</v>
      </c>
      <c r="C9" s="147" t="str">
        <f>'Crisis Indicator Data'!C6</f>
        <v>ARM002</v>
      </c>
      <c r="D9" s="147" t="str">
        <f>'Crisis Indicator Data'!D6</f>
        <v>Armenia</v>
      </c>
      <c r="E9" s="148" t="str">
        <f>'Crisis Indicator Data'!E6</f>
        <v>ARM</v>
      </c>
      <c r="F9" s="246">
        <f>IF('Crisis Indicator Data'!F6="x","x",IF(LOG('Crisis Indicator Data'!F6)&lt;F$4,0,IF(LOG('Crisis Indicator Data'!F6)&gt;F$3,5,ROUND(5-(F$3-LOG('Crisis Indicator Data'!F6))/(F$3-F$4)*5,1))))</f>
        <v>1.1000000000000001</v>
      </c>
      <c r="G9" s="143">
        <f>IF('Crisis Indicator Data'!F6="x","x",IF(B9="Regional crisis",('Crisis Indicator Data'!F6/VLOOKUP('Impact of the crisis'!$C9,'Regional Crises'!$B$1:$R$66,4,FALSE)),'Crisis Indicator Data'!F6/VLOOKUP('Impact of the crisis'!$E9,'Country Indicator Data'!$B$4:$P$300,15,FALSE)))</f>
        <v>0.1545135230066737</v>
      </c>
      <c r="H9" s="240">
        <f t="shared" si="0"/>
        <v>0.7</v>
      </c>
      <c r="I9" s="240">
        <f t="shared" si="1"/>
        <v>0.9</v>
      </c>
      <c r="J9" s="240">
        <f>IF('Crisis Indicator Data'!G6="x","x",IF(LOG('Crisis Indicator Data'!G6)&lt;J$4,0,IF(LOG('Crisis Indicator Data'!G6)&gt;J$3,5,ROUND(5-(J$3-LOG('Crisis Indicator Data'!G6))/(J$3-J$4)*5,1))))</f>
        <v>0.7</v>
      </c>
      <c r="K9" s="143">
        <f>IF('Crisis Indicator Data'!G6="x","x",IF(B9="Regional crisis",('Crisis Indicator Data'!G6/VLOOKUP('Impact of the crisis'!$C9,'Regional Crises'!$B$1:$R$66,5,FALSE)),'Crisis Indicator Data'!G6/VLOOKUP('Impact of the crisis'!$E9,'Country Indicator Data'!$B$4:$P$300,14,FALSE)))</f>
        <v>0.54417670682730923</v>
      </c>
      <c r="L9" s="240">
        <f t="shared" si="2"/>
        <v>2.7</v>
      </c>
      <c r="M9" s="240">
        <f t="shared" si="3"/>
        <v>1.7000000000000002</v>
      </c>
      <c r="N9" s="240">
        <f t="shared" si="4"/>
        <v>1.3</v>
      </c>
      <c r="O9" s="240">
        <f>IF('Crisis Indicator Data'!H6="x","x",IF('Crisis Indicator Data'!H6=0,0,IF(LOG('Crisis Indicator Data'!H6)&lt;O$4,0,IF(LOG('Crisis Indicator Data'!H6)&gt;O$3,5,ROUND(5-(O$3-LOG('Crisis Indicator Data'!H6))/(O$3-O$4)*5,1)))))</f>
        <v>0.1</v>
      </c>
      <c r="P9" s="143">
        <f>IF('Crisis Indicator Data'!H6="x","x",'Crisis Indicator Data'!H6/'Crisis Indicator Data'!G6)</f>
        <v>2.0910209102091022E-2</v>
      </c>
      <c r="Q9" s="240">
        <f t="shared" si="5"/>
        <v>0.1</v>
      </c>
      <c r="R9" s="240">
        <f t="shared" si="6"/>
        <v>0.1</v>
      </c>
      <c r="S9" s="240">
        <f>IF('Crisis Indicator Data'!I6="x","x",IF('Crisis Indicator Data'!I6=0,0,IF(LOG('Crisis Indicator Data'!I6)&lt;S$4,0,IF(LOG('Crisis Indicator Data'!I6)&gt;S$3,5,ROUND(5-(S$3-LOG('Crisis Indicator Data'!I6))/(S$3-S$4)*5,1)))))</f>
        <v>2</v>
      </c>
      <c r="T9" s="143">
        <f>IF('Crisis Indicator Data'!H6="x","x",IF('Crisis Indicator Data'!I6="x","x",'Crisis Indicator Data'!I6/'Crisis Indicator Data'!H6))</f>
        <v>0.79411764705882348</v>
      </c>
      <c r="U9" s="240">
        <f t="shared" si="7"/>
        <v>5</v>
      </c>
      <c r="V9" s="240">
        <f t="shared" si="8"/>
        <v>3.5</v>
      </c>
      <c r="W9" s="240">
        <f>IF('Crisis Indicator Data'!L6="x","x",IF('Crisis Indicator Data'!L6=0,0,IF(LOG('Crisis Indicator Data'!L6)&lt;W$4,0,IF(LOG('Crisis Indicator Data'!L6)&gt;W$3,5,ROUND(5-(W$3-LOG('Crisis Indicator Data'!L6))/(W$3-W$4)*5,1)))))</f>
        <v>1.3</v>
      </c>
      <c r="X9" s="247">
        <f>IF(OR('Crisis Indicator Data'!L6="x",'Crisis Indicator Data'!H6="x"),"x",'Crisis Indicator Data'!L6/'Crisis Indicator Data'!H6)</f>
        <v>2.3529411764705883E-4</v>
      </c>
      <c r="Y9" s="240">
        <f t="shared" si="9"/>
        <v>5</v>
      </c>
      <c r="Z9" s="240">
        <f t="shared" si="10"/>
        <v>3.2</v>
      </c>
      <c r="AA9" s="240">
        <f t="shared" si="11"/>
        <v>3.4</v>
      </c>
      <c r="AB9" s="248">
        <f t="shared" si="12"/>
        <v>2.1</v>
      </c>
    </row>
    <row r="10" spans="1:28" x14ac:dyDescent="0.35">
      <c r="A10" s="146" t="str">
        <f>'Crisis Indicator Data'!A7</f>
        <v>Nagorno-Karabakh conflict in Azerbaijan</v>
      </c>
      <c r="B10" s="147" t="str">
        <f>'Crisis Indicator Data'!B7</f>
        <v>Conflict</v>
      </c>
      <c r="C10" s="147" t="str">
        <f>'Crisis Indicator Data'!C7</f>
        <v>AZE002</v>
      </c>
      <c r="D10" s="147" t="str">
        <f>'Crisis Indicator Data'!D7</f>
        <v>Azerbaijan</v>
      </c>
      <c r="E10" s="148" t="str">
        <f>'Crisis Indicator Data'!E7</f>
        <v>AZE</v>
      </c>
      <c r="F10" s="246">
        <f>IF('Crisis Indicator Data'!F7="x","x",IF(LOG('Crisis Indicator Data'!F7)&lt;F$4,0,IF(LOG('Crisis Indicator Data'!F7)&gt;F$3,5,ROUND(5-(F$3-LOG('Crisis Indicator Data'!F7))/(F$3-F$4)*5,1))))</f>
        <v>2.5</v>
      </c>
      <c r="G10" s="143">
        <f>IF('Crisis Indicator Data'!F7="x","x",IF(B10="Regional crisis",('Crisis Indicator Data'!F7/VLOOKUP('Impact of the crisis'!$C10,'Regional Crises'!$B$1:$R$66,4,FALSE)),'Crisis Indicator Data'!F7/VLOOKUP('Impact of the crisis'!$E10,'Country Indicator Data'!$B$4:$P$300,15,FALSE)))</f>
        <v>0.38179112783228286</v>
      </c>
      <c r="H10" s="240">
        <f t="shared" si="0"/>
        <v>1.8</v>
      </c>
      <c r="I10" s="240">
        <f t="shared" si="1"/>
        <v>2.15</v>
      </c>
      <c r="J10" s="240">
        <f>IF('Crisis Indicator Data'!G7="x","x",IF(LOG('Crisis Indicator Data'!G7)&lt;J$4,0,IF(LOG('Crisis Indicator Data'!G7)&gt;J$3,5,ROUND(5-(J$3-LOG('Crisis Indicator Data'!G7))/(J$3-J$4)*5,1))))</f>
        <v>2.6</v>
      </c>
      <c r="K10" s="143">
        <f>IF('Crisis Indicator Data'!G7="x","x",IF(B10="Regional crisis",('Crisis Indicator Data'!G7/VLOOKUP('Impact of the crisis'!$C10,'Regional Crises'!$B$1:$R$66,5,FALSE)),'Crisis Indicator Data'!G7/VLOOKUP('Impact of the crisis'!$E10,'Country Indicator Data'!$B$4:$P$300,14,FALSE)))</f>
        <v>0.58505976095617529</v>
      </c>
      <c r="L10" s="240">
        <f t="shared" si="2"/>
        <v>2.9</v>
      </c>
      <c r="M10" s="240">
        <f t="shared" si="3"/>
        <v>2.75</v>
      </c>
      <c r="N10" s="240">
        <f t="shared" si="4"/>
        <v>2.5</v>
      </c>
      <c r="O10" s="240">
        <f>IF('Crisis Indicator Data'!H7="x","x",IF('Crisis Indicator Data'!H7=0,0,IF(LOG('Crisis Indicator Data'!H7)&lt;O$4,0,IF(LOG('Crisis Indicator Data'!H7)&gt;O$3,5,ROUND(5-(O$3-LOG('Crisis Indicator Data'!H7))/(O$3-O$4)*5,1)))))</f>
        <v>3.8</v>
      </c>
      <c r="P10" s="143">
        <f>IF('Crisis Indicator Data'!H7="x","x",'Crisis Indicator Data'!H7/'Crisis Indicator Data'!G7)</f>
        <v>1</v>
      </c>
      <c r="Q10" s="240">
        <f t="shared" si="5"/>
        <v>5</v>
      </c>
      <c r="R10" s="240">
        <f t="shared" si="6"/>
        <v>4.4000000000000004</v>
      </c>
      <c r="S10" s="240">
        <f>IF('Crisis Indicator Data'!I7="x","x",IF('Crisis Indicator Data'!I7=0,0,IF(LOG('Crisis Indicator Data'!I7)&lt;S$4,0,IF(LOG('Crisis Indicator Data'!I7)&gt;S$3,5,ROUND(5-(S$3-LOG('Crisis Indicator Data'!I7))/(S$3-S$4)*5,1)))))</f>
        <v>2.8</v>
      </c>
      <c r="T10" s="143">
        <f>IF('Crisis Indicator Data'!H7="x","x",IF('Crisis Indicator Data'!I7="x","x",'Crisis Indicator Data'!I7/'Crisis Indicator Data'!H7))</f>
        <v>1.5491998638066053E-2</v>
      </c>
      <c r="U10" s="240">
        <f t="shared" si="7"/>
        <v>0.5</v>
      </c>
      <c r="V10" s="240">
        <f t="shared" si="8"/>
        <v>1.7</v>
      </c>
      <c r="W10" s="240">
        <f>IF('Crisis Indicator Data'!L7="x","x",IF('Crisis Indicator Data'!L7=0,0,IF(LOG('Crisis Indicator Data'!L7)&lt;W$4,0,IF(LOG('Crisis Indicator Data'!L7)&gt;W$3,5,ROUND(5-(W$3-LOG('Crisis Indicator Data'!L7))/(W$3-W$4)*5,1)))))</f>
        <v>1.4</v>
      </c>
      <c r="X10" s="247">
        <f>IF(OR('Crisis Indicator Data'!L7="x",'Crisis Indicator Data'!H7="x"),"x",'Crisis Indicator Data'!L7/'Crisis Indicator Data'!H7)</f>
        <v>1.7024174327545115E-6</v>
      </c>
      <c r="Y10" s="240">
        <f t="shared" si="9"/>
        <v>0.1</v>
      </c>
      <c r="Z10" s="240">
        <f t="shared" si="10"/>
        <v>0.8</v>
      </c>
      <c r="AA10" s="240">
        <f t="shared" si="11"/>
        <v>1.3</v>
      </c>
      <c r="AB10" s="248">
        <f t="shared" si="12"/>
        <v>3.2</v>
      </c>
    </row>
    <row r="11" spans="1:28" x14ac:dyDescent="0.35">
      <c r="A11" s="146" t="str">
        <f>'Crisis Indicator Data'!A8</f>
        <v>Complex in Burundi</v>
      </c>
      <c r="B11" s="147" t="str">
        <f>'Crisis Indicator Data'!B8</f>
        <v>Complex crisis</v>
      </c>
      <c r="C11" s="147" t="str">
        <f>'Crisis Indicator Data'!C8</f>
        <v>BDI001</v>
      </c>
      <c r="D11" s="147" t="str">
        <f>'Crisis Indicator Data'!D8</f>
        <v>Burundi</v>
      </c>
      <c r="E11" s="148" t="str">
        <f>'Crisis Indicator Data'!E8</f>
        <v>BDI</v>
      </c>
      <c r="F11" s="246">
        <f>IF('Crisis Indicator Data'!F8="x","x",IF(LOG('Crisis Indicator Data'!F8)&lt;F$4,0,IF(LOG('Crisis Indicator Data'!F8)&gt;F$3,5,ROUND(5-(F$3-LOG('Crisis Indicator Data'!F8))/(F$3-F$4)*5,1))))</f>
        <v>2.2999999999999998</v>
      </c>
      <c r="G11" s="143">
        <f>IF('Crisis Indicator Data'!F8="x","x",IF(B11="Regional crisis",('Crisis Indicator Data'!F8/VLOOKUP('Impact of the crisis'!$C11,'Regional Crises'!$B$1:$R$66,4,FALSE)),'Crisis Indicator Data'!F8/VLOOKUP('Impact of the crisis'!$E11,'Country Indicator Data'!$B$4:$P$300,15,FALSE)))</f>
        <v>1</v>
      </c>
      <c r="H11" s="240">
        <f t="shared" si="0"/>
        <v>5</v>
      </c>
      <c r="I11" s="240">
        <f t="shared" si="1"/>
        <v>3.65</v>
      </c>
      <c r="J11" s="240">
        <f>IF('Crisis Indicator Data'!G8="x","x",IF(LOG('Crisis Indicator Data'!G8)&lt;J$4,0,IF(LOG('Crisis Indicator Data'!G8)&gt;J$3,5,ROUND(5-(J$3-LOG('Crisis Indicator Data'!G8))/(J$3-J$4)*5,1))))</f>
        <v>3.7</v>
      </c>
      <c r="K11" s="143">
        <f>IF('Crisis Indicator Data'!G8="x","x",IF(B11="Regional crisis",('Crisis Indicator Data'!G8/VLOOKUP('Impact of the crisis'!$C11,'Regional Crises'!$B$1:$R$66,5,FALSE)),'Crisis Indicator Data'!G8/VLOOKUP('Impact of the crisis'!$E11,'Country Indicator Data'!$B$4:$P$300,14,FALSE)))</f>
        <v>1</v>
      </c>
      <c r="L11" s="240">
        <f t="shared" si="2"/>
        <v>5</v>
      </c>
      <c r="M11" s="240">
        <f t="shared" si="3"/>
        <v>4.3499999999999996</v>
      </c>
      <c r="N11" s="240">
        <f t="shared" si="4"/>
        <v>4</v>
      </c>
      <c r="O11" s="240">
        <f>IF('Crisis Indicator Data'!H8="x","x",IF('Crisis Indicator Data'!H8=0,0,IF(LOG('Crisis Indicator Data'!H8)&lt;O$4,0,IF(LOG('Crisis Indicator Data'!H8)&gt;O$3,5,ROUND(5-(O$3-LOG('Crisis Indicator Data'!H8))/(O$3-O$4)*5,1)))))</f>
        <v>4.4000000000000004</v>
      </c>
      <c r="P11" s="143">
        <f>IF('Crisis Indicator Data'!H8="x","x",'Crisis Indicator Data'!H8/'Crisis Indicator Data'!G8)</f>
        <v>1</v>
      </c>
      <c r="Q11" s="240">
        <f t="shared" si="5"/>
        <v>5</v>
      </c>
      <c r="R11" s="240">
        <f t="shared" si="6"/>
        <v>4.7</v>
      </c>
      <c r="S11" s="240">
        <f>IF('Crisis Indicator Data'!I8="x","x",IF('Crisis Indicator Data'!I8=0,0,IF(LOG('Crisis Indicator Data'!I8)&lt;S$4,0,IF(LOG('Crisis Indicator Data'!I8)&gt;S$3,5,ROUND(5-(S$3-LOG('Crisis Indicator Data'!I8))/(S$3-S$4)*5,1)))))</f>
        <v>4</v>
      </c>
      <c r="T11" s="143">
        <f>IF('Crisis Indicator Data'!H8="x","x",IF('Crisis Indicator Data'!I8="x","x",'Crisis Indicator Data'!I8/'Crisis Indicator Data'!H8))</f>
        <v>5.2153846153846155E-2</v>
      </c>
      <c r="U11" s="240">
        <f t="shared" si="7"/>
        <v>1.7</v>
      </c>
      <c r="V11" s="240">
        <f t="shared" si="8"/>
        <v>2.9</v>
      </c>
      <c r="W11" s="240">
        <f>IF('Crisis Indicator Data'!L8="x","x",IF('Crisis Indicator Data'!L8=0,0,IF(LOG('Crisis Indicator Data'!L8)&lt;W$4,0,IF(LOG('Crisis Indicator Data'!L8)&gt;W$3,5,ROUND(5-(W$3-LOG('Crisis Indicator Data'!L8))/(W$3-W$4)*5,1)))))</f>
        <v>3</v>
      </c>
      <c r="X11" s="247">
        <f>IF(OR('Crisis Indicator Data'!L8="x",'Crisis Indicator Data'!H8="x"),"x",'Crisis Indicator Data'!L8/'Crisis Indicator Data'!H8)</f>
        <v>9.5384615384615384E-6</v>
      </c>
      <c r="Y11" s="240">
        <f t="shared" si="9"/>
        <v>0.5</v>
      </c>
      <c r="Z11" s="240">
        <f t="shared" si="10"/>
        <v>1.8</v>
      </c>
      <c r="AA11" s="240">
        <f t="shared" si="11"/>
        <v>2.4</v>
      </c>
      <c r="AB11" s="248">
        <f t="shared" si="12"/>
        <v>3.8</v>
      </c>
    </row>
    <row r="12" spans="1:28" x14ac:dyDescent="0.35">
      <c r="A12" s="146" t="str">
        <f>'Crisis Indicator Data'!A9</f>
        <v>Conflict in Burkina Faso</v>
      </c>
      <c r="B12" s="147" t="str">
        <f>'Crisis Indicator Data'!B9</f>
        <v>Conflict</v>
      </c>
      <c r="C12" s="147" t="str">
        <f>'Crisis Indicator Data'!C9</f>
        <v>BFA002</v>
      </c>
      <c r="D12" s="147" t="str">
        <f>'Crisis Indicator Data'!D9</f>
        <v>Burkina Faso</v>
      </c>
      <c r="E12" s="148" t="str">
        <f>'Crisis Indicator Data'!E9</f>
        <v>BFA</v>
      </c>
      <c r="F12" s="246">
        <f>IF('Crisis Indicator Data'!F9="x","x",IF(LOG('Crisis Indicator Data'!F9)&lt;F$4,0,IF(LOG('Crisis Indicator Data'!F9)&gt;F$3,5,ROUND(5-(F$3-LOG('Crisis Indicator Data'!F9))/(F$3-F$4)*5,1))))</f>
        <v>3.7</v>
      </c>
      <c r="G12" s="143">
        <f>IF('Crisis Indicator Data'!F9="x","x",IF(B12="Regional crisis",('Crisis Indicator Data'!F9/VLOOKUP('Impact of the crisis'!$C12,'Regional Crises'!$B$1:$R$66,4,FALSE)),'Crisis Indicator Data'!F9/VLOOKUP('Impact of the crisis'!$E12,'Country Indicator Data'!$B$4:$P$300,15,FALSE)))</f>
        <v>0.60835160818713452</v>
      </c>
      <c r="H12" s="240">
        <f t="shared" si="0"/>
        <v>3</v>
      </c>
      <c r="I12" s="240">
        <f t="shared" si="1"/>
        <v>3.35</v>
      </c>
      <c r="J12" s="240">
        <f>IF('Crisis Indicator Data'!G9="x","x",IF(LOG('Crisis Indicator Data'!G9)&lt;J$4,0,IF(LOG('Crisis Indicator Data'!G9)&gt;J$3,5,ROUND(5-(J$3-LOG('Crisis Indicator Data'!G9))/(J$3-J$4)*5,1))))</f>
        <v>1.8</v>
      </c>
      <c r="K12" s="143">
        <f>IF('Crisis Indicator Data'!G9="x","x",IF(B12="Regional crisis",('Crisis Indicator Data'!G9/VLOOKUP('Impact of the crisis'!$C12,'Regional Crises'!$B$1:$R$66,5,FALSE)),'Crisis Indicator Data'!G9/VLOOKUP('Impact of the crisis'!$E12,'Country Indicator Data'!$B$4:$P$300,14,FALSE)))</f>
        <v>0.16669032410693163</v>
      </c>
      <c r="L12" s="240">
        <f t="shared" si="2"/>
        <v>0.8</v>
      </c>
      <c r="M12" s="240">
        <f t="shared" si="3"/>
        <v>1.3</v>
      </c>
      <c r="N12" s="240">
        <f t="shared" si="4"/>
        <v>2.5</v>
      </c>
      <c r="O12" s="240">
        <f>IF('Crisis Indicator Data'!H9="x","x",IF('Crisis Indicator Data'!H9=0,0,IF(LOG('Crisis Indicator Data'!H9)&lt;O$4,0,IF(LOG('Crisis Indicator Data'!H9)&gt;O$3,5,ROUND(5-(O$3-LOG('Crisis Indicator Data'!H9))/(O$3-O$4)*5,1)))))</f>
        <v>3.4</v>
      </c>
      <c r="P12" s="143">
        <f>IF('Crisis Indicator Data'!H9="x","x",'Crisis Indicator Data'!H9/'Crisis Indicator Data'!G9)</f>
        <v>0.97700823162077777</v>
      </c>
      <c r="Q12" s="240">
        <f t="shared" si="5"/>
        <v>4.9000000000000004</v>
      </c>
      <c r="R12" s="240">
        <f t="shared" si="6"/>
        <v>4.1500000000000004</v>
      </c>
      <c r="S12" s="240">
        <f>IF('Crisis Indicator Data'!I9="x","x",IF('Crisis Indicator Data'!I9=0,0,IF(LOG('Crisis Indicator Data'!I9)&lt;S$4,0,IF(LOG('Crisis Indicator Data'!I9)&gt;S$3,5,ROUND(5-(S$3-LOG('Crisis Indicator Data'!I9))/(S$3-S$4)*5,1)))))</f>
        <v>4.5999999999999996</v>
      </c>
      <c r="T12" s="143">
        <f>IF('Crisis Indicator Data'!H9="x","x",IF('Crisis Indicator Data'!I9="x","x",'Crisis Indicator Data'!I9/'Crisis Indicator Data'!H9))</f>
        <v>0.46920395119116792</v>
      </c>
      <c r="U12" s="240">
        <f t="shared" si="7"/>
        <v>5</v>
      </c>
      <c r="V12" s="240">
        <f t="shared" si="8"/>
        <v>4.8</v>
      </c>
      <c r="W12" s="240">
        <f>IF('Crisis Indicator Data'!L9="x","x",IF('Crisis Indicator Data'!L9=0,0,IF(LOG('Crisis Indicator Data'!L9)&lt;W$4,0,IF(LOG('Crisis Indicator Data'!L9)&gt;W$3,5,ROUND(5-(W$3-LOG('Crisis Indicator Data'!L9))/(W$3-W$4)*5,1)))))</f>
        <v>4.5999999999999996</v>
      </c>
      <c r="X12" s="247">
        <f>IF(OR('Crisis Indicator Data'!L9="x",'Crisis Indicator Data'!H9="x"),"x",'Crisis Indicator Data'!L9/'Crisis Indicator Data'!H9)</f>
        <v>4.7269029633933762E-4</v>
      </c>
      <c r="Y12" s="240">
        <f t="shared" si="9"/>
        <v>5</v>
      </c>
      <c r="Z12" s="240">
        <f t="shared" si="10"/>
        <v>4.8</v>
      </c>
      <c r="AA12" s="240">
        <f t="shared" si="11"/>
        <v>4.8</v>
      </c>
      <c r="AB12" s="248">
        <f t="shared" si="12"/>
        <v>4.5</v>
      </c>
    </row>
    <row r="13" spans="1:28" x14ac:dyDescent="0.35">
      <c r="A13" s="146" t="str">
        <f>'Crisis Indicator Data'!A10</f>
        <v>Mutliple crises in Bangladesh</v>
      </c>
      <c r="B13" s="147" t="str">
        <f>'Crisis Indicator Data'!B10</f>
        <v>Multiple crises country</v>
      </c>
      <c r="C13" s="147" t="str">
        <f>'Crisis Indicator Data'!C10</f>
        <v>BGD001</v>
      </c>
      <c r="D13" s="147" t="str">
        <f>'Crisis Indicator Data'!D10</f>
        <v>Bangladesh</v>
      </c>
      <c r="E13" s="148" t="str">
        <f>'Crisis Indicator Data'!E10</f>
        <v>BGD</v>
      </c>
      <c r="F13" s="246">
        <f>IF('Crisis Indicator Data'!F10="x","x",IF(LOG('Crisis Indicator Data'!F10)&lt;F$4,0,IF(LOG('Crisis Indicator Data'!F10)&gt;F$3,5,ROUND(5-(F$3-LOG('Crisis Indicator Data'!F10))/(F$3-F$4)*5,1))))</f>
        <v>2.7</v>
      </c>
      <c r="G13" s="143">
        <f>IF('Crisis Indicator Data'!F10="x","x",IF(B13="Regional crisis",('Crisis Indicator Data'!F10/VLOOKUP('Impact of the crisis'!$C13,'Regional Crises'!$B$1:$R$66,4,FALSE)),'Crisis Indicator Data'!F10/VLOOKUP('Impact of the crisis'!$E13,'Country Indicator Data'!$B$4:$P$300,15,FALSE)))</f>
        <v>0.32081892909272491</v>
      </c>
      <c r="H13" s="240">
        <f t="shared" si="0"/>
        <v>1.5</v>
      </c>
      <c r="I13" s="240">
        <f t="shared" si="1"/>
        <v>2.1</v>
      </c>
      <c r="J13" s="240">
        <f>IF('Crisis Indicator Data'!G10="x","x",IF(LOG('Crisis Indicator Data'!G10)&lt;J$4,0,IF(LOG('Crisis Indicator Data'!G10)&gt;J$3,5,ROUND(5-(J$3-LOG('Crisis Indicator Data'!G10))/(J$3-J$4)*5,1))))</f>
        <v>5</v>
      </c>
      <c r="K13" s="143">
        <f>IF('Crisis Indicator Data'!G10="x","x",IF(B13="Regional crisis",('Crisis Indicator Data'!G10/VLOOKUP('Impact of the crisis'!$C13,'Regional Crises'!$B$1:$R$66,5,FALSE)),'Crisis Indicator Data'!G10/VLOOKUP('Impact of the crisis'!$E13,'Country Indicator Data'!$B$4:$P$300,14,FALSE)))</f>
        <v>0.30842128561776289</v>
      </c>
      <c r="L13" s="240">
        <f t="shared" si="2"/>
        <v>1.5</v>
      </c>
      <c r="M13" s="240">
        <f t="shared" si="3"/>
        <v>3.25</v>
      </c>
      <c r="N13" s="240">
        <f t="shared" si="4"/>
        <v>2.7</v>
      </c>
      <c r="O13" s="240">
        <f>IF('Crisis Indicator Data'!H10="x","x",IF('Crisis Indicator Data'!H10=0,0,IF(LOG('Crisis Indicator Data'!H10)&lt;O$4,0,IF(LOG('Crisis Indicator Data'!H10)&gt;O$3,5,ROUND(5-(O$3-LOG('Crisis Indicator Data'!H10))/(O$3-O$4)*5,1)))))</f>
        <v>4.0999999999999996</v>
      </c>
      <c r="P13" s="143">
        <f>IF('Crisis Indicator Data'!H10="x","x",'Crisis Indicator Data'!H10/'Crisis Indicator Data'!G10)</f>
        <v>0.16369851372023192</v>
      </c>
      <c r="Q13" s="240">
        <f t="shared" si="5"/>
        <v>0.8</v>
      </c>
      <c r="R13" s="240">
        <f t="shared" si="6"/>
        <v>2.4499999999999997</v>
      </c>
      <c r="S13" s="240">
        <f>IF('Crisis Indicator Data'!I10="x","x",IF('Crisis Indicator Data'!I10=0,0,IF(LOG('Crisis Indicator Data'!I10)&lt;S$4,0,IF(LOG('Crisis Indicator Data'!I10)&gt;S$3,5,ROUND(5-(S$3-LOG('Crisis Indicator Data'!I10))/(S$3-S$4)*5,1)))))</f>
        <v>4.5</v>
      </c>
      <c r="T13" s="143">
        <f>IF('Crisis Indicator Data'!H10="x","x",IF('Crisis Indicator Data'!I10="x","x",'Crisis Indicator Data'!I10/'Crisis Indicator Data'!H10))</f>
        <v>0.15124596215966774</v>
      </c>
      <c r="U13" s="240">
        <f t="shared" si="7"/>
        <v>5</v>
      </c>
      <c r="V13" s="240">
        <f t="shared" si="8"/>
        <v>4.8</v>
      </c>
      <c r="W13" s="240">
        <f>IF('Crisis Indicator Data'!L10="x","x",IF('Crisis Indicator Data'!L10=0,0,IF(LOG('Crisis Indicator Data'!L10)&lt;W$4,0,IF(LOG('Crisis Indicator Data'!L10)&gt;W$3,5,ROUND(5-(W$3-LOG('Crisis Indicator Data'!L10))/(W$3-W$4)*5,1)))))</f>
        <v>2.8</v>
      </c>
      <c r="X13" s="247">
        <f>IF(OR('Crisis Indicator Data'!L10="x",'Crisis Indicator Data'!H10="x"),"x",'Crisis Indicator Data'!L10/'Crisis Indicator Data'!H10)</f>
        <v>1.0383017997231195E-5</v>
      </c>
      <c r="Y13" s="240">
        <f t="shared" si="9"/>
        <v>0.5</v>
      </c>
      <c r="Z13" s="240">
        <f t="shared" si="10"/>
        <v>1.7</v>
      </c>
      <c r="AA13" s="240">
        <f t="shared" si="11"/>
        <v>3.7</v>
      </c>
      <c r="AB13" s="248">
        <f t="shared" si="12"/>
        <v>3.1</v>
      </c>
    </row>
    <row r="14" spans="1:28" x14ac:dyDescent="0.35">
      <c r="A14" s="146" t="str">
        <f>'Crisis Indicator Data'!A11</f>
        <v>Rohingya refugee crisis</v>
      </c>
      <c r="B14" s="147" t="str">
        <f>'Crisis Indicator Data'!B11</f>
        <v>International displacement</v>
      </c>
      <c r="C14" s="147" t="str">
        <f>'Crisis Indicator Data'!C11</f>
        <v>BGD002</v>
      </c>
      <c r="D14" s="147" t="str">
        <f>'Crisis Indicator Data'!D11</f>
        <v>Bangladesh</v>
      </c>
      <c r="E14" s="148" t="str">
        <f>'Crisis Indicator Data'!E11</f>
        <v>BGD</v>
      </c>
      <c r="F14" s="246">
        <f>IF('Crisis Indicator Data'!F11="x","x",IF(LOG('Crisis Indicator Data'!F11)&lt;F$4,0,IF(LOG('Crisis Indicator Data'!F11)&gt;F$3,5,ROUND(5-(F$3-LOG('Crisis Indicator Data'!F11))/(F$3-F$4)*5,1))))</f>
        <v>0</v>
      </c>
      <c r="G14" s="143">
        <f>IF('Crisis Indicator Data'!F11="x","x",IF(B14="Regional crisis",('Crisis Indicator Data'!F11/VLOOKUP('Impact of the crisis'!$C14,'Regional Crises'!$B$1:$R$66,4,FALSE)),'Crisis Indicator Data'!F11/VLOOKUP('Impact of the crisis'!$E14,'Country Indicator Data'!$B$4:$P$300,15,FALSE)))</f>
        <v>5.6115848505800111E-3</v>
      </c>
      <c r="H14" s="240">
        <f t="shared" si="0"/>
        <v>0</v>
      </c>
      <c r="I14" s="240">
        <f t="shared" si="1"/>
        <v>0</v>
      </c>
      <c r="J14" s="240">
        <f>IF('Crisis Indicator Data'!G11="x","x",IF(LOG('Crisis Indicator Data'!G11)&lt;J$4,0,IF(LOG('Crisis Indicator Data'!G11)&gt;J$3,5,ROUND(5-(J$3-LOG('Crisis Indicator Data'!G11))/(J$3-J$4)*5,1))))</f>
        <v>0.6</v>
      </c>
      <c r="K14" s="143">
        <f>IF('Crisis Indicator Data'!G11="x","x",IF(B14="Regional crisis",('Crisis Indicator Data'!G11/VLOOKUP('Impact of the crisis'!$C14,'Regional Crises'!$B$1:$R$66,5,FALSE)),'Crisis Indicator Data'!G11/VLOOKUP('Impact of the crisis'!$E14,'Country Indicator Data'!$B$4:$P$300,14,FALSE)))</f>
        <v>8.5505929498380755E-3</v>
      </c>
      <c r="L14" s="240">
        <f t="shared" si="2"/>
        <v>0</v>
      </c>
      <c r="M14" s="240">
        <f t="shared" si="3"/>
        <v>0.3</v>
      </c>
      <c r="N14" s="240">
        <f t="shared" si="4"/>
        <v>0.2</v>
      </c>
      <c r="O14" s="240">
        <f>IF('Crisis Indicator Data'!H11="x","x",IF('Crisis Indicator Data'!H11=0,0,IF(LOG('Crisis Indicator Data'!H11)&lt;O$4,0,IF(LOG('Crisis Indicator Data'!H11)&gt;O$3,5,ROUND(5-(O$3-LOG('Crisis Indicator Data'!H11))/(O$3-O$4)*5,1)))))</f>
        <v>2.8</v>
      </c>
      <c r="P14" s="143">
        <f>IF('Crisis Indicator Data'!H11="x","x",'Crisis Indicator Data'!H11/'Crisis Indicator Data'!G11)</f>
        <v>1</v>
      </c>
      <c r="Q14" s="240">
        <f t="shared" si="5"/>
        <v>5</v>
      </c>
      <c r="R14" s="240">
        <f t="shared" si="6"/>
        <v>3.9</v>
      </c>
      <c r="S14" s="240">
        <f>IF('Crisis Indicator Data'!I11="x","x",IF('Crisis Indicator Data'!I11=0,0,IF(LOG('Crisis Indicator Data'!I11)&lt;S$4,0,IF(LOG('Crisis Indicator Data'!I11)&gt;S$3,5,ROUND(5-(S$3-LOG('Crisis Indicator Data'!I11))/(S$3-S$4)*5,1)))))</f>
        <v>4.2</v>
      </c>
      <c r="T14" s="143">
        <f>IF('Crisis Indicator Data'!H11="x","x",IF('Crisis Indicator Data'!I11="x","x",'Crisis Indicator Data'!I11/'Crisis Indicator Data'!H11))</f>
        <v>0.63079019073569487</v>
      </c>
      <c r="U14" s="240">
        <f t="shared" si="7"/>
        <v>5</v>
      </c>
      <c r="V14" s="240">
        <f t="shared" si="8"/>
        <v>4.5999999999999996</v>
      </c>
      <c r="W14" s="240">
        <f>IF('Crisis Indicator Data'!L11="x","x",IF('Crisis Indicator Data'!L11=0,0,IF(LOG('Crisis Indicator Data'!L11)&lt;W$4,0,IF(LOG('Crisis Indicator Data'!L11)&gt;W$3,5,ROUND(5-(W$3-LOG('Crisis Indicator Data'!L11))/(W$3-W$4)*5,1)))))</f>
        <v>0.7</v>
      </c>
      <c r="X14" s="247">
        <f>IF(OR('Crisis Indicator Data'!L11="x",'Crisis Indicator Data'!H11="x"),"x",'Crisis Indicator Data'!L11/'Crisis Indicator Data'!H11)</f>
        <v>2.0435967302452317E-6</v>
      </c>
      <c r="Y14" s="240">
        <f t="shared" si="9"/>
        <v>0.1</v>
      </c>
      <c r="Z14" s="240">
        <f t="shared" si="10"/>
        <v>0.4</v>
      </c>
      <c r="AA14" s="240">
        <f t="shared" si="11"/>
        <v>3.1</v>
      </c>
      <c r="AB14" s="248">
        <f t="shared" si="12"/>
        <v>3.5</v>
      </c>
    </row>
    <row r="15" spans="1:28" x14ac:dyDescent="0.35">
      <c r="A15" s="146" t="str">
        <f>'Crisis Indicator Data'!A12</f>
        <v>2022 Floods in Bangladesh</v>
      </c>
      <c r="B15" s="147" t="str">
        <f>'Crisis Indicator Data'!B12</f>
        <v>Flood</v>
      </c>
      <c r="C15" s="147" t="str">
        <f>'Crisis Indicator Data'!C12</f>
        <v>BGD008</v>
      </c>
      <c r="D15" s="147" t="str">
        <f>'Crisis Indicator Data'!D12</f>
        <v>Bangladesh</v>
      </c>
      <c r="E15" s="148" t="str">
        <f>'Crisis Indicator Data'!E12</f>
        <v>BGD</v>
      </c>
      <c r="F15" s="246">
        <f>IF('Crisis Indicator Data'!F12="x","x",IF(LOG('Crisis Indicator Data'!F12)&lt;F$4,0,IF(LOG('Crisis Indicator Data'!F12)&gt;F$3,5,ROUND(5-(F$3-LOG('Crisis Indicator Data'!F12))/(F$3-F$4)*5,1))))</f>
        <v>2.7</v>
      </c>
      <c r="G15" s="143">
        <f>IF('Crisis Indicator Data'!F12="x","x",IF(B15="Regional crisis",('Crisis Indicator Data'!F12/VLOOKUP('Impact of the crisis'!$C15,'Regional Crises'!$B$1:$R$66,4,FALSE)),'Crisis Indicator Data'!F12/VLOOKUP('Impact of the crisis'!$E15,'Country Indicator Data'!$B$4:$P$300,15,FALSE)))</f>
        <v>0.31521087808250747</v>
      </c>
      <c r="H15" s="240">
        <f t="shared" si="0"/>
        <v>1.5</v>
      </c>
      <c r="I15" s="240">
        <f t="shared" si="1"/>
        <v>2.1</v>
      </c>
      <c r="J15" s="240">
        <f>IF('Crisis Indicator Data'!G12="x","x",IF(LOG('Crisis Indicator Data'!G12)&lt;J$4,0,IF(LOG('Crisis Indicator Data'!G12)&gt;J$3,5,ROUND(5-(J$3-LOG('Crisis Indicator Data'!G12))/(J$3-J$4)*5,1))))</f>
        <v>5</v>
      </c>
      <c r="K15" s="143">
        <f>IF('Crisis Indicator Data'!G12="x","x",IF(B15="Regional crisis",('Crisis Indicator Data'!G12/VLOOKUP('Impact of the crisis'!$C15,'Regional Crises'!$B$1:$R$66,5,FALSE)),'Crisis Indicator Data'!G12/VLOOKUP('Impact of the crisis'!$E15,'Country Indicator Data'!$B$4:$P$300,14,FALSE)))</f>
        <v>0.29987069266792477</v>
      </c>
      <c r="L15" s="240">
        <f t="shared" si="2"/>
        <v>1.5</v>
      </c>
      <c r="M15" s="240">
        <f t="shared" si="3"/>
        <v>3.25</v>
      </c>
      <c r="N15" s="240">
        <f t="shared" si="4"/>
        <v>2.7</v>
      </c>
      <c r="O15" s="240">
        <f>IF('Crisis Indicator Data'!H12="x","x",IF('Crisis Indicator Data'!H12=0,0,IF(LOG('Crisis Indicator Data'!H12)&lt;O$4,0,IF(LOG('Crisis Indicator Data'!H12)&gt;O$3,5,ROUND(5-(O$3-LOG('Crisis Indicator Data'!H12))/(O$3-O$4)*5,1)))))</f>
        <v>3.9</v>
      </c>
      <c r="P15" s="143">
        <f>IF('Crisis Indicator Data'!H12="x","x",'Crisis Indicator Data'!H12/'Crisis Indicator Data'!G12)</f>
        <v>0.13985198997727405</v>
      </c>
      <c r="Q15" s="240">
        <f t="shared" si="5"/>
        <v>0.7</v>
      </c>
      <c r="R15" s="240">
        <f t="shared" si="6"/>
        <v>2.2999999999999998</v>
      </c>
      <c r="S15" s="240">
        <f>IF('Crisis Indicator Data'!I12="x","x",IF('Crisis Indicator Data'!I12=0,0,IF(LOG('Crisis Indicator Data'!I12)&lt;S$4,0,IF(LOG('Crisis Indicator Data'!I12)&gt;S$3,5,ROUND(5-(S$3-LOG('Crisis Indicator Data'!I12))/(S$3-S$4)*5,1)))))</f>
        <v>3.7</v>
      </c>
      <c r="T15" s="143">
        <f>IF('Crisis Indicator Data'!H12="x","x",IF('Crisis Indicator Data'!I12="x","x",'Crisis Indicator Data'!I12/'Crisis Indicator Data'!H12))</f>
        <v>5.347222222222222E-2</v>
      </c>
      <c r="U15" s="240">
        <f t="shared" si="7"/>
        <v>1.8</v>
      </c>
      <c r="V15" s="240">
        <f t="shared" si="8"/>
        <v>2.8</v>
      </c>
      <c r="W15" s="240">
        <f>IF('Crisis Indicator Data'!L12="x","x",IF('Crisis Indicator Data'!L12=0,0,IF(LOG('Crisis Indicator Data'!L12)&lt;W$4,0,IF(LOG('Crisis Indicator Data'!L12)&gt;W$3,5,ROUND(5-(W$3-LOG('Crisis Indicator Data'!L12))/(W$3-W$4)*5,1)))))</f>
        <v>2.8</v>
      </c>
      <c r="X15" s="247">
        <f>IF(OR('Crisis Indicator Data'!L12="x",'Crisis Indicator Data'!H12="x"),"x",'Crisis Indicator Data'!L12/'Crisis Indicator Data'!H12)</f>
        <v>1.2083333333333333E-5</v>
      </c>
      <c r="Y15" s="240">
        <f t="shared" si="9"/>
        <v>0.6</v>
      </c>
      <c r="Z15" s="240">
        <f t="shared" si="10"/>
        <v>1.7</v>
      </c>
      <c r="AA15" s="240">
        <f t="shared" si="11"/>
        <v>2.2999999999999998</v>
      </c>
      <c r="AB15" s="248">
        <f t="shared" si="12"/>
        <v>2.2999999999999998</v>
      </c>
    </row>
    <row r="16" spans="1:28" x14ac:dyDescent="0.35">
      <c r="A16" s="146" t="str">
        <f>'Crisis Indicator Data'!A13</f>
        <v>Country level Brazil</v>
      </c>
      <c r="B16" s="147" t="str">
        <f>'Crisis Indicator Data'!B13</f>
        <v>Multiple crises country</v>
      </c>
      <c r="C16" s="147" t="str">
        <f>'Crisis Indicator Data'!C13</f>
        <v>BRA001</v>
      </c>
      <c r="D16" s="147" t="str">
        <f>'Crisis Indicator Data'!D13</f>
        <v>Brazil</v>
      </c>
      <c r="E16" s="148" t="str">
        <f>'Crisis Indicator Data'!E13</f>
        <v>BRA</v>
      </c>
      <c r="F16" s="246">
        <f>IF('Crisis Indicator Data'!F13="x","x",IF(LOG('Crisis Indicator Data'!F13)&lt;F$4,0,IF(LOG('Crisis Indicator Data'!F13)&gt;F$3,5,ROUND(5-(F$3-LOG('Crisis Indicator Data'!F13))/(F$3-F$4)*5,1))))</f>
        <v>5</v>
      </c>
      <c r="G16" s="143">
        <f>IF('Crisis Indicator Data'!F13="x","x",IF(B16="Regional crisis",('Crisis Indicator Data'!F13/VLOOKUP('Impact of the crisis'!$C16,'Regional Crises'!$B$1:$R$66,4,FALSE)),'Crisis Indicator Data'!F13/VLOOKUP('Impact of the crisis'!$E16,'Country Indicator Data'!$B$4:$P$300,15,FALSE)))</f>
        <v>1</v>
      </c>
      <c r="H16" s="240">
        <f t="shared" si="0"/>
        <v>5</v>
      </c>
      <c r="I16" s="240">
        <f t="shared" si="1"/>
        <v>5</v>
      </c>
      <c r="J16" s="240">
        <f>IF('Crisis Indicator Data'!G13="x","x",IF(LOG('Crisis Indicator Data'!G13)&lt;J$4,0,IF(LOG('Crisis Indicator Data'!G13)&gt;J$3,5,ROUND(5-(J$3-LOG('Crisis Indicator Data'!G13))/(J$3-J$4)*5,1))))</f>
        <v>5</v>
      </c>
      <c r="K16" s="143">
        <f>IF('Crisis Indicator Data'!G13="x","x",IF(B16="Regional crisis",('Crisis Indicator Data'!G13/VLOOKUP('Impact of the crisis'!$C16,'Regional Crises'!$B$1:$R$66,5,FALSE)),'Crisis Indicator Data'!G13/VLOOKUP('Impact of the crisis'!$E16,'Country Indicator Data'!$B$4:$P$300,14,FALSE)))</f>
        <v>0.84310755960247774</v>
      </c>
      <c r="L16" s="240">
        <f t="shared" si="2"/>
        <v>4.2</v>
      </c>
      <c r="M16" s="240">
        <f t="shared" si="3"/>
        <v>4.5999999999999996</v>
      </c>
      <c r="N16" s="240">
        <f t="shared" si="4"/>
        <v>4.8</v>
      </c>
      <c r="O16" s="240">
        <f>IF('Crisis Indicator Data'!H13="x","x",IF('Crisis Indicator Data'!H13=0,0,IF(LOG('Crisis Indicator Data'!H13)&lt;O$4,0,IF(LOG('Crisis Indicator Data'!H13)&gt;O$3,5,ROUND(5-(O$3-LOG('Crisis Indicator Data'!H13))/(O$3-O$4)*5,1)))))</f>
        <v>2.2999999999999998</v>
      </c>
      <c r="P16" s="143">
        <f>IF('Crisis Indicator Data'!H13="x","x",'Crisis Indicator Data'!H13/'Crisis Indicator Data'!G13)</f>
        <v>4.4962874946306739E-3</v>
      </c>
      <c r="Q16" s="240">
        <f t="shared" si="5"/>
        <v>0</v>
      </c>
      <c r="R16" s="240">
        <f t="shared" si="6"/>
        <v>1.1499999999999999</v>
      </c>
      <c r="S16" s="240">
        <f>IF('Crisis Indicator Data'!I13="x","x",IF('Crisis Indicator Data'!I13=0,0,IF(LOG('Crisis Indicator Data'!I13)&lt;S$4,0,IF(LOG('Crisis Indicator Data'!I13)&gt;S$3,5,ROUND(5-(S$3-LOG('Crisis Indicator Data'!I13))/(S$3-S$4)*5,1)))))</f>
        <v>4.3</v>
      </c>
      <c r="T16" s="143">
        <f>IF('Crisis Indicator Data'!H13="x","x",IF('Crisis Indicator Data'!I13="x","x",'Crisis Indicator Data'!I13/'Crisis Indicator Data'!H13))</f>
        <v>1.1823821339950371</v>
      </c>
      <c r="U16" s="240">
        <f t="shared" si="7"/>
        <v>5</v>
      </c>
      <c r="V16" s="240">
        <f t="shared" si="8"/>
        <v>4.7</v>
      </c>
      <c r="W16" s="240">
        <f>IF('Crisis Indicator Data'!L13="x","x",IF('Crisis Indicator Data'!L13=0,0,IF(LOG('Crisis Indicator Data'!L13)&lt;W$4,0,IF(LOG('Crisis Indicator Data'!L13)&gt;W$3,5,ROUND(5-(W$3-LOG('Crisis Indicator Data'!L13))/(W$3-W$4)*5,1)))))</f>
        <v>5</v>
      </c>
      <c r="X16" s="247">
        <f>IF(OR('Crisis Indicator Data'!L13="x",'Crisis Indicator Data'!H13="x"),"x",'Crisis Indicator Data'!L13/'Crisis Indicator Data'!H13)</f>
        <v>7.3560794044665008E-3</v>
      </c>
      <c r="Y16" s="240">
        <f t="shared" si="9"/>
        <v>5</v>
      </c>
      <c r="Z16" s="240">
        <f t="shared" si="10"/>
        <v>5</v>
      </c>
      <c r="AA16" s="240">
        <f t="shared" si="11"/>
        <v>4.9000000000000004</v>
      </c>
      <c r="AB16" s="248">
        <f t="shared" si="12"/>
        <v>3.6</v>
      </c>
    </row>
    <row r="17" spans="1:28" x14ac:dyDescent="0.35">
      <c r="A17" s="146" t="str">
        <f>'Crisis Indicator Data'!A14</f>
        <v>Venezuela displacement in Brazil</v>
      </c>
      <c r="B17" s="147" t="str">
        <f>'Crisis Indicator Data'!B14</f>
        <v>International displacement</v>
      </c>
      <c r="C17" s="147" t="str">
        <f>'Crisis Indicator Data'!C14</f>
        <v>BRA002</v>
      </c>
      <c r="D17" s="147" t="str">
        <f>'Crisis Indicator Data'!D14</f>
        <v>Brazil</v>
      </c>
      <c r="E17" s="148" t="str">
        <f>'Crisis Indicator Data'!E14</f>
        <v>BRA</v>
      </c>
      <c r="F17" s="246">
        <f>IF('Crisis Indicator Data'!F14="x","x",IF(LOG('Crisis Indicator Data'!F14)&lt;F$4,0,IF(LOG('Crisis Indicator Data'!F14)&gt;F$3,5,ROUND(5-(F$3-LOG('Crisis Indicator Data'!F14))/(F$3-F$4)*5,1))))</f>
        <v>5</v>
      </c>
      <c r="G17" s="143">
        <f>IF('Crisis Indicator Data'!F14="x","x",IF(B17="Regional crisis",('Crisis Indicator Data'!F14/VLOOKUP('Impact of the crisis'!$C17,'Regional Crises'!$B$1:$R$66,4,FALSE)),'Crisis Indicator Data'!F14/VLOOKUP('Impact of the crisis'!$E17,'Country Indicator Data'!$B$4:$P$300,15,FALSE)))</f>
        <v>0.28670720997733945</v>
      </c>
      <c r="H17" s="240">
        <f t="shared" si="0"/>
        <v>1.4</v>
      </c>
      <c r="I17" s="240">
        <f t="shared" si="1"/>
        <v>3.2</v>
      </c>
      <c r="J17" s="240">
        <f>IF('Crisis Indicator Data'!G14="x","x",IF(LOG('Crisis Indicator Data'!G14)&lt;J$4,0,IF(LOG('Crisis Indicator Data'!G14)&gt;J$3,5,ROUND(5-(J$3-LOG('Crisis Indicator Data'!G14))/(J$3-J$4)*5,1))))</f>
        <v>5</v>
      </c>
      <c r="K17" s="143">
        <f>IF('Crisis Indicator Data'!G14="x","x",IF(B17="Regional crisis",('Crisis Indicator Data'!G14/VLOOKUP('Impact of the crisis'!$C17,'Regional Crises'!$B$1:$R$66,5,FALSE)),'Crisis Indicator Data'!G14/VLOOKUP('Impact of the crisis'!$E17,'Country Indicator Data'!$B$4:$P$300,14,FALSE)))</f>
        <v>0.38248117507066698</v>
      </c>
      <c r="L17" s="240">
        <f t="shared" si="2"/>
        <v>1.9</v>
      </c>
      <c r="M17" s="240">
        <f t="shared" si="3"/>
        <v>3.45</v>
      </c>
      <c r="N17" s="240">
        <f t="shared" si="4"/>
        <v>3.3</v>
      </c>
      <c r="O17" s="240">
        <f>IF('Crisis Indicator Data'!H14="x","x",IF('Crisis Indicator Data'!H14=0,0,IF(LOG('Crisis Indicator Data'!H14)&lt;O$4,0,IF(LOG('Crisis Indicator Data'!H14)&gt;O$3,5,ROUND(5-(O$3-LOG('Crisis Indicator Data'!H14))/(O$3-O$4)*5,1)))))</f>
        <v>2</v>
      </c>
      <c r="P17" s="143">
        <f>IF('Crisis Indicator Data'!H14="x","x",'Crisis Indicator Data'!H14/'Crisis Indicator Data'!G14)</f>
        <v>6.0377265684562606E-3</v>
      </c>
      <c r="Q17" s="240">
        <f t="shared" si="5"/>
        <v>0</v>
      </c>
      <c r="R17" s="240">
        <f t="shared" si="6"/>
        <v>1</v>
      </c>
      <c r="S17" s="240">
        <f>IF('Crisis Indicator Data'!I14="x","x",IF('Crisis Indicator Data'!I14=0,0,IF(LOG('Crisis Indicator Data'!I14)&lt;S$4,0,IF(LOG('Crisis Indicator Data'!I14)&gt;S$3,5,ROUND(5-(S$3-LOG('Crisis Indicator Data'!I14))/(S$3-S$4)*5,1)))))</f>
        <v>3.2</v>
      </c>
      <c r="T17" s="143">
        <f>IF('Crisis Indicator Data'!H14="x","x",IF('Crisis Indicator Data'!I14="x","x",'Crisis Indicator Data'!I14/'Crisis Indicator Data'!H14))</f>
        <v>0.36456211812627293</v>
      </c>
      <c r="U17" s="240">
        <f t="shared" si="7"/>
        <v>5</v>
      </c>
      <c r="V17" s="240">
        <f t="shared" si="8"/>
        <v>4.0999999999999996</v>
      </c>
      <c r="W17" s="240" t="str">
        <f>IF('Crisis Indicator Data'!L14="x","x",IF('Crisis Indicator Data'!L14=0,0,IF(LOG('Crisis Indicator Data'!L14)&lt;W$4,0,IF(LOG('Crisis Indicator Data'!L14)&gt;W$3,5,ROUND(5-(W$3-LOG('Crisis Indicator Data'!L14))/(W$3-W$4)*5,1)))))</f>
        <v>x</v>
      </c>
      <c r="X17" s="247" t="str">
        <f>IF(OR('Crisis Indicator Data'!L14="x",'Crisis Indicator Data'!H14="x"),"x",'Crisis Indicator Data'!L14/'Crisis Indicator Data'!H14)</f>
        <v>x</v>
      </c>
      <c r="Y17" s="240" t="str">
        <f t="shared" si="9"/>
        <v>x</v>
      </c>
      <c r="Z17" s="240" t="str">
        <f t="shared" si="10"/>
        <v>x</v>
      </c>
      <c r="AA17" s="240">
        <f t="shared" si="11"/>
        <v>4.0999999999999996</v>
      </c>
      <c r="AB17" s="248">
        <f t="shared" si="12"/>
        <v>2.9</v>
      </c>
    </row>
    <row r="18" spans="1:28" x14ac:dyDescent="0.35">
      <c r="A18" s="146" t="str">
        <f>'Crisis Indicator Data'!A15</f>
        <v>Floods in rainy season 2022</v>
      </c>
      <c r="B18" s="147" t="str">
        <f>'Crisis Indicator Data'!B15</f>
        <v>Flood</v>
      </c>
      <c r="C18" s="147" t="str">
        <f>'Crisis Indicator Data'!C15</f>
        <v>BRA003</v>
      </c>
      <c r="D18" s="147" t="str">
        <f>'Crisis Indicator Data'!D15</f>
        <v>Brazil</v>
      </c>
      <c r="E18" s="148" t="str">
        <f>'Crisis Indicator Data'!E15</f>
        <v>BRA</v>
      </c>
      <c r="F18" s="246">
        <f>IF('Crisis Indicator Data'!F15="x","x",IF(LOG('Crisis Indicator Data'!F15)&lt;F$4,0,IF(LOG('Crisis Indicator Data'!F15)&gt;F$3,5,ROUND(5-(F$3-LOG('Crisis Indicator Data'!F15))/(F$3-F$4)*5,1))))</f>
        <v>5</v>
      </c>
      <c r="G18" s="143">
        <f>IF('Crisis Indicator Data'!F15="x","x",IF(B18="Regional crisis",('Crisis Indicator Data'!F15/VLOOKUP('Impact of the crisis'!$C18,'Regional Crises'!$B$1:$R$66,4,FALSE)),'Crisis Indicator Data'!F15/VLOOKUP('Impact of the crisis'!$E18,'Country Indicator Data'!$B$4:$P$300,15,FALSE)))</f>
        <v>0.47992818976470841</v>
      </c>
      <c r="H18" s="240">
        <f t="shared" si="0"/>
        <v>2.2999999999999998</v>
      </c>
      <c r="I18" s="240">
        <f t="shared" si="1"/>
        <v>3.65</v>
      </c>
      <c r="J18" s="240">
        <f>IF('Crisis Indicator Data'!G15="x","x",IF(LOG('Crisis Indicator Data'!G15)&lt;J$4,0,IF(LOG('Crisis Indicator Data'!G15)&gt;J$3,5,ROUND(5-(J$3-LOG('Crisis Indicator Data'!G15))/(J$3-J$4)*5,1))))</f>
        <v>5</v>
      </c>
      <c r="K18" s="143">
        <f>IF('Crisis Indicator Data'!G15="x","x",IF(B18="Regional crisis",('Crisis Indicator Data'!G15/VLOOKUP('Impact of the crisis'!$C18,'Regional Crises'!$B$1:$R$66,5,FALSE)),'Crisis Indicator Data'!G15/VLOOKUP('Impact of the crisis'!$E18,'Country Indicator Data'!$B$4:$P$300,14,FALSE)))</f>
        <v>0.46063108782458601</v>
      </c>
      <c r="L18" s="240">
        <f t="shared" si="2"/>
        <v>2.2999999999999998</v>
      </c>
      <c r="M18" s="240">
        <f t="shared" si="3"/>
        <v>3.65</v>
      </c>
      <c r="N18" s="240">
        <f t="shared" si="4"/>
        <v>3.7</v>
      </c>
      <c r="O18" s="240">
        <f>IF('Crisis Indicator Data'!H15="x","x",IF('Crisis Indicator Data'!H15=0,0,IF(LOG('Crisis Indicator Data'!H15)&lt;O$4,0,IF(LOG('Crisis Indicator Data'!H15)&gt;O$3,5,ROUND(5-(O$3-LOG('Crisis Indicator Data'!H15))/(O$3-O$4)*5,1)))))</f>
        <v>1.7</v>
      </c>
      <c r="P18" s="143">
        <f>IF('Crisis Indicator Data'!H15="x","x",'Crisis Indicator Data'!H15/'Crisis Indicator Data'!G15)</f>
        <v>3.2163205293144642E-3</v>
      </c>
      <c r="Q18" s="240">
        <f t="shared" si="5"/>
        <v>0</v>
      </c>
      <c r="R18" s="240">
        <f t="shared" si="6"/>
        <v>0.85</v>
      </c>
      <c r="S18" s="240">
        <f>IF('Crisis Indicator Data'!I15="x","x",IF('Crisis Indicator Data'!I15=0,0,IF(LOG('Crisis Indicator Data'!I15)&lt;S$4,0,IF(LOG('Crisis Indicator Data'!I15)&gt;S$3,5,ROUND(5-(S$3-LOG('Crisis Indicator Data'!I15))/(S$3-S$4)*5,1)))))</f>
        <v>2.6</v>
      </c>
      <c r="T18" s="143">
        <f>IF('Crisis Indicator Data'!H15="x","x",IF('Crisis Indicator Data'!I15="x","x",'Crisis Indicator Data'!I15/'Crisis Indicator Data'!H15))</f>
        <v>0.22222222222222221</v>
      </c>
      <c r="U18" s="240">
        <f t="shared" si="7"/>
        <v>5</v>
      </c>
      <c r="V18" s="240">
        <f t="shared" si="8"/>
        <v>3.8</v>
      </c>
      <c r="W18" s="240">
        <f>IF('Crisis Indicator Data'!L15="x","x",IF('Crisis Indicator Data'!L15=0,0,IF(LOG('Crisis Indicator Data'!L15)&lt;W$4,0,IF(LOG('Crisis Indicator Data'!L15)&gt;W$3,5,ROUND(5-(W$3-LOG('Crisis Indicator Data'!L15))/(W$3-W$4)*5,1)))))</f>
        <v>3</v>
      </c>
      <c r="X18" s="247">
        <f>IF(OR('Crisis Indicator Data'!L15="x",'Crisis Indicator Data'!H15="x"),"x",'Crisis Indicator Data'!L15/'Crisis Indicator Data'!H15)</f>
        <v>4.0000000000000002E-4</v>
      </c>
      <c r="Y18" s="240">
        <f t="shared" si="9"/>
        <v>5</v>
      </c>
      <c r="Z18" s="240">
        <f t="shared" si="10"/>
        <v>4</v>
      </c>
      <c r="AA18" s="240">
        <f t="shared" si="11"/>
        <v>3.9</v>
      </c>
      <c r="AB18" s="248">
        <f t="shared" si="12"/>
        <v>2.7</v>
      </c>
    </row>
    <row r="19" spans="1:28" x14ac:dyDescent="0.35">
      <c r="A19" s="146" t="str">
        <f>'Crisis Indicator Data'!A16</f>
        <v>Complex crisis in CAR</v>
      </c>
      <c r="B19" s="147" t="str">
        <f>'Crisis Indicator Data'!B16</f>
        <v>Complex crisis</v>
      </c>
      <c r="C19" s="147" t="str">
        <f>'Crisis Indicator Data'!C16</f>
        <v>CAF001</v>
      </c>
      <c r="D19" s="147" t="str">
        <f>'Crisis Indicator Data'!D16</f>
        <v>CAR</v>
      </c>
      <c r="E19" s="148" t="str">
        <f>'Crisis Indicator Data'!E16</f>
        <v>CAF</v>
      </c>
      <c r="F19" s="246">
        <f>IF('Crisis Indicator Data'!F16="x","x",IF(LOG('Crisis Indicator Data'!F16)&lt;F$4,0,IF(LOG('Crisis Indicator Data'!F16)&gt;F$3,5,ROUND(5-(F$3-LOG('Crisis Indicator Data'!F16))/(F$3-F$4)*5,1))))</f>
        <v>4.7</v>
      </c>
      <c r="G19" s="143">
        <f>IF('Crisis Indicator Data'!F16="x","x",IF(B19="Regional crisis",('Crisis Indicator Data'!F16/VLOOKUP('Impact of the crisis'!$C19,'Regional Crises'!$B$1:$R$66,4,FALSE)),'Crisis Indicator Data'!F16/VLOOKUP('Impact of the crisis'!$E19,'Country Indicator Data'!$B$4:$P$300,15,FALSE)))</f>
        <v>1.0000321037593503</v>
      </c>
      <c r="H19" s="240">
        <f t="shared" si="0"/>
        <v>5</v>
      </c>
      <c r="I19" s="240">
        <f t="shared" si="1"/>
        <v>4.8499999999999996</v>
      </c>
      <c r="J19" s="240">
        <f>IF('Crisis Indicator Data'!G16="x","x",IF(LOG('Crisis Indicator Data'!G16)&lt;J$4,0,IF(LOG('Crisis Indicator Data'!G16)&gt;J$3,5,ROUND(5-(J$3-LOG('Crisis Indicator Data'!G16))/(J$3-J$4)*5,1))))</f>
        <v>2.2999999999999998</v>
      </c>
      <c r="K19" s="143">
        <f>IF('Crisis Indicator Data'!G16="x","x",IF(B19="Regional crisis",('Crisis Indicator Data'!G16/VLOOKUP('Impact of the crisis'!$C19,'Regional Crises'!$B$1:$R$66,5,FALSE)),'Crisis Indicator Data'!G16/VLOOKUP('Impact of the crisis'!$E19,'Country Indicator Data'!$B$4:$P$300,14,FALSE)))</f>
        <v>1</v>
      </c>
      <c r="L19" s="240">
        <f t="shared" si="2"/>
        <v>5</v>
      </c>
      <c r="M19" s="240">
        <f t="shared" si="3"/>
        <v>3.65</v>
      </c>
      <c r="N19" s="240">
        <f t="shared" si="4"/>
        <v>4.3</v>
      </c>
      <c r="O19" s="240">
        <f>IF('Crisis Indicator Data'!H16="x","x",IF('Crisis Indicator Data'!H16=0,0,IF(LOG('Crisis Indicator Data'!H16)&lt;O$4,0,IF(LOG('Crisis Indicator Data'!H16)&gt;O$3,5,ROUND(5-(O$3-LOG('Crisis Indicator Data'!H16))/(O$3-O$4)*5,1)))))</f>
        <v>3.7</v>
      </c>
      <c r="P19" s="143">
        <f>IF('Crisis Indicator Data'!H16="x","x",'Crisis Indicator Data'!H16/'Crisis Indicator Data'!G16)</f>
        <v>1</v>
      </c>
      <c r="Q19" s="240">
        <f t="shared" si="5"/>
        <v>5</v>
      </c>
      <c r="R19" s="240">
        <f t="shared" si="6"/>
        <v>4.3499999999999996</v>
      </c>
      <c r="S19" s="240">
        <f>IF('Crisis Indicator Data'!I16="x","x",IF('Crisis Indicator Data'!I16=0,0,IF(LOG('Crisis Indicator Data'!I16)&lt;S$4,0,IF(LOG('Crisis Indicator Data'!I16)&gt;S$3,5,ROUND(5-(S$3-LOG('Crisis Indicator Data'!I16))/(S$3-S$4)*5,1)))))</f>
        <v>4.7</v>
      </c>
      <c r="T19" s="143">
        <f>IF('Crisis Indicator Data'!H16="x","x",IF('Crisis Indicator Data'!I16="x","x",'Crisis Indicator Data'!I16/'Crisis Indicator Data'!H16))</f>
        <v>0.37020408163265306</v>
      </c>
      <c r="U19" s="240">
        <f t="shared" si="7"/>
        <v>5</v>
      </c>
      <c r="V19" s="240">
        <f t="shared" si="8"/>
        <v>4.9000000000000004</v>
      </c>
      <c r="W19" s="240">
        <f>IF('Crisis Indicator Data'!L16="x","x",IF('Crisis Indicator Data'!L16=0,0,IF(LOG('Crisis Indicator Data'!L16)&lt;W$4,0,IF(LOG('Crisis Indicator Data'!L16)&gt;W$3,5,ROUND(5-(W$3-LOG('Crisis Indicator Data'!L16))/(W$3-W$4)*5,1)))))</f>
        <v>4.0999999999999996</v>
      </c>
      <c r="X19" s="247">
        <f>IF(OR('Crisis Indicator Data'!L16="x",'Crisis Indicator Data'!H16="x"),"x",'Crisis Indicator Data'!L16/'Crisis Indicator Data'!H16)</f>
        <v>1.5816326530612246E-4</v>
      </c>
      <c r="Y19" s="240">
        <f t="shared" si="9"/>
        <v>5</v>
      </c>
      <c r="Z19" s="240">
        <f t="shared" si="10"/>
        <v>4.5999999999999996</v>
      </c>
      <c r="AA19" s="240">
        <f t="shared" si="11"/>
        <v>4.8</v>
      </c>
      <c r="AB19" s="248">
        <f t="shared" si="12"/>
        <v>4.5999999999999996</v>
      </c>
    </row>
    <row r="20" spans="1:28" x14ac:dyDescent="0.35">
      <c r="A20" s="146" t="str">
        <f>'Crisis Indicator Data'!A17</f>
        <v>Venezuela displacement in Chile</v>
      </c>
      <c r="B20" s="147" t="str">
        <f>'Crisis Indicator Data'!B17</f>
        <v>International displacement</v>
      </c>
      <c r="C20" s="147" t="str">
        <f>'Crisis Indicator Data'!C17</f>
        <v>CHL002</v>
      </c>
      <c r="D20" s="147" t="str">
        <f>'Crisis Indicator Data'!D17</f>
        <v>Chile</v>
      </c>
      <c r="E20" s="148" t="str">
        <f>'Crisis Indicator Data'!E17</f>
        <v>CHL</v>
      </c>
      <c r="F20" s="246">
        <f>IF('Crisis Indicator Data'!F17="x","x",IF(LOG('Crisis Indicator Data'!F17)&lt;F$4,0,IF(LOG('Crisis Indicator Data'!F17)&gt;F$3,5,ROUND(5-(F$3-LOG('Crisis Indicator Data'!F17))/(F$3-F$4)*5,1))))</f>
        <v>4.8</v>
      </c>
      <c r="G20" s="143">
        <f>IF('Crisis Indicator Data'!F17="x","x",IF(B20="Regional crisis",('Crisis Indicator Data'!F17/VLOOKUP('Impact of the crisis'!$C20,'Regional Crises'!$B$1:$R$66,4,FALSE)),'Crisis Indicator Data'!F17/VLOOKUP('Impact of the crisis'!$E20,'Country Indicator Data'!$B$4:$P$300,15,FALSE)))</f>
        <v>1</v>
      </c>
      <c r="H20" s="240">
        <f t="shared" si="0"/>
        <v>5</v>
      </c>
      <c r="I20" s="240">
        <f t="shared" si="1"/>
        <v>4.9000000000000004</v>
      </c>
      <c r="J20" s="240">
        <f>IF('Crisis Indicator Data'!G17="x","x",IF(LOG('Crisis Indicator Data'!G17)&lt;J$4,0,IF(LOG('Crisis Indicator Data'!G17)&gt;J$3,5,ROUND(5-(J$3-LOG('Crisis Indicator Data'!G17))/(J$3-J$4)*5,1))))</f>
        <v>4.3</v>
      </c>
      <c r="K20" s="143">
        <f>IF('Crisis Indicator Data'!G17="x","x",IF(B20="Regional crisis",('Crisis Indicator Data'!G17/VLOOKUP('Impact of the crisis'!$C20,'Regional Crises'!$B$1:$R$66,5,FALSE)),'Crisis Indicator Data'!G17/VLOOKUP('Impact of the crisis'!$E20,'Country Indicator Data'!$B$4:$P$300,14,FALSE)))</f>
        <v>1</v>
      </c>
      <c r="L20" s="240">
        <f t="shared" si="2"/>
        <v>5</v>
      </c>
      <c r="M20" s="240">
        <f t="shared" si="3"/>
        <v>4.6500000000000004</v>
      </c>
      <c r="N20" s="240">
        <f t="shared" si="4"/>
        <v>4.8</v>
      </c>
      <c r="O20" s="240">
        <f>IF('Crisis Indicator Data'!H17="x","x",IF('Crisis Indicator Data'!H17=0,0,IF(LOG('Crisis Indicator Data'!H17)&lt;O$4,0,IF(LOG('Crisis Indicator Data'!H17)&gt;O$3,5,ROUND(5-(O$3-LOG('Crisis Indicator Data'!H17))/(O$3-O$4)*5,1)))))</f>
        <v>4.3</v>
      </c>
      <c r="P20" s="143">
        <f>IF('Crisis Indicator Data'!H17="x","x",'Crisis Indicator Data'!H17/'Crisis Indicator Data'!G17)</f>
        <v>0.60943712073655576</v>
      </c>
      <c r="Q20" s="240">
        <f t="shared" si="5"/>
        <v>3</v>
      </c>
      <c r="R20" s="240">
        <f t="shared" si="6"/>
        <v>3.65</v>
      </c>
      <c r="S20" s="240">
        <f>IF('Crisis Indicator Data'!I17="x","x",IF('Crisis Indicator Data'!I17=0,0,IF(LOG('Crisis Indicator Data'!I17)&lt;S$4,0,IF(LOG('Crisis Indicator Data'!I17)&gt;S$3,5,ROUND(5-(S$3-LOG('Crisis Indicator Data'!I17))/(S$3-S$4)*5,1)))))</f>
        <v>3.9</v>
      </c>
      <c r="T20" s="143">
        <f>IF('Crisis Indicator Data'!H17="x","x",IF('Crisis Indicator Data'!I17="x","x",'Crisis Indicator Data'!I17/'Crisis Indicator Data'!H17))</f>
        <v>4.8240343347639485E-2</v>
      </c>
      <c r="U20" s="240">
        <f t="shared" si="7"/>
        <v>1.6</v>
      </c>
      <c r="V20" s="240">
        <f t="shared" si="8"/>
        <v>2.8</v>
      </c>
      <c r="W20" s="240">
        <f>IF('Crisis Indicator Data'!L17="x","x",IF('Crisis Indicator Data'!L17=0,0,IF(LOG('Crisis Indicator Data'!L17)&lt;W$4,0,IF(LOG('Crisis Indicator Data'!L17)&gt;W$3,5,ROUND(5-(W$3-LOG('Crisis Indicator Data'!L17))/(W$3-W$4)*5,1)))))</f>
        <v>1.6</v>
      </c>
      <c r="X20" s="247">
        <f>IF(OR('Crisis Indicator Data'!L17="x",'Crisis Indicator Data'!H17="x"),"x",'Crisis Indicator Data'!L17/'Crisis Indicator Data'!H17)</f>
        <v>1.201716738197425E-6</v>
      </c>
      <c r="Y20" s="240">
        <f t="shared" si="9"/>
        <v>0.1</v>
      </c>
      <c r="Z20" s="240">
        <f t="shared" si="10"/>
        <v>0.9</v>
      </c>
      <c r="AA20" s="240">
        <f t="shared" si="11"/>
        <v>2</v>
      </c>
      <c r="AB20" s="248">
        <f t="shared" si="12"/>
        <v>2.9</v>
      </c>
    </row>
    <row r="21" spans="1:28" x14ac:dyDescent="0.35">
      <c r="A21" s="146" t="str">
        <f>'Crisis Indicator Data'!A18</f>
        <v>Multiple crises in Cameroon</v>
      </c>
      <c r="B21" s="147" t="str">
        <f>'Crisis Indicator Data'!B18</f>
        <v>Multiple crises country</v>
      </c>
      <c r="C21" s="147" t="str">
        <f>'Crisis Indicator Data'!C18</f>
        <v>CMR001</v>
      </c>
      <c r="D21" s="147" t="str">
        <f>'Crisis Indicator Data'!D18</f>
        <v>Cameroon</v>
      </c>
      <c r="E21" s="148" t="str">
        <f>'Crisis Indicator Data'!E18</f>
        <v>CMR</v>
      </c>
      <c r="F21" s="246">
        <f>IF('Crisis Indicator Data'!F18="x","x",IF(LOG('Crisis Indicator Data'!F18)&lt;F$4,0,IF(LOG('Crisis Indicator Data'!F18)&gt;F$3,5,ROUND(5-(F$3-LOG('Crisis Indicator Data'!F18))/(F$3-F$4)*5,1))))</f>
        <v>4.4000000000000004</v>
      </c>
      <c r="G21" s="143">
        <f>IF('Crisis Indicator Data'!F18="x","x",IF(B21="Regional crisis",('Crisis Indicator Data'!F18/VLOOKUP('Impact of the crisis'!$C21,'Regional Crises'!$B$1:$R$66,4,FALSE)),'Crisis Indicator Data'!F18/VLOOKUP('Impact of the crisis'!$E21,'Country Indicator Data'!$B$4:$P$300,15,FALSE)))</f>
        <v>0.93215713651075716</v>
      </c>
      <c r="H21" s="240">
        <f t="shared" si="0"/>
        <v>4.7</v>
      </c>
      <c r="I21" s="240">
        <f t="shared" si="1"/>
        <v>4.5500000000000007</v>
      </c>
      <c r="J21" s="240">
        <f>IF('Crisis Indicator Data'!G18="x","x",IF(LOG('Crisis Indicator Data'!G18)&lt;J$4,0,IF(LOG('Crisis Indicator Data'!G18)&gt;J$3,5,ROUND(5-(J$3-LOG('Crisis Indicator Data'!G18))/(J$3-J$4)*5,1))))</f>
        <v>4.8</v>
      </c>
      <c r="K21" s="143">
        <f>IF('Crisis Indicator Data'!G18="x","x",IF(B21="Regional crisis",('Crisis Indicator Data'!G18/VLOOKUP('Impact of the crisis'!$C21,'Regional Crises'!$B$1:$R$66,5,FALSE)),'Crisis Indicator Data'!G18/VLOOKUP('Impact of the crisis'!$E21,'Country Indicator Data'!$B$4:$P$300,14,FALSE)))</f>
        <v>1</v>
      </c>
      <c r="L21" s="240">
        <f t="shared" si="2"/>
        <v>5</v>
      </c>
      <c r="M21" s="240">
        <f t="shared" si="3"/>
        <v>4.9000000000000004</v>
      </c>
      <c r="N21" s="240">
        <f t="shared" si="4"/>
        <v>4.7</v>
      </c>
      <c r="O21" s="240">
        <f>IF('Crisis Indicator Data'!H18="x","x",IF('Crisis Indicator Data'!H18=0,0,IF(LOG('Crisis Indicator Data'!H18)&lt;O$4,0,IF(LOG('Crisis Indicator Data'!H18)&gt;O$3,5,ROUND(5-(O$3-LOG('Crisis Indicator Data'!H18))/(O$3-O$4)*5,1)))))</f>
        <v>4.4000000000000004</v>
      </c>
      <c r="P21" s="143">
        <f>IF('Crisis Indicator Data'!H18="x","x",'Crisis Indicator Data'!H18/'Crisis Indicator Data'!G18)</f>
        <v>0.49894927536231887</v>
      </c>
      <c r="Q21" s="240">
        <f t="shared" si="5"/>
        <v>2.5</v>
      </c>
      <c r="R21" s="240">
        <f t="shared" si="6"/>
        <v>3.45</v>
      </c>
      <c r="S21" s="240">
        <f>IF('Crisis Indicator Data'!I18="x","x",IF('Crisis Indicator Data'!I18=0,0,IF(LOG('Crisis Indicator Data'!I18)&lt;S$4,0,IF(LOG('Crisis Indicator Data'!I18)&gt;S$3,5,ROUND(5-(S$3-LOG('Crisis Indicator Data'!I18))/(S$3-S$4)*5,1)))))</f>
        <v>4.7</v>
      </c>
      <c r="T21" s="143">
        <f>IF('Crisis Indicator Data'!H18="x","x",IF('Crisis Indicator Data'!I18="x","x",'Crisis Indicator Data'!I18/'Crisis Indicator Data'!H18))</f>
        <v>0.14116621886573233</v>
      </c>
      <c r="U21" s="240">
        <f t="shared" si="7"/>
        <v>4.7</v>
      </c>
      <c r="V21" s="240">
        <f t="shared" si="8"/>
        <v>4.7</v>
      </c>
      <c r="W21" s="240">
        <f>IF('Crisis Indicator Data'!L18="x","x",IF('Crisis Indicator Data'!L18=0,0,IF(LOG('Crisis Indicator Data'!L18)&lt;W$4,0,IF(LOG('Crisis Indicator Data'!L18)&gt;W$3,5,ROUND(5-(W$3-LOG('Crisis Indicator Data'!L18))/(W$3-W$4)*5,1)))))</f>
        <v>3.7</v>
      </c>
      <c r="X21" s="247">
        <f>IF(OR('Crisis Indicator Data'!L18="x",'Crisis Indicator Data'!H18="x"),"x",'Crisis Indicator Data'!L18/'Crisis Indicator Data'!H18)</f>
        <v>2.6432357853460169E-5</v>
      </c>
      <c r="Y21" s="240">
        <f t="shared" si="9"/>
        <v>1.3</v>
      </c>
      <c r="Z21" s="240">
        <f t="shared" si="10"/>
        <v>2.5</v>
      </c>
      <c r="AA21" s="240">
        <f t="shared" si="11"/>
        <v>3.8</v>
      </c>
      <c r="AB21" s="248">
        <f t="shared" si="12"/>
        <v>3.6</v>
      </c>
    </row>
    <row r="22" spans="1:28" x14ac:dyDescent="0.35">
      <c r="A22" s="146" t="str">
        <f>'Crisis Indicator Data'!A19</f>
        <v>Boko Haram in Cameroon</v>
      </c>
      <c r="B22" s="147" t="str">
        <f>'Crisis Indicator Data'!B19</f>
        <v>Conflict</v>
      </c>
      <c r="C22" s="147" t="str">
        <f>'Crisis Indicator Data'!C19</f>
        <v>CMR002</v>
      </c>
      <c r="D22" s="147" t="str">
        <f>'Crisis Indicator Data'!D19</f>
        <v>Cameroon</v>
      </c>
      <c r="E22" s="148" t="str">
        <f>'Crisis Indicator Data'!E19</f>
        <v>CMR</v>
      </c>
      <c r="F22" s="246">
        <f>IF('Crisis Indicator Data'!F19="x","x",IF(LOG('Crisis Indicator Data'!F19)&lt;F$4,0,IF(LOG('Crisis Indicator Data'!F19)&gt;F$3,5,ROUND(5-(F$3-LOG('Crisis Indicator Data'!F19))/(F$3-F$4)*5,1))))</f>
        <v>2.6</v>
      </c>
      <c r="G22" s="143">
        <f>IF('Crisis Indicator Data'!F19="x","x",IF(B22="Regional crisis",('Crisis Indicator Data'!F19/VLOOKUP('Impact of the crisis'!$C22,'Regional Crises'!$B$1:$R$66,4,FALSE)),'Crisis Indicator Data'!F19/VLOOKUP('Impact of the crisis'!$E22,'Country Indicator Data'!$B$4:$P$300,15,FALSE)))</f>
        <v>7.248207146030336E-2</v>
      </c>
      <c r="H22" s="240">
        <f t="shared" si="0"/>
        <v>0.3</v>
      </c>
      <c r="I22" s="240">
        <f t="shared" si="1"/>
        <v>1.45</v>
      </c>
      <c r="J22" s="240">
        <f>IF('Crisis Indicator Data'!G19="x","x",IF(LOG('Crisis Indicator Data'!G19)&lt;J$4,0,IF(LOG('Crisis Indicator Data'!G19)&gt;J$3,5,ROUND(5-(J$3-LOG('Crisis Indicator Data'!G19))/(J$3-J$4)*5,1))))</f>
        <v>1.6</v>
      </c>
      <c r="K22" s="143">
        <f>IF('Crisis Indicator Data'!G19="x","x",IF(B22="Regional crisis",('Crisis Indicator Data'!G19/VLOOKUP('Impact of the crisis'!$C22,'Regional Crises'!$B$1:$R$66,5,FALSE)),'Crisis Indicator Data'!G19/VLOOKUP('Impact of the crisis'!$E22,'Country Indicator Data'!$B$4:$P$300,14,FALSE)))</f>
        <v>0.1127536231884058</v>
      </c>
      <c r="L22" s="240">
        <f t="shared" si="2"/>
        <v>0.5</v>
      </c>
      <c r="M22" s="240">
        <f t="shared" si="3"/>
        <v>1.05</v>
      </c>
      <c r="N22" s="240">
        <f t="shared" si="4"/>
        <v>1.3</v>
      </c>
      <c r="O22" s="240">
        <f>IF('Crisis Indicator Data'!H19="x","x",IF('Crisis Indicator Data'!H19=0,0,IF(LOG('Crisis Indicator Data'!H19)&lt;O$4,0,IF(LOG('Crisis Indicator Data'!H19)&gt;O$3,5,ROUND(5-(O$3-LOG('Crisis Indicator Data'!H19))/(O$3-O$4)*5,1)))))</f>
        <v>2.6</v>
      </c>
      <c r="P22" s="143">
        <f>IF('Crisis Indicator Data'!H19="x","x",'Crisis Indicator Data'!H19/'Crisis Indicator Data'!G19)</f>
        <v>0.38560411311053983</v>
      </c>
      <c r="Q22" s="240">
        <f t="shared" si="5"/>
        <v>1.9</v>
      </c>
      <c r="R22" s="240">
        <f t="shared" si="6"/>
        <v>2.25</v>
      </c>
      <c r="S22" s="240">
        <f>IF('Crisis Indicator Data'!I19="x","x",IF('Crisis Indicator Data'!I19=0,0,IF(LOG('Crisis Indicator Data'!I19)&lt;S$4,0,IF(LOG('Crisis Indicator Data'!I19)&gt;S$3,5,ROUND(5-(S$3-LOG('Crisis Indicator Data'!I19))/(S$3-S$4)*5,1)))))</f>
        <v>3.9</v>
      </c>
      <c r="T22" s="143">
        <f>IF('Crisis Indicator Data'!H19="x","x",IF('Crisis Indicator Data'!I19="x","x",'Crisis Indicator Data'!I19/'Crisis Indicator Data'!H19))</f>
        <v>0.48333333333333334</v>
      </c>
      <c r="U22" s="240">
        <f t="shared" si="7"/>
        <v>5</v>
      </c>
      <c r="V22" s="240">
        <f t="shared" si="8"/>
        <v>4.5</v>
      </c>
      <c r="W22" s="240">
        <f>IF('Crisis Indicator Data'!L19="x","x",IF('Crisis Indicator Data'!L19=0,0,IF(LOG('Crisis Indicator Data'!L19)&lt;W$4,0,IF(LOG('Crisis Indicator Data'!L19)&gt;W$3,5,ROUND(5-(W$3-LOG('Crisis Indicator Data'!L19))/(W$3-W$4)*5,1)))))</f>
        <v>3.3</v>
      </c>
      <c r="X22" s="247">
        <f>IF(OR('Crisis Indicator Data'!L19="x",'Crisis Indicator Data'!H19="x"),"x",'Crisis Indicator Data'!L19/'Crisis Indicator Data'!H19)</f>
        <v>1.7666666666666666E-4</v>
      </c>
      <c r="Y22" s="240">
        <f t="shared" si="9"/>
        <v>5</v>
      </c>
      <c r="Z22" s="240">
        <f t="shared" si="10"/>
        <v>4.2</v>
      </c>
      <c r="AA22" s="240">
        <f t="shared" si="11"/>
        <v>4.4000000000000004</v>
      </c>
      <c r="AB22" s="248">
        <f t="shared" si="12"/>
        <v>3.5</v>
      </c>
    </row>
    <row r="23" spans="1:28" x14ac:dyDescent="0.35">
      <c r="A23" s="146" t="str">
        <f>'Crisis Indicator Data'!A20</f>
        <v>Anglophone Crisis in Cameroon</v>
      </c>
      <c r="B23" s="147" t="str">
        <f>'Crisis Indicator Data'!B20</f>
        <v>Conflict</v>
      </c>
      <c r="C23" s="147" t="str">
        <f>'Crisis Indicator Data'!C20</f>
        <v>CMR003</v>
      </c>
      <c r="D23" s="147" t="str">
        <f>'Crisis Indicator Data'!D20</f>
        <v>Cameroon</v>
      </c>
      <c r="E23" s="148" t="str">
        <f>'Crisis Indicator Data'!E20</f>
        <v>CMR</v>
      </c>
      <c r="F23" s="246">
        <f>IF('Crisis Indicator Data'!F20="x","x",IF(LOG('Crisis Indicator Data'!F20)&lt;F$4,0,IF(LOG('Crisis Indicator Data'!F20)&gt;F$3,5,ROUND(5-(F$3-LOG('Crisis Indicator Data'!F20))/(F$3-F$4)*5,1))))</f>
        <v>3.2</v>
      </c>
      <c r="G23" s="143">
        <f>IF('Crisis Indicator Data'!F20="x","x",IF(B23="Regional crisis",('Crisis Indicator Data'!F20/VLOOKUP('Impact of the crisis'!$C23,'Regional Crises'!$B$1:$R$66,4,FALSE)),'Crisis Indicator Data'!F20/VLOOKUP('Impact of the crisis'!$E23,'Country Indicator Data'!$B$4:$P$300,15,FALSE)))</f>
        <v>0.1882866873981934</v>
      </c>
      <c r="H23" s="240">
        <f t="shared" si="0"/>
        <v>0.9</v>
      </c>
      <c r="I23" s="240">
        <f t="shared" si="1"/>
        <v>2.0500000000000003</v>
      </c>
      <c r="J23" s="240">
        <f>IF('Crisis Indicator Data'!G20="x","x",IF(LOG('Crisis Indicator Data'!G20)&lt;J$4,0,IF(LOG('Crisis Indicator Data'!G20)&gt;J$3,5,ROUND(5-(J$3-LOG('Crisis Indicator Data'!G20))/(J$3-J$4)*5,1))))</f>
        <v>3.3</v>
      </c>
      <c r="K23" s="143">
        <f>IF('Crisis Indicator Data'!G20="x","x",IF(B23="Regional crisis",('Crisis Indicator Data'!G20/VLOOKUP('Impact of the crisis'!$C23,'Regional Crises'!$B$1:$R$66,5,FALSE)),'Crisis Indicator Data'!G20/VLOOKUP('Impact of the crisis'!$E23,'Country Indicator Data'!$B$4:$P$300,14,FALSE)))</f>
        <v>0.34311594202898549</v>
      </c>
      <c r="L23" s="240">
        <f t="shared" si="2"/>
        <v>1.7</v>
      </c>
      <c r="M23" s="240">
        <f t="shared" si="3"/>
        <v>2.5</v>
      </c>
      <c r="N23" s="240">
        <f t="shared" si="4"/>
        <v>2.2999999999999998</v>
      </c>
      <c r="O23" s="240">
        <f>IF('Crisis Indicator Data'!H20="x","x",IF('Crisis Indicator Data'!H20=0,0,IF(LOG('Crisis Indicator Data'!H20)&lt;O$4,0,IF(LOG('Crisis Indicator Data'!H20)&gt;O$3,5,ROUND(5-(O$3-LOG('Crisis Indicator Data'!H20))/(O$3-O$4)*5,1)))))</f>
        <v>2.8</v>
      </c>
      <c r="P23" s="143">
        <f>IF('Crisis Indicator Data'!H20="x","x",'Crisis Indicator Data'!H20/'Crisis Indicator Data'!G20)</f>
        <v>0.16557550158394932</v>
      </c>
      <c r="Q23" s="240">
        <f t="shared" si="5"/>
        <v>0.8</v>
      </c>
      <c r="R23" s="240">
        <f t="shared" si="6"/>
        <v>1.7999999999999998</v>
      </c>
      <c r="S23" s="240">
        <f>IF('Crisis Indicator Data'!I20="x","x",IF('Crisis Indicator Data'!I20=0,0,IF(LOG('Crisis Indicator Data'!I20)&lt;S$4,0,IF(LOG('Crisis Indicator Data'!I20)&gt;S$3,5,ROUND(5-(S$3-LOG('Crisis Indicator Data'!I20))/(S$3-S$4)*5,1)))))</f>
        <v>4.4000000000000004</v>
      </c>
      <c r="T23" s="143">
        <f>IF('Crisis Indicator Data'!H20="x","x",IF('Crisis Indicator Data'!I20="x","x",'Crisis Indicator Data'!I20/'Crisis Indicator Data'!H20))</f>
        <v>0.71237244897959184</v>
      </c>
      <c r="U23" s="240">
        <f t="shared" si="7"/>
        <v>5</v>
      </c>
      <c r="V23" s="240">
        <f t="shared" si="8"/>
        <v>4.7</v>
      </c>
      <c r="W23" s="240">
        <f>IF('Crisis Indicator Data'!L20="x","x",IF('Crisis Indicator Data'!L20=0,0,IF(LOG('Crisis Indicator Data'!L20)&lt;W$4,0,IF(LOG('Crisis Indicator Data'!L20)&gt;W$3,5,ROUND(5-(W$3-LOG('Crisis Indicator Data'!L20))/(W$3-W$4)*5,1)))))</f>
        <v>3.5</v>
      </c>
      <c r="X23" s="247">
        <f>IF(OR('Crisis Indicator Data'!L20="x",'Crisis Indicator Data'!H20="x"),"x",'Crisis Indicator Data'!L20/'Crisis Indicator Data'!H20)</f>
        <v>1.8239795918367348E-4</v>
      </c>
      <c r="Y23" s="240">
        <f t="shared" si="9"/>
        <v>5</v>
      </c>
      <c r="Z23" s="240">
        <f t="shared" si="10"/>
        <v>4.3</v>
      </c>
      <c r="AA23" s="240">
        <f t="shared" si="11"/>
        <v>4.5</v>
      </c>
      <c r="AB23" s="248">
        <f t="shared" si="12"/>
        <v>3.5</v>
      </c>
    </row>
    <row r="24" spans="1:28" x14ac:dyDescent="0.35">
      <c r="A24" s="146" t="str">
        <f>'Crisis Indicator Data'!A21</f>
        <v>CAR refugees in Cameroon</v>
      </c>
      <c r="B24" s="147" t="str">
        <f>'Crisis Indicator Data'!B21</f>
        <v>International displacement</v>
      </c>
      <c r="C24" s="147" t="str">
        <f>'Crisis Indicator Data'!C21</f>
        <v>CMR004</v>
      </c>
      <c r="D24" s="147" t="str">
        <f>'Crisis Indicator Data'!D21</f>
        <v>Cameroon</v>
      </c>
      <c r="E24" s="148" t="str">
        <f>'Crisis Indicator Data'!E21</f>
        <v>CMR</v>
      </c>
      <c r="F24" s="246">
        <f>IF('Crisis Indicator Data'!F21="x","x",IF(LOG('Crisis Indicator Data'!F21)&lt;F$4,0,IF(LOG('Crisis Indicator Data'!F21)&gt;F$3,5,ROUND(5-(F$3-LOG('Crisis Indicator Data'!F21))/(F$3-F$4)*5,1))))</f>
        <v>3.8</v>
      </c>
      <c r="G24" s="143">
        <f>IF('Crisis Indicator Data'!F21="x","x",IF(B24="Regional crisis",('Crisis Indicator Data'!F21/VLOOKUP('Impact of the crisis'!$C24,'Regional Crises'!$B$1:$R$66,4,FALSE)),'Crisis Indicator Data'!F21/VLOOKUP('Impact of the crisis'!$E24,'Country Indicator Data'!$B$4:$P$300,15,FALSE)))</f>
        <v>0.42717945463391932</v>
      </c>
      <c r="H24" s="240">
        <f t="shared" si="0"/>
        <v>2.1</v>
      </c>
      <c r="I24" s="240">
        <f t="shared" si="1"/>
        <v>2.95</v>
      </c>
      <c r="J24" s="240">
        <f>IF('Crisis Indicator Data'!G21="x","x",IF(LOG('Crisis Indicator Data'!G21)&lt;J$4,0,IF(LOG('Crisis Indicator Data'!G21)&gt;J$3,5,ROUND(5-(J$3-LOG('Crisis Indicator Data'!G21))/(J$3-J$4)*5,1))))</f>
        <v>2.5</v>
      </c>
      <c r="K24" s="143">
        <f>IF('Crisis Indicator Data'!G21="x","x",IF(B24="Regional crisis",('Crisis Indicator Data'!G21/VLOOKUP('Impact of the crisis'!$C24,'Regional Crises'!$B$1:$R$66,5,FALSE)),'Crisis Indicator Data'!G21/VLOOKUP('Impact of the crisis'!$E24,'Country Indicator Data'!$B$4:$P$300,14,FALSE)))</f>
        <v>0.20499999999999999</v>
      </c>
      <c r="L24" s="240">
        <f t="shared" si="2"/>
        <v>1</v>
      </c>
      <c r="M24" s="240">
        <f t="shared" si="3"/>
        <v>1.75</v>
      </c>
      <c r="N24" s="240">
        <f t="shared" si="4"/>
        <v>2.4</v>
      </c>
      <c r="O24" s="240">
        <f>IF('Crisis Indicator Data'!H21="x","x",IF('Crisis Indicator Data'!H21=0,0,IF(LOG('Crisis Indicator Data'!H21)&lt;O$4,0,IF(LOG('Crisis Indicator Data'!H21)&gt;O$3,5,ROUND(5-(O$3-LOG('Crisis Indicator Data'!H21))/(O$3-O$4)*5,1)))))</f>
        <v>2.2999999999999998</v>
      </c>
      <c r="P24" s="143">
        <f>IF('Crisis Indicator Data'!H21="x","x",'Crisis Indicator Data'!H21/'Crisis Indicator Data'!G21)</f>
        <v>0.13396960056557086</v>
      </c>
      <c r="Q24" s="240">
        <f t="shared" si="5"/>
        <v>0.6</v>
      </c>
      <c r="R24" s="240">
        <f t="shared" si="6"/>
        <v>1.45</v>
      </c>
      <c r="S24" s="240">
        <f>IF('Crisis Indicator Data'!I21="x","x",IF('Crisis Indicator Data'!I21=0,0,IF(LOG('Crisis Indicator Data'!I21)&lt;S$4,0,IF(LOG('Crisis Indicator Data'!I21)&gt;S$3,5,ROUND(5-(S$3-LOG('Crisis Indicator Data'!I21))/(S$3-S$4)*5,1)))))</f>
        <v>3.6</v>
      </c>
      <c r="T24" s="143">
        <f>IF('Crisis Indicator Data'!H21="x","x",IF('Crisis Indicator Data'!I21="x","x",'Crisis Indicator Data'!I21/'Crisis Indicator Data'!H21))</f>
        <v>0.45778364116094988</v>
      </c>
      <c r="U24" s="240">
        <f t="shared" si="7"/>
        <v>5</v>
      </c>
      <c r="V24" s="240">
        <f t="shared" si="8"/>
        <v>4.3</v>
      </c>
      <c r="W24" s="240" t="str">
        <f>IF('Crisis Indicator Data'!L21="x","x",IF('Crisis Indicator Data'!L21=0,0,IF(LOG('Crisis Indicator Data'!L21)&lt;W$4,0,IF(LOG('Crisis Indicator Data'!L21)&gt;W$3,5,ROUND(5-(W$3-LOG('Crisis Indicator Data'!L21))/(W$3-W$4)*5,1)))))</f>
        <v>x</v>
      </c>
      <c r="X24" s="247" t="str">
        <f>IF(OR('Crisis Indicator Data'!L21="x",'Crisis Indicator Data'!H21="x"),"x",'Crisis Indicator Data'!L21/'Crisis Indicator Data'!H21)</f>
        <v>x</v>
      </c>
      <c r="Y24" s="240" t="str">
        <f t="shared" si="9"/>
        <v>x</v>
      </c>
      <c r="Z24" s="240" t="str">
        <f t="shared" si="10"/>
        <v>x</v>
      </c>
      <c r="AA24" s="240">
        <f t="shared" si="11"/>
        <v>4.3</v>
      </c>
      <c r="AB24" s="248">
        <f t="shared" si="12"/>
        <v>3.2</v>
      </c>
    </row>
    <row r="25" spans="1:28" x14ac:dyDescent="0.35">
      <c r="A25" s="146" t="str">
        <f>'Crisis Indicator Data'!A22</f>
        <v>Complex crisis in DRC</v>
      </c>
      <c r="B25" s="147" t="str">
        <f>'Crisis Indicator Data'!B22</f>
        <v>Complex crisis</v>
      </c>
      <c r="C25" s="147" t="str">
        <f>'Crisis Indicator Data'!C22</f>
        <v>COD001</v>
      </c>
      <c r="D25" s="147" t="str">
        <f>'Crisis Indicator Data'!D22</f>
        <v>DRC</v>
      </c>
      <c r="E25" s="148" t="str">
        <f>'Crisis Indicator Data'!E22</f>
        <v>COD</v>
      </c>
      <c r="F25" s="246">
        <f>IF('Crisis Indicator Data'!F22="x","x",IF(LOG('Crisis Indicator Data'!F22)&lt;F$4,0,IF(LOG('Crisis Indicator Data'!F22)&gt;F$3,5,ROUND(5-(F$3-LOG('Crisis Indicator Data'!F22))/(F$3-F$4)*5,1))))</f>
        <v>5</v>
      </c>
      <c r="G25" s="143">
        <f>IF('Crisis Indicator Data'!F22="x","x",IF(B25="Regional crisis",('Crisis Indicator Data'!F22/VLOOKUP('Impact of the crisis'!$C25,'Regional Crises'!$B$1:$R$66,4,FALSE)),'Crisis Indicator Data'!F22/VLOOKUP('Impact of the crisis'!$E25,'Country Indicator Data'!$B$4:$P$300,15,FALSE)))</f>
        <v>0.99999911779625505</v>
      </c>
      <c r="H25" s="240">
        <f t="shared" si="0"/>
        <v>5</v>
      </c>
      <c r="I25" s="240">
        <f t="shared" si="1"/>
        <v>5</v>
      </c>
      <c r="J25" s="240">
        <f>IF('Crisis Indicator Data'!G22="x","x",IF(LOG('Crisis Indicator Data'!G22)&lt;J$4,0,IF(LOG('Crisis Indicator Data'!G22)&gt;J$3,5,ROUND(5-(J$3-LOG('Crisis Indicator Data'!G22))/(J$3-J$4)*5,1))))</f>
        <v>5</v>
      </c>
      <c r="K25" s="143">
        <f>IF('Crisis Indicator Data'!G22="x","x",IF(B25="Regional crisis",('Crisis Indicator Data'!G22/VLOOKUP('Impact of the crisis'!$C25,'Regional Crises'!$B$1:$R$66,5,FALSE)),'Crisis Indicator Data'!G22/VLOOKUP('Impact of the crisis'!$E25,'Country Indicator Data'!$B$4:$P$300,14,FALSE)))</f>
        <v>0.75989378831106469</v>
      </c>
      <c r="L25" s="240">
        <f t="shared" si="2"/>
        <v>3.8</v>
      </c>
      <c r="M25" s="240">
        <f t="shared" si="3"/>
        <v>4.4000000000000004</v>
      </c>
      <c r="N25" s="240">
        <f t="shared" si="4"/>
        <v>4.7</v>
      </c>
      <c r="O25" s="240">
        <f>IF('Crisis Indicator Data'!H22="x","x",IF('Crisis Indicator Data'!H22=0,0,IF(LOG('Crisis Indicator Data'!H22)&lt;O$4,0,IF(LOG('Crisis Indicator Data'!H22)&gt;O$3,5,ROUND(5-(O$3-LOG('Crisis Indicator Data'!H22))/(O$3-O$4)*5,1)))))</f>
        <v>4.8</v>
      </c>
      <c r="P25" s="143">
        <f>IF('Crisis Indicator Data'!H22="x","x",'Crisis Indicator Data'!H22/'Crisis Indicator Data'!G22)</f>
        <v>0.31597338388907475</v>
      </c>
      <c r="Q25" s="240">
        <f t="shared" si="5"/>
        <v>1.5</v>
      </c>
      <c r="R25" s="240">
        <f t="shared" si="6"/>
        <v>3.15</v>
      </c>
      <c r="S25" s="240">
        <f>IF('Crisis Indicator Data'!I22="x","x",IF('Crisis Indicator Data'!I22=0,0,IF(LOG('Crisis Indicator Data'!I22)&lt;S$4,0,IF(LOG('Crisis Indicator Data'!I22)&gt;S$3,5,ROUND(5-(S$3-LOG('Crisis Indicator Data'!I22))/(S$3-S$4)*5,1)))))</f>
        <v>5</v>
      </c>
      <c r="T25" s="143">
        <f>IF('Crisis Indicator Data'!H22="x","x",IF('Crisis Indicator Data'!I22="x","x",'Crisis Indicator Data'!I22/'Crisis Indicator Data'!H22))</f>
        <v>0.39631372549019606</v>
      </c>
      <c r="U25" s="240">
        <f t="shared" si="7"/>
        <v>5</v>
      </c>
      <c r="V25" s="240">
        <f t="shared" si="8"/>
        <v>5</v>
      </c>
      <c r="W25" s="240">
        <f>IF('Crisis Indicator Data'!L22="x","x",IF('Crisis Indicator Data'!L22=0,0,IF(LOG('Crisis Indicator Data'!L22)&lt;W$4,0,IF(LOG('Crisis Indicator Data'!L22)&gt;W$3,5,ROUND(5-(W$3-LOG('Crisis Indicator Data'!L22))/(W$3-W$4)*5,1)))))</f>
        <v>5</v>
      </c>
      <c r="X25" s="247">
        <f>IF(OR('Crisis Indicator Data'!L22="x",'Crisis Indicator Data'!H22="x"),"x",'Crisis Indicator Data'!L22/'Crisis Indicator Data'!H22)</f>
        <v>1.2439215686274509E-4</v>
      </c>
      <c r="Y25" s="240">
        <f t="shared" si="9"/>
        <v>5</v>
      </c>
      <c r="Z25" s="240">
        <f t="shared" si="10"/>
        <v>5</v>
      </c>
      <c r="AA25" s="240">
        <f t="shared" si="11"/>
        <v>5</v>
      </c>
      <c r="AB25" s="248">
        <f t="shared" si="12"/>
        <v>4.3</v>
      </c>
    </row>
    <row r="26" spans="1:28" x14ac:dyDescent="0.35">
      <c r="A26" s="146" t="str">
        <f>'Crisis Indicator Data'!A23</f>
        <v>Complex crisis in Congo</v>
      </c>
      <c r="B26" s="147" t="str">
        <f>'Crisis Indicator Data'!B23</f>
        <v>Complex crisis</v>
      </c>
      <c r="C26" s="147" t="str">
        <f>'Crisis Indicator Data'!C23</f>
        <v>COG001</v>
      </c>
      <c r="D26" s="147" t="str">
        <f>'Crisis Indicator Data'!D23</f>
        <v>Congo</v>
      </c>
      <c r="E26" s="148" t="str">
        <f>'Crisis Indicator Data'!E23</f>
        <v>COG</v>
      </c>
      <c r="F26" s="246">
        <f>IF('Crisis Indicator Data'!F23="x","x",IF(LOG('Crisis Indicator Data'!F23)&lt;F$4,0,IF(LOG('Crisis Indicator Data'!F23)&gt;F$3,5,ROUND(5-(F$3-LOG('Crisis Indicator Data'!F23))/(F$3-F$4)*5,1))))</f>
        <v>4.2</v>
      </c>
      <c r="G26" s="143">
        <f>IF('Crisis Indicator Data'!F23="x","x",IF(B26="Regional crisis",('Crisis Indicator Data'!F23/VLOOKUP('Impact of the crisis'!$C26,'Regional Crises'!$B$1:$R$66,4,FALSE)),'Crisis Indicator Data'!F23/VLOOKUP('Impact of the crisis'!$E26,'Country Indicator Data'!$B$4:$P$300,15,FALSE)))</f>
        <v>0.94875549048316254</v>
      </c>
      <c r="H26" s="240">
        <f t="shared" si="0"/>
        <v>4.7</v>
      </c>
      <c r="I26" s="240">
        <f t="shared" si="1"/>
        <v>4.45</v>
      </c>
      <c r="J26" s="240">
        <f>IF('Crisis Indicator Data'!G23="x","x",IF(LOG('Crisis Indicator Data'!G23)&lt;J$4,0,IF(LOG('Crisis Indicator Data'!G23)&gt;J$3,5,ROUND(5-(J$3-LOG('Crisis Indicator Data'!G23))/(J$3-J$4)*5,1))))</f>
        <v>0</v>
      </c>
      <c r="K26" s="143">
        <f>IF('Crisis Indicator Data'!G23="x","x",IF(B26="Regional crisis",('Crisis Indicator Data'!G23/VLOOKUP('Impact of the crisis'!$C26,'Regional Crises'!$B$1:$R$66,5,FALSE)),'Crisis Indicator Data'!G23/VLOOKUP('Impact of the crisis'!$E26,'Country Indicator Data'!$B$4:$P$300,14,FALSE)))</f>
        <v>0.11870242841609278</v>
      </c>
      <c r="L26" s="240">
        <f t="shared" si="2"/>
        <v>0.5</v>
      </c>
      <c r="M26" s="240">
        <f t="shared" si="3"/>
        <v>0.25</v>
      </c>
      <c r="N26" s="240">
        <f t="shared" si="4"/>
        <v>3</v>
      </c>
      <c r="O26" s="240">
        <f>IF('Crisis Indicator Data'!H23="x","x",IF('Crisis Indicator Data'!H23=0,0,IF(LOG('Crisis Indicator Data'!H23)&lt;O$4,0,IF(LOG('Crisis Indicator Data'!H23)&gt;O$3,5,ROUND(5-(O$3-LOG('Crisis Indicator Data'!H23))/(O$3-O$4)*5,1)))))</f>
        <v>1.6</v>
      </c>
      <c r="P26" s="143">
        <f>IF('Crisis Indicator Data'!H23="x","x",'Crisis Indicator Data'!H23/'Crisis Indicator Data'!G23)</f>
        <v>0.42748091603053434</v>
      </c>
      <c r="Q26" s="240">
        <f t="shared" si="5"/>
        <v>2.1</v>
      </c>
      <c r="R26" s="240">
        <f t="shared" si="6"/>
        <v>1.85</v>
      </c>
      <c r="S26" s="240">
        <f>IF('Crisis Indicator Data'!I23="x","x",IF('Crisis Indicator Data'!I23=0,0,IF(LOG('Crisis Indicator Data'!I23)&lt;S$4,0,IF(LOG('Crisis Indicator Data'!I23)&gt;S$3,5,ROUND(5-(S$3-LOG('Crisis Indicator Data'!I23))/(S$3-S$4)*5,1)))))</f>
        <v>3</v>
      </c>
      <c r="T26" s="143">
        <f>IF('Crisis Indicator Data'!H23="x","x",IF('Crisis Indicator Data'!I23="x","x",'Crisis Indicator Data'!I23/'Crisis Indicator Data'!H23))</f>
        <v>0.48214285714285715</v>
      </c>
      <c r="U26" s="240">
        <f t="shared" si="7"/>
        <v>5</v>
      </c>
      <c r="V26" s="240">
        <f t="shared" si="8"/>
        <v>4</v>
      </c>
      <c r="W26" s="240" t="str">
        <f>IF('Crisis Indicator Data'!L23="x","x",IF('Crisis Indicator Data'!L23=0,0,IF(LOG('Crisis Indicator Data'!L23)&lt;W$4,0,IF(LOG('Crisis Indicator Data'!L23)&gt;W$3,5,ROUND(5-(W$3-LOG('Crisis Indicator Data'!L23))/(W$3-W$4)*5,1)))))</f>
        <v>x</v>
      </c>
      <c r="X26" s="247" t="str">
        <f>IF(OR('Crisis Indicator Data'!L23="x",'Crisis Indicator Data'!H23="x"),"x",'Crisis Indicator Data'!L23/'Crisis Indicator Data'!H23)</f>
        <v>x</v>
      </c>
      <c r="Y26" s="240" t="str">
        <f t="shared" si="9"/>
        <v>x</v>
      </c>
      <c r="Z26" s="240" t="str">
        <f t="shared" si="10"/>
        <v>x</v>
      </c>
      <c r="AA26" s="240">
        <f t="shared" si="11"/>
        <v>4</v>
      </c>
      <c r="AB26" s="248">
        <f t="shared" si="12"/>
        <v>3.1</v>
      </c>
    </row>
    <row r="27" spans="1:28" x14ac:dyDescent="0.35">
      <c r="A27" s="146" t="str">
        <f>'Crisis Indicator Data'!A24</f>
        <v>Complex crisis in Colombia</v>
      </c>
      <c r="B27" s="147" t="str">
        <f>'Crisis Indicator Data'!B24</f>
        <v>Complex crisis</v>
      </c>
      <c r="C27" s="147" t="str">
        <f>'Crisis Indicator Data'!C24</f>
        <v>COL001</v>
      </c>
      <c r="D27" s="147" t="str">
        <f>'Crisis Indicator Data'!D24</f>
        <v>Colombia</v>
      </c>
      <c r="E27" s="148" t="str">
        <f>'Crisis Indicator Data'!E24</f>
        <v>COL</v>
      </c>
      <c r="F27" s="246">
        <f>IF('Crisis Indicator Data'!F24="x","x",IF(LOG('Crisis Indicator Data'!F24)&lt;F$4,0,IF(LOG('Crisis Indicator Data'!F24)&gt;F$3,5,ROUND(5-(F$3-LOG('Crisis Indicator Data'!F24))/(F$3-F$4)*5,1))))</f>
        <v>5</v>
      </c>
      <c r="G27" s="143">
        <f>IF('Crisis Indicator Data'!F24="x","x",IF(B27="Regional crisis",('Crisis Indicator Data'!F24/VLOOKUP('Impact of the crisis'!$C27,'Regional Crises'!$B$1:$R$66,4,FALSE)),'Crisis Indicator Data'!F24/VLOOKUP('Impact of the crisis'!$E27,'Country Indicator Data'!$B$4:$P$300,15,FALSE)))</f>
        <v>1.0290671473636774</v>
      </c>
      <c r="H27" s="240">
        <f t="shared" si="0"/>
        <v>5</v>
      </c>
      <c r="I27" s="240">
        <f t="shared" si="1"/>
        <v>5</v>
      </c>
      <c r="J27" s="240">
        <f>IF('Crisis Indicator Data'!G24="x","x",IF(LOG('Crisis Indicator Data'!G24)&lt;J$4,0,IF(LOG('Crisis Indicator Data'!G24)&gt;J$3,5,ROUND(5-(J$3-LOG('Crisis Indicator Data'!G24))/(J$3-J$4)*5,1))))</f>
        <v>5</v>
      </c>
      <c r="K27" s="143">
        <f>IF('Crisis Indicator Data'!G24="x","x",IF(B27="Regional crisis",('Crisis Indicator Data'!G24/VLOOKUP('Impact of the crisis'!$C27,'Regional Crises'!$B$1:$R$66,5,FALSE)),'Crisis Indicator Data'!G24/VLOOKUP('Impact of the crisis'!$E27,'Country Indicator Data'!$B$4:$P$300,14,FALSE)))</f>
        <v>1</v>
      </c>
      <c r="L27" s="240">
        <f t="shared" si="2"/>
        <v>5</v>
      </c>
      <c r="M27" s="240">
        <f t="shared" si="3"/>
        <v>5</v>
      </c>
      <c r="N27" s="240">
        <f t="shared" si="4"/>
        <v>5</v>
      </c>
      <c r="O27" s="240">
        <f>IF('Crisis Indicator Data'!H24="x","x",IF('Crisis Indicator Data'!H24=0,0,IF(LOG('Crisis Indicator Data'!H24)&lt;O$4,0,IF(LOG('Crisis Indicator Data'!H24)&gt;O$3,5,ROUND(5-(O$3-LOG('Crisis Indicator Data'!H24))/(O$3-O$4)*5,1)))))</f>
        <v>4.2</v>
      </c>
      <c r="P27" s="143">
        <f>IF('Crisis Indicator Data'!H24="x","x",'Crisis Indicator Data'!H24/'Crisis Indicator Data'!G24)</f>
        <v>0.21764705882352942</v>
      </c>
      <c r="Q27" s="240">
        <f t="shared" si="5"/>
        <v>1</v>
      </c>
      <c r="R27" s="240">
        <f t="shared" si="6"/>
        <v>2.6</v>
      </c>
      <c r="S27" s="240">
        <f>IF('Crisis Indicator Data'!I24="x","x",IF('Crisis Indicator Data'!I24=0,0,IF(LOG('Crisis Indicator Data'!I24)&lt;S$4,0,IF(LOG('Crisis Indicator Data'!I24)&gt;S$3,5,ROUND(5-(S$3-LOG('Crisis Indicator Data'!I24))/(S$3-S$4)*5,1)))))</f>
        <v>3.8</v>
      </c>
      <c r="T27" s="143">
        <f>IF('Crisis Indicator Data'!H24="x","x",IF('Crisis Indicator Data'!I24="x","x",'Crisis Indicator Data'!I24/'Crisis Indicator Data'!H24))</f>
        <v>4.0900900900900899E-2</v>
      </c>
      <c r="U27" s="240">
        <f t="shared" si="7"/>
        <v>1.4</v>
      </c>
      <c r="V27" s="240">
        <f t="shared" si="8"/>
        <v>2.6</v>
      </c>
      <c r="W27" s="240">
        <f>IF('Crisis Indicator Data'!L24="x","x",IF('Crisis Indicator Data'!L24=0,0,IF(LOG('Crisis Indicator Data'!L24)&lt;W$4,0,IF(LOG('Crisis Indicator Data'!L24)&gt;W$3,5,ROUND(5-(W$3-LOG('Crisis Indicator Data'!L24))/(W$3-W$4)*5,1)))))</f>
        <v>3.8</v>
      </c>
      <c r="X27" s="247">
        <f>IF(OR('Crisis Indicator Data'!L24="x",'Crisis Indicator Data'!H24="x"),"x",'Crisis Indicator Data'!L24/'Crisis Indicator Data'!H24)</f>
        <v>4.1801801801801801E-5</v>
      </c>
      <c r="Y27" s="240">
        <f t="shared" si="9"/>
        <v>2.1</v>
      </c>
      <c r="Z27" s="240">
        <f t="shared" si="10"/>
        <v>3</v>
      </c>
      <c r="AA27" s="240">
        <f t="shared" si="11"/>
        <v>2.8</v>
      </c>
      <c r="AB27" s="248">
        <f t="shared" si="12"/>
        <v>2.7</v>
      </c>
    </row>
    <row r="28" spans="1:28" x14ac:dyDescent="0.35">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8" t="str">
        <f>'Crisis Indicator Data'!E25</f>
        <v>COL</v>
      </c>
      <c r="F28" s="246">
        <f>IF('Crisis Indicator Data'!F25="x","x",IF(LOG('Crisis Indicator Data'!F25)&lt;F$4,0,IF(LOG('Crisis Indicator Data'!F25)&gt;F$3,5,ROUND(5-(F$3-LOG('Crisis Indicator Data'!F25))/(F$3-F$4)*5,1))))</f>
        <v>3.5</v>
      </c>
      <c r="G28" s="143">
        <f>IF('Crisis Indicator Data'!F25="x","x",IF(B28="Regional crisis",('Crisis Indicator Data'!F25/VLOOKUP('Impact of the crisis'!$C28,'Regional Crises'!$B$1:$R$66,4,FALSE)),'Crisis Indicator Data'!F25/VLOOKUP('Impact of the crisis'!$E28,'Country Indicator Data'!$B$4:$P$300,15,FALSE)))</f>
        <v>0.12019648490310951</v>
      </c>
      <c r="H28" s="240">
        <f t="shared" si="0"/>
        <v>0.5</v>
      </c>
      <c r="I28" s="240">
        <f t="shared" si="1"/>
        <v>2</v>
      </c>
      <c r="J28" s="240">
        <f>IF('Crisis Indicator Data'!G25="x","x",IF(LOG('Crisis Indicator Data'!G25)&lt;J$4,0,IF(LOG('Crisis Indicator Data'!G25)&gt;J$3,5,ROUND(5-(J$3-LOG('Crisis Indicator Data'!G25))/(J$3-J$4)*5,1))))</f>
        <v>4.5</v>
      </c>
      <c r="K28" s="143">
        <f>IF('Crisis Indicator Data'!G25="x","x",IF(B28="Regional crisis",('Crisis Indicator Data'!G25/VLOOKUP('Impact of the crisis'!$C28,'Regional Crises'!$B$1:$R$66,5,FALSE)),'Crisis Indicator Data'!G25/VLOOKUP('Impact of the crisis'!$E28,'Country Indicator Data'!$B$4:$P$300,14,FALSE)))</f>
        <v>0.45025490196078433</v>
      </c>
      <c r="L28" s="240">
        <f t="shared" si="2"/>
        <v>2.2000000000000002</v>
      </c>
      <c r="M28" s="240">
        <f t="shared" si="3"/>
        <v>3.35</v>
      </c>
      <c r="N28" s="240">
        <f t="shared" si="4"/>
        <v>2.7</v>
      </c>
      <c r="O28" s="240">
        <f>IF('Crisis Indicator Data'!H25="x","x",IF('Crisis Indicator Data'!H25=0,0,IF(LOG('Crisis Indicator Data'!H25)&lt;O$4,0,IF(LOG('Crisis Indicator Data'!H25)&gt;O$3,5,ROUND(5-(O$3-LOG('Crisis Indicator Data'!H25))/(O$3-O$4)*5,1)))))</f>
        <v>3.7</v>
      </c>
      <c r="P28" s="143">
        <f>IF('Crisis Indicator Data'!H25="x","x",'Crisis Indicator Data'!H25/'Crisis Indicator Data'!G25)</f>
        <v>0.23995122588511955</v>
      </c>
      <c r="Q28" s="240">
        <f t="shared" si="5"/>
        <v>1.2</v>
      </c>
      <c r="R28" s="240">
        <f t="shared" si="6"/>
        <v>2.4500000000000002</v>
      </c>
      <c r="S28" s="240">
        <f>IF('Crisis Indicator Data'!I25="x","x",IF('Crisis Indicator Data'!I25=0,0,IF(LOG('Crisis Indicator Data'!I25)&lt;S$4,0,IF(LOG('Crisis Indicator Data'!I25)&gt;S$3,5,ROUND(5-(S$3-LOG('Crisis Indicator Data'!I25))/(S$3-S$4)*5,1)))))</f>
        <v>4.7</v>
      </c>
      <c r="T28" s="143">
        <f>IF('Crisis Indicator Data'!H25="x","x",IF('Crisis Indicator Data'!I25="x","x",'Crisis Indicator Data'!I25/'Crisis Indicator Data'!H25))</f>
        <v>0.33430127041742286</v>
      </c>
      <c r="U28" s="240">
        <f t="shared" si="7"/>
        <v>5</v>
      </c>
      <c r="V28" s="240">
        <f t="shared" si="8"/>
        <v>4.9000000000000004</v>
      </c>
      <c r="W28" s="240">
        <f>IF('Crisis Indicator Data'!L25="x","x",IF('Crisis Indicator Data'!L25=0,0,IF(LOG('Crisis Indicator Data'!L25)&lt;W$4,0,IF(LOG('Crisis Indicator Data'!L25)&gt;W$3,5,ROUND(5-(W$3-LOG('Crisis Indicator Data'!L25))/(W$3-W$4)*5,1)))))</f>
        <v>3.7</v>
      </c>
      <c r="X28" s="247">
        <f>IF(OR('Crisis Indicator Data'!L25="x",'Crisis Indicator Data'!H25="x"),"x",'Crisis Indicator Data'!L25/'Crisis Indicator Data'!H25)</f>
        <v>6.5698729582577126E-5</v>
      </c>
      <c r="Y28" s="240">
        <f t="shared" si="9"/>
        <v>3.3</v>
      </c>
      <c r="Z28" s="240">
        <f t="shared" si="10"/>
        <v>3.5</v>
      </c>
      <c r="AA28" s="240">
        <f t="shared" si="11"/>
        <v>4.3</v>
      </c>
      <c r="AB28" s="248">
        <f t="shared" si="12"/>
        <v>3.5</v>
      </c>
    </row>
    <row r="29" spans="1:28" x14ac:dyDescent="0.35">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8" t="str">
        <f>'Crisis Indicator Data'!E26</f>
        <v>CRI</v>
      </c>
      <c r="F29" s="246">
        <f>IF('Crisis Indicator Data'!F26="x","x",IF(LOG('Crisis Indicator Data'!F26)&lt;F$4,0,IF(LOG('Crisis Indicator Data'!F26)&gt;F$3,5,ROUND(5-(F$3-LOG('Crisis Indicator Data'!F26))/(F$3-F$4)*5,1))))</f>
        <v>1.1000000000000001</v>
      </c>
      <c r="G29" s="143">
        <f>IF('Crisis Indicator Data'!F26="x","x",IF(B29="Regional crisis",('Crisis Indicator Data'!F26/VLOOKUP('Impact of the crisis'!$C29,'Regional Crises'!$B$1:$R$66,4,FALSE)),'Crisis Indicator Data'!F26/VLOOKUP('Impact of the crisis'!$E29,'Country Indicator Data'!$B$4:$P$300,15,FALSE)))</f>
        <v>8.7387387387387383E-2</v>
      </c>
      <c r="H29" s="240">
        <f t="shared" si="0"/>
        <v>0.3</v>
      </c>
      <c r="I29" s="240">
        <f t="shared" si="1"/>
        <v>0.70000000000000007</v>
      </c>
      <c r="J29" s="240">
        <f>IF('Crisis Indicator Data'!G26="x","x",IF(LOG('Crisis Indicator Data'!G26)&lt;J$4,0,IF(LOG('Crisis Indicator Data'!G26)&gt;J$3,5,ROUND(5-(J$3-LOG('Crisis Indicator Data'!G26))/(J$3-J$4)*5,1))))</f>
        <v>0.2</v>
      </c>
      <c r="K29" s="143">
        <f>IF('Crisis Indicator Data'!G26="x","x",IF(B29="Regional crisis",('Crisis Indicator Data'!G26/VLOOKUP('Impact of the crisis'!$C29,'Regional Crises'!$B$1:$R$66,5,FALSE)),'Crisis Indicator Data'!G26/VLOOKUP('Impact of the crisis'!$E29,'Country Indicator Data'!$B$4:$P$300,14,FALSE)))</f>
        <v>0.21118359739049394</v>
      </c>
      <c r="L29" s="240">
        <f t="shared" si="2"/>
        <v>1</v>
      </c>
      <c r="M29" s="240">
        <f t="shared" si="3"/>
        <v>0.6</v>
      </c>
      <c r="N29" s="240">
        <f t="shared" si="4"/>
        <v>0.7</v>
      </c>
      <c r="O29" s="240">
        <f>IF('Crisis Indicator Data'!H26="x","x",IF('Crisis Indicator Data'!H26=0,0,IF(LOG('Crisis Indicator Data'!H26)&lt;O$4,0,IF(LOG('Crisis Indicator Data'!H26)&gt;O$3,5,ROUND(5-(O$3-LOG('Crisis Indicator Data'!H26))/(O$3-O$4)*5,1)))))</f>
        <v>1.1000000000000001</v>
      </c>
      <c r="P29" s="143">
        <f>IF('Crisis Indicator Data'!H26="x","x",'Crisis Indicator Data'!H26/'Crisis Indicator Data'!G26)</f>
        <v>0.13239187996469551</v>
      </c>
      <c r="Q29" s="240">
        <f t="shared" si="5"/>
        <v>0.6</v>
      </c>
      <c r="R29" s="240">
        <f t="shared" si="6"/>
        <v>0.85000000000000009</v>
      </c>
      <c r="S29" s="240">
        <f>IF('Crisis Indicator Data'!I26="x","x",IF('Crisis Indicator Data'!I26=0,0,IF(LOG('Crisis Indicator Data'!I26)&lt;S$4,0,IF(LOG('Crisis Indicator Data'!I26)&gt;S$3,5,ROUND(5-(S$3-LOG('Crisis Indicator Data'!I26))/(S$3-S$4)*5,1)))))</f>
        <v>3.1</v>
      </c>
      <c r="T29" s="143">
        <f>IF('Crisis Indicator Data'!H26="x","x",IF('Crisis Indicator Data'!I26="x","x",'Crisis Indicator Data'!I26/'Crisis Indicator Data'!H26))</f>
        <v>1</v>
      </c>
      <c r="U29" s="240">
        <f t="shared" si="7"/>
        <v>5</v>
      </c>
      <c r="V29" s="240">
        <f t="shared" si="8"/>
        <v>4.0999999999999996</v>
      </c>
      <c r="W29" s="240" t="str">
        <f>IF('Crisis Indicator Data'!L26="x","x",IF('Crisis Indicator Data'!L26=0,0,IF(LOG('Crisis Indicator Data'!L26)&lt;W$4,0,IF(LOG('Crisis Indicator Data'!L26)&gt;W$3,5,ROUND(5-(W$3-LOG('Crisis Indicator Data'!L26))/(W$3-W$4)*5,1)))))</f>
        <v>x</v>
      </c>
      <c r="X29" s="247" t="str">
        <f>IF(OR('Crisis Indicator Data'!L26="x",'Crisis Indicator Data'!H26="x"),"x",'Crisis Indicator Data'!L26/'Crisis Indicator Data'!H26)</f>
        <v>x</v>
      </c>
      <c r="Y29" s="240" t="str">
        <f t="shared" si="9"/>
        <v>x</v>
      </c>
      <c r="Z29" s="240" t="str">
        <f t="shared" si="10"/>
        <v>x</v>
      </c>
      <c r="AA29" s="240">
        <f t="shared" si="11"/>
        <v>4.0999999999999996</v>
      </c>
      <c r="AB29" s="248">
        <f t="shared" si="12"/>
        <v>2.8</v>
      </c>
    </row>
    <row r="30" spans="1:28" x14ac:dyDescent="0.35">
      <c r="A30" s="146" t="str">
        <f>'Crisis Indicator Data'!A27</f>
        <v>Multiple crises in Djibouti</v>
      </c>
      <c r="B30" s="147" t="str">
        <f>'Crisis Indicator Data'!B27</f>
        <v>Multiple crises country</v>
      </c>
      <c r="C30" s="147" t="str">
        <f>'Crisis Indicator Data'!C27</f>
        <v>DJI001</v>
      </c>
      <c r="D30" s="147" t="str">
        <f>'Crisis Indicator Data'!D27</f>
        <v>Djibouti</v>
      </c>
      <c r="E30" s="148" t="str">
        <f>'Crisis Indicator Data'!E27</f>
        <v>DJI</v>
      </c>
      <c r="F30" s="246">
        <f>IF('Crisis Indicator Data'!F27="x","x",IF(LOG('Crisis Indicator Data'!F27)&lt;F$4,0,IF(LOG('Crisis Indicator Data'!F27)&gt;F$3,5,ROUND(5-(F$3-LOG('Crisis Indicator Data'!F27))/(F$3-F$4)*5,1))))</f>
        <v>2.2999999999999998</v>
      </c>
      <c r="G30" s="143">
        <f>IF('Crisis Indicator Data'!F27="x","x",IF(B30="Regional crisis",('Crisis Indicator Data'!F27/VLOOKUP('Impact of the crisis'!$C30,'Regional Crises'!$B$1:$R$66,4,FALSE)),'Crisis Indicator Data'!F27/VLOOKUP('Impact of the crisis'!$E30,'Country Indicator Data'!$B$4:$P$300,15,FALSE)))</f>
        <v>1</v>
      </c>
      <c r="H30" s="240">
        <f t="shared" si="0"/>
        <v>5</v>
      </c>
      <c r="I30" s="240">
        <f t="shared" si="1"/>
        <v>3.65</v>
      </c>
      <c r="J30" s="240">
        <f>IF('Crisis Indicator Data'!G27="x","x",IF(LOG('Crisis Indicator Data'!G27)&lt;J$4,0,IF(LOG('Crisis Indicator Data'!G27)&gt;J$3,5,ROUND(5-(J$3-LOG('Crisis Indicator Data'!G27))/(J$3-J$4)*5,1))))</f>
        <v>0</v>
      </c>
      <c r="K30" s="143">
        <f>IF('Crisis Indicator Data'!G27="x","x",IF(B30="Regional crisis",('Crisis Indicator Data'!G27/VLOOKUP('Impact of the crisis'!$C30,'Regional Crises'!$B$1:$R$66,5,FALSE)),'Crisis Indicator Data'!G27/VLOOKUP('Impact of the crisis'!$E30,'Country Indicator Data'!$B$4:$P$300,14,FALSE)))</f>
        <v>1</v>
      </c>
      <c r="L30" s="240">
        <f t="shared" si="2"/>
        <v>5</v>
      </c>
      <c r="M30" s="240">
        <f t="shared" si="3"/>
        <v>2.5</v>
      </c>
      <c r="N30" s="240">
        <f t="shared" si="4"/>
        <v>3.1</v>
      </c>
      <c r="O30" s="240">
        <f>IF('Crisis Indicator Data'!H27="x","x",IF('Crisis Indicator Data'!H27=0,0,IF(LOG('Crisis Indicator Data'!H27)&lt;O$4,0,IF(LOG('Crisis Indicator Data'!H27)&gt;O$3,5,ROUND(5-(O$3-LOG('Crisis Indicator Data'!H27))/(O$3-O$4)*5,1)))))</f>
        <v>2.1</v>
      </c>
      <c r="P30" s="143">
        <f>IF('Crisis Indicator Data'!H27="x","x",'Crisis Indicator Data'!H27/'Crisis Indicator Data'!G27)</f>
        <v>0.576171875</v>
      </c>
      <c r="Q30" s="240">
        <f t="shared" si="5"/>
        <v>2.9</v>
      </c>
      <c r="R30" s="240">
        <f t="shared" si="6"/>
        <v>2.5</v>
      </c>
      <c r="S30" s="240">
        <f>IF('Crisis Indicator Data'!I27="x","x",IF('Crisis Indicator Data'!I27=0,0,IF(LOG('Crisis Indicator Data'!I27)&lt;S$4,0,IF(LOG('Crisis Indicator Data'!I27)&gt;S$3,5,ROUND(5-(S$3-LOG('Crisis Indicator Data'!I27))/(S$3-S$4)*5,1)))))</f>
        <v>2.2000000000000002</v>
      </c>
      <c r="T30" s="143">
        <f>IF('Crisis Indicator Data'!H27="x","x",IF('Crisis Indicator Data'!I27="x","x",'Crisis Indicator Data'!I27/'Crisis Indicator Data'!H27))</f>
        <v>6.1016949152542375E-2</v>
      </c>
      <c r="U30" s="240">
        <f t="shared" si="7"/>
        <v>2</v>
      </c>
      <c r="V30" s="240">
        <f t="shared" si="8"/>
        <v>2.1</v>
      </c>
      <c r="W30" s="240">
        <f>IF('Crisis Indicator Data'!L27="x","x",IF('Crisis Indicator Data'!L27=0,0,IF(LOG('Crisis Indicator Data'!L27)&lt;W$4,0,IF(LOG('Crisis Indicator Data'!L27)&gt;W$3,5,ROUND(5-(W$3-LOG('Crisis Indicator Data'!L27))/(W$3-W$4)*5,1)))))</f>
        <v>0</v>
      </c>
      <c r="X30" s="247">
        <f>IF(OR('Crisis Indicator Data'!L27="x",'Crisis Indicator Data'!H27="x"),"x",'Crisis Indicator Data'!L27/'Crisis Indicator Data'!H27)</f>
        <v>0</v>
      </c>
      <c r="Y30" s="240">
        <f t="shared" si="9"/>
        <v>0</v>
      </c>
      <c r="Z30" s="240">
        <f t="shared" si="10"/>
        <v>0</v>
      </c>
      <c r="AA30" s="240">
        <f t="shared" si="11"/>
        <v>1.2</v>
      </c>
      <c r="AB30" s="248">
        <f t="shared" si="12"/>
        <v>1.9</v>
      </c>
    </row>
    <row r="31" spans="1:28" x14ac:dyDescent="0.35">
      <c r="A31" s="146" t="str">
        <f>'Crisis Indicator Data'!A28</f>
        <v>Mixed migration in Djibouti</v>
      </c>
      <c r="B31" s="147" t="str">
        <f>'Crisis Indicator Data'!B28</f>
        <v>International displacement</v>
      </c>
      <c r="C31" s="147" t="str">
        <f>'Crisis Indicator Data'!C28</f>
        <v>DJI002</v>
      </c>
      <c r="D31" s="147" t="str">
        <f>'Crisis Indicator Data'!D28</f>
        <v>Djibouti</v>
      </c>
      <c r="E31" s="148" t="str">
        <f>'Crisis Indicator Data'!E28</f>
        <v>DJI</v>
      </c>
      <c r="F31" s="246">
        <f>IF('Crisis Indicator Data'!F28="x","x",IF(LOG('Crisis Indicator Data'!F28)&lt;F$4,0,IF(LOG('Crisis Indicator Data'!F28)&gt;F$3,5,ROUND(5-(F$3-LOG('Crisis Indicator Data'!F28))/(F$3-F$4)*5,1))))</f>
        <v>2.2999999999999998</v>
      </c>
      <c r="G31" s="143">
        <f>IF('Crisis Indicator Data'!F28="x","x",IF(B31="Regional crisis",('Crisis Indicator Data'!F28/VLOOKUP('Impact of the crisis'!$C31,'Regional Crises'!$B$1:$R$66,4,FALSE)),'Crisis Indicator Data'!F28/VLOOKUP('Impact of the crisis'!$E31,'Country Indicator Data'!$B$4:$P$300,15,FALSE)))</f>
        <v>1</v>
      </c>
      <c r="H31" s="240">
        <f t="shared" si="0"/>
        <v>5</v>
      </c>
      <c r="I31" s="240">
        <f t="shared" si="1"/>
        <v>3.65</v>
      </c>
      <c r="J31" s="240">
        <f>IF('Crisis Indicator Data'!G28="x","x",IF(LOG('Crisis Indicator Data'!G28)&lt;J$4,0,IF(LOG('Crisis Indicator Data'!G28)&gt;J$3,5,ROUND(5-(J$3-LOG('Crisis Indicator Data'!G28))/(J$3-J$4)*5,1))))</f>
        <v>0</v>
      </c>
      <c r="K31" s="143">
        <f>IF('Crisis Indicator Data'!G28="x","x",IF(B31="Regional crisis",('Crisis Indicator Data'!G28/VLOOKUP('Impact of the crisis'!$C31,'Regional Crises'!$B$1:$R$66,5,FALSE)),'Crisis Indicator Data'!G28/VLOOKUP('Impact of the crisis'!$E31,'Country Indicator Data'!$B$4:$P$300,14,FALSE)))</f>
        <v>1</v>
      </c>
      <c r="L31" s="240">
        <f t="shared" si="2"/>
        <v>5</v>
      </c>
      <c r="M31" s="240">
        <f t="shared" si="3"/>
        <v>2.5</v>
      </c>
      <c r="N31" s="240">
        <f t="shared" si="4"/>
        <v>3.1</v>
      </c>
      <c r="O31" s="240">
        <f>IF('Crisis Indicator Data'!H28="x","x",IF('Crisis Indicator Data'!H28=0,0,IF(LOG('Crisis Indicator Data'!H28)&lt;O$4,0,IF(LOG('Crisis Indicator Data'!H28)&gt;O$3,5,ROUND(5-(O$3-LOG('Crisis Indicator Data'!H28))/(O$3-O$4)*5,1)))))</f>
        <v>0.1</v>
      </c>
      <c r="P31" s="143">
        <f>IF('Crisis Indicator Data'!H28="x","x",'Crisis Indicator Data'!H28/'Crisis Indicator Data'!G28)</f>
        <v>3.515625E-2</v>
      </c>
      <c r="Q31" s="240">
        <f t="shared" si="5"/>
        <v>0.1</v>
      </c>
      <c r="R31" s="240">
        <f t="shared" si="6"/>
        <v>0.1</v>
      </c>
      <c r="S31" s="240">
        <f>IF('Crisis Indicator Data'!I28="x","x",IF('Crisis Indicator Data'!I28=0,0,IF(LOG('Crisis Indicator Data'!I28)&lt;S$4,0,IF(LOG('Crisis Indicator Data'!I28)&gt;S$3,5,ROUND(5-(S$3-LOG('Crisis Indicator Data'!I28))/(S$3-S$4)*5,1)))))</f>
        <v>2.2000000000000002</v>
      </c>
      <c r="T31" s="143">
        <f>IF('Crisis Indicator Data'!H28="x","x",IF('Crisis Indicator Data'!I28="x","x",'Crisis Indicator Data'!I28/'Crisis Indicator Data'!H28))</f>
        <v>1</v>
      </c>
      <c r="U31" s="240">
        <f t="shared" si="7"/>
        <v>5</v>
      </c>
      <c r="V31" s="240">
        <f t="shared" si="8"/>
        <v>3.6</v>
      </c>
      <c r="W31" s="240">
        <f>IF('Crisis Indicator Data'!L28="x","x",IF('Crisis Indicator Data'!L28=0,0,IF(LOG('Crisis Indicator Data'!L28)&lt;W$4,0,IF(LOG('Crisis Indicator Data'!L28)&gt;W$3,5,ROUND(5-(W$3-LOG('Crisis Indicator Data'!L28))/(W$3-W$4)*5,1)))))</f>
        <v>0</v>
      </c>
      <c r="X31" s="247">
        <f>IF(OR('Crisis Indicator Data'!L28="x",'Crisis Indicator Data'!H28="x"),"x",'Crisis Indicator Data'!L28/'Crisis Indicator Data'!H28)</f>
        <v>0</v>
      </c>
      <c r="Y31" s="240">
        <f t="shared" si="9"/>
        <v>0</v>
      </c>
      <c r="Z31" s="240">
        <f t="shared" si="10"/>
        <v>0</v>
      </c>
      <c r="AA31" s="240">
        <f t="shared" si="11"/>
        <v>2.2000000000000002</v>
      </c>
      <c r="AB31" s="248">
        <f t="shared" si="12"/>
        <v>1.3</v>
      </c>
    </row>
    <row r="32" spans="1:28" x14ac:dyDescent="0.35">
      <c r="A32" s="146" t="str">
        <f>'Crisis Indicator Data'!A29</f>
        <v>Drought in Djibouti</v>
      </c>
      <c r="B32" s="147" t="str">
        <f>'Crisis Indicator Data'!B29</f>
        <v>Drought</v>
      </c>
      <c r="C32" s="147" t="str">
        <f>'Crisis Indicator Data'!C29</f>
        <v>DJI003</v>
      </c>
      <c r="D32" s="147" t="str">
        <f>'Crisis Indicator Data'!D29</f>
        <v>Djibouti</v>
      </c>
      <c r="E32" s="148" t="str">
        <f>'Crisis Indicator Data'!E29</f>
        <v>DJI</v>
      </c>
      <c r="F32" s="246">
        <f>IF('Crisis Indicator Data'!F29="x","x",IF(LOG('Crisis Indicator Data'!F29)&lt;F$4,0,IF(LOG('Crisis Indicator Data'!F29)&gt;F$3,5,ROUND(5-(F$3-LOG('Crisis Indicator Data'!F29))/(F$3-F$4)*5,1))))</f>
        <v>2.2999999999999998</v>
      </c>
      <c r="G32" s="143">
        <f>IF('Crisis Indicator Data'!F29="x","x",IF(B32="Regional crisis",('Crisis Indicator Data'!F29/VLOOKUP('Impact of the crisis'!$C32,'Regional Crises'!$B$1:$R$66,4,FALSE)),'Crisis Indicator Data'!F29/VLOOKUP('Impact of the crisis'!$E32,'Country Indicator Data'!$B$4:$P$300,15,FALSE)))</f>
        <v>1</v>
      </c>
      <c r="H32" s="240">
        <f t="shared" si="0"/>
        <v>5</v>
      </c>
      <c r="I32" s="240">
        <f t="shared" si="1"/>
        <v>3.65</v>
      </c>
      <c r="J32" s="240">
        <f>IF('Crisis Indicator Data'!G29="x","x",IF(LOG('Crisis Indicator Data'!G29)&lt;J$4,0,IF(LOG('Crisis Indicator Data'!G29)&gt;J$3,5,ROUND(5-(J$3-LOG('Crisis Indicator Data'!G29))/(J$3-J$4)*5,1))))</f>
        <v>0</v>
      </c>
      <c r="K32" s="143">
        <f>IF('Crisis Indicator Data'!G29="x","x",IF(B32="Regional crisis",('Crisis Indicator Data'!G29/VLOOKUP('Impact of the crisis'!$C32,'Regional Crises'!$B$1:$R$66,5,FALSE)),'Crisis Indicator Data'!G29/VLOOKUP('Impact of the crisis'!$E32,'Country Indicator Data'!$B$4:$P$300,14,FALSE)))</f>
        <v>1</v>
      </c>
      <c r="L32" s="240">
        <f t="shared" si="2"/>
        <v>5</v>
      </c>
      <c r="M32" s="240">
        <f t="shared" si="3"/>
        <v>2.5</v>
      </c>
      <c r="N32" s="240">
        <f t="shared" si="4"/>
        <v>3.1</v>
      </c>
      <c r="O32" s="240">
        <f>IF('Crisis Indicator Data'!H29="x","x",IF('Crisis Indicator Data'!H29=0,0,IF(LOG('Crisis Indicator Data'!H29)&lt;O$4,0,IF(LOG('Crisis Indicator Data'!H29)&gt;O$3,5,ROUND(5-(O$3-LOG('Crisis Indicator Data'!H29))/(O$3-O$4)*5,1)))))</f>
        <v>2.1</v>
      </c>
      <c r="P32" s="143">
        <f>IF('Crisis Indicator Data'!H29="x","x",'Crisis Indicator Data'!H29/'Crisis Indicator Data'!G29)</f>
        <v>0.541015625</v>
      </c>
      <c r="Q32" s="240">
        <f t="shared" si="5"/>
        <v>2.7</v>
      </c>
      <c r="R32" s="240">
        <f t="shared" si="6"/>
        <v>2.4000000000000004</v>
      </c>
      <c r="S32" s="240" t="str">
        <f>IF('Crisis Indicator Data'!I29="x","x",IF('Crisis Indicator Data'!I29=0,0,IF(LOG('Crisis Indicator Data'!I29)&lt;S$4,0,IF(LOG('Crisis Indicator Data'!I29)&gt;S$3,5,ROUND(5-(S$3-LOG('Crisis Indicator Data'!I29))/(S$3-S$4)*5,1)))))</f>
        <v>x</v>
      </c>
      <c r="T32" s="143" t="str">
        <f>IF('Crisis Indicator Data'!H29="x","x",IF('Crisis Indicator Data'!I29="x","x",'Crisis Indicator Data'!I29/'Crisis Indicator Data'!H29))</f>
        <v>x</v>
      </c>
      <c r="U32" s="240" t="str">
        <f t="shared" si="7"/>
        <v>x</v>
      </c>
      <c r="V32" s="240" t="str">
        <f t="shared" si="8"/>
        <v>x</v>
      </c>
      <c r="W32" s="240">
        <f>IF('Crisis Indicator Data'!L29="x","x",IF('Crisis Indicator Data'!L29=0,0,IF(LOG('Crisis Indicator Data'!L29)&lt;W$4,0,IF(LOG('Crisis Indicator Data'!L29)&gt;W$3,5,ROUND(5-(W$3-LOG('Crisis Indicator Data'!L29))/(W$3-W$4)*5,1)))))</f>
        <v>0</v>
      </c>
      <c r="X32" s="247">
        <f>IF(OR('Crisis Indicator Data'!L29="x",'Crisis Indicator Data'!H29="x"),"x",'Crisis Indicator Data'!L29/'Crisis Indicator Data'!H29)</f>
        <v>0</v>
      </c>
      <c r="Y32" s="240">
        <f t="shared" si="9"/>
        <v>0</v>
      </c>
      <c r="Z32" s="240">
        <f t="shared" si="10"/>
        <v>0</v>
      </c>
      <c r="AA32" s="240">
        <f t="shared" si="11"/>
        <v>0</v>
      </c>
      <c r="AB32" s="248">
        <f t="shared" si="12"/>
        <v>1.3</v>
      </c>
    </row>
    <row r="33" spans="1:28" x14ac:dyDescent="0.35">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8" t="str">
        <f>'Crisis Indicator Data'!E30</f>
        <v>DOM</v>
      </c>
      <c r="F33" s="246">
        <f>IF('Crisis Indicator Data'!F30="x","x",IF(LOG('Crisis Indicator Data'!F30)&lt;F$4,0,IF(LOG('Crisis Indicator Data'!F30)&gt;F$3,5,ROUND(5-(F$3-LOG('Crisis Indicator Data'!F30))/(F$3-F$4)*5,1))))</f>
        <v>2.8</v>
      </c>
      <c r="G33" s="143">
        <f>IF('Crisis Indicator Data'!F30="x","x",IF(B33="Regional crisis",('Crisis Indicator Data'!F30/VLOOKUP('Impact of the crisis'!$C33,'Regional Crises'!$B$1:$R$66,4,FALSE)),'Crisis Indicator Data'!F30/VLOOKUP('Impact of the crisis'!$E33,'Country Indicator Data'!$B$4:$P$300,15,FALSE)))</f>
        <v>1</v>
      </c>
      <c r="H33" s="240">
        <f t="shared" si="0"/>
        <v>5</v>
      </c>
      <c r="I33" s="240">
        <f t="shared" si="1"/>
        <v>3.9</v>
      </c>
      <c r="J33" s="240">
        <f>IF('Crisis Indicator Data'!G30="x","x",IF(LOG('Crisis Indicator Data'!G30)&lt;J$4,0,IF(LOG('Crisis Indicator Data'!G30)&gt;J$3,5,ROUND(5-(J$3-LOG('Crisis Indicator Data'!G30))/(J$3-J$4)*5,1))))</f>
        <v>3.3</v>
      </c>
      <c r="K33" s="143">
        <f>IF('Crisis Indicator Data'!G30="x","x",IF(B33="Regional crisis",('Crisis Indicator Data'!G30/VLOOKUP('Impact of the crisis'!$C33,'Regional Crises'!$B$1:$R$66,5,FALSE)),'Crisis Indicator Data'!G30/VLOOKUP('Impact of the crisis'!$E33,'Country Indicator Data'!$B$4:$P$300,14,FALSE)))</f>
        <v>1</v>
      </c>
      <c r="L33" s="240">
        <f t="shared" si="2"/>
        <v>5</v>
      </c>
      <c r="M33" s="240">
        <f t="shared" si="3"/>
        <v>4.1500000000000004</v>
      </c>
      <c r="N33" s="240">
        <f t="shared" si="4"/>
        <v>4</v>
      </c>
      <c r="O33" s="240">
        <f>IF('Crisis Indicator Data'!H30="x","x",IF('Crisis Indicator Data'!H30=0,0,IF(LOG('Crisis Indicator Data'!H30)&lt;O$4,0,IF(LOG('Crisis Indicator Data'!H30)&gt;O$3,5,ROUND(5-(O$3-LOG('Crisis Indicator Data'!H30))/(O$3-O$4)*5,1)))))</f>
        <v>4.0999999999999996</v>
      </c>
      <c r="P33" s="143">
        <f>IF('Crisis Indicator Data'!H30="x","x",'Crisis Indicator Data'!H30/'Crisis Indicator Data'!G30)</f>
        <v>0.94342461631056274</v>
      </c>
      <c r="Q33" s="240">
        <f t="shared" si="5"/>
        <v>4.7</v>
      </c>
      <c r="R33" s="240">
        <f t="shared" si="6"/>
        <v>4.4000000000000004</v>
      </c>
      <c r="S33" s="240">
        <f>IF('Crisis Indicator Data'!I30="x","x",IF('Crisis Indicator Data'!I30=0,0,IF(LOG('Crisis Indicator Data'!I30)&lt;S$4,0,IF(LOG('Crisis Indicator Data'!I30)&gt;S$3,5,ROUND(5-(S$3-LOG('Crisis Indicator Data'!I30))/(S$3-S$4)*5,1)))))</f>
        <v>2.9</v>
      </c>
      <c r="T33" s="143">
        <f>IF('Crisis Indicator Data'!H30="x","x",IF('Crisis Indicator Data'!I30="x","x",'Crisis Indicator Data'!I30/'Crisis Indicator Data'!H30))</f>
        <v>1.2227538543328018E-2</v>
      </c>
      <c r="U33" s="240">
        <f t="shared" si="7"/>
        <v>0.4</v>
      </c>
      <c r="V33" s="240">
        <f t="shared" si="8"/>
        <v>1.7</v>
      </c>
      <c r="W33" s="240" t="str">
        <f>IF('Crisis Indicator Data'!L30="x","x",IF('Crisis Indicator Data'!L30=0,0,IF(LOG('Crisis Indicator Data'!L30)&lt;W$4,0,IF(LOG('Crisis Indicator Data'!L30)&gt;W$3,5,ROUND(5-(W$3-LOG('Crisis Indicator Data'!L30))/(W$3-W$4)*5,1)))))</f>
        <v>x</v>
      </c>
      <c r="X33" s="247" t="str">
        <f>IF(OR('Crisis Indicator Data'!L30="x",'Crisis Indicator Data'!H30="x"),"x",'Crisis Indicator Data'!L30/'Crisis Indicator Data'!H30)</f>
        <v>x</v>
      </c>
      <c r="Y33" s="240" t="str">
        <f t="shared" si="9"/>
        <v>x</v>
      </c>
      <c r="Z33" s="240" t="str">
        <f t="shared" si="10"/>
        <v>x</v>
      </c>
      <c r="AA33" s="240">
        <f t="shared" si="11"/>
        <v>1.7</v>
      </c>
      <c r="AB33" s="248">
        <f t="shared" si="12"/>
        <v>3.3</v>
      </c>
    </row>
    <row r="34" spans="1:28" x14ac:dyDescent="0.35">
      <c r="A34" s="146" t="str">
        <f>'Crisis Indicator Data'!A31</f>
        <v>Mixed migration flows in Algeria</v>
      </c>
      <c r="B34" s="147" t="str">
        <f>'Crisis Indicator Data'!B31</f>
        <v>International displacement</v>
      </c>
      <c r="C34" s="147" t="str">
        <f>'Crisis Indicator Data'!C31</f>
        <v>DZA002</v>
      </c>
      <c r="D34" s="147" t="str">
        <f>'Crisis Indicator Data'!D31</f>
        <v>Algeria</v>
      </c>
      <c r="E34" s="148" t="str">
        <f>'Crisis Indicator Data'!E31</f>
        <v>DZA</v>
      </c>
      <c r="F34" s="246">
        <f>IF('Crisis Indicator Data'!F31="x","x",IF(LOG('Crisis Indicator Data'!F31)&lt;F$4,0,IF(LOG('Crisis Indicator Data'!F31)&gt;F$3,5,ROUND(5-(F$3-LOG('Crisis Indicator Data'!F31))/(F$3-F$4)*5,1))))</f>
        <v>5</v>
      </c>
      <c r="G34" s="143">
        <f>IF('Crisis Indicator Data'!F31="x","x",IF(B34="Regional crisis",('Crisis Indicator Data'!F31/VLOOKUP('Impact of the crisis'!$C34,'Regional Crises'!$B$1:$R$66,4,FALSE)),'Crisis Indicator Data'!F31/VLOOKUP('Impact of the crisis'!$E34,'Country Indicator Data'!$B$4:$P$300,15,FALSE)))</f>
        <v>0.99968888304815684</v>
      </c>
      <c r="H34" s="240">
        <f t="shared" si="0"/>
        <v>5</v>
      </c>
      <c r="I34" s="240">
        <f t="shared" si="1"/>
        <v>5</v>
      </c>
      <c r="J34" s="240">
        <f>IF('Crisis Indicator Data'!G31="x","x",IF(LOG('Crisis Indicator Data'!G31)&lt;J$4,0,IF(LOG('Crisis Indicator Data'!G31)&gt;J$3,5,ROUND(5-(J$3-LOG('Crisis Indicator Data'!G31))/(J$3-J$4)*5,1))))</f>
        <v>5</v>
      </c>
      <c r="K34" s="143">
        <f>IF('Crisis Indicator Data'!G31="x","x",IF(B34="Regional crisis",('Crisis Indicator Data'!G31/VLOOKUP('Impact of the crisis'!$C34,'Regional Crises'!$B$1:$R$66,5,FALSE)),'Crisis Indicator Data'!G31/VLOOKUP('Impact of the crisis'!$E34,'Country Indicator Data'!$B$4:$P$300,14,FALSE)))</f>
        <v>1</v>
      </c>
      <c r="L34" s="240">
        <f t="shared" si="2"/>
        <v>5</v>
      </c>
      <c r="M34" s="240">
        <f t="shared" si="3"/>
        <v>5</v>
      </c>
      <c r="N34" s="240">
        <f t="shared" si="4"/>
        <v>5</v>
      </c>
      <c r="O34" s="240" t="str">
        <f>IF('Crisis Indicator Data'!H31="x","x",IF('Crisis Indicator Data'!H31=0,0,IF(LOG('Crisis Indicator Data'!H31)&lt;O$4,0,IF(LOG('Crisis Indicator Data'!H31)&gt;O$3,5,ROUND(5-(O$3-LOG('Crisis Indicator Data'!H31))/(O$3-O$4)*5,1)))))</f>
        <v>x</v>
      </c>
      <c r="P34" s="143" t="str">
        <f>IF('Crisis Indicator Data'!H31="x","x",'Crisis Indicator Data'!H31/'Crisis Indicator Data'!G31)</f>
        <v>x</v>
      </c>
      <c r="Q34" s="240" t="str">
        <f t="shared" si="5"/>
        <v>x</v>
      </c>
      <c r="R34" s="240" t="str">
        <f t="shared" si="6"/>
        <v>x</v>
      </c>
      <c r="S34" s="240" t="str">
        <f>IF('Crisis Indicator Data'!I31="x","x",IF('Crisis Indicator Data'!I31=0,0,IF(LOG('Crisis Indicator Data'!I31)&lt;S$4,0,IF(LOG('Crisis Indicator Data'!I31)&gt;S$3,5,ROUND(5-(S$3-LOG('Crisis Indicator Data'!I31))/(S$3-S$4)*5,1)))))</f>
        <v>x</v>
      </c>
      <c r="T34" s="143" t="str">
        <f>IF('Crisis Indicator Data'!H31="x","x",IF('Crisis Indicator Data'!I31="x","x",'Crisis Indicator Data'!I31/'Crisis Indicator Data'!H31))</f>
        <v>x</v>
      </c>
      <c r="U34" s="240" t="str">
        <f t="shared" si="7"/>
        <v>x</v>
      </c>
      <c r="V34" s="240" t="str">
        <f t="shared" si="8"/>
        <v>x</v>
      </c>
      <c r="W34" s="240">
        <f>IF('Crisis Indicator Data'!L31="x","x",IF('Crisis Indicator Data'!L31=0,0,IF(LOG('Crisis Indicator Data'!L31)&lt;W$4,0,IF(LOG('Crisis Indicator Data'!L31)&gt;W$3,5,ROUND(5-(W$3-LOG('Crisis Indicator Data'!L31))/(W$3-W$4)*5,1)))))</f>
        <v>3.1</v>
      </c>
      <c r="X34" s="247" t="str">
        <f>IF(OR('Crisis Indicator Data'!L31="x",'Crisis Indicator Data'!H31="x"),"x",'Crisis Indicator Data'!L31/'Crisis Indicator Data'!H31)</f>
        <v>x</v>
      </c>
      <c r="Y34" s="240" t="str">
        <f t="shared" si="9"/>
        <v>x</v>
      </c>
      <c r="Z34" s="240">
        <f t="shared" si="10"/>
        <v>3.1</v>
      </c>
      <c r="AA34" s="240">
        <f t="shared" si="11"/>
        <v>3.1</v>
      </c>
      <c r="AB34" s="248">
        <f t="shared" si="12"/>
        <v>3.1</v>
      </c>
    </row>
    <row r="35" spans="1:28" x14ac:dyDescent="0.35">
      <c r="A35" s="146" t="str">
        <f>'Crisis Indicator Data'!A32</f>
        <v>Sahrawi refugees in Algeria</v>
      </c>
      <c r="B35" s="147" t="str">
        <f>'Crisis Indicator Data'!B32</f>
        <v>International displacement</v>
      </c>
      <c r="C35" s="147" t="str">
        <f>'Crisis Indicator Data'!C32</f>
        <v>DZA003</v>
      </c>
      <c r="D35" s="147" t="str">
        <f>'Crisis Indicator Data'!D32</f>
        <v>Algeria</v>
      </c>
      <c r="E35" s="148" t="str">
        <f>'Crisis Indicator Data'!E32</f>
        <v>DZA</v>
      </c>
      <c r="F35" s="246">
        <f>IF('Crisis Indicator Data'!F32="x","x",IF(LOG('Crisis Indicator Data'!F32)&lt;F$4,0,IF(LOG('Crisis Indicator Data'!F32)&gt;F$3,5,ROUND(5-(F$3-LOG('Crisis Indicator Data'!F32))/(F$3-F$4)*5,1))))</f>
        <v>3.7</v>
      </c>
      <c r="G35" s="143">
        <f>IF('Crisis Indicator Data'!F32="x","x",IF(B35="Regional crisis",('Crisis Indicator Data'!F32/VLOOKUP('Impact of the crisis'!$C35,'Regional Crises'!$B$1:$R$66,4,FALSE)),'Crisis Indicator Data'!F32/VLOOKUP('Impact of the crisis'!$E35,'Country Indicator Data'!$B$4:$P$300,15,FALSE)))</f>
        <v>6.6757888452186873E-2</v>
      </c>
      <c r="H35" s="240">
        <f t="shared" si="0"/>
        <v>0.2</v>
      </c>
      <c r="I35" s="240">
        <f t="shared" si="1"/>
        <v>1.9500000000000002</v>
      </c>
      <c r="J35" s="240">
        <f>IF('Crisis Indicator Data'!G32="x","x",IF(LOG('Crisis Indicator Data'!G32)&lt;J$4,0,IF(LOG('Crisis Indicator Data'!G32)&gt;J$3,5,ROUND(5-(J$3-LOG('Crisis Indicator Data'!G32))/(J$3-J$4)*5,1))))</f>
        <v>0</v>
      </c>
      <c r="K35" s="143">
        <f>IF('Crisis Indicator Data'!G32="x","x",IF(B35="Regional crisis",('Crisis Indicator Data'!G32/VLOOKUP('Impact of the crisis'!$C35,'Regional Crises'!$B$1:$R$66,5,FALSE)),'Crisis Indicator Data'!G32/VLOOKUP('Impact of the crisis'!$E35,'Country Indicator Data'!$B$4:$P$300,14,FALSE)))</f>
        <v>5.0640385139431371E-3</v>
      </c>
      <c r="L35" s="240">
        <f t="shared" si="2"/>
        <v>0</v>
      </c>
      <c r="M35" s="240">
        <f t="shared" si="3"/>
        <v>0</v>
      </c>
      <c r="N35" s="240">
        <f t="shared" si="4"/>
        <v>1.1000000000000001</v>
      </c>
      <c r="O35" s="240">
        <f>IF('Crisis Indicator Data'!H32="x","x",IF('Crisis Indicator Data'!H32=0,0,IF(LOG('Crisis Indicator Data'!H32)&lt;O$4,0,IF(LOG('Crisis Indicator Data'!H32)&gt;O$3,5,ROUND(5-(O$3-LOG('Crisis Indicator Data'!H32))/(O$3-O$4)*5,1)))))</f>
        <v>1.2</v>
      </c>
      <c r="P35" s="143">
        <f>IF('Crisis Indicator Data'!H32="x","x",'Crisis Indicator Data'!H32/'Crisis Indicator Data'!G32)</f>
        <v>0.78026905829596416</v>
      </c>
      <c r="Q35" s="240">
        <f t="shared" si="5"/>
        <v>3.9</v>
      </c>
      <c r="R35" s="240">
        <f t="shared" si="6"/>
        <v>2.5499999999999998</v>
      </c>
      <c r="S35" s="240">
        <f>IF('Crisis Indicator Data'!I32="x","x",IF('Crisis Indicator Data'!I32=0,0,IF(LOG('Crisis Indicator Data'!I32)&lt;S$4,0,IF(LOG('Crisis Indicator Data'!I32)&gt;S$3,5,ROUND(5-(S$3-LOG('Crisis Indicator Data'!I32))/(S$3-S$4)*5,1)))))</f>
        <v>3.2</v>
      </c>
      <c r="T35" s="143">
        <f>IF('Crisis Indicator Data'!H32="x","x",IF('Crisis Indicator Data'!I32="x","x",'Crisis Indicator Data'!I32/'Crisis Indicator Data'!H32))</f>
        <v>1</v>
      </c>
      <c r="U35" s="240">
        <f t="shared" si="7"/>
        <v>5</v>
      </c>
      <c r="V35" s="240">
        <f t="shared" si="8"/>
        <v>4.0999999999999996</v>
      </c>
      <c r="W35" s="240">
        <f>IF('Crisis Indicator Data'!L32="x","x",IF('Crisis Indicator Data'!L32=0,0,IF(LOG('Crisis Indicator Data'!L32)&lt;W$4,0,IF(LOG('Crisis Indicator Data'!L32)&gt;W$3,5,ROUND(5-(W$3-LOG('Crisis Indicator Data'!L32))/(W$3-W$4)*5,1)))))</f>
        <v>0</v>
      </c>
      <c r="X35" s="247">
        <f>IF(OR('Crisis Indicator Data'!L32="x",'Crisis Indicator Data'!H32="x"),"x",'Crisis Indicator Data'!L32/'Crisis Indicator Data'!H32)</f>
        <v>5.7471264367816091E-6</v>
      </c>
      <c r="Y35" s="240">
        <f t="shared" si="9"/>
        <v>0.3</v>
      </c>
      <c r="Z35" s="240">
        <f t="shared" si="10"/>
        <v>0.2</v>
      </c>
      <c r="AA35" s="240">
        <f t="shared" si="11"/>
        <v>2.6</v>
      </c>
      <c r="AB35" s="248">
        <f t="shared" si="12"/>
        <v>2.6</v>
      </c>
    </row>
    <row r="36" spans="1:28" x14ac:dyDescent="0.35">
      <c r="A36" s="146" t="str">
        <f>'Crisis Indicator Data'!A33</f>
        <v>Multiple crises in Algeria</v>
      </c>
      <c r="B36" s="147" t="str">
        <f>'Crisis Indicator Data'!B33</f>
        <v>Multiple crises country</v>
      </c>
      <c r="C36" s="147" t="str">
        <f>'Crisis Indicator Data'!C33</f>
        <v>DZA004</v>
      </c>
      <c r="D36" s="147" t="str">
        <f>'Crisis Indicator Data'!D33</f>
        <v>Algeria</v>
      </c>
      <c r="E36" s="148" t="str">
        <f>'Crisis Indicator Data'!E33</f>
        <v>DZA</v>
      </c>
      <c r="F36" s="246">
        <f>IF('Crisis Indicator Data'!F33="x","x",IF(LOG('Crisis Indicator Data'!F33)&lt;F$4,0,IF(LOG('Crisis Indicator Data'!F33)&gt;F$3,5,ROUND(5-(F$3-LOG('Crisis Indicator Data'!F33))/(F$3-F$4)*5,1))))</f>
        <v>5</v>
      </c>
      <c r="G36" s="143">
        <f>IF('Crisis Indicator Data'!F33="x","x",IF(B36="Regional crisis",('Crisis Indicator Data'!F33/VLOOKUP('Impact of the crisis'!$C36,'Regional Crises'!$B$1:$R$66,4,FALSE)),'Crisis Indicator Data'!F33/VLOOKUP('Impact of the crisis'!$E36,'Country Indicator Data'!$B$4:$P$300,15,FALSE)))</f>
        <v>0.99968888304815684</v>
      </c>
      <c r="H36" s="240">
        <f t="shared" si="0"/>
        <v>5</v>
      </c>
      <c r="I36" s="240">
        <f t="shared" si="1"/>
        <v>5</v>
      </c>
      <c r="J36" s="240">
        <f>IF('Crisis Indicator Data'!G33="x","x",IF(LOG('Crisis Indicator Data'!G33)&lt;J$4,0,IF(LOG('Crisis Indicator Data'!G33)&gt;J$3,5,ROUND(5-(J$3-LOG('Crisis Indicator Data'!G33))/(J$3-J$4)*5,1))))</f>
        <v>5</v>
      </c>
      <c r="K36" s="143">
        <f>IF('Crisis Indicator Data'!G33="x","x",IF(B36="Regional crisis",('Crisis Indicator Data'!G33/VLOOKUP('Impact of the crisis'!$C36,'Regional Crises'!$B$1:$R$66,5,FALSE)),'Crisis Indicator Data'!G33/VLOOKUP('Impact of the crisis'!$E36,'Country Indicator Data'!$B$4:$P$300,14,FALSE)))</f>
        <v>1</v>
      </c>
      <c r="L36" s="240">
        <f t="shared" si="2"/>
        <v>5</v>
      </c>
      <c r="M36" s="240">
        <f t="shared" si="3"/>
        <v>5</v>
      </c>
      <c r="N36" s="240">
        <f t="shared" si="4"/>
        <v>5</v>
      </c>
      <c r="O36" s="240" t="str">
        <f>IF('Crisis Indicator Data'!H33="x","x",IF('Crisis Indicator Data'!H33=0,0,IF(LOG('Crisis Indicator Data'!H33)&lt;O$4,0,IF(LOG('Crisis Indicator Data'!H33)&gt;O$3,5,ROUND(5-(O$3-LOG('Crisis Indicator Data'!H33))/(O$3-O$4)*5,1)))))</f>
        <v>x</v>
      </c>
      <c r="P36" s="143" t="str">
        <f>IF('Crisis Indicator Data'!H33="x","x",'Crisis Indicator Data'!H33/'Crisis Indicator Data'!G33)</f>
        <v>x</v>
      </c>
      <c r="Q36" s="240" t="str">
        <f t="shared" si="5"/>
        <v>x</v>
      </c>
      <c r="R36" s="240" t="str">
        <f t="shared" si="6"/>
        <v>x</v>
      </c>
      <c r="S36" s="240" t="str">
        <f>IF('Crisis Indicator Data'!I33="x","x",IF('Crisis Indicator Data'!I33=0,0,IF(LOG('Crisis Indicator Data'!I33)&lt;S$4,0,IF(LOG('Crisis Indicator Data'!I33)&gt;S$3,5,ROUND(5-(S$3-LOG('Crisis Indicator Data'!I33))/(S$3-S$4)*5,1)))))</f>
        <v>x</v>
      </c>
      <c r="T36" s="143" t="str">
        <f>IF('Crisis Indicator Data'!H33="x","x",IF('Crisis Indicator Data'!I33="x","x",'Crisis Indicator Data'!I33/'Crisis Indicator Data'!H33))</f>
        <v>x</v>
      </c>
      <c r="U36" s="240" t="str">
        <f t="shared" si="7"/>
        <v>x</v>
      </c>
      <c r="V36" s="240" t="str">
        <f t="shared" si="8"/>
        <v>x</v>
      </c>
      <c r="W36" s="240">
        <f>IF('Crisis Indicator Data'!L33="x","x",IF('Crisis Indicator Data'!L33=0,0,IF(LOG('Crisis Indicator Data'!L33)&lt;W$4,0,IF(LOG('Crisis Indicator Data'!L33)&gt;W$3,5,ROUND(5-(W$3-LOG('Crisis Indicator Data'!L33))/(W$3-W$4)*5,1)))))</f>
        <v>3.1</v>
      </c>
      <c r="X36" s="247" t="str">
        <f>IF(OR('Crisis Indicator Data'!L33="x",'Crisis Indicator Data'!H33="x"),"x",'Crisis Indicator Data'!L33/'Crisis Indicator Data'!H33)</f>
        <v>x</v>
      </c>
      <c r="Y36" s="240" t="str">
        <f t="shared" si="9"/>
        <v>x</v>
      </c>
      <c r="Z36" s="240">
        <f t="shared" si="10"/>
        <v>3.1</v>
      </c>
      <c r="AA36" s="240">
        <f t="shared" si="11"/>
        <v>3.1</v>
      </c>
      <c r="AB36" s="248">
        <f t="shared" si="12"/>
        <v>3.1</v>
      </c>
    </row>
    <row r="37" spans="1:28" x14ac:dyDescent="0.35">
      <c r="A37" s="146" t="str">
        <f>'Crisis Indicator Data'!A34</f>
        <v>Venezuela displacement in Ecuador</v>
      </c>
      <c r="B37" s="147" t="str">
        <f>'Crisis Indicator Data'!B34</f>
        <v>International displacement</v>
      </c>
      <c r="C37" s="147" t="str">
        <f>'Crisis Indicator Data'!C34</f>
        <v>ECU002</v>
      </c>
      <c r="D37" s="147" t="str">
        <f>'Crisis Indicator Data'!D34</f>
        <v>Ecuador</v>
      </c>
      <c r="E37" s="148" t="str">
        <f>'Crisis Indicator Data'!E34</f>
        <v>ECU</v>
      </c>
      <c r="F37" s="246">
        <f>IF('Crisis Indicator Data'!F34="x","x",IF(LOG('Crisis Indicator Data'!F34)&lt;F$4,0,IF(LOG('Crisis Indicator Data'!F34)&gt;F$3,5,ROUND(5-(F$3-LOG('Crisis Indicator Data'!F34))/(F$3-F$4)*5,1))))</f>
        <v>0.9</v>
      </c>
      <c r="G37" s="143">
        <f>IF('Crisis Indicator Data'!F34="x","x",IF(B37="Regional crisis",('Crisis Indicator Data'!F34/VLOOKUP('Impact of the crisis'!$C37,'Regional Crises'!$B$1:$R$66,4,FALSE)),'Crisis Indicator Data'!F34/VLOOKUP('Impact of the crisis'!$E37,'Country Indicator Data'!$B$4:$P$300,15,FALSE)))</f>
        <v>1.3887099371879529E-2</v>
      </c>
      <c r="H37" s="240">
        <f t="shared" si="0"/>
        <v>0</v>
      </c>
      <c r="I37" s="240">
        <f t="shared" si="1"/>
        <v>0.45</v>
      </c>
      <c r="J37" s="240">
        <f>IF('Crisis Indicator Data'!G34="x","x",IF(LOG('Crisis Indicator Data'!G34)&lt;J$4,0,IF(LOG('Crisis Indicator Data'!G34)&gt;J$3,5,ROUND(5-(J$3-LOG('Crisis Indicator Data'!G34))/(J$3-J$4)*5,1))))</f>
        <v>2.9</v>
      </c>
      <c r="K37" s="143">
        <f>IF('Crisis Indicator Data'!G34="x","x",IF(B37="Regional crisis",('Crisis Indicator Data'!G34/VLOOKUP('Impact of the crisis'!$C37,'Regional Crises'!$B$1:$R$66,5,FALSE)),'Crisis Indicator Data'!G34/VLOOKUP('Impact of the crisis'!$E37,'Country Indicator Data'!$B$4:$P$300,14,FALSE)))</f>
        <v>0.51138353765323996</v>
      </c>
      <c r="L37" s="240">
        <f t="shared" si="2"/>
        <v>2.5</v>
      </c>
      <c r="M37" s="240">
        <f t="shared" si="3"/>
        <v>2.7</v>
      </c>
      <c r="N37" s="240">
        <f t="shared" si="4"/>
        <v>1.7</v>
      </c>
      <c r="O37" s="240">
        <f>IF('Crisis Indicator Data'!H34="x","x",IF('Crisis Indicator Data'!H34=0,0,IF(LOG('Crisis Indicator Data'!H34)&lt;O$4,0,IF(LOG('Crisis Indicator Data'!H34)&gt;O$3,5,ROUND(5-(O$3-LOG('Crisis Indicator Data'!H34))/(O$3-O$4)*5,1)))))</f>
        <v>2.5</v>
      </c>
      <c r="P37" s="143">
        <f>IF('Crisis Indicator Data'!H34="x","x",'Crisis Indicator Data'!H34/'Crisis Indicator Data'!G34)</f>
        <v>0.13342992623814542</v>
      </c>
      <c r="Q37" s="240">
        <f t="shared" si="5"/>
        <v>0.6</v>
      </c>
      <c r="R37" s="240">
        <f t="shared" si="6"/>
        <v>1.55</v>
      </c>
      <c r="S37" s="240">
        <f>IF('Crisis Indicator Data'!I34="x","x",IF('Crisis Indicator Data'!I34=0,0,IF(LOG('Crisis Indicator Data'!I34)&lt;S$4,0,IF(LOG('Crisis Indicator Data'!I34)&gt;S$3,5,ROUND(5-(S$3-LOG('Crisis Indicator Data'!I34))/(S$3-S$4)*5,1)))))</f>
        <v>3.7</v>
      </c>
      <c r="T37" s="143">
        <f>IF('Crisis Indicator Data'!H34="x","x",IF('Crisis Indicator Data'!I34="x","x",'Crisis Indicator Data'!I34/'Crisis Indicator Data'!H34))</f>
        <v>0.4106614017769003</v>
      </c>
      <c r="U37" s="240">
        <f t="shared" si="7"/>
        <v>5</v>
      </c>
      <c r="V37" s="240">
        <f t="shared" si="8"/>
        <v>4.4000000000000004</v>
      </c>
      <c r="W37" s="240">
        <f>IF('Crisis Indicator Data'!L34="x","x",IF('Crisis Indicator Data'!L34=0,0,IF(LOG('Crisis Indicator Data'!L34)&lt;W$4,0,IF(LOG('Crisis Indicator Data'!L34)&gt;W$3,5,ROUND(5-(W$3-LOG('Crisis Indicator Data'!L34))/(W$3-W$4)*5,1)))))</f>
        <v>0</v>
      </c>
      <c r="X37" s="247">
        <f>IF(OR('Crisis Indicator Data'!L34="x",'Crisis Indicator Data'!H34="x"),"x",'Crisis Indicator Data'!L34/'Crisis Indicator Data'!H34)</f>
        <v>9.8716683119447189E-7</v>
      </c>
      <c r="Y37" s="240">
        <f t="shared" si="9"/>
        <v>0</v>
      </c>
      <c r="Z37" s="240">
        <f t="shared" si="10"/>
        <v>0</v>
      </c>
      <c r="AA37" s="240">
        <f t="shared" si="11"/>
        <v>2.8</v>
      </c>
      <c r="AB37" s="248">
        <f t="shared" si="12"/>
        <v>2.2000000000000002</v>
      </c>
    </row>
    <row r="38" spans="1:28" x14ac:dyDescent="0.35">
      <c r="A38" s="146" t="str">
        <f>'Crisis Indicator Data'!A35</f>
        <v>Syrian Refugee Crisis in Egypt</v>
      </c>
      <c r="B38" s="147" t="str">
        <f>'Crisis Indicator Data'!B35</f>
        <v>International displacement</v>
      </c>
      <c r="C38" s="147" t="str">
        <f>'Crisis Indicator Data'!C35</f>
        <v>EGY002</v>
      </c>
      <c r="D38" s="147" t="str">
        <f>'Crisis Indicator Data'!D35</f>
        <v>Egypt</v>
      </c>
      <c r="E38" s="148" t="str">
        <f>'Crisis Indicator Data'!E35</f>
        <v>EGY</v>
      </c>
      <c r="F38" s="246">
        <f>IF('Crisis Indicator Data'!F35="x","x",IF(LOG('Crisis Indicator Data'!F35)&lt;F$4,0,IF(LOG('Crisis Indicator Data'!F35)&gt;F$3,5,ROUND(5-(F$3-LOG('Crisis Indicator Data'!F35))/(F$3-F$4)*5,1))))</f>
        <v>3.3</v>
      </c>
      <c r="G38" s="143">
        <f>IF('Crisis Indicator Data'!F35="x","x",IF(B38="Regional crisis",('Crisis Indicator Data'!F35/VLOOKUP('Impact of the crisis'!$C38,'Regional Crises'!$B$1:$R$66,4,FALSE)),'Crisis Indicator Data'!F35/VLOOKUP('Impact of the crisis'!$E38,'Country Indicator Data'!$B$4:$P$300,15,FALSE)))</f>
        <v>9.1488271635943544E-2</v>
      </c>
      <c r="H38" s="240">
        <f t="shared" ref="H38:H69" si="13">IF(G38="x","x",IF(G38&lt;H$4,0,IF(G38&gt;H$3,5,ROUND(5-(H$3-G38)/(H$3-H$4)*5,1))))</f>
        <v>0.4</v>
      </c>
      <c r="I38" s="240">
        <f t="shared" ref="I38:I69" si="14">IF(AND(H38="x",F38="x"),"x",AVERAGE(F38,H38))</f>
        <v>1.8499999999999999</v>
      </c>
      <c r="J38" s="240">
        <f>IF('Crisis Indicator Data'!G35="x","x",IF(LOG('Crisis Indicator Data'!G35)&lt;J$4,0,IF(LOG('Crisis Indicator Data'!G35)&gt;J$3,5,ROUND(5-(J$3-LOG('Crisis Indicator Data'!G35))/(J$3-J$4)*5,1))))</f>
        <v>4.5999999999999996</v>
      </c>
      <c r="K38" s="143">
        <f>IF('Crisis Indicator Data'!G35="x","x",IF(B38="Regional crisis",('Crisis Indicator Data'!G35/VLOOKUP('Impact of the crisis'!$C38,'Regional Crises'!$B$1:$R$66,5,FALSE)),'Crisis Indicator Data'!G35/VLOOKUP('Impact of the crisis'!$E38,'Country Indicator Data'!$B$4:$P$300,14,FALSE)))</f>
        <v>0.23257177477671157</v>
      </c>
      <c r="L38" s="240">
        <f t="shared" ref="L38:L69" si="15">IF(K38="x","x",IF(K38&lt;L$4,0,IF(K38&gt;L$3,5,ROUND(5-(L$3-K38)/(L$3-L$4)*5,1))))</f>
        <v>1.1000000000000001</v>
      </c>
      <c r="M38" s="240">
        <f t="shared" ref="M38:M69" si="16">IF(AND(L38="x",J38="x"),"x",AVERAGE(J38,L38))</f>
        <v>2.8499999999999996</v>
      </c>
      <c r="N38" s="240">
        <f t="shared" ref="N38:N69" si="17">IF(AND(M38="x",I38="x"),"x",IF(OR(M38="x",I38="x"),AVERAGE(I38,M38),ROUND((5-GEOMEAN(((5-I38)/5*4+1),((5-M38)/5*4+1)))/4*5,1)))</f>
        <v>2.4</v>
      </c>
      <c r="O38" s="240">
        <f>IF('Crisis Indicator Data'!H35="x","x",IF('Crisis Indicator Data'!H35=0,0,IF(LOG('Crisis Indicator Data'!H35)&lt;O$4,0,IF(LOG('Crisis Indicator Data'!H35)&gt;O$3,5,ROUND(5-(O$3-LOG('Crisis Indicator Data'!H35))/(O$3-O$4)*5,1)))))</f>
        <v>3.2</v>
      </c>
      <c r="P38" s="143">
        <f>IF('Crisis Indicator Data'!H35="x","x",'Crisis Indicator Data'!H35/'Crisis Indicator Data'!G35)</f>
        <v>0.11815126050420167</v>
      </c>
      <c r="Q38" s="240">
        <f t="shared" ref="Q38:Q69" si="18">IF(P38="x","x",IF(P38&lt;Q$4,0,IF(P38&gt;Q$3,5,ROUND(5-(Q$3-P38)/(Q$3-Q$4)*5,1))))</f>
        <v>0.5</v>
      </c>
      <c r="R38" s="240">
        <f t="shared" ref="R38:R69" si="19">IF(AND(Q38="x",O38="x"),"x",AVERAGE(O38,Q38))</f>
        <v>1.85</v>
      </c>
      <c r="S38" s="240">
        <f>IF('Crisis Indicator Data'!I35="x","x",IF('Crisis Indicator Data'!I35=0,0,IF(LOG('Crisis Indicator Data'!I35)&lt;S$4,0,IF(LOG('Crisis Indicator Data'!I35)&gt;S$3,5,ROUND(5-(S$3-LOG('Crisis Indicator Data'!I35))/(S$3-S$4)*5,1)))))</f>
        <v>3.9</v>
      </c>
      <c r="T38" s="143">
        <f>IF('Crisis Indicator Data'!H35="x","x",IF('Crisis Indicator Data'!I35="x","x",'Crisis Indicator Data'!I35/'Crisis Indicator Data'!H35))</f>
        <v>0.17780938833570412</v>
      </c>
      <c r="U38" s="240">
        <f t="shared" ref="U38:U69" si="20">IF(T38="x","x",IF(T38&lt;U$4,0,IF(T38&gt;U$3,5,ROUND(5-(U$3-T38)/(U$3-U$4)*5,1))))</f>
        <v>5</v>
      </c>
      <c r="V38" s="240">
        <f t="shared" ref="V38:V69" si="21">IF(AND(U38="x",S38="x"),"x",ROUND(AVERAGE(S38,U38),1))</f>
        <v>4.5</v>
      </c>
      <c r="W38" s="240">
        <f>IF('Crisis Indicator Data'!L35="x","x",IF('Crisis Indicator Data'!L35=0,0,IF(LOG('Crisis Indicator Data'!L35)&lt;W$4,0,IF(LOG('Crisis Indicator Data'!L35)&gt;W$3,5,ROUND(5-(W$3-LOG('Crisis Indicator Data'!L35))/(W$3-W$4)*5,1)))))</f>
        <v>0</v>
      </c>
      <c r="X38" s="247">
        <f>IF(OR('Crisis Indicator Data'!L35="x",'Crisis Indicator Data'!H35="x"),"x",'Crisis Indicator Data'!L35/'Crisis Indicator Data'!H35)</f>
        <v>0</v>
      </c>
      <c r="Y38" s="240">
        <f t="shared" ref="Y38:Y69" si="22">IF(X38="x","x",IF(X38&lt;Y$4,0,IF(X38&gt;Y$3,5,ROUND(5-(Y$3-X38)/(Y$3-Y$4)*5,1))))</f>
        <v>0</v>
      </c>
      <c r="Z38" s="240">
        <f t="shared" ref="Z38:Z69" si="23">IF(AND(Y38="x",W38="x"),"x",ROUND(AVERAGE(W38,Y38),1))</f>
        <v>0</v>
      </c>
      <c r="AA38" s="240">
        <f t="shared" ref="AA38:AA69" si="24">IF(AND(V38="x",Z38="x"),"x",IF(OR(V38="x",Z38="x"),AVERAGE(V38,Z38),ROUND((5-GEOMEAN(((5-V38)/5*4+1),((5-Z38)/5*4+1)))/4*5,1)))</f>
        <v>2.9</v>
      </c>
      <c r="AB38" s="248">
        <f t="shared" ref="AB38:AB69" si="25">IF(AND(R38="x",AA38="x"),"x",IF(OR(R38="x",AA38="x"),AVERAGE(R38,AA38),ROUND((5-GEOMEAN(((5-R38)/5*4+1),((5-AA38)/5*4+1)))/4*5,1)))</f>
        <v>2.4</v>
      </c>
    </row>
    <row r="39" spans="1:28" x14ac:dyDescent="0.35">
      <c r="A39" s="146" t="str">
        <f>'Crisis Indicator Data'!A36</f>
        <v>Complex crisis in Eritrea</v>
      </c>
      <c r="B39" s="147" t="str">
        <f>'Crisis Indicator Data'!B36</f>
        <v>Complex crisis</v>
      </c>
      <c r="C39" s="147" t="str">
        <f>'Crisis Indicator Data'!C36</f>
        <v>ERI001</v>
      </c>
      <c r="D39" s="147" t="str">
        <f>'Crisis Indicator Data'!D36</f>
        <v>Eritrea</v>
      </c>
      <c r="E39" s="148" t="str">
        <f>'Crisis Indicator Data'!E36</f>
        <v>ERI</v>
      </c>
      <c r="F39" s="246">
        <f>IF('Crisis Indicator Data'!F36="x","x",IF(LOG('Crisis Indicator Data'!F36)&lt;F$4,0,IF(LOG('Crisis Indicator Data'!F36)&gt;F$3,5,ROUND(5-(F$3-LOG('Crisis Indicator Data'!F36))/(F$3-F$4)*5,1))))</f>
        <v>3.3</v>
      </c>
      <c r="G39" s="143">
        <f>IF('Crisis Indicator Data'!F36="x","x",IF(B39="Regional crisis",('Crisis Indicator Data'!F36/VLOOKUP('Impact of the crisis'!$C39,'Regional Crises'!$B$1:$R$66,4,FALSE)),'Crisis Indicator Data'!F36/VLOOKUP('Impact of the crisis'!$E39,'Country Indicator Data'!$B$4:$P$300,15,FALSE)))</f>
        <v>1</v>
      </c>
      <c r="H39" s="240">
        <f t="shared" si="13"/>
        <v>5</v>
      </c>
      <c r="I39" s="240">
        <f t="shared" si="14"/>
        <v>4.1500000000000004</v>
      </c>
      <c r="J39" s="240">
        <f>IF('Crisis Indicator Data'!G36="x","x",IF(LOG('Crisis Indicator Data'!G36)&lt;J$4,0,IF(LOG('Crisis Indicator Data'!G36)&gt;J$3,5,ROUND(5-(J$3-LOG('Crisis Indicator Data'!G36))/(J$3-J$4)*5,1))))</f>
        <v>2.6</v>
      </c>
      <c r="K39" s="143">
        <f>IF('Crisis Indicator Data'!G36="x","x",IF(B39="Regional crisis",('Crisis Indicator Data'!G36/VLOOKUP('Impact of the crisis'!$C39,'Regional Crises'!$B$1:$R$66,5,FALSE)),'Crisis Indicator Data'!G36/VLOOKUP('Impact of the crisis'!$E39,'Country Indicator Data'!$B$4:$P$300,14,FALSE)))</f>
        <v>1</v>
      </c>
      <c r="L39" s="240">
        <f t="shared" si="15"/>
        <v>5</v>
      </c>
      <c r="M39" s="240">
        <f t="shared" si="16"/>
        <v>3.8</v>
      </c>
      <c r="N39" s="240">
        <f t="shared" si="17"/>
        <v>4</v>
      </c>
      <c r="O39" s="240">
        <f>IF('Crisis Indicator Data'!H36="x","x",IF('Crisis Indicator Data'!H36=0,0,IF(LOG('Crisis Indicator Data'!H36)&lt;O$4,0,IF(LOG('Crisis Indicator Data'!H36)&gt;O$3,5,ROUND(5-(O$3-LOG('Crisis Indicator Data'!H36))/(O$3-O$4)*5,1)))))</f>
        <v>2.6</v>
      </c>
      <c r="P39" s="143">
        <f>IF('Crisis Indicator Data'!H36="x","x",'Crisis Indicator Data'!H36/'Crisis Indicator Data'!G36)</f>
        <v>0.19326783701079078</v>
      </c>
      <c r="Q39" s="240">
        <f t="shared" si="18"/>
        <v>0.9</v>
      </c>
      <c r="R39" s="240">
        <f t="shared" si="19"/>
        <v>1.75</v>
      </c>
      <c r="S39" s="240">
        <f>IF('Crisis Indicator Data'!I36="x","x",IF('Crisis Indicator Data'!I36=0,0,IF(LOG('Crisis Indicator Data'!I36)&lt;S$4,0,IF(LOG('Crisis Indicator Data'!I36)&gt;S$3,5,ROUND(5-(S$3-LOG('Crisis Indicator Data'!I36))/(S$3-S$4)*5,1)))))</f>
        <v>3.6</v>
      </c>
      <c r="T39" s="143">
        <f>IF('Crisis Indicator Data'!H36="x","x",IF('Crisis Indicator Data'!I36="x","x",'Crisis Indicator Data'!I36/'Crisis Indicator Data'!H36))</f>
        <v>0.26750000000000002</v>
      </c>
      <c r="U39" s="240">
        <f t="shared" si="20"/>
        <v>5</v>
      </c>
      <c r="V39" s="240">
        <f t="shared" si="21"/>
        <v>4.3</v>
      </c>
      <c r="W39" s="240" t="str">
        <f>IF('Crisis Indicator Data'!L36="x","x",IF('Crisis Indicator Data'!L36=0,0,IF(LOG('Crisis Indicator Data'!L36)&lt;W$4,0,IF(LOG('Crisis Indicator Data'!L36)&gt;W$3,5,ROUND(5-(W$3-LOG('Crisis Indicator Data'!L36))/(W$3-W$4)*5,1)))))</f>
        <v>x</v>
      </c>
      <c r="X39" s="247" t="str">
        <f>IF(OR('Crisis Indicator Data'!L36="x",'Crisis Indicator Data'!H36="x"),"x",'Crisis Indicator Data'!L36/'Crisis Indicator Data'!H36)</f>
        <v>x</v>
      </c>
      <c r="Y39" s="240" t="str">
        <f t="shared" si="22"/>
        <v>x</v>
      </c>
      <c r="Z39" s="240" t="str">
        <f t="shared" si="23"/>
        <v>x</v>
      </c>
      <c r="AA39" s="240">
        <f t="shared" si="24"/>
        <v>4.3</v>
      </c>
      <c r="AB39" s="248">
        <f t="shared" si="25"/>
        <v>3.3</v>
      </c>
    </row>
    <row r="40" spans="1:28" x14ac:dyDescent="0.35">
      <c r="A40" s="146" t="str">
        <f>'Crisis Indicator Data'!A37</f>
        <v>Mixed migration flows in spain</v>
      </c>
      <c r="B40" s="147" t="str">
        <f>'Crisis Indicator Data'!B37</f>
        <v>International displacement</v>
      </c>
      <c r="C40" s="147" t="str">
        <f>'Crisis Indicator Data'!C37</f>
        <v>ESP002</v>
      </c>
      <c r="D40" s="147" t="str">
        <f>'Crisis Indicator Data'!D37</f>
        <v>Spain</v>
      </c>
      <c r="E40" s="148" t="str">
        <f>'Crisis Indicator Data'!E37</f>
        <v>ESP</v>
      </c>
      <c r="F40" s="246">
        <f>IF('Crisis Indicator Data'!F37="x","x",IF(LOG('Crisis Indicator Data'!F37)&lt;F$4,0,IF(LOG('Crisis Indicator Data'!F37)&gt;F$3,5,ROUND(5-(F$3-LOG('Crisis Indicator Data'!F37))/(F$3-F$4)*5,1))))</f>
        <v>3.3</v>
      </c>
      <c r="G40" s="143">
        <f>IF('Crisis Indicator Data'!F37="x","x",IF(B40="Regional crisis",('Crisis Indicator Data'!F37/VLOOKUP('Impact of the crisis'!$C40,'Regional Crises'!$B$1:$R$66,4,FALSE)),'Crisis Indicator Data'!F37/VLOOKUP('Impact of the crisis'!$E40,'Country Indicator Data'!$B$4:$P$300,15,FALSE)))</f>
        <v>0.18514224025909118</v>
      </c>
      <c r="H40" s="240">
        <f t="shared" si="13"/>
        <v>0.8</v>
      </c>
      <c r="I40" s="240">
        <f t="shared" si="14"/>
        <v>2.0499999999999998</v>
      </c>
      <c r="J40" s="240">
        <f>IF('Crisis Indicator Data'!G37="x","x",IF(LOG('Crisis Indicator Data'!G37)&lt;J$4,0,IF(LOG('Crisis Indicator Data'!G37)&gt;J$3,5,ROUND(5-(J$3-LOG('Crisis Indicator Data'!G37))/(J$3-J$4)*5,1))))</f>
        <v>3.6</v>
      </c>
      <c r="K40" s="143">
        <f>IF('Crisis Indicator Data'!G37="x","x",IF(B40="Regional crisis",('Crisis Indicator Data'!G37/VLOOKUP('Impact of the crisis'!$C40,'Regional Crises'!$B$1:$R$66,5,FALSE)),'Crisis Indicator Data'!G37/VLOOKUP('Impact of the crisis'!$E40,'Country Indicator Data'!$B$4:$P$300,14,FALSE)))</f>
        <v>0.25454043375746116</v>
      </c>
      <c r="L40" s="240">
        <f t="shared" si="15"/>
        <v>1.2</v>
      </c>
      <c r="M40" s="240">
        <f t="shared" si="16"/>
        <v>2.4</v>
      </c>
      <c r="N40" s="240">
        <f t="shared" si="17"/>
        <v>2.2000000000000002</v>
      </c>
      <c r="O40" s="240">
        <f>IF('Crisis Indicator Data'!H37="x","x",IF('Crisis Indicator Data'!H37=0,0,IF(LOG('Crisis Indicator Data'!H37)&lt;O$4,0,IF(LOG('Crisis Indicator Data'!H37)&gt;O$3,5,ROUND(5-(O$3-LOG('Crisis Indicator Data'!H37))/(O$3-O$4)*5,1)))))</f>
        <v>0.9</v>
      </c>
      <c r="P40" s="143">
        <f>IF('Crisis Indicator Data'!H37="x","x",'Crisis Indicator Data'!H37/'Crisis Indicator Data'!G37)</f>
        <v>9.5969289827255271E-3</v>
      </c>
      <c r="Q40" s="240">
        <f t="shared" si="18"/>
        <v>0</v>
      </c>
      <c r="R40" s="240">
        <f t="shared" si="19"/>
        <v>0.45</v>
      </c>
      <c r="S40" s="240">
        <f>IF('Crisis Indicator Data'!I37="x","x",IF('Crisis Indicator Data'!I37=0,0,IF(LOG('Crisis Indicator Data'!I37)&lt;S$4,0,IF(LOG('Crisis Indicator Data'!I37)&gt;S$3,5,ROUND(5-(S$3-LOG('Crisis Indicator Data'!I37))/(S$3-S$4)*5,1)))))</f>
        <v>2.9</v>
      </c>
      <c r="T40" s="143">
        <f>IF('Crisis Indicator Data'!H37="x","x",IF('Crisis Indicator Data'!I37="x","x",'Crisis Indicator Data'!I37/'Crisis Indicator Data'!H37))</f>
        <v>1</v>
      </c>
      <c r="U40" s="240">
        <f t="shared" si="20"/>
        <v>5</v>
      </c>
      <c r="V40" s="240">
        <f t="shared" si="21"/>
        <v>4</v>
      </c>
      <c r="W40" s="240">
        <f>IF('Crisis Indicator Data'!L37="x","x",IF('Crisis Indicator Data'!L37=0,0,IF(LOG('Crisis Indicator Data'!L37)&lt;W$4,0,IF(LOG('Crisis Indicator Data'!L37)&gt;W$3,5,ROUND(5-(W$3-LOG('Crisis Indicator Data'!L37))/(W$3-W$4)*5,1)))))</f>
        <v>3</v>
      </c>
      <c r="X40" s="247">
        <f>IF(OR('Crisis Indicator Data'!L37="x",'Crisis Indicator Data'!H37="x"),"x",'Crisis Indicator Data'!L37/'Crisis Indicator Data'!H37)</f>
        <v>1.1391304347826087E-3</v>
      </c>
      <c r="Y40" s="240">
        <f t="shared" si="22"/>
        <v>5</v>
      </c>
      <c r="Z40" s="240">
        <f t="shared" si="23"/>
        <v>4</v>
      </c>
      <c r="AA40" s="240">
        <f t="shared" si="24"/>
        <v>4</v>
      </c>
      <c r="AB40" s="248">
        <f t="shared" si="25"/>
        <v>2.6</v>
      </c>
    </row>
    <row r="41" spans="1:28" x14ac:dyDescent="0.35">
      <c r="A41" s="146" t="str">
        <f>'Crisis Indicator Data'!A38</f>
        <v>Complex crisis in Ethiopia</v>
      </c>
      <c r="B41" s="147" t="str">
        <f>'Crisis Indicator Data'!B38</f>
        <v>Complex crisis</v>
      </c>
      <c r="C41" s="147" t="str">
        <f>'Crisis Indicator Data'!C38</f>
        <v>ETH001</v>
      </c>
      <c r="D41" s="147" t="str">
        <f>'Crisis Indicator Data'!D38</f>
        <v>Ethiopia</v>
      </c>
      <c r="E41" s="148" t="str">
        <f>'Crisis Indicator Data'!E38</f>
        <v>ETH</v>
      </c>
      <c r="F41" s="246">
        <f>IF('Crisis Indicator Data'!F38="x","x",IF(LOG('Crisis Indicator Data'!F38)&lt;F$4,0,IF(LOG('Crisis Indicator Data'!F38)&gt;F$3,5,ROUND(5-(F$3-LOG('Crisis Indicator Data'!F38))/(F$3-F$4)*5,1))))</f>
        <v>5</v>
      </c>
      <c r="G41" s="143">
        <f>IF('Crisis Indicator Data'!F38="x","x",IF(B41="Regional crisis",('Crisis Indicator Data'!F38/VLOOKUP('Impact of the crisis'!$C41,'Regional Crises'!$B$1:$R$66,4,FALSE)),'Crisis Indicator Data'!F38/VLOOKUP('Impact of the crisis'!$E41,'Country Indicator Data'!$B$4:$P$300,15,FALSE)))</f>
        <v>1.063652</v>
      </c>
      <c r="H41" s="240">
        <f t="shared" si="13"/>
        <v>5</v>
      </c>
      <c r="I41" s="240">
        <f t="shared" si="14"/>
        <v>5</v>
      </c>
      <c r="J41" s="240">
        <f>IF('Crisis Indicator Data'!G38="x","x",IF(LOG('Crisis Indicator Data'!G38)&lt;J$4,0,IF(LOG('Crisis Indicator Data'!G38)&gt;J$3,5,ROUND(5-(J$3-LOG('Crisis Indicator Data'!G38))/(J$3-J$4)*5,1))))</f>
        <v>5</v>
      </c>
      <c r="K41" s="143">
        <f>IF('Crisis Indicator Data'!G38="x","x",IF(B41="Regional crisis",('Crisis Indicator Data'!G38/VLOOKUP('Impact of the crisis'!$C41,'Regional Crises'!$B$1:$R$66,5,FALSE)),'Crisis Indicator Data'!G38/VLOOKUP('Impact of the crisis'!$E41,'Country Indicator Data'!$B$4:$P$300,14,FALSE)))</f>
        <v>0.85915492957746475</v>
      </c>
      <c r="L41" s="240">
        <f t="shared" si="15"/>
        <v>4.3</v>
      </c>
      <c r="M41" s="240">
        <f t="shared" si="16"/>
        <v>4.6500000000000004</v>
      </c>
      <c r="N41" s="240">
        <f t="shared" si="17"/>
        <v>4.8</v>
      </c>
      <c r="O41" s="240">
        <f>IF('Crisis Indicator Data'!H38="x","x",IF('Crisis Indicator Data'!H38=0,0,IF(LOG('Crisis Indicator Data'!H38)&lt;O$4,0,IF(LOG('Crisis Indicator Data'!H38)&gt;O$3,5,ROUND(5-(O$3-LOG('Crisis Indicator Data'!H38))/(O$3-O$4)*5,1)))))</f>
        <v>5</v>
      </c>
      <c r="P41" s="143">
        <f>IF('Crisis Indicator Data'!H38="x","x",'Crisis Indicator Data'!H38/'Crisis Indicator Data'!G38)</f>
        <v>1</v>
      </c>
      <c r="Q41" s="240">
        <f t="shared" si="18"/>
        <v>5</v>
      </c>
      <c r="R41" s="240">
        <f t="shared" si="19"/>
        <v>5</v>
      </c>
      <c r="S41" s="240">
        <f>IF('Crisis Indicator Data'!I38="x","x",IF('Crisis Indicator Data'!I38=0,0,IF(LOG('Crisis Indicator Data'!I38)&lt;S$4,0,IF(LOG('Crisis Indicator Data'!I38)&gt;S$3,5,ROUND(5-(S$3-LOG('Crisis Indicator Data'!I38))/(S$3-S$4)*5,1)))))</f>
        <v>5</v>
      </c>
      <c r="T41" s="143">
        <f>IF('Crisis Indicator Data'!H38="x","x",IF('Crisis Indicator Data'!I38="x","x",'Crisis Indicator Data'!I38/'Crisis Indicator Data'!H38))</f>
        <v>6.5062680810028931E-2</v>
      </c>
      <c r="U41" s="240">
        <f t="shared" si="20"/>
        <v>2.2000000000000002</v>
      </c>
      <c r="V41" s="240">
        <f t="shared" si="21"/>
        <v>3.6</v>
      </c>
      <c r="W41" s="240">
        <f>IF('Crisis Indicator Data'!L38="x","x",IF('Crisis Indicator Data'!L38=0,0,IF(LOG('Crisis Indicator Data'!L38)&lt;W$4,0,IF(LOG('Crisis Indicator Data'!L38)&gt;W$3,5,ROUND(5-(W$3-LOG('Crisis Indicator Data'!L38))/(W$3-W$4)*5,1)))))</f>
        <v>5</v>
      </c>
      <c r="X41" s="247">
        <f>IF(OR('Crisis Indicator Data'!L38="x",'Crisis Indicator Data'!H38="x"),"x",'Crisis Indicator Data'!L38/'Crisis Indicator Data'!H38)</f>
        <v>5.2111861137897782E-5</v>
      </c>
      <c r="Y41" s="240">
        <f t="shared" si="22"/>
        <v>2.6</v>
      </c>
      <c r="Z41" s="240">
        <f t="shared" si="23"/>
        <v>3.8</v>
      </c>
      <c r="AA41" s="240">
        <f t="shared" si="24"/>
        <v>3.7</v>
      </c>
      <c r="AB41" s="248">
        <f t="shared" si="25"/>
        <v>4.5</v>
      </c>
    </row>
    <row r="42" spans="1:28" x14ac:dyDescent="0.35">
      <c r="A42" s="146" t="str">
        <f>'Crisis Indicator Data'!A39</f>
        <v>International Displacement</v>
      </c>
      <c r="B42" s="147" t="str">
        <f>'Crisis Indicator Data'!B39</f>
        <v>International displacement</v>
      </c>
      <c r="C42" s="147" t="str">
        <f>'Crisis Indicator Data'!C39</f>
        <v>ETH003</v>
      </c>
      <c r="D42" s="147" t="str">
        <f>'Crisis Indicator Data'!D39</f>
        <v>Ethiopia</v>
      </c>
      <c r="E42" s="148" t="str">
        <f>'Crisis Indicator Data'!E39</f>
        <v>ETH</v>
      </c>
      <c r="F42" s="246">
        <f>IF('Crisis Indicator Data'!F39="x","x",IF(LOG('Crisis Indicator Data'!F39)&lt;F$4,0,IF(LOG('Crisis Indicator Data'!F39)&gt;F$3,5,ROUND(5-(F$3-LOG('Crisis Indicator Data'!F39))/(F$3-F$4)*5,1))))</f>
        <v>5</v>
      </c>
      <c r="G42" s="143">
        <f>IF('Crisis Indicator Data'!F39="x","x",IF(B42="Regional crisis",('Crisis Indicator Data'!F39/VLOOKUP('Impact of the crisis'!$C42,'Regional Crises'!$B$1:$R$66,4,FALSE)),'Crisis Indicator Data'!F39/VLOOKUP('Impact of the crisis'!$E42,'Country Indicator Data'!$B$4:$P$300,15,FALSE)))</f>
        <v>1.063652</v>
      </c>
      <c r="H42" s="240">
        <f t="shared" si="13"/>
        <v>5</v>
      </c>
      <c r="I42" s="240">
        <f t="shared" si="14"/>
        <v>5</v>
      </c>
      <c r="J42" s="240">
        <f>IF('Crisis Indicator Data'!G39="x","x",IF(LOG('Crisis Indicator Data'!G39)&lt;J$4,0,IF(LOG('Crisis Indicator Data'!G39)&gt;J$3,5,ROUND(5-(J$3-LOG('Crisis Indicator Data'!G39))/(J$3-J$4)*5,1))))</f>
        <v>5</v>
      </c>
      <c r="K42" s="143">
        <f>IF('Crisis Indicator Data'!G39="x","x",IF(B42="Regional crisis",('Crisis Indicator Data'!G39/VLOOKUP('Impact of the crisis'!$C42,'Regional Crises'!$B$1:$R$66,5,FALSE)),'Crisis Indicator Data'!G39/VLOOKUP('Impact of the crisis'!$E42,'Country Indicator Data'!$B$4:$P$300,14,FALSE)))</f>
        <v>0.85915492957746475</v>
      </c>
      <c r="L42" s="240">
        <f t="shared" si="15"/>
        <v>4.3</v>
      </c>
      <c r="M42" s="240">
        <f t="shared" si="16"/>
        <v>4.6500000000000004</v>
      </c>
      <c r="N42" s="240">
        <f t="shared" si="17"/>
        <v>4.8</v>
      </c>
      <c r="O42" s="240">
        <f>IF('Crisis Indicator Data'!H39="x","x",IF('Crisis Indicator Data'!H39=0,0,IF(LOG('Crisis Indicator Data'!H39)&lt;O$4,0,IF(LOG('Crisis Indicator Data'!H39)&gt;O$3,5,ROUND(5-(O$3-LOG('Crisis Indicator Data'!H39))/(O$3-O$4)*5,1)))))</f>
        <v>4.5999999999999996</v>
      </c>
      <c r="P42" s="143">
        <f>IF('Crisis Indicator Data'!H39="x","x",'Crisis Indicator Data'!H39/'Crisis Indicator Data'!G39)</f>
        <v>0.17068466730954676</v>
      </c>
      <c r="Q42" s="240">
        <f t="shared" si="18"/>
        <v>0.8</v>
      </c>
      <c r="R42" s="240">
        <f t="shared" si="19"/>
        <v>2.6999999999999997</v>
      </c>
      <c r="S42" s="240">
        <f>IF('Crisis Indicator Data'!I39="x","x",IF('Crisis Indicator Data'!I39=0,0,IF(LOG('Crisis Indicator Data'!I39)&lt;S$4,0,IF(LOG('Crisis Indicator Data'!I39)&gt;S$3,5,ROUND(5-(S$3-LOG('Crisis Indicator Data'!I39))/(S$3-S$4)*5,1)))))</f>
        <v>2.8</v>
      </c>
      <c r="T42" s="143">
        <f>IF('Crisis Indicator Data'!H39="x","x",IF('Crisis Indicator Data'!I39="x","x",'Crisis Indicator Data'!I39/'Crisis Indicator Data'!H39))</f>
        <v>4.9152542372881353E-3</v>
      </c>
      <c r="U42" s="240">
        <f t="shared" si="20"/>
        <v>0.2</v>
      </c>
      <c r="V42" s="240">
        <f t="shared" si="21"/>
        <v>1.5</v>
      </c>
      <c r="W42" s="240">
        <f>IF('Crisis Indicator Data'!L39="x","x",IF('Crisis Indicator Data'!L39=0,0,IF(LOG('Crisis Indicator Data'!L39)&lt;W$4,0,IF(LOG('Crisis Indicator Data'!L39)&gt;W$3,5,ROUND(5-(W$3-LOG('Crisis Indicator Data'!L39))/(W$3-W$4)*5,1)))))</f>
        <v>2</v>
      </c>
      <c r="X42" s="247">
        <f>IF(OR('Crisis Indicator Data'!L39="x",'Crisis Indicator Data'!H39="x"),"x",'Crisis Indicator Data'!L39/'Crisis Indicator Data'!H39)</f>
        <v>1.3559322033898304E-6</v>
      </c>
      <c r="Y42" s="240">
        <f t="shared" si="22"/>
        <v>0.1</v>
      </c>
      <c r="Z42" s="240">
        <f t="shared" si="23"/>
        <v>1.1000000000000001</v>
      </c>
      <c r="AA42" s="240">
        <f t="shared" si="24"/>
        <v>1.3</v>
      </c>
      <c r="AB42" s="248">
        <f t="shared" si="25"/>
        <v>2.1</v>
      </c>
    </row>
    <row r="43" spans="1:28" x14ac:dyDescent="0.35">
      <c r="A43" s="146" t="str">
        <f>'Crisis Indicator Data'!A40</f>
        <v>Northern Ethiopia Conflict</v>
      </c>
      <c r="B43" s="147" t="str">
        <f>'Crisis Indicator Data'!B40</f>
        <v>Conflict</v>
      </c>
      <c r="C43" s="147" t="str">
        <f>'Crisis Indicator Data'!C40</f>
        <v>ETH004</v>
      </c>
      <c r="D43" s="147" t="str">
        <f>'Crisis Indicator Data'!D40</f>
        <v>Ethiopia</v>
      </c>
      <c r="E43" s="148" t="str">
        <f>'Crisis Indicator Data'!E40</f>
        <v>ETH</v>
      </c>
      <c r="F43" s="246">
        <f>IF('Crisis Indicator Data'!F40="x","x",IF(LOG('Crisis Indicator Data'!F40)&lt;F$4,0,IF(LOG('Crisis Indicator Data'!F40)&gt;F$3,5,ROUND(5-(F$3-LOG('Crisis Indicator Data'!F40))/(F$3-F$4)*5,1))))</f>
        <v>4.2</v>
      </c>
      <c r="G43" s="143">
        <f>IF('Crisis Indicator Data'!F40="x","x",IF(B43="Regional crisis",('Crisis Indicator Data'!F40/VLOOKUP('Impact of the crisis'!$C43,'Regional Crises'!$B$1:$R$66,4,FALSE)),'Crisis Indicator Data'!F40/VLOOKUP('Impact of the crisis'!$E43,'Country Indicator Data'!$B$4:$P$300,15,FALSE)))</f>
        <v>0.31148399999999998</v>
      </c>
      <c r="H43" s="240">
        <f t="shared" si="13"/>
        <v>1.5</v>
      </c>
      <c r="I43" s="240">
        <f t="shared" si="14"/>
        <v>2.85</v>
      </c>
      <c r="J43" s="240">
        <f>IF('Crisis Indicator Data'!G40="x","x",IF(LOG('Crisis Indicator Data'!G40)&lt;J$4,0,IF(LOG('Crisis Indicator Data'!G40)&gt;J$3,5,ROUND(5-(J$3-LOG('Crisis Indicator Data'!G40))/(J$3-J$4)*5,1))))</f>
        <v>4.9000000000000004</v>
      </c>
      <c r="K43" s="143">
        <f>IF('Crisis Indicator Data'!G40="x","x",IF(B43="Regional crisis",('Crisis Indicator Data'!G40/VLOOKUP('Impact of the crisis'!$C43,'Regional Crises'!$B$1:$R$66,5,FALSE)),'Crisis Indicator Data'!G40/VLOOKUP('Impact of the crisis'!$E43,'Country Indicator Data'!$B$4:$P$300,14,FALSE)))</f>
        <v>0.25269262634631318</v>
      </c>
      <c r="L43" s="240">
        <f t="shared" si="15"/>
        <v>1.2</v>
      </c>
      <c r="M43" s="240">
        <f t="shared" si="16"/>
        <v>3.0500000000000003</v>
      </c>
      <c r="N43" s="240">
        <f t="shared" si="17"/>
        <v>3</v>
      </c>
      <c r="O43" s="240">
        <f>IF('Crisis Indicator Data'!H40="x","x",IF('Crisis Indicator Data'!H40=0,0,IF(LOG('Crisis Indicator Data'!H40)&lt;O$4,0,IF(LOG('Crisis Indicator Data'!H40)&gt;O$3,5,ROUND(5-(O$3-LOG('Crisis Indicator Data'!H40))/(O$3-O$4)*5,1)))))</f>
        <v>5</v>
      </c>
      <c r="P43" s="143">
        <f>IF('Crisis Indicator Data'!H40="x","x",'Crisis Indicator Data'!H40/'Crisis Indicator Data'!G40)</f>
        <v>1</v>
      </c>
      <c r="Q43" s="240">
        <f t="shared" si="18"/>
        <v>5</v>
      </c>
      <c r="R43" s="240">
        <f t="shared" si="19"/>
        <v>5</v>
      </c>
      <c r="S43" s="240">
        <f>IF('Crisis Indicator Data'!I40="x","x",IF('Crisis Indicator Data'!I40=0,0,IF(LOG('Crisis Indicator Data'!I40)&lt;S$4,0,IF(LOG('Crisis Indicator Data'!I40)&gt;S$3,5,ROUND(5-(S$3-LOG('Crisis Indicator Data'!I40))/(S$3-S$4)*5,1)))))</f>
        <v>4.9000000000000004</v>
      </c>
      <c r="T43" s="143">
        <f>IF('Crisis Indicator Data'!H40="x","x",IF('Crisis Indicator Data'!I40="x","x",'Crisis Indicator Data'!I40/'Crisis Indicator Data'!H40))</f>
        <v>8.1967213114754092E-2</v>
      </c>
      <c r="U43" s="240">
        <f t="shared" si="20"/>
        <v>2.7</v>
      </c>
      <c r="V43" s="240">
        <f t="shared" si="21"/>
        <v>3.8</v>
      </c>
      <c r="W43" s="240">
        <f>IF('Crisis Indicator Data'!L40="x","x",IF('Crisis Indicator Data'!L40=0,0,IF(LOG('Crisis Indicator Data'!L40)&lt;W$4,0,IF(LOG('Crisis Indicator Data'!L40)&gt;W$3,5,ROUND(5-(W$3-LOG('Crisis Indicator Data'!L40))/(W$3-W$4)*5,1)))))</f>
        <v>4.3</v>
      </c>
      <c r="X43" s="247">
        <f>IF(OR('Crisis Indicator Data'!L40="x",'Crisis Indicator Data'!H40="x"),"x",'Crisis Indicator Data'!L40/'Crisis Indicator Data'!H40)</f>
        <v>3.3639344262295084E-5</v>
      </c>
      <c r="Y43" s="240">
        <f t="shared" si="22"/>
        <v>1.7</v>
      </c>
      <c r="Z43" s="240">
        <f t="shared" si="23"/>
        <v>3</v>
      </c>
      <c r="AA43" s="240">
        <f t="shared" si="24"/>
        <v>3.4</v>
      </c>
      <c r="AB43" s="248">
        <f t="shared" si="25"/>
        <v>4.4000000000000004</v>
      </c>
    </row>
    <row r="44" spans="1:28" x14ac:dyDescent="0.35">
      <c r="A44" s="146" t="str">
        <f>'Crisis Indicator Data'!A41</f>
        <v>Drought in Ethiopia</v>
      </c>
      <c r="B44" s="147" t="str">
        <f>'Crisis Indicator Data'!B41</f>
        <v>Drought</v>
      </c>
      <c r="C44" s="147" t="str">
        <f>'Crisis Indicator Data'!C41</f>
        <v>ETH005</v>
      </c>
      <c r="D44" s="147" t="str">
        <f>'Crisis Indicator Data'!D41</f>
        <v>Ethiopia</v>
      </c>
      <c r="E44" s="148" t="str">
        <f>'Crisis Indicator Data'!E41</f>
        <v>ETH</v>
      </c>
      <c r="F44" s="246">
        <f>IF('Crisis Indicator Data'!F41="x","x",IF(LOG('Crisis Indicator Data'!F41)&lt;F$4,0,IF(LOG('Crisis Indicator Data'!F41)&gt;F$3,5,ROUND(5-(F$3-LOG('Crisis Indicator Data'!F41))/(F$3-F$4)*5,1))))</f>
        <v>4.7</v>
      </c>
      <c r="G44" s="143">
        <f>IF('Crisis Indicator Data'!F41="x","x",IF(B44="Regional crisis",('Crisis Indicator Data'!F41/VLOOKUP('Impact of the crisis'!$C44,'Regional Crises'!$B$1:$R$66,4,FALSE)),'Crisis Indicator Data'!F41/VLOOKUP('Impact of the crisis'!$E44,'Country Indicator Data'!$B$4:$P$300,15,FALSE)))</f>
        <v>0.61819000000000002</v>
      </c>
      <c r="H44" s="240">
        <f t="shared" si="13"/>
        <v>3.1</v>
      </c>
      <c r="I44" s="240">
        <f t="shared" si="14"/>
        <v>3.9000000000000004</v>
      </c>
      <c r="J44" s="240">
        <f>IF('Crisis Indicator Data'!G41="x","x",IF(LOG('Crisis Indicator Data'!G41)&lt;J$4,0,IF(LOG('Crisis Indicator Data'!G41)&gt;J$3,5,ROUND(5-(J$3-LOG('Crisis Indicator Data'!G41))/(J$3-J$4)*5,1))))</f>
        <v>5</v>
      </c>
      <c r="K44" s="143">
        <f>IF('Crisis Indicator Data'!G41="x","x",IF(B44="Regional crisis",('Crisis Indicator Data'!G41/VLOOKUP('Impact of the crisis'!$C44,'Regional Crises'!$B$1:$R$66,5,FALSE)),'Crisis Indicator Data'!G41/VLOOKUP('Impact of the crisis'!$E44,'Country Indicator Data'!$B$4:$P$300,14,FALSE)))</f>
        <v>0.51781275890637946</v>
      </c>
      <c r="L44" s="240">
        <f t="shared" si="15"/>
        <v>2.6</v>
      </c>
      <c r="M44" s="240">
        <f t="shared" si="16"/>
        <v>3.8</v>
      </c>
      <c r="N44" s="240">
        <f t="shared" si="17"/>
        <v>3.9</v>
      </c>
      <c r="O44" s="240">
        <f>IF('Crisis Indicator Data'!H41="x","x",IF('Crisis Indicator Data'!H41=0,0,IF(LOG('Crisis Indicator Data'!H41)&lt;O$4,0,IF(LOG('Crisis Indicator Data'!H41)&gt;O$3,5,ROUND(5-(O$3-LOG('Crisis Indicator Data'!H41))/(O$3-O$4)*5,1)))))</f>
        <v>4</v>
      </c>
      <c r="P44" s="143">
        <f>IF('Crisis Indicator Data'!H41="x","x",'Crisis Indicator Data'!H41/'Crisis Indicator Data'!G41)</f>
        <v>0.12959999999999999</v>
      </c>
      <c r="Q44" s="240">
        <f t="shared" si="18"/>
        <v>0.6</v>
      </c>
      <c r="R44" s="240">
        <f t="shared" si="19"/>
        <v>2.2999999999999998</v>
      </c>
      <c r="S44" s="240">
        <f>IF('Crisis Indicator Data'!I41="x","x",IF('Crisis Indicator Data'!I41=0,0,IF(LOG('Crisis Indicator Data'!I41)&lt;S$4,0,IF(LOG('Crisis Indicator Data'!I41)&gt;S$3,5,ROUND(5-(S$3-LOG('Crisis Indicator Data'!I41))/(S$3-S$4)*5,1)))))</f>
        <v>3.7</v>
      </c>
      <c r="T44" s="143">
        <f>IF('Crisis Indicator Data'!H41="x","x",IF('Crisis Indicator Data'!I41="x","x",'Crisis Indicator Data'!I41/'Crisis Indicator Data'!H41))</f>
        <v>5.0987654320987653E-2</v>
      </c>
      <c r="U44" s="240">
        <f t="shared" si="20"/>
        <v>1.7</v>
      </c>
      <c r="V44" s="240">
        <f t="shared" si="21"/>
        <v>2.7</v>
      </c>
      <c r="W44" s="240">
        <f>IF('Crisis Indicator Data'!L41="x","x",IF('Crisis Indicator Data'!L41=0,0,IF(LOG('Crisis Indicator Data'!L41)&lt;W$4,0,IF(LOG('Crisis Indicator Data'!L41)&gt;W$3,5,ROUND(5-(W$3-LOG('Crisis Indicator Data'!L41))/(W$3-W$4)*5,1)))))</f>
        <v>0</v>
      </c>
      <c r="X44" s="247">
        <f>IF(OR('Crisis Indicator Data'!L41="x",'Crisis Indicator Data'!H41="x"),"x",'Crisis Indicator Data'!L41/'Crisis Indicator Data'!H41)</f>
        <v>0</v>
      </c>
      <c r="Y44" s="240">
        <f t="shared" si="22"/>
        <v>0</v>
      </c>
      <c r="Z44" s="240">
        <f t="shared" si="23"/>
        <v>0</v>
      </c>
      <c r="AA44" s="240">
        <f t="shared" si="24"/>
        <v>1.5</v>
      </c>
      <c r="AB44" s="248">
        <f t="shared" si="25"/>
        <v>1.9</v>
      </c>
    </row>
    <row r="45" spans="1:28" x14ac:dyDescent="0.35">
      <c r="A45" s="146" t="str">
        <f>'Crisis Indicator Data'!A42</f>
        <v>Mixed migration flows in Greece</v>
      </c>
      <c r="B45" s="147" t="str">
        <f>'Crisis Indicator Data'!B42</f>
        <v>International displacement</v>
      </c>
      <c r="C45" s="147" t="str">
        <f>'Crisis Indicator Data'!C42</f>
        <v>GRC002</v>
      </c>
      <c r="D45" s="147" t="str">
        <f>'Crisis Indicator Data'!D42</f>
        <v>Greece</v>
      </c>
      <c r="E45" s="148" t="str">
        <f>'Crisis Indicator Data'!E42</f>
        <v>GRC</v>
      </c>
      <c r="F45" s="246">
        <f>IF('Crisis Indicator Data'!F42="x","x",IF(LOG('Crisis Indicator Data'!F42)&lt;F$4,0,IF(LOG('Crisis Indicator Data'!F42)&gt;F$3,5,ROUND(5-(F$3-LOG('Crisis Indicator Data'!F42))/(F$3-F$4)*5,1))))</f>
        <v>0.9</v>
      </c>
      <c r="G45" s="143">
        <f>IF('Crisis Indicator Data'!F42="x","x",IF(B45="Regional crisis",('Crisis Indicator Data'!F42/VLOOKUP('Impact of the crisis'!$C45,'Regional Crises'!$B$1:$R$66,4,FALSE)),'Crisis Indicator Data'!F42/VLOOKUP('Impact of the crisis'!$E45,'Country Indicator Data'!$B$4:$P$300,15,FALSE)))</f>
        <v>2.6098293250581849E-2</v>
      </c>
      <c r="H45" s="240">
        <f t="shared" si="13"/>
        <v>0</v>
      </c>
      <c r="I45" s="240">
        <f t="shared" si="14"/>
        <v>0.45</v>
      </c>
      <c r="J45" s="240">
        <f>IF('Crisis Indicator Data'!G42="x","x",IF(LOG('Crisis Indicator Data'!G42)&lt;J$4,0,IF(LOG('Crisis Indicator Data'!G42)&gt;J$3,5,ROUND(5-(J$3-LOG('Crisis Indicator Data'!G42))/(J$3-J$4)*5,1))))</f>
        <v>0</v>
      </c>
      <c r="K45" s="143">
        <f>IF('Crisis Indicator Data'!G42="x","x",IF(B45="Regional crisis",('Crisis Indicator Data'!G42/VLOOKUP('Impact of the crisis'!$C45,'Regional Crises'!$B$1:$R$66,5,FALSE)),'Crisis Indicator Data'!G42/VLOOKUP('Impact of the crisis'!$E45,'Country Indicator Data'!$B$4:$P$300,14,FALSE)))</f>
        <v>3.7730652712751306E-2</v>
      </c>
      <c r="L45" s="240">
        <f t="shared" si="15"/>
        <v>0.1</v>
      </c>
      <c r="M45" s="240">
        <f t="shared" si="16"/>
        <v>0.05</v>
      </c>
      <c r="N45" s="240">
        <f t="shared" si="17"/>
        <v>0.3</v>
      </c>
      <c r="O45" s="240">
        <f>IF('Crisis Indicator Data'!H42="x","x",IF('Crisis Indicator Data'!H42=0,0,IF(LOG('Crisis Indicator Data'!H42)&lt;O$4,0,IF(LOG('Crisis Indicator Data'!H42)&gt;O$3,5,ROUND(5-(O$3-LOG('Crisis Indicator Data'!H42))/(O$3-O$4)*5,1)))))</f>
        <v>1.2</v>
      </c>
      <c r="P45" s="143">
        <f>IF('Crisis Indicator Data'!H42="x","x",'Crisis Indicator Data'!H42/'Crisis Indicator Data'!G42)</f>
        <v>0.40389294403892945</v>
      </c>
      <c r="Q45" s="240">
        <f t="shared" si="18"/>
        <v>2</v>
      </c>
      <c r="R45" s="240">
        <f t="shared" si="19"/>
        <v>1.6</v>
      </c>
      <c r="S45" s="240">
        <f>IF('Crisis Indicator Data'!I42="x","x",IF('Crisis Indicator Data'!I42=0,0,IF(LOG('Crisis Indicator Data'!I42)&lt;S$4,0,IF(LOG('Crisis Indicator Data'!I42)&gt;S$3,5,ROUND(5-(S$3-LOG('Crisis Indicator Data'!I42))/(S$3-S$4)*5,1)))))</f>
        <v>3.2</v>
      </c>
      <c r="T45" s="143">
        <f>IF('Crisis Indicator Data'!H42="x","x",IF('Crisis Indicator Data'!I42="x","x",'Crisis Indicator Data'!I42/'Crisis Indicator Data'!H42))</f>
        <v>1</v>
      </c>
      <c r="U45" s="240">
        <f t="shared" si="20"/>
        <v>5</v>
      </c>
      <c r="V45" s="240">
        <f t="shared" si="21"/>
        <v>4.0999999999999996</v>
      </c>
      <c r="W45" s="240">
        <f>IF('Crisis Indicator Data'!L42="x","x",IF('Crisis Indicator Data'!L42=0,0,IF(LOG('Crisis Indicator Data'!L42)&lt;W$4,0,IF(LOG('Crisis Indicator Data'!L42)&gt;W$3,5,ROUND(5-(W$3-LOG('Crisis Indicator Data'!L42))/(W$3-W$4)*5,1)))))</f>
        <v>2.8</v>
      </c>
      <c r="X45" s="247">
        <f>IF(OR('Crisis Indicator Data'!L42="x",'Crisis Indicator Data'!H42="x"),"x",'Crisis Indicator Data'!L42/'Crisis Indicator Data'!H42)</f>
        <v>5.3012048192771087E-4</v>
      </c>
      <c r="Y45" s="240">
        <f t="shared" si="22"/>
        <v>5</v>
      </c>
      <c r="Z45" s="240">
        <f t="shared" si="23"/>
        <v>3.9</v>
      </c>
      <c r="AA45" s="240">
        <f t="shared" si="24"/>
        <v>4</v>
      </c>
      <c r="AB45" s="248">
        <f t="shared" si="25"/>
        <v>3</v>
      </c>
    </row>
    <row r="46" spans="1:28" x14ac:dyDescent="0.35">
      <c r="A46" s="146" t="str">
        <f>'Crisis Indicator Data'!A43</f>
        <v>Complex crisis in Guatemala</v>
      </c>
      <c r="B46" s="147" t="str">
        <f>'Crisis Indicator Data'!B43</f>
        <v>Complex crisis</v>
      </c>
      <c r="C46" s="147" t="str">
        <f>'Crisis Indicator Data'!C43</f>
        <v>GTM001</v>
      </c>
      <c r="D46" s="147" t="str">
        <f>'Crisis Indicator Data'!D43</f>
        <v>Guatemala</v>
      </c>
      <c r="E46" s="148" t="str">
        <f>'Crisis Indicator Data'!E43</f>
        <v>GTM</v>
      </c>
      <c r="F46" s="246">
        <f>IF('Crisis Indicator Data'!F43="x","x",IF(LOG('Crisis Indicator Data'!F43)&lt;F$4,0,IF(LOG('Crisis Indicator Data'!F43)&gt;F$3,5,ROUND(5-(F$3-LOG('Crisis Indicator Data'!F43))/(F$3-F$4)*5,1))))</f>
        <v>3.4</v>
      </c>
      <c r="G46" s="143">
        <f>IF('Crisis Indicator Data'!F43="x","x",IF(B46="Regional crisis",('Crisis Indicator Data'!F43/VLOOKUP('Impact of the crisis'!$C46,'Regional Crises'!$B$1:$R$66,4,FALSE)),'Crisis Indicator Data'!F43/VLOOKUP('Impact of the crisis'!$E46,'Country Indicator Data'!$B$4:$P$300,15,FALSE)))</f>
        <v>1</v>
      </c>
      <c r="H46" s="240">
        <f t="shared" si="13"/>
        <v>5</v>
      </c>
      <c r="I46" s="240">
        <f t="shared" si="14"/>
        <v>4.2</v>
      </c>
      <c r="J46" s="240">
        <f>IF('Crisis Indicator Data'!G43="x","x",IF(LOG('Crisis Indicator Data'!G43)&lt;J$4,0,IF(LOG('Crisis Indicator Data'!G43)&gt;J$3,5,ROUND(5-(J$3-LOG('Crisis Indicator Data'!G43))/(J$3-J$4)*5,1))))</f>
        <v>4.0999999999999996</v>
      </c>
      <c r="K46" s="143">
        <f>IF('Crisis Indicator Data'!G43="x","x",IF(B46="Regional crisis",('Crisis Indicator Data'!G43/VLOOKUP('Impact of the crisis'!$C46,'Regional Crises'!$B$1:$R$66,5,FALSE)),'Crisis Indicator Data'!G43/VLOOKUP('Impact of the crisis'!$E46,'Country Indicator Data'!$B$4:$P$300,14,FALSE)))</f>
        <v>1</v>
      </c>
      <c r="L46" s="240">
        <f t="shared" si="15"/>
        <v>5</v>
      </c>
      <c r="M46" s="240">
        <f t="shared" si="16"/>
        <v>4.55</v>
      </c>
      <c r="N46" s="240">
        <f t="shared" si="17"/>
        <v>4.4000000000000004</v>
      </c>
      <c r="O46" s="240">
        <f>IF('Crisis Indicator Data'!H43="x","x",IF('Crisis Indicator Data'!H43=0,0,IF(LOG('Crisis Indicator Data'!H43)&lt;O$4,0,IF(LOG('Crisis Indicator Data'!H43)&gt;O$3,5,ROUND(5-(O$3-LOG('Crisis Indicator Data'!H43))/(O$3-O$4)*5,1)))))</f>
        <v>3.8</v>
      </c>
      <c r="P46" s="143">
        <f>IF('Crisis Indicator Data'!H43="x","x",'Crisis Indicator Data'!H43/'Crisis Indicator Data'!G43)</f>
        <v>0.33333333333333331</v>
      </c>
      <c r="Q46" s="240">
        <f t="shared" si="18"/>
        <v>1.6</v>
      </c>
      <c r="R46" s="240">
        <f t="shared" si="19"/>
        <v>2.7</v>
      </c>
      <c r="S46" s="240">
        <f>IF('Crisis Indicator Data'!I43="x","x",IF('Crisis Indicator Data'!I43=0,0,IF(LOG('Crisis Indicator Data'!I43)&lt;S$4,0,IF(LOG('Crisis Indicator Data'!I43)&gt;S$3,5,ROUND(5-(S$3-LOG('Crisis Indicator Data'!I43))/(S$3-S$4)*5,1)))))</f>
        <v>3.4</v>
      </c>
      <c r="T46" s="143">
        <f>IF('Crisis Indicator Data'!H43="x","x",IF('Crisis Indicator Data'!I43="x","x",'Crisis Indicator Data'!I43/'Crisis Indicator Data'!H43))</f>
        <v>4.2456140350877192E-2</v>
      </c>
      <c r="U46" s="240">
        <f t="shared" si="20"/>
        <v>1.4</v>
      </c>
      <c r="V46" s="240">
        <f t="shared" si="21"/>
        <v>2.4</v>
      </c>
      <c r="W46" s="240">
        <f>IF('Crisis Indicator Data'!L43="x","x",IF('Crisis Indicator Data'!L43=0,0,IF(LOG('Crisis Indicator Data'!L43)&lt;W$4,0,IF(LOG('Crisis Indicator Data'!L43)&gt;W$3,5,ROUND(5-(W$3-LOG('Crisis Indicator Data'!L43))/(W$3-W$4)*5,1)))))</f>
        <v>3.9</v>
      </c>
      <c r="X46" s="247">
        <f>IF(OR('Crisis Indicator Data'!L43="x",'Crisis Indicator Data'!H43="x"),"x",'Crisis Indicator Data'!L43/'Crisis Indicator Data'!H43)</f>
        <v>9.7017543859649125E-5</v>
      </c>
      <c r="Y46" s="240">
        <f t="shared" si="22"/>
        <v>4.9000000000000004</v>
      </c>
      <c r="Z46" s="240">
        <f t="shared" si="23"/>
        <v>4.4000000000000004</v>
      </c>
      <c r="AA46" s="240">
        <f t="shared" si="24"/>
        <v>3.6</v>
      </c>
      <c r="AB46" s="248">
        <f t="shared" si="25"/>
        <v>3.2</v>
      </c>
    </row>
    <row r="47" spans="1:28" x14ac:dyDescent="0.35">
      <c r="A47" s="146" t="str">
        <f>'Crisis Indicator Data'!A44</f>
        <v>Complex crisis in Honduras</v>
      </c>
      <c r="B47" s="147" t="str">
        <f>'Crisis Indicator Data'!B44</f>
        <v>Complex crisis</v>
      </c>
      <c r="C47" s="147" t="str">
        <f>'Crisis Indicator Data'!C44</f>
        <v>HND001</v>
      </c>
      <c r="D47" s="147" t="str">
        <f>'Crisis Indicator Data'!D44</f>
        <v>Honduras</v>
      </c>
      <c r="E47" s="148" t="str">
        <f>'Crisis Indicator Data'!E44</f>
        <v>HND</v>
      </c>
      <c r="F47" s="246">
        <f>IF('Crisis Indicator Data'!F44="x","x",IF(LOG('Crisis Indicator Data'!F44)&lt;F$4,0,IF(LOG('Crisis Indicator Data'!F44)&gt;F$3,5,ROUND(5-(F$3-LOG('Crisis Indicator Data'!F44))/(F$3-F$4)*5,1))))</f>
        <v>3.4</v>
      </c>
      <c r="G47" s="143">
        <f>IF('Crisis Indicator Data'!F44="x","x",IF(B47="Regional crisis",('Crisis Indicator Data'!F44/VLOOKUP('Impact of the crisis'!$C47,'Regional Crises'!$B$1:$R$66,4,FALSE)),'Crisis Indicator Data'!F44/VLOOKUP('Impact of the crisis'!$E47,'Country Indicator Data'!$B$4:$P$300,15,FALSE)))</f>
        <v>1</v>
      </c>
      <c r="H47" s="240">
        <f t="shared" si="13"/>
        <v>5</v>
      </c>
      <c r="I47" s="240">
        <f t="shared" si="14"/>
        <v>4.2</v>
      </c>
      <c r="J47" s="240">
        <f>IF('Crisis Indicator Data'!G44="x","x",IF(LOG('Crisis Indicator Data'!G44)&lt;J$4,0,IF(LOG('Crisis Indicator Data'!G44)&gt;J$3,5,ROUND(5-(J$3-LOG('Crisis Indicator Data'!G44))/(J$3-J$4)*5,1))))</f>
        <v>3.2</v>
      </c>
      <c r="K47" s="143">
        <f>IF('Crisis Indicator Data'!G44="x","x",IF(B47="Regional crisis",('Crisis Indicator Data'!G44/VLOOKUP('Impact of the crisis'!$C47,'Regional Crises'!$B$1:$R$66,5,FALSE)),'Crisis Indicator Data'!G44/VLOOKUP('Impact of the crisis'!$E47,'Country Indicator Data'!$B$4:$P$300,14,FALSE)))</f>
        <v>1</v>
      </c>
      <c r="L47" s="240">
        <f t="shared" si="15"/>
        <v>5</v>
      </c>
      <c r="M47" s="240">
        <f t="shared" si="16"/>
        <v>4.0999999999999996</v>
      </c>
      <c r="N47" s="240">
        <f t="shared" si="17"/>
        <v>4.2</v>
      </c>
      <c r="O47" s="240">
        <f>IF('Crisis Indicator Data'!H44="x","x",IF('Crisis Indicator Data'!H44=0,0,IF(LOG('Crisis Indicator Data'!H44)&lt;O$4,0,IF(LOG('Crisis Indicator Data'!H44)&gt;O$3,5,ROUND(5-(O$3-LOG('Crisis Indicator Data'!H44))/(O$3-O$4)*5,1)))))</f>
        <v>3.5</v>
      </c>
      <c r="P47" s="143">
        <f>IF('Crisis Indicator Data'!H44="x","x",'Crisis Indicator Data'!H44/'Crisis Indicator Data'!G44)</f>
        <v>0.42553191489361702</v>
      </c>
      <c r="Q47" s="240">
        <f t="shared" si="18"/>
        <v>2.1</v>
      </c>
      <c r="R47" s="240">
        <f t="shared" si="19"/>
        <v>2.8</v>
      </c>
      <c r="S47" s="240">
        <f>IF('Crisis Indicator Data'!I44="x","x",IF('Crisis Indicator Data'!I44=0,0,IF(LOG('Crisis Indicator Data'!I44)&lt;S$4,0,IF(LOG('Crisis Indicator Data'!I44)&gt;S$3,5,ROUND(5-(S$3-LOG('Crisis Indicator Data'!I44))/(S$3-S$4)*5,1)))))</f>
        <v>2.7</v>
      </c>
      <c r="T47" s="143">
        <f>IF('Crisis Indicator Data'!H44="x","x",IF('Crisis Indicator Data'!I44="x","x",'Crisis Indicator Data'!I44/'Crisis Indicator Data'!H44))</f>
        <v>0.02</v>
      </c>
      <c r="U47" s="240">
        <f t="shared" si="20"/>
        <v>0.7</v>
      </c>
      <c r="V47" s="240">
        <f t="shared" si="21"/>
        <v>1.7</v>
      </c>
      <c r="W47" s="240">
        <f>IF('Crisis Indicator Data'!L44="x","x",IF('Crisis Indicator Data'!L44=0,0,IF(LOG('Crisis Indicator Data'!L44)&lt;W$4,0,IF(LOG('Crisis Indicator Data'!L44)&gt;W$3,5,ROUND(5-(W$3-LOG('Crisis Indicator Data'!L44))/(W$3-W$4)*5,1)))))</f>
        <v>3.9</v>
      </c>
      <c r="X47" s="247">
        <f>IF(OR('Crisis Indicator Data'!L44="x",'Crisis Indicator Data'!H44="x"),"x",'Crisis Indicator Data'!L44/'Crisis Indicator Data'!H44)</f>
        <v>1.3750000000000001E-4</v>
      </c>
      <c r="Y47" s="240">
        <f t="shared" si="22"/>
        <v>5</v>
      </c>
      <c r="Z47" s="240">
        <f t="shared" si="23"/>
        <v>4.5</v>
      </c>
      <c r="AA47" s="240">
        <f t="shared" si="24"/>
        <v>3.4</v>
      </c>
      <c r="AB47" s="248">
        <f t="shared" si="25"/>
        <v>3.1</v>
      </c>
    </row>
    <row r="48" spans="1:28" x14ac:dyDescent="0.35">
      <c r="A48" s="146" t="str">
        <f>'Crisis Indicator Data'!A45</f>
        <v>Complex crisis in Haiti</v>
      </c>
      <c r="B48" s="147" t="str">
        <f>'Crisis Indicator Data'!B45</f>
        <v>Complex crisis</v>
      </c>
      <c r="C48" s="147" t="str">
        <f>'Crisis Indicator Data'!C45</f>
        <v>HTI001</v>
      </c>
      <c r="D48" s="147" t="str">
        <f>'Crisis Indicator Data'!D45</f>
        <v>Haiti</v>
      </c>
      <c r="E48" s="148" t="str">
        <f>'Crisis Indicator Data'!E45</f>
        <v>HTI</v>
      </c>
      <c r="F48" s="246">
        <f>IF('Crisis Indicator Data'!F45="x","x",IF(LOG('Crisis Indicator Data'!F45)&lt;F$4,0,IF(LOG('Crisis Indicator Data'!F45)&gt;F$3,5,ROUND(5-(F$3-LOG('Crisis Indicator Data'!F45))/(F$3-F$4)*5,1))))</f>
        <v>2.4</v>
      </c>
      <c r="G48" s="143">
        <f>IF('Crisis Indicator Data'!F45="x","x",IF(B48="Regional crisis",('Crisis Indicator Data'!F45/VLOOKUP('Impact of the crisis'!$C48,'Regional Crises'!$B$1:$R$66,4,FALSE)),'Crisis Indicator Data'!F45/VLOOKUP('Impact of the crisis'!$E48,'Country Indicator Data'!$B$4:$P$300,15,FALSE)))</f>
        <v>1</v>
      </c>
      <c r="H48" s="240">
        <f t="shared" si="13"/>
        <v>5</v>
      </c>
      <c r="I48" s="240">
        <f t="shared" si="14"/>
        <v>3.7</v>
      </c>
      <c r="J48" s="240">
        <f>IF('Crisis Indicator Data'!G45="x","x",IF(LOG('Crisis Indicator Data'!G45)&lt;J$4,0,IF(LOG('Crisis Indicator Data'!G45)&gt;J$3,5,ROUND(5-(J$3-LOG('Crisis Indicator Data'!G45))/(J$3-J$4)*5,1))))</f>
        <v>3.5</v>
      </c>
      <c r="K48" s="143">
        <f>IF('Crisis Indicator Data'!G45="x","x",IF(B48="Regional crisis",('Crisis Indicator Data'!G45/VLOOKUP('Impact of the crisis'!$C48,'Regional Crises'!$B$1:$R$66,5,FALSE)),'Crisis Indicator Data'!G45/VLOOKUP('Impact of the crisis'!$E48,'Country Indicator Data'!$B$4:$P$300,14,FALSE)))</f>
        <v>1</v>
      </c>
      <c r="L48" s="240">
        <f t="shared" si="15"/>
        <v>5</v>
      </c>
      <c r="M48" s="240">
        <f t="shared" si="16"/>
        <v>4.25</v>
      </c>
      <c r="N48" s="240">
        <f t="shared" si="17"/>
        <v>4</v>
      </c>
      <c r="O48" s="240">
        <f>IF('Crisis Indicator Data'!H45="x","x",IF('Crisis Indicator Data'!H45=0,0,IF(LOG('Crisis Indicator Data'!H45)&lt;O$4,0,IF(LOG('Crisis Indicator Data'!H45)&gt;O$3,5,ROUND(5-(O$3-LOG('Crisis Indicator Data'!H45))/(O$3-O$4)*5,1)))))</f>
        <v>4</v>
      </c>
      <c r="P48" s="143">
        <f>IF('Crisis Indicator Data'!H45="x","x",'Crisis Indicator Data'!H45/'Crisis Indicator Data'!G45)</f>
        <v>0.7192982456140351</v>
      </c>
      <c r="Q48" s="240">
        <f t="shared" si="18"/>
        <v>3.6</v>
      </c>
      <c r="R48" s="240">
        <f t="shared" si="19"/>
        <v>3.8</v>
      </c>
      <c r="S48" s="240">
        <f>IF('Crisis Indicator Data'!I45="x","x",IF('Crisis Indicator Data'!I45=0,0,IF(LOG('Crisis Indicator Data'!I45)&lt;S$4,0,IF(LOG('Crisis Indicator Data'!I45)&gt;S$3,5,ROUND(5-(S$3-LOG('Crisis Indicator Data'!I45))/(S$3-S$4)*5,1)))))</f>
        <v>2.8</v>
      </c>
      <c r="T48" s="143">
        <f>IF('Crisis Indicator Data'!H45="x","x",IF('Crisis Indicator Data'!I45="x","x",'Crisis Indicator Data'!I45/'Crisis Indicator Data'!H45))</f>
        <v>1.0365853658536586E-2</v>
      </c>
      <c r="U48" s="240">
        <f t="shared" si="20"/>
        <v>0.3</v>
      </c>
      <c r="V48" s="240">
        <f t="shared" si="21"/>
        <v>1.6</v>
      </c>
      <c r="W48" s="240">
        <f>IF('Crisis Indicator Data'!L45="x","x",IF('Crisis Indicator Data'!L45=0,0,IF(LOG('Crisis Indicator Data'!L45)&lt;W$4,0,IF(LOG('Crisis Indicator Data'!L45)&gt;W$3,5,ROUND(5-(W$3-LOG('Crisis Indicator Data'!L45))/(W$3-W$4)*5,1)))))</f>
        <v>4.8</v>
      </c>
      <c r="X48" s="247">
        <f>IF(OR('Crisis Indicator Data'!L45="x",'Crisis Indicator Data'!H45="x"),"x",'Crisis Indicator Data'!L45/'Crisis Indicator Data'!H45)</f>
        <v>2.7414634146341463E-4</v>
      </c>
      <c r="Y48" s="240">
        <f t="shared" si="22"/>
        <v>5</v>
      </c>
      <c r="Z48" s="240">
        <f t="shared" si="23"/>
        <v>4.9000000000000004</v>
      </c>
      <c r="AA48" s="240">
        <f t="shared" si="24"/>
        <v>3.7</v>
      </c>
      <c r="AB48" s="248">
        <f t="shared" si="25"/>
        <v>3.8</v>
      </c>
    </row>
    <row r="49" spans="1:28" x14ac:dyDescent="0.35">
      <c r="A49" s="146" t="str">
        <f>'Crisis Indicator Data'!A46</f>
        <v xml:space="preserve">Nippes Earthquake </v>
      </c>
      <c r="B49" s="147" t="str">
        <f>'Crisis Indicator Data'!B46</f>
        <v>Earthquake</v>
      </c>
      <c r="C49" s="147" t="str">
        <f>'Crisis Indicator Data'!C46</f>
        <v>HTI002</v>
      </c>
      <c r="D49" s="147" t="str">
        <f>'Crisis Indicator Data'!D46</f>
        <v>Haiti</v>
      </c>
      <c r="E49" s="148" t="str">
        <f>'Crisis Indicator Data'!E46</f>
        <v>HTI</v>
      </c>
      <c r="F49" s="246">
        <f>IF('Crisis Indicator Data'!F46="x","x",IF(LOG('Crisis Indicator Data'!F46)&lt;F$4,0,IF(LOG('Crisis Indicator Data'!F46)&gt;F$3,5,ROUND(5-(F$3-LOG('Crisis Indicator Data'!F46))/(F$3-F$4)*5,1))))</f>
        <v>1.8</v>
      </c>
      <c r="G49" s="143">
        <f>IF('Crisis Indicator Data'!F46="x","x",IF(B49="Regional crisis",('Crisis Indicator Data'!F46/VLOOKUP('Impact of the crisis'!$C49,'Regional Crises'!$B$1:$R$66,4,FALSE)),'Crisis Indicator Data'!F46/VLOOKUP('Impact of the crisis'!$E49,'Country Indicator Data'!$B$4:$P$300,15,FALSE)))</f>
        <v>0.46629172714078376</v>
      </c>
      <c r="H49" s="240">
        <f t="shared" si="13"/>
        <v>2.2999999999999998</v>
      </c>
      <c r="I49" s="240">
        <f t="shared" si="14"/>
        <v>2.0499999999999998</v>
      </c>
      <c r="J49" s="240">
        <f>IF('Crisis Indicator Data'!G46="x","x",IF(LOG('Crisis Indicator Data'!G46)&lt;J$4,0,IF(LOG('Crisis Indicator Data'!G46)&gt;J$3,5,ROUND(5-(J$3-LOG('Crisis Indicator Data'!G46))/(J$3-J$4)*5,1))))</f>
        <v>2.7</v>
      </c>
      <c r="K49" s="143">
        <f>IF('Crisis Indicator Data'!G46="x","x",IF(B49="Regional crisis",('Crisis Indicator Data'!G46/VLOOKUP('Impact of the crisis'!$C49,'Regional Crises'!$B$1:$R$66,5,FALSE)),'Crisis Indicator Data'!G46/VLOOKUP('Impact of the crisis'!$E49,'Country Indicator Data'!$B$4:$P$300,14,FALSE)))</f>
        <v>0.56394736842105264</v>
      </c>
      <c r="L49" s="240">
        <f t="shared" si="15"/>
        <v>2.8</v>
      </c>
      <c r="M49" s="240">
        <f t="shared" si="16"/>
        <v>2.75</v>
      </c>
      <c r="N49" s="240">
        <f t="shared" si="17"/>
        <v>2.4</v>
      </c>
      <c r="O49" s="240">
        <f>IF('Crisis Indicator Data'!H46="x","x",IF('Crisis Indicator Data'!H46=0,0,IF(LOG('Crisis Indicator Data'!H46)&lt;O$4,0,IF(LOG('Crisis Indicator Data'!H46)&gt;O$3,5,ROUND(5-(O$3-LOG('Crisis Indicator Data'!H46))/(O$3-O$4)*5,1)))))</f>
        <v>2.2999999999999998</v>
      </c>
      <c r="P49" s="143">
        <f>IF('Crisis Indicator Data'!H46="x","x",'Crisis Indicator Data'!H46/'Crisis Indicator Data'!G46)</f>
        <v>0.12443614870119769</v>
      </c>
      <c r="Q49" s="240">
        <f t="shared" si="18"/>
        <v>0.6</v>
      </c>
      <c r="R49" s="240">
        <f t="shared" si="19"/>
        <v>1.45</v>
      </c>
      <c r="S49" s="240">
        <f>IF('Crisis Indicator Data'!I46="x","x",IF('Crisis Indicator Data'!I46=0,0,IF(LOG('Crisis Indicator Data'!I46)&lt;S$4,0,IF(LOG('Crisis Indicator Data'!I46)&gt;S$3,5,ROUND(5-(S$3-LOG('Crisis Indicator Data'!I46))/(S$3-S$4)*5,1)))))</f>
        <v>3.1</v>
      </c>
      <c r="T49" s="143">
        <f>IF('Crisis Indicator Data'!H46="x","x",IF('Crisis Indicator Data'!I46="x","x",'Crisis Indicator Data'!I46/'Crisis Indicator Data'!H46))</f>
        <v>0.2</v>
      </c>
      <c r="U49" s="240">
        <f t="shared" si="20"/>
        <v>5</v>
      </c>
      <c r="V49" s="240">
        <f t="shared" si="21"/>
        <v>4.0999999999999996</v>
      </c>
      <c r="W49" s="240">
        <f>IF('Crisis Indicator Data'!L46="x","x",IF('Crisis Indicator Data'!L46=0,0,IF(LOG('Crisis Indicator Data'!L46)&lt;W$4,0,IF(LOG('Crisis Indicator Data'!L46)&gt;W$3,5,ROUND(5-(W$3-LOG('Crisis Indicator Data'!L46))/(W$3-W$4)*5,1)))))</f>
        <v>4.8</v>
      </c>
      <c r="X49" s="247">
        <f>IF(OR('Crisis Indicator Data'!L46="x",'Crisis Indicator Data'!H46="x"),"x",'Crisis Indicator Data'!L46/'Crisis Indicator Data'!H46)</f>
        <v>2.7587499999999999E-3</v>
      </c>
      <c r="Y49" s="240">
        <f t="shared" si="22"/>
        <v>5</v>
      </c>
      <c r="Z49" s="240">
        <f t="shared" si="23"/>
        <v>4.9000000000000004</v>
      </c>
      <c r="AA49" s="240">
        <f t="shared" si="24"/>
        <v>4.5</v>
      </c>
      <c r="AB49" s="248">
        <f t="shared" si="25"/>
        <v>3.4</v>
      </c>
    </row>
    <row r="50" spans="1:28" x14ac:dyDescent="0.35">
      <c r="A50" s="146" t="str">
        <f>'Crisis Indicator Data'!A47</f>
        <v>Displacement from Ukraine conflict in Hungary</v>
      </c>
      <c r="B50" s="147" t="str">
        <f>'Crisis Indicator Data'!B47</f>
        <v>International displacement</v>
      </c>
      <c r="C50" s="147" t="str">
        <f>'Crisis Indicator Data'!C47</f>
        <v>HUN002</v>
      </c>
      <c r="D50" s="147" t="str">
        <f>'Crisis Indicator Data'!D47</f>
        <v>Hungary</v>
      </c>
      <c r="E50" s="148" t="str">
        <f>'Crisis Indicator Data'!E47</f>
        <v>HUN</v>
      </c>
      <c r="F50" s="246">
        <f>IF('Crisis Indicator Data'!F47="x","x",IF(LOG('Crisis Indicator Data'!F47)&lt;F$4,0,IF(LOG('Crisis Indicator Data'!F47)&gt;F$3,5,ROUND(5-(F$3-LOG('Crisis Indicator Data'!F47))/(F$3-F$4)*5,1))))</f>
        <v>0</v>
      </c>
      <c r="G50" s="143">
        <f>IF('Crisis Indicator Data'!F47="x","x",IF(B50="Regional crisis",('Crisis Indicator Data'!F47/VLOOKUP('Impact of the crisis'!$C50,'Regional Crises'!$B$1:$R$66,4,FALSE)),'Crisis Indicator Data'!F47/VLOOKUP('Impact of the crisis'!$E50,'Country Indicator Data'!$B$4:$P$300,15,FALSE)))</f>
        <v>3.0376670716889429E-3</v>
      </c>
      <c r="H50" s="240">
        <f t="shared" si="13"/>
        <v>0</v>
      </c>
      <c r="I50" s="240">
        <f t="shared" si="14"/>
        <v>0</v>
      </c>
      <c r="J50" s="240">
        <f>IF('Crisis Indicator Data'!G47="x","x",IF(LOG('Crisis Indicator Data'!G47)&lt;J$4,0,IF(LOG('Crisis Indicator Data'!G47)&gt;J$3,5,ROUND(5-(J$3-LOG('Crisis Indicator Data'!G47))/(J$3-J$4)*5,1))))</f>
        <v>0</v>
      </c>
      <c r="K50" s="143">
        <f>IF('Crisis Indicator Data'!G47="x","x",IF(B50="Regional crisis",('Crisis Indicator Data'!G47/VLOOKUP('Impact of the crisis'!$C50,'Regional Crises'!$B$1:$R$66,5,FALSE)),'Crisis Indicator Data'!G47/VLOOKUP('Impact of the crisis'!$E50,'Country Indicator Data'!$B$4:$P$300,14,FALSE)))</f>
        <v>5.121134528264723E-2</v>
      </c>
      <c r="L50" s="240">
        <f t="shared" si="15"/>
        <v>0.2</v>
      </c>
      <c r="M50" s="240">
        <f t="shared" si="16"/>
        <v>0.1</v>
      </c>
      <c r="N50" s="240">
        <f t="shared" si="17"/>
        <v>0.1</v>
      </c>
      <c r="O50" s="240">
        <f>IF('Crisis Indicator Data'!H47="x","x",IF('Crisis Indicator Data'!H47=0,0,IF(LOG('Crisis Indicator Data'!H47)&lt;O$4,0,IF(LOG('Crisis Indicator Data'!H47)&gt;O$3,5,ROUND(5-(O$3-LOG('Crisis Indicator Data'!H47))/(O$3-O$4)*5,1)))))</f>
        <v>1.8</v>
      </c>
      <c r="P50" s="143">
        <f>IF('Crisis Indicator Data'!H47="x","x",'Crisis Indicator Data'!H47/'Crisis Indicator Data'!G47)</f>
        <v>0.77692307692307694</v>
      </c>
      <c r="Q50" s="240">
        <f t="shared" si="18"/>
        <v>3.9</v>
      </c>
      <c r="R50" s="240">
        <f t="shared" si="19"/>
        <v>2.85</v>
      </c>
      <c r="S50" s="240">
        <f>IF('Crisis Indicator Data'!I47="x","x",IF('Crisis Indicator Data'!I47=0,0,IF(LOG('Crisis Indicator Data'!I47)&lt;S$4,0,IF(LOG('Crisis Indicator Data'!I47)&gt;S$3,5,ROUND(5-(S$3-LOG('Crisis Indicator Data'!I47))/(S$3-S$4)*5,1)))))</f>
        <v>3.7</v>
      </c>
      <c r="T50" s="143">
        <f>IF('Crisis Indicator Data'!H47="x","x",IF('Crisis Indicator Data'!I47="x","x",'Crisis Indicator Data'!I47/'Crisis Indicator Data'!H47))</f>
        <v>1</v>
      </c>
      <c r="U50" s="240">
        <f t="shared" si="20"/>
        <v>5</v>
      </c>
      <c r="V50" s="240">
        <f t="shared" si="21"/>
        <v>4.4000000000000004</v>
      </c>
      <c r="W50" s="240">
        <f>IF('Crisis Indicator Data'!L47="x","x",IF('Crisis Indicator Data'!L47=0,0,IF(LOG('Crisis Indicator Data'!L47)&lt;W$4,0,IF(LOG('Crisis Indicator Data'!L47)&gt;W$3,5,ROUND(5-(W$3-LOG('Crisis Indicator Data'!L47))/(W$3-W$4)*5,1)))))</f>
        <v>0</v>
      </c>
      <c r="X50" s="247">
        <f>IF(OR('Crisis Indicator Data'!L47="x",'Crisis Indicator Data'!H47="x"),"x",'Crisis Indicator Data'!L47/'Crisis Indicator Data'!H47)</f>
        <v>0</v>
      </c>
      <c r="Y50" s="240">
        <f t="shared" si="22"/>
        <v>0</v>
      </c>
      <c r="Z50" s="240">
        <f t="shared" si="23"/>
        <v>0</v>
      </c>
      <c r="AA50" s="240">
        <f t="shared" si="24"/>
        <v>2.8</v>
      </c>
      <c r="AB50" s="248">
        <f t="shared" si="25"/>
        <v>2.8</v>
      </c>
    </row>
    <row r="51" spans="1:28" x14ac:dyDescent="0.35">
      <c r="A51" s="146" t="str">
        <f>'Crisis Indicator Data'!A48</f>
        <v>Papua Conflict</v>
      </c>
      <c r="B51" s="147" t="str">
        <f>'Crisis Indicator Data'!B48</f>
        <v>Conflict</v>
      </c>
      <c r="C51" s="147" t="str">
        <f>'Crisis Indicator Data'!C48</f>
        <v>IDN002</v>
      </c>
      <c r="D51" s="147" t="str">
        <f>'Crisis Indicator Data'!D48</f>
        <v>Indonesia</v>
      </c>
      <c r="E51" s="148" t="str">
        <f>'Crisis Indicator Data'!E48</f>
        <v>IDN</v>
      </c>
      <c r="F51" s="246">
        <f>IF('Crisis Indicator Data'!F48="x","x",IF(LOG('Crisis Indicator Data'!F48)&lt;F$4,0,IF(LOG('Crisis Indicator Data'!F48)&gt;F$3,5,ROUND(5-(F$3-LOG('Crisis Indicator Data'!F48))/(F$3-F$4)*5,1))))</f>
        <v>4.4000000000000004</v>
      </c>
      <c r="G51" s="143">
        <f>IF('Crisis Indicator Data'!F48="x","x",IF(B51="Regional crisis",('Crisis Indicator Data'!F48/VLOOKUP('Impact of the crisis'!$C51,'Regional Crises'!$B$1:$R$66,4,FALSE)),'Crisis Indicator Data'!F48/VLOOKUP('Impact of the crisis'!$E51,'Country Indicator Data'!$B$4:$P$300,15,FALSE)))</f>
        <v>0.23294214410704528</v>
      </c>
      <c r="H51" s="240">
        <f t="shared" si="13"/>
        <v>1.1000000000000001</v>
      </c>
      <c r="I51" s="240">
        <f t="shared" si="14"/>
        <v>2.75</v>
      </c>
      <c r="J51" s="240">
        <f>IF('Crisis Indicator Data'!G48="x","x",IF(LOG('Crisis Indicator Data'!G48)&lt;J$4,0,IF(LOG('Crisis Indicator Data'!G48)&gt;J$3,5,ROUND(5-(J$3-LOG('Crisis Indicator Data'!G48))/(J$3-J$4)*5,1))))</f>
        <v>2.5</v>
      </c>
      <c r="K51" s="143">
        <f>IF('Crisis Indicator Data'!G48="x","x",IF(B51="Regional crisis",('Crisis Indicator Data'!G48/VLOOKUP('Impact of the crisis'!$C51,'Regional Crises'!$B$1:$R$66,5,FALSE)),'Crisis Indicator Data'!G48/VLOOKUP('Impact of the crisis'!$E51,'Country Indicator Data'!$B$4:$P$300,14,FALSE)))</f>
        <v>2.0124864458778816E-2</v>
      </c>
      <c r="L51" s="240">
        <f t="shared" si="15"/>
        <v>0.1</v>
      </c>
      <c r="M51" s="240">
        <f t="shared" si="16"/>
        <v>1.3</v>
      </c>
      <c r="N51" s="240">
        <f t="shared" si="17"/>
        <v>2.1</v>
      </c>
      <c r="O51" s="240">
        <f>IF('Crisis Indicator Data'!H48="x","x",IF('Crisis Indicator Data'!H48=0,0,IF(LOG('Crisis Indicator Data'!H48)&lt;O$4,0,IF(LOG('Crisis Indicator Data'!H48)&gt;O$3,5,ROUND(5-(O$3-LOG('Crisis Indicator Data'!H48))/(O$3-O$4)*5,1)))))</f>
        <v>3.7</v>
      </c>
      <c r="P51" s="143">
        <f>IF('Crisis Indicator Data'!H48="x","x",'Crisis Indicator Data'!H48/'Crisis Indicator Data'!G48)</f>
        <v>1</v>
      </c>
      <c r="Q51" s="240">
        <f t="shared" si="18"/>
        <v>5</v>
      </c>
      <c r="R51" s="240">
        <f t="shared" si="19"/>
        <v>4.3499999999999996</v>
      </c>
      <c r="S51" s="240">
        <f>IF('Crisis Indicator Data'!I48="x","x",IF('Crisis Indicator Data'!I48=0,0,IF(LOG('Crisis Indicator Data'!I48)&lt;S$4,0,IF(LOG('Crisis Indicator Data'!I48)&gt;S$3,5,ROUND(5-(S$3-LOG('Crisis Indicator Data'!I48))/(S$3-S$4)*5,1)))))</f>
        <v>2.9</v>
      </c>
      <c r="T51" s="143">
        <f>IF('Crisis Indicator Data'!H48="x","x",IF('Crisis Indicator Data'!I48="x","x",'Crisis Indicator Data'!I48/'Crisis Indicator Data'!H48))</f>
        <v>1.8389113644722323E-2</v>
      </c>
      <c r="U51" s="240">
        <f t="shared" si="20"/>
        <v>0.6</v>
      </c>
      <c r="V51" s="240">
        <f t="shared" si="21"/>
        <v>1.8</v>
      </c>
      <c r="W51" s="240">
        <f>IF('Crisis Indicator Data'!L48="x","x",IF('Crisis Indicator Data'!L48=0,0,IF(LOG('Crisis Indicator Data'!L48)&lt;W$4,0,IF(LOG('Crisis Indicator Data'!L48)&gt;W$3,5,ROUND(5-(W$3-LOG('Crisis Indicator Data'!L48))/(W$3-W$4)*5,1)))))</f>
        <v>2.2000000000000002</v>
      </c>
      <c r="X51" s="247">
        <f>IF(OR('Crisis Indicator Data'!L48="x",'Crisis Indicator Data'!H48="x"),"x",'Crisis Indicator Data'!L48/'Crisis Indicator Data'!H48)</f>
        <v>6.2522986392055902E-6</v>
      </c>
      <c r="Y51" s="240">
        <f t="shared" si="22"/>
        <v>0.3</v>
      </c>
      <c r="Z51" s="240">
        <f t="shared" si="23"/>
        <v>1.3</v>
      </c>
      <c r="AA51" s="240">
        <f t="shared" si="24"/>
        <v>1.6</v>
      </c>
      <c r="AB51" s="248">
        <f t="shared" si="25"/>
        <v>3.3</v>
      </c>
    </row>
    <row r="52" spans="1:28" x14ac:dyDescent="0.35">
      <c r="A52" s="146" t="str">
        <f>'Crisis Indicator Data'!A49</f>
        <v>Conflict in Jammu and Kashmir</v>
      </c>
      <c r="B52" s="147" t="str">
        <f>'Crisis Indicator Data'!B49</f>
        <v>Conflict</v>
      </c>
      <c r="C52" s="147" t="str">
        <f>'Crisis Indicator Data'!C49</f>
        <v>IND002</v>
      </c>
      <c r="D52" s="147" t="str">
        <f>'Crisis Indicator Data'!D49</f>
        <v>India</v>
      </c>
      <c r="E52" s="148" t="str">
        <f>'Crisis Indicator Data'!E49</f>
        <v>IND</v>
      </c>
      <c r="F52" s="246">
        <f>IF('Crisis Indicator Data'!F49="x","x",IF(LOG('Crisis Indicator Data'!F49)&lt;F$4,0,IF(LOG('Crisis Indicator Data'!F49)&gt;F$3,5,ROUND(5-(F$3-LOG('Crisis Indicator Data'!F49))/(F$3-F$4)*5,1))))</f>
        <v>3.9</v>
      </c>
      <c r="G52" s="143">
        <f>IF('Crisis Indicator Data'!F49="x","x",IF(B52="Regional crisis",('Crisis Indicator Data'!F49/VLOOKUP('Impact of the crisis'!$C52,'Regional Crises'!$B$1:$R$66,4,FALSE)),'Crisis Indicator Data'!F49/VLOOKUP('Impact of the crisis'!$E52,'Country Indicator Data'!$B$4:$P$300,15,FALSE)))</f>
        <v>7.4746652585270371E-2</v>
      </c>
      <c r="H52" s="240">
        <f t="shared" si="13"/>
        <v>0.3</v>
      </c>
      <c r="I52" s="240">
        <f t="shared" si="14"/>
        <v>2.1</v>
      </c>
      <c r="J52" s="240">
        <f>IF('Crisis Indicator Data'!G49="x","x",IF(LOG('Crisis Indicator Data'!G49)&lt;J$4,0,IF(LOG('Crisis Indicator Data'!G49)&gt;J$3,5,ROUND(5-(J$3-LOG('Crisis Indicator Data'!G49))/(J$3-J$4)*5,1))))</f>
        <v>3.7</v>
      </c>
      <c r="K52" s="143">
        <f>IF('Crisis Indicator Data'!G49="x","x",IF(B52="Regional crisis",('Crisis Indicator Data'!G49/VLOOKUP('Impact of the crisis'!$C52,'Regional Crises'!$B$1:$R$66,5,FALSE)),'Crisis Indicator Data'!G49/VLOOKUP('Impact of the crisis'!$E52,'Country Indicator Data'!$B$4:$P$300,14,FALSE)))</f>
        <v>9.2654707725042858E-3</v>
      </c>
      <c r="L52" s="240">
        <f t="shared" si="15"/>
        <v>0</v>
      </c>
      <c r="M52" s="240">
        <f t="shared" si="16"/>
        <v>1.85</v>
      </c>
      <c r="N52" s="240">
        <f t="shared" si="17"/>
        <v>2</v>
      </c>
      <c r="O52" s="240" t="str">
        <f>IF('Crisis Indicator Data'!H49="x","x",IF('Crisis Indicator Data'!H49=0,0,IF(LOG('Crisis Indicator Data'!H49)&lt;O$4,0,IF(LOG('Crisis Indicator Data'!H49)&gt;O$3,5,ROUND(5-(O$3-LOG('Crisis Indicator Data'!H49))/(O$3-O$4)*5,1)))))</f>
        <v>x</v>
      </c>
      <c r="P52" s="143" t="str">
        <f>IF('Crisis Indicator Data'!H49="x","x",'Crisis Indicator Data'!H49/'Crisis Indicator Data'!G49)</f>
        <v>x</v>
      </c>
      <c r="Q52" s="240" t="str">
        <f t="shared" si="18"/>
        <v>x</v>
      </c>
      <c r="R52" s="240" t="str">
        <f t="shared" si="19"/>
        <v>x</v>
      </c>
      <c r="S52" s="240" t="str">
        <f>IF('Crisis Indicator Data'!I49="x","x",IF('Crisis Indicator Data'!I49=0,0,IF(LOG('Crisis Indicator Data'!I49)&lt;S$4,0,IF(LOG('Crisis Indicator Data'!I49)&gt;S$3,5,ROUND(5-(S$3-LOG('Crisis Indicator Data'!I49))/(S$3-S$4)*5,1)))))</f>
        <v>x</v>
      </c>
      <c r="T52" s="143" t="str">
        <f>IF('Crisis Indicator Data'!H49="x","x",IF('Crisis Indicator Data'!I49="x","x",'Crisis Indicator Data'!I49/'Crisis Indicator Data'!H49))</f>
        <v>x</v>
      </c>
      <c r="U52" s="240" t="str">
        <f t="shared" si="20"/>
        <v>x</v>
      </c>
      <c r="V52" s="240" t="str">
        <f t="shared" si="21"/>
        <v>x</v>
      </c>
      <c r="W52" s="240">
        <f>IF('Crisis Indicator Data'!L49="x","x",IF('Crisis Indicator Data'!L49=0,0,IF(LOG('Crisis Indicator Data'!L49)&lt;W$4,0,IF(LOG('Crisis Indicator Data'!L49)&gt;W$3,5,ROUND(5-(W$3-LOG('Crisis Indicator Data'!L49))/(W$3-W$4)*5,1)))))</f>
        <v>3.3</v>
      </c>
      <c r="X52" s="247" t="str">
        <f>IF(OR('Crisis Indicator Data'!L49="x",'Crisis Indicator Data'!H49="x"),"x",'Crisis Indicator Data'!L49/'Crisis Indicator Data'!H49)</f>
        <v>x</v>
      </c>
      <c r="Y52" s="240" t="str">
        <f t="shared" si="22"/>
        <v>x</v>
      </c>
      <c r="Z52" s="240">
        <f t="shared" si="23"/>
        <v>3.3</v>
      </c>
      <c r="AA52" s="240">
        <f t="shared" si="24"/>
        <v>3.3</v>
      </c>
      <c r="AB52" s="248">
        <f t="shared" si="25"/>
        <v>3.3</v>
      </c>
    </row>
    <row r="53" spans="1:28" x14ac:dyDescent="0.35">
      <c r="A53" s="146" t="str">
        <f>'Crisis Indicator Data'!A50</f>
        <v>Afghan Refugees in Iran</v>
      </c>
      <c r="B53" s="147" t="str">
        <f>'Crisis Indicator Data'!B50</f>
        <v>International displacement</v>
      </c>
      <c r="C53" s="147" t="str">
        <f>'Crisis Indicator Data'!C50</f>
        <v>IRN004</v>
      </c>
      <c r="D53" s="147" t="str">
        <f>'Crisis Indicator Data'!D50</f>
        <v>Iran</v>
      </c>
      <c r="E53" s="148" t="str">
        <f>'Crisis Indicator Data'!E50</f>
        <v>IRN</v>
      </c>
      <c r="F53" s="246">
        <f>IF('Crisis Indicator Data'!F50="x","x",IF(LOG('Crisis Indicator Data'!F50)&lt;F$4,0,IF(LOG('Crisis Indicator Data'!F50)&gt;F$3,5,ROUND(5-(F$3-LOG('Crisis Indicator Data'!F50))/(F$3-F$4)*5,1))))</f>
        <v>4</v>
      </c>
      <c r="G53" s="143">
        <f>IF('Crisis Indicator Data'!F50="x","x",IF(B53="Regional crisis",('Crisis Indicator Data'!F50/VLOOKUP('Impact of the crisis'!$C53,'Regional Crises'!$B$1:$R$66,4,FALSE)),'Crisis Indicator Data'!F50/VLOOKUP('Impact of the crisis'!$E53,'Country Indicator Data'!$B$4:$P$300,15,FALSE)))</f>
        <v>0.1470818291215403</v>
      </c>
      <c r="H53" s="240">
        <f t="shared" si="13"/>
        <v>0.6</v>
      </c>
      <c r="I53" s="240">
        <f t="shared" si="14"/>
        <v>2.2999999999999998</v>
      </c>
      <c r="J53" s="240">
        <f>IF('Crisis Indicator Data'!G50="x","x",IF(LOG('Crisis Indicator Data'!G50)&lt;J$4,0,IF(LOG('Crisis Indicator Data'!G50)&gt;J$3,5,ROUND(5-(J$3-LOG('Crisis Indicator Data'!G50))/(J$3-J$4)*5,1))))</f>
        <v>4.5999999999999996</v>
      </c>
      <c r="K53" s="143">
        <f>IF('Crisis Indicator Data'!G50="x","x",IF(B53="Regional crisis",('Crisis Indicator Data'!G50/VLOOKUP('Impact of the crisis'!$C53,'Regional Crises'!$B$1:$R$66,5,FALSE)),'Crisis Indicator Data'!G50/VLOOKUP('Impact of the crisis'!$E53,'Country Indicator Data'!$B$4:$P$300,14,FALSE)))</f>
        <v>0.28856236122897366</v>
      </c>
      <c r="L53" s="240">
        <f t="shared" si="15"/>
        <v>1.4</v>
      </c>
      <c r="M53" s="240">
        <f t="shared" si="16"/>
        <v>3</v>
      </c>
      <c r="N53" s="240">
        <f t="shared" si="17"/>
        <v>2.7</v>
      </c>
      <c r="O53" s="240">
        <f>IF('Crisis Indicator Data'!H50="x","x",IF('Crisis Indicator Data'!H50=0,0,IF(LOG('Crisis Indicator Data'!H50)&lt;O$4,0,IF(LOG('Crisis Indicator Data'!H50)&gt;O$3,5,ROUND(5-(O$3-LOG('Crisis Indicator Data'!H50))/(O$3-O$4)*5,1)))))</f>
        <v>3.3</v>
      </c>
      <c r="P53" s="143">
        <f>IF('Crisis Indicator Data'!H50="x","x",'Crisis Indicator Data'!H50/'Crisis Indicator Data'!G50)</f>
        <v>0.11602143173669581</v>
      </c>
      <c r="Q53" s="240">
        <f t="shared" si="18"/>
        <v>0.5</v>
      </c>
      <c r="R53" s="240">
        <f t="shared" si="19"/>
        <v>1.9</v>
      </c>
      <c r="S53" s="240">
        <f>IF('Crisis Indicator Data'!I50="x","x",IF('Crisis Indicator Data'!I50=0,0,IF(LOG('Crisis Indicator Data'!I50)&lt;S$4,0,IF(LOG('Crisis Indicator Data'!I50)&gt;S$3,5,ROUND(5-(S$3-LOG('Crisis Indicator Data'!I50))/(S$3-S$4)*5,1)))))</f>
        <v>4.9000000000000004</v>
      </c>
      <c r="T53" s="143">
        <f>IF('Crisis Indicator Data'!H50="x","x",IF('Crisis Indicator Data'!I50="x","x",'Crisis Indicator Data'!I50/'Crisis Indicator Data'!H50))</f>
        <v>1</v>
      </c>
      <c r="U53" s="240">
        <f t="shared" si="20"/>
        <v>5</v>
      </c>
      <c r="V53" s="240">
        <f t="shared" si="21"/>
        <v>5</v>
      </c>
      <c r="W53" s="240" t="str">
        <f>IF('Crisis Indicator Data'!L50="x","x",IF('Crisis Indicator Data'!L50=0,0,IF(LOG('Crisis Indicator Data'!L50)&lt;W$4,0,IF(LOG('Crisis Indicator Data'!L50)&gt;W$3,5,ROUND(5-(W$3-LOG('Crisis Indicator Data'!L50))/(W$3-W$4)*5,1)))))</f>
        <v>x</v>
      </c>
      <c r="X53" s="247" t="str">
        <f>IF(OR('Crisis Indicator Data'!L50="x",'Crisis Indicator Data'!H50="x"),"x",'Crisis Indicator Data'!L50/'Crisis Indicator Data'!H50)</f>
        <v>x</v>
      </c>
      <c r="Y53" s="240" t="str">
        <f t="shared" si="22"/>
        <v>x</v>
      </c>
      <c r="Z53" s="240" t="str">
        <f t="shared" si="23"/>
        <v>x</v>
      </c>
      <c r="AA53" s="240">
        <f t="shared" si="24"/>
        <v>5</v>
      </c>
      <c r="AB53" s="248">
        <f t="shared" si="25"/>
        <v>3.9</v>
      </c>
    </row>
    <row r="54" spans="1:28" x14ac:dyDescent="0.35">
      <c r="A54" s="149" t="str">
        <f>'Crisis Indicator Data'!A51</f>
        <v>Multiple crises in Iraq</v>
      </c>
      <c r="B54" s="150" t="str">
        <f>'Crisis Indicator Data'!B51</f>
        <v>Multiple crises country</v>
      </c>
      <c r="C54" s="150" t="str">
        <f>'Crisis Indicator Data'!C51</f>
        <v>IRQ001</v>
      </c>
      <c r="D54" s="150" t="str">
        <f>'Crisis Indicator Data'!D51</f>
        <v>Iraq</v>
      </c>
      <c r="E54" s="151" t="str">
        <f>'Crisis Indicator Data'!E51</f>
        <v>IRQ</v>
      </c>
      <c r="F54" s="246">
        <f>IF('Crisis Indicator Data'!F51="x","x",IF(LOG('Crisis Indicator Data'!F51)&lt;F$4,0,IF(LOG('Crisis Indicator Data'!F51)&gt;F$3,5,ROUND(5-(F$3-LOG('Crisis Indicator Data'!F51))/(F$3-F$4)*5,1))))</f>
        <v>4.3</v>
      </c>
      <c r="G54" s="144">
        <f>IF('Crisis Indicator Data'!F51="x","x",IF(B54="Regional crisis",('Crisis Indicator Data'!F51/VLOOKUP('Impact of the crisis'!$C54,'Regional Crises'!$B$1:$R$66,4,FALSE)),'Crisis Indicator Data'!F51/VLOOKUP('Impact of the crisis'!$E54,'Country Indicator Data'!$B$4:$P$300,15,FALSE)))</f>
        <v>0.88255664026524216</v>
      </c>
      <c r="H54" s="240">
        <f t="shared" si="13"/>
        <v>4.4000000000000004</v>
      </c>
      <c r="I54" s="240">
        <f t="shared" si="14"/>
        <v>4.3499999999999996</v>
      </c>
      <c r="J54" s="240">
        <f>IF('Crisis Indicator Data'!G51="x","x",IF(LOG('Crisis Indicator Data'!G51)&lt;J$4,0,IF(LOG('Crisis Indicator Data'!G51)&gt;J$3,5,ROUND(5-(J$3-LOG('Crisis Indicator Data'!G51))/(J$3-J$4)*5,1))))</f>
        <v>5</v>
      </c>
      <c r="K54" s="144">
        <f>IF('Crisis Indicator Data'!G51="x","x",IF(B54="Regional crisis",('Crisis Indicator Data'!G51/VLOOKUP('Impact of the crisis'!$C54,'Regional Crises'!$B$1:$R$66,5,FALSE)),'Crisis Indicator Data'!G51/VLOOKUP('Impact of the crisis'!$E54,'Country Indicator Data'!$B$4:$P$300,14,FALSE)))</f>
        <v>0.9850695540287927</v>
      </c>
      <c r="L54" s="240">
        <f t="shared" si="15"/>
        <v>4.9000000000000004</v>
      </c>
      <c r="M54" s="240">
        <f t="shared" si="16"/>
        <v>4.95</v>
      </c>
      <c r="N54" s="240">
        <f t="shared" si="17"/>
        <v>4.7</v>
      </c>
      <c r="O54" s="240">
        <f>IF('Crisis Indicator Data'!H51="x","x",IF('Crisis Indicator Data'!H51=0,0,IF(LOG('Crisis Indicator Data'!H51)&lt;O$4,0,IF(LOG('Crisis Indicator Data'!H51)&gt;O$3,5,ROUND(5-(O$3-LOG('Crisis Indicator Data'!H51))/(O$3-O$4)*5,1)))))</f>
        <v>3.7</v>
      </c>
      <c r="P54" s="143">
        <f>IF('Crisis Indicator Data'!H51="x","x",'Crisis Indicator Data'!H51/'Crisis Indicator Data'!G51)</f>
        <v>0.13776616719242901</v>
      </c>
      <c r="Q54" s="240">
        <f t="shared" si="18"/>
        <v>0.6</v>
      </c>
      <c r="R54" s="240">
        <f t="shared" si="19"/>
        <v>2.15</v>
      </c>
      <c r="S54" s="240">
        <f>IF('Crisis Indicator Data'!I51="x","x",IF('Crisis Indicator Data'!I51=0,0,IF(LOG('Crisis Indicator Data'!I51)&lt;S$4,0,IF(LOG('Crisis Indicator Data'!I51)&gt;S$3,5,ROUND(5-(S$3-LOG('Crisis Indicator Data'!I51))/(S$3-S$4)*5,1)))))</f>
        <v>5</v>
      </c>
      <c r="T54" s="143">
        <f>IF('Crisis Indicator Data'!H51="x","x",IF('Crisis Indicator Data'!I51="x","x",'Crisis Indicator Data'!I51/'Crisis Indicator Data'!H51))</f>
        <v>1.5214669051878353</v>
      </c>
      <c r="U54" s="240">
        <f t="shared" si="20"/>
        <v>5</v>
      </c>
      <c r="V54" s="240">
        <f t="shared" si="21"/>
        <v>5</v>
      </c>
      <c r="W54" s="240">
        <f>IF('Crisis Indicator Data'!L51="x","x",IF('Crisis Indicator Data'!L51=0,0,IF(LOG('Crisis Indicator Data'!L51)&lt;W$4,0,IF(LOG('Crisis Indicator Data'!L51)&gt;W$3,5,ROUND(5-(W$3-LOG('Crisis Indicator Data'!L51))/(W$3-W$4)*5,1)))))</f>
        <v>4.5999999999999996</v>
      </c>
      <c r="X54" s="247">
        <f>IF(OR('Crisis Indicator Data'!L51="x",'Crisis Indicator Data'!H51="x"),"x",'Crisis Indicator Data'!L51/'Crisis Indicator Data'!H51)</f>
        <v>3.0483005366726298E-4</v>
      </c>
      <c r="Y54" s="240">
        <f t="shared" si="22"/>
        <v>5</v>
      </c>
      <c r="Z54" s="240">
        <f t="shared" si="23"/>
        <v>4.8</v>
      </c>
      <c r="AA54" s="240">
        <f t="shared" si="24"/>
        <v>4.9000000000000004</v>
      </c>
      <c r="AB54" s="248">
        <f t="shared" si="25"/>
        <v>3.9</v>
      </c>
    </row>
    <row r="55" spans="1:28" x14ac:dyDescent="0.35">
      <c r="A55" s="149" t="str">
        <f>'Crisis Indicator Data'!A52</f>
        <v>Conflict  in Iraq</v>
      </c>
      <c r="B55" s="150" t="str">
        <f>'Crisis Indicator Data'!B52</f>
        <v>Conflict</v>
      </c>
      <c r="C55" s="150" t="str">
        <f>'Crisis Indicator Data'!C52</f>
        <v>IRQ002</v>
      </c>
      <c r="D55" s="150" t="str">
        <f>'Crisis Indicator Data'!D52</f>
        <v>Iraq</v>
      </c>
      <c r="E55" s="151" t="str">
        <f>'Crisis Indicator Data'!E52</f>
        <v>IRQ</v>
      </c>
      <c r="F55" s="246">
        <f>IF('Crisis Indicator Data'!F52="x","x",IF(LOG('Crisis Indicator Data'!F52)&lt;F$4,0,IF(LOG('Crisis Indicator Data'!F52)&gt;F$3,5,ROUND(5-(F$3-LOG('Crisis Indicator Data'!F52))/(F$3-F$4)*5,1))))</f>
        <v>4.3</v>
      </c>
      <c r="G55" s="144">
        <f>IF('Crisis Indicator Data'!F52="x","x",IF(B55="Regional crisis",('Crisis Indicator Data'!F52/VLOOKUP('Impact of the crisis'!$C55,'Regional Crises'!$B$1:$R$66,4,FALSE)),'Crisis Indicator Data'!F52/VLOOKUP('Impact of the crisis'!$E55,'Country Indicator Data'!$B$4:$P$300,15,FALSE)))</f>
        <v>0.88255664026524216</v>
      </c>
      <c r="H55" s="240">
        <f t="shared" si="13"/>
        <v>4.4000000000000004</v>
      </c>
      <c r="I55" s="240">
        <f t="shared" si="14"/>
        <v>4.3499999999999996</v>
      </c>
      <c r="J55" s="240">
        <f>IF('Crisis Indicator Data'!G52="x","x",IF(LOG('Crisis Indicator Data'!G52)&lt;J$4,0,IF(LOG('Crisis Indicator Data'!G52)&gt;J$3,5,ROUND(5-(J$3-LOG('Crisis Indicator Data'!G52))/(J$3-J$4)*5,1))))</f>
        <v>5</v>
      </c>
      <c r="K55" s="144">
        <f>IF('Crisis Indicator Data'!G52="x","x",IF(B55="Regional crisis",('Crisis Indicator Data'!G52/VLOOKUP('Impact of the crisis'!$C55,'Regional Crises'!$B$1:$R$66,5,FALSE)),'Crisis Indicator Data'!G52/VLOOKUP('Impact of the crisis'!$E55,'Country Indicator Data'!$B$4:$P$300,14,FALSE)))</f>
        <v>0.9850695540287927</v>
      </c>
      <c r="L55" s="240">
        <f t="shared" si="15"/>
        <v>4.9000000000000004</v>
      </c>
      <c r="M55" s="240">
        <f t="shared" si="16"/>
        <v>4.95</v>
      </c>
      <c r="N55" s="240">
        <f t="shared" si="17"/>
        <v>4.7</v>
      </c>
      <c r="O55" s="240">
        <f>IF('Crisis Indicator Data'!H52="x","x",IF('Crisis Indicator Data'!H52=0,0,IF(LOG('Crisis Indicator Data'!H52)&lt;O$4,0,IF(LOG('Crisis Indicator Data'!H52)&gt;O$3,5,ROUND(5-(O$3-LOG('Crisis Indicator Data'!H52))/(O$3-O$4)*5,1)))))</f>
        <v>3.7</v>
      </c>
      <c r="P55" s="143">
        <f>IF('Crisis Indicator Data'!H52="x","x",'Crisis Indicator Data'!H52/'Crisis Indicator Data'!G52)</f>
        <v>0.13061908517350157</v>
      </c>
      <c r="Q55" s="240">
        <f t="shared" si="18"/>
        <v>0.6</v>
      </c>
      <c r="R55" s="240">
        <f t="shared" si="19"/>
        <v>2.15</v>
      </c>
      <c r="S55" s="240">
        <f>IF('Crisis Indicator Data'!I52="x","x",IF('Crisis Indicator Data'!I52=0,0,IF(LOG('Crisis Indicator Data'!I52)&lt;S$4,0,IF(LOG('Crisis Indicator Data'!I52)&gt;S$3,5,ROUND(5-(S$3-LOG('Crisis Indicator Data'!I52))/(S$3-S$4)*5,1)))))</f>
        <v>5</v>
      </c>
      <c r="T55" s="143">
        <f>IF('Crisis Indicator Data'!H52="x","x",IF('Crisis Indicator Data'!I52="x","x",'Crisis Indicator Data'!I52/'Crisis Indicator Data'!H52))</f>
        <v>1.5545283018867924</v>
      </c>
      <c r="U55" s="240">
        <f t="shared" si="20"/>
        <v>5</v>
      </c>
      <c r="V55" s="240">
        <f t="shared" si="21"/>
        <v>5</v>
      </c>
      <c r="W55" s="240">
        <f>IF('Crisis Indicator Data'!L52="x","x",IF('Crisis Indicator Data'!L52=0,0,IF(LOG('Crisis Indicator Data'!L52)&lt;W$4,0,IF(LOG('Crisis Indicator Data'!L52)&gt;W$3,5,ROUND(5-(W$3-LOG('Crisis Indicator Data'!L52))/(W$3-W$4)*5,1)))))</f>
        <v>4.5999999999999996</v>
      </c>
      <c r="X55" s="247">
        <f>IF(OR('Crisis Indicator Data'!L52="x",'Crisis Indicator Data'!H52="x"),"x",'Crisis Indicator Data'!L52/'Crisis Indicator Data'!H52)</f>
        <v>3.2150943396226417E-4</v>
      </c>
      <c r="Y55" s="240">
        <f t="shared" si="22"/>
        <v>5</v>
      </c>
      <c r="Z55" s="240">
        <f t="shared" si="23"/>
        <v>4.8</v>
      </c>
      <c r="AA55" s="240">
        <f t="shared" si="24"/>
        <v>4.9000000000000004</v>
      </c>
      <c r="AB55" s="248">
        <f t="shared" si="25"/>
        <v>3.9</v>
      </c>
    </row>
    <row r="56" spans="1:28" x14ac:dyDescent="0.35">
      <c r="A56" s="149" t="str">
        <f>'Crisis Indicator Data'!A53</f>
        <v>Syrian and Palestinian refugees in iraq</v>
      </c>
      <c r="B56" s="150" t="str">
        <f>'Crisis Indicator Data'!B53</f>
        <v>International displacement</v>
      </c>
      <c r="C56" s="150" t="str">
        <f>'Crisis Indicator Data'!C53</f>
        <v>IRQ003</v>
      </c>
      <c r="D56" s="150" t="str">
        <f>'Crisis Indicator Data'!D53</f>
        <v>Iraq</v>
      </c>
      <c r="E56" s="151" t="str">
        <f>'Crisis Indicator Data'!E53</f>
        <v>IRQ</v>
      </c>
      <c r="F56" s="246">
        <f>IF('Crisis Indicator Data'!F53="x","x",IF(LOG('Crisis Indicator Data'!F53)&lt;F$4,0,IF(LOG('Crisis Indicator Data'!F53)&gt;F$3,5,ROUND(5-(F$3-LOG('Crisis Indicator Data'!F53))/(F$3-F$4)*5,1))))</f>
        <v>2.7</v>
      </c>
      <c r="G56" s="144">
        <f>IF('Crisis Indicator Data'!F53="x","x",IF(B56="Regional crisis",('Crisis Indicator Data'!F53/VLOOKUP('Impact of the crisis'!$C56,'Regional Crises'!$B$1:$R$66,4,FALSE)),'Crisis Indicator Data'!F53/VLOOKUP('Impact of the crisis'!$E56,'Country Indicator Data'!$B$4:$P$300,15,FALSE)))</f>
        <v>9.3578467489408734E-2</v>
      </c>
      <c r="H56" s="240">
        <f t="shared" si="13"/>
        <v>0.4</v>
      </c>
      <c r="I56" s="240">
        <f t="shared" si="14"/>
        <v>1.55</v>
      </c>
      <c r="J56" s="240">
        <f>IF('Crisis Indicator Data'!G53="x","x",IF(LOG('Crisis Indicator Data'!G53)&lt;J$4,0,IF(LOG('Crisis Indicator Data'!G53)&gt;J$3,5,ROUND(5-(J$3-LOG('Crisis Indicator Data'!G53))/(J$3-J$4)*5,1))))</f>
        <v>2.4</v>
      </c>
      <c r="K56" s="144">
        <f>IF('Crisis Indicator Data'!G53="x","x",IF(B56="Regional crisis",('Crisis Indicator Data'!G53/VLOOKUP('Impact of the crisis'!$C56,'Regional Crises'!$B$1:$R$66,5,FALSE)),'Crisis Indicator Data'!G53/VLOOKUP('Impact of the crisis'!$E56,'Country Indicator Data'!$B$4:$P$300,14,FALSE)))</f>
        <v>0.12502731179141074</v>
      </c>
      <c r="L56" s="240">
        <f t="shared" si="15"/>
        <v>0.6</v>
      </c>
      <c r="M56" s="240">
        <f t="shared" si="16"/>
        <v>1.5</v>
      </c>
      <c r="N56" s="240">
        <f t="shared" si="17"/>
        <v>1.5</v>
      </c>
      <c r="O56" s="240">
        <f>IF('Crisis Indicator Data'!H53="x","x",IF('Crisis Indicator Data'!H53=0,0,IF(LOG('Crisis Indicator Data'!H53)&lt;O$4,0,IF(LOG('Crisis Indicator Data'!H53)&gt;O$3,5,ROUND(5-(O$3-LOG('Crisis Indicator Data'!H53))/(O$3-O$4)*5,1)))))</f>
        <v>2</v>
      </c>
      <c r="P56" s="143">
        <f>IF('Crisis Indicator Data'!H53="x","x",'Crisis Indicator Data'!H53/'Crisis Indicator Data'!G53)</f>
        <v>0.10135922330097087</v>
      </c>
      <c r="Q56" s="240">
        <f t="shared" si="18"/>
        <v>0.5</v>
      </c>
      <c r="R56" s="240">
        <f t="shared" si="19"/>
        <v>1.25</v>
      </c>
      <c r="S56" s="240">
        <f>IF('Crisis Indicator Data'!I53="x","x",IF('Crisis Indicator Data'!I53=0,0,IF(LOG('Crisis Indicator Data'!I53)&lt;S$4,0,IF(LOG('Crisis Indicator Data'!I53)&gt;S$3,5,ROUND(5-(S$3-LOG('Crisis Indicator Data'!I53))/(S$3-S$4)*5,1)))))</f>
        <v>3.5</v>
      </c>
      <c r="T56" s="143">
        <f>IF('Crisis Indicator Data'!H53="x","x",IF('Crisis Indicator Data'!I53="x","x",'Crisis Indicator Data'!I53/'Crisis Indicator Data'!H53))</f>
        <v>0.5</v>
      </c>
      <c r="U56" s="240">
        <f t="shared" si="20"/>
        <v>5</v>
      </c>
      <c r="V56" s="240">
        <f t="shared" si="21"/>
        <v>4.3</v>
      </c>
      <c r="W56" s="240" t="str">
        <f>IF('Crisis Indicator Data'!L53="x","x",IF('Crisis Indicator Data'!L53=0,0,IF(LOG('Crisis Indicator Data'!L53)&lt;W$4,0,IF(LOG('Crisis Indicator Data'!L53)&gt;W$3,5,ROUND(5-(W$3-LOG('Crisis Indicator Data'!L53))/(W$3-W$4)*5,1)))))</f>
        <v>x</v>
      </c>
      <c r="X56" s="247" t="str">
        <f>IF(OR('Crisis Indicator Data'!L53="x",'Crisis Indicator Data'!H53="x"),"x",'Crisis Indicator Data'!L53/'Crisis Indicator Data'!H53)</f>
        <v>x</v>
      </c>
      <c r="Y56" s="240" t="str">
        <f t="shared" si="22"/>
        <v>x</v>
      </c>
      <c r="Z56" s="240" t="str">
        <f t="shared" si="23"/>
        <v>x</v>
      </c>
      <c r="AA56" s="240">
        <f t="shared" si="24"/>
        <v>4.3</v>
      </c>
      <c r="AB56" s="248">
        <f t="shared" si="25"/>
        <v>3.1</v>
      </c>
    </row>
    <row r="57" spans="1:28" x14ac:dyDescent="0.35">
      <c r="A57" s="149" t="str">
        <f>'Crisis Indicator Data'!A54</f>
        <v>Mixed migration flows in Italy</v>
      </c>
      <c r="B57" s="150" t="str">
        <f>'Crisis Indicator Data'!B54</f>
        <v>International displacement</v>
      </c>
      <c r="C57" s="150" t="str">
        <f>'Crisis Indicator Data'!C54</f>
        <v>ITA002</v>
      </c>
      <c r="D57" s="150" t="str">
        <f>'Crisis Indicator Data'!D54</f>
        <v>Italy</v>
      </c>
      <c r="E57" s="151" t="str">
        <f>'Crisis Indicator Data'!E54</f>
        <v>ITA</v>
      </c>
      <c r="F57" s="246">
        <f>IF('Crisis Indicator Data'!F54="x","x",IF(LOG('Crisis Indicator Data'!F54)&lt;F$4,0,IF(LOG('Crisis Indicator Data'!F54)&gt;F$3,5,ROUND(5-(F$3-LOG('Crisis Indicator Data'!F54))/(F$3-F$4)*5,1))))</f>
        <v>2.7</v>
      </c>
      <c r="G57" s="144">
        <f>IF('Crisis Indicator Data'!F54="x","x",IF(B57="Regional crisis",('Crisis Indicator Data'!F54/VLOOKUP('Impact of the crisis'!$C57,'Regional Crises'!$B$1:$R$66,4,FALSE)),'Crisis Indicator Data'!F54/VLOOKUP('Impact of the crisis'!$E57,'Country Indicator Data'!$B$4:$P$300,15,FALSE)))</f>
        <v>0.1395729924525736</v>
      </c>
      <c r="H57" s="240">
        <f t="shared" si="13"/>
        <v>0.6</v>
      </c>
      <c r="I57" s="240">
        <f t="shared" si="14"/>
        <v>1.6500000000000001</v>
      </c>
      <c r="J57" s="240">
        <f>IF('Crisis Indicator Data'!G54="x","x",IF(LOG('Crisis Indicator Data'!G54)&lt;J$4,0,IF(LOG('Crisis Indicator Data'!G54)&gt;J$3,5,ROUND(5-(J$3-LOG('Crisis Indicator Data'!G54))/(J$3-J$4)*5,1))))</f>
        <v>2.8</v>
      </c>
      <c r="K57" s="144">
        <f>IF('Crisis Indicator Data'!G54="x","x",IF(B57="Regional crisis",('Crisis Indicator Data'!G54/VLOOKUP('Impact of the crisis'!$C57,'Regional Crises'!$B$1:$R$66,5,FALSE)),'Crisis Indicator Data'!G54/VLOOKUP('Impact of the crisis'!$E57,'Country Indicator Data'!$B$4:$P$300,14,FALSE)))</f>
        <v>0.10906319506011541</v>
      </c>
      <c r="L57" s="240">
        <f t="shared" si="15"/>
        <v>0.5</v>
      </c>
      <c r="M57" s="240">
        <f t="shared" si="16"/>
        <v>1.65</v>
      </c>
      <c r="N57" s="240">
        <f t="shared" si="17"/>
        <v>1.7</v>
      </c>
      <c r="O57" s="240">
        <f>IF('Crisis Indicator Data'!H54="x","x",IF('Crisis Indicator Data'!H54=0,0,IF(LOG('Crisis Indicator Data'!H54)&lt;O$4,0,IF(LOG('Crisis Indicator Data'!H54)&gt;O$3,5,ROUND(5-(O$3-LOG('Crisis Indicator Data'!H54))/(O$3-O$4)*5,1)))))</f>
        <v>1.4</v>
      </c>
      <c r="P57" s="143">
        <f>IF('Crisis Indicator Data'!H54="x","x",'Crisis Indicator Data'!H54/'Crisis Indicator Data'!G54)</f>
        <v>2.9663434112949229E-2</v>
      </c>
      <c r="Q57" s="240">
        <f t="shared" si="18"/>
        <v>0.1</v>
      </c>
      <c r="R57" s="240">
        <f t="shared" si="19"/>
        <v>0.75</v>
      </c>
      <c r="S57" s="240">
        <f>IF('Crisis Indicator Data'!I54="x","x",IF('Crisis Indicator Data'!I54=0,0,IF(LOG('Crisis Indicator Data'!I54)&lt;S$4,0,IF(LOG('Crisis Indicator Data'!I54)&gt;S$3,5,ROUND(5-(S$3-LOG('Crisis Indicator Data'!I54))/(S$3-S$4)*5,1)))))</f>
        <v>3.3</v>
      </c>
      <c r="T57" s="143">
        <f>IF('Crisis Indicator Data'!H54="x","x",IF('Crisis Indicator Data'!I54="x","x",'Crisis Indicator Data'!I54/'Crisis Indicator Data'!H54))</f>
        <v>1</v>
      </c>
      <c r="U57" s="240">
        <f t="shared" si="20"/>
        <v>5</v>
      </c>
      <c r="V57" s="240">
        <f t="shared" si="21"/>
        <v>4.2</v>
      </c>
      <c r="W57" s="240">
        <f>IF('Crisis Indicator Data'!L54="x","x",IF('Crisis Indicator Data'!L54=0,0,IF(LOG('Crisis Indicator Data'!L54)&lt;W$4,0,IF(LOG('Crisis Indicator Data'!L54)&gt;W$3,5,ROUND(5-(W$3-LOG('Crisis Indicator Data'!L54))/(W$3-W$4)*5,1)))))</f>
        <v>4.0999999999999996</v>
      </c>
      <c r="X57" s="247">
        <f>IF(OR('Crisis Indicator Data'!L54="x",'Crisis Indicator Data'!H54="x"),"x",'Crisis Indicator Data'!L54/'Crisis Indicator Data'!H54)</f>
        <v>3.3461538461538464E-3</v>
      </c>
      <c r="Y57" s="240">
        <f t="shared" si="22"/>
        <v>5</v>
      </c>
      <c r="Z57" s="240">
        <f t="shared" si="23"/>
        <v>4.5999999999999996</v>
      </c>
      <c r="AA57" s="240">
        <f t="shared" si="24"/>
        <v>4.4000000000000004</v>
      </c>
      <c r="AB57" s="248">
        <f t="shared" si="25"/>
        <v>3.1</v>
      </c>
    </row>
    <row r="58" spans="1:28" x14ac:dyDescent="0.35">
      <c r="A58" s="149" t="str">
        <f>'Crisis Indicator Data'!A55</f>
        <v>Syrian refugees in Jordan</v>
      </c>
      <c r="B58" s="150" t="str">
        <f>'Crisis Indicator Data'!B55</f>
        <v>International displacement</v>
      </c>
      <c r="C58" s="150" t="str">
        <f>'Crisis Indicator Data'!C55</f>
        <v>JOR002</v>
      </c>
      <c r="D58" s="150" t="str">
        <f>'Crisis Indicator Data'!D55</f>
        <v>Jordan</v>
      </c>
      <c r="E58" s="151" t="str">
        <f>'Crisis Indicator Data'!E55</f>
        <v>JOR</v>
      </c>
      <c r="F58" s="246">
        <f>IF('Crisis Indicator Data'!F55="x","x",IF(LOG('Crisis Indicator Data'!F55)&lt;F$4,0,IF(LOG('Crisis Indicator Data'!F55)&gt;F$3,5,ROUND(5-(F$3-LOG('Crisis Indicator Data'!F55))/(F$3-F$4)*5,1))))</f>
        <v>2.7</v>
      </c>
      <c r="G58" s="144">
        <f>IF('Crisis Indicator Data'!F55="x","x",IF(B58="Regional crisis",('Crisis Indicator Data'!F55/VLOOKUP('Impact of the crisis'!$C58,'Regional Crises'!$B$1:$R$66,4,FALSE)),'Crisis Indicator Data'!F55/VLOOKUP('Impact of the crisis'!$E58,'Country Indicator Data'!$B$4:$P$300,15,FALSE)))</f>
        <v>0.45576706465420141</v>
      </c>
      <c r="H58" s="240">
        <f t="shared" si="13"/>
        <v>2.2000000000000002</v>
      </c>
      <c r="I58" s="240">
        <f t="shared" si="14"/>
        <v>2.4500000000000002</v>
      </c>
      <c r="J58" s="240">
        <f>IF('Crisis Indicator Data'!G55="x","x",IF(LOG('Crisis Indicator Data'!G55)&lt;J$4,0,IF(LOG('Crisis Indicator Data'!G55)&gt;J$3,5,ROUND(5-(J$3-LOG('Crisis Indicator Data'!G55))/(J$3-J$4)*5,1))))</f>
        <v>3.1</v>
      </c>
      <c r="K58" s="144">
        <f>IF('Crisis Indicator Data'!G55="x","x",IF(B58="Regional crisis",('Crisis Indicator Data'!G55/VLOOKUP('Impact of the crisis'!$C58,'Regional Crises'!$B$1:$R$66,5,FALSE)),'Crisis Indicator Data'!G55/VLOOKUP('Impact of the crisis'!$E58,'Country Indicator Data'!$B$4:$P$300,14,FALSE)))</f>
        <v>0.80584860262816949</v>
      </c>
      <c r="L58" s="240">
        <f t="shared" si="15"/>
        <v>4</v>
      </c>
      <c r="M58" s="240">
        <f t="shared" si="16"/>
        <v>3.55</v>
      </c>
      <c r="N58" s="240">
        <f t="shared" si="17"/>
        <v>3</v>
      </c>
      <c r="O58" s="240">
        <f>IF('Crisis Indicator Data'!H55="x","x",IF('Crisis Indicator Data'!H55=0,0,IF(LOG('Crisis Indicator Data'!H55)&lt;O$4,0,IF(LOG('Crisis Indicator Data'!H55)&gt;O$3,5,ROUND(5-(O$3-LOG('Crisis Indicator Data'!H55))/(O$3-O$4)*5,1)))))</f>
        <v>2.9</v>
      </c>
      <c r="P58" s="143">
        <f>IF('Crisis Indicator Data'!H55="x","x",'Crisis Indicator Data'!H55/'Crisis Indicator Data'!G55)</f>
        <v>0.21118511713367019</v>
      </c>
      <c r="Q58" s="240">
        <f t="shared" si="18"/>
        <v>1</v>
      </c>
      <c r="R58" s="240">
        <f t="shared" si="19"/>
        <v>1.95</v>
      </c>
      <c r="S58" s="240">
        <f>IF('Crisis Indicator Data'!I55="x","x",IF('Crisis Indicator Data'!I55=0,0,IF(LOG('Crisis Indicator Data'!I55)&lt;S$4,0,IF(LOG('Crisis Indicator Data'!I55)&gt;S$3,5,ROUND(5-(S$3-LOG('Crisis Indicator Data'!I55))/(S$3-S$4)*5,1)))))</f>
        <v>4.5</v>
      </c>
      <c r="T58" s="143">
        <f>IF('Crisis Indicator Data'!H55="x","x",IF('Crisis Indicator Data'!I55="x","x",'Crisis Indicator Data'!I55/'Crisis Indicator Data'!H55))</f>
        <v>0.7172376291462752</v>
      </c>
      <c r="U58" s="240">
        <f t="shared" si="20"/>
        <v>5</v>
      </c>
      <c r="V58" s="240">
        <f t="shared" si="21"/>
        <v>4.8</v>
      </c>
      <c r="W58" s="240">
        <f>IF('Crisis Indicator Data'!L55="x","x",IF('Crisis Indicator Data'!L55=0,0,IF(LOG('Crisis Indicator Data'!L55)&lt;W$4,0,IF(LOG('Crisis Indicator Data'!L55)&gt;W$3,5,ROUND(5-(W$3-LOG('Crisis Indicator Data'!L55))/(W$3-W$4)*5,1)))))</f>
        <v>0</v>
      </c>
      <c r="X58" s="247">
        <f>IF(OR('Crisis Indicator Data'!L55="x",'Crisis Indicator Data'!H55="x"),"x",'Crisis Indicator Data'!L55/'Crisis Indicator Data'!H55)</f>
        <v>0</v>
      </c>
      <c r="Y58" s="240">
        <f t="shared" si="22"/>
        <v>0</v>
      </c>
      <c r="Z58" s="240">
        <f t="shared" si="23"/>
        <v>0</v>
      </c>
      <c r="AA58" s="240">
        <f t="shared" si="24"/>
        <v>3.2</v>
      </c>
      <c r="AB58" s="248">
        <f t="shared" si="25"/>
        <v>2.6</v>
      </c>
    </row>
    <row r="59" spans="1:28" x14ac:dyDescent="0.35">
      <c r="A59" s="149" t="str">
        <f>'Crisis Indicator Data'!A56</f>
        <v xml:space="preserve">Multiple crisis in Kenya </v>
      </c>
      <c r="B59" s="150" t="str">
        <f>'Crisis Indicator Data'!B56</f>
        <v>Multiple crises country</v>
      </c>
      <c r="C59" s="150" t="str">
        <f>'Crisis Indicator Data'!C56</f>
        <v>KEN001</v>
      </c>
      <c r="D59" s="150" t="str">
        <f>'Crisis Indicator Data'!D56</f>
        <v>Kenya</v>
      </c>
      <c r="E59" s="151" t="str">
        <f>'Crisis Indicator Data'!E56</f>
        <v>KEN</v>
      </c>
      <c r="F59" s="246">
        <f>IF('Crisis Indicator Data'!F56="x","x",IF(LOG('Crisis Indicator Data'!F56)&lt;F$4,0,IF(LOG('Crisis Indicator Data'!F56)&gt;F$3,5,ROUND(5-(F$3-LOG('Crisis Indicator Data'!F56))/(F$3-F$4)*5,1))))</f>
        <v>4.5</v>
      </c>
      <c r="G59" s="144">
        <f>IF('Crisis Indicator Data'!F56="x","x",IF(B59="Regional crisis",('Crisis Indicator Data'!F56/VLOOKUP('Impact of the crisis'!$C59,'Regional Crises'!$B$1:$R$66,4,FALSE)),'Crisis Indicator Data'!F56/VLOOKUP('Impact of the crisis'!$E59,'Country Indicator Data'!$B$4:$P$300,15,FALSE)))</f>
        <v>0.9123238570474751</v>
      </c>
      <c r="H59" s="240">
        <f t="shared" si="13"/>
        <v>4.5999999999999996</v>
      </c>
      <c r="I59" s="240">
        <f t="shared" si="14"/>
        <v>4.55</v>
      </c>
      <c r="J59" s="240">
        <f>IF('Crisis Indicator Data'!G56="x","x",IF(LOG('Crisis Indicator Data'!G56)&lt;J$4,0,IF(LOG('Crisis Indicator Data'!G56)&gt;J$3,5,ROUND(5-(J$3-LOG('Crisis Indicator Data'!G56))/(J$3-J$4)*5,1))))</f>
        <v>4.0999999999999996</v>
      </c>
      <c r="K59" s="144">
        <f>IF('Crisis Indicator Data'!G56="x","x",IF(B59="Regional crisis",('Crisis Indicator Data'!G56/VLOOKUP('Impact of the crisis'!$C59,'Regional Crises'!$B$1:$R$66,5,FALSE)),'Crisis Indicator Data'!G56/VLOOKUP('Impact of the crisis'!$E59,'Country Indicator Data'!$B$4:$P$300,14,FALSE)))</f>
        <v>0.30439040022788777</v>
      </c>
      <c r="L59" s="240">
        <f t="shared" si="15"/>
        <v>1.5</v>
      </c>
      <c r="M59" s="240">
        <f t="shared" si="16"/>
        <v>2.8</v>
      </c>
      <c r="N59" s="240">
        <f t="shared" si="17"/>
        <v>3.8</v>
      </c>
      <c r="O59" s="240">
        <f>IF('Crisis Indicator Data'!H56="x","x",IF('Crisis Indicator Data'!H56=0,0,IF(LOG('Crisis Indicator Data'!H56)&lt;O$4,0,IF(LOG('Crisis Indicator Data'!H56)&gt;O$3,5,ROUND(5-(O$3-LOG('Crisis Indicator Data'!H56))/(O$3-O$4)*5,1)))))</f>
        <v>4.4000000000000004</v>
      </c>
      <c r="P59" s="143">
        <f>IF('Crisis Indicator Data'!H56="x","x",'Crisis Indicator Data'!H56/'Crisis Indicator Data'!G56)</f>
        <v>0.84371527168509097</v>
      </c>
      <c r="Q59" s="240">
        <f t="shared" si="18"/>
        <v>4.2</v>
      </c>
      <c r="R59" s="240">
        <f t="shared" si="19"/>
        <v>4.3000000000000007</v>
      </c>
      <c r="S59" s="240">
        <f>IF('Crisis Indicator Data'!I56="x","x",IF('Crisis Indicator Data'!I56=0,0,IF(LOG('Crisis Indicator Data'!I56)&lt;S$4,0,IF(LOG('Crisis Indicator Data'!I56)&gt;S$3,5,ROUND(5-(S$3-LOG('Crisis Indicator Data'!I56))/(S$3-S$4)*5,1)))))</f>
        <v>3.9</v>
      </c>
      <c r="T59" s="143">
        <f>IF('Crisis Indicator Data'!H56="x","x",IF('Crisis Indicator Data'!I56="x","x",'Crisis Indicator Data'!I56/'Crisis Indicator Data'!H56))</f>
        <v>3.8266897746967073E-2</v>
      </c>
      <c r="U59" s="240">
        <f t="shared" si="20"/>
        <v>1.3</v>
      </c>
      <c r="V59" s="240">
        <f t="shared" si="21"/>
        <v>2.6</v>
      </c>
      <c r="W59" s="240">
        <f>IF('Crisis Indicator Data'!L56="x","x",IF('Crisis Indicator Data'!L56=0,0,IF(LOG('Crisis Indicator Data'!L56)&lt;W$4,0,IF(LOG('Crisis Indicator Data'!L56)&gt;W$3,5,ROUND(5-(W$3-LOG('Crisis Indicator Data'!L56))/(W$3-W$4)*5,1)))))</f>
        <v>0.7</v>
      </c>
      <c r="X59" s="247">
        <f>IF(OR('Crisis Indicator Data'!L56="x",'Crisis Indicator Data'!H56="x"),"x",'Crisis Indicator Data'!L56/'Crisis Indicator Data'!H56)</f>
        <v>2.0797227036395148E-7</v>
      </c>
      <c r="Y59" s="240">
        <f t="shared" si="22"/>
        <v>0</v>
      </c>
      <c r="Z59" s="240">
        <f t="shared" si="23"/>
        <v>0.4</v>
      </c>
      <c r="AA59" s="240">
        <f t="shared" si="24"/>
        <v>1.6</v>
      </c>
      <c r="AB59" s="248">
        <f t="shared" si="25"/>
        <v>3.2</v>
      </c>
    </row>
    <row r="60" spans="1:28" x14ac:dyDescent="0.35">
      <c r="A60" s="149" t="str">
        <f>'Crisis Indicator Data'!A57</f>
        <v>Refugee situation in Kenya</v>
      </c>
      <c r="B60" s="150" t="str">
        <f>'Crisis Indicator Data'!B57</f>
        <v>International displacement</v>
      </c>
      <c r="C60" s="150" t="str">
        <f>'Crisis Indicator Data'!C57</f>
        <v>KEN002</v>
      </c>
      <c r="D60" s="150" t="str">
        <f>'Crisis Indicator Data'!D57</f>
        <v>Kenya</v>
      </c>
      <c r="E60" s="151" t="str">
        <f>'Crisis Indicator Data'!E57</f>
        <v>KEN</v>
      </c>
      <c r="F60" s="246">
        <f>IF('Crisis Indicator Data'!F57="x","x",IF(LOG('Crisis Indicator Data'!F57)&lt;F$4,0,IF(LOG('Crisis Indicator Data'!F57)&gt;F$3,5,ROUND(5-(F$3-LOG('Crisis Indicator Data'!F57))/(F$3-F$4)*5,1))))</f>
        <v>2.6</v>
      </c>
      <c r="G60" s="144">
        <f>IF('Crisis Indicator Data'!F57="x","x",IF(B60="Regional crisis",('Crisis Indicator Data'!F57/VLOOKUP('Impact of the crisis'!$C60,'Regional Crises'!$B$1:$R$66,4,FALSE)),'Crisis Indicator Data'!F57/VLOOKUP('Impact of the crisis'!$E60,'Country Indicator Data'!$B$4:$P$300,15,FALSE)))</f>
        <v>6.7196120462452116E-2</v>
      </c>
      <c r="H60" s="240">
        <f t="shared" si="13"/>
        <v>0.2</v>
      </c>
      <c r="I60" s="240">
        <f t="shared" si="14"/>
        <v>1.4000000000000001</v>
      </c>
      <c r="J60" s="240">
        <f>IF('Crisis Indicator Data'!G57="x","x",IF(LOG('Crisis Indicator Data'!G57)&lt;J$4,0,IF(LOG('Crisis Indicator Data'!G57)&gt;J$3,5,ROUND(5-(J$3-LOG('Crisis Indicator Data'!G57))/(J$3-J$4)*5,1))))</f>
        <v>0.4</v>
      </c>
      <c r="K60" s="144">
        <f>IF('Crisis Indicator Data'!G57="x","x",IF(B60="Regional crisis",('Crisis Indicator Data'!G57/VLOOKUP('Impact of the crisis'!$C60,'Regional Crises'!$B$1:$R$66,5,FALSE)),'Crisis Indicator Data'!G57/VLOOKUP('Impact of the crisis'!$E60,'Country Indicator Data'!$B$4:$P$300,14,FALSE)))</f>
        <v>2.3002421307506054E-2</v>
      </c>
      <c r="L60" s="240">
        <f t="shared" si="15"/>
        <v>0.1</v>
      </c>
      <c r="M60" s="240">
        <f t="shared" si="16"/>
        <v>0.25</v>
      </c>
      <c r="N60" s="240">
        <f t="shared" si="17"/>
        <v>0.9</v>
      </c>
      <c r="O60" s="240">
        <f>IF('Crisis Indicator Data'!H57="x","x",IF('Crisis Indicator Data'!H57=0,0,IF(LOG('Crisis Indicator Data'!H57)&lt;O$4,0,IF(LOG('Crisis Indicator Data'!H57)&gt;O$3,5,ROUND(5-(O$3-LOG('Crisis Indicator Data'!H57))/(O$3-O$4)*5,1)))))</f>
        <v>2.1</v>
      </c>
      <c r="P60" s="143">
        <f>IF('Crisis Indicator Data'!H57="x","x",'Crisis Indicator Data'!H57/'Crisis Indicator Data'!G57)</f>
        <v>0.42724458204334365</v>
      </c>
      <c r="Q60" s="240">
        <f t="shared" si="18"/>
        <v>2.1</v>
      </c>
      <c r="R60" s="240">
        <f t="shared" si="19"/>
        <v>2.1</v>
      </c>
      <c r="S60" s="240">
        <f>IF('Crisis Indicator Data'!I57="x","x",IF('Crisis Indicator Data'!I57=0,0,IF(LOG('Crisis Indicator Data'!I57)&lt;S$4,0,IF(LOG('Crisis Indicator Data'!I57)&gt;S$3,5,ROUND(5-(S$3-LOG('Crisis Indicator Data'!I57))/(S$3-S$4)*5,1)))))</f>
        <v>3.9</v>
      </c>
      <c r="T60" s="143">
        <f>IF('Crisis Indicator Data'!H57="x","x",IF('Crisis Indicator Data'!I57="x","x",'Crisis Indicator Data'!I57/'Crisis Indicator Data'!H57))</f>
        <v>1</v>
      </c>
      <c r="U60" s="240">
        <f t="shared" si="20"/>
        <v>5</v>
      </c>
      <c r="V60" s="240">
        <f t="shared" si="21"/>
        <v>4.5</v>
      </c>
      <c r="W60" s="240" t="str">
        <f>IF('Crisis Indicator Data'!L57="x","x",IF('Crisis Indicator Data'!L57=0,0,IF(LOG('Crisis Indicator Data'!L57)&lt;W$4,0,IF(LOG('Crisis Indicator Data'!L57)&gt;W$3,5,ROUND(5-(W$3-LOG('Crisis Indicator Data'!L57))/(W$3-W$4)*5,1)))))</f>
        <v>x</v>
      </c>
      <c r="X60" s="247" t="str">
        <f>IF(OR('Crisis Indicator Data'!L57="x",'Crisis Indicator Data'!H57="x"),"x",'Crisis Indicator Data'!L57/'Crisis Indicator Data'!H57)</f>
        <v>x</v>
      </c>
      <c r="Y60" s="240" t="str">
        <f t="shared" si="22"/>
        <v>x</v>
      </c>
      <c r="Z60" s="240" t="str">
        <f t="shared" si="23"/>
        <v>x</v>
      </c>
      <c r="AA60" s="240">
        <f t="shared" si="24"/>
        <v>4.5</v>
      </c>
      <c r="AB60" s="248">
        <f t="shared" si="25"/>
        <v>3.6</v>
      </c>
    </row>
    <row r="61" spans="1:28" x14ac:dyDescent="0.35">
      <c r="A61" s="149" t="str">
        <f>'Crisis Indicator Data'!A58</f>
        <v>Drought in Kenya</v>
      </c>
      <c r="B61" s="150" t="str">
        <f>'Crisis Indicator Data'!B58</f>
        <v>Drought</v>
      </c>
      <c r="C61" s="150" t="str">
        <f>'Crisis Indicator Data'!C58</f>
        <v>KEN003</v>
      </c>
      <c r="D61" s="150" t="str">
        <f>'Crisis Indicator Data'!D58</f>
        <v>Kenya</v>
      </c>
      <c r="E61" s="151" t="str">
        <f>'Crisis Indicator Data'!E58</f>
        <v>KEN</v>
      </c>
      <c r="F61" s="246">
        <f>IF('Crisis Indicator Data'!F58="x","x",IF(LOG('Crisis Indicator Data'!F58)&lt;F$4,0,IF(LOG('Crisis Indicator Data'!F58)&gt;F$3,5,ROUND(5-(F$3-LOG('Crisis Indicator Data'!F58))/(F$3-F$4)*5,1))))</f>
        <v>4.5</v>
      </c>
      <c r="G61" s="144">
        <f>IF('Crisis Indicator Data'!F58="x","x",IF(B61="Regional crisis",('Crisis Indicator Data'!F58/VLOOKUP('Impact of the crisis'!$C61,'Regional Crises'!$B$1:$R$66,4,FALSE)),'Crisis Indicator Data'!F58/VLOOKUP('Impact of the crisis'!$E61,'Country Indicator Data'!$B$4:$P$300,15,FALSE)))</f>
        <v>0.9123238570474751</v>
      </c>
      <c r="H61" s="240">
        <f t="shared" si="13"/>
        <v>4.5999999999999996</v>
      </c>
      <c r="I61" s="240">
        <f t="shared" si="14"/>
        <v>4.55</v>
      </c>
      <c r="J61" s="240">
        <f>IF('Crisis Indicator Data'!G58="x","x",IF(LOG('Crisis Indicator Data'!G58)&lt;J$4,0,IF(LOG('Crisis Indicator Data'!G58)&gt;J$3,5,ROUND(5-(J$3-LOG('Crisis Indicator Data'!G58))/(J$3-J$4)*5,1))))</f>
        <v>4.0999999999999996</v>
      </c>
      <c r="K61" s="144">
        <f>IF('Crisis Indicator Data'!G58="x","x",IF(B61="Regional crisis",('Crisis Indicator Data'!G58/VLOOKUP('Impact of the crisis'!$C61,'Regional Crises'!$B$1:$R$66,5,FALSE)),'Crisis Indicator Data'!G58/VLOOKUP('Impact of the crisis'!$E61,'Country Indicator Data'!$B$4:$P$300,14,FALSE)))</f>
        <v>0.29961900014242987</v>
      </c>
      <c r="L61" s="240">
        <f t="shared" si="15"/>
        <v>1.5</v>
      </c>
      <c r="M61" s="240">
        <f t="shared" si="16"/>
        <v>2.8</v>
      </c>
      <c r="N61" s="240">
        <f t="shared" si="17"/>
        <v>3.8</v>
      </c>
      <c r="O61" s="240">
        <f>IF('Crisis Indicator Data'!H58="x","x",IF('Crisis Indicator Data'!H58=0,0,IF(LOG('Crisis Indicator Data'!H58)&lt;O$4,0,IF(LOG('Crisis Indicator Data'!H58)&gt;O$3,5,ROUND(5-(O$3-LOG('Crisis Indicator Data'!H58))/(O$3-O$4)*5,1)))))</f>
        <v>4.4000000000000004</v>
      </c>
      <c r="P61" s="143">
        <f>IF('Crisis Indicator Data'!H58="x","x",'Crisis Indicator Data'!H58/'Crisis Indicator Data'!G58)</f>
        <v>0.82435082298413453</v>
      </c>
      <c r="Q61" s="240">
        <f t="shared" si="18"/>
        <v>4.0999999999999996</v>
      </c>
      <c r="R61" s="240">
        <f t="shared" si="19"/>
        <v>4.25</v>
      </c>
      <c r="S61" s="240" t="str">
        <f>IF('Crisis Indicator Data'!I58="x","x",IF('Crisis Indicator Data'!I58=0,0,IF(LOG('Crisis Indicator Data'!I58)&lt;S$4,0,IF(LOG('Crisis Indicator Data'!I58)&gt;S$3,5,ROUND(5-(S$3-LOG('Crisis Indicator Data'!I58))/(S$3-S$4)*5,1)))))</f>
        <v>x</v>
      </c>
      <c r="T61" s="143" t="str">
        <f>IF('Crisis Indicator Data'!H58="x","x",IF('Crisis Indicator Data'!I58="x","x",'Crisis Indicator Data'!I58/'Crisis Indicator Data'!H58))</f>
        <v>x</v>
      </c>
      <c r="U61" s="240" t="str">
        <f t="shared" si="20"/>
        <v>x</v>
      </c>
      <c r="V61" s="240" t="str">
        <f t="shared" si="21"/>
        <v>x</v>
      </c>
      <c r="W61" s="240">
        <f>IF('Crisis Indicator Data'!L58="x","x",IF('Crisis Indicator Data'!L58=0,0,IF(LOG('Crisis Indicator Data'!L58)&lt;W$4,0,IF(LOG('Crisis Indicator Data'!L58)&gt;W$3,5,ROUND(5-(W$3-LOG('Crisis Indicator Data'!L58))/(W$3-W$4)*5,1)))))</f>
        <v>0.7</v>
      </c>
      <c r="X61" s="247">
        <f>IF(OR('Crisis Indicator Data'!L58="x",'Crisis Indicator Data'!H58="x"),"x",'Crisis Indicator Data'!L58/'Crisis Indicator Data'!H58)</f>
        <v>2.1624738701074029E-7</v>
      </c>
      <c r="Y61" s="240">
        <f t="shared" si="22"/>
        <v>0</v>
      </c>
      <c r="Z61" s="240">
        <f t="shared" si="23"/>
        <v>0.4</v>
      </c>
      <c r="AA61" s="240">
        <f t="shared" si="24"/>
        <v>0.4</v>
      </c>
      <c r="AB61" s="248">
        <f t="shared" si="25"/>
        <v>2.8</v>
      </c>
    </row>
    <row r="62" spans="1:28" x14ac:dyDescent="0.35">
      <c r="A62" s="149" t="str">
        <f>'Crisis Indicator Data'!A59</f>
        <v>Syrian refugees in Lebanon</v>
      </c>
      <c r="B62" s="150" t="str">
        <f>'Crisis Indicator Data'!B59</f>
        <v>International displacement</v>
      </c>
      <c r="C62" s="150" t="str">
        <f>'Crisis Indicator Data'!C59</f>
        <v>LBN002</v>
      </c>
      <c r="D62" s="150" t="str">
        <f>'Crisis Indicator Data'!D59</f>
        <v>Lebanon</v>
      </c>
      <c r="E62" s="151" t="str">
        <f>'Crisis Indicator Data'!E59</f>
        <v>LBN</v>
      </c>
      <c r="F62" s="246">
        <f>IF('Crisis Indicator Data'!F59="x","x",IF(LOG('Crisis Indicator Data'!F59)&lt;F$4,0,IF(LOG('Crisis Indicator Data'!F59)&gt;F$3,5,ROUND(5-(F$3-LOG('Crisis Indicator Data'!F59))/(F$3-F$4)*5,1))))</f>
        <v>1.7</v>
      </c>
      <c r="G62" s="144">
        <f>IF('Crisis Indicator Data'!F59="x","x",IF(B62="Regional crisis",('Crisis Indicator Data'!F59/VLOOKUP('Impact of the crisis'!$C62,'Regional Crises'!$B$1:$R$66,4,FALSE)),'Crisis Indicator Data'!F59/VLOOKUP('Impact of the crisis'!$E62,'Country Indicator Data'!$B$4:$P$300,15,FALSE)))</f>
        <v>1.021505376344086</v>
      </c>
      <c r="H62" s="240">
        <f t="shared" si="13"/>
        <v>5</v>
      </c>
      <c r="I62" s="240">
        <f t="shared" si="14"/>
        <v>3.35</v>
      </c>
      <c r="J62" s="240">
        <f>IF('Crisis Indicator Data'!G59="x","x",IF(LOG('Crisis Indicator Data'!G59)&lt;J$4,0,IF(LOG('Crisis Indicator Data'!G59)&gt;J$3,5,ROUND(5-(J$3-LOG('Crisis Indicator Data'!G59))/(J$3-J$4)*5,1))))</f>
        <v>2.8</v>
      </c>
      <c r="K62" s="144">
        <f>IF('Crisis Indicator Data'!G59="x","x",IF(B62="Regional crisis",('Crisis Indicator Data'!G59/VLOOKUP('Impact of the crisis'!$C62,'Regional Crises'!$B$1:$R$66,5,FALSE)),'Crisis Indicator Data'!G59/VLOOKUP('Impact of the crisis'!$E62,'Country Indicator Data'!$B$4:$P$300,14,FALSE)))</f>
        <v>1</v>
      </c>
      <c r="L62" s="240">
        <f t="shared" si="15"/>
        <v>5</v>
      </c>
      <c r="M62" s="240">
        <f t="shared" si="16"/>
        <v>3.9</v>
      </c>
      <c r="N62" s="240">
        <f t="shared" si="17"/>
        <v>3.6</v>
      </c>
      <c r="O62" s="240">
        <f>IF('Crisis Indicator Data'!H59="x","x",IF('Crisis Indicator Data'!H59=0,0,IF(LOG('Crisis Indicator Data'!H59)&lt;O$4,0,IF(LOG('Crisis Indicator Data'!H59)&gt;O$3,5,ROUND(5-(O$3-LOG('Crisis Indicator Data'!H59))/(O$3-O$4)*5,1)))))</f>
        <v>3.8</v>
      </c>
      <c r="P62" s="143">
        <f>IF('Crisis Indicator Data'!H59="x","x",'Crisis Indicator Data'!H59/'Crisis Indicator Data'!G59)</f>
        <v>0.92043956043956043</v>
      </c>
      <c r="Q62" s="240">
        <f t="shared" si="18"/>
        <v>4.5999999999999996</v>
      </c>
      <c r="R62" s="240">
        <f t="shared" si="19"/>
        <v>4.1999999999999993</v>
      </c>
      <c r="S62" s="240">
        <f>IF('Crisis Indicator Data'!I59="x","x",IF('Crisis Indicator Data'!I59=0,0,IF(LOG('Crisis Indicator Data'!I59)&lt;S$4,0,IF(LOG('Crisis Indicator Data'!I59)&gt;S$3,5,ROUND(5-(S$3-LOG('Crisis Indicator Data'!I59))/(S$3-S$4)*5,1)))))</f>
        <v>4.5</v>
      </c>
      <c r="T62" s="143">
        <f>IF('Crisis Indicator Data'!H59="x","x",IF('Crisis Indicator Data'!I59="x","x",'Crisis Indicator Data'!I59/'Crisis Indicator Data'!H59))</f>
        <v>0.24339382362304998</v>
      </c>
      <c r="U62" s="240">
        <f t="shared" si="20"/>
        <v>5</v>
      </c>
      <c r="V62" s="240">
        <f t="shared" si="21"/>
        <v>4.8</v>
      </c>
      <c r="W62" s="240" t="str">
        <f>IF('Crisis Indicator Data'!L59="x","x",IF('Crisis Indicator Data'!L59=0,0,IF(LOG('Crisis Indicator Data'!L59)&lt;W$4,0,IF(LOG('Crisis Indicator Data'!L59)&gt;W$3,5,ROUND(5-(W$3-LOG('Crisis Indicator Data'!L59))/(W$3-W$4)*5,1)))))</f>
        <v>x</v>
      </c>
      <c r="X62" s="247" t="str">
        <f>IF(OR('Crisis Indicator Data'!L59="x",'Crisis Indicator Data'!H59="x"),"x",'Crisis Indicator Data'!L59/'Crisis Indicator Data'!H59)</f>
        <v>x</v>
      </c>
      <c r="Y62" s="240" t="str">
        <f t="shared" si="22"/>
        <v>x</v>
      </c>
      <c r="Z62" s="240" t="str">
        <f t="shared" si="23"/>
        <v>x</v>
      </c>
      <c r="AA62" s="240">
        <f t="shared" si="24"/>
        <v>4.8</v>
      </c>
      <c r="AB62" s="248">
        <f t="shared" si="25"/>
        <v>4.5</v>
      </c>
    </row>
    <row r="63" spans="1:28" x14ac:dyDescent="0.35">
      <c r="A63" s="149" t="str">
        <f>'Crisis Indicator Data'!A60</f>
        <v>Socioeconomic crisis in Lebanon</v>
      </c>
      <c r="B63" s="150" t="str">
        <f>'Crisis Indicator Data'!B60</f>
        <v>Political and economic crisis</v>
      </c>
      <c r="C63" s="150" t="str">
        <f>'Crisis Indicator Data'!C60</f>
        <v>LBN004</v>
      </c>
      <c r="D63" s="150" t="str">
        <f>'Crisis Indicator Data'!D60</f>
        <v>Lebanon</v>
      </c>
      <c r="E63" s="151" t="str">
        <f>'Crisis Indicator Data'!E60</f>
        <v>LBN</v>
      </c>
      <c r="F63" s="246">
        <f>IF('Crisis Indicator Data'!F60="x","x",IF(LOG('Crisis Indicator Data'!F60)&lt;F$4,0,IF(LOG('Crisis Indicator Data'!F60)&gt;F$3,5,ROUND(5-(F$3-LOG('Crisis Indicator Data'!F60))/(F$3-F$4)*5,1))))</f>
        <v>1.7</v>
      </c>
      <c r="G63" s="144">
        <f>IF('Crisis Indicator Data'!F60="x","x",IF(B63="Regional crisis",('Crisis Indicator Data'!F60/VLOOKUP('Impact of the crisis'!$C63,'Regional Crises'!$B$1:$R$66,4,FALSE)),'Crisis Indicator Data'!F60/VLOOKUP('Impact of the crisis'!$E63,'Country Indicator Data'!$B$4:$P$300,15,FALSE)))</f>
        <v>1.021505376344086</v>
      </c>
      <c r="H63" s="240">
        <f t="shared" si="13"/>
        <v>5</v>
      </c>
      <c r="I63" s="240">
        <f t="shared" si="14"/>
        <v>3.35</v>
      </c>
      <c r="J63" s="240">
        <f>IF('Crisis Indicator Data'!G60="x","x",IF(LOG('Crisis Indicator Data'!G60)&lt;J$4,0,IF(LOG('Crisis Indicator Data'!G60)&gt;J$3,5,ROUND(5-(J$3-LOG('Crisis Indicator Data'!G60))/(J$3-J$4)*5,1))))</f>
        <v>2.8</v>
      </c>
      <c r="K63" s="144">
        <f>IF('Crisis Indicator Data'!G60="x","x",IF(B63="Regional crisis",('Crisis Indicator Data'!G60/VLOOKUP('Impact of the crisis'!$C63,'Regional Crises'!$B$1:$R$66,5,FALSE)),'Crisis Indicator Data'!G60/VLOOKUP('Impact of the crisis'!$E63,'Country Indicator Data'!$B$4:$P$300,14,FALSE)))</f>
        <v>1</v>
      </c>
      <c r="L63" s="240">
        <f t="shared" si="15"/>
        <v>5</v>
      </c>
      <c r="M63" s="240">
        <f t="shared" si="16"/>
        <v>3.9</v>
      </c>
      <c r="N63" s="240">
        <f t="shared" si="17"/>
        <v>3.6</v>
      </c>
      <c r="O63" s="240">
        <f>IF('Crisis Indicator Data'!H60="x","x",IF('Crisis Indicator Data'!H60=0,0,IF(LOG('Crisis Indicator Data'!H60)&lt;O$4,0,IF(LOG('Crisis Indicator Data'!H60)&gt;O$3,5,ROUND(5-(O$3-LOG('Crisis Indicator Data'!H60))/(O$3-O$4)*5,1)))))</f>
        <v>3.8</v>
      </c>
      <c r="P63" s="143">
        <f>IF('Crisis Indicator Data'!H60="x","x",'Crisis Indicator Data'!H60/'Crisis Indicator Data'!G60)</f>
        <v>0.92043956043956043</v>
      </c>
      <c r="Q63" s="240">
        <f t="shared" si="18"/>
        <v>4.5999999999999996</v>
      </c>
      <c r="R63" s="240">
        <f t="shared" si="19"/>
        <v>4.1999999999999993</v>
      </c>
      <c r="S63" s="240" t="str">
        <f>IF('Crisis Indicator Data'!I60="x","x",IF('Crisis Indicator Data'!I60=0,0,IF(LOG('Crisis Indicator Data'!I60)&lt;S$4,0,IF(LOG('Crisis Indicator Data'!I60)&gt;S$3,5,ROUND(5-(S$3-LOG('Crisis Indicator Data'!I60))/(S$3-S$4)*5,1)))))</f>
        <v>x</v>
      </c>
      <c r="T63" s="143" t="str">
        <f>IF('Crisis Indicator Data'!H60="x","x",IF('Crisis Indicator Data'!I60="x","x",'Crisis Indicator Data'!I60/'Crisis Indicator Data'!H60))</f>
        <v>x</v>
      </c>
      <c r="U63" s="240" t="str">
        <f t="shared" si="20"/>
        <v>x</v>
      </c>
      <c r="V63" s="240" t="str">
        <f t="shared" si="21"/>
        <v>x</v>
      </c>
      <c r="W63" s="240">
        <f>IF('Crisis Indicator Data'!L60="x","x",IF('Crisis Indicator Data'!L60=0,0,IF(LOG('Crisis Indicator Data'!L60)&lt;W$4,0,IF(LOG('Crisis Indicator Data'!L60)&gt;W$3,5,ROUND(5-(W$3-LOG('Crisis Indicator Data'!L60))/(W$3-W$4)*5,1)))))</f>
        <v>1.7</v>
      </c>
      <c r="X63" s="247">
        <f>IF(OR('Crisis Indicator Data'!L60="x",'Crisis Indicator Data'!H60="x"),"x",'Crisis Indicator Data'!L60/'Crisis Indicator Data'!H60)</f>
        <v>2.387774594078319E-6</v>
      </c>
      <c r="Y63" s="240">
        <f t="shared" si="22"/>
        <v>0.1</v>
      </c>
      <c r="Z63" s="240">
        <f t="shared" si="23"/>
        <v>0.9</v>
      </c>
      <c r="AA63" s="240">
        <f t="shared" si="24"/>
        <v>0.9</v>
      </c>
      <c r="AB63" s="248">
        <f t="shared" si="25"/>
        <v>2.9</v>
      </c>
    </row>
    <row r="64" spans="1:28" x14ac:dyDescent="0.35">
      <c r="A64" s="149" t="str">
        <f>'Crisis Indicator Data'!A61</f>
        <v>Complex crisis in Libya</v>
      </c>
      <c r="B64" s="150" t="str">
        <f>'Crisis Indicator Data'!B61</f>
        <v>Multiple crises country</v>
      </c>
      <c r="C64" s="150" t="str">
        <f>'Crisis Indicator Data'!C61</f>
        <v>LBY001</v>
      </c>
      <c r="D64" s="150" t="str">
        <f>'Crisis Indicator Data'!D61</f>
        <v>Libya</v>
      </c>
      <c r="E64" s="151" t="str">
        <f>'Crisis Indicator Data'!E61</f>
        <v>LBY</v>
      </c>
      <c r="F64" s="246">
        <f>IF('Crisis Indicator Data'!F61="x","x",IF(LOG('Crisis Indicator Data'!F61)&lt;F$4,0,IF(LOG('Crisis Indicator Data'!F61)&gt;F$3,5,ROUND(5-(F$3-LOG('Crisis Indicator Data'!F61))/(F$3-F$4)*5,1))))</f>
        <v>5</v>
      </c>
      <c r="G64" s="144">
        <f>IF('Crisis Indicator Data'!F61="x","x",IF(B64="Regional crisis",('Crisis Indicator Data'!F61/VLOOKUP('Impact of the crisis'!$C64,'Regional Crises'!$B$1:$R$66,4,FALSE)),'Crisis Indicator Data'!F61/VLOOKUP('Impact of the crisis'!$E64,'Country Indicator Data'!$B$4:$P$300,15,FALSE)))</f>
        <v>1</v>
      </c>
      <c r="H64" s="240">
        <f t="shared" si="13"/>
        <v>5</v>
      </c>
      <c r="I64" s="240">
        <f t="shared" si="14"/>
        <v>5</v>
      </c>
      <c r="J64" s="240">
        <f>IF('Crisis Indicator Data'!G61="x","x",IF(LOG('Crisis Indicator Data'!G61)&lt;J$4,0,IF(LOG('Crisis Indicator Data'!G61)&gt;J$3,5,ROUND(5-(J$3-LOG('Crisis Indicator Data'!G61))/(J$3-J$4)*5,1))))</f>
        <v>3</v>
      </c>
      <c r="K64" s="144">
        <f>IF('Crisis Indicator Data'!G61="x","x",IF(B64="Regional crisis",('Crisis Indicator Data'!G61/VLOOKUP('Impact of the crisis'!$C64,'Regional Crises'!$B$1:$R$66,5,FALSE)),'Crisis Indicator Data'!G61/VLOOKUP('Impact of the crisis'!$E64,'Country Indicator Data'!$B$4:$P$300,14,FALSE)))</f>
        <v>1</v>
      </c>
      <c r="L64" s="240">
        <f t="shared" si="15"/>
        <v>5</v>
      </c>
      <c r="M64" s="240">
        <f t="shared" si="16"/>
        <v>4</v>
      </c>
      <c r="N64" s="240">
        <f t="shared" si="17"/>
        <v>4.5999999999999996</v>
      </c>
      <c r="O64" s="240">
        <f>IF('Crisis Indicator Data'!H61="x","x",IF('Crisis Indicator Data'!H61=0,0,IF(LOG('Crisis Indicator Data'!H61)&lt;O$4,0,IF(LOG('Crisis Indicator Data'!H61)&gt;O$3,5,ROUND(5-(O$3-LOG('Crisis Indicator Data'!H61))/(O$3-O$4)*5,1)))))</f>
        <v>2.8</v>
      </c>
      <c r="P64" s="143">
        <f>IF('Crisis Indicator Data'!H61="x","x",'Crisis Indicator Data'!H61/'Crisis Indicator Data'!G61)</f>
        <v>0.18292682926829268</v>
      </c>
      <c r="Q64" s="240">
        <f t="shared" si="18"/>
        <v>0.9</v>
      </c>
      <c r="R64" s="240">
        <f t="shared" si="19"/>
        <v>1.8499999999999999</v>
      </c>
      <c r="S64" s="240">
        <f>IF('Crisis Indicator Data'!I61="x","x",IF('Crisis Indicator Data'!I61=0,0,IF(LOG('Crisis Indicator Data'!I61)&lt;S$4,0,IF(LOG('Crisis Indicator Data'!I61)&gt;S$3,5,ROUND(5-(S$3-LOG('Crisis Indicator Data'!I61))/(S$3-S$4)*5,1)))))</f>
        <v>4.5999999999999996</v>
      </c>
      <c r="T64" s="143">
        <f>IF('Crisis Indicator Data'!H61="x","x",IF('Crisis Indicator Data'!I61="x","x",'Crisis Indicator Data'!I61/'Crisis Indicator Data'!H61))</f>
        <v>1.03</v>
      </c>
      <c r="U64" s="240">
        <f t="shared" si="20"/>
        <v>5</v>
      </c>
      <c r="V64" s="240">
        <f t="shared" si="21"/>
        <v>4.8</v>
      </c>
      <c r="W64" s="240">
        <f>IF('Crisis Indicator Data'!L61="x","x",IF('Crisis Indicator Data'!L61=0,0,IF(LOG('Crisis Indicator Data'!L61)&lt;W$4,0,IF(LOG('Crisis Indicator Data'!L61)&gt;W$3,5,ROUND(5-(W$3-LOG('Crisis Indicator Data'!L61))/(W$3-W$4)*5,1)))))</f>
        <v>4.2</v>
      </c>
      <c r="X64" s="247">
        <f>IF(OR('Crisis Indicator Data'!L61="x",'Crisis Indicator Data'!H61="x"),"x",'Crisis Indicator Data'!L61/'Crisis Indicator Data'!H61)</f>
        <v>6.1666666666666662E-4</v>
      </c>
      <c r="Y64" s="240">
        <f t="shared" si="22"/>
        <v>5</v>
      </c>
      <c r="Z64" s="240">
        <f t="shared" si="23"/>
        <v>4.5999999999999996</v>
      </c>
      <c r="AA64" s="240">
        <f t="shared" si="24"/>
        <v>4.7</v>
      </c>
      <c r="AB64" s="248">
        <f t="shared" si="25"/>
        <v>3.6</v>
      </c>
    </row>
    <row r="65" spans="1:28" x14ac:dyDescent="0.35">
      <c r="A65" s="149" t="str">
        <f>'Crisis Indicator Data'!A62</f>
        <v>Mixed migration flows in Libya</v>
      </c>
      <c r="B65" s="150" t="str">
        <f>'Crisis Indicator Data'!B62</f>
        <v>International displacement</v>
      </c>
      <c r="C65" s="150" t="str">
        <f>'Crisis Indicator Data'!C62</f>
        <v>LBY002</v>
      </c>
      <c r="D65" s="150" t="str">
        <f>'Crisis Indicator Data'!D62</f>
        <v>Libya</v>
      </c>
      <c r="E65" s="151" t="str">
        <f>'Crisis Indicator Data'!E62</f>
        <v>LBY</v>
      </c>
      <c r="F65" s="246">
        <f>IF('Crisis Indicator Data'!F62="x","x",IF(LOG('Crisis Indicator Data'!F62)&lt;F$4,0,IF(LOG('Crisis Indicator Data'!F62)&gt;F$3,5,ROUND(5-(F$3-LOG('Crisis Indicator Data'!F62))/(F$3-F$4)*5,1))))</f>
        <v>5</v>
      </c>
      <c r="G65" s="144">
        <f>IF('Crisis Indicator Data'!F62="x","x",IF(B65="Regional crisis",('Crisis Indicator Data'!F62/VLOOKUP('Impact of the crisis'!$C65,'Regional Crises'!$B$1:$R$66,4,FALSE)),'Crisis Indicator Data'!F62/VLOOKUP('Impact of the crisis'!$E65,'Country Indicator Data'!$B$4:$P$300,15,FALSE)))</f>
        <v>1</v>
      </c>
      <c r="H65" s="240">
        <f t="shared" si="13"/>
        <v>5</v>
      </c>
      <c r="I65" s="240">
        <f t="shared" si="14"/>
        <v>5</v>
      </c>
      <c r="J65" s="240">
        <f>IF('Crisis Indicator Data'!G62="x","x",IF(LOG('Crisis Indicator Data'!G62)&lt;J$4,0,IF(LOG('Crisis Indicator Data'!G62)&gt;J$3,5,ROUND(5-(J$3-LOG('Crisis Indicator Data'!G62))/(J$3-J$4)*5,1))))</f>
        <v>3</v>
      </c>
      <c r="K65" s="144">
        <f>IF('Crisis Indicator Data'!G62="x","x",IF(B65="Regional crisis",('Crisis Indicator Data'!G62/VLOOKUP('Impact of the crisis'!$C65,'Regional Crises'!$B$1:$R$66,5,FALSE)),'Crisis Indicator Data'!G62/VLOOKUP('Impact of the crisis'!$E65,'Country Indicator Data'!$B$4:$P$300,14,FALSE)))</f>
        <v>1</v>
      </c>
      <c r="L65" s="240">
        <f t="shared" si="15"/>
        <v>5</v>
      </c>
      <c r="M65" s="240">
        <f t="shared" si="16"/>
        <v>4</v>
      </c>
      <c r="N65" s="240">
        <f t="shared" si="17"/>
        <v>4.5999999999999996</v>
      </c>
      <c r="O65" s="240">
        <f>IF('Crisis Indicator Data'!H62="x","x",IF('Crisis Indicator Data'!H62=0,0,IF(LOG('Crisis Indicator Data'!H62)&lt;O$4,0,IF(LOG('Crisis Indicator Data'!H62)&gt;O$3,5,ROUND(5-(O$3-LOG('Crisis Indicator Data'!H62))/(O$3-O$4)*5,1)))))</f>
        <v>2.2000000000000002</v>
      </c>
      <c r="P65" s="143">
        <f>IF('Crisis Indicator Data'!H62="x","x",'Crisis Indicator Data'!H62/'Crisis Indicator Data'!G62)</f>
        <v>8.2804878048780492E-2</v>
      </c>
      <c r="Q65" s="240">
        <f t="shared" si="18"/>
        <v>0.4</v>
      </c>
      <c r="R65" s="240">
        <f t="shared" si="19"/>
        <v>1.3</v>
      </c>
      <c r="S65" s="240">
        <f>IF('Crisis Indicator Data'!I62="x","x",IF('Crisis Indicator Data'!I62=0,0,IF(LOG('Crisis Indicator Data'!I62)&lt;S$4,0,IF(LOG('Crisis Indicator Data'!I62)&gt;S$3,5,ROUND(5-(S$3-LOG('Crisis Indicator Data'!I62))/(S$3-S$4)*5,1)))))</f>
        <v>4</v>
      </c>
      <c r="T65" s="143">
        <f>IF('Crisis Indicator Data'!H62="x","x",IF('Crisis Indicator Data'!I62="x","x",'Crisis Indicator Data'!I62/'Crisis Indicator Data'!H62))</f>
        <v>1</v>
      </c>
      <c r="U65" s="240">
        <f t="shared" si="20"/>
        <v>5</v>
      </c>
      <c r="V65" s="240">
        <f t="shared" si="21"/>
        <v>4.5</v>
      </c>
      <c r="W65" s="240">
        <f>IF('Crisis Indicator Data'!L62="x","x",IF('Crisis Indicator Data'!L62=0,0,IF(LOG('Crisis Indicator Data'!L62)&lt;W$4,0,IF(LOG('Crisis Indicator Data'!L62)&gt;W$3,5,ROUND(5-(W$3-LOG('Crisis Indicator Data'!L62))/(W$3-W$4)*5,1)))))</f>
        <v>4.2</v>
      </c>
      <c r="X65" s="247">
        <f>IF(OR('Crisis Indicator Data'!L62="x",'Crisis Indicator Data'!H62="x"),"x",'Crisis Indicator Data'!L62/'Crisis Indicator Data'!H62)</f>
        <v>1.3136966126656847E-3</v>
      </c>
      <c r="Y65" s="240">
        <f t="shared" si="22"/>
        <v>5</v>
      </c>
      <c r="Z65" s="240">
        <f t="shared" si="23"/>
        <v>4.5999999999999996</v>
      </c>
      <c r="AA65" s="240">
        <f t="shared" si="24"/>
        <v>4.5999999999999996</v>
      </c>
      <c r="AB65" s="248">
        <f t="shared" si="25"/>
        <v>3.4</v>
      </c>
    </row>
    <row r="66" spans="1:28" x14ac:dyDescent="0.35">
      <c r="A66" s="149" t="str">
        <f>'Crisis Indicator Data'!A63</f>
        <v>Socio-economic crisis in Sri Lanka</v>
      </c>
      <c r="B66" s="150" t="str">
        <f>'Crisis Indicator Data'!B63</f>
        <v>Political and economic crisis</v>
      </c>
      <c r="C66" s="150" t="str">
        <f>'Crisis Indicator Data'!C63</f>
        <v>LKA002</v>
      </c>
      <c r="D66" s="150" t="str">
        <f>'Crisis Indicator Data'!D63</f>
        <v>Sri Lanka</v>
      </c>
      <c r="E66" s="151" t="str">
        <f>'Crisis Indicator Data'!E63</f>
        <v>LKA</v>
      </c>
      <c r="F66" s="246">
        <f>IF('Crisis Indicator Data'!F63="x","x",IF(LOG('Crisis Indicator Data'!F63)&lt;F$4,0,IF(LOG('Crisis Indicator Data'!F63)&gt;F$3,5,ROUND(5-(F$3-LOG('Crisis Indicator Data'!F63))/(F$3-F$4)*5,1))))</f>
        <v>3</v>
      </c>
      <c r="G66" s="144">
        <f>IF('Crisis Indicator Data'!F63="x","x",IF(B66="Regional crisis",('Crisis Indicator Data'!F63/VLOOKUP('Impact of the crisis'!$C66,'Regional Crises'!$B$1:$R$66,4,FALSE)),'Crisis Indicator Data'!F63/VLOOKUP('Impact of the crisis'!$E66,'Country Indicator Data'!$B$4:$P$300,15,FALSE)))</f>
        <v>0.99992026789985644</v>
      </c>
      <c r="H66" s="240">
        <f t="shared" si="13"/>
        <v>5</v>
      </c>
      <c r="I66" s="240">
        <f t="shared" si="14"/>
        <v>4</v>
      </c>
      <c r="J66" s="240">
        <f>IF('Crisis Indicator Data'!G63="x","x",IF(LOG('Crisis Indicator Data'!G63)&lt;J$4,0,IF(LOG('Crisis Indicator Data'!G63)&gt;J$3,5,ROUND(5-(J$3-LOG('Crisis Indicator Data'!G63))/(J$3-J$4)*5,1))))</f>
        <v>4.5</v>
      </c>
      <c r="K66" s="144">
        <f>IF('Crisis Indicator Data'!G63="x","x",IF(B66="Regional crisis",('Crisis Indicator Data'!G63/VLOOKUP('Impact of the crisis'!$C66,'Regional Crises'!$B$1:$R$66,5,FALSE)),'Crisis Indicator Data'!G63/VLOOKUP('Impact of the crisis'!$E66,'Country Indicator Data'!$B$4:$P$300,14,FALSE)))</f>
        <v>1</v>
      </c>
      <c r="L66" s="240">
        <f t="shared" si="15"/>
        <v>5</v>
      </c>
      <c r="M66" s="240">
        <f t="shared" si="16"/>
        <v>4.75</v>
      </c>
      <c r="N66" s="240">
        <f t="shared" si="17"/>
        <v>4.4000000000000004</v>
      </c>
      <c r="O66" s="240">
        <f>IF('Crisis Indicator Data'!H63="x","x",IF('Crisis Indicator Data'!H63=0,0,IF(LOG('Crisis Indicator Data'!H63)&lt;O$4,0,IF(LOG('Crisis Indicator Data'!H63)&gt;O$3,5,ROUND(5-(O$3-LOG('Crisis Indicator Data'!H63))/(O$3-O$4)*5,1)))))</f>
        <v>4.7</v>
      </c>
      <c r="P66" s="143">
        <f>IF('Crisis Indicator Data'!H63="x","x",'Crisis Indicator Data'!H63/'Crisis Indicator Data'!G63)</f>
        <v>1</v>
      </c>
      <c r="Q66" s="240">
        <f t="shared" si="18"/>
        <v>5</v>
      </c>
      <c r="R66" s="240">
        <f t="shared" si="19"/>
        <v>4.8499999999999996</v>
      </c>
      <c r="S66" s="240">
        <f>IF('Crisis Indicator Data'!I63="x","x",IF('Crisis Indicator Data'!I63=0,0,IF(LOG('Crisis Indicator Data'!I63)&lt;S$4,0,IF(LOG('Crisis Indicator Data'!I63)&gt;S$3,5,ROUND(5-(S$3-LOG('Crisis Indicator Data'!I63))/(S$3-S$4)*5,1)))))</f>
        <v>0</v>
      </c>
      <c r="T66" s="143">
        <f>IF('Crisis Indicator Data'!H63="x","x",IF('Crisis Indicator Data'!I63="x","x",'Crisis Indicator Data'!I63/'Crisis Indicator Data'!H63))</f>
        <v>0</v>
      </c>
      <c r="U66" s="240">
        <f t="shared" si="20"/>
        <v>0</v>
      </c>
      <c r="V66" s="240">
        <f t="shared" si="21"/>
        <v>0</v>
      </c>
      <c r="W66" s="240">
        <f>IF('Crisis Indicator Data'!L63="x","x",IF('Crisis Indicator Data'!L63=0,0,IF(LOG('Crisis Indicator Data'!L63)&lt;W$4,0,IF(LOG('Crisis Indicator Data'!L63)&gt;W$3,5,ROUND(5-(W$3-LOG('Crisis Indicator Data'!L63))/(W$3-W$4)*5,1)))))</f>
        <v>1.3</v>
      </c>
      <c r="X66" s="247">
        <f>IF(OR('Crisis Indicator Data'!L63="x",'Crisis Indicator Data'!H63="x"),"x",'Crisis Indicator Data'!L63/'Crisis Indicator Data'!H63)</f>
        <v>3.6107600649936813E-7</v>
      </c>
      <c r="Y66" s="240">
        <f t="shared" si="22"/>
        <v>0</v>
      </c>
      <c r="Z66" s="240">
        <f t="shared" si="23"/>
        <v>0.7</v>
      </c>
      <c r="AA66" s="240">
        <f t="shared" si="24"/>
        <v>0.4</v>
      </c>
      <c r="AB66" s="248">
        <f t="shared" si="25"/>
        <v>3.4</v>
      </c>
    </row>
    <row r="67" spans="1:28" x14ac:dyDescent="0.35">
      <c r="A67" s="149" t="str">
        <f>'Crisis Indicator Data'!A64</f>
        <v>Drought in Lesotho</v>
      </c>
      <c r="B67" s="150" t="str">
        <f>'Crisis Indicator Data'!B64</f>
        <v>Drought</v>
      </c>
      <c r="C67" s="150" t="str">
        <f>'Crisis Indicator Data'!C64</f>
        <v>LSO002</v>
      </c>
      <c r="D67" s="150" t="str">
        <f>'Crisis Indicator Data'!D64</f>
        <v>Lesotho</v>
      </c>
      <c r="E67" s="151" t="str">
        <f>'Crisis Indicator Data'!E64</f>
        <v>LSO</v>
      </c>
      <c r="F67" s="246">
        <f>IF('Crisis Indicator Data'!F64="x","x",IF(LOG('Crisis Indicator Data'!F64)&lt;F$4,0,IF(LOG('Crisis Indicator Data'!F64)&gt;F$3,5,ROUND(5-(F$3-LOG('Crisis Indicator Data'!F64))/(F$3-F$4)*5,1))))</f>
        <v>2.5</v>
      </c>
      <c r="G67" s="144">
        <f>IF('Crisis Indicator Data'!F64="x","x",IF(B67="Regional crisis",('Crisis Indicator Data'!F64/VLOOKUP('Impact of the crisis'!$C67,'Regional Crises'!$B$1:$R$66,4,FALSE)),'Crisis Indicator Data'!F64/VLOOKUP('Impact of the crisis'!$E67,'Country Indicator Data'!$B$4:$P$300,15,FALSE)))</f>
        <v>0.99983530961791833</v>
      </c>
      <c r="H67" s="240">
        <f t="shared" si="13"/>
        <v>5</v>
      </c>
      <c r="I67" s="240">
        <f t="shared" si="14"/>
        <v>3.75</v>
      </c>
      <c r="J67" s="240">
        <f>IF('Crisis Indicator Data'!G64="x","x",IF(LOG('Crisis Indicator Data'!G64)&lt;J$4,0,IF(LOG('Crisis Indicator Data'!G64)&gt;J$3,5,ROUND(5-(J$3-LOG('Crisis Indicator Data'!G64))/(J$3-J$4)*5,1))))</f>
        <v>0.6</v>
      </c>
      <c r="K67" s="144">
        <f>IF('Crisis Indicator Data'!G64="x","x",IF(B67="Regional crisis",('Crisis Indicator Data'!G64/VLOOKUP('Impact of the crisis'!$C67,'Regional Crises'!$B$1:$R$66,5,FALSE)),'Crisis Indicator Data'!G64/VLOOKUP('Impact of the crisis'!$E67,'Country Indicator Data'!$B$4:$P$300,14,FALSE)))</f>
        <v>0.70285714285714285</v>
      </c>
      <c r="L67" s="240">
        <f t="shared" si="15"/>
        <v>3.5</v>
      </c>
      <c r="M67" s="240">
        <f t="shared" si="16"/>
        <v>2.0499999999999998</v>
      </c>
      <c r="N67" s="240">
        <f t="shared" si="17"/>
        <v>3</v>
      </c>
      <c r="O67" s="240">
        <f>IF('Crisis Indicator Data'!H64="x","x",IF('Crisis Indicator Data'!H64=0,0,IF(LOG('Crisis Indicator Data'!H64)&lt;O$4,0,IF(LOG('Crisis Indicator Data'!H64)&gt;O$3,5,ROUND(5-(O$3-LOG('Crisis Indicator Data'!H64))/(O$3-O$4)*5,1)))))</f>
        <v>2.4</v>
      </c>
      <c r="P67" s="143">
        <f>IF('Crisis Indicator Data'!H64="x","x",'Crisis Indicator Data'!H64/'Crisis Indicator Data'!G64)</f>
        <v>0.58672086720867211</v>
      </c>
      <c r="Q67" s="240">
        <f t="shared" si="18"/>
        <v>2.9</v>
      </c>
      <c r="R67" s="240">
        <f t="shared" si="19"/>
        <v>2.65</v>
      </c>
      <c r="S67" s="240" t="str">
        <f>IF('Crisis Indicator Data'!I64="x","x",IF('Crisis Indicator Data'!I64=0,0,IF(LOG('Crisis Indicator Data'!I64)&lt;S$4,0,IF(LOG('Crisis Indicator Data'!I64)&gt;S$3,5,ROUND(5-(S$3-LOG('Crisis Indicator Data'!I64))/(S$3-S$4)*5,1)))))</f>
        <v>x</v>
      </c>
      <c r="T67" s="143" t="str">
        <f>IF('Crisis Indicator Data'!H64="x","x",IF('Crisis Indicator Data'!I64="x","x",'Crisis Indicator Data'!I64/'Crisis Indicator Data'!H64))</f>
        <v>x</v>
      </c>
      <c r="U67" s="240" t="str">
        <f t="shared" si="20"/>
        <v>x</v>
      </c>
      <c r="V67" s="240" t="str">
        <f t="shared" si="21"/>
        <v>x</v>
      </c>
      <c r="W67" s="240">
        <f>IF('Crisis Indicator Data'!L64="x","x",IF('Crisis Indicator Data'!L64=0,0,IF(LOG('Crisis Indicator Data'!L64)&lt;W$4,0,IF(LOG('Crisis Indicator Data'!L64)&gt;W$3,5,ROUND(5-(W$3-LOG('Crisis Indicator Data'!L64))/(W$3-W$4)*5,1)))))</f>
        <v>0</v>
      </c>
      <c r="X67" s="247">
        <f>IF(OR('Crisis Indicator Data'!L64="x",'Crisis Indicator Data'!H64="x"),"x",'Crisis Indicator Data'!L64/'Crisis Indicator Data'!H64)</f>
        <v>0</v>
      </c>
      <c r="Y67" s="240">
        <f t="shared" si="22"/>
        <v>0</v>
      </c>
      <c r="Z67" s="240">
        <f t="shared" si="23"/>
        <v>0</v>
      </c>
      <c r="AA67" s="240">
        <f t="shared" si="24"/>
        <v>0</v>
      </c>
      <c r="AB67" s="248">
        <f t="shared" si="25"/>
        <v>1.5</v>
      </c>
    </row>
    <row r="68" spans="1:28" x14ac:dyDescent="0.35">
      <c r="A68" s="149" t="str">
        <f>'Crisis Indicator Data'!A65</f>
        <v>Mixed migration flows in Morocco</v>
      </c>
      <c r="B68" s="150" t="str">
        <f>'Crisis Indicator Data'!B65</f>
        <v>International displacement</v>
      </c>
      <c r="C68" s="150" t="str">
        <f>'Crisis Indicator Data'!C65</f>
        <v>MAR002</v>
      </c>
      <c r="D68" s="150" t="str">
        <f>'Crisis Indicator Data'!D65</f>
        <v>Morocco</v>
      </c>
      <c r="E68" s="151" t="str">
        <f>'Crisis Indicator Data'!E65</f>
        <v>MAR</v>
      </c>
      <c r="F68" s="246">
        <f>IF('Crisis Indicator Data'!F65="x","x",IF(LOG('Crisis Indicator Data'!F65)&lt;F$4,0,IF(LOG('Crisis Indicator Data'!F65)&gt;F$3,5,ROUND(5-(F$3-LOG('Crisis Indicator Data'!F65))/(F$3-F$4)*5,1))))</f>
        <v>4.4000000000000004</v>
      </c>
      <c r="G68" s="144">
        <f>IF('Crisis Indicator Data'!F65="x","x",IF(B68="Regional crisis",('Crisis Indicator Data'!F65/VLOOKUP('Impact of the crisis'!$C68,'Regional Crises'!$B$1:$R$66,4,FALSE)),'Crisis Indicator Data'!F65/VLOOKUP('Impact of the crisis'!$E68,'Country Indicator Data'!$B$4:$P$300,15,FALSE)))</f>
        <v>1</v>
      </c>
      <c r="H68" s="240">
        <f t="shared" si="13"/>
        <v>5</v>
      </c>
      <c r="I68" s="240">
        <f t="shared" si="14"/>
        <v>4.7</v>
      </c>
      <c r="J68" s="240">
        <f>IF('Crisis Indicator Data'!G65="x","x",IF(LOG('Crisis Indicator Data'!G65)&lt;J$4,0,IF(LOG('Crisis Indicator Data'!G65)&gt;J$3,5,ROUND(5-(J$3-LOG('Crisis Indicator Data'!G65))/(J$3-J$4)*5,1))))</f>
        <v>5</v>
      </c>
      <c r="K68" s="144">
        <f>IF('Crisis Indicator Data'!G65="x","x",IF(B68="Regional crisis",('Crisis Indicator Data'!G65/VLOOKUP('Impact of the crisis'!$C68,'Regional Crises'!$B$1:$R$66,5,FALSE)),'Crisis Indicator Data'!G65/VLOOKUP('Impact of the crisis'!$E68,'Country Indicator Data'!$B$4:$P$300,14,FALSE)))</f>
        <v>1</v>
      </c>
      <c r="L68" s="240">
        <f t="shared" si="15"/>
        <v>5</v>
      </c>
      <c r="M68" s="240">
        <f t="shared" si="16"/>
        <v>5</v>
      </c>
      <c r="N68" s="240">
        <f t="shared" si="17"/>
        <v>4.9000000000000004</v>
      </c>
      <c r="O68" s="240" t="str">
        <f>IF('Crisis Indicator Data'!H65="x","x",IF('Crisis Indicator Data'!H65=0,0,IF(LOG('Crisis Indicator Data'!H65)&lt;O$4,0,IF(LOG('Crisis Indicator Data'!H65)&gt;O$3,5,ROUND(5-(O$3-LOG('Crisis Indicator Data'!H65))/(O$3-O$4)*5,1)))))</f>
        <v>x</v>
      </c>
      <c r="P68" s="143" t="str">
        <f>IF('Crisis Indicator Data'!H65="x","x",'Crisis Indicator Data'!H65/'Crisis Indicator Data'!G65)</f>
        <v>x</v>
      </c>
      <c r="Q68" s="240" t="str">
        <f t="shared" si="18"/>
        <v>x</v>
      </c>
      <c r="R68" s="240" t="str">
        <f t="shared" si="19"/>
        <v>x</v>
      </c>
      <c r="S68" s="240" t="str">
        <f>IF('Crisis Indicator Data'!I65="x","x",IF('Crisis Indicator Data'!I65=0,0,IF(LOG('Crisis Indicator Data'!I65)&lt;S$4,0,IF(LOG('Crisis Indicator Data'!I65)&gt;S$3,5,ROUND(5-(S$3-LOG('Crisis Indicator Data'!I65))/(S$3-S$4)*5,1)))))</f>
        <v>x</v>
      </c>
      <c r="T68" s="143" t="str">
        <f>IF('Crisis Indicator Data'!H65="x","x",IF('Crisis Indicator Data'!I65="x","x",'Crisis Indicator Data'!I65/'Crisis Indicator Data'!H65))</f>
        <v>x</v>
      </c>
      <c r="U68" s="240" t="str">
        <f t="shared" si="20"/>
        <v>x</v>
      </c>
      <c r="V68" s="240" t="str">
        <f t="shared" si="21"/>
        <v>x</v>
      </c>
      <c r="W68" s="240">
        <f>IF('Crisis Indicator Data'!L65="x","x",IF('Crisis Indicator Data'!L65=0,0,IF(LOG('Crisis Indicator Data'!L65)&lt;W$4,0,IF(LOG('Crisis Indicator Data'!L65)&gt;W$3,5,ROUND(5-(W$3-LOG('Crisis Indicator Data'!L65))/(W$3-W$4)*5,1)))))</f>
        <v>2.8</v>
      </c>
      <c r="X68" s="247" t="str">
        <f>IF(OR('Crisis Indicator Data'!L65="x",'Crisis Indicator Data'!H65="x"),"x",'Crisis Indicator Data'!L65/'Crisis Indicator Data'!H65)</f>
        <v>x</v>
      </c>
      <c r="Y68" s="240" t="str">
        <f t="shared" si="22"/>
        <v>x</v>
      </c>
      <c r="Z68" s="240">
        <f t="shared" si="23"/>
        <v>2.8</v>
      </c>
      <c r="AA68" s="240">
        <f t="shared" si="24"/>
        <v>2.8</v>
      </c>
      <c r="AB68" s="248">
        <f t="shared" si="25"/>
        <v>2.8</v>
      </c>
    </row>
    <row r="69" spans="1:28" x14ac:dyDescent="0.35">
      <c r="A69" s="149" t="str">
        <f>'Crisis Indicator Data'!A66</f>
        <v>DIsplacement from Ukraine conflict in Moldova</v>
      </c>
      <c r="B69" s="150" t="str">
        <f>'Crisis Indicator Data'!B66</f>
        <v>International displacement</v>
      </c>
      <c r="C69" s="150" t="str">
        <f>'Crisis Indicator Data'!C66</f>
        <v>MDA002</v>
      </c>
      <c r="D69" s="150" t="str">
        <f>'Crisis Indicator Data'!D66</f>
        <v>Moldova</v>
      </c>
      <c r="E69" s="151" t="str">
        <f>'Crisis Indicator Data'!E66</f>
        <v>MDA</v>
      </c>
      <c r="F69" s="246">
        <f>IF('Crisis Indicator Data'!F66="x","x",IF(LOG('Crisis Indicator Data'!F66)&lt;F$4,0,IF(LOG('Crisis Indicator Data'!F66)&gt;F$3,5,ROUND(5-(F$3-LOG('Crisis Indicator Data'!F66))/(F$3-F$4)*5,1))))</f>
        <v>0.3</v>
      </c>
      <c r="G69" s="144">
        <f>IF('Crisis Indicator Data'!F66="x","x",IF(B69="Regional crisis",('Crisis Indicator Data'!F66/VLOOKUP('Impact of the crisis'!$C69,'Regional Crises'!$B$1:$R$66,4,FALSE)),'Crisis Indicator Data'!F66/VLOOKUP('Impact of the crisis'!$E69,'Country Indicator Data'!$B$4:$P$300,15,FALSE)))</f>
        <v>4.852449041679343E-2</v>
      </c>
      <c r="H69" s="240">
        <f t="shared" si="13"/>
        <v>0.1</v>
      </c>
      <c r="I69" s="240">
        <f t="shared" si="14"/>
        <v>0.2</v>
      </c>
      <c r="J69" s="240">
        <f>IF('Crisis Indicator Data'!G66="x","x",IF(LOG('Crisis Indicator Data'!G66)&lt;J$4,0,IF(LOG('Crisis Indicator Data'!G66)&gt;J$3,5,ROUND(5-(J$3-LOG('Crisis Indicator Data'!G66))/(J$3-J$4)*5,1))))</f>
        <v>0</v>
      </c>
      <c r="K69" s="144">
        <f>IF('Crisis Indicator Data'!G66="x","x",IF(B69="Regional crisis",('Crisis Indicator Data'!G66/VLOOKUP('Impact of the crisis'!$C69,'Regional Crises'!$B$1:$R$66,5,FALSE)),'Crisis Indicator Data'!G66/VLOOKUP('Impact of the crisis'!$E69,'Country Indicator Data'!$B$4:$P$300,14,FALSE)))</f>
        <v>7.5478645066273928E-2</v>
      </c>
      <c r="L69" s="240">
        <f t="shared" si="15"/>
        <v>0.3</v>
      </c>
      <c r="M69" s="240">
        <f t="shared" si="16"/>
        <v>0.15</v>
      </c>
      <c r="N69" s="240">
        <f t="shared" si="17"/>
        <v>0.2</v>
      </c>
      <c r="O69" s="240">
        <f>IF('Crisis Indicator Data'!H66="x","x",IF('Crisis Indicator Data'!H66=0,0,IF(LOG('Crisis Indicator Data'!H66)&lt;O$4,0,IF(LOG('Crisis Indicator Data'!H66)&gt;O$3,5,ROUND(5-(O$3-LOG('Crisis Indicator Data'!H66))/(O$3-O$4)*5,1)))))</f>
        <v>0.8</v>
      </c>
      <c r="P69" s="143">
        <f>IF('Crisis Indicator Data'!H66="x","x",'Crisis Indicator Data'!H66/'Crisis Indicator Data'!G66)</f>
        <v>0.4682926829268293</v>
      </c>
      <c r="Q69" s="240">
        <f t="shared" si="18"/>
        <v>2.2999999999999998</v>
      </c>
      <c r="R69" s="240">
        <f t="shared" si="19"/>
        <v>1.5499999999999998</v>
      </c>
      <c r="S69" s="240">
        <f>IF('Crisis Indicator Data'!I66="x","x",IF('Crisis Indicator Data'!I66=0,0,IF(LOG('Crisis Indicator Data'!I66)&lt;S$4,0,IF(LOG('Crisis Indicator Data'!I66)&gt;S$3,5,ROUND(5-(S$3-LOG('Crisis Indicator Data'!I66))/(S$3-S$4)*5,1)))))</f>
        <v>2.8</v>
      </c>
      <c r="T69" s="143">
        <f>IF('Crisis Indicator Data'!H66="x","x",IF('Crisis Indicator Data'!I66="x","x",'Crisis Indicator Data'!I66/'Crisis Indicator Data'!H66))</f>
        <v>1</v>
      </c>
      <c r="U69" s="240">
        <f t="shared" si="20"/>
        <v>5</v>
      </c>
      <c r="V69" s="240">
        <f t="shared" si="21"/>
        <v>3.9</v>
      </c>
      <c r="W69" s="240">
        <f>IF('Crisis Indicator Data'!L66="x","x",IF('Crisis Indicator Data'!L66=0,0,IF(LOG('Crisis Indicator Data'!L66)&lt;W$4,0,IF(LOG('Crisis Indicator Data'!L66)&gt;W$3,5,ROUND(5-(W$3-LOG('Crisis Indicator Data'!L66))/(W$3-W$4)*5,1)))))</f>
        <v>0</v>
      </c>
      <c r="X69" s="247">
        <f>IF(OR('Crisis Indicator Data'!L66="x",'Crisis Indicator Data'!H66="x"),"x",'Crisis Indicator Data'!L66/'Crisis Indicator Data'!H66)</f>
        <v>0</v>
      </c>
      <c r="Y69" s="240">
        <f t="shared" si="22"/>
        <v>0</v>
      </c>
      <c r="Z69" s="240">
        <f t="shared" si="23"/>
        <v>0</v>
      </c>
      <c r="AA69" s="240">
        <f t="shared" si="24"/>
        <v>2.4</v>
      </c>
      <c r="AB69" s="248">
        <f t="shared" si="25"/>
        <v>2</v>
      </c>
    </row>
    <row r="70" spans="1:28" x14ac:dyDescent="0.35">
      <c r="A70" s="149" t="str">
        <f>'Crisis Indicator Data'!A67</f>
        <v>Multiple crisis in Madagascar</v>
      </c>
      <c r="B70" s="150" t="str">
        <f>'Crisis Indicator Data'!B67</f>
        <v>Multiple crises country</v>
      </c>
      <c r="C70" s="150" t="str">
        <f>'Crisis Indicator Data'!C67</f>
        <v>MDG001</v>
      </c>
      <c r="D70" s="150" t="str">
        <f>'Crisis Indicator Data'!D67</f>
        <v>Madagascar</v>
      </c>
      <c r="E70" s="151" t="str">
        <f>'Crisis Indicator Data'!E67</f>
        <v>MDG</v>
      </c>
      <c r="F70" s="246">
        <f>IF('Crisis Indicator Data'!F67="x","x",IF(LOG('Crisis Indicator Data'!F67)&lt;F$4,0,IF(LOG('Crisis Indicator Data'!F67)&gt;F$3,5,ROUND(5-(F$3-LOG('Crisis Indicator Data'!F67))/(F$3-F$4)*5,1))))</f>
        <v>4.5999999999999996</v>
      </c>
      <c r="G70" s="144">
        <f>IF('Crisis Indicator Data'!F67="x","x",IF(B70="Regional crisis",('Crisis Indicator Data'!F67/VLOOKUP('Impact of the crisis'!$C70,'Regional Crises'!$B$1:$R$66,4,FALSE)),'Crisis Indicator Data'!F67/VLOOKUP('Impact of the crisis'!$E70,'Country Indicator Data'!$B$4:$P$300,15,FALSE)))</f>
        <v>1</v>
      </c>
      <c r="H70" s="240">
        <f t="shared" ref="H70:H101" si="26">IF(G70="x","x",IF(G70&lt;H$4,0,IF(G70&gt;H$3,5,ROUND(5-(H$3-G70)/(H$3-H$4)*5,1))))</f>
        <v>5</v>
      </c>
      <c r="I70" s="240">
        <f t="shared" ref="I70:I101" si="27">IF(AND(H70="x",F70="x"),"x",AVERAGE(F70,H70))</f>
        <v>4.8</v>
      </c>
      <c r="J70" s="240">
        <f>IF('Crisis Indicator Data'!G67="x","x",IF(LOG('Crisis Indicator Data'!G67)&lt;J$4,0,IF(LOG('Crisis Indicator Data'!G67)&gt;J$3,5,ROUND(5-(J$3-LOG('Crisis Indicator Data'!G67))/(J$3-J$4)*5,1))))</f>
        <v>4.8</v>
      </c>
      <c r="K70" s="144">
        <f>IF('Crisis Indicator Data'!G67="x","x",IF(B70="Regional crisis",('Crisis Indicator Data'!G67/VLOOKUP('Impact of the crisis'!$C70,'Regional Crises'!$B$1:$R$66,5,FALSE)),'Crisis Indicator Data'!G67/VLOOKUP('Impact of the crisis'!$E70,'Country Indicator Data'!$B$4:$P$300,14,FALSE)))</f>
        <v>1</v>
      </c>
      <c r="L70" s="240">
        <f t="shared" ref="L70:L101" si="28">IF(K70="x","x",IF(K70&lt;L$4,0,IF(K70&gt;L$3,5,ROUND(5-(L$3-K70)/(L$3-L$4)*5,1))))</f>
        <v>5</v>
      </c>
      <c r="M70" s="240">
        <f t="shared" ref="M70:M101" si="29">IF(AND(L70="x",J70="x"),"x",AVERAGE(J70,L70))</f>
        <v>4.9000000000000004</v>
      </c>
      <c r="N70" s="240">
        <f t="shared" ref="N70:N101" si="30">IF(AND(M70="x",I70="x"),"x",IF(OR(M70="x",I70="x"),AVERAGE(I70,M70),ROUND((5-GEOMEAN(((5-I70)/5*4+1),((5-M70)/5*4+1)))/4*5,1)))</f>
        <v>4.9000000000000004</v>
      </c>
      <c r="O70" s="240">
        <f>IF('Crisis Indicator Data'!H67="x","x",IF('Crisis Indicator Data'!H67=0,0,IF(LOG('Crisis Indicator Data'!H67)&lt;O$4,0,IF(LOG('Crisis Indicator Data'!H67)&gt;O$3,5,ROUND(5-(O$3-LOG('Crisis Indicator Data'!H67))/(O$3-O$4)*5,1)))))</f>
        <v>3.6</v>
      </c>
      <c r="P70" s="143">
        <f>IF('Crisis Indicator Data'!H67="x","x",'Crisis Indicator Data'!H67/'Crisis Indicator Data'!G67)</f>
        <v>0.16700000000000001</v>
      </c>
      <c r="Q70" s="240">
        <f t="shared" ref="Q70:Q101" si="31">IF(P70="x","x",IF(P70&lt;Q$4,0,IF(P70&gt;Q$3,5,ROUND(5-(Q$3-P70)/(Q$3-Q$4)*5,1))))</f>
        <v>0.8</v>
      </c>
      <c r="R70" s="240">
        <f t="shared" ref="R70:R101" si="32">IF(AND(Q70="x",O70="x"),"x",AVERAGE(O70,Q70))</f>
        <v>2.2000000000000002</v>
      </c>
      <c r="S70" s="240">
        <f>IF('Crisis Indicator Data'!I67="x","x",IF('Crisis Indicator Data'!I67=0,0,IF(LOG('Crisis Indicator Data'!I67)&lt;S$4,0,IF(LOG('Crisis Indicator Data'!I67)&gt;S$3,5,ROUND(5-(S$3-LOG('Crisis Indicator Data'!I67))/(S$3-S$4)*5,1)))))</f>
        <v>2</v>
      </c>
      <c r="T70" s="143">
        <f>IF('Crisis Indicator Data'!H67="x","x",IF('Crisis Indicator Data'!I67="x","x",'Crisis Indicator Data'!I67/'Crisis Indicator Data'!H67))</f>
        <v>5.5444666223109333E-3</v>
      </c>
      <c r="U70" s="240">
        <f t="shared" ref="U70:U101" si="33">IF(T70="x","x",IF(T70&lt;U$4,0,IF(T70&gt;U$3,5,ROUND(5-(U$3-T70)/(U$3-U$4)*5,1))))</f>
        <v>0.2</v>
      </c>
      <c r="V70" s="240">
        <f t="shared" ref="V70:V101" si="34">IF(AND(U70="x",S70="x"),"x",ROUND(AVERAGE(S70,U70),1))</f>
        <v>1.1000000000000001</v>
      </c>
      <c r="W70" s="240">
        <f>IF('Crisis Indicator Data'!L67="x","x",IF('Crisis Indicator Data'!L67=0,0,IF(LOG('Crisis Indicator Data'!L67)&lt;W$4,0,IF(LOG('Crisis Indicator Data'!L67)&gt;W$3,5,ROUND(5-(W$3-LOG('Crisis Indicator Data'!L67))/(W$3-W$4)*5,1)))))</f>
        <v>3.4</v>
      </c>
      <c r="X70" s="247">
        <f>IF(OR('Crisis Indicator Data'!L67="x",'Crisis Indicator Data'!H67="x"),"x",'Crisis Indicator Data'!L67/'Crisis Indicator Data'!H67)</f>
        <v>5.7440674207141273E-5</v>
      </c>
      <c r="Y70" s="240">
        <f t="shared" ref="Y70:Y101" si="35">IF(X70="x","x",IF(X70&lt;Y$4,0,IF(X70&gt;Y$3,5,ROUND(5-(Y$3-X70)/(Y$3-Y$4)*5,1))))</f>
        <v>2.9</v>
      </c>
      <c r="Z70" s="240">
        <f t="shared" ref="Z70:Z101" si="36">IF(AND(Y70="x",W70="x"),"x",ROUND(AVERAGE(W70,Y70),1))</f>
        <v>3.2</v>
      </c>
      <c r="AA70" s="240">
        <f t="shared" ref="AA70:AA101" si="37">IF(AND(V70="x",Z70="x"),"x",IF(OR(V70="x",Z70="x"),AVERAGE(V70,Z70),ROUND((5-GEOMEAN(((5-V70)/5*4+1),((5-Z70)/5*4+1)))/4*5,1)))</f>
        <v>2.2999999999999998</v>
      </c>
      <c r="AB70" s="248">
        <f t="shared" ref="AB70:AB101" si="38">IF(AND(R70="x",AA70="x"),"x",IF(OR(R70="x",AA70="x"),AVERAGE(R70,AA70),ROUND((5-GEOMEAN(((5-R70)/5*4+1),((5-AA70)/5*4+1)))/4*5,1)))</f>
        <v>2.2999999999999998</v>
      </c>
    </row>
    <row r="71" spans="1:28" x14ac:dyDescent="0.35">
      <c r="A71" s="149" t="str">
        <f>'Crisis Indicator Data'!A68</f>
        <v>Drought in Madagascar</v>
      </c>
      <c r="B71" s="150" t="str">
        <f>'Crisis Indicator Data'!B68</f>
        <v>Drought</v>
      </c>
      <c r="C71" s="150" t="str">
        <f>'Crisis Indicator Data'!C68</f>
        <v>MDG002</v>
      </c>
      <c r="D71" s="150" t="str">
        <f>'Crisis Indicator Data'!D68</f>
        <v>Madagascar</v>
      </c>
      <c r="E71" s="151" t="str">
        <f>'Crisis Indicator Data'!E68</f>
        <v>MDG</v>
      </c>
      <c r="F71" s="246">
        <f>IF('Crisis Indicator Data'!F68="x","x",IF(LOG('Crisis Indicator Data'!F68)&lt;F$4,0,IF(LOG('Crisis Indicator Data'!F68)&gt;F$3,5,ROUND(5-(F$3-LOG('Crisis Indicator Data'!F68))/(F$3-F$4)*5,1))))</f>
        <v>3.6</v>
      </c>
      <c r="G71" s="144">
        <f>IF('Crisis Indicator Data'!F68="x","x",IF(B71="Regional crisis",('Crisis Indicator Data'!F68/VLOOKUP('Impact of the crisis'!$C71,'Regional Crises'!$B$1:$R$66,4,FALSE)),'Crisis Indicator Data'!F68/VLOOKUP('Impact of the crisis'!$E71,'Country Indicator Data'!$B$4:$P$300,15,FALSE)))</f>
        <v>0.25739429357167409</v>
      </c>
      <c r="H71" s="240">
        <f t="shared" si="26"/>
        <v>1.2</v>
      </c>
      <c r="I71" s="240">
        <f t="shared" si="27"/>
        <v>2.4</v>
      </c>
      <c r="J71" s="240">
        <f>IF('Crisis Indicator Data'!G68="x","x",IF(LOG('Crisis Indicator Data'!G68)&lt;J$4,0,IF(LOG('Crisis Indicator Data'!G68)&gt;J$3,5,ROUND(5-(J$3-LOG('Crisis Indicator Data'!G68))/(J$3-J$4)*5,1))))</f>
        <v>2.7</v>
      </c>
      <c r="K71" s="144">
        <f>IF('Crisis Indicator Data'!G68="x","x",IF(B71="Regional crisis",('Crisis Indicator Data'!G68/VLOOKUP('Impact of the crisis'!$C71,'Regional Crises'!$B$1:$R$66,5,FALSE)),'Crisis Indicator Data'!G68/VLOOKUP('Impact of the crisis'!$E71,'Country Indicator Data'!$B$4:$P$300,14,FALSE)))</f>
        <v>0.2351111111111111</v>
      </c>
      <c r="L71" s="240">
        <f t="shared" si="28"/>
        <v>1.1000000000000001</v>
      </c>
      <c r="M71" s="240">
        <f t="shared" si="29"/>
        <v>1.9000000000000001</v>
      </c>
      <c r="N71" s="240">
        <f t="shared" si="30"/>
        <v>2.2000000000000002</v>
      </c>
      <c r="O71" s="240">
        <f>IF('Crisis Indicator Data'!H68="x","x",IF('Crisis Indicator Data'!H68=0,0,IF(LOG('Crisis Indicator Data'!H68)&lt;O$4,0,IF(LOG('Crisis Indicator Data'!H68)&gt;O$3,5,ROUND(5-(O$3-LOG('Crisis Indicator Data'!H68))/(O$3-O$4)*5,1)))))</f>
        <v>3.4</v>
      </c>
      <c r="P71" s="143">
        <f>IF('Crisis Indicator Data'!H68="x","x",'Crisis Indicator Data'!H68/'Crisis Indicator Data'!G68)</f>
        <v>0.55907372400756139</v>
      </c>
      <c r="Q71" s="240">
        <f t="shared" si="31"/>
        <v>2.8</v>
      </c>
      <c r="R71" s="240">
        <f t="shared" si="32"/>
        <v>3.0999999999999996</v>
      </c>
      <c r="S71" s="240">
        <f>IF('Crisis Indicator Data'!I68="x","x",IF('Crisis Indicator Data'!I68=0,0,IF(LOG('Crisis Indicator Data'!I68)&lt;S$4,0,IF(LOG('Crisis Indicator Data'!I68)&gt;S$3,5,ROUND(5-(S$3-LOG('Crisis Indicator Data'!I68))/(S$3-S$4)*5,1)))))</f>
        <v>0.7</v>
      </c>
      <c r="T71" s="143">
        <f>IF('Crisis Indicator Data'!H68="x","x",IF('Crisis Indicator Data'!I68="x","x",'Crisis Indicator Data'!I68/'Crisis Indicator Data'!H68))</f>
        <v>8.4530853761622987E-4</v>
      </c>
      <c r="U71" s="240">
        <f t="shared" si="33"/>
        <v>0</v>
      </c>
      <c r="V71" s="240">
        <f t="shared" si="34"/>
        <v>0.4</v>
      </c>
      <c r="W71" s="240">
        <f>IF('Crisis Indicator Data'!L68="x","x",IF('Crisis Indicator Data'!L68=0,0,IF(LOG('Crisis Indicator Data'!L68)&lt;W$4,0,IF(LOG('Crisis Indicator Data'!L68)&gt;W$3,5,ROUND(5-(W$3-LOG('Crisis Indicator Data'!L68))/(W$3-W$4)*5,1)))))</f>
        <v>2.5</v>
      </c>
      <c r="X71" s="247">
        <f>IF(OR('Crisis Indicator Data'!L68="x",'Crisis Indicator Data'!H68="x"),"x",'Crisis Indicator Data'!L68/'Crisis Indicator Data'!H68)</f>
        <v>1.4933784164553396E-5</v>
      </c>
      <c r="Y71" s="240">
        <f t="shared" si="35"/>
        <v>0.7</v>
      </c>
      <c r="Z71" s="240">
        <f t="shared" si="36"/>
        <v>1.6</v>
      </c>
      <c r="AA71" s="240">
        <f t="shared" si="37"/>
        <v>1</v>
      </c>
      <c r="AB71" s="248">
        <f t="shared" si="38"/>
        <v>2.2000000000000002</v>
      </c>
    </row>
    <row r="72" spans="1:28" x14ac:dyDescent="0.35">
      <c r="A72" s="149" t="str">
        <f>'Crisis Indicator Data'!A69</f>
        <v>Tropical Cyclones Season in 2022 in Madagascar</v>
      </c>
      <c r="B72" s="150" t="str">
        <f>'Crisis Indicator Data'!B69</f>
        <v>Tropical cyclone</v>
      </c>
      <c r="C72" s="150" t="str">
        <f>'Crisis Indicator Data'!C69</f>
        <v>MDG006</v>
      </c>
      <c r="D72" s="150" t="str">
        <f>'Crisis Indicator Data'!D69</f>
        <v>Madagascar</v>
      </c>
      <c r="E72" s="151" t="str">
        <f>'Crisis Indicator Data'!E69</f>
        <v>MDG</v>
      </c>
      <c r="F72" s="246">
        <f>IF('Crisis Indicator Data'!F69="x","x",IF(LOG('Crisis Indicator Data'!F69)&lt;F$4,0,IF(LOG('Crisis Indicator Data'!F69)&gt;F$3,5,ROUND(5-(F$3-LOG('Crisis Indicator Data'!F69))/(F$3-F$4)*5,1))))</f>
        <v>4.5999999999999996</v>
      </c>
      <c r="G72" s="144">
        <f>IF('Crisis Indicator Data'!F69="x","x",IF(B72="Regional crisis",('Crisis Indicator Data'!F69/VLOOKUP('Impact of the crisis'!$C72,'Regional Crises'!$B$1:$R$66,4,FALSE)),'Crisis Indicator Data'!F69/VLOOKUP('Impact of the crisis'!$E72,'Country Indicator Data'!$B$4:$P$300,15,FALSE)))</f>
        <v>1</v>
      </c>
      <c r="H72" s="240">
        <f t="shared" si="26"/>
        <v>5</v>
      </c>
      <c r="I72" s="240">
        <f t="shared" si="27"/>
        <v>4.8</v>
      </c>
      <c r="J72" s="240">
        <f>IF('Crisis Indicator Data'!G69="x","x",IF(LOG('Crisis Indicator Data'!G69)&lt;J$4,0,IF(LOG('Crisis Indicator Data'!G69)&gt;J$3,5,ROUND(5-(J$3-LOG('Crisis Indicator Data'!G69))/(J$3-J$4)*5,1))))</f>
        <v>4.8</v>
      </c>
      <c r="K72" s="144">
        <f>IF('Crisis Indicator Data'!G69="x","x",IF(B72="Regional crisis",('Crisis Indicator Data'!G69/VLOOKUP('Impact of the crisis'!$C72,'Regional Crises'!$B$1:$R$66,5,FALSE)),'Crisis Indicator Data'!G69/VLOOKUP('Impact of the crisis'!$E72,'Country Indicator Data'!$B$4:$P$300,14,FALSE)))</f>
        <v>1</v>
      </c>
      <c r="L72" s="240">
        <f t="shared" si="28"/>
        <v>5</v>
      </c>
      <c r="M72" s="240">
        <f t="shared" si="29"/>
        <v>4.9000000000000004</v>
      </c>
      <c r="N72" s="240">
        <f t="shared" si="30"/>
        <v>4.9000000000000004</v>
      </c>
      <c r="O72" s="240">
        <f>IF('Crisis Indicator Data'!H69="x","x",IF('Crisis Indicator Data'!H69=0,0,IF(LOG('Crisis Indicator Data'!H69)&lt;O$4,0,IF(LOG('Crisis Indicator Data'!H69)&gt;O$3,5,ROUND(5-(O$3-LOG('Crisis Indicator Data'!H69))/(O$3-O$4)*5,1)))))</f>
        <v>2.5</v>
      </c>
      <c r="P72" s="143">
        <f>IF('Crisis Indicator Data'!H69="x","x",'Crisis Indicator Data'!H69/'Crisis Indicator Data'!G69)</f>
        <v>3.5555555555555556E-2</v>
      </c>
      <c r="Q72" s="240">
        <f t="shared" si="31"/>
        <v>0.1</v>
      </c>
      <c r="R72" s="240">
        <f t="shared" si="32"/>
        <v>1.3</v>
      </c>
      <c r="S72" s="240">
        <f>IF('Crisis Indicator Data'!I69="x","x",IF('Crisis Indicator Data'!I69=0,0,IF(LOG('Crisis Indicator Data'!I69)&lt;S$4,0,IF(LOG('Crisis Indicator Data'!I69)&gt;S$3,5,ROUND(5-(S$3-LOG('Crisis Indicator Data'!I69))/(S$3-S$4)*5,1)))))</f>
        <v>1.9</v>
      </c>
      <c r="T72" s="143">
        <f>IF('Crisis Indicator Data'!H69="x","x",IF('Crisis Indicator Data'!I69="x","x",'Crisis Indicator Data'!I69/'Crisis Indicator Data'!H69))</f>
        <v>2.2916666666666665E-2</v>
      </c>
      <c r="U72" s="240">
        <f t="shared" si="33"/>
        <v>0.8</v>
      </c>
      <c r="V72" s="240">
        <f t="shared" si="34"/>
        <v>1.4</v>
      </c>
      <c r="W72" s="240">
        <f>IF('Crisis Indicator Data'!L69="x","x",IF('Crisis Indicator Data'!L69=0,0,IF(LOG('Crisis Indicator Data'!L69)&lt;W$4,0,IF(LOG('Crisis Indicator Data'!L69)&gt;W$3,5,ROUND(5-(W$3-LOG('Crisis Indicator Data'!L69))/(W$3-W$4)*5,1)))))</f>
        <v>3.3</v>
      </c>
      <c r="X72" s="247">
        <f>IF(OR('Crisis Indicator Data'!L69="x",'Crisis Indicator Data'!H69="x"),"x",'Crisis Indicator Data'!L69/'Crisis Indicator Data'!H69)</f>
        <v>2.1458333333333334E-4</v>
      </c>
      <c r="Y72" s="240">
        <f t="shared" si="35"/>
        <v>5</v>
      </c>
      <c r="Z72" s="240">
        <f t="shared" si="36"/>
        <v>4.2</v>
      </c>
      <c r="AA72" s="240">
        <f t="shared" si="37"/>
        <v>3.1</v>
      </c>
      <c r="AB72" s="248">
        <f t="shared" si="38"/>
        <v>2.2999999999999998</v>
      </c>
    </row>
    <row r="73" spans="1:28" x14ac:dyDescent="0.35">
      <c r="A73" s="149" t="str">
        <f>'Crisis Indicator Data'!A70</f>
        <v>Multiple crisis in Mexico</v>
      </c>
      <c r="B73" s="150" t="str">
        <f>'Crisis Indicator Data'!B70</f>
        <v>Multiple crises country</v>
      </c>
      <c r="C73" s="150" t="str">
        <f>'Crisis Indicator Data'!C70</f>
        <v>MEX001</v>
      </c>
      <c r="D73" s="150" t="str">
        <f>'Crisis Indicator Data'!D70</f>
        <v>Mexico</v>
      </c>
      <c r="E73" s="151" t="str">
        <f>'Crisis Indicator Data'!E70</f>
        <v>MEX</v>
      </c>
      <c r="F73" s="246">
        <f>IF('Crisis Indicator Data'!F70="x","x",IF(LOG('Crisis Indicator Data'!F70)&lt;F$4,0,IF(LOG('Crisis Indicator Data'!F70)&gt;F$3,5,ROUND(5-(F$3-LOG('Crisis Indicator Data'!F70))/(F$3-F$4)*5,1))))</f>
        <v>5</v>
      </c>
      <c r="G73" s="144">
        <f>IF('Crisis Indicator Data'!F70="x","x",IF(B73="Regional crisis",('Crisis Indicator Data'!F70/VLOOKUP('Impact of the crisis'!$C73,'Regional Crises'!$B$1:$R$66,4,FALSE)),'Crisis Indicator Data'!F70/VLOOKUP('Impact of the crisis'!$E73,'Country Indicator Data'!$B$4:$P$300,15,FALSE)))</f>
        <v>1</v>
      </c>
      <c r="H73" s="240">
        <f t="shared" si="26"/>
        <v>5</v>
      </c>
      <c r="I73" s="240">
        <f t="shared" si="27"/>
        <v>5</v>
      </c>
      <c r="J73" s="240">
        <f>IF('Crisis Indicator Data'!G70="x","x",IF(LOG('Crisis Indicator Data'!G70)&lt;J$4,0,IF(LOG('Crisis Indicator Data'!G70)&gt;J$3,5,ROUND(5-(J$3-LOG('Crisis Indicator Data'!G70))/(J$3-J$4)*5,1))))</f>
        <v>5</v>
      </c>
      <c r="K73" s="144">
        <f>IF('Crisis Indicator Data'!G70="x","x",IF(B73="Regional crisis",('Crisis Indicator Data'!G70/VLOOKUP('Impact of the crisis'!$C73,'Regional Crises'!$B$1:$R$66,5,FALSE)),'Crisis Indicator Data'!G70/VLOOKUP('Impact of the crisis'!$E73,'Country Indicator Data'!$B$4:$P$300,14,FALSE)))</f>
        <v>1</v>
      </c>
      <c r="L73" s="240">
        <f t="shared" si="28"/>
        <v>5</v>
      </c>
      <c r="M73" s="240">
        <f t="shared" si="29"/>
        <v>5</v>
      </c>
      <c r="N73" s="240">
        <f t="shared" si="30"/>
        <v>5</v>
      </c>
      <c r="O73" s="240">
        <f>IF('Crisis Indicator Data'!H70="x","x",IF('Crisis Indicator Data'!H70=0,0,IF(LOG('Crisis Indicator Data'!H70)&lt;O$4,0,IF(LOG('Crisis Indicator Data'!H70)&gt;O$3,5,ROUND(5-(O$3-LOG('Crisis Indicator Data'!H70))/(O$3-O$4)*5,1)))))</f>
        <v>2</v>
      </c>
      <c r="P73" s="143">
        <f>IF('Crisis Indicator Data'!H70="x","x",'Crisis Indicator Data'!H70/'Crisis Indicator Data'!G70)</f>
        <v>4.304601824331249E-3</v>
      </c>
      <c r="Q73" s="240">
        <f t="shared" si="31"/>
        <v>0</v>
      </c>
      <c r="R73" s="240">
        <f t="shared" si="32"/>
        <v>1</v>
      </c>
      <c r="S73" s="240">
        <f>IF('Crisis Indicator Data'!I70="x","x",IF('Crisis Indicator Data'!I70=0,0,IF(LOG('Crisis Indicator Data'!I70)&lt;S$4,0,IF(LOG('Crisis Indicator Data'!I70)&gt;S$3,5,ROUND(5-(S$3-LOG('Crisis Indicator Data'!I70))/(S$3-S$4)*5,1)))))</f>
        <v>3.9</v>
      </c>
      <c r="T73" s="143">
        <f>IF('Crisis Indicator Data'!H70="x","x",IF('Crisis Indicator Data'!I70="x","x",'Crisis Indicator Data'!I70/'Crisis Indicator Data'!H70))</f>
        <v>1</v>
      </c>
      <c r="U73" s="240">
        <f t="shared" si="33"/>
        <v>5</v>
      </c>
      <c r="V73" s="240">
        <f t="shared" si="34"/>
        <v>4.5</v>
      </c>
      <c r="W73" s="240">
        <f>IF('Crisis Indicator Data'!L70="x","x",IF('Crisis Indicator Data'!L70=0,0,IF(LOG('Crisis Indicator Data'!L70)&lt;W$4,0,IF(LOG('Crisis Indicator Data'!L70)&gt;W$3,5,ROUND(5-(W$3-LOG('Crisis Indicator Data'!L70))/(W$3-W$4)*5,1)))))</f>
        <v>5</v>
      </c>
      <c r="X73" s="247">
        <f>IF(OR('Crisis Indicator Data'!L70="x",'Crisis Indicator Data'!H70="x"),"x",'Crisis Indicator Data'!L70/'Crisis Indicator Data'!H70)</f>
        <v>1.7202380952380952E-2</v>
      </c>
      <c r="Y73" s="240">
        <f t="shared" si="35"/>
        <v>5</v>
      </c>
      <c r="Z73" s="240">
        <f t="shared" si="36"/>
        <v>5</v>
      </c>
      <c r="AA73" s="240">
        <f t="shared" si="37"/>
        <v>4.8</v>
      </c>
      <c r="AB73" s="248">
        <f t="shared" si="38"/>
        <v>3.5</v>
      </c>
    </row>
    <row r="74" spans="1:28" x14ac:dyDescent="0.35">
      <c r="A74" s="149" t="str">
        <f>'Crisis Indicator Data'!A71</f>
        <v>Criminal Violence in Mexico</v>
      </c>
      <c r="B74" s="150" t="str">
        <f>'Crisis Indicator Data'!B71</f>
        <v>Other type of violence</v>
      </c>
      <c r="C74" s="150" t="str">
        <f>'Crisis Indicator Data'!C71</f>
        <v>MEX002</v>
      </c>
      <c r="D74" s="150" t="str">
        <f>'Crisis Indicator Data'!D71</f>
        <v>Mexico</v>
      </c>
      <c r="E74" s="151" t="str">
        <f>'Crisis Indicator Data'!E71</f>
        <v>MEX</v>
      </c>
      <c r="F74" s="246">
        <f>IF('Crisis Indicator Data'!F71="x","x",IF(LOG('Crisis Indicator Data'!F71)&lt;F$4,0,IF(LOG('Crisis Indicator Data'!F71)&gt;F$3,5,ROUND(5-(F$3-LOG('Crisis Indicator Data'!F71))/(F$3-F$4)*5,1))))</f>
        <v>5</v>
      </c>
      <c r="G74" s="144">
        <f>IF('Crisis Indicator Data'!F71="x","x",IF(B74="Regional crisis",('Crisis Indicator Data'!F71/VLOOKUP('Impact of the crisis'!$C74,'Regional Crises'!$B$1:$R$66,4,FALSE)),'Crisis Indicator Data'!F71/VLOOKUP('Impact of the crisis'!$E74,'Country Indicator Data'!$B$4:$P$300,15,FALSE)))</f>
        <v>1</v>
      </c>
      <c r="H74" s="240">
        <f t="shared" si="26"/>
        <v>5</v>
      </c>
      <c r="I74" s="240">
        <f t="shared" si="27"/>
        <v>5</v>
      </c>
      <c r="J74" s="240">
        <f>IF('Crisis Indicator Data'!G71="x","x",IF(LOG('Crisis Indicator Data'!G71)&lt;J$4,0,IF(LOG('Crisis Indicator Data'!G71)&gt;J$3,5,ROUND(5-(J$3-LOG('Crisis Indicator Data'!G71))/(J$3-J$4)*5,1))))</f>
        <v>5</v>
      </c>
      <c r="K74" s="144">
        <f>IF('Crisis Indicator Data'!G71="x","x",IF(B74="Regional crisis",('Crisis Indicator Data'!G71/VLOOKUP('Impact of the crisis'!$C74,'Regional Crises'!$B$1:$R$66,5,FALSE)),'Crisis Indicator Data'!G71/VLOOKUP('Impact of the crisis'!$E74,'Country Indicator Data'!$B$4:$P$300,14,FALSE)))</f>
        <v>1</v>
      </c>
      <c r="L74" s="240">
        <f t="shared" si="28"/>
        <v>5</v>
      </c>
      <c r="M74" s="240">
        <f t="shared" si="29"/>
        <v>5</v>
      </c>
      <c r="N74" s="240">
        <f t="shared" si="30"/>
        <v>5</v>
      </c>
      <c r="O74" s="240">
        <f>IF('Crisis Indicator Data'!H71="x","x",IF('Crisis Indicator Data'!H71=0,0,IF(LOG('Crisis Indicator Data'!H71)&lt;O$4,0,IF(LOG('Crisis Indicator Data'!H71)&gt;O$3,5,ROUND(5-(O$3-LOG('Crisis Indicator Data'!H71))/(O$3-O$4)*5,1)))))</f>
        <v>1.8</v>
      </c>
      <c r="P74" s="143">
        <f>IF('Crisis Indicator Data'!H71="x","x",'Crisis Indicator Data'!H71/'Crisis Indicator Data'!G71)</f>
        <v>3.2369922448840147E-3</v>
      </c>
      <c r="Q74" s="240">
        <f t="shared" si="31"/>
        <v>0</v>
      </c>
      <c r="R74" s="240">
        <f t="shared" si="32"/>
        <v>0.9</v>
      </c>
      <c r="S74" s="240">
        <f>IF('Crisis Indicator Data'!I71="x","x",IF('Crisis Indicator Data'!I71=0,0,IF(LOG('Crisis Indicator Data'!I71)&lt;S$4,0,IF(LOG('Crisis Indicator Data'!I71)&gt;S$3,5,ROUND(5-(S$3-LOG('Crisis Indicator Data'!I71))/(S$3-S$4)*5,1)))))</f>
        <v>3.7</v>
      </c>
      <c r="T74" s="143">
        <f>IF('Crisis Indicator Data'!H71="x","x",IF('Crisis Indicator Data'!I71="x","x",'Crisis Indicator Data'!I71/'Crisis Indicator Data'!H71))</f>
        <v>1</v>
      </c>
      <c r="U74" s="240">
        <f t="shared" si="33"/>
        <v>5</v>
      </c>
      <c r="V74" s="240">
        <f t="shared" si="34"/>
        <v>4.4000000000000004</v>
      </c>
      <c r="W74" s="240">
        <f>IF('Crisis Indicator Data'!L71="x","x",IF('Crisis Indicator Data'!L71=0,0,IF(LOG('Crisis Indicator Data'!L71)&lt;W$4,0,IF(LOG('Crisis Indicator Data'!L71)&gt;W$3,5,ROUND(5-(W$3-LOG('Crisis Indicator Data'!L71))/(W$3-W$4)*5,1)))))</f>
        <v>5</v>
      </c>
      <c r="X74" s="247">
        <f>IF(OR('Crisis Indicator Data'!L71="x",'Crisis Indicator Data'!H71="x"),"x",'Crisis Indicator Data'!L71/'Crisis Indicator Data'!H71)</f>
        <v>2.1116094986807388E-2</v>
      </c>
      <c r="Y74" s="240">
        <f t="shared" si="35"/>
        <v>5</v>
      </c>
      <c r="Z74" s="240">
        <f t="shared" si="36"/>
        <v>5</v>
      </c>
      <c r="AA74" s="240">
        <f t="shared" si="37"/>
        <v>4.7</v>
      </c>
      <c r="AB74" s="248">
        <f t="shared" si="38"/>
        <v>3.4</v>
      </c>
    </row>
    <row r="75" spans="1:28" x14ac:dyDescent="0.35">
      <c r="A75" s="149" t="str">
        <f>'Crisis Indicator Data'!A72</f>
        <v>Mixed Migration in Mexico</v>
      </c>
      <c r="B75" s="150" t="str">
        <f>'Crisis Indicator Data'!B72</f>
        <v>International displacement</v>
      </c>
      <c r="C75" s="150" t="str">
        <f>'Crisis Indicator Data'!C72</f>
        <v>MEX003</v>
      </c>
      <c r="D75" s="150" t="str">
        <f>'Crisis Indicator Data'!D72</f>
        <v>Mexico</v>
      </c>
      <c r="E75" s="151" t="str">
        <f>'Crisis Indicator Data'!E72</f>
        <v>MEX</v>
      </c>
      <c r="F75" s="246">
        <f>IF('Crisis Indicator Data'!F72="x","x",IF(LOG('Crisis Indicator Data'!F72)&lt;F$4,0,IF(LOG('Crisis Indicator Data'!F72)&gt;F$3,5,ROUND(5-(F$3-LOG('Crisis Indicator Data'!F72))/(F$3-F$4)*5,1))))</f>
        <v>5</v>
      </c>
      <c r="G75" s="144">
        <f>IF('Crisis Indicator Data'!F72="x","x",IF(B75="Regional crisis",('Crisis Indicator Data'!F72/VLOOKUP('Impact of the crisis'!$C75,'Regional Crises'!$B$1:$R$66,4,FALSE)),'Crisis Indicator Data'!F72/VLOOKUP('Impact of the crisis'!$E75,'Country Indicator Data'!$B$4:$P$300,15,FALSE)))</f>
        <v>0.85996964942513954</v>
      </c>
      <c r="H75" s="240">
        <f t="shared" si="26"/>
        <v>4.3</v>
      </c>
      <c r="I75" s="240">
        <f t="shared" si="27"/>
        <v>4.6500000000000004</v>
      </c>
      <c r="J75" s="240">
        <f>IF('Crisis Indicator Data'!G72="x","x",IF(LOG('Crisis Indicator Data'!G72)&lt;J$4,0,IF(LOG('Crisis Indicator Data'!G72)&gt;J$3,5,ROUND(5-(J$3-LOG('Crisis Indicator Data'!G72))/(J$3-J$4)*5,1))))</f>
        <v>5</v>
      </c>
      <c r="K75" s="144">
        <f>IF('Crisis Indicator Data'!G72="x","x",IF(B75="Regional crisis",('Crisis Indicator Data'!G72/VLOOKUP('Impact of the crisis'!$C75,'Regional Crises'!$B$1:$R$66,5,FALSE)),'Crisis Indicator Data'!G72/VLOOKUP('Impact of the crisis'!$E75,'Country Indicator Data'!$B$4:$P$300,14,FALSE)))</f>
        <v>0.97334392402036141</v>
      </c>
      <c r="L75" s="240">
        <f t="shared" si="28"/>
        <v>4.9000000000000004</v>
      </c>
      <c r="M75" s="240">
        <f t="shared" si="29"/>
        <v>4.95</v>
      </c>
      <c r="N75" s="240">
        <f t="shared" si="30"/>
        <v>4.8</v>
      </c>
      <c r="O75" s="240">
        <f>IF('Crisis Indicator Data'!H72="x","x",IF('Crisis Indicator Data'!H72=0,0,IF(LOG('Crisis Indicator Data'!H72)&lt;O$4,0,IF(LOG('Crisis Indicator Data'!H72)&gt;O$3,5,ROUND(5-(O$3-LOG('Crisis Indicator Data'!H72))/(O$3-O$4)*5,1)))))</f>
        <v>1</v>
      </c>
      <c r="P75" s="143">
        <f>IF('Crisis Indicator Data'!H72="x","x",'Crisis Indicator Data'!H72/'Crisis Indicator Data'!G72)</f>
        <v>1.0968472223440941E-3</v>
      </c>
      <c r="Q75" s="240">
        <f t="shared" si="31"/>
        <v>0</v>
      </c>
      <c r="R75" s="240">
        <f t="shared" si="32"/>
        <v>0.5</v>
      </c>
      <c r="S75" s="240">
        <f>IF('Crisis Indicator Data'!I72="x","x",IF('Crisis Indicator Data'!I72=0,0,IF(LOG('Crisis Indicator Data'!I72)&lt;S$4,0,IF(LOG('Crisis Indicator Data'!I72)&gt;S$3,5,ROUND(5-(S$3-LOG('Crisis Indicator Data'!I72))/(S$3-S$4)*5,1)))))</f>
        <v>3</v>
      </c>
      <c r="T75" s="143">
        <f>IF('Crisis Indicator Data'!H72="x","x",IF('Crisis Indicator Data'!I72="x","x",'Crisis Indicator Data'!I72/'Crisis Indicator Data'!H72))</f>
        <v>1</v>
      </c>
      <c r="U75" s="240">
        <f t="shared" si="33"/>
        <v>5</v>
      </c>
      <c r="V75" s="240">
        <f t="shared" si="34"/>
        <v>4</v>
      </c>
      <c r="W75" s="240">
        <f>IF('Crisis Indicator Data'!L72="x","x",IF('Crisis Indicator Data'!L72=0,0,IF(LOG('Crisis Indicator Data'!L72)&lt;W$4,0,IF(LOG('Crisis Indicator Data'!L72)&gt;W$3,5,ROUND(5-(W$3-LOG('Crisis Indicator Data'!L72))/(W$3-W$4)*5,1)))))</f>
        <v>4</v>
      </c>
      <c r="X75" s="247">
        <f>IF(OR('Crisis Indicator Data'!L72="x",'Crisis Indicator Data'!H72="x"),"x",'Crisis Indicator Data'!L72/'Crisis Indicator Data'!H72)</f>
        <v>5.3359999999999996E-3</v>
      </c>
      <c r="Y75" s="240">
        <f t="shared" si="35"/>
        <v>5</v>
      </c>
      <c r="Z75" s="240">
        <f t="shared" si="36"/>
        <v>4.5</v>
      </c>
      <c r="AA75" s="240">
        <f t="shared" si="37"/>
        <v>4.3</v>
      </c>
      <c r="AB75" s="248">
        <f t="shared" si="38"/>
        <v>2.9</v>
      </c>
    </row>
    <row r="76" spans="1:28" x14ac:dyDescent="0.35">
      <c r="A76" s="149" t="str">
        <f>'Crisis Indicator Data'!A73</f>
        <v>Complex crisis in Mali</v>
      </c>
      <c r="B76" s="150" t="str">
        <f>'Crisis Indicator Data'!B73</f>
        <v>Complex crisis</v>
      </c>
      <c r="C76" s="150" t="str">
        <f>'Crisis Indicator Data'!C73</f>
        <v>MLI001</v>
      </c>
      <c r="D76" s="150" t="str">
        <f>'Crisis Indicator Data'!D73</f>
        <v>Mali</v>
      </c>
      <c r="E76" s="151" t="str">
        <f>'Crisis Indicator Data'!E73</f>
        <v>MLI</v>
      </c>
      <c r="F76" s="246">
        <f>IF('Crisis Indicator Data'!F73="x","x",IF(LOG('Crisis Indicator Data'!F73)&lt;F$4,0,IF(LOG('Crisis Indicator Data'!F73)&gt;F$3,5,ROUND(5-(F$3-LOG('Crisis Indicator Data'!F73))/(F$3-F$4)*5,1))))</f>
        <v>5</v>
      </c>
      <c r="G76" s="144">
        <f>IF('Crisis Indicator Data'!F73="x","x",IF(B76="Regional crisis",('Crisis Indicator Data'!F73/VLOOKUP('Impact of the crisis'!$C76,'Regional Crises'!$B$1:$R$66,4,FALSE)),'Crisis Indicator Data'!F73/VLOOKUP('Impact of the crisis'!$E76,'Country Indicator Data'!$B$4:$P$300,15,FALSE)))</f>
        <v>1.0163908899433696</v>
      </c>
      <c r="H76" s="240">
        <f t="shared" si="26"/>
        <v>5</v>
      </c>
      <c r="I76" s="240">
        <f t="shared" si="27"/>
        <v>5</v>
      </c>
      <c r="J76" s="240">
        <f>IF('Crisis Indicator Data'!G73="x","x",IF(LOG('Crisis Indicator Data'!G73)&lt;J$4,0,IF(LOG('Crisis Indicator Data'!G73)&gt;J$3,5,ROUND(5-(J$3-LOG('Crisis Indicator Data'!G73))/(J$3-J$4)*5,1))))</f>
        <v>4.4000000000000004</v>
      </c>
      <c r="K76" s="144">
        <f>IF('Crisis Indicator Data'!G73="x","x",IF(B76="Regional crisis",('Crisis Indicator Data'!G73/VLOOKUP('Impact of the crisis'!$C76,'Regional Crises'!$B$1:$R$66,5,FALSE)),'Crisis Indicator Data'!G73/VLOOKUP('Impact of the crisis'!$E76,'Country Indicator Data'!$B$4:$P$300,14,FALSE)))</f>
        <v>0.9597630331753555</v>
      </c>
      <c r="L76" s="240">
        <f t="shared" si="28"/>
        <v>4.8</v>
      </c>
      <c r="M76" s="240">
        <f t="shared" si="29"/>
        <v>4.5999999999999996</v>
      </c>
      <c r="N76" s="240">
        <f t="shared" si="30"/>
        <v>4.8</v>
      </c>
      <c r="O76" s="240">
        <f>IF('Crisis Indicator Data'!H73="x","x",IF('Crisis Indicator Data'!H73=0,0,IF(LOG('Crisis Indicator Data'!H73)&lt;O$4,0,IF(LOG('Crisis Indicator Data'!H73)&gt;O$3,5,ROUND(5-(O$3-LOG('Crisis Indicator Data'!H73))/(O$3-O$4)*5,1)))))</f>
        <v>3.8</v>
      </c>
      <c r="P76" s="143">
        <f>IF('Crisis Indicator Data'!H73="x","x",'Crisis Indicator Data'!H73/'Crisis Indicator Data'!G73)</f>
        <v>0.31109574835810577</v>
      </c>
      <c r="Q76" s="240">
        <f t="shared" si="31"/>
        <v>1.5</v>
      </c>
      <c r="R76" s="240">
        <f t="shared" si="32"/>
        <v>2.65</v>
      </c>
      <c r="S76" s="240">
        <f>IF('Crisis Indicator Data'!I73="x","x",IF('Crisis Indicator Data'!I73=0,0,IF(LOG('Crisis Indicator Data'!I73)&lt;S$4,0,IF(LOG('Crisis Indicator Data'!I73)&gt;S$3,5,ROUND(5-(S$3-LOG('Crisis Indicator Data'!I73))/(S$3-S$4)*5,1)))))</f>
        <v>4.5</v>
      </c>
      <c r="T76" s="143">
        <f>IF('Crisis Indicator Data'!H73="x","x",IF('Crisis Indicator Data'!I73="x","x",'Crisis Indicator Data'!I73/'Crisis Indicator Data'!H73))</f>
        <v>0.21587301587301588</v>
      </c>
      <c r="U76" s="240">
        <f t="shared" si="33"/>
        <v>5</v>
      </c>
      <c r="V76" s="240">
        <f t="shared" si="34"/>
        <v>4.8</v>
      </c>
      <c r="W76" s="240">
        <f>IF('Crisis Indicator Data'!L73="x","x",IF('Crisis Indicator Data'!L73=0,0,IF(LOG('Crisis Indicator Data'!L73)&lt;W$4,0,IF(LOG('Crisis Indicator Data'!L73)&gt;W$3,5,ROUND(5-(W$3-LOG('Crisis Indicator Data'!L73))/(W$3-W$4)*5,1)))))</f>
        <v>5</v>
      </c>
      <c r="X76" s="247">
        <f>IF(OR('Crisis Indicator Data'!L73="x",'Crisis Indicator Data'!H73="x"),"x",'Crisis Indicator Data'!L73/'Crisis Indicator Data'!H73)</f>
        <v>5.1365079365079367E-4</v>
      </c>
      <c r="Y76" s="240">
        <f t="shared" si="35"/>
        <v>5</v>
      </c>
      <c r="Z76" s="240">
        <f t="shared" si="36"/>
        <v>5</v>
      </c>
      <c r="AA76" s="240">
        <f t="shared" si="37"/>
        <v>4.9000000000000004</v>
      </c>
      <c r="AB76" s="248">
        <f t="shared" si="38"/>
        <v>4</v>
      </c>
    </row>
    <row r="77" spans="1:28" x14ac:dyDescent="0.35">
      <c r="A77" s="149" t="str">
        <f>'Crisis Indicator Data'!A74</f>
        <v>Multiple crises in Myanmar</v>
      </c>
      <c r="B77" s="150" t="str">
        <f>'Crisis Indicator Data'!B74</f>
        <v>Multiple crises country</v>
      </c>
      <c r="C77" s="150" t="str">
        <f>'Crisis Indicator Data'!C74</f>
        <v>MMR001</v>
      </c>
      <c r="D77" s="150" t="str">
        <f>'Crisis Indicator Data'!D74</f>
        <v>Myanmar</v>
      </c>
      <c r="E77" s="151" t="str">
        <f>'Crisis Indicator Data'!E74</f>
        <v>MMR</v>
      </c>
      <c r="F77" s="246">
        <f>IF('Crisis Indicator Data'!F74="x","x",IF(LOG('Crisis Indicator Data'!F74)&lt;F$4,0,IF(LOG('Crisis Indicator Data'!F74)&gt;F$3,5,ROUND(5-(F$3-LOG('Crisis Indicator Data'!F74))/(F$3-F$4)*5,1))))</f>
        <v>4.7</v>
      </c>
      <c r="G77" s="144">
        <f>IF('Crisis Indicator Data'!F74="x","x",IF(B77="Regional crisis",('Crisis Indicator Data'!F74/VLOOKUP('Impact of the crisis'!$C77,'Regional Crises'!$B$1:$R$66,4,FALSE)),'Crisis Indicator Data'!F74/VLOOKUP('Impact of the crisis'!$E77,'Country Indicator Data'!$B$4:$P$300,15,FALSE)))</f>
        <v>1.0130121883995835</v>
      </c>
      <c r="H77" s="240">
        <f t="shared" si="26"/>
        <v>5</v>
      </c>
      <c r="I77" s="240">
        <f t="shared" si="27"/>
        <v>4.8499999999999996</v>
      </c>
      <c r="J77" s="240">
        <f>IF('Crisis Indicator Data'!G74="x","x",IF(LOG('Crisis Indicator Data'!G74)&lt;J$4,0,IF(LOG('Crisis Indicator Data'!G74)&gt;J$3,5,ROUND(5-(J$3-LOG('Crisis Indicator Data'!G74))/(J$3-J$4)*5,1))))</f>
        <v>5</v>
      </c>
      <c r="K77" s="144">
        <f>IF('Crisis Indicator Data'!G74="x","x",IF(B77="Regional crisis",('Crisis Indicator Data'!G74/VLOOKUP('Impact of the crisis'!$C77,'Regional Crises'!$B$1:$R$66,5,FALSE)),'Crisis Indicator Data'!G74/VLOOKUP('Impact of the crisis'!$E77,'Country Indicator Data'!$B$4:$P$300,14,FALSE)))</f>
        <v>1</v>
      </c>
      <c r="L77" s="240">
        <f t="shared" si="28"/>
        <v>5</v>
      </c>
      <c r="M77" s="240">
        <f t="shared" si="29"/>
        <v>5</v>
      </c>
      <c r="N77" s="240">
        <f t="shared" si="30"/>
        <v>4.9000000000000004</v>
      </c>
      <c r="O77" s="240">
        <f>IF('Crisis Indicator Data'!H74="x","x",IF('Crisis Indicator Data'!H74=0,0,IF(LOG('Crisis Indicator Data'!H74)&lt;O$4,0,IF(LOG('Crisis Indicator Data'!H74)&gt;O$3,5,ROUND(5-(O$3-LOG('Crisis Indicator Data'!H74))/(O$3-O$4)*5,1)))))</f>
        <v>5</v>
      </c>
      <c r="P77" s="143">
        <f>IF('Crisis Indicator Data'!H74="x","x",'Crisis Indicator Data'!H74/'Crisis Indicator Data'!G74)</f>
        <v>0.62789946140035902</v>
      </c>
      <c r="Q77" s="240">
        <f t="shared" si="31"/>
        <v>3.1</v>
      </c>
      <c r="R77" s="240">
        <f t="shared" si="32"/>
        <v>4.05</v>
      </c>
      <c r="S77" s="240">
        <f>IF('Crisis Indicator Data'!I74="x","x",IF('Crisis Indicator Data'!I74=0,0,IF(LOG('Crisis Indicator Data'!I74)&lt;S$4,0,IF(LOG('Crisis Indicator Data'!I74)&gt;S$3,5,ROUND(5-(S$3-LOG('Crisis Indicator Data'!I74))/(S$3-S$4)*5,1)))))</f>
        <v>4.7</v>
      </c>
      <c r="T77" s="143">
        <f>IF('Crisis Indicator Data'!H74="x","x",IF('Crisis Indicator Data'!I74="x","x",'Crisis Indicator Data'!I74/'Crisis Indicator Data'!H74))</f>
        <v>6.0416309258306169E-2</v>
      </c>
      <c r="U77" s="240">
        <f t="shared" si="33"/>
        <v>2</v>
      </c>
      <c r="V77" s="240">
        <f t="shared" si="34"/>
        <v>3.4</v>
      </c>
      <c r="W77" s="240">
        <f>IF('Crisis Indicator Data'!L74="x","x",IF('Crisis Indicator Data'!L74=0,0,IF(LOG('Crisis Indicator Data'!L74)&lt;W$4,0,IF(LOG('Crisis Indicator Data'!L74)&gt;W$3,5,ROUND(5-(W$3-LOG('Crisis Indicator Data'!L74))/(W$3-W$4)*5,1)))))</f>
        <v>5</v>
      </c>
      <c r="X77" s="247">
        <f>IF(OR('Crisis Indicator Data'!L74="x",'Crisis Indicator Data'!H74="x"),"x",'Crisis Indicator Data'!L74/'Crisis Indicator Data'!H74)</f>
        <v>3.3210384857322583E-4</v>
      </c>
      <c r="Y77" s="240">
        <f t="shared" si="35"/>
        <v>5</v>
      </c>
      <c r="Z77" s="240">
        <f t="shared" si="36"/>
        <v>5</v>
      </c>
      <c r="AA77" s="240">
        <f t="shared" si="37"/>
        <v>4.4000000000000004</v>
      </c>
      <c r="AB77" s="248">
        <f t="shared" si="38"/>
        <v>4.2</v>
      </c>
    </row>
    <row r="78" spans="1:28" x14ac:dyDescent="0.35">
      <c r="A78" s="149" t="str">
        <f>'Crisis Indicator Data'!A75</f>
        <v>Rakhine Conflict</v>
      </c>
      <c r="B78" s="150" t="str">
        <f>'Crisis Indicator Data'!B75</f>
        <v>Conflict</v>
      </c>
      <c r="C78" s="150" t="str">
        <f>'Crisis Indicator Data'!C75</f>
        <v>MMR002</v>
      </c>
      <c r="D78" s="150" t="str">
        <f>'Crisis Indicator Data'!D75</f>
        <v>Myanmar</v>
      </c>
      <c r="E78" s="151" t="str">
        <f>'Crisis Indicator Data'!E75</f>
        <v>MMR</v>
      </c>
      <c r="F78" s="246">
        <f>IF('Crisis Indicator Data'!F75="x","x",IF(LOG('Crisis Indicator Data'!F75)&lt;F$4,0,IF(LOG('Crisis Indicator Data'!F75)&gt;F$3,5,ROUND(5-(F$3-LOG('Crisis Indicator Data'!F75))/(F$3-F$4)*5,1))))</f>
        <v>2.7</v>
      </c>
      <c r="G78" s="144">
        <f>IF('Crisis Indicator Data'!F75="x","x",IF(B78="Regional crisis",('Crisis Indicator Data'!F75/VLOOKUP('Impact of the crisis'!$C78,'Regional Crises'!$B$1:$R$66,4,FALSE)),'Crisis Indicator Data'!F75/VLOOKUP('Impact of the crisis'!$E78,'Country Indicator Data'!$B$4:$P$300,15,FALSE)))</f>
        <v>6.2404299626385738E-2</v>
      </c>
      <c r="H78" s="240">
        <f t="shared" si="26"/>
        <v>0.2</v>
      </c>
      <c r="I78" s="240">
        <f t="shared" si="27"/>
        <v>1.4500000000000002</v>
      </c>
      <c r="J78" s="240">
        <f>IF('Crisis Indicator Data'!G75="x","x",IF(LOG('Crisis Indicator Data'!G75)&lt;J$4,0,IF(LOG('Crisis Indicator Data'!G75)&gt;J$3,5,ROUND(5-(J$3-LOG('Crisis Indicator Data'!G75))/(J$3-J$4)*5,1))))</f>
        <v>2</v>
      </c>
      <c r="K78" s="144">
        <f>IF('Crisis Indicator Data'!G75="x","x",IF(B78="Regional crisis",('Crisis Indicator Data'!G75/VLOOKUP('Impact of the crisis'!$C78,'Regional Crises'!$B$1:$R$66,5,FALSE)),'Crisis Indicator Data'!G75/VLOOKUP('Impact of the crisis'!$E78,'Country Indicator Data'!$B$4:$P$300,14,FALSE)))</f>
        <v>6.9192100538599643E-2</v>
      </c>
      <c r="L78" s="240">
        <f t="shared" si="28"/>
        <v>0.3</v>
      </c>
      <c r="M78" s="240">
        <f t="shared" si="29"/>
        <v>1.1499999999999999</v>
      </c>
      <c r="N78" s="240">
        <f t="shared" si="30"/>
        <v>1.3</v>
      </c>
      <c r="O78" s="240">
        <f>IF('Crisis Indicator Data'!H75="x","x",IF('Crisis Indicator Data'!H75=0,0,IF(LOG('Crisis Indicator Data'!H75)&lt;O$4,0,IF(LOG('Crisis Indicator Data'!H75)&gt;O$3,5,ROUND(5-(O$3-LOG('Crisis Indicator Data'!H75))/(O$3-O$4)*5,1)))))</f>
        <v>2.8</v>
      </c>
      <c r="P78" s="143">
        <f>IF('Crisis Indicator Data'!H75="x","x",'Crisis Indicator Data'!H75/'Crisis Indicator Data'!G75)</f>
        <v>0.40295796574987025</v>
      </c>
      <c r="Q78" s="240">
        <f t="shared" si="31"/>
        <v>2</v>
      </c>
      <c r="R78" s="240">
        <f t="shared" si="32"/>
        <v>2.4</v>
      </c>
      <c r="S78" s="240">
        <f>IF('Crisis Indicator Data'!I75="x","x",IF('Crisis Indicator Data'!I75=0,0,IF(LOG('Crisis Indicator Data'!I75)&lt;S$4,0,IF(LOG('Crisis Indicator Data'!I75)&gt;S$3,5,ROUND(5-(S$3-LOG('Crisis Indicator Data'!I75))/(S$3-S$4)*5,1)))))</f>
        <v>4.4000000000000004</v>
      </c>
      <c r="T78" s="143">
        <f>IF('Crisis Indicator Data'!H75="x","x",IF('Crisis Indicator Data'!I75="x","x",'Crisis Indicator Data'!I75/'Crisis Indicator Data'!H75))</f>
        <v>0.81133290405666447</v>
      </c>
      <c r="U78" s="240">
        <f t="shared" si="33"/>
        <v>5</v>
      </c>
      <c r="V78" s="240">
        <f t="shared" si="34"/>
        <v>4.7</v>
      </c>
      <c r="W78" s="240">
        <f>IF('Crisis Indicator Data'!L75="x","x",IF('Crisis Indicator Data'!L75=0,0,IF(LOG('Crisis Indicator Data'!L75)&lt;W$4,0,IF(LOG('Crisis Indicator Data'!L75)&gt;W$3,5,ROUND(5-(W$3-LOG('Crisis Indicator Data'!L75))/(W$3-W$4)*5,1)))))</f>
        <v>2.2999999999999998</v>
      </c>
      <c r="X78" s="247">
        <f>IF(OR('Crisis Indicator Data'!L75="x",'Crisis Indicator Data'!H75="x"),"x",'Crisis Indicator Data'!L75/'Crisis Indicator Data'!H75)</f>
        <v>2.5756600128783001E-5</v>
      </c>
      <c r="Y78" s="240">
        <f t="shared" si="35"/>
        <v>1.3</v>
      </c>
      <c r="Z78" s="240">
        <f t="shared" si="36"/>
        <v>1.8</v>
      </c>
      <c r="AA78" s="240">
        <f t="shared" si="37"/>
        <v>3.6</v>
      </c>
      <c r="AB78" s="248">
        <f t="shared" si="38"/>
        <v>3.1</v>
      </c>
    </row>
    <row r="79" spans="1:28" x14ac:dyDescent="0.35">
      <c r="A79" s="149" t="str">
        <f>'Crisis Indicator Data'!A76</f>
        <v>Kachin and Shan Conflict</v>
      </c>
      <c r="B79" s="150" t="str">
        <f>'Crisis Indicator Data'!B76</f>
        <v>Conflict</v>
      </c>
      <c r="C79" s="150" t="str">
        <f>'Crisis Indicator Data'!C76</f>
        <v>MMR003</v>
      </c>
      <c r="D79" s="150" t="str">
        <f>'Crisis Indicator Data'!D76</f>
        <v>Myanmar</v>
      </c>
      <c r="E79" s="151" t="str">
        <f>'Crisis Indicator Data'!E76</f>
        <v>MMR</v>
      </c>
      <c r="F79" s="246">
        <f>IF('Crisis Indicator Data'!F76="x","x",IF(LOG('Crisis Indicator Data'!F76)&lt;F$4,0,IF(LOG('Crisis Indicator Data'!F76)&gt;F$3,5,ROUND(5-(F$3-LOG('Crisis Indicator Data'!F76))/(F$3-F$4)*5,1))))</f>
        <v>4</v>
      </c>
      <c r="G79" s="144">
        <f>IF('Crisis Indicator Data'!F76="x","x",IF(B79="Regional crisis",('Crisis Indicator Data'!F76/VLOOKUP('Impact of the crisis'!$C79,'Regional Crises'!$B$1:$R$66,4,FALSE)),'Crisis Indicator Data'!F76/VLOOKUP('Impact of the crisis'!$E79,'Country Indicator Data'!$B$4:$P$300,15,FALSE)))</f>
        <v>0.37490506522937467</v>
      </c>
      <c r="H79" s="240">
        <f t="shared" si="26"/>
        <v>1.8</v>
      </c>
      <c r="I79" s="240">
        <f t="shared" si="27"/>
        <v>2.9</v>
      </c>
      <c r="J79" s="240">
        <f>IF('Crisis Indicator Data'!G76="x","x",IF(LOG('Crisis Indicator Data'!G76)&lt;J$4,0,IF(LOG('Crisis Indicator Data'!G76)&gt;J$3,5,ROUND(5-(J$3-LOG('Crisis Indicator Data'!G76))/(J$3-J$4)*5,1))))</f>
        <v>3.1</v>
      </c>
      <c r="K79" s="144">
        <f>IF('Crisis Indicator Data'!G76="x","x",IF(B79="Regional crisis",('Crisis Indicator Data'!G76/VLOOKUP('Impact of the crisis'!$C79,'Regional Crises'!$B$1:$R$66,5,FALSE)),'Crisis Indicator Data'!G76/VLOOKUP('Impact of the crisis'!$E79,'Country Indicator Data'!$B$4:$P$300,14,FALSE)))</f>
        <v>0.15068222621184918</v>
      </c>
      <c r="L79" s="240">
        <f t="shared" si="28"/>
        <v>0.7</v>
      </c>
      <c r="M79" s="240">
        <f t="shared" si="29"/>
        <v>1.9</v>
      </c>
      <c r="N79" s="240">
        <f t="shared" si="30"/>
        <v>2.4</v>
      </c>
      <c r="O79" s="240">
        <f>IF('Crisis Indicator Data'!H76="x","x",IF('Crisis Indicator Data'!H76=0,0,IF(LOG('Crisis Indicator Data'!H76)&lt;O$4,0,IF(LOG('Crisis Indicator Data'!H76)&gt;O$3,5,ROUND(5-(O$3-LOG('Crisis Indicator Data'!H76))/(O$3-O$4)*5,1)))))</f>
        <v>4</v>
      </c>
      <c r="P79" s="143">
        <f>IF('Crisis Indicator Data'!H76="x","x",'Crisis Indicator Data'!H76/'Crisis Indicator Data'!G76)</f>
        <v>1</v>
      </c>
      <c r="Q79" s="240">
        <f t="shared" si="31"/>
        <v>5</v>
      </c>
      <c r="R79" s="240">
        <f t="shared" si="32"/>
        <v>4.5</v>
      </c>
      <c r="S79" s="240">
        <f>IF('Crisis Indicator Data'!I76="x","x",IF('Crisis Indicator Data'!I76=0,0,IF(LOG('Crisis Indicator Data'!I76)&lt;S$4,0,IF(LOG('Crisis Indicator Data'!I76)&gt;S$3,5,ROUND(5-(S$3-LOG('Crisis Indicator Data'!I76))/(S$3-S$4)*5,1)))))</f>
        <v>2.9</v>
      </c>
      <c r="T79" s="143">
        <f>IF('Crisis Indicator Data'!H76="x","x",IF('Crisis Indicator Data'!I76="x","x",'Crisis Indicator Data'!I76/'Crisis Indicator Data'!H76))</f>
        <v>1.215298463004885E-2</v>
      </c>
      <c r="U79" s="240">
        <f t="shared" si="33"/>
        <v>0.4</v>
      </c>
      <c r="V79" s="240">
        <f t="shared" si="34"/>
        <v>1.7</v>
      </c>
      <c r="W79" s="240">
        <f>IF('Crisis Indicator Data'!L76="x","x",IF('Crisis Indicator Data'!L76=0,0,IF(LOG('Crisis Indicator Data'!L76)&lt;W$4,0,IF(LOG('Crisis Indicator Data'!L76)&gt;W$3,5,ROUND(5-(W$3-LOG('Crisis Indicator Data'!L76))/(W$3-W$4)*5,1)))))</f>
        <v>4.3</v>
      </c>
      <c r="X79" s="247">
        <f>IF(OR('Crisis Indicator Data'!L76="x",'Crisis Indicator Data'!H76="x"),"x",'Crisis Indicator Data'!L76/'Crisis Indicator Data'!H76)</f>
        <v>1.1485761944477541E-4</v>
      </c>
      <c r="Y79" s="240">
        <f t="shared" si="35"/>
        <v>5</v>
      </c>
      <c r="Z79" s="240">
        <f t="shared" si="36"/>
        <v>4.7</v>
      </c>
      <c r="AA79" s="240">
        <f t="shared" si="37"/>
        <v>3.6</v>
      </c>
      <c r="AB79" s="248">
        <f t="shared" si="38"/>
        <v>4.0999999999999996</v>
      </c>
    </row>
    <row r="80" spans="1:28" x14ac:dyDescent="0.35">
      <c r="A80" s="149" t="str">
        <f>'Crisis Indicator Data'!A77</f>
        <v>Post-coup conflict in Myanmar</v>
      </c>
      <c r="B80" s="150" t="str">
        <f>'Crisis Indicator Data'!B77</f>
        <v>Conflict</v>
      </c>
      <c r="C80" s="150" t="str">
        <f>'Crisis Indicator Data'!C77</f>
        <v>MMR004</v>
      </c>
      <c r="D80" s="150" t="str">
        <f>'Crisis Indicator Data'!D77</f>
        <v>Myanmar</v>
      </c>
      <c r="E80" s="151" t="str">
        <f>'Crisis Indicator Data'!E77</f>
        <v>MMR</v>
      </c>
      <c r="F80" s="246">
        <f>IF('Crisis Indicator Data'!F77="x","x",IF(LOG('Crisis Indicator Data'!F77)&lt;F$4,0,IF(LOG('Crisis Indicator Data'!F77)&gt;F$3,5,ROUND(5-(F$3-LOG('Crisis Indicator Data'!F77))/(F$3-F$4)*5,1))))</f>
        <v>4.3</v>
      </c>
      <c r="G80" s="144">
        <f>IF('Crisis Indicator Data'!F77="x","x",IF(B80="Regional crisis",('Crisis Indicator Data'!F77/VLOOKUP('Impact of the crisis'!$C80,'Regional Crises'!$B$1:$R$66,4,FALSE)),'Crisis Indicator Data'!F77/VLOOKUP('Impact of the crisis'!$E80,'Country Indicator Data'!$B$4:$P$300,15,FALSE)))</f>
        <v>0.58179242971764566</v>
      </c>
      <c r="H80" s="240">
        <f t="shared" si="26"/>
        <v>2.9</v>
      </c>
      <c r="I80" s="240">
        <f t="shared" si="27"/>
        <v>3.5999999999999996</v>
      </c>
      <c r="J80" s="240">
        <f>IF('Crisis Indicator Data'!G77="x","x",IF(LOG('Crisis Indicator Data'!G77)&lt;J$4,0,IF(LOG('Crisis Indicator Data'!G77)&gt;J$3,5,ROUND(5-(J$3-LOG('Crisis Indicator Data'!G77))/(J$3-J$4)*5,1))))</f>
        <v>5</v>
      </c>
      <c r="K80" s="144">
        <f>IF('Crisis Indicator Data'!G77="x","x",IF(B80="Regional crisis",('Crisis Indicator Data'!G77/VLOOKUP('Impact of the crisis'!$C80,'Regional Crises'!$B$1:$R$66,5,FALSE)),'Crisis Indicator Data'!G77/VLOOKUP('Impact of the crisis'!$E80,'Country Indicator Data'!$B$4:$P$300,14,FALSE)))</f>
        <v>0.78012567324955118</v>
      </c>
      <c r="L80" s="240">
        <f t="shared" si="28"/>
        <v>3.9</v>
      </c>
      <c r="M80" s="240">
        <f t="shared" si="29"/>
        <v>4.45</v>
      </c>
      <c r="N80" s="240">
        <f t="shared" si="30"/>
        <v>4.0999999999999996</v>
      </c>
      <c r="O80" s="240">
        <f>IF('Crisis Indicator Data'!H77="x","x",IF('Crisis Indicator Data'!H77=0,0,IF(LOG('Crisis Indicator Data'!H77)&lt;O$4,0,IF(LOG('Crisis Indicator Data'!H77)&gt;O$3,5,ROUND(5-(O$3-LOG('Crisis Indicator Data'!H77))/(O$3-O$4)*5,1)))))</f>
        <v>5</v>
      </c>
      <c r="P80" s="143">
        <f>IF('Crisis Indicator Data'!H77="x","x",'Crisis Indicator Data'!H77/'Crisis Indicator Data'!G77)</f>
        <v>0.70025084574137575</v>
      </c>
      <c r="Q80" s="240">
        <f t="shared" si="31"/>
        <v>3.5</v>
      </c>
      <c r="R80" s="240">
        <f t="shared" si="32"/>
        <v>4.25</v>
      </c>
      <c r="S80" s="240">
        <f>IF('Crisis Indicator Data'!I77="x","x",IF('Crisis Indicator Data'!I77=0,0,IF(LOG('Crisis Indicator Data'!I77)&lt;S$4,0,IF(LOG('Crisis Indicator Data'!I77)&gt;S$3,5,ROUND(5-(S$3-LOG('Crisis Indicator Data'!I77))/(S$3-S$4)*5,1)))))</f>
        <v>4.0999999999999996</v>
      </c>
      <c r="T80" s="143">
        <f>IF('Crisis Indicator Data'!H77="x","x",IF('Crisis Indicator Data'!I77="x","x",'Crisis Indicator Data'!I77/'Crisis Indicator Data'!H77))</f>
        <v>2.4681214670698042E-2</v>
      </c>
      <c r="U80" s="240">
        <f t="shared" si="33"/>
        <v>0.8</v>
      </c>
      <c r="V80" s="240">
        <f t="shared" si="34"/>
        <v>2.5</v>
      </c>
      <c r="W80" s="240">
        <f>IF('Crisis Indicator Data'!L77="x","x",IF('Crisis Indicator Data'!L77=0,0,IF(LOG('Crisis Indicator Data'!L77)&lt;W$4,0,IF(LOG('Crisis Indicator Data'!L77)&gt;W$3,5,ROUND(5-(W$3-LOG('Crisis Indicator Data'!L77))/(W$3-W$4)*5,1)))))</f>
        <v>5</v>
      </c>
      <c r="X80" s="247">
        <f>IF(OR('Crisis Indicator Data'!L77="x",'Crisis Indicator Data'!H77="x"),"x",'Crisis Indicator Data'!L77/'Crisis Indicator Data'!H77)</f>
        <v>3.4872485868279215E-4</v>
      </c>
      <c r="Y80" s="240">
        <f t="shared" si="35"/>
        <v>5</v>
      </c>
      <c r="Z80" s="240">
        <f t="shared" si="36"/>
        <v>5</v>
      </c>
      <c r="AA80" s="240">
        <f t="shared" si="37"/>
        <v>4.0999999999999996</v>
      </c>
      <c r="AB80" s="248">
        <f t="shared" si="38"/>
        <v>4.2</v>
      </c>
    </row>
    <row r="81" spans="1:28" x14ac:dyDescent="0.35">
      <c r="A81" s="149" t="str">
        <f>'Crisis Indicator Data'!A78</f>
        <v>Multiple Crises in Mozambique</v>
      </c>
      <c r="B81" s="150" t="str">
        <f>'Crisis Indicator Data'!B78</f>
        <v>Multiple crises country</v>
      </c>
      <c r="C81" s="150" t="str">
        <f>'Crisis Indicator Data'!C78</f>
        <v>MOZ001</v>
      </c>
      <c r="D81" s="150" t="str">
        <f>'Crisis Indicator Data'!D78</f>
        <v>Mozambique</v>
      </c>
      <c r="E81" s="151" t="str">
        <f>'Crisis Indicator Data'!E78</f>
        <v>MOZ</v>
      </c>
      <c r="F81" s="246">
        <f>IF('Crisis Indicator Data'!F78="x","x",IF(LOG('Crisis Indicator Data'!F78)&lt;F$4,0,IF(LOG('Crisis Indicator Data'!F78)&gt;F$3,5,ROUND(5-(F$3-LOG('Crisis Indicator Data'!F78))/(F$3-F$4)*5,1))))</f>
        <v>4.5999999999999996</v>
      </c>
      <c r="G81" s="144">
        <f>IF('Crisis Indicator Data'!F78="x","x",IF(B81="Regional crisis",('Crisis Indicator Data'!F78/VLOOKUP('Impact of the crisis'!$C81,'Regional Crises'!$B$1:$R$66,4,FALSE)),'Crisis Indicator Data'!F78/VLOOKUP('Impact of the crisis'!$E81,'Country Indicator Data'!$B$4:$P$300,15,FALSE)))</f>
        <v>0.69974185508278441</v>
      </c>
      <c r="H81" s="240">
        <f t="shared" si="26"/>
        <v>3.5</v>
      </c>
      <c r="I81" s="240">
        <f t="shared" si="27"/>
        <v>4.05</v>
      </c>
      <c r="J81" s="240">
        <f>IF('Crisis Indicator Data'!G78="x","x",IF(LOG('Crisis Indicator Data'!G78)&lt;J$4,0,IF(LOG('Crisis Indicator Data'!G78)&gt;J$3,5,ROUND(5-(J$3-LOG('Crisis Indicator Data'!G78))/(J$3-J$4)*5,1))))</f>
        <v>4.4000000000000004</v>
      </c>
      <c r="K81" s="144">
        <f>IF('Crisis Indicator Data'!G78="x","x",IF(B81="Regional crisis",('Crisis Indicator Data'!G78/VLOOKUP('Impact of the crisis'!$C81,'Regional Crises'!$B$1:$R$66,5,FALSE)),'Crisis Indicator Data'!G78/VLOOKUP('Impact of the crisis'!$E81,'Country Indicator Data'!$B$4:$P$300,14,FALSE)))</f>
        <v>0.70677707712563231</v>
      </c>
      <c r="L81" s="240">
        <f t="shared" si="28"/>
        <v>3.5</v>
      </c>
      <c r="M81" s="240">
        <f t="shared" si="29"/>
        <v>3.95</v>
      </c>
      <c r="N81" s="240">
        <f t="shared" si="30"/>
        <v>4</v>
      </c>
      <c r="O81" s="240">
        <f>IF('Crisis Indicator Data'!H78="x","x",IF('Crisis Indicator Data'!H78=0,0,IF(LOG('Crisis Indicator Data'!H78)&lt;O$4,0,IF(LOG('Crisis Indicator Data'!H78)&gt;O$3,5,ROUND(5-(O$3-LOG('Crisis Indicator Data'!H78))/(O$3-O$4)*5,1)))))</f>
        <v>4.2</v>
      </c>
      <c r="P81" s="143">
        <f>IF('Crisis Indicator Data'!H78="x","x",'Crisis Indicator Data'!H78/'Crisis Indicator Data'!G78)</f>
        <v>0.53360458846021863</v>
      </c>
      <c r="Q81" s="240">
        <f t="shared" si="31"/>
        <v>2.6</v>
      </c>
      <c r="R81" s="240">
        <f t="shared" si="32"/>
        <v>3.4000000000000004</v>
      </c>
      <c r="S81" s="240">
        <f>IF('Crisis Indicator Data'!I78="x","x",IF('Crisis Indicator Data'!I78=0,0,IF(LOG('Crisis Indicator Data'!I78)&lt;S$4,0,IF(LOG('Crisis Indicator Data'!I78)&gt;S$3,5,ROUND(5-(S$3-LOG('Crisis Indicator Data'!I78))/(S$3-S$4)*5,1)))))</f>
        <v>4.0999999999999996</v>
      </c>
      <c r="T81" s="143">
        <f>IF('Crisis Indicator Data'!H78="x","x",IF('Crisis Indicator Data'!I78="x","x",'Crisis Indicator Data'!I78/'Crisis Indicator Data'!H78))</f>
        <v>7.2668810289389069E-2</v>
      </c>
      <c r="U81" s="240">
        <f t="shared" si="33"/>
        <v>2.4</v>
      </c>
      <c r="V81" s="240">
        <f t="shared" si="34"/>
        <v>3.3</v>
      </c>
      <c r="W81" s="240">
        <f>IF('Crisis Indicator Data'!L78="x","x",IF('Crisis Indicator Data'!L78=0,0,IF(LOG('Crisis Indicator Data'!L78)&lt;W$4,0,IF(LOG('Crisis Indicator Data'!L78)&gt;W$3,5,ROUND(5-(W$3-LOG('Crisis Indicator Data'!L78))/(W$3-W$4)*5,1)))))</f>
        <v>4</v>
      </c>
      <c r="X81" s="247">
        <f>IF(OR('Crisis Indicator Data'!L78="x",'Crisis Indicator Data'!H78="x"),"x",'Crisis Indicator Data'!L78/'Crisis Indicator Data'!H78)</f>
        <v>5.9439595774000918E-5</v>
      </c>
      <c r="Y81" s="240">
        <f t="shared" si="35"/>
        <v>3</v>
      </c>
      <c r="Z81" s="240">
        <f t="shared" si="36"/>
        <v>3.5</v>
      </c>
      <c r="AA81" s="240">
        <f t="shared" si="37"/>
        <v>3.4</v>
      </c>
      <c r="AB81" s="248">
        <f t="shared" si="38"/>
        <v>3.4</v>
      </c>
    </row>
    <row r="82" spans="1:28" x14ac:dyDescent="0.35">
      <c r="A82" s="149" t="str">
        <f>'Crisis Indicator Data'!A79</f>
        <v>Cabo Delgado Islamist Insurgency</v>
      </c>
      <c r="B82" s="150" t="str">
        <f>'Crisis Indicator Data'!B79</f>
        <v>Other type of violence</v>
      </c>
      <c r="C82" s="150" t="str">
        <f>'Crisis Indicator Data'!C79</f>
        <v>MOZ004</v>
      </c>
      <c r="D82" s="150" t="str">
        <f>'Crisis Indicator Data'!D79</f>
        <v>Mozambique</v>
      </c>
      <c r="E82" s="151" t="str">
        <f>'Crisis Indicator Data'!E79</f>
        <v>MOZ</v>
      </c>
      <c r="F82" s="246">
        <f>IF('Crisis Indicator Data'!F79="x","x",IF(LOG('Crisis Indicator Data'!F79)&lt;F$4,0,IF(LOG('Crisis Indicator Data'!F79)&gt;F$3,5,ROUND(5-(F$3-LOG('Crisis Indicator Data'!F79))/(F$3-F$4)*5,1))))</f>
        <v>4.0999999999999996</v>
      </c>
      <c r="G82" s="144">
        <f>IF('Crisis Indicator Data'!F79="x","x",IF(B82="Regional crisis",('Crisis Indicator Data'!F79/VLOOKUP('Impact of the crisis'!$C82,'Regional Crises'!$B$1:$R$66,4,FALSE)),'Crisis Indicator Data'!F79/VLOOKUP('Impact of the crisis'!$E82,'Country Indicator Data'!$B$4:$P$300,15,FALSE)))</f>
        <v>0.35684401943080951</v>
      </c>
      <c r="H82" s="240">
        <f t="shared" si="26"/>
        <v>1.7</v>
      </c>
      <c r="I82" s="240">
        <f t="shared" si="27"/>
        <v>2.9</v>
      </c>
      <c r="J82" s="240">
        <f>IF('Crisis Indicator Data'!G79="x","x",IF(LOG('Crisis Indicator Data'!G79)&lt;J$4,0,IF(LOG('Crisis Indicator Data'!G79)&gt;J$3,5,ROUND(5-(J$3-LOG('Crisis Indicator Data'!G79))/(J$3-J$4)*5,1))))</f>
        <v>3.4</v>
      </c>
      <c r="K82" s="144">
        <f>IF('Crisis Indicator Data'!G79="x","x",IF(B82="Regional crisis",('Crisis Indicator Data'!G79/VLOOKUP('Impact of the crisis'!$C82,'Regional Crises'!$B$1:$R$66,5,FALSE)),'Crisis Indicator Data'!G79/VLOOKUP('Impact of the crisis'!$E82,'Country Indicator Data'!$B$4:$P$300,14,FALSE)))</f>
        <v>0.35693992100339544</v>
      </c>
      <c r="L82" s="240">
        <f t="shared" si="28"/>
        <v>1.8</v>
      </c>
      <c r="M82" s="240">
        <f t="shared" si="29"/>
        <v>2.6</v>
      </c>
      <c r="N82" s="240">
        <f t="shared" si="30"/>
        <v>2.8</v>
      </c>
      <c r="O82" s="240">
        <f>IF('Crisis Indicator Data'!H79="x","x",IF('Crisis Indicator Data'!H79=0,0,IF(LOG('Crisis Indicator Data'!H79)&lt;O$4,0,IF(LOG('Crisis Indicator Data'!H79)&gt;O$3,5,ROUND(5-(O$3-LOG('Crisis Indicator Data'!H79))/(O$3-O$4)*5,1)))))</f>
        <v>4.2</v>
      </c>
      <c r="P82" s="143">
        <f>IF('Crisis Indicator Data'!H79="x","x",'Crisis Indicator Data'!H79/'Crisis Indicator Data'!G79)</f>
        <v>1</v>
      </c>
      <c r="Q82" s="240">
        <f t="shared" si="31"/>
        <v>5</v>
      </c>
      <c r="R82" s="240">
        <f t="shared" si="32"/>
        <v>4.5999999999999996</v>
      </c>
      <c r="S82" s="240">
        <f>IF('Crisis Indicator Data'!I79="x","x",IF('Crisis Indicator Data'!I79=0,0,IF(LOG('Crisis Indicator Data'!I79)&lt;S$4,0,IF(LOG('Crisis Indicator Data'!I79)&gt;S$3,5,ROUND(5-(S$3-LOG('Crisis Indicator Data'!I79))/(S$3-S$4)*5,1)))))</f>
        <v>4.0999999999999996</v>
      </c>
      <c r="T82" s="143">
        <f>IF('Crisis Indicator Data'!H79="x","x",IF('Crisis Indicator Data'!I79="x","x",'Crisis Indicator Data'!I79/'Crisis Indicator Data'!H79))</f>
        <v>7.6101727819840814E-2</v>
      </c>
      <c r="U82" s="240">
        <f t="shared" si="33"/>
        <v>2.5</v>
      </c>
      <c r="V82" s="240">
        <f t="shared" si="34"/>
        <v>3.3</v>
      </c>
      <c r="W82" s="240">
        <f>IF('Crisis Indicator Data'!L79="x","x",IF('Crisis Indicator Data'!L79=0,0,IF(LOG('Crisis Indicator Data'!L79)&lt;W$4,0,IF(LOG('Crisis Indicator Data'!L79)&gt;W$3,5,ROUND(5-(W$3-LOG('Crisis Indicator Data'!L79))/(W$3-W$4)*5,1)))))</f>
        <v>3.9</v>
      </c>
      <c r="X82" s="247">
        <f>IF(OR('Crisis Indicator Data'!L79="x",'Crisis Indicator Data'!H79="x"),"x",'Crisis Indicator Data'!L79/'Crisis Indicator Data'!H79)</f>
        <v>4.9019607843137253E-5</v>
      </c>
      <c r="Y82" s="240">
        <f t="shared" si="35"/>
        <v>2.5</v>
      </c>
      <c r="Z82" s="240">
        <f t="shared" si="36"/>
        <v>3.2</v>
      </c>
      <c r="AA82" s="240">
        <f t="shared" si="37"/>
        <v>3.3</v>
      </c>
      <c r="AB82" s="248">
        <f t="shared" si="38"/>
        <v>4</v>
      </c>
    </row>
    <row r="83" spans="1:28" x14ac:dyDescent="0.35">
      <c r="A83" s="149" t="str">
        <f>'Crisis Indicator Data'!A80</f>
        <v>2022 Tropical Cyclone Seasons in Mozambique</v>
      </c>
      <c r="B83" s="150" t="str">
        <f>'Crisis Indicator Data'!B80</f>
        <v>Tropical cyclone</v>
      </c>
      <c r="C83" s="150" t="str">
        <f>'Crisis Indicator Data'!C80</f>
        <v>MOZ008</v>
      </c>
      <c r="D83" s="150" t="str">
        <f>'Crisis Indicator Data'!D80</f>
        <v>Mozambique</v>
      </c>
      <c r="E83" s="151" t="str">
        <f>'Crisis Indicator Data'!E80</f>
        <v>MOZ</v>
      </c>
      <c r="F83" s="246">
        <f>IF('Crisis Indicator Data'!F80="x","x",IF(LOG('Crisis Indicator Data'!F80)&lt;F$4,0,IF(LOG('Crisis Indicator Data'!F80)&gt;F$3,5,ROUND(5-(F$3-LOG('Crisis Indicator Data'!F80))/(F$3-F$4)*5,1))))</f>
        <v>4.5</v>
      </c>
      <c r="G83" s="144">
        <f>IF('Crisis Indicator Data'!F80="x","x",IF(B83="Regional crisis",('Crisis Indicator Data'!F80/VLOOKUP('Impact of the crisis'!$C83,'Regional Crises'!$B$1:$R$66,4,FALSE)),'Crisis Indicator Data'!F80/VLOOKUP('Impact of the crisis'!$E83,'Country Indicator Data'!$B$4:$P$300,15,FALSE)))</f>
        <v>0.59956382410539433</v>
      </c>
      <c r="H83" s="240">
        <f t="shared" si="26"/>
        <v>3</v>
      </c>
      <c r="I83" s="240">
        <f t="shared" si="27"/>
        <v>3.75</v>
      </c>
      <c r="J83" s="240">
        <f>IF('Crisis Indicator Data'!G80="x","x",IF(LOG('Crisis Indicator Data'!G80)&lt;J$4,0,IF(LOG('Crisis Indicator Data'!G80)&gt;J$3,5,ROUND(5-(J$3-LOG('Crisis Indicator Data'!G80))/(J$3-J$4)*5,1))))</f>
        <v>4.2</v>
      </c>
      <c r="K83" s="144">
        <f>IF('Crisis Indicator Data'!G80="x","x",IF(B83="Regional crisis",('Crisis Indicator Data'!G80/VLOOKUP('Impact of the crisis'!$C83,'Regional Crises'!$B$1:$R$66,5,FALSE)),'Crisis Indicator Data'!G80/VLOOKUP('Impact of the crisis'!$E83,'Country Indicator Data'!$B$4:$P$300,14,FALSE)))</f>
        <v>0.62594414801469056</v>
      </c>
      <c r="L83" s="240">
        <f t="shared" si="28"/>
        <v>3.1</v>
      </c>
      <c r="M83" s="240">
        <f t="shared" si="29"/>
        <v>3.6500000000000004</v>
      </c>
      <c r="N83" s="240">
        <f t="shared" si="30"/>
        <v>3.7</v>
      </c>
      <c r="O83" s="240">
        <f>IF('Crisis Indicator Data'!H80="x","x",IF('Crisis Indicator Data'!H80=0,0,IF(LOG('Crisis Indicator Data'!H80)&lt;O$4,0,IF(LOG('Crisis Indicator Data'!H80)&gt;O$3,5,ROUND(5-(O$3-LOG('Crisis Indicator Data'!H80))/(O$3-O$4)*5,1)))))</f>
        <v>2.5</v>
      </c>
      <c r="P83" s="143">
        <f>IF('Crisis Indicator Data'!H80="x","x",'Crisis Indicator Data'!H80/'Crisis Indicator Data'!G80)</f>
        <v>5.6515000553525957E-2</v>
      </c>
      <c r="Q83" s="240">
        <f t="shared" si="31"/>
        <v>0.2</v>
      </c>
      <c r="R83" s="240">
        <f t="shared" si="32"/>
        <v>1.35</v>
      </c>
      <c r="S83" s="240">
        <f>IF('Crisis Indicator Data'!I80="x","x",IF('Crisis Indicator Data'!I80=0,0,IF(LOG('Crisis Indicator Data'!I80)&lt;S$4,0,IF(LOG('Crisis Indicator Data'!I80)&gt;S$3,5,ROUND(5-(S$3-LOG('Crisis Indicator Data'!I80))/(S$3-S$4)*5,1)))))</f>
        <v>1.1000000000000001</v>
      </c>
      <c r="T83" s="143">
        <f>IF('Crisis Indicator Data'!H80="x","x",IF('Crisis Indicator Data'!I80="x","x",'Crisis Indicator Data'!I80/'Crisis Indicator Data'!H80))</f>
        <v>5.8765915768854062E-3</v>
      </c>
      <c r="U83" s="240">
        <f t="shared" si="33"/>
        <v>0.2</v>
      </c>
      <c r="V83" s="240">
        <f t="shared" si="34"/>
        <v>0.7</v>
      </c>
      <c r="W83" s="240">
        <f>IF('Crisis Indicator Data'!L80="x","x",IF('Crisis Indicator Data'!L80=0,0,IF(LOG('Crisis Indicator Data'!L80)&lt;W$4,0,IF(LOG('Crisis Indicator Data'!L80)&gt;W$3,5,ROUND(5-(W$3-LOG('Crisis Indicator Data'!L80))/(W$3-W$4)*5,1)))))</f>
        <v>3.1</v>
      </c>
      <c r="X83" s="247">
        <f>IF(OR('Crisis Indicator Data'!L80="x",'Crisis Indicator Data'!H80="x"),"x",'Crisis Indicator Data'!L80/'Crisis Indicator Data'!H80)</f>
        <v>1.3907933398628794E-4</v>
      </c>
      <c r="Y83" s="240">
        <f t="shared" si="35"/>
        <v>5</v>
      </c>
      <c r="Z83" s="240">
        <f t="shared" si="36"/>
        <v>4.0999999999999996</v>
      </c>
      <c r="AA83" s="240">
        <f t="shared" si="37"/>
        <v>2.8</v>
      </c>
      <c r="AB83" s="248">
        <f t="shared" si="38"/>
        <v>2.1</v>
      </c>
    </row>
    <row r="84" spans="1:28" x14ac:dyDescent="0.35">
      <c r="A84" s="149" t="str">
        <f>'Crisis Indicator Data'!A81</f>
        <v>Refugees from Mali in Mauritania</v>
      </c>
      <c r="B84" s="150" t="str">
        <f>'Crisis Indicator Data'!B81</f>
        <v>International displacement</v>
      </c>
      <c r="C84" s="150" t="str">
        <f>'Crisis Indicator Data'!C81</f>
        <v>MRT002</v>
      </c>
      <c r="D84" s="150" t="str">
        <f>'Crisis Indicator Data'!D81</f>
        <v>Mauritania</v>
      </c>
      <c r="E84" s="151" t="str">
        <f>'Crisis Indicator Data'!E81</f>
        <v>MRT</v>
      </c>
      <c r="F84" s="246">
        <f>IF('Crisis Indicator Data'!F81="x","x",IF(LOG('Crisis Indicator Data'!F81)&lt;F$4,0,IF(LOG('Crisis Indicator Data'!F81)&gt;F$3,5,ROUND(5-(F$3-LOG('Crisis Indicator Data'!F81))/(F$3-F$4)*5,1))))</f>
        <v>0</v>
      </c>
      <c r="G84" s="144">
        <f>IF('Crisis Indicator Data'!F81="x","x",IF(B84="Regional crisis",('Crisis Indicator Data'!F81/VLOOKUP('Impact of the crisis'!$C84,'Regional Crises'!$B$1:$R$66,4,FALSE)),'Crisis Indicator Data'!F81/VLOOKUP('Impact of the crisis'!$E84,'Country Indicator Data'!$B$4:$P$300,15,FALSE)))</f>
        <v>7.276608130396817E-5</v>
      </c>
      <c r="H84" s="240">
        <f t="shared" si="26"/>
        <v>0</v>
      </c>
      <c r="I84" s="240">
        <f t="shared" si="27"/>
        <v>0</v>
      </c>
      <c r="J84" s="240">
        <f>IF('Crisis Indicator Data'!G81="x","x",IF(LOG('Crisis Indicator Data'!G81)&lt;J$4,0,IF(LOG('Crisis Indicator Data'!G81)&gt;J$3,5,ROUND(5-(J$3-LOG('Crisis Indicator Data'!G81))/(J$3-J$4)*5,1))))</f>
        <v>0</v>
      </c>
      <c r="K84" s="144">
        <f>IF('Crisis Indicator Data'!G81="x","x",IF(B84="Regional crisis",('Crisis Indicator Data'!G81/VLOOKUP('Impact of the crisis'!$C84,'Regional Crises'!$B$1:$R$66,5,FALSE)),'Crisis Indicator Data'!G81/VLOOKUP('Impact of the crisis'!$E84,'Country Indicator Data'!$B$4:$P$300,14,FALSE)))</f>
        <v>2.281460134486071E-2</v>
      </c>
      <c r="L84" s="240">
        <f t="shared" si="28"/>
        <v>0.1</v>
      </c>
      <c r="M84" s="240">
        <f t="shared" si="29"/>
        <v>0.05</v>
      </c>
      <c r="N84" s="240">
        <f t="shared" si="30"/>
        <v>0</v>
      </c>
      <c r="O84" s="240">
        <f>IF('Crisis Indicator Data'!H81="x","x",IF('Crisis Indicator Data'!H81=0,0,IF(LOG('Crisis Indicator Data'!H81)&lt;O$4,0,IF(LOG('Crisis Indicator Data'!H81)&gt;O$3,5,ROUND(5-(O$3-LOG('Crisis Indicator Data'!H81))/(O$3-O$4)*5,1)))))</f>
        <v>0.7</v>
      </c>
      <c r="P84" s="143">
        <f>IF('Crisis Indicator Data'!H81="x","x",'Crisis Indicator Data'!H81/'Crisis Indicator Data'!G81)</f>
        <v>0.89473684210526316</v>
      </c>
      <c r="Q84" s="240">
        <f t="shared" si="31"/>
        <v>4.5</v>
      </c>
      <c r="R84" s="240">
        <f t="shared" si="32"/>
        <v>2.6</v>
      </c>
      <c r="S84" s="240">
        <f>IF('Crisis Indicator Data'!I81="x","x",IF('Crisis Indicator Data'!I81=0,0,IF(LOG('Crisis Indicator Data'!I81)&lt;S$4,0,IF(LOG('Crisis Indicator Data'!I81)&gt;S$3,5,ROUND(5-(S$3-LOG('Crisis Indicator Data'!I81))/(S$3-S$4)*5,1)))))</f>
        <v>2.8</v>
      </c>
      <c r="T84" s="143">
        <f>IF('Crisis Indicator Data'!H81="x","x",IF('Crisis Indicator Data'!I81="x","x",'Crisis Indicator Data'!I81/'Crisis Indicator Data'!H81))</f>
        <v>1</v>
      </c>
      <c r="U84" s="240">
        <f t="shared" si="33"/>
        <v>5</v>
      </c>
      <c r="V84" s="240">
        <f t="shared" si="34"/>
        <v>3.9</v>
      </c>
      <c r="W84" s="240">
        <f>IF('Crisis Indicator Data'!L81="x","x",IF('Crisis Indicator Data'!L81=0,0,IF(LOG('Crisis Indicator Data'!L81)&lt;W$4,0,IF(LOG('Crisis Indicator Data'!L81)&gt;W$3,5,ROUND(5-(W$3-LOG('Crisis Indicator Data'!L81))/(W$3-W$4)*5,1)))))</f>
        <v>0</v>
      </c>
      <c r="X84" s="247">
        <f>IF(OR('Crisis Indicator Data'!L81="x",'Crisis Indicator Data'!H81="x"),"x",'Crisis Indicator Data'!L81/'Crisis Indicator Data'!H81)</f>
        <v>0</v>
      </c>
      <c r="Y84" s="240">
        <f t="shared" si="35"/>
        <v>0</v>
      </c>
      <c r="Z84" s="240">
        <f t="shared" si="36"/>
        <v>0</v>
      </c>
      <c r="AA84" s="240">
        <f t="shared" si="37"/>
        <v>2.4</v>
      </c>
      <c r="AB84" s="248">
        <f t="shared" si="38"/>
        <v>2.5</v>
      </c>
    </row>
    <row r="85" spans="1:28" x14ac:dyDescent="0.35">
      <c r="A85" s="149" t="str">
        <f>'Crisis Indicator Data'!A82</f>
        <v>Food Security in Mauritania</v>
      </c>
      <c r="B85" s="150" t="str">
        <f>'Crisis Indicator Data'!B82</f>
        <v>Drought</v>
      </c>
      <c r="C85" s="150" t="str">
        <f>'Crisis Indicator Data'!C82</f>
        <v>MRT003</v>
      </c>
      <c r="D85" s="150" t="str">
        <f>'Crisis Indicator Data'!D82</f>
        <v>Mauritania</v>
      </c>
      <c r="E85" s="151" t="str">
        <f>'Crisis Indicator Data'!E82</f>
        <v>MRT</v>
      </c>
      <c r="F85" s="246">
        <f>IF('Crisis Indicator Data'!F82="x","x",IF(LOG('Crisis Indicator Data'!F82)&lt;F$4,0,IF(LOG('Crisis Indicator Data'!F82)&gt;F$3,5,ROUND(5-(F$3-LOG('Crisis Indicator Data'!F82))/(F$3-F$4)*5,1))))</f>
        <v>5</v>
      </c>
      <c r="G85" s="144">
        <f>IF('Crisis Indicator Data'!F82="x","x",IF(B85="Regional crisis",('Crisis Indicator Data'!F82/VLOOKUP('Impact of the crisis'!$C85,'Regional Crises'!$B$1:$R$66,4,FALSE)),'Crisis Indicator Data'!F82/VLOOKUP('Impact of the crisis'!$E85,'Country Indicator Data'!$B$4:$P$300,15,FALSE)))</f>
        <v>1</v>
      </c>
      <c r="H85" s="240">
        <f t="shared" si="26"/>
        <v>5</v>
      </c>
      <c r="I85" s="240">
        <f t="shared" si="27"/>
        <v>5</v>
      </c>
      <c r="J85" s="240">
        <f>IF('Crisis Indicator Data'!G82="x","x",IF(LOG('Crisis Indicator Data'!G82)&lt;J$4,0,IF(LOG('Crisis Indicator Data'!G82)&gt;J$3,5,ROUND(5-(J$3-LOG('Crisis Indicator Data'!G82))/(J$3-J$4)*5,1))))</f>
        <v>2.1</v>
      </c>
      <c r="K85" s="144">
        <f>IF('Crisis Indicator Data'!G82="x","x",IF(B85="Regional crisis",('Crisis Indicator Data'!G82/VLOOKUP('Impact of the crisis'!$C85,'Regional Crises'!$B$1:$R$66,5,FALSE)),'Crisis Indicator Data'!G82/VLOOKUP('Impact of the crisis'!$E85,'Country Indicator Data'!$B$4:$P$300,14,FALSE)))</f>
        <v>1</v>
      </c>
      <c r="L85" s="240">
        <f t="shared" si="28"/>
        <v>5</v>
      </c>
      <c r="M85" s="240">
        <f t="shared" si="29"/>
        <v>3.55</v>
      </c>
      <c r="N85" s="240">
        <f t="shared" si="30"/>
        <v>4.4000000000000004</v>
      </c>
      <c r="O85" s="240">
        <f>IF('Crisis Indicator Data'!H82="x","x",IF('Crisis Indicator Data'!H82=0,0,IF(LOG('Crisis Indicator Data'!H82)&lt;O$4,0,IF(LOG('Crisis Indicator Data'!H82)&gt;O$3,5,ROUND(5-(O$3-LOG('Crisis Indicator Data'!H82))/(O$3-O$4)*5,1)))))</f>
        <v>3.6</v>
      </c>
      <c r="P85" s="143">
        <f>IF('Crisis Indicator Data'!H82="x","x",'Crisis Indicator Data'!H82/'Crisis Indicator Data'!G82)</f>
        <v>1.0883765609990395</v>
      </c>
      <c r="Q85" s="240">
        <f t="shared" si="31"/>
        <v>5</v>
      </c>
      <c r="R85" s="240">
        <f t="shared" si="32"/>
        <v>4.3</v>
      </c>
      <c r="S85" s="240" t="str">
        <f>IF('Crisis Indicator Data'!I82="x","x",IF('Crisis Indicator Data'!I82=0,0,IF(LOG('Crisis Indicator Data'!I82)&lt;S$4,0,IF(LOG('Crisis Indicator Data'!I82)&gt;S$3,5,ROUND(5-(S$3-LOG('Crisis Indicator Data'!I82))/(S$3-S$4)*5,1)))))</f>
        <v>x</v>
      </c>
      <c r="T85" s="143" t="str">
        <f>IF('Crisis Indicator Data'!H82="x","x",IF('Crisis Indicator Data'!I82="x","x",'Crisis Indicator Data'!I82/'Crisis Indicator Data'!H82))</f>
        <v>x</v>
      </c>
      <c r="U85" s="240" t="str">
        <f t="shared" si="33"/>
        <v>x</v>
      </c>
      <c r="V85" s="240" t="str">
        <f t="shared" si="34"/>
        <v>x</v>
      </c>
      <c r="W85" s="240">
        <f>IF('Crisis Indicator Data'!L82="x","x",IF('Crisis Indicator Data'!L82=0,0,IF(LOG('Crisis Indicator Data'!L82)&lt;W$4,0,IF(LOG('Crisis Indicator Data'!L82)&gt;W$3,5,ROUND(5-(W$3-LOG('Crisis Indicator Data'!L82))/(W$3-W$4)*5,1)))))</f>
        <v>0</v>
      </c>
      <c r="X85" s="247">
        <f>IF(OR('Crisis Indicator Data'!L82="x",'Crisis Indicator Data'!H82="x"),"x",'Crisis Indicator Data'!L82/'Crisis Indicator Data'!H82)</f>
        <v>0</v>
      </c>
      <c r="Y85" s="240">
        <f t="shared" si="35"/>
        <v>0</v>
      </c>
      <c r="Z85" s="240">
        <f t="shared" si="36"/>
        <v>0</v>
      </c>
      <c r="AA85" s="240">
        <f t="shared" si="37"/>
        <v>0</v>
      </c>
      <c r="AB85" s="248">
        <f t="shared" si="38"/>
        <v>2.8</v>
      </c>
    </row>
    <row r="86" spans="1:28" x14ac:dyDescent="0.35">
      <c r="A86" s="149" t="str">
        <f>'Crisis Indicator Data'!A83</f>
        <v>Complex crisis in Malawi</v>
      </c>
      <c r="B86" s="150" t="str">
        <f>'Crisis Indicator Data'!B83</f>
        <v>Complex crisis</v>
      </c>
      <c r="C86" s="150" t="str">
        <f>'Crisis Indicator Data'!C83</f>
        <v>MWI002</v>
      </c>
      <c r="D86" s="150" t="str">
        <f>'Crisis Indicator Data'!D83</f>
        <v>Malawi</v>
      </c>
      <c r="E86" s="151" t="str">
        <f>'Crisis Indicator Data'!E83</f>
        <v>MWI</v>
      </c>
      <c r="F86" s="246">
        <f>IF('Crisis Indicator Data'!F83="x","x",IF(LOG('Crisis Indicator Data'!F83)&lt;F$4,0,IF(LOG('Crisis Indicator Data'!F83)&gt;F$3,5,ROUND(5-(F$3-LOG('Crisis Indicator Data'!F83))/(F$3-F$4)*5,1))))</f>
        <v>3.3</v>
      </c>
      <c r="G86" s="144">
        <f>IF('Crisis Indicator Data'!F83="x","x",IF(B86="Regional crisis",('Crisis Indicator Data'!F83/VLOOKUP('Impact of the crisis'!$C86,'Regional Crises'!$B$1:$R$66,4,FALSE)),'Crisis Indicator Data'!F83/VLOOKUP('Impact of the crisis'!$E86,'Country Indicator Data'!$B$4:$P$300,15,FALSE)))</f>
        <v>1</v>
      </c>
      <c r="H86" s="240">
        <f t="shared" si="26"/>
        <v>5</v>
      </c>
      <c r="I86" s="240">
        <f t="shared" si="27"/>
        <v>4.1500000000000004</v>
      </c>
      <c r="J86" s="240">
        <f>IF('Crisis Indicator Data'!G83="x","x",IF(LOG('Crisis Indicator Data'!G83)&lt;J$4,0,IF(LOG('Crisis Indicator Data'!G83)&gt;J$3,5,ROUND(5-(J$3-LOG('Crisis Indicator Data'!G83))/(J$3-J$4)*5,1))))</f>
        <v>4.3</v>
      </c>
      <c r="K86" s="144">
        <f>IF('Crisis Indicator Data'!G83="x","x",IF(B86="Regional crisis",('Crisis Indicator Data'!G83/VLOOKUP('Impact of the crisis'!$C86,'Regional Crises'!$B$1:$R$66,5,FALSE)),'Crisis Indicator Data'!G83/VLOOKUP('Impact of the crisis'!$E86,'Country Indicator Data'!$B$4:$P$300,14,FALSE)))</f>
        <v>1</v>
      </c>
      <c r="L86" s="240">
        <f t="shared" si="28"/>
        <v>5</v>
      </c>
      <c r="M86" s="240">
        <f t="shared" si="29"/>
        <v>4.6500000000000004</v>
      </c>
      <c r="N86" s="240">
        <f t="shared" si="30"/>
        <v>4.4000000000000004</v>
      </c>
      <c r="O86" s="240">
        <f>IF('Crisis Indicator Data'!H83="x","x",IF('Crisis Indicator Data'!H83=0,0,IF(LOG('Crisis Indicator Data'!H83)&lt;O$4,0,IF(LOG('Crisis Indicator Data'!H83)&gt;O$3,5,ROUND(5-(O$3-LOG('Crisis Indicator Data'!H83))/(O$3-O$4)*5,1)))))</f>
        <v>2.5</v>
      </c>
      <c r="P86" s="143">
        <f>IF('Crisis Indicator Data'!H83="x","x",'Crisis Indicator Data'!H83/'Crisis Indicator Data'!G83)</f>
        <v>5.1753881541115584E-2</v>
      </c>
      <c r="Q86" s="240">
        <f t="shared" si="31"/>
        <v>0.2</v>
      </c>
      <c r="R86" s="240">
        <f t="shared" si="32"/>
        <v>1.35</v>
      </c>
      <c r="S86" s="240">
        <f>IF('Crisis Indicator Data'!I83="x","x",IF('Crisis Indicator Data'!I83=0,0,IF(LOG('Crisis Indicator Data'!I83)&lt;S$4,0,IF(LOG('Crisis Indicator Data'!I83)&gt;S$3,5,ROUND(5-(S$3-LOG('Crisis Indicator Data'!I83))/(S$3-S$4)*5,1)))))</f>
        <v>3.3</v>
      </c>
      <c r="T86" s="143">
        <f>IF('Crisis Indicator Data'!H83="x","x",IF('Crisis Indicator Data'!I83="x","x",'Crisis Indicator Data'!I83/'Crisis Indicator Data'!H83))</f>
        <v>0.19191919191919191</v>
      </c>
      <c r="U86" s="240">
        <f t="shared" si="33"/>
        <v>5</v>
      </c>
      <c r="V86" s="240">
        <f t="shared" si="34"/>
        <v>4.2</v>
      </c>
      <c r="W86" s="240">
        <f>IF('Crisis Indicator Data'!L83="x","x",IF('Crisis Indicator Data'!L83=0,0,IF(LOG('Crisis Indicator Data'!L83)&lt;W$4,0,IF(LOG('Crisis Indicator Data'!L83)&gt;W$3,5,ROUND(5-(W$3-LOG('Crisis Indicator Data'!L83))/(W$3-W$4)*5,1)))))</f>
        <v>2.7</v>
      </c>
      <c r="X86" s="247">
        <f>IF(OR('Crisis Indicator Data'!L83="x",'Crisis Indicator Data'!H83="x"),"x",'Crisis Indicator Data'!L83/'Crisis Indicator Data'!H83)</f>
        <v>7.2727272727272728E-5</v>
      </c>
      <c r="Y86" s="240">
        <f t="shared" si="35"/>
        <v>3.6</v>
      </c>
      <c r="Z86" s="240">
        <f t="shared" si="36"/>
        <v>3.2</v>
      </c>
      <c r="AA86" s="240">
        <f t="shared" si="37"/>
        <v>3.7</v>
      </c>
      <c r="AB86" s="248">
        <f t="shared" si="38"/>
        <v>2.7</v>
      </c>
    </row>
    <row r="87" spans="1:28" x14ac:dyDescent="0.35">
      <c r="A87" s="149" t="str">
        <f>'Crisis Indicator Data'!A84</f>
        <v>Tropical Cyclone Ana in Malawi</v>
      </c>
      <c r="B87" s="150" t="str">
        <f>'Crisis Indicator Data'!B84</f>
        <v>Tropical cyclone</v>
      </c>
      <c r="C87" s="150" t="str">
        <f>'Crisis Indicator Data'!C84</f>
        <v>MWI004</v>
      </c>
      <c r="D87" s="150" t="str">
        <f>'Crisis Indicator Data'!D84</f>
        <v>Malawi</v>
      </c>
      <c r="E87" s="151" t="str">
        <f>'Crisis Indicator Data'!E84</f>
        <v>MWI</v>
      </c>
      <c r="F87" s="246">
        <f>IF('Crisis Indicator Data'!F84="x","x",IF(LOG('Crisis Indicator Data'!F84)&lt;F$4,0,IF(LOG('Crisis Indicator Data'!F84)&gt;F$3,5,ROUND(5-(F$3-LOG('Crisis Indicator Data'!F84))/(F$3-F$4)*5,1))))</f>
        <v>3.3</v>
      </c>
      <c r="G87" s="144">
        <f>IF('Crisis Indicator Data'!F84="x","x",IF(B87="Regional crisis",('Crisis Indicator Data'!F84/VLOOKUP('Impact of the crisis'!$C87,'Regional Crises'!$B$1:$R$66,4,FALSE)),'Crisis Indicator Data'!F84/VLOOKUP('Impact of the crisis'!$E87,'Country Indicator Data'!$B$4:$P$300,15,FALSE)))</f>
        <v>1.0028425965210013</v>
      </c>
      <c r="H87" s="240">
        <f t="shared" si="26"/>
        <v>5</v>
      </c>
      <c r="I87" s="240">
        <f t="shared" si="27"/>
        <v>4.1500000000000004</v>
      </c>
      <c r="J87" s="240">
        <f>IF('Crisis Indicator Data'!G84="x","x",IF(LOG('Crisis Indicator Data'!G84)&lt;J$4,0,IF(LOG('Crisis Indicator Data'!G84)&gt;J$3,5,ROUND(5-(J$3-LOG('Crisis Indicator Data'!G84))/(J$3-J$4)*5,1))))</f>
        <v>4.0999999999999996</v>
      </c>
      <c r="K87" s="144">
        <f>IF('Crisis Indicator Data'!G84="x","x",IF(B87="Regional crisis",('Crisis Indicator Data'!G84/VLOOKUP('Impact of the crisis'!$C87,'Regional Crises'!$B$1:$R$66,5,FALSE)),'Crisis Indicator Data'!G84/VLOOKUP('Impact of the crisis'!$E87,'Country Indicator Data'!$B$4:$P$300,14,FALSE)))</f>
        <v>0.88870301636259086</v>
      </c>
      <c r="L87" s="240">
        <f t="shared" si="28"/>
        <v>4.4000000000000004</v>
      </c>
      <c r="M87" s="240">
        <f t="shared" si="29"/>
        <v>4.25</v>
      </c>
      <c r="N87" s="240">
        <f t="shared" si="30"/>
        <v>4.2</v>
      </c>
      <c r="O87" s="240">
        <f>IF('Crisis Indicator Data'!H84="x","x",IF('Crisis Indicator Data'!H84=0,0,IF(LOG('Crisis Indicator Data'!H84)&lt;O$4,0,IF(LOG('Crisis Indicator Data'!H84)&gt;O$3,5,ROUND(5-(O$3-LOG('Crisis Indicator Data'!H84))/(O$3-O$4)*5,1)))))</f>
        <v>1.9</v>
      </c>
      <c r="P87" s="143">
        <f>IF('Crisis Indicator Data'!H84="x","x",'Crisis Indicator Data'!H84/'Crisis Indicator Data'!G84)</f>
        <v>2.4352941176470588E-2</v>
      </c>
      <c r="Q87" s="240">
        <f t="shared" si="31"/>
        <v>0.1</v>
      </c>
      <c r="R87" s="240">
        <f t="shared" si="32"/>
        <v>1</v>
      </c>
      <c r="S87" s="240">
        <f>IF('Crisis Indicator Data'!I84="x","x",IF('Crisis Indicator Data'!I84=0,0,IF(LOG('Crisis Indicator Data'!I84)&lt;S$4,0,IF(LOG('Crisis Indicator Data'!I84)&gt;S$3,5,ROUND(5-(S$3-LOG('Crisis Indicator Data'!I84))/(S$3-S$4)*5,1)))))</f>
        <v>2.7</v>
      </c>
      <c r="T87" s="143">
        <f>IF('Crisis Indicator Data'!H84="x","x",IF('Crisis Indicator Data'!I84="x","x",'Crisis Indicator Data'!I84/'Crisis Indicator Data'!H84))</f>
        <v>0.18840579710144928</v>
      </c>
      <c r="U87" s="240">
        <f t="shared" si="33"/>
        <v>5</v>
      </c>
      <c r="V87" s="240">
        <f t="shared" si="34"/>
        <v>3.9</v>
      </c>
      <c r="W87" s="240">
        <f>IF('Crisis Indicator Data'!L84="x","x",IF('Crisis Indicator Data'!L84=0,0,IF(LOG('Crisis Indicator Data'!L84)&lt;W$4,0,IF(LOG('Crisis Indicator Data'!L84)&gt;W$3,5,ROUND(5-(W$3-LOG('Crisis Indicator Data'!L84))/(W$3-W$4)*5,1)))))</f>
        <v>2.2000000000000002</v>
      </c>
      <c r="X87" s="247">
        <f>IF(OR('Crisis Indicator Data'!L84="x",'Crisis Indicator Data'!H84="x"),"x",'Crisis Indicator Data'!L84/'Crisis Indicator Data'!H84)</f>
        <v>7.7294685990338165E-5</v>
      </c>
      <c r="Y87" s="240">
        <f t="shared" si="35"/>
        <v>3.9</v>
      </c>
      <c r="Z87" s="240">
        <f t="shared" si="36"/>
        <v>3.1</v>
      </c>
      <c r="AA87" s="240">
        <f t="shared" si="37"/>
        <v>3.5</v>
      </c>
      <c r="AB87" s="248">
        <f t="shared" si="38"/>
        <v>2.5</v>
      </c>
    </row>
    <row r="88" spans="1:28" x14ac:dyDescent="0.35">
      <c r="A88" s="149" t="str">
        <f>'Crisis Indicator Data'!A85</f>
        <v>International Refugees in Malaysia</v>
      </c>
      <c r="B88" s="150" t="str">
        <f>'Crisis Indicator Data'!B85</f>
        <v>International displacement</v>
      </c>
      <c r="C88" s="150" t="str">
        <f>'Crisis Indicator Data'!C85</f>
        <v>MYS001</v>
      </c>
      <c r="D88" s="150" t="str">
        <f>'Crisis Indicator Data'!D85</f>
        <v>Malaysia</v>
      </c>
      <c r="E88" s="151" t="str">
        <f>'Crisis Indicator Data'!E85</f>
        <v>MYS</v>
      </c>
      <c r="F88" s="246">
        <f>IF('Crisis Indicator Data'!F85="x","x",IF(LOG('Crisis Indicator Data'!F85)&lt;F$4,0,IF(LOG('Crisis Indicator Data'!F85)&gt;F$3,5,ROUND(5-(F$3-LOG('Crisis Indicator Data'!F85))/(F$3-F$4)*5,1))))</f>
        <v>1.6</v>
      </c>
      <c r="G88" s="144">
        <f>IF('Crisis Indicator Data'!F85="x","x",IF(B88="Regional crisis",('Crisis Indicator Data'!F85/VLOOKUP('Impact of the crisis'!$C88,'Regional Crises'!$B$1:$R$66,4,FALSE)),'Crisis Indicator Data'!F85/VLOOKUP('Impact of the crisis'!$E88,'Country Indicator Data'!$B$4:$P$300,15,FALSE)))</f>
        <v>2.8020088266626084E-2</v>
      </c>
      <c r="H88" s="240">
        <f t="shared" si="26"/>
        <v>0</v>
      </c>
      <c r="I88" s="240">
        <f t="shared" si="27"/>
        <v>0.8</v>
      </c>
      <c r="J88" s="240">
        <f>IF('Crisis Indicator Data'!G85="x","x",IF(LOG('Crisis Indicator Data'!G85)&lt;J$4,0,IF(LOG('Crisis Indicator Data'!G85)&gt;J$3,5,ROUND(5-(J$3-LOG('Crisis Indicator Data'!G85))/(J$3-J$4)*5,1))))</f>
        <v>3.3</v>
      </c>
      <c r="K88" s="144">
        <f>IF('Crisis Indicator Data'!G85="x","x",IF(B88="Regional crisis",('Crisis Indicator Data'!G85/VLOOKUP('Impact of the crisis'!$C88,'Regional Crises'!$B$1:$R$66,5,FALSE)),'Crisis Indicator Data'!G85/VLOOKUP('Impact of the crisis'!$E88,'Country Indicator Data'!$B$4:$P$300,14,FALSE)))</f>
        <v>0.30861931852939378</v>
      </c>
      <c r="L88" s="240">
        <f t="shared" si="28"/>
        <v>1.5</v>
      </c>
      <c r="M88" s="240">
        <f t="shared" si="29"/>
        <v>2.4</v>
      </c>
      <c r="N88" s="240">
        <f t="shared" si="30"/>
        <v>1.7</v>
      </c>
      <c r="O88" s="240">
        <f>IF('Crisis Indicator Data'!H85="x","x",IF('Crisis Indicator Data'!H85=0,0,IF(LOG('Crisis Indicator Data'!H85)&lt;O$4,0,IF(LOG('Crisis Indicator Data'!H85)&gt;O$3,5,ROUND(5-(O$3-LOG('Crisis Indicator Data'!H85))/(O$3-O$4)*5,1)))))</f>
        <v>4.2</v>
      </c>
      <c r="P88" s="143">
        <f>IF('Crisis Indicator Data'!H85="x","x",'Crisis Indicator Data'!H85/'Crisis Indicator Data'!G85)</f>
        <v>1</v>
      </c>
      <c r="Q88" s="240">
        <f t="shared" si="31"/>
        <v>5</v>
      </c>
      <c r="R88" s="240">
        <f t="shared" si="32"/>
        <v>4.5999999999999996</v>
      </c>
      <c r="S88" s="240">
        <f>IF('Crisis Indicator Data'!I85="x","x",IF('Crisis Indicator Data'!I85=0,0,IF(LOG('Crisis Indicator Data'!I85)&lt;S$4,0,IF(LOG('Crisis Indicator Data'!I85)&gt;S$3,5,ROUND(5-(S$3-LOG('Crisis Indicator Data'!I85))/(S$3-S$4)*5,1)))))</f>
        <v>3.2</v>
      </c>
      <c r="T88" s="143">
        <f>IF('Crisis Indicator Data'!H85="x","x",IF('Crisis Indicator Data'!I85="x","x",'Crisis Indicator Data'!I85/'Crisis Indicator Data'!H85))</f>
        <v>1.8136769078295343E-2</v>
      </c>
      <c r="U88" s="240">
        <f t="shared" si="33"/>
        <v>0.6</v>
      </c>
      <c r="V88" s="240">
        <f t="shared" si="34"/>
        <v>1.9</v>
      </c>
      <c r="W88" s="240">
        <f>IF('Crisis Indicator Data'!L85="x","x",IF('Crisis Indicator Data'!L85=0,0,IF(LOG('Crisis Indicator Data'!L85)&lt;W$4,0,IF(LOG('Crisis Indicator Data'!L85)&gt;W$3,5,ROUND(5-(W$3-LOG('Crisis Indicator Data'!L85))/(W$3-W$4)*5,1)))))</f>
        <v>1.1000000000000001</v>
      </c>
      <c r="X88" s="247">
        <f>IF(OR('Crisis Indicator Data'!L85="x",'Crisis Indicator Data'!H85="x"),"x",'Crisis Indicator Data'!L85/'Crisis Indicator Data'!H85)</f>
        <v>5.9464816650148661E-7</v>
      </c>
      <c r="Y88" s="240">
        <f t="shared" si="35"/>
        <v>0</v>
      </c>
      <c r="Z88" s="240">
        <f t="shared" si="36"/>
        <v>0.6</v>
      </c>
      <c r="AA88" s="240">
        <f t="shared" si="37"/>
        <v>1.3</v>
      </c>
      <c r="AB88" s="248">
        <f t="shared" si="38"/>
        <v>3.4</v>
      </c>
    </row>
    <row r="89" spans="1:28" x14ac:dyDescent="0.35">
      <c r="A89" s="149" t="str">
        <f>'Crisis Indicator Data'!A86</f>
        <v>Food Security Crisis in Namibia</v>
      </c>
      <c r="B89" s="150" t="str">
        <f>'Crisis Indicator Data'!B86</f>
        <v>Food Security</v>
      </c>
      <c r="C89" s="150" t="str">
        <f>'Crisis Indicator Data'!C86</f>
        <v>NAM002</v>
      </c>
      <c r="D89" s="150" t="str">
        <f>'Crisis Indicator Data'!D86</f>
        <v>Namibia</v>
      </c>
      <c r="E89" s="151" t="str">
        <f>'Crisis Indicator Data'!E86</f>
        <v>NAM</v>
      </c>
      <c r="F89" s="246">
        <f>IF('Crisis Indicator Data'!F86="x","x",IF(LOG('Crisis Indicator Data'!F86)&lt;F$4,0,IF(LOG('Crisis Indicator Data'!F86)&gt;F$3,5,ROUND(5-(F$3-LOG('Crisis Indicator Data'!F86))/(F$3-F$4)*5,1))))</f>
        <v>4.9000000000000004</v>
      </c>
      <c r="G89" s="144">
        <f>IF('Crisis Indicator Data'!F86="x","x",IF(B89="Regional crisis",('Crisis Indicator Data'!F86/VLOOKUP('Impact of the crisis'!$C89,'Regional Crises'!$B$1:$R$66,4,FALSE)),'Crisis Indicator Data'!F86/VLOOKUP('Impact of the crisis'!$E89,'Country Indicator Data'!$B$4:$P$300,15,FALSE)))</f>
        <v>1.0012170681047989</v>
      </c>
      <c r="H89" s="240">
        <f t="shared" si="26"/>
        <v>5</v>
      </c>
      <c r="I89" s="240">
        <f t="shared" si="27"/>
        <v>4.95</v>
      </c>
      <c r="J89" s="240">
        <f>IF('Crisis Indicator Data'!G86="x","x",IF(LOG('Crisis Indicator Data'!G86)&lt;J$4,0,IF(LOG('Crisis Indicator Data'!G86)&gt;J$3,5,ROUND(5-(J$3-LOG('Crisis Indicator Data'!G86))/(J$3-J$4)*5,1))))</f>
        <v>1.4</v>
      </c>
      <c r="K89" s="144">
        <f>IF('Crisis Indicator Data'!G86="x","x",IF(B89="Regional crisis",('Crisis Indicator Data'!G86/VLOOKUP('Impact of the crisis'!$C89,'Regional Crises'!$B$1:$R$66,5,FALSE)),'Crisis Indicator Data'!G86/VLOOKUP('Impact of the crisis'!$E89,'Country Indicator Data'!$B$4:$P$300,14,FALSE)))</f>
        <v>0.98115384615384615</v>
      </c>
      <c r="L89" s="240">
        <f t="shared" si="28"/>
        <v>4.9000000000000004</v>
      </c>
      <c r="M89" s="240">
        <f t="shared" si="29"/>
        <v>3.1500000000000004</v>
      </c>
      <c r="N89" s="240">
        <f t="shared" si="30"/>
        <v>4.2</v>
      </c>
      <c r="O89" s="240">
        <f>IF('Crisis Indicator Data'!H86="x","x",IF('Crisis Indicator Data'!H86=0,0,IF(LOG('Crisis Indicator Data'!H86)&lt;O$4,0,IF(LOG('Crisis Indicator Data'!H86)&gt;O$3,5,ROUND(5-(O$3-LOG('Crisis Indicator Data'!H86))/(O$3-O$4)*5,1)))))</f>
        <v>2.8</v>
      </c>
      <c r="P89" s="143">
        <f>IF('Crisis Indicator Data'!H86="x","x",'Crisis Indicator Data'!H86/'Crisis Indicator Data'!G86)</f>
        <v>0.62210897687181499</v>
      </c>
      <c r="Q89" s="240">
        <f t="shared" si="31"/>
        <v>3.1</v>
      </c>
      <c r="R89" s="240">
        <f t="shared" si="32"/>
        <v>2.95</v>
      </c>
      <c r="S89" s="240">
        <f>IF('Crisis Indicator Data'!I86="x","x",IF('Crisis Indicator Data'!I86=0,0,IF(LOG('Crisis Indicator Data'!I86)&lt;S$4,0,IF(LOG('Crisis Indicator Data'!I86)&gt;S$3,5,ROUND(5-(S$3-LOG('Crisis Indicator Data'!I86))/(S$3-S$4)*5,1)))))</f>
        <v>0</v>
      </c>
      <c r="T89" s="143">
        <f>IF('Crisis Indicator Data'!H86="x","x",IF('Crisis Indicator Data'!I86="x","x",'Crisis Indicator Data'!I86/'Crisis Indicator Data'!H86))</f>
        <v>0</v>
      </c>
      <c r="U89" s="240">
        <f t="shared" si="33"/>
        <v>0</v>
      </c>
      <c r="V89" s="240">
        <f t="shared" si="34"/>
        <v>0</v>
      </c>
      <c r="W89" s="240">
        <f>IF('Crisis Indicator Data'!L86="x","x",IF('Crisis Indicator Data'!L86=0,0,IF(LOG('Crisis Indicator Data'!L86)&lt;W$4,0,IF(LOG('Crisis Indicator Data'!L86)&gt;W$3,5,ROUND(5-(W$3-LOG('Crisis Indicator Data'!L86))/(W$3-W$4)*5,1)))))</f>
        <v>0</v>
      </c>
      <c r="X89" s="247">
        <f>IF(OR('Crisis Indicator Data'!L86="x",'Crisis Indicator Data'!H86="x"),"x",'Crisis Indicator Data'!L86/'Crisis Indicator Data'!H86)</f>
        <v>0</v>
      </c>
      <c r="Y89" s="240">
        <f t="shared" si="35"/>
        <v>0</v>
      </c>
      <c r="Z89" s="240">
        <f t="shared" si="36"/>
        <v>0</v>
      </c>
      <c r="AA89" s="240">
        <f t="shared" si="37"/>
        <v>0</v>
      </c>
      <c r="AB89" s="248">
        <f t="shared" si="38"/>
        <v>1.7</v>
      </c>
    </row>
    <row r="90" spans="1:28" x14ac:dyDescent="0.35">
      <c r="A90" s="149" t="str">
        <f>'Crisis Indicator Data'!A87</f>
        <v>Multiple crises in Niger</v>
      </c>
      <c r="B90" s="150" t="str">
        <f>'Crisis Indicator Data'!B87</f>
        <v>Multiple crises country</v>
      </c>
      <c r="C90" s="150" t="str">
        <f>'Crisis Indicator Data'!C87</f>
        <v>NER001</v>
      </c>
      <c r="D90" s="150" t="str">
        <f>'Crisis Indicator Data'!D87</f>
        <v>Niger</v>
      </c>
      <c r="E90" s="151" t="str">
        <f>'Crisis Indicator Data'!E87</f>
        <v>NER</v>
      </c>
      <c r="F90" s="246">
        <f>IF('Crisis Indicator Data'!F87="x","x",IF(LOG('Crisis Indicator Data'!F87)&lt;F$4,0,IF(LOG('Crisis Indicator Data'!F87)&gt;F$3,5,ROUND(5-(F$3-LOG('Crisis Indicator Data'!F87))/(F$3-F$4)*5,1))))</f>
        <v>5</v>
      </c>
      <c r="G90" s="144">
        <f>IF('Crisis Indicator Data'!F87="x","x",IF(B90="Regional crisis",('Crisis Indicator Data'!F87/VLOOKUP('Impact of the crisis'!$C90,'Regional Crises'!$B$1:$R$66,4,FALSE)),'Crisis Indicator Data'!F87/VLOOKUP('Impact of the crisis'!$E90,'Country Indicator Data'!$B$4:$P$300,15,FALSE)))</f>
        <v>1.0002368358727403</v>
      </c>
      <c r="H90" s="240">
        <f t="shared" si="26"/>
        <v>5</v>
      </c>
      <c r="I90" s="240">
        <f t="shared" si="27"/>
        <v>5</v>
      </c>
      <c r="J90" s="240">
        <f>IF('Crisis Indicator Data'!G87="x","x",IF(LOG('Crisis Indicator Data'!G87)&lt;J$4,0,IF(LOG('Crisis Indicator Data'!G87)&gt;J$3,5,ROUND(5-(J$3-LOG('Crisis Indicator Data'!G87))/(J$3-J$4)*5,1))))</f>
        <v>4.5999999999999996</v>
      </c>
      <c r="K90" s="144">
        <f>IF('Crisis Indicator Data'!G87="x","x",IF(B90="Regional crisis",('Crisis Indicator Data'!G87/VLOOKUP('Impact of the crisis'!$C90,'Regional Crises'!$B$1:$R$66,5,FALSE)),'Crisis Indicator Data'!G87/VLOOKUP('Impact of the crisis'!$E90,'Country Indicator Data'!$B$4:$P$300,14,FALSE)))</f>
        <v>1</v>
      </c>
      <c r="L90" s="240">
        <f t="shared" si="28"/>
        <v>5</v>
      </c>
      <c r="M90" s="240">
        <f t="shared" si="29"/>
        <v>4.8</v>
      </c>
      <c r="N90" s="240">
        <f t="shared" si="30"/>
        <v>4.9000000000000004</v>
      </c>
      <c r="O90" s="240">
        <f>IF('Crisis Indicator Data'!H87="x","x",IF('Crisis Indicator Data'!H87=0,0,IF(LOG('Crisis Indicator Data'!H87)&lt;O$4,0,IF(LOG('Crisis Indicator Data'!H87)&gt;O$3,5,ROUND(5-(O$3-LOG('Crisis Indicator Data'!H87))/(O$3-O$4)*5,1)))))</f>
        <v>3.6</v>
      </c>
      <c r="P90" s="143">
        <f>IF('Crisis Indicator Data'!H87="x","x",'Crisis Indicator Data'!H87/'Crisis Indicator Data'!G87)</f>
        <v>0.17718367346938776</v>
      </c>
      <c r="Q90" s="240">
        <f t="shared" si="31"/>
        <v>0.8</v>
      </c>
      <c r="R90" s="240">
        <f t="shared" si="32"/>
        <v>2.2000000000000002</v>
      </c>
      <c r="S90" s="240">
        <f>IF('Crisis Indicator Data'!I87="x","x",IF('Crisis Indicator Data'!I87=0,0,IF(LOG('Crisis Indicator Data'!I87)&lt;S$4,0,IF(LOG('Crisis Indicator Data'!I87)&gt;S$3,5,ROUND(5-(S$3-LOG('Crisis Indicator Data'!I87))/(S$3-S$4)*5,1)))))</f>
        <v>4</v>
      </c>
      <c r="T90" s="143">
        <f>IF('Crisis Indicator Data'!H87="x","x",IF('Crisis Indicator Data'!I87="x","x",'Crisis Indicator Data'!I87/'Crisis Indicator Data'!H87))</f>
        <v>0.13706519235199263</v>
      </c>
      <c r="U90" s="240">
        <f t="shared" si="33"/>
        <v>4.5999999999999996</v>
      </c>
      <c r="V90" s="240">
        <f t="shared" si="34"/>
        <v>4.3</v>
      </c>
      <c r="W90" s="240">
        <f>IF('Crisis Indicator Data'!L87="x","x",IF('Crisis Indicator Data'!L87=0,0,IF(LOG('Crisis Indicator Data'!L87)&lt;W$4,0,IF(LOG('Crisis Indicator Data'!L87)&gt;W$3,5,ROUND(5-(W$3-LOG('Crisis Indicator Data'!L87))/(W$3-W$4)*5,1)))))</f>
        <v>3.9</v>
      </c>
      <c r="X90" s="247">
        <f>IF(OR('Crisis Indicator Data'!L87="x",'Crisis Indicator Data'!H87="x"),"x",'Crisis Indicator Data'!L87/'Crisis Indicator Data'!H87)</f>
        <v>1.1541119557705598E-4</v>
      </c>
      <c r="Y90" s="240">
        <f t="shared" si="35"/>
        <v>5</v>
      </c>
      <c r="Z90" s="240">
        <f t="shared" si="36"/>
        <v>4.5</v>
      </c>
      <c r="AA90" s="240">
        <f t="shared" si="37"/>
        <v>4.4000000000000004</v>
      </c>
      <c r="AB90" s="248">
        <f t="shared" si="38"/>
        <v>3.5</v>
      </c>
    </row>
    <row r="91" spans="1:28" x14ac:dyDescent="0.35">
      <c r="A91" s="149" t="str">
        <f>'Crisis Indicator Data'!A88</f>
        <v>Boko Haram in Niger</v>
      </c>
      <c r="B91" s="150" t="str">
        <f>'Crisis Indicator Data'!B88</f>
        <v>Conflict</v>
      </c>
      <c r="C91" s="150" t="str">
        <f>'Crisis Indicator Data'!C88</f>
        <v>NER002</v>
      </c>
      <c r="D91" s="150" t="str">
        <f>'Crisis Indicator Data'!D88</f>
        <v>Niger</v>
      </c>
      <c r="E91" s="151" t="str">
        <f>'Crisis Indicator Data'!E88</f>
        <v>NER</v>
      </c>
      <c r="F91" s="246">
        <f>IF('Crisis Indicator Data'!F88="x","x",IF(LOG('Crisis Indicator Data'!F88)&lt;F$4,0,IF(LOG('Crisis Indicator Data'!F88)&gt;F$3,5,ROUND(5-(F$3-LOG('Crisis Indicator Data'!F88))/(F$3-F$4)*5,1))))</f>
        <v>3.7</v>
      </c>
      <c r="G91" s="144">
        <f>IF('Crisis Indicator Data'!F88="x","x",IF(B91="Regional crisis",('Crisis Indicator Data'!F88/VLOOKUP('Impact of the crisis'!$C91,'Regional Crises'!$B$1:$R$66,4,FALSE)),'Crisis Indicator Data'!F88/VLOOKUP('Impact of the crisis'!$E91,'Country Indicator Data'!$B$4:$P$300,15,FALSE)))</f>
        <v>0.12386989816057473</v>
      </c>
      <c r="H91" s="240">
        <f t="shared" si="26"/>
        <v>0.5</v>
      </c>
      <c r="I91" s="240">
        <f t="shared" si="27"/>
        <v>2.1</v>
      </c>
      <c r="J91" s="240">
        <f>IF('Crisis Indicator Data'!G88="x","x",IF(LOG('Crisis Indicator Data'!G88)&lt;J$4,0,IF(LOG('Crisis Indicator Data'!G88)&gt;J$3,5,ROUND(5-(J$3-LOG('Crisis Indicator Data'!G88))/(J$3-J$4)*5,1))))</f>
        <v>0</v>
      </c>
      <c r="K91" s="144">
        <f>IF('Crisis Indicator Data'!G88="x","x",IF(B91="Regional crisis",('Crisis Indicator Data'!G88/VLOOKUP('Impact of the crisis'!$C91,'Regional Crises'!$B$1:$R$66,5,FALSE)),'Crisis Indicator Data'!G88/VLOOKUP('Impact of the crisis'!$E91,'Country Indicator Data'!$B$4:$P$300,14,FALSE)))</f>
        <v>3.8734693877551019E-2</v>
      </c>
      <c r="L91" s="240">
        <f t="shared" si="28"/>
        <v>0.1</v>
      </c>
      <c r="M91" s="240">
        <f t="shared" si="29"/>
        <v>0.05</v>
      </c>
      <c r="N91" s="240">
        <f t="shared" si="30"/>
        <v>1.2</v>
      </c>
      <c r="O91" s="240">
        <f>IF('Crisis Indicator Data'!H88="x","x",IF('Crisis Indicator Data'!H88=0,0,IF(LOG('Crisis Indicator Data'!H88)&lt;O$4,0,IF(LOG('Crisis Indicator Data'!H88)&gt;O$3,5,ROUND(5-(O$3-LOG('Crisis Indicator Data'!H88))/(O$3-O$4)*5,1)))))</f>
        <v>1.6</v>
      </c>
      <c r="P91" s="143">
        <f>IF('Crisis Indicator Data'!H88="x","x",'Crisis Indicator Data'!H88/'Crisis Indicator Data'!G88)</f>
        <v>0.30874604847207587</v>
      </c>
      <c r="Q91" s="240">
        <f t="shared" si="31"/>
        <v>1.5</v>
      </c>
      <c r="R91" s="240">
        <f t="shared" si="32"/>
        <v>1.55</v>
      </c>
      <c r="S91" s="240">
        <f>IF('Crisis Indicator Data'!I88="x","x",IF('Crisis Indicator Data'!I88=0,0,IF(LOG('Crisis Indicator Data'!I88)&lt;S$4,0,IF(LOG('Crisis Indicator Data'!I88)&gt;S$3,5,ROUND(5-(S$3-LOG('Crisis Indicator Data'!I88))/(S$3-S$4)*5,1)))))</f>
        <v>3.4</v>
      </c>
      <c r="T91" s="143">
        <f>IF('Crisis Indicator Data'!H88="x","x",IF('Crisis Indicator Data'!I88="x","x",'Crisis Indicator Data'!I88/'Crisis Indicator Data'!H88))</f>
        <v>0.80887372013651881</v>
      </c>
      <c r="U91" s="240">
        <f t="shared" si="33"/>
        <v>5</v>
      </c>
      <c r="V91" s="240">
        <f t="shared" si="34"/>
        <v>4.2</v>
      </c>
      <c r="W91" s="240">
        <f>IF('Crisis Indicator Data'!L88="x","x",IF('Crisis Indicator Data'!L88=0,0,IF(LOG('Crisis Indicator Data'!L88)&lt;W$4,0,IF(LOG('Crisis Indicator Data'!L88)&gt;W$3,5,ROUND(5-(W$3-LOG('Crisis Indicator Data'!L88))/(W$3-W$4)*5,1)))))</f>
        <v>3</v>
      </c>
      <c r="X91" s="247">
        <f>IF(OR('Crisis Indicator Data'!L88="x",'Crisis Indicator Data'!H88="x"),"x",'Crisis Indicator Data'!L88/'Crisis Indicator Data'!H88)</f>
        <v>4.1979522184300343E-4</v>
      </c>
      <c r="Y91" s="240">
        <f t="shared" si="35"/>
        <v>5</v>
      </c>
      <c r="Z91" s="240">
        <f t="shared" si="36"/>
        <v>4</v>
      </c>
      <c r="AA91" s="240">
        <f t="shared" si="37"/>
        <v>4.0999999999999996</v>
      </c>
      <c r="AB91" s="248">
        <f t="shared" si="38"/>
        <v>3.1</v>
      </c>
    </row>
    <row r="92" spans="1:28" x14ac:dyDescent="0.35">
      <c r="A92" s="149" t="str">
        <f>'Crisis Indicator Data'!A89</f>
        <v>Mali/Burkina Faso conflict</v>
      </c>
      <c r="B92" s="150" t="str">
        <f>'Crisis Indicator Data'!B89</f>
        <v>Conflict</v>
      </c>
      <c r="C92" s="150" t="str">
        <f>'Crisis Indicator Data'!C89</f>
        <v>NER003</v>
      </c>
      <c r="D92" s="150" t="str">
        <f>'Crisis Indicator Data'!D89</f>
        <v>Niger</v>
      </c>
      <c r="E92" s="151" t="str">
        <f>'Crisis Indicator Data'!E89</f>
        <v>NER</v>
      </c>
      <c r="F92" s="246">
        <f>IF('Crisis Indicator Data'!F89="x","x",IF(LOG('Crisis Indicator Data'!F89)&lt;F$4,0,IF(LOG('Crisis Indicator Data'!F89)&gt;F$3,5,ROUND(5-(F$3-LOG('Crisis Indicator Data'!F89))/(F$3-F$4)*5,1))))</f>
        <v>3.9</v>
      </c>
      <c r="G92" s="144">
        <f>IF('Crisis Indicator Data'!F89="x","x",IF(B92="Regional crisis",('Crisis Indicator Data'!F89/VLOOKUP('Impact of the crisis'!$C92,'Regional Crises'!$B$1:$R$66,4,FALSE)),'Crisis Indicator Data'!F89/VLOOKUP('Impact of the crisis'!$E92,'Country Indicator Data'!$B$4:$P$300,15,FALSE)))</f>
        <v>0.1662587826636141</v>
      </c>
      <c r="H92" s="240">
        <f t="shared" si="26"/>
        <v>0.7</v>
      </c>
      <c r="I92" s="240">
        <f t="shared" si="27"/>
        <v>2.2999999999999998</v>
      </c>
      <c r="J92" s="240">
        <f>IF('Crisis Indicator Data'!G89="x","x",IF(LOG('Crisis Indicator Data'!G89)&lt;J$4,0,IF(LOG('Crisis Indicator Data'!G89)&gt;J$3,5,ROUND(5-(J$3-LOG('Crisis Indicator Data'!G89))/(J$3-J$4)*5,1))))</f>
        <v>3.1</v>
      </c>
      <c r="K92" s="144">
        <f>IF('Crisis Indicator Data'!G89="x","x",IF(B92="Regional crisis",('Crisis Indicator Data'!G89/VLOOKUP('Impact of the crisis'!$C92,'Regional Crises'!$B$1:$R$66,5,FALSE)),'Crisis Indicator Data'!G89/VLOOKUP('Impact of the crisis'!$E92,'Country Indicator Data'!$B$4:$P$300,14,FALSE)))</f>
        <v>0.34285714285714286</v>
      </c>
      <c r="L92" s="240">
        <f t="shared" si="28"/>
        <v>1.7</v>
      </c>
      <c r="M92" s="240">
        <f t="shared" si="29"/>
        <v>2.4</v>
      </c>
      <c r="N92" s="240">
        <f t="shared" si="30"/>
        <v>2.4</v>
      </c>
      <c r="O92" s="240">
        <f>IF('Crisis Indicator Data'!H89="x","x",IF('Crisis Indicator Data'!H89=0,0,IF(LOG('Crisis Indicator Data'!H89)&lt;O$4,0,IF(LOG('Crisis Indicator Data'!H89)&gt;O$3,5,ROUND(5-(O$3-LOG('Crisis Indicator Data'!H89))/(O$3-O$4)*5,1)))))</f>
        <v>2.7</v>
      </c>
      <c r="P92" s="143">
        <f>IF('Crisis Indicator Data'!H89="x","x",'Crisis Indicator Data'!H89/'Crisis Indicator Data'!G89)</f>
        <v>0.16142857142857142</v>
      </c>
      <c r="Q92" s="240">
        <f t="shared" si="31"/>
        <v>0.8</v>
      </c>
      <c r="R92" s="240">
        <f t="shared" si="32"/>
        <v>1.75</v>
      </c>
      <c r="S92" s="240">
        <f>IF('Crisis Indicator Data'!I89="x","x",IF('Crisis Indicator Data'!I89=0,0,IF(LOG('Crisis Indicator Data'!I89)&lt;S$4,0,IF(LOG('Crisis Indicator Data'!I89)&gt;S$3,5,ROUND(5-(S$3-LOG('Crisis Indicator Data'!I89))/(S$3-S$4)*5,1)))))</f>
        <v>3.4</v>
      </c>
      <c r="T92" s="143">
        <f>IF('Crisis Indicator Data'!H89="x","x",IF('Crisis Indicator Data'!I89="x","x",'Crisis Indicator Data'!I89/'Crisis Indicator Data'!H89))</f>
        <v>0.16519174041297935</v>
      </c>
      <c r="U92" s="240">
        <f t="shared" si="33"/>
        <v>5</v>
      </c>
      <c r="V92" s="240">
        <f t="shared" si="34"/>
        <v>4.2</v>
      </c>
      <c r="W92" s="240">
        <f>IF('Crisis Indicator Data'!L89="x","x",IF('Crisis Indicator Data'!L89=0,0,IF(LOG('Crisis Indicator Data'!L89)&lt;W$4,0,IF(LOG('Crisis Indicator Data'!L89)&gt;W$3,5,ROUND(5-(W$3-LOG('Crisis Indicator Data'!L89))/(W$3-W$4)*5,1)))))</f>
        <v>3.8</v>
      </c>
      <c r="X92" s="247">
        <f>IF(OR('Crisis Indicator Data'!L89="x",'Crisis Indicator Data'!H89="x"),"x",'Crisis Indicator Data'!L89/'Crisis Indicator Data'!H89)</f>
        <v>3.4808259587020647E-4</v>
      </c>
      <c r="Y92" s="240">
        <f t="shared" si="35"/>
        <v>5</v>
      </c>
      <c r="Z92" s="240">
        <f t="shared" si="36"/>
        <v>4.4000000000000004</v>
      </c>
      <c r="AA92" s="240">
        <f t="shared" si="37"/>
        <v>4.3</v>
      </c>
      <c r="AB92" s="248">
        <f t="shared" si="38"/>
        <v>3.3</v>
      </c>
    </row>
    <row r="93" spans="1:28" x14ac:dyDescent="0.35">
      <c r="A93" s="149" t="str">
        <f>'Crisis Indicator Data'!A90</f>
        <v>Nigerian Refugees</v>
      </c>
      <c r="B93" s="150" t="str">
        <f>'Crisis Indicator Data'!B90</f>
        <v>International displacement</v>
      </c>
      <c r="C93" s="150" t="str">
        <f>'Crisis Indicator Data'!C90</f>
        <v>NER004</v>
      </c>
      <c r="D93" s="150" t="str">
        <f>'Crisis Indicator Data'!D90</f>
        <v>Niger</v>
      </c>
      <c r="E93" s="151" t="str">
        <f>'Crisis Indicator Data'!E90</f>
        <v>NER</v>
      </c>
      <c r="F93" s="246">
        <f>IF('Crisis Indicator Data'!F90="x","x",IF(LOG('Crisis Indicator Data'!F90)&lt;F$4,0,IF(LOG('Crisis Indicator Data'!F90)&gt;F$3,5,ROUND(5-(F$3-LOG('Crisis Indicator Data'!F90))/(F$3-F$4)*5,1))))</f>
        <v>1.6</v>
      </c>
      <c r="G93" s="144">
        <f>IF('Crisis Indicator Data'!F90="x","x",IF(B93="Regional crisis",('Crisis Indicator Data'!F90/VLOOKUP('Impact of the crisis'!$C93,'Regional Crises'!$B$1:$R$66,4,FALSE)),'Crisis Indicator Data'!F90/VLOOKUP('Impact of the crisis'!$E93,'Country Indicator Data'!$B$4:$P$300,15,FALSE)))</f>
        <v>6.8019262650982869E-3</v>
      </c>
      <c r="H93" s="240">
        <f t="shared" si="26"/>
        <v>0</v>
      </c>
      <c r="I93" s="240">
        <f t="shared" si="27"/>
        <v>0.8</v>
      </c>
      <c r="J93" s="240">
        <f>IF('Crisis Indicator Data'!G90="x","x",IF(LOG('Crisis Indicator Data'!G90)&lt;J$4,0,IF(LOG('Crisis Indicator Data'!G90)&gt;J$3,5,ROUND(5-(J$3-LOG('Crisis Indicator Data'!G90))/(J$3-J$4)*5,1))))</f>
        <v>0.4</v>
      </c>
      <c r="K93" s="144">
        <f>IF('Crisis Indicator Data'!G90="x","x",IF(B93="Regional crisis",('Crisis Indicator Data'!G90/VLOOKUP('Impact of the crisis'!$C93,'Regional Crises'!$B$1:$R$66,5,FALSE)),'Crisis Indicator Data'!G90/VLOOKUP('Impact of the crisis'!$E93,'Country Indicator Data'!$B$4:$P$300,14,FALSE)))</f>
        <v>5.4204081632653063E-2</v>
      </c>
      <c r="L93" s="240">
        <f t="shared" si="28"/>
        <v>0.2</v>
      </c>
      <c r="M93" s="240">
        <f t="shared" si="29"/>
        <v>0.30000000000000004</v>
      </c>
      <c r="N93" s="240">
        <f t="shared" si="30"/>
        <v>0.6</v>
      </c>
      <c r="O93" s="240">
        <f>IF('Crisis Indicator Data'!H90="x","x",IF('Crisis Indicator Data'!H90=0,0,IF(LOG('Crisis Indicator Data'!H90)&lt;O$4,0,IF(LOG('Crisis Indicator Data'!H90)&gt;O$3,5,ROUND(5-(O$3-LOG('Crisis Indicator Data'!H90))/(O$3-O$4)*5,1)))))</f>
        <v>2.2000000000000002</v>
      </c>
      <c r="P93" s="143">
        <f>IF('Crisis Indicator Data'!H90="x","x",'Crisis Indicator Data'!H90/'Crisis Indicator Data'!G90)</f>
        <v>0.53012048192771088</v>
      </c>
      <c r="Q93" s="240">
        <f t="shared" si="31"/>
        <v>2.6</v>
      </c>
      <c r="R93" s="240">
        <f t="shared" si="32"/>
        <v>2.4000000000000004</v>
      </c>
      <c r="S93" s="240">
        <f>IF('Crisis Indicator Data'!I90="x","x",IF('Crisis Indicator Data'!I90=0,0,IF(LOG('Crisis Indicator Data'!I90)&lt;S$4,0,IF(LOG('Crisis Indicator Data'!I90)&gt;S$3,5,ROUND(5-(S$3-LOG('Crisis Indicator Data'!I90))/(S$3-S$4)*5,1)))))</f>
        <v>3.2</v>
      </c>
      <c r="T93" s="143">
        <f>IF('Crisis Indicator Data'!H90="x","x",IF('Crisis Indicator Data'!I90="x","x",'Crisis Indicator Data'!I90/'Crisis Indicator Data'!H90))</f>
        <v>0.265625</v>
      </c>
      <c r="U93" s="240">
        <f t="shared" si="33"/>
        <v>5</v>
      </c>
      <c r="V93" s="240">
        <f t="shared" si="34"/>
        <v>4.0999999999999996</v>
      </c>
      <c r="W93" s="240">
        <f>IF('Crisis Indicator Data'!L90="x","x",IF('Crisis Indicator Data'!L90=0,0,IF(LOG('Crisis Indicator Data'!L90)&lt;W$4,0,IF(LOG('Crisis Indicator Data'!L90)&gt;W$3,5,ROUND(5-(W$3-LOG('Crisis Indicator Data'!L90))/(W$3-W$4)*5,1)))))</f>
        <v>1.7</v>
      </c>
      <c r="X93" s="247">
        <f>IF(OR('Crisis Indicator Data'!L90="x",'Crisis Indicator Data'!H90="x"),"x",'Crisis Indicator Data'!L90/'Crisis Indicator Data'!H90)</f>
        <v>2.2727272727272726E-5</v>
      </c>
      <c r="Y93" s="240">
        <f t="shared" si="35"/>
        <v>1.1000000000000001</v>
      </c>
      <c r="Z93" s="240">
        <f t="shared" si="36"/>
        <v>1.4</v>
      </c>
      <c r="AA93" s="240">
        <f t="shared" si="37"/>
        <v>3</v>
      </c>
      <c r="AB93" s="248">
        <f t="shared" si="38"/>
        <v>2.7</v>
      </c>
    </row>
    <row r="94" spans="1:28" x14ac:dyDescent="0.35">
      <c r="A94" s="149" t="str">
        <f>'Crisis Indicator Data'!A91</f>
        <v>Complex crisis in Nigeria</v>
      </c>
      <c r="B94" s="150" t="str">
        <f>'Crisis Indicator Data'!B91</f>
        <v>Complex crisis</v>
      </c>
      <c r="C94" s="150" t="str">
        <f>'Crisis Indicator Data'!C91</f>
        <v>NGA001</v>
      </c>
      <c r="D94" s="150" t="str">
        <f>'Crisis Indicator Data'!D91</f>
        <v>Nigeria</v>
      </c>
      <c r="E94" s="151" t="str">
        <f>'Crisis Indicator Data'!E91</f>
        <v>NGA</v>
      </c>
      <c r="F94" s="246">
        <f>IF('Crisis Indicator Data'!F91="x","x",IF(LOG('Crisis Indicator Data'!F91)&lt;F$4,0,IF(LOG('Crisis Indicator Data'!F91)&gt;F$3,5,ROUND(5-(F$3-LOG('Crisis Indicator Data'!F91))/(F$3-F$4)*5,1))))</f>
        <v>4.9000000000000004</v>
      </c>
      <c r="G94" s="144">
        <f>IF('Crisis Indicator Data'!F91="x","x",IF(B94="Regional crisis",('Crisis Indicator Data'!F91/VLOOKUP('Impact of the crisis'!$C94,'Regional Crises'!$B$1:$R$66,4,FALSE)),'Crisis Indicator Data'!F91/VLOOKUP('Impact of the crisis'!$E94,'Country Indicator Data'!$B$4:$P$300,15,FALSE)))</f>
        <v>0.99903378459984404</v>
      </c>
      <c r="H94" s="240">
        <f t="shared" si="26"/>
        <v>5</v>
      </c>
      <c r="I94" s="240">
        <f t="shared" si="27"/>
        <v>4.95</v>
      </c>
      <c r="J94" s="240">
        <f>IF('Crisis Indicator Data'!G91="x","x",IF(LOG('Crisis Indicator Data'!G91)&lt;J$4,0,IF(LOG('Crisis Indicator Data'!G91)&gt;J$3,5,ROUND(5-(J$3-LOG('Crisis Indicator Data'!G91))/(J$3-J$4)*5,1))))</f>
        <v>5</v>
      </c>
      <c r="K94" s="144">
        <f>IF('Crisis Indicator Data'!G91="x","x",IF(B94="Regional crisis",('Crisis Indicator Data'!G91/VLOOKUP('Impact of the crisis'!$C94,'Regional Crises'!$B$1:$R$66,5,FALSE)),'Crisis Indicator Data'!G91/VLOOKUP('Impact of the crisis'!$E94,'Country Indicator Data'!$B$4:$P$300,14,FALSE)))</f>
        <v>1</v>
      </c>
      <c r="L94" s="240">
        <f t="shared" si="28"/>
        <v>5</v>
      </c>
      <c r="M94" s="240">
        <f t="shared" si="29"/>
        <v>5</v>
      </c>
      <c r="N94" s="240">
        <f t="shared" si="30"/>
        <v>5</v>
      </c>
      <c r="O94" s="240">
        <f>IF('Crisis Indicator Data'!H91="x","x",IF('Crisis Indicator Data'!H91=0,0,IF(LOG('Crisis Indicator Data'!H91)&lt;O$4,0,IF(LOG('Crisis Indicator Data'!H91)&gt;O$3,5,ROUND(5-(O$3-LOG('Crisis Indicator Data'!H91))/(O$3-O$4)*5,1)))))</f>
        <v>4.5999999999999996</v>
      </c>
      <c r="P94" s="143">
        <f>IF('Crisis Indicator Data'!H91="x","x",'Crisis Indicator Data'!H91/'Crisis Indicator Data'!G91)</f>
        <v>9.3848840593771229E-2</v>
      </c>
      <c r="Q94" s="240">
        <f t="shared" si="31"/>
        <v>0.4</v>
      </c>
      <c r="R94" s="240">
        <f t="shared" si="32"/>
        <v>2.5</v>
      </c>
      <c r="S94" s="240">
        <f>IF('Crisis Indicator Data'!I91="x","x",IF('Crisis Indicator Data'!I91=0,0,IF(LOG('Crisis Indicator Data'!I91)&lt;S$4,0,IF(LOG('Crisis Indicator Data'!I91)&gt;S$3,5,ROUND(5-(S$3-LOG('Crisis Indicator Data'!I91))/(S$3-S$4)*5,1)))))</f>
        <v>5</v>
      </c>
      <c r="T94" s="143">
        <f>IF('Crisis Indicator Data'!H91="x","x",IF('Crisis Indicator Data'!I91="x","x",'Crisis Indicator Data'!I91/'Crisis Indicator Data'!H91))</f>
        <v>0.27442365346841724</v>
      </c>
      <c r="U94" s="240">
        <f t="shared" si="33"/>
        <v>5</v>
      </c>
      <c r="V94" s="240">
        <f t="shared" si="34"/>
        <v>5</v>
      </c>
      <c r="W94" s="240">
        <f>IF('Crisis Indicator Data'!L91="x","x",IF('Crisis Indicator Data'!L91=0,0,IF(LOG('Crisis Indicator Data'!L91)&lt;W$4,0,IF(LOG('Crisis Indicator Data'!L91)&gt;W$3,5,ROUND(5-(W$3-LOG('Crisis Indicator Data'!L91))/(W$3-W$4)*5,1)))))</f>
        <v>5</v>
      </c>
      <c r="X94" s="247">
        <f>IF(OR('Crisis Indicator Data'!L91="x",'Crisis Indicator Data'!H91="x"),"x",'Crisis Indicator Data'!L91/'Crisis Indicator Data'!H91)</f>
        <v>2.6449912126537786E-4</v>
      </c>
      <c r="Y94" s="240">
        <f t="shared" si="35"/>
        <v>5</v>
      </c>
      <c r="Z94" s="240">
        <f t="shared" si="36"/>
        <v>5</v>
      </c>
      <c r="AA94" s="240">
        <f t="shared" si="37"/>
        <v>5</v>
      </c>
      <c r="AB94" s="248">
        <f t="shared" si="38"/>
        <v>4.0999999999999996</v>
      </c>
    </row>
    <row r="95" spans="1:28" x14ac:dyDescent="0.35">
      <c r="A95" s="149" t="str">
        <f>'Crisis Indicator Data'!A92</f>
        <v>Middle belt conflict</v>
      </c>
      <c r="B95" s="150" t="str">
        <f>'Crisis Indicator Data'!B92</f>
        <v>Conflict</v>
      </c>
      <c r="C95" s="150" t="str">
        <f>'Crisis Indicator Data'!C92</f>
        <v>NGA003</v>
      </c>
      <c r="D95" s="150" t="str">
        <f>'Crisis Indicator Data'!D92</f>
        <v>Nigeria</v>
      </c>
      <c r="E95" s="151" t="str">
        <f>'Crisis Indicator Data'!E92</f>
        <v>NGA</v>
      </c>
      <c r="F95" s="246">
        <f>IF('Crisis Indicator Data'!F92="x","x",IF(LOG('Crisis Indicator Data'!F92)&lt;F$4,0,IF(LOG('Crisis Indicator Data'!F92)&gt;F$3,5,ROUND(5-(F$3-LOG('Crisis Indicator Data'!F92))/(F$3-F$4)*5,1))))</f>
        <v>3.8</v>
      </c>
      <c r="G95" s="144">
        <f>IF('Crisis Indicator Data'!F92="x","x",IF(B95="Regional crisis",('Crisis Indicator Data'!F92/VLOOKUP('Impact of the crisis'!$C95,'Regional Crises'!$B$1:$R$66,4,FALSE)),'Crisis Indicator Data'!F92/VLOOKUP('Impact of the crisis'!$E95,'Country Indicator Data'!$B$4:$P$300,15,FALSE)))</f>
        <v>0.19946199369764045</v>
      </c>
      <c r="H95" s="240">
        <f t="shared" si="26"/>
        <v>0.9</v>
      </c>
      <c r="I95" s="240">
        <f t="shared" si="27"/>
        <v>2.35</v>
      </c>
      <c r="J95" s="240">
        <f>IF('Crisis Indicator Data'!G92="x","x",IF(LOG('Crisis Indicator Data'!G92)&lt;J$4,0,IF(LOG('Crisis Indicator Data'!G92)&gt;J$3,5,ROUND(5-(J$3-LOG('Crisis Indicator Data'!G92))/(J$3-J$4)*5,1))))</f>
        <v>4</v>
      </c>
      <c r="K95" s="144">
        <f>IF('Crisis Indicator Data'!G92="x","x",IF(B95="Regional crisis",('Crisis Indicator Data'!G92/VLOOKUP('Impact of the crisis'!$C95,'Regional Crises'!$B$1:$R$66,5,FALSE)),'Crisis Indicator Data'!G92/VLOOKUP('Impact of the crisis'!$E95,'Country Indicator Data'!$B$4:$P$300,14,FALSE)))</f>
        <v>7.5346851654215577E-2</v>
      </c>
      <c r="L95" s="240">
        <f t="shared" si="28"/>
        <v>0.3</v>
      </c>
      <c r="M95" s="240">
        <f t="shared" si="29"/>
        <v>2.15</v>
      </c>
      <c r="N95" s="240">
        <f t="shared" si="30"/>
        <v>2.2999999999999998</v>
      </c>
      <c r="O95" s="240">
        <f>IF('Crisis Indicator Data'!H92="x","x",IF('Crisis Indicator Data'!H92=0,0,IF(LOG('Crisis Indicator Data'!H92)&lt;O$4,0,IF(LOG('Crisis Indicator Data'!H92)&gt;O$3,5,ROUND(5-(O$3-LOG('Crisis Indicator Data'!H92))/(O$3-O$4)*5,1)))))</f>
        <v>2.5</v>
      </c>
      <c r="P95" s="143">
        <f>IF('Crisis Indicator Data'!H92="x","x",'Crisis Indicator Data'!H92/'Crisis Indicator Data'!G92)</f>
        <v>6.3224311099665212E-2</v>
      </c>
      <c r="Q95" s="240">
        <f t="shared" si="31"/>
        <v>0.3</v>
      </c>
      <c r="R95" s="240">
        <f t="shared" si="32"/>
        <v>1.4</v>
      </c>
      <c r="S95" s="240">
        <f>IF('Crisis Indicator Data'!I92="x","x",IF('Crisis Indicator Data'!I92=0,0,IF(LOG('Crisis Indicator Data'!I92)&lt;S$4,0,IF(LOG('Crisis Indicator Data'!I92)&gt;S$3,5,ROUND(5-(S$3-LOG('Crisis Indicator Data'!I92))/(S$3-S$4)*5,1)))))</f>
        <v>3.7</v>
      </c>
      <c r="T95" s="143">
        <f>IF('Crisis Indicator Data'!H92="x","x",IF('Crisis Indicator Data'!I92="x","x",'Crisis Indicator Data'!I92/'Crisis Indicator Data'!H92))</f>
        <v>0.38696537678207737</v>
      </c>
      <c r="U95" s="240">
        <f t="shared" si="33"/>
        <v>5</v>
      </c>
      <c r="V95" s="240">
        <f t="shared" si="34"/>
        <v>4.4000000000000004</v>
      </c>
      <c r="W95" s="240">
        <f>IF('Crisis Indicator Data'!L92="x","x",IF('Crisis Indicator Data'!L92=0,0,IF(LOG('Crisis Indicator Data'!L92)&lt;W$4,0,IF(LOG('Crisis Indicator Data'!L92)&gt;W$3,5,ROUND(5-(W$3-LOG('Crisis Indicator Data'!L92))/(W$3-W$4)*5,1)))))</f>
        <v>3.8</v>
      </c>
      <c r="X95" s="247">
        <f>IF(OR('Crisis Indicator Data'!L92="x",'Crisis Indicator Data'!H92="x"),"x",'Crisis Indicator Data'!L92/'Crisis Indicator Data'!H92)</f>
        <v>4.6130346232179227E-4</v>
      </c>
      <c r="Y95" s="240">
        <f t="shared" si="35"/>
        <v>5</v>
      </c>
      <c r="Z95" s="240">
        <f t="shared" si="36"/>
        <v>4.4000000000000004</v>
      </c>
      <c r="AA95" s="240">
        <f t="shared" si="37"/>
        <v>4.4000000000000004</v>
      </c>
      <c r="AB95" s="248">
        <f t="shared" si="38"/>
        <v>3.3</v>
      </c>
    </row>
    <row r="96" spans="1:28" x14ac:dyDescent="0.35">
      <c r="A96" s="149" t="str">
        <f>'Crisis Indicator Data'!A93</f>
        <v>Boko Haram crisis in Nigeria</v>
      </c>
      <c r="B96" s="150" t="str">
        <f>'Crisis Indicator Data'!B93</f>
        <v>Conflict</v>
      </c>
      <c r="C96" s="150" t="str">
        <f>'Crisis Indicator Data'!C93</f>
        <v>NGA004</v>
      </c>
      <c r="D96" s="150" t="str">
        <f>'Crisis Indicator Data'!D93</f>
        <v>Nigeria</v>
      </c>
      <c r="E96" s="151" t="str">
        <f>'Crisis Indicator Data'!E93</f>
        <v>NGA</v>
      </c>
      <c r="F96" s="246">
        <f>IF('Crisis Indicator Data'!F93="x","x",IF(LOG('Crisis Indicator Data'!F93)&lt;F$4,0,IF(LOG('Crisis Indicator Data'!F93)&gt;F$3,5,ROUND(5-(F$3-LOG('Crisis Indicator Data'!F93))/(F$3-F$4)*5,1))))</f>
        <v>3.7</v>
      </c>
      <c r="G96" s="144">
        <f>IF('Crisis Indicator Data'!F93="x","x",IF(B96="Regional crisis",('Crisis Indicator Data'!F93/VLOOKUP('Impact of the crisis'!$C96,'Regional Crises'!$B$1:$R$66,4,FALSE)),'Crisis Indicator Data'!F93/VLOOKUP('Impact of the crisis'!$E96,'Country Indicator Data'!$B$4:$P$300,15,FALSE)))</f>
        <v>0.17338954950206967</v>
      </c>
      <c r="H96" s="240">
        <f t="shared" si="26"/>
        <v>0.8</v>
      </c>
      <c r="I96" s="240">
        <f t="shared" si="27"/>
        <v>2.25</v>
      </c>
      <c r="J96" s="240">
        <f>IF('Crisis Indicator Data'!G93="x","x",IF(LOG('Crisis Indicator Data'!G93)&lt;J$4,0,IF(LOG('Crisis Indicator Data'!G93)&gt;J$3,5,ROUND(5-(J$3-LOG('Crisis Indicator Data'!G93))/(J$3-J$4)*5,1))))</f>
        <v>3.9</v>
      </c>
      <c r="K96" s="144">
        <f>IF('Crisis Indicator Data'!G93="x","x",IF(B96="Regional crisis",('Crisis Indicator Data'!G93/VLOOKUP('Impact of the crisis'!$C96,'Regional Crises'!$B$1:$R$66,5,FALSE)),'Crisis Indicator Data'!G93/VLOOKUP('Impact of the crisis'!$E96,'Country Indicator Data'!$B$4:$P$300,14,FALSE)))</f>
        <v>7.0879014262151929E-2</v>
      </c>
      <c r="L96" s="240">
        <f t="shared" si="28"/>
        <v>0.3</v>
      </c>
      <c r="M96" s="240">
        <f t="shared" si="29"/>
        <v>2.1</v>
      </c>
      <c r="N96" s="240">
        <f t="shared" si="30"/>
        <v>2.2000000000000002</v>
      </c>
      <c r="O96" s="240">
        <f>IF('Crisis Indicator Data'!H93="x","x",IF('Crisis Indicator Data'!H93=0,0,IF(LOG('Crisis Indicator Data'!H93)&lt;O$4,0,IF(LOG('Crisis Indicator Data'!H93)&gt;O$3,5,ROUND(5-(O$3-LOG('Crisis Indicator Data'!H93))/(O$3-O$4)*5,1)))))</f>
        <v>4.4000000000000004</v>
      </c>
      <c r="P96" s="143">
        <f>IF('Crisis Indicator Data'!H93="x","x",'Crisis Indicator Data'!H93/'Crisis Indicator Data'!G93)</f>
        <v>1</v>
      </c>
      <c r="Q96" s="240">
        <f t="shared" si="31"/>
        <v>5</v>
      </c>
      <c r="R96" s="240">
        <f t="shared" si="32"/>
        <v>4.7</v>
      </c>
      <c r="S96" s="240">
        <f>IF('Crisis Indicator Data'!I93="x","x",IF('Crisis Indicator Data'!I93=0,0,IF(LOG('Crisis Indicator Data'!I93)&lt;S$4,0,IF(LOG('Crisis Indicator Data'!I93)&gt;S$3,5,ROUND(5-(S$3-LOG('Crisis Indicator Data'!I93))/(S$3-S$4)*5,1)))))</f>
        <v>5</v>
      </c>
      <c r="T96" s="143">
        <f>IF('Crisis Indicator Data'!H93="x","x",IF('Crisis Indicator Data'!I93="x","x",'Crisis Indicator Data'!I93/'Crisis Indicator Data'!H93))</f>
        <v>0.29922661008828966</v>
      </c>
      <c r="U96" s="240">
        <f t="shared" si="33"/>
        <v>5</v>
      </c>
      <c r="V96" s="240">
        <f t="shared" si="34"/>
        <v>5</v>
      </c>
      <c r="W96" s="240">
        <f>IF('Crisis Indicator Data'!L93="x","x",IF('Crisis Indicator Data'!L93=0,0,IF(LOG('Crisis Indicator Data'!L93)&lt;W$4,0,IF(LOG('Crisis Indicator Data'!L93)&gt;W$3,5,ROUND(5-(W$3-LOG('Crisis Indicator Data'!L93))/(W$3-W$4)*5,1)))))</f>
        <v>4.5</v>
      </c>
      <c r="X96" s="247">
        <f>IF(OR('Crisis Indicator Data'!L93="x",'Crisis Indicator Data'!H93="x"),"x",'Crisis Indicator Data'!L93/'Crisis Indicator Data'!H93)</f>
        <v>9.5476011224419958E-5</v>
      </c>
      <c r="Y96" s="240">
        <f t="shared" si="35"/>
        <v>4.8</v>
      </c>
      <c r="Z96" s="240">
        <f t="shared" si="36"/>
        <v>4.7</v>
      </c>
      <c r="AA96" s="240">
        <f t="shared" si="37"/>
        <v>4.9000000000000004</v>
      </c>
      <c r="AB96" s="248">
        <f t="shared" si="38"/>
        <v>4.8</v>
      </c>
    </row>
    <row r="97" spans="1:28" x14ac:dyDescent="0.35">
      <c r="A97" s="149" t="str">
        <f>'Crisis Indicator Data'!A94</f>
        <v>Northwest Banditry</v>
      </c>
      <c r="B97" s="150" t="str">
        <f>'Crisis Indicator Data'!B94</f>
        <v>Other type of violence</v>
      </c>
      <c r="C97" s="150" t="str">
        <f>'Crisis Indicator Data'!C94</f>
        <v>NGA007</v>
      </c>
      <c r="D97" s="150" t="str">
        <f>'Crisis Indicator Data'!D94</f>
        <v>Nigeria</v>
      </c>
      <c r="E97" s="151" t="str">
        <f>'Crisis Indicator Data'!E94</f>
        <v>NGA</v>
      </c>
      <c r="F97" s="246">
        <f>IF('Crisis Indicator Data'!F94="x","x",IF(LOG('Crisis Indicator Data'!F94)&lt;F$4,0,IF(LOG('Crisis Indicator Data'!F94)&gt;F$3,5,ROUND(5-(F$3-LOG('Crisis Indicator Data'!F94))/(F$3-F$4)*5,1))))</f>
        <v>4</v>
      </c>
      <c r="G97" s="144">
        <f>IF('Crisis Indicator Data'!F94="x","x",IF(B97="Regional crisis",('Crisis Indicator Data'!F94/VLOOKUP('Impact of the crisis'!$C97,'Regional Crises'!$B$1:$R$66,4,FALSE)),'Crisis Indicator Data'!F94/VLOOKUP('Impact of the crisis'!$E97,'Country Indicator Data'!$B$4:$P$300,15,FALSE)))</f>
        <v>0.26099673902302445</v>
      </c>
      <c r="H97" s="240">
        <f t="shared" si="26"/>
        <v>1.2</v>
      </c>
      <c r="I97" s="240">
        <f t="shared" si="27"/>
        <v>2.6</v>
      </c>
      <c r="J97" s="240">
        <f>IF('Crisis Indicator Data'!G94="x","x",IF(LOG('Crisis Indicator Data'!G94)&lt;J$4,0,IF(LOG('Crisis Indicator Data'!G94)&gt;J$3,5,ROUND(5-(J$3-LOG('Crisis Indicator Data'!G94))/(J$3-J$4)*5,1))))</f>
        <v>5</v>
      </c>
      <c r="K97" s="144">
        <f>IF('Crisis Indicator Data'!G94="x","x",IF(B97="Regional crisis",('Crisis Indicator Data'!G94/VLOOKUP('Impact of the crisis'!$C97,'Regional Crises'!$B$1:$R$66,5,FALSE)),'Crisis Indicator Data'!G94/VLOOKUP('Impact of the crisis'!$E97,'Country Indicator Data'!$B$4:$P$300,14,FALSE)))</f>
        <v>0.17266420879014263</v>
      </c>
      <c r="L97" s="240">
        <f t="shared" si="28"/>
        <v>0.8</v>
      </c>
      <c r="M97" s="240">
        <f t="shared" si="29"/>
        <v>2.9</v>
      </c>
      <c r="N97" s="240">
        <f t="shared" si="30"/>
        <v>2.8</v>
      </c>
      <c r="O97" s="240">
        <f>IF('Crisis Indicator Data'!H94="x","x",IF('Crisis Indicator Data'!H94=0,0,IF(LOG('Crisis Indicator Data'!H94)&lt;O$4,0,IF(LOG('Crisis Indicator Data'!H94)&gt;O$3,5,ROUND(5-(O$3-LOG('Crisis Indicator Data'!H94))/(O$3-O$4)*5,1)))))</f>
        <v>3.8</v>
      </c>
      <c r="P97" s="143">
        <f>IF('Crisis Indicator Data'!H94="x","x",'Crisis Indicator Data'!H94/'Crisis Indicator Data'!G94)</f>
        <v>0.17028629224847583</v>
      </c>
      <c r="Q97" s="240">
        <f t="shared" si="31"/>
        <v>0.8</v>
      </c>
      <c r="R97" s="240">
        <f t="shared" si="32"/>
        <v>2.2999999999999998</v>
      </c>
      <c r="S97" s="240">
        <f>IF('Crisis Indicator Data'!I94="x","x",IF('Crisis Indicator Data'!I94=0,0,IF(LOG('Crisis Indicator Data'!I94)&lt;S$4,0,IF(LOG('Crisis Indicator Data'!I94)&gt;S$3,5,ROUND(5-(S$3-LOG('Crisis Indicator Data'!I94))/(S$3-S$4)*5,1)))))</f>
        <v>3.8</v>
      </c>
      <c r="T97" s="143">
        <f>IF('Crisis Indicator Data'!H94="x","x",IF('Crisis Indicator Data'!I94="x","x",'Crisis Indicator Data'!I94/'Crisis Indicator Data'!H94))</f>
        <v>7.4245174063685859E-2</v>
      </c>
      <c r="U97" s="240">
        <f t="shared" si="33"/>
        <v>2.5</v>
      </c>
      <c r="V97" s="240">
        <f t="shared" si="34"/>
        <v>3.2</v>
      </c>
      <c r="W97" s="240">
        <f>IF('Crisis Indicator Data'!L94="x","x",IF('Crisis Indicator Data'!L94=0,0,IF(LOG('Crisis Indicator Data'!L94)&lt;W$4,0,IF(LOG('Crisis Indicator Data'!L94)&gt;W$3,5,ROUND(5-(W$3-LOG('Crisis Indicator Data'!L94))/(W$3-W$4)*5,1)))))</f>
        <v>5</v>
      </c>
      <c r="X97" s="247">
        <f>IF(OR('Crisis Indicator Data'!L94="x",'Crisis Indicator Data'!H94="x"),"x",'Crisis Indicator Data'!L94/'Crisis Indicator Data'!H94)</f>
        <v>4.916680415772975E-4</v>
      </c>
      <c r="Y97" s="240">
        <f t="shared" si="35"/>
        <v>5</v>
      </c>
      <c r="Z97" s="240">
        <f t="shared" si="36"/>
        <v>5</v>
      </c>
      <c r="AA97" s="240">
        <f t="shared" si="37"/>
        <v>4.3</v>
      </c>
      <c r="AB97" s="248">
        <f t="shared" si="38"/>
        <v>3.5</v>
      </c>
    </row>
    <row r="98" spans="1:28" x14ac:dyDescent="0.35">
      <c r="A98" s="149" t="str">
        <f>'Crisis Indicator Data'!A95</f>
        <v>Cameroonian Refugees in Nigeria</v>
      </c>
      <c r="B98" s="150" t="str">
        <f>'Crisis Indicator Data'!B95</f>
        <v>International displacement</v>
      </c>
      <c r="C98" s="150" t="str">
        <f>'Crisis Indicator Data'!C95</f>
        <v>NGA008</v>
      </c>
      <c r="D98" s="150" t="str">
        <f>'Crisis Indicator Data'!D95</f>
        <v>Nigeria</v>
      </c>
      <c r="E98" s="151" t="str">
        <f>'Crisis Indicator Data'!E95</f>
        <v>NGA</v>
      </c>
      <c r="F98" s="246">
        <f>IF('Crisis Indicator Data'!F95="x","x",IF(LOG('Crisis Indicator Data'!F95)&lt;F$4,0,IF(LOG('Crisis Indicator Data'!F95)&gt;F$3,5,ROUND(5-(F$3-LOG('Crisis Indicator Data'!F95))/(F$3-F$4)*5,1))))</f>
        <v>3.4</v>
      </c>
      <c r="G98" s="144">
        <f>IF('Crisis Indicator Data'!F95="x","x",IF(B98="Regional crisis",('Crisis Indicator Data'!F95/VLOOKUP('Impact of the crisis'!$C98,'Regional Crises'!$B$1:$R$66,4,FALSE)),'Crisis Indicator Data'!F95/VLOOKUP('Impact of the crisis'!$E98,'Country Indicator Data'!$B$4:$P$300,15,FALSE)))</f>
        <v>0.11933638569562019</v>
      </c>
      <c r="H98" s="240">
        <f t="shared" si="26"/>
        <v>0.5</v>
      </c>
      <c r="I98" s="240">
        <f t="shared" si="27"/>
        <v>1.95</v>
      </c>
      <c r="J98" s="240">
        <f>IF('Crisis Indicator Data'!G95="x","x",IF(LOG('Crisis Indicator Data'!G95)&lt;J$4,0,IF(LOG('Crisis Indicator Data'!G95)&gt;J$3,5,ROUND(5-(J$3-LOG('Crisis Indicator Data'!G95))/(J$3-J$4)*5,1))))</f>
        <v>3.7</v>
      </c>
      <c r="K98" s="144">
        <f>IF('Crisis Indicator Data'!G95="x","x",IF(B98="Regional crisis",('Crisis Indicator Data'!G95/VLOOKUP('Impact of the crisis'!$C98,'Regional Crises'!$B$1:$R$66,5,FALSE)),'Crisis Indicator Data'!G95/VLOOKUP('Impact of the crisis'!$E98,'Country Indicator Data'!$B$4:$P$300,14,FALSE)))</f>
        <v>6.1487338701853113E-2</v>
      </c>
      <c r="L98" s="240">
        <f t="shared" si="28"/>
        <v>0.3</v>
      </c>
      <c r="M98" s="240">
        <f t="shared" si="29"/>
        <v>2</v>
      </c>
      <c r="N98" s="240">
        <f t="shared" si="30"/>
        <v>2</v>
      </c>
      <c r="O98" s="240">
        <f>IF('Crisis Indicator Data'!H95="x","x",IF('Crisis Indicator Data'!H95=0,0,IF(LOG('Crisis Indicator Data'!H95)&lt;O$4,0,IF(LOG('Crisis Indicator Data'!H95)&gt;O$3,5,ROUND(5-(O$3-LOG('Crisis Indicator Data'!H95))/(O$3-O$4)*5,1)))))</f>
        <v>0.6</v>
      </c>
      <c r="P98" s="143">
        <f>IF('Crisis Indicator Data'!H95="x","x",'Crisis Indicator Data'!H95/'Crisis Indicator Data'!G95)</f>
        <v>6.0749506903353054E-3</v>
      </c>
      <c r="Q98" s="240">
        <f t="shared" si="31"/>
        <v>0</v>
      </c>
      <c r="R98" s="240">
        <f t="shared" si="32"/>
        <v>0.3</v>
      </c>
      <c r="S98" s="240">
        <f>IF('Crisis Indicator Data'!I95="x","x",IF('Crisis Indicator Data'!I95=0,0,IF(LOG('Crisis Indicator Data'!I95)&lt;S$4,0,IF(LOG('Crisis Indicator Data'!I95)&gt;S$3,5,ROUND(5-(S$3-LOG('Crisis Indicator Data'!I95))/(S$3-S$4)*5,1)))))</f>
        <v>2.7</v>
      </c>
      <c r="T98" s="143">
        <f>IF('Crisis Indicator Data'!H95="x","x",IF('Crisis Indicator Data'!I95="x","x",'Crisis Indicator Data'!I95/'Crisis Indicator Data'!H95))</f>
        <v>1</v>
      </c>
      <c r="U98" s="240">
        <f t="shared" si="33"/>
        <v>5</v>
      </c>
      <c r="V98" s="240">
        <f t="shared" si="34"/>
        <v>3.9</v>
      </c>
      <c r="W98" s="240">
        <f>IF('Crisis Indicator Data'!L95="x","x",IF('Crisis Indicator Data'!L95=0,0,IF(LOG('Crisis Indicator Data'!L95)&lt;W$4,0,IF(LOG('Crisis Indicator Data'!L95)&gt;W$3,5,ROUND(5-(W$3-LOG('Crisis Indicator Data'!L95))/(W$3-W$4)*5,1)))))</f>
        <v>0</v>
      </c>
      <c r="X98" s="247">
        <f>IF(OR('Crisis Indicator Data'!L95="x",'Crisis Indicator Data'!H95="x"),"x",'Crisis Indicator Data'!L95/'Crisis Indicator Data'!H95)</f>
        <v>0</v>
      </c>
      <c r="Y98" s="240">
        <f t="shared" si="35"/>
        <v>0</v>
      </c>
      <c r="Z98" s="240">
        <f t="shared" si="36"/>
        <v>0</v>
      </c>
      <c r="AA98" s="240">
        <f t="shared" si="37"/>
        <v>2.4</v>
      </c>
      <c r="AB98" s="248">
        <f t="shared" si="38"/>
        <v>1.5</v>
      </c>
    </row>
    <row r="99" spans="1:28" x14ac:dyDescent="0.35">
      <c r="A99" s="149" t="str">
        <f>'Crisis Indicator Data'!A96</f>
        <v>Socioeconomic crisis in Nicaragua</v>
      </c>
      <c r="B99" s="150" t="str">
        <f>'Crisis Indicator Data'!B96</f>
        <v>Political and economic crisis</v>
      </c>
      <c r="C99" s="150" t="str">
        <f>'Crisis Indicator Data'!C96</f>
        <v>NIC001</v>
      </c>
      <c r="D99" s="150" t="str">
        <f>'Crisis Indicator Data'!D96</f>
        <v>Nicaragua</v>
      </c>
      <c r="E99" s="151" t="str">
        <f>'Crisis Indicator Data'!E96</f>
        <v>NIC</v>
      </c>
      <c r="F99" s="246">
        <f>IF('Crisis Indicator Data'!F96="x","x",IF(LOG('Crisis Indicator Data'!F96)&lt;F$4,0,IF(LOG('Crisis Indicator Data'!F96)&gt;F$3,5,ROUND(5-(F$3-LOG('Crisis Indicator Data'!F96))/(F$3-F$4)*5,1))))</f>
        <v>3.5</v>
      </c>
      <c r="G99" s="144">
        <f>IF('Crisis Indicator Data'!F96="x","x",IF(B99="Regional crisis",('Crisis Indicator Data'!F96/VLOOKUP('Impact of the crisis'!$C99,'Regional Crises'!$B$1:$R$66,4,FALSE)),'Crisis Indicator Data'!F96/VLOOKUP('Impact of the crisis'!$E99,'Country Indicator Data'!$B$4:$P$300,15,FALSE)))</f>
        <v>1</v>
      </c>
      <c r="H99" s="240">
        <f t="shared" si="26"/>
        <v>5</v>
      </c>
      <c r="I99" s="240">
        <f t="shared" si="27"/>
        <v>4.25</v>
      </c>
      <c r="J99" s="240">
        <f>IF('Crisis Indicator Data'!G96="x","x",IF(LOG('Crisis Indicator Data'!G96)&lt;J$4,0,IF(LOG('Crisis Indicator Data'!G96)&gt;J$3,5,ROUND(5-(J$3-LOG('Crisis Indicator Data'!G96))/(J$3-J$4)*5,1))))</f>
        <v>2.6</v>
      </c>
      <c r="K99" s="144">
        <f>IF('Crisis Indicator Data'!G96="x","x",IF(B99="Regional crisis",('Crisis Indicator Data'!G96/VLOOKUP('Impact of the crisis'!$C99,'Regional Crises'!$B$1:$R$66,5,FALSE)),'Crisis Indicator Data'!G96/VLOOKUP('Impact of the crisis'!$E99,'Country Indicator Data'!$B$4:$P$300,14,FALSE)))</f>
        <v>1</v>
      </c>
      <c r="L99" s="240">
        <f t="shared" si="28"/>
        <v>5</v>
      </c>
      <c r="M99" s="240">
        <f t="shared" si="29"/>
        <v>3.8</v>
      </c>
      <c r="N99" s="240">
        <f t="shared" si="30"/>
        <v>4</v>
      </c>
      <c r="O99" s="240">
        <f>IF('Crisis Indicator Data'!H96="x","x",IF('Crisis Indicator Data'!H96=0,0,IF(LOG('Crisis Indicator Data'!H96)&lt;O$4,0,IF(LOG('Crisis Indicator Data'!H96)&gt;O$3,5,ROUND(5-(O$3-LOG('Crisis Indicator Data'!H96))/(O$3-O$4)*5,1)))))</f>
        <v>1.1000000000000001</v>
      </c>
      <c r="P99" s="143">
        <f>IF('Crisis Indicator Data'!H96="x","x",'Crisis Indicator Data'!H96/'Crisis Indicator Data'!G96)</f>
        <v>2.4189646831156264E-2</v>
      </c>
      <c r="Q99" s="240">
        <f t="shared" si="31"/>
        <v>0.1</v>
      </c>
      <c r="R99" s="240">
        <f t="shared" si="32"/>
        <v>0.60000000000000009</v>
      </c>
      <c r="S99" s="240">
        <f>IF('Crisis Indicator Data'!I96="x","x",IF('Crisis Indicator Data'!I96=0,0,IF(LOG('Crisis Indicator Data'!I96)&lt;S$4,0,IF(LOG('Crisis Indicator Data'!I96)&gt;S$3,5,ROUND(5-(S$3-LOG('Crisis Indicator Data'!I96))/(S$3-S$4)*5,1)))))</f>
        <v>3.1</v>
      </c>
      <c r="T99" s="143">
        <f>IF('Crisis Indicator Data'!H96="x","x",IF('Crisis Indicator Data'!I96="x","x",'Crisis Indicator Data'!I96/'Crisis Indicator Data'!H96))</f>
        <v>1</v>
      </c>
      <c r="U99" s="240">
        <f t="shared" si="33"/>
        <v>5</v>
      </c>
      <c r="V99" s="240">
        <f t="shared" si="34"/>
        <v>4.0999999999999996</v>
      </c>
      <c r="W99" s="240">
        <f>IF('Crisis Indicator Data'!L96="x","x",IF('Crisis Indicator Data'!L96=0,0,IF(LOG('Crisis Indicator Data'!L96)&lt;W$4,0,IF(LOG('Crisis Indicator Data'!L96)&gt;W$3,5,ROUND(5-(W$3-LOG('Crisis Indicator Data'!L96))/(W$3-W$4)*5,1)))))</f>
        <v>2.1</v>
      </c>
      <c r="X99" s="247">
        <f>IF(OR('Crisis Indicator Data'!L96="x",'Crisis Indicator Data'!H96="x"),"x",'Crisis Indicator Data'!L96/'Crisis Indicator Data'!H96)</f>
        <v>2.0000000000000001E-4</v>
      </c>
      <c r="Y99" s="240">
        <f t="shared" si="35"/>
        <v>5</v>
      </c>
      <c r="Z99" s="240">
        <f t="shared" si="36"/>
        <v>3.6</v>
      </c>
      <c r="AA99" s="240">
        <f t="shared" si="37"/>
        <v>3.9</v>
      </c>
      <c r="AB99" s="248">
        <f t="shared" si="38"/>
        <v>2.6</v>
      </c>
    </row>
    <row r="100" spans="1:28" x14ac:dyDescent="0.35">
      <c r="A100" s="149" t="str">
        <f>'Crisis Indicator Data'!A97</f>
        <v>Complex crisis in Pakistan</v>
      </c>
      <c r="B100" s="150" t="str">
        <f>'Crisis Indicator Data'!B97</f>
        <v>Complex crisis</v>
      </c>
      <c r="C100" s="150" t="str">
        <f>'Crisis Indicator Data'!C97</f>
        <v>PAK001</v>
      </c>
      <c r="D100" s="150" t="str">
        <f>'Crisis Indicator Data'!D97</f>
        <v>Pakistan</v>
      </c>
      <c r="E100" s="151" t="str">
        <f>'Crisis Indicator Data'!E97</f>
        <v>PAK</v>
      </c>
      <c r="F100" s="246">
        <f>IF('Crisis Indicator Data'!F97="x","x",IF(LOG('Crisis Indicator Data'!F97)&lt;F$4,0,IF(LOG('Crisis Indicator Data'!F97)&gt;F$3,5,ROUND(5-(F$3-LOG('Crisis Indicator Data'!F97))/(F$3-F$4)*5,1))))</f>
        <v>4.8</v>
      </c>
      <c r="G100" s="144">
        <f>IF('Crisis Indicator Data'!F97="x","x",IF(B100="Regional crisis",('Crisis Indicator Data'!F97/VLOOKUP('Impact of the crisis'!$C100,'Regional Crises'!$B$1:$R$66,4,FALSE)),'Crisis Indicator Data'!F97/VLOOKUP('Impact of the crisis'!$E100,'Country Indicator Data'!$B$4:$P$300,15,FALSE)))</f>
        <v>1</v>
      </c>
      <c r="H100" s="240">
        <f t="shared" si="26"/>
        <v>5</v>
      </c>
      <c r="I100" s="240">
        <f t="shared" si="27"/>
        <v>4.9000000000000004</v>
      </c>
      <c r="J100" s="240">
        <f>IF('Crisis Indicator Data'!G97="x","x",IF(LOG('Crisis Indicator Data'!G97)&lt;J$4,0,IF(LOG('Crisis Indicator Data'!G97)&gt;J$3,5,ROUND(5-(J$3-LOG('Crisis Indicator Data'!G97))/(J$3-J$4)*5,1))))</f>
        <v>5</v>
      </c>
      <c r="K100" s="144">
        <f>IF('Crisis Indicator Data'!G97="x","x",IF(B100="Regional crisis",('Crisis Indicator Data'!G97/VLOOKUP('Impact of the crisis'!$C100,'Regional Crises'!$B$1:$R$66,5,FALSE)),'Crisis Indicator Data'!G97/VLOOKUP('Impact of the crisis'!$E100,'Country Indicator Data'!$B$4:$P$300,14,FALSE)))</f>
        <v>1</v>
      </c>
      <c r="L100" s="240">
        <f t="shared" si="28"/>
        <v>5</v>
      </c>
      <c r="M100" s="240">
        <f t="shared" si="29"/>
        <v>5</v>
      </c>
      <c r="N100" s="240">
        <f t="shared" si="30"/>
        <v>5</v>
      </c>
      <c r="O100" s="240">
        <f>IF('Crisis Indicator Data'!H97="x","x",IF('Crisis Indicator Data'!H97=0,0,IF(LOG('Crisis Indicator Data'!H97)&lt;O$4,0,IF(LOG('Crisis Indicator Data'!H97)&gt;O$3,5,ROUND(5-(O$3-LOG('Crisis Indicator Data'!H97))/(O$3-O$4)*5,1)))))</f>
        <v>5</v>
      </c>
      <c r="P100" s="143">
        <f>IF('Crisis Indicator Data'!H97="x","x",'Crisis Indicator Data'!H97/'Crisis Indicator Data'!G97)</f>
        <v>0.29998387722287345</v>
      </c>
      <c r="Q100" s="240">
        <f t="shared" si="31"/>
        <v>1.5</v>
      </c>
      <c r="R100" s="240">
        <f t="shared" si="32"/>
        <v>3.25</v>
      </c>
      <c r="S100" s="240">
        <f>IF('Crisis Indicator Data'!I97="x","x",IF('Crisis Indicator Data'!I97=0,0,IF(LOG('Crisis Indicator Data'!I97)&lt;S$4,0,IF(LOG('Crisis Indicator Data'!I97)&gt;S$3,5,ROUND(5-(S$3-LOG('Crisis Indicator Data'!I97))/(S$3-S$4)*5,1)))))</f>
        <v>5</v>
      </c>
      <c r="T100" s="143">
        <f>IF('Crisis Indicator Data'!H97="x","x",IF('Crisis Indicator Data'!I97="x","x",'Crisis Indicator Data'!I97/'Crisis Indicator Data'!H97))</f>
        <v>0.31462893830890576</v>
      </c>
      <c r="U100" s="240">
        <f t="shared" si="33"/>
        <v>5</v>
      </c>
      <c r="V100" s="240">
        <f t="shared" si="34"/>
        <v>5</v>
      </c>
      <c r="W100" s="240">
        <f>IF('Crisis Indicator Data'!L97="x","x",IF('Crisis Indicator Data'!L97=0,0,IF(LOG('Crisis Indicator Data'!L97)&lt;W$4,0,IF(LOG('Crisis Indicator Data'!L97)&gt;W$3,5,ROUND(5-(W$3-LOG('Crisis Indicator Data'!L97))/(W$3-W$4)*5,1)))))</f>
        <v>4.2</v>
      </c>
      <c r="X100" s="247">
        <f>IF(OR('Crisis Indicator Data'!L97="x",'Crisis Indicator Data'!H97="x"),"x",'Crisis Indicator Data'!L97/'Crisis Indicator Data'!H97)</f>
        <v>1.2245253693185944E-5</v>
      </c>
      <c r="Y100" s="240">
        <f t="shared" si="35"/>
        <v>0.6</v>
      </c>
      <c r="Z100" s="240">
        <f t="shared" si="36"/>
        <v>2.4</v>
      </c>
      <c r="AA100" s="240">
        <f t="shared" si="37"/>
        <v>4.0999999999999996</v>
      </c>
      <c r="AB100" s="248">
        <f t="shared" si="38"/>
        <v>3.7</v>
      </c>
    </row>
    <row r="101" spans="1:28" x14ac:dyDescent="0.35">
      <c r="A101" s="149" t="str">
        <f>'Crisis Indicator Data'!A98</f>
        <v>Kashmir conflict in Pakistan</v>
      </c>
      <c r="B101" s="150" t="str">
        <f>'Crisis Indicator Data'!B98</f>
        <v>Conflict</v>
      </c>
      <c r="C101" s="150" t="str">
        <f>'Crisis Indicator Data'!C98</f>
        <v>PAK004</v>
      </c>
      <c r="D101" s="150" t="str">
        <f>'Crisis Indicator Data'!D98</f>
        <v>Pakistan</v>
      </c>
      <c r="E101" s="151" t="str">
        <f>'Crisis Indicator Data'!E98</f>
        <v>PAK</v>
      </c>
      <c r="F101" s="246">
        <f>IF('Crisis Indicator Data'!F98="x","x",IF(LOG('Crisis Indicator Data'!F98)&lt;F$4,0,IF(LOG('Crisis Indicator Data'!F98)&gt;F$3,5,ROUND(5-(F$3-LOG('Crisis Indicator Data'!F98))/(F$3-F$4)*5,1))))</f>
        <v>1.9</v>
      </c>
      <c r="G101" s="144">
        <f>IF('Crisis Indicator Data'!F98="x","x",IF(B101="Regional crisis",('Crisis Indicator Data'!F98/VLOOKUP('Impact of the crisis'!$C101,'Regional Crises'!$B$1:$R$66,4,FALSE)),'Crisis Indicator Data'!F98/VLOOKUP('Impact of the crisis'!$E101,'Country Indicator Data'!$B$4:$P$300,15,FALSE)))</f>
        <v>1.7249117891241179E-2</v>
      </c>
      <c r="H101" s="240">
        <f t="shared" si="26"/>
        <v>0</v>
      </c>
      <c r="I101" s="240">
        <f t="shared" si="27"/>
        <v>0.95</v>
      </c>
      <c r="J101" s="240">
        <f>IF('Crisis Indicator Data'!G98="x","x",IF(LOG('Crisis Indicator Data'!G98)&lt;J$4,0,IF(LOG('Crisis Indicator Data'!G98)&gt;J$3,5,ROUND(5-(J$3-LOG('Crisis Indicator Data'!G98))/(J$3-J$4)*5,1))))</f>
        <v>2.2000000000000002</v>
      </c>
      <c r="K101" s="144">
        <f>IF('Crisis Indicator Data'!G98="x","x",IF(B101="Regional crisis",('Crisis Indicator Data'!G98/VLOOKUP('Impact of the crisis'!$C101,'Regional Crises'!$B$1:$R$66,5,FALSE)),'Crisis Indicator Data'!G98/VLOOKUP('Impact of the crisis'!$E101,'Country Indicator Data'!$B$4:$P$300,14,FALSE)))</f>
        <v>1.939090762520208E-2</v>
      </c>
      <c r="L101" s="240">
        <f t="shared" si="28"/>
        <v>0</v>
      </c>
      <c r="M101" s="240">
        <f t="shared" si="29"/>
        <v>1.1000000000000001</v>
      </c>
      <c r="N101" s="240">
        <f t="shared" si="30"/>
        <v>1</v>
      </c>
      <c r="O101" s="240" t="str">
        <f>IF('Crisis Indicator Data'!H98="x","x",IF('Crisis Indicator Data'!H98=0,0,IF(LOG('Crisis Indicator Data'!H98)&lt;O$4,0,IF(LOG('Crisis Indicator Data'!H98)&gt;O$3,5,ROUND(5-(O$3-LOG('Crisis Indicator Data'!H98))/(O$3-O$4)*5,1)))))</f>
        <v>x</v>
      </c>
      <c r="P101" s="143" t="str">
        <f>IF('Crisis Indicator Data'!H98="x","x",'Crisis Indicator Data'!H98/'Crisis Indicator Data'!G98)</f>
        <v>x</v>
      </c>
      <c r="Q101" s="240" t="str">
        <f t="shared" si="31"/>
        <v>x</v>
      </c>
      <c r="R101" s="240" t="str">
        <f t="shared" si="32"/>
        <v>x</v>
      </c>
      <c r="S101" s="240" t="str">
        <f>IF('Crisis Indicator Data'!I98="x","x",IF('Crisis Indicator Data'!I98=0,0,IF(LOG('Crisis Indicator Data'!I98)&lt;S$4,0,IF(LOG('Crisis Indicator Data'!I98)&gt;S$3,5,ROUND(5-(S$3-LOG('Crisis Indicator Data'!I98))/(S$3-S$4)*5,1)))))</f>
        <v>x</v>
      </c>
      <c r="T101" s="143" t="str">
        <f>IF('Crisis Indicator Data'!H98="x","x",IF('Crisis Indicator Data'!I98="x","x",'Crisis Indicator Data'!I98/'Crisis Indicator Data'!H98))</f>
        <v>x</v>
      </c>
      <c r="U101" s="240" t="str">
        <f t="shared" si="33"/>
        <v>x</v>
      </c>
      <c r="V101" s="240" t="str">
        <f t="shared" si="34"/>
        <v>x</v>
      </c>
      <c r="W101" s="240">
        <f>IF('Crisis Indicator Data'!L98="x","x",IF('Crisis Indicator Data'!L98=0,0,IF(LOG('Crisis Indicator Data'!L98)&lt;W$4,0,IF(LOG('Crisis Indicator Data'!L98)&gt;W$3,5,ROUND(5-(W$3-LOG('Crisis Indicator Data'!L98))/(W$3-W$4)*5,1)))))</f>
        <v>0</v>
      </c>
      <c r="X101" s="247" t="str">
        <f>IF(OR('Crisis Indicator Data'!L98="x",'Crisis Indicator Data'!H98="x"),"x",'Crisis Indicator Data'!L98/'Crisis Indicator Data'!H98)</f>
        <v>x</v>
      </c>
      <c r="Y101" s="240" t="str">
        <f t="shared" si="35"/>
        <v>x</v>
      </c>
      <c r="Z101" s="240">
        <f t="shared" si="36"/>
        <v>0</v>
      </c>
      <c r="AA101" s="240">
        <f t="shared" si="37"/>
        <v>0</v>
      </c>
      <c r="AB101" s="248">
        <f t="shared" si="38"/>
        <v>0</v>
      </c>
    </row>
    <row r="102" spans="1:28" x14ac:dyDescent="0.35">
      <c r="A102" s="149" t="str">
        <f>'Crisis Indicator Data'!A99</f>
        <v>Venezuela displacement in Panama</v>
      </c>
      <c r="B102" s="150" t="str">
        <f>'Crisis Indicator Data'!B99</f>
        <v>International displacement</v>
      </c>
      <c r="C102" s="150" t="str">
        <f>'Crisis Indicator Data'!C99</f>
        <v>PAN002</v>
      </c>
      <c r="D102" s="150" t="str">
        <f>'Crisis Indicator Data'!D99</f>
        <v>Panama</v>
      </c>
      <c r="E102" s="151" t="str">
        <f>'Crisis Indicator Data'!E99</f>
        <v>PAN</v>
      </c>
      <c r="F102" s="246">
        <f>IF('Crisis Indicator Data'!F99="x","x",IF(LOG('Crisis Indicator Data'!F99)&lt;F$4,0,IF(LOG('Crisis Indicator Data'!F99)&gt;F$3,5,ROUND(5-(F$3-LOG('Crisis Indicator Data'!F99))/(F$3-F$4)*5,1))))</f>
        <v>3.1</v>
      </c>
      <c r="G102" s="144">
        <f>IF('Crisis Indicator Data'!F99="x","x",IF(B102="Regional crisis",('Crisis Indicator Data'!F99/VLOOKUP('Impact of the crisis'!$C102,'Regional Crises'!$B$1:$R$66,4,FALSE)),'Crisis Indicator Data'!F99/VLOOKUP('Impact of the crisis'!$E102,'Country Indicator Data'!$B$4:$P$300,15,FALSE)))</f>
        <v>0.99780737153618515</v>
      </c>
      <c r="H102" s="240">
        <f t="shared" ref="H102:H133" si="39">IF(G102="x","x",IF(G102&lt;H$4,0,IF(G102&gt;H$3,5,ROUND(5-(H$3-G102)/(H$3-H$4)*5,1))))</f>
        <v>5</v>
      </c>
      <c r="I102" s="240">
        <f t="shared" ref="I102:I133" si="40">IF(AND(H102="x",F102="x"),"x",AVERAGE(F102,H102))</f>
        <v>4.05</v>
      </c>
      <c r="J102" s="240">
        <f>IF('Crisis Indicator Data'!G99="x","x",IF(LOG('Crisis Indicator Data'!G99)&lt;J$4,0,IF(LOG('Crisis Indicator Data'!G99)&gt;J$3,5,ROUND(5-(J$3-LOG('Crisis Indicator Data'!G99))/(J$3-J$4)*5,1))))</f>
        <v>0</v>
      </c>
      <c r="K102" s="144">
        <f>IF('Crisis Indicator Data'!G99="x","x",IF(B102="Regional crisis",('Crisis Indicator Data'!G99/VLOOKUP('Impact of the crisis'!$C102,'Regional Crises'!$B$1:$R$66,5,FALSE)),'Crisis Indicator Data'!G99/VLOOKUP('Impact of the crisis'!$E102,'Country Indicator Data'!$B$4:$P$300,14,FALSE)))</f>
        <v>2.7434225320440746E-2</v>
      </c>
      <c r="L102" s="240">
        <f t="shared" ref="L102:L133" si="41">IF(K102="x","x",IF(K102&lt;L$4,0,IF(K102&gt;L$3,5,ROUND(5-(L$3-K102)/(L$3-L$4)*5,1))))</f>
        <v>0.1</v>
      </c>
      <c r="M102" s="240">
        <f t="shared" ref="M102:M133" si="42">IF(AND(L102="x",J102="x"),"x",AVERAGE(J102,L102))</f>
        <v>0.05</v>
      </c>
      <c r="N102" s="240">
        <f t="shared" ref="N102:N133" si="43">IF(AND(M102="x",I102="x"),"x",IF(OR(M102="x",I102="x"),AVERAGE(I102,M102),ROUND((5-GEOMEAN(((5-I102)/5*4+1),((5-M102)/5*4+1)))/4*5,1)))</f>
        <v>2.6</v>
      </c>
      <c r="O102" s="240">
        <f>IF('Crisis Indicator Data'!H99="x","x",IF('Crisis Indicator Data'!H99=0,0,IF(LOG('Crisis Indicator Data'!H99)&lt;O$4,0,IF(LOG('Crisis Indicator Data'!H99)&gt;O$3,5,ROUND(5-(O$3-LOG('Crisis Indicator Data'!H99))/(O$3-O$4)*5,1)))))</f>
        <v>0.8</v>
      </c>
      <c r="P102" s="143">
        <f>IF('Crisis Indicator Data'!H99="x","x",'Crisis Indicator Data'!H99/'Crisis Indicator Data'!G99)</f>
        <v>0.78688524590163933</v>
      </c>
      <c r="Q102" s="240">
        <f t="shared" ref="Q102:Q133" si="44">IF(P102="x","x",IF(P102&lt;Q$4,0,IF(P102&gt;Q$3,5,ROUND(5-(Q$3-P102)/(Q$3-Q$4)*5,1))))</f>
        <v>3.9</v>
      </c>
      <c r="R102" s="240">
        <f t="shared" ref="R102:R133" si="45">IF(AND(Q102="x",O102="x"),"x",AVERAGE(O102,Q102))</f>
        <v>2.35</v>
      </c>
      <c r="S102" s="240">
        <f>IF('Crisis Indicator Data'!I99="x","x",IF('Crisis Indicator Data'!I99=0,0,IF(LOG('Crisis Indicator Data'!I99)&lt;S$4,0,IF(LOG('Crisis Indicator Data'!I99)&gt;S$3,5,ROUND(5-(S$3-LOG('Crisis Indicator Data'!I99))/(S$3-S$4)*5,1)))))</f>
        <v>3</v>
      </c>
      <c r="T102" s="143">
        <f>IF('Crisis Indicator Data'!H99="x","x",IF('Crisis Indicator Data'!I99="x","x",'Crisis Indicator Data'!I99/'Crisis Indicator Data'!H99))</f>
        <v>1.2708333333333333</v>
      </c>
      <c r="U102" s="240">
        <f t="shared" ref="U102:U133" si="46">IF(T102="x","x",IF(T102&lt;U$4,0,IF(T102&gt;U$3,5,ROUND(5-(U$3-T102)/(U$3-U$4)*5,1))))</f>
        <v>5</v>
      </c>
      <c r="V102" s="240">
        <f t="shared" ref="V102:V133" si="47">IF(AND(U102="x",S102="x"),"x",ROUND(AVERAGE(S102,U102),1))</f>
        <v>4</v>
      </c>
      <c r="W102" s="240">
        <f>IF('Crisis Indicator Data'!L99="x","x",IF('Crisis Indicator Data'!L99=0,0,IF(LOG('Crisis Indicator Data'!L99)&lt;W$4,0,IF(LOG('Crisis Indicator Data'!L99)&gt;W$3,5,ROUND(5-(W$3-LOG('Crisis Indicator Data'!L99))/(W$3-W$4)*5,1)))))</f>
        <v>2.4</v>
      </c>
      <c r="X102" s="247">
        <f>IF(OR('Crisis Indicator Data'!L99="x",'Crisis Indicator Data'!H99="x"),"x",'Crisis Indicator Data'!L99/'Crisis Indicator Data'!H99)</f>
        <v>5.2083333333333333E-4</v>
      </c>
      <c r="Y102" s="240">
        <f t="shared" ref="Y102:Y133" si="48">IF(X102="x","x",IF(X102&lt;Y$4,0,IF(X102&gt;Y$3,5,ROUND(5-(Y$3-X102)/(Y$3-Y$4)*5,1))))</f>
        <v>5</v>
      </c>
      <c r="Z102" s="240">
        <f t="shared" ref="Z102:Z133" si="49">IF(AND(Y102="x",W102="x"),"x",ROUND(AVERAGE(W102,Y102),1))</f>
        <v>3.7</v>
      </c>
      <c r="AA102" s="240">
        <f t="shared" ref="AA102:AA133" si="50">IF(AND(V102="x",Z102="x"),"x",IF(OR(V102="x",Z102="x"),AVERAGE(V102,Z102),ROUND((5-GEOMEAN(((5-V102)/5*4+1),((5-Z102)/5*4+1)))/4*5,1)))</f>
        <v>3.9</v>
      </c>
      <c r="AB102" s="248">
        <f t="shared" ref="AB102:AB133" si="51">IF(AND(R102="x",AA102="x"),"x",IF(OR(R102="x",AA102="x"),AVERAGE(R102,AA102),ROUND((5-GEOMEAN(((5-R102)/5*4+1),((5-AA102)/5*4+1)))/4*5,1)))</f>
        <v>3.2</v>
      </c>
    </row>
    <row r="103" spans="1:28" x14ac:dyDescent="0.35">
      <c r="A103" s="149" t="str">
        <f>'Crisis Indicator Data'!A100</f>
        <v>Venezuela displacement in Peru</v>
      </c>
      <c r="B103" s="150" t="str">
        <f>'Crisis Indicator Data'!B100</f>
        <v>International displacement</v>
      </c>
      <c r="C103" s="150" t="str">
        <f>'Crisis Indicator Data'!C100</f>
        <v>PER002</v>
      </c>
      <c r="D103" s="150" t="str">
        <f>'Crisis Indicator Data'!D100</f>
        <v>Peru</v>
      </c>
      <c r="E103" s="151" t="str">
        <f>'Crisis Indicator Data'!E100</f>
        <v>PER</v>
      </c>
      <c r="F103" s="246">
        <f>IF('Crisis Indicator Data'!F100="x","x",IF(LOG('Crisis Indicator Data'!F100)&lt;F$4,0,IF(LOG('Crisis Indicator Data'!F100)&gt;F$3,5,ROUND(5-(F$3-LOG('Crisis Indicator Data'!F100))/(F$3-F$4)*5,1))))</f>
        <v>3.9</v>
      </c>
      <c r="G103" s="144">
        <f>IF('Crisis Indicator Data'!F100="x","x",IF(B103="Regional crisis",('Crisis Indicator Data'!F100/VLOOKUP('Impact of the crisis'!$C103,'Regional Crises'!$B$1:$R$66,4,FALSE)),'Crisis Indicator Data'!F100/VLOOKUP('Impact of the crisis'!$E103,'Country Indicator Data'!$B$4:$P$300,15,FALSE)))</f>
        <v>0.1602296875</v>
      </c>
      <c r="H103" s="240">
        <f t="shared" si="39"/>
        <v>0.7</v>
      </c>
      <c r="I103" s="240">
        <f t="shared" si="40"/>
        <v>2.2999999999999998</v>
      </c>
      <c r="J103" s="240">
        <f>IF('Crisis Indicator Data'!G100="x","x",IF(LOG('Crisis Indicator Data'!G100)&lt;J$4,0,IF(LOG('Crisis Indicator Data'!G100)&gt;J$3,5,ROUND(5-(J$3-LOG('Crisis Indicator Data'!G100))/(J$3-J$4)*5,1))))</f>
        <v>3.4</v>
      </c>
      <c r="K103" s="144">
        <f>IF('Crisis Indicator Data'!G100="x","x",IF(B103="Regional crisis",('Crisis Indicator Data'!G100/VLOOKUP('Impact of the crisis'!$C103,'Regional Crises'!$B$1:$R$66,5,FALSE)),'Crisis Indicator Data'!G100/VLOOKUP('Impact of the crisis'!$E103,'Country Indicator Data'!$B$4:$P$300,14,FALSE)))</f>
        <v>0.32330303030303031</v>
      </c>
      <c r="L103" s="240">
        <f t="shared" si="41"/>
        <v>1.6</v>
      </c>
      <c r="M103" s="240">
        <f t="shared" si="42"/>
        <v>2.5</v>
      </c>
      <c r="N103" s="240">
        <f t="shared" si="43"/>
        <v>2.4</v>
      </c>
      <c r="O103" s="240">
        <f>IF('Crisis Indicator Data'!H100="x","x",IF('Crisis Indicator Data'!H100=0,0,IF(LOG('Crisis Indicator Data'!H100)&lt;O$4,0,IF(LOG('Crisis Indicator Data'!H100)&gt;O$3,5,ROUND(5-(O$3-LOG('Crisis Indicator Data'!H100))/(O$3-O$4)*5,1)))))</f>
        <v>3</v>
      </c>
      <c r="P103" s="143">
        <f>IF('Crisis Indicator Data'!H100="x","x",'Crisis Indicator Data'!H100/'Crisis Indicator Data'!G100)</f>
        <v>0.19336395163557971</v>
      </c>
      <c r="Q103" s="240">
        <f t="shared" si="44"/>
        <v>0.9</v>
      </c>
      <c r="R103" s="240">
        <f t="shared" si="45"/>
        <v>1.95</v>
      </c>
      <c r="S103" s="240">
        <f>IF('Crisis Indicator Data'!I100="x","x",IF('Crisis Indicator Data'!I100=0,0,IF(LOG('Crisis Indicator Data'!I100)&lt;S$4,0,IF(LOG('Crisis Indicator Data'!I100)&gt;S$3,5,ROUND(5-(S$3-LOG('Crisis Indicator Data'!I100))/(S$3-S$4)*5,1)))))</f>
        <v>4.3</v>
      </c>
      <c r="T103" s="143">
        <f>IF('Crisis Indicator Data'!H100="x","x",IF('Crisis Indicator Data'!I100="x","x",'Crisis Indicator Data'!I100/'Crisis Indicator Data'!H100))</f>
        <v>0.50896752302472126</v>
      </c>
      <c r="U103" s="240">
        <f t="shared" si="46"/>
        <v>5</v>
      </c>
      <c r="V103" s="240">
        <f t="shared" si="47"/>
        <v>4.7</v>
      </c>
      <c r="W103" s="240" t="str">
        <f>IF('Crisis Indicator Data'!L100="x","x",IF('Crisis Indicator Data'!L100=0,0,IF(LOG('Crisis Indicator Data'!L100)&lt;W$4,0,IF(LOG('Crisis Indicator Data'!L100)&gt;W$3,5,ROUND(5-(W$3-LOG('Crisis Indicator Data'!L100))/(W$3-W$4)*5,1)))))</f>
        <v>x</v>
      </c>
      <c r="X103" s="247" t="str">
        <f>IF(OR('Crisis Indicator Data'!L100="x",'Crisis Indicator Data'!H100="x"),"x",'Crisis Indicator Data'!L100/'Crisis Indicator Data'!H100)</f>
        <v>x</v>
      </c>
      <c r="Y103" s="240" t="str">
        <f t="shared" si="48"/>
        <v>x</v>
      </c>
      <c r="Z103" s="240" t="str">
        <f t="shared" si="49"/>
        <v>x</v>
      </c>
      <c r="AA103" s="240">
        <f t="shared" si="50"/>
        <v>4.7</v>
      </c>
      <c r="AB103" s="248">
        <f t="shared" si="51"/>
        <v>3.7</v>
      </c>
    </row>
    <row r="104" spans="1:28" x14ac:dyDescent="0.35">
      <c r="A104" s="149" t="str">
        <f>'Crisis Indicator Data'!A101</f>
        <v>Multiple crises in the Philippines</v>
      </c>
      <c r="B104" s="150" t="str">
        <f>'Crisis Indicator Data'!B101</f>
        <v>Multiple crises country</v>
      </c>
      <c r="C104" s="150" t="str">
        <f>'Crisis Indicator Data'!C101</f>
        <v>PHL001</v>
      </c>
      <c r="D104" s="150" t="str">
        <f>'Crisis Indicator Data'!D101</f>
        <v>Philippines</v>
      </c>
      <c r="E104" s="151" t="str">
        <f>'Crisis Indicator Data'!E101</f>
        <v>PHL</v>
      </c>
      <c r="F104" s="246">
        <f>IF('Crisis Indicator Data'!F101="x","x",IF(LOG('Crisis Indicator Data'!F101)&lt;F$4,0,IF(LOG('Crisis Indicator Data'!F101)&gt;F$3,5,ROUND(5-(F$3-LOG('Crisis Indicator Data'!F101))/(F$3-F$4)*5,1))))</f>
        <v>3.9</v>
      </c>
      <c r="G104" s="144">
        <f>IF('Crisis Indicator Data'!F101="x","x",IF(B104="Regional crisis",('Crisis Indicator Data'!F101/VLOOKUP('Impact of the crisis'!$C104,'Regional Crises'!$B$1:$R$66,4,FALSE)),'Crisis Indicator Data'!F101/VLOOKUP('Impact of the crisis'!$E104,'Country Indicator Data'!$B$4:$P$300,15,FALSE)))</f>
        <v>0.77987215346949734</v>
      </c>
      <c r="H104" s="240">
        <f t="shared" si="39"/>
        <v>3.9</v>
      </c>
      <c r="I104" s="240">
        <f t="shared" si="40"/>
        <v>3.9</v>
      </c>
      <c r="J104" s="240">
        <f>IF('Crisis Indicator Data'!G101="x","x",IF(LOG('Crisis Indicator Data'!G101)&lt;J$4,0,IF(LOG('Crisis Indicator Data'!G101)&gt;J$3,5,ROUND(5-(J$3-LOG('Crisis Indicator Data'!G101))/(J$3-J$4)*5,1))))</f>
        <v>5</v>
      </c>
      <c r="K104" s="144">
        <f>IF('Crisis Indicator Data'!G101="x","x",IF(B104="Regional crisis",('Crisis Indicator Data'!G101/VLOOKUP('Impact of the crisis'!$C104,'Regional Crises'!$B$1:$R$66,5,FALSE)),'Crisis Indicator Data'!G101/VLOOKUP('Impact of the crisis'!$E104,'Country Indicator Data'!$B$4:$P$300,14,FALSE)))</f>
        <v>0.41193950455366724</v>
      </c>
      <c r="L104" s="240">
        <f t="shared" si="41"/>
        <v>2</v>
      </c>
      <c r="M104" s="240">
        <f t="shared" si="42"/>
        <v>3.5</v>
      </c>
      <c r="N104" s="240">
        <f t="shared" si="43"/>
        <v>3.7</v>
      </c>
      <c r="O104" s="240">
        <f>IF('Crisis Indicator Data'!H101="x","x",IF('Crisis Indicator Data'!H101=0,0,IF(LOG('Crisis Indicator Data'!H101)&lt;O$4,0,IF(LOG('Crisis Indicator Data'!H101)&gt;O$3,5,ROUND(5-(O$3-LOG('Crisis Indicator Data'!H101))/(O$3-O$4)*5,1)))))</f>
        <v>4.3</v>
      </c>
      <c r="P104" s="143">
        <f>IF('Crisis Indicator Data'!H101="x","x",'Crisis Indicator Data'!H101/'Crisis Indicator Data'!G101)</f>
        <v>0.26997662250918403</v>
      </c>
      <c r="Q104" s="240">
        <f t="shared" si="44"/>
        <v>1.3</v>
      </c>
      <c r="R104" s="240">
        <f t="shared" si="45"/>
        <v>2.8</v>
      </c>
      <c r="S104" s="240">
        <f>IF('Crisis Indicator Data'!I101="x","x",IF('Crisis Indicator Data'!I101=0,0,IF(LOG('Crisis Indicator Data'!I101)&lt;S$4,0,IF(LOG('Crisis Indicator Data'!I101)&gt;S$3,5,ROUND(5-(S$3-LOG('Crisis Indicator Data'!I101))/(S$3-S$4)*5,1)))))</f>
        <v>2.9</v>
      </c>
      <c r="T104" s="143">
        <f>IF('Crisis Indicator Data'!H101="x","x",IF('Crisis Indicator Data'!I101="x","x",'Crisis Indicator Data'!I101/'Crisis Indicator Data'!H101))</f>
        <v>9.4012864918357249E-3</v>
      </c>
      <c r="U104" s="240">
        <f t="shared" si="46"/>
        <v>0.3</v>
      </c>
      <c r="V104" s="240">
        <f t="shared" si="47"/>
        <v>1.6</v>
      </c>
      <c r="W104" s="240">
        <f>IF('Crisis Indicator Data'!L101="x","x",IF('Crisis Indicator Data'!L101=0,0,IF(LOG('Crisis Indicator Data'!L101)&lt;W$4,0,IF(LOG('Crisis Indicator Data'!L101)&gt;W$3,5,ROUND(5-(W$3-LOG('Crisis Indicator Data'!L101))/(W$3-W$4)*5,1)))))</f>
        <v>4</v>
      </c>
      <c r="X104" s="247">
        <f>IF(OR('Crisis Indicator Data'!L101="x",'Crisis Indicator Data'!H101="x"),"x",'Crisis Indicator Data'!L101/'Crisis Indicator Data'!H101)</f>
        <v>4.9068118093353129E-5</v>
      </c>
      <c r="Y104" s="240">
        <f t="shared" si="48"/>
        <v>2.5</v>
      </c>
      <c r="Z104" s="240">
        <f t="shared" si="49"/>
        <v>3.3</v>
      </c>
      <c r="AA104" s="240">
        <f t="shared" si="50"/>
        <v>2.5</v>
      </c>
      <c r="AB104" s="248">
        <f t="shared" si="51"/>
        <v>2.7</v>
      </c>
    </row>
    <row r="105" spans="1:28" x14ac:dyDescent="0.35">
      <c r="A105" s="149" t="str">
        <f>'Crisis Indicator Data'!A102</f>
        <v>Mindanao conflict</v>
      </c>
      <c r="B105" s="150" t="str">
        <f>'Crisis Indicator Data'!B102</f>
        <v>Conflict</v>
      </c>
      <c r="C105" s="150" t="str">
        <f>'Crisis Indicator Data'!C102</f>
        <v>PHL003</v>
      </c>
      <c r="D105" s="150" t="str">
        <f>'Crisis Indicator Data'!D102</f>
        <v>Philippines</v>
      </c>
      <c r="E105" s="151" t="str">
        <f>'Crisis Indicator Data'!E102</f>
        <v>PHL</v>
      </c>
      <c r="F105" s="246">
        <f>IF('Crisis Indicator Data'!F102="x","x",IF(LOG('Crisis Indicator Data'!F102)&lt;F$4,0,IF(LOG('Crisis Indicator Data'!F102)&gt;F$3,5,ROUND(5-(F$3-LOG('Crisis Indicator Data'!F102))/(F$3-F$4)*5,1))))</f>
        <v>3.6</v>
      </c>
      <c r="G105" s="144">
        <f>IF('Crisis Indicator Data'!F102="x","x",IF(B105="Regional crisis",('Crisis Indicator Data'!F102/VLOOKUP('Impact of the crisis'!$C105,'Regional Crises'!$B$1:$R$66,4,FALSE)),'Crisis Indicator Data'!F102/VLOOKUP('Impact of the crisis'!$E105,'Country Indicator Data'!$B$4:$P$300,15,FALSE)))</f>
        <v>0.46401046382935907</v>
      </c>
      <c r="H105" s="240">
        <f t="shared" si="39"/>
        <v>2.2999999999999998</v>
      </c>
      <c r="I105" s="240">
        <f t="shared" si="40"/>
        <v>2.95</v>
      </c>
      <c r="J105" s="240">
        <f>IF('Crisis Indicator Data'!G102="x","x",IF(LOG('Crisis Indicator Data'!G102)&lt;J$4,0,IF(LOG('Crisis Indicator Data'!G102)&gt;J$3,5,ROUND(5-(J$3-LOG('Crisis Indicator Data'!G102))/(J$3-J$4)*5,1))))</f>
        <v>4.7</v>
      </c>
      <c r="K105" s="144">
        <f>IF('Crisis Indicator Data'!G102="x","x",IF(B105="Regional crisis",('Crisis Indicator Data'!G102/VLOOKUP('Impact of the crisis'!$C105,'Regional Crises'!$B$1:$R$66,5,FALSE)),'Crisis Indicator Data'!G102/VLOOKUP('Impact of the crisis'!$E105,'Country Indicator Data'!$B$4:$P$300,14,FALSE)))</f>
        <v>0.24077114268157346</v>
      </c>
      <c r="L105" s="240">
        <f t="shared" si="41"/>
        <v>1.2</v>
      </c>
      <c r="M105" s="240">
        <f t="shared" si="42"/>
        <v>2.95</v>
      </c>
      <c r="N105" s="240">
        <f t="shared" si="43"/>
        <v>3</v>
      </c>
      <c r="O105" s="240">
        <f>IF('Crisis Indicator Data'!H102="x","x",IF('Crisis Indicator Data'!H102=0,0,IF(LOG('Crisis Indicator Data'!H102)&lt;O$4,0,IF(LOG('Crisis Indicator Data'!H102)&gt;O$3,5,ROUND(5-(O$3-LOG('Crisis Indicator Data'!H102))/(O$3-O$4)*5,1)))))</f>
        <v>0.9</v>
      </c>
      <c r="P105" s="143">
        <f>IF('Crisis Indicator Data'!H102="x","x",'Crisis Indicator Data'!H102/'Crisis Indicator Data'!G102)</f>
        <v>4.2282492762456192E-3</v>
      </c>
      <c r="Q105" s="240">
        <f t="shared" si="44"/>
        <v>0</v>
      </c>
      <c r="R105" s="240">
        <f t="shared" si="45"/>
        <v>0.45</v>
      </c>
      <c r="S105" s="240">
        <f>IF('Crisis Indicator Data'!I102="x","x",IF('Crisis Indicator Data'!I102=0,0,IF(LOG('Crisis Indicator Data'!I102)&lt;S$4,0,IF(LOG('Crisis Indicator Data'!I102)&gt;S$3,5,ROUND(5-(S$3-LOG('Crisis Indicator Data'!I102))/(S$3-S$4)*5,1)))))</f>
        <v>2.9</v>
      </c>
      <c r="T105" s="143">
        <f>IF('Crisis Indicator Data'!H102="x","x",IF('Crisis Indicator Data'!I102="x","x",'Crisis Indicator Data'!I102/'Crisis Indicator Data'!H102))</f>
        <v>1</v>
      </c>
      <c r="U105" s="240">
        <f t="shared" si="46"/>
        <v>5</v>
      </c>
      <c r="V105" s="240">
        <f t="shared" si="47"/>
        <v>4</v>
      </c>
      <c r="W105" s="240">
        <f>IF('Crisis Indicator Data'!L102="x","x",IF('Crisis Indicator Data'!L102=0,0,IF(LOG('Crisis Indicator Data'!L102)&lt;W$4,0,IF(LOG('Crisis Indicator Data'!L102)&gt;W$3,5,ROUND(5-(W$3-LOG('Crisis Indicator Data'!L102))/(W$3-W$4)*5,1)))))</f>
        <v>3.3</v>
      </c>
      <c r="X105" s="247">
        <f>IF(OR('Crisis Indicator Data'!L102="x",'Crisis Indicator Data'!H102="x"),"x",'Crisis Indicator Data'!L102/'Crisis Indicator Data'!H102)</f>
        <v>1.7117117117117118E-3</v>
      </c>
      <c r="Y105" s="240">
        <f t="shared" si="48"/>
        <v>5</v>
      </c>
      <c r="Z105" s="240">
        <f t="shared" si="49"/>
        <v>4.2</v>
      </c>
      <c r="AA105" s="240">
        <f t="shared" si="50"/>
        <v>4.0999999999999996</v>
      </c>
      <c r="AB105" s="248">
        <f t="shared" si="51"/>
        <v>2.7</v>
      </c>
    </row>
    <row r="106" spans="1:28" x14ac:dyDescent="0.35">
      <c r="A106" s="149" t="str">
        <f>'Crisis Indicator Data'!A103</f>
        <v>Typhoon RAI</v>
      </c>
      <c r="B106" s="150" t="str">
        <f>'Crisis Indicator Data'!B103</f>
        <v>Tropical cyclone</v>
      </c>
      <c r="C106" s="150" t="str">
        <f>'Crisis Indicator Data'!C103</f>
        <v>PHL010</v>
      </c>
      <c r="D106" s="150" t="str">
        <f>'Crisis Indicator Data'!D103</f>
        <v>Philippines</v>
      </c>
      <c r="E106" s="151" t="str">
        <f>'Crisis Indicator Data'!E103</f>
        <v>PHL</v>
      </c>
      <c r="F106" s="246">
        <f>IF('Crisis Indicator Data'!F103="x","x",IF(LOG('Crisis Indicator Data'!F103)&lt;F$4,0,IF(LOG('Crisis Indicator Data'!F103)&gt;F$3,5,ROUND(5-(F$3-LOG('Crisis Indicator Data'!F103))/(F$3-F$4)*5,1))))</f>
        <v>3.8</v>
      </c>
      <c r="G106" s="144">
        <f>IF('Crisis Indicator Data'!F103="x","x",IF(B106="Regional crisis",('Crisis Indicator Data'!F103/VLOOKUP('Impact of the crisis'!$C106,'Regional Crises'!$B$1:$R$66,4,FALSE)),'Crisis Indicator Data'!F103/VLOOKUP('Impact of the crisis'!$E106,'Country Indicator Data'!$B$4:$P$300,15,FALSE)))</f>
        <v>0.65695251031290869</v>
      </c>
      <c r="H106" s="240">
        <f t="shared" si="39"/>
        <v>3.2</v>
      </c>
      <c r="I106" s="240">
        <f t="shared" si="40"/>
        <v>3.5</v>
      </c>
      <c r="J106" s="240">
        <f>IF('Crisis Indicator Data'!G103="x","x",IF(LOG('Crisis Indicator Data'!G103)&lt;J$4,0,IF(LOG('Crisis Indicator Data'!G103)&gt;J$3,5,ROUND(5-(J$3-LOG('Crisis Indicator Data'!G103))/(J$3-J$4)*5,1))))</f>
        <v>4.2</v>
      </c>
      <c r="K106" s="144">
        <f>IF('Crisis Indicator Data'!G103="x","x",IF(B106="Regional crisis",('Crisis Indicator Data'!G103/VLOOKUP('Impact of the crisis'!$C106,'Regional Crises'!$B$1:$R$66,5,FALSE)),'Crisis Indicator Data'!G103/VLOOKUP('Impact of the crisis'!$E106,'Country Indicator Data'!$B$4:$P$300,14,FALSE)))</f>
        <v>0.17115919033687049</v>
      </c>
      <c r="L106" s="240">
        <f t="shared" si="41"/>
        <v>0.8</v>
      </c>
      <c r="M106" s="240">
        <f t="shared" si="42"/>
        <v>2.5</v>
      </c>
      <c r="N106" s="240">
        <f t="shared" si="43"/>
        <v>3</v>
      </c>
      <c r="O106" s="240">
        <f>IF('Crisis Indicator Data'!H103="x","x",IF('Crisis Indicator Data'!H103=0,0,IF(LOG('Crisis Indicator Data'!H103)&lt;O$4,0,IF(LOG('Crisis Indicator Data'!H103)&gt;O$3,5,ROUND(5-(O$3-LOG('Crisis Indicator Data'!H103))/(O$3-O$4)*5,1)))))</f>
        <v>4.3</v>
      </c>
      <c r="P106" s="143">
        <f>IF('Crisis Indicator Data'!H103="x","x",'Crisis Indicator Data'!H103/'Crisis Indicator Data'!G103)</f>
        <v>0.64382166970314003</v>
      </c>
      <c r="Q106" s="240">
        <f t="shared" si="44"/>
        <v>3.2</v>
      </c>
      <c r="R106" s="240">
        <f t="shared" si="45"/>
        <v>3.75</v>
      </c>
      <c r="S106" s="240">
        <f>IF('Crisis Indicator Data'!I103="x","x",IF('Crisis Indicator Data'!I103=0,0,IF(LOG('Crisis Indicator Data'!I103)&lt;S$4,0,IF(LOG('Crisis Indicator Data'!I103)&gt;S$3,5,ROUND(5-(S$3-LOG('Crisis Indicator Data'!I103))/(S$3-S$4)*5,1)))))</f>
        <v>0.7</v>
      </c>
      <c r="T106" s="143">
        <f>IF('Crisis Indicator Data'!H103="x","x",IF('Crisis Indicator Data'!I103="x","x",'Crisis Indicator Data'!I103/'Crisis Indicator Data'!H103))</f>
        <v>2.4968789013732833E-4</v>
      </c>
      <c r="U106" s="240">
        <f t="shared" si="46"/>
        <v>0</v>
      </c>
      <c r="V106" s="240">
        <f t="shared" si="47"/>
        <v>0.4</v>
      </c>
      <c r="W106" s="240">
        <f>IF('Crisis Indicator Data'!L103="x","x",IF('Crisis Indicator Data'!L103=0,0,IF(LOG('Crisis Indicator Data'!L103)&lt;W$4,0,IF(LOG('Crisis Indicator Data'!L103)&gt;W$3,5,ROUND(5-(W$3-LOG('Crisis Indicator Data'!L103))/(W$3-W$4)*5,1)))))</f>
        <v>3.7</v>
      </c>
      <c r="X106" s="247">
        <f>IF(OR('Crisis Indicator Data'!L103="x",'Crisis Indicator Data'!H103="x"),"x",'Crisis Indicator Data'!L103/'Crisis Indicator Data'!H103)</f>
        <v>3.3707865168539323E-5</v>
      </c>
      <c r="Y106" s="240">
        <f t="shared" si="48"/>
        <v>1.7</v>
      </c>
      <c r="Z106" s="240">
        <f t="shared" si="49"/>
        <v>2.7</v>
      </c>
      <c r="AA106" s="240">
        <f t="shared" si="50"/>
        <v>1.7</v>
      </c>
      <c r="AB106" s="248">
        <f t="shared" si="51"/>
        <v>2.9</v>
      </c>
    </row>
    <row r="107" spans="1:28" x14ac:dyDescent="0.35">
      <c r="A107" s="149" t="str">
        <f>'Crisis Indicator Data'!A104</f>
        <v>Displacement from Ukraine conflict in Poland</v>
      </c>
      <c r="B107" s="150" t="str">
        <f>'Crisis Indicator Data'!B104</f>
        <v>International displacement</v>
      </c>
      <c r="C107" s="150" t="str">
        <f>'Crisis Indicator Data'!C104</f>
        <v>POL002</v>
      </c>
      <c r="D107" s="150" t="str">
        <f>'Crisis Indicator Data'!D104</f>
        <v>Poland</v>
      </c>
      <c r="E107" s="151" t="str">
        <f>'Crisis Indicator Data'!E104</f>
        <v>POL</v>
      </c>
      <c r="F107" s="246">
        <f>IF('Crisis Indicator Data'!F104="x","x",IF(LOG('Crisis Indicator Data'!F104)&lt;F$4,0,IF(LOG('Crisis Indicator Data'!F104)&gt;F$3,5,ROUND(5-(F$3-LOG('Crisis Indicator Data'!F104))/(F$3-F$4)*5,1))))</f>
        <v>3.6</v>
      </c>
      <c r="G107" s="144">
        <f>IF('Crisis Indicator Data'!F104="x","x",IF(B107="Regional crisis",('Crisis Indicator Data'!F104/VLOOKUP('Impact of the crisis'!$C107,'Regional Crises'!$B$1:$R$66,4,FALSE)),'Crisis Indicator Data'!F104/VLOOKUP('Impact of the crisis'!$E107,'Country Indicator Data'!$B$4:$P$300,15,FALSE)))</f>
        <v>0.48172703223488683</v>
      </c>
      <c r="H107" s="240">
        <f t="shared" si="39"/>
        <v>2.4</v>
      </c>
      <c r="I107" s="240">
        <f t="shared" si="40"/>
        <v>3</v>
      </c>
      <c r="J107" s="240">
        <f>IF('Crisis Indicator Data'!G104="x","x",IF(LOG('Crisis Indicator Data'!G104)&lt;J$4,0,IF(LOG('Crisis Indicator Data'!G104)&gt;J$3,5,ROUND(5-(J$3-LOG('Crisis Indicator Data'!G104))/(J$3-J$4)*5,1))))</f>
        <v>1.4</v>
      </c>
      <c r="K107" s="144">
        <f>IF('Crisis Indicator Data'!G104="x","x",IF(B107="Regional crisis",('Crisis Indicator Data'!G104/VLOOKUP('Impact of the crisis'!$C107,'Regional Crises'!$B$1:$R$66,5,FALSE)),'Crisis Indicator Data'!G104/VLOOKUP('Impact of the crisis'!$E107,'Country Indicator Data'!$B$4:$P$300,14,FALSE)))</f>
        <v>6.6827078113759833E-2</v>
      </c>
      <c r="L107" s="240">
        <f t="shared" si="41"/>
        <v>0.3</v>
      </c>
      <c r="M107" s="240">
        <f t="shared" si="42"/>
        <v>0.85</v>
      </c>
      <c r="N107" s="240">
        <f t="shared" si="43"/>
        <v>2.1</v>
      </c>
      <c r="O107" s="240">
        <f>IF('Crisis Indicator Data'!H104="x","x",IF('Crisis Indicator Data'!H104=0,0,IF(LOG('Crisis Indicator Data'!H104)&lt;O$4,0,IF(LOG('Crisis Indicator Data'!H104)&gt;O$3,5,ROUND(5-(O$3-LOG('Crisis Indicator Data'!H104))/(O$3-O$4)*5,1)))))</f>
        <v>3.1</v>
      </c>
      <c r="P107" s="143">
        <f>IF('Crisis Indicator Data'!H104="x","x",'Crisis Indicator Data'!H104/'Crisis Indicator Data'!G104)</f>
        <v>0.87676317743132892</v>
      </c>
      <c r="Q107" s="240">
        <f t="shared" si="44"/>
        <v>4.4000000000000004</v>
      </c>
      <c r="R107" s="240">
        <f t="shared" si="45"/>
        <v>3.75</v>
      </c>
      <c r="S107" s="240">
        <f>IF('Crisis Indicator Data'!I104="x","x",IF('Crisis Indicator Data'!I104=0,0,IF(LOG('Crisis Indicator Data'!I104)&lt;S$4,0,IF(LOG('Crisis Indicator Data'!I104)&gt;S$3,5,ROUND(5-(S$3-LOG('Crisis Indicator Data'!I104))/(S$3-S$4)*5,1)))))</f>
        <v>4.8</v>
      </c>
      <c r="T107" s="143">
        <f>IF('Crisis Indicator Data'!H104="x","x",IF('Crisis Indicator Data'!I104="x","x",'Crisis Indicator Data'!I104/'Crisis Indicator Data'!H104))</f>
        <v>1</v>
      </c>
      <c r="U107" s="240">
        <f t="shared" si="46"/>
        <v>5</v>
      </c>
      <c r="V107" s="240">
        <f t="shared" si="47"/>
        <v>4.9000000000000004</v>
      </c>
      <c r="W107" s="240">
        <f>IF('Crisis Indicator Data'!L104="x","x",IF('Crisis Indicator Data'!L104=0,0,IF(LOG('Crisis Indicator Data'!L104)&lt;W$4,0,IF(LOG('Crisis Indicator Data'!L104)&gt;W$3,5,ROUND(5-(W$3-LOG('Crisis Indicator Data'!L104))/(W$3-W$4)*5,1)))))</f>
        <v>0</v>
      </c>
      <c r="X107" s="247">
        <f>IF(OR('Crisis Indicator Data'!L104="x",'Crisis Indicator Data'!H104="x"),"x",'Crisis Indicator Data'!L104/'Crisis Indicator Data'!H104)</f>
        <v>0</v>
      </c>
      <c r="Y107" s="240">
        <f t="shared" si="48"/>
        <v>0</v>
      </c>
      <c r="Z107" s="240">
        <f t="shared" si="49"/>
        <v>0</v>
      </c>
      <c r="AA107" s="240">
        <f t="shared" si="50"/>
        <v>3.3</v>
      </c>
      <c r="AB107" s="248">
        <f t="shared" si="51"/>
        <v>3.5</v>
      </c>
    </row>
    <row r="108" spans="1:28" x14ac:dyDescent="0.35">
      <c r="A108" s="149" t="str">
        <f>'Crisis Indicator Data'!A105</f>
        <v>Complex crisis in DPRK</v>
      </c>
      <c r="B108" s="150" t="str">
        <f>'Crisis Indicator Data'!B105</f>
        <v>Complex crisis</v>
      </c>
      <c r="C108" s="150" t="str">
        <f>'Crisis Indicator Data'!C105</f>
        <v>PRK001</v>
      </c>
      <c r="D108" s="150" t="str">
        <f>'Crisis Indicator Data'!D105</f>
        <v>DPRK</v>
      </c>
      <c r="E108" s="151" t="str">
        <f>'Crisis Indicator Data'!E105</f>
        <v>PRK</v>
      </c>
      <c r="F108" s="246">
        <f>IF('Crisis Indicator Data'!F105="x","x",IF(LOG('Crisis Indicator Data'!F105)&lt;F$4,0,IF(LOG('Crisis Indicator Data'!F105)&gt;F$3,5,ROUND(5-(F$3-LOG('Crisis Indicator Data'!F105))/(F$3-F$4)*5,1))))</f>
        <v>3.5</v>
      </c>
      <c r="G108" s="144">
        <f>IF('Crisis Indicator Data'!F105="x","x",IF(B108="Regional crisis",('Crisis Indicator Data'!F105/VLOOKUP('Impact of the crisis'!$C108,'Regional Crises'!$B$1:$R$66,4,FALSE)),'Crisis Indicator Data'!F105/VLOOKUP('Impact of the crisis'!$E108,'Country Indicator Data'!$B$4:$P$300,15,FALSE)))</f>
        <v>1</v>
      </c>
      <c r="H108" s="240">
        <f t="shared" si="39"/>
        <v>5</v>
      </c>
      <c r="I108" s="240">
        <f t="shared" si="40"/>
        <v>4.25</v>
      </c>
      <c r="J108" s="240">
        <f>IF('Crisis Indicator Data'!G105="x","x",IF(LOG('Crisis Indicator Data'!G105)&lt;J$4,0,IF(LOG('Crisis Indicator Data'!G105)&gt;J$3,5,ROUND(5-(J$3-LOG('Crisis Indicator Data'!G105))/(J$3-J$4)*5,1))))</f>
        <v>4.7</v>
      </c>
      <c r="K108" s="144">
        <f>IF('Crisis Indicator Data'!G105="x","x",IF(B108="Regional crisis",('Crisis Indicator Data'!G105/VLOOKUP('Impact of the crisis'!$C108,'Regional Crises'!$B$1:$R$66,5,FALSE)),'Crisis Indicator Data'!G105/VLOOKUP('Impact of the crisis'!$E108,'Country Indicator Data'!$B$4:$P$300,14,FALSE)))</f>
        <v>1</v>
      </c>
      <c r="L108" s="240">
        <f t="shared" si="41"/>
        <v>5</v>
      </c>
      <c r="M108" s="240">
        <f t="shared" si="42"/>
        <v>4.8499999999999996</v>
      </c>
      <c r="N108" s="240">
        <f t="shared" si="43"/>
        <v>4.5999999999999996</v>
      </c>
      <c r="O108" s="240">
        <f>IF('Crisis Indicator Data'!H105="x","x",IF('Crisis Indicator Data'!H105=0,0,IF(LOG('Crisis Indicator Data'!H105)&lt;O$4,0,IF(LOG('Crisis Indicator Data'!H105)&gt;O$3,5,ROUND(5-(O$3-LOG('Crisis Indicator Data'!H105))/(O$3-O$4)*5,1)))))</f>
        <v>4.8</v>
      </c>
      <c r="P108" s="143">
        <f>IF('Crisis Indicator Data'!H105="x","x",'Crisis Indicator Data'!H105/'Crisis Indicator Data'!G105)</f>
        <v>1</v>
      </c>
      <c r="Q108" s="240">
        <f t="shared" si="44"/>
        <v>5</v>
      </c>
      <c r="R108" s="240">
        <f t="shared" si="45"/>
        <v>4.9000000000000004</v>
      </c>
      <c r="S108" s="240">
        <f>IF('Crisis Indicator Data'!I105="x","x",IF('Crisis Indicator Data'!I105=0,0,IF(LOG('Crisis Indicator Data'!I105)&lt;S$4,0,IF(LOG('Crisis Indicator Data'!I105)&gt;S$3,5,ROUND(5-(S$3-LOG('Crisis Indicator Data'!I105))/(S$3-S$4)*5,1)))))</f>
        <v>2.2000000000000002</v>
      </c>
      <c r="T108" s="143">
        <f>IF('Crisis Indicator Data'!H105="x","x",IF('Crisis Indicator Data'!I105="x","x",'Crisis Indicator Data'!I105/'Crisis Indicator Data'!H105))</f>
        <v>1.3247097327203305E-3</v>
      </c>
      <c r="U108" s="240">
        <f t="shared" si="46"/>
        <v>0</v>
      </c>
      <c r="V108" s="240">
        <f t="shared" si="47"/>
        <v>1.1000000000000001</v>
      </c>
      <c r="W108" s="240">
        <f>IF('Crisis Indicator Data'!L105="x","x",IF('Crisis Indicator Data'!L105=0,0,IF(LOG('Crisis Indicator Data'!L105)&lt;W$4,0,IF(LOG('Crisis Indicator Data'!L105)&gt;W$3,5,ROUND(5-(W$3-LOG('Crisis Indicator Data'!L105))/(W$3-W$4)*5,1)))))</f>
        <v>1.9</v>
      </c>
      <c r="X108" s="247">
        <f>IF(OR('Crisis Indicator Data'!L105="x",'Crisis Indicator Data'!H105="x"),"x",'Crisis Indicator Data'!L105/'Crisis Indicator Data'!H105)</f>
        <v>8.5716512117197853E-7</v>
      </c>
      <c r="Y108" s="240">
        <f t="shared" si="48"/>
        <v>0</v>
      </c>
      <c r="Z108" s="240">
        <f t="shared" si="49"/>
        <v>1</v>
      </c>
      <c r="AA108" s="240">
        <f t="shared" si="50"/>
        <v>1.1000000000000001</v>
      </c>
      <c r="AB108" s="248">
        <f t="shared" si="51"/>
        <v>3.6</v>
      </c>
    </row>
    <row r="109" spans="1:28" x14ac:dyDescent="0.35">
      <c r="A109" s="149" t="str">
        <f>'Crisis Indicator Data'!A106</f>
        <v>Conflict in Palestine</v>
      </c>
      <c r="B109" s="150" t="str">
        <f>'Crisis Indicator Data'!B106</f>
        <v>Conflict</v>
      </c>
      <c r="C109" s="150" t="str">
        <f>'Crisis Indicator Data'!C106</f>
        <v>PSE002</v>
      </c>
      <c r="D109" s="150" t="str">
        <f>'Crisis Indicator Data'!D106</f>
        <v>Palestine</v>
      </c>
      <c r="E109" s="151" t="str">
        <f>'Crisis Indicator Data'!E106</f>
        <v>PSE</v>
      </c>
      <c r="F109" s="246">
        <f>IF('Crisis Indicator Data'!F106="x","x",IF(LOG('Crisis Indicator Data'!F106)&lt;F$4,0,IF(LOG('Crisis Indicator Data'!F106)&gt;F$3,5,ROUND(5-(F$3-LOG('Crisis Indicator Data'!F106))/(F$3-F$4)*5,1))))</f>
        <v>1.3</v>
      </c>
      <c r="G109" s="144">
        <f>IF('Crisis Indicator Data'!F106="x","x",IF(B109="Regional crisis",('Crisis Indicator Data'!F106/VLOOKUP('Impact of the crisis'!$C109,'Regional Crises'!$B$1:$R$66,4,FALSE)),'Crisis Indicator Data'!F106/VLOOKUP('Impact of the crisis'!$E109,'Country Indicator Data'!$B$4:$P$300,15,FALSE)))</f>
        <v>1.0008305647840532</v>
      </c>
      <c r="H109" s="240">
        <f t="shared" si="39"/>
        <v>5</v>
      </c>
      <c r="I109" s="240">
        <f t="shared" si="40"/>
        <v>3.15</v>
      </c>
      <c r="J109" s="240">
        <f>IF('Crisis Indicator Data'!G106="x","x",IF(LOG('Crisis Indicator Data'!G106)&lt;J$4,0,IF(LOG('Crisis Indicator Data'!G106)&gt;J$3,5,ROUND(5-(J$3-LOG('Crisis Indicator Data'!G106))/(J$3-J$4)*5,1))))</f>
        <v>2.4</v>
      </c>
      <c r="K109" s="144">
        <f>IF('Crisis Indicator Data'!G106="x","x",IF(B109="Regional crisis",('Crisis Indicator Data'!G106/VLOOKUP('Impact of the crisis'!$C109,'Regional Crises'!$B$1:$R$66,5,FALSE)),'Crisis Indicator Data'!G106/VLOOKUP('Impact of the crisis'!$E109,'Country Indicator Data'!$B$4:$P$300,14,FALSE)))</f>
        <v>1</v>
      </c>
      <c r="L109" s="240">
        <f t="shared" si="41"/>
        <v>5</v>
      </c>
      <c r="M109" s="240">
        <f t="shared" si="42"/>
        <v>3.7</v>
      </c>
      <c r="N109" s="240">
        <f t="shared" si="43"/>
        <v>3.4</v>
      </c>
      <c r="O109" s="240">
        <f>IF('Crisis Indicator Data'!H106="x","x",IF('Crisis Indicator Data'!H106=0,0,IF(LOG('Crisis Indicator Data'!H106)&lt;O$4,0,IF(LOG('Crisis Indicator Data'!H106)&gt;O$3,5,ROUND(5-(O$3-LOG('Crisis Indicator Data'!H106))/(O$3-O$4)*5,1)))))</f>
        <v>3.6</v>
      </c>
      <c r="P109" s="143">
        <f>IF('Crisis Indicator Data'!H106="x","x",'Crisis Indicator Data'!H106/'Crisis Indicator Data'!G106)</f>
        <v>0.8799253034547152</v>
      </c>
      <c r="Q109" s="240">
        <f t="shared" si="44"/>
        <v>4.4000000000000004</v>
      </c>
      <c r="R109" s="240">
        <f t="shared" si="45"/>
        <v>4</v>
      </c>
      <c r="S109" s="240">
        <f>IF('Crisis Indicator Data'!I106="x","x",IF('Crisis Indicator Data'!I106=0,0,IF(LOG('Crisis Indicator Data'!I106)&lt;S$4,0,IF(LOG('Crisis Indicator Data'!I106)&gt;S$3,5,ROUND(5-(S$3-LOG('Crisis Indicator Data'!I106))/(S$3-S$4)*5,1)))))</f>
        <v>5</v>
      </c>
      <c r="T109" s="143">
        <f>IF('Crisis Indicator Data'!H106="x","x",IF('Crisis Indicator Data'!I106="x","x",'Crisis Indicator Data'!I106/'Crisis Indicator Data'!H106))</f>
        <v>1.358446519524618</v>
      </c>
      <c r="U109" s="240">
        <f t="shared" si="46"/>
        <v>5</v>
      </c>
      <c r="V109" s="240">
        <f t="shared" si="47"/>
        <v>5</v>
      </c>
      <c r="W109" s="240">
        <f>IF('Crisis Indicator Data'!L106="x","x",IF('Crisis Indicator Data'!L106=0,0,IF(LOG('Crisis Indicator Data'!L106)&lt;W$4,0,IF(LOG('Crisis Indicator Data'!L106)&gt;W$3,5,ROUND(5-(W$3-LOG('Crisis Indicator Data'!L106))/(W$3-W$4)*5,1)))))</f>
        <v>2.1</v>
      </c>
      <c r="X109" s="247">
        <f>IF(OR('Crisis Indicator Data'!L106="x",'Crisis Indicator Data'!H106="x"),"x",'Crisis Indicator Data'!L106/'Crisis Indicator Data'!H106)</f>
        <v>5.9422750424448216E-6</v>
      </c>
      <c r="Y109" s="240">
        <f t="shared" si="48"/>
        <v>0.3</v>
      </c>
      <c r="Z109" s="240">
        <f t="shared" si="49"/>
        <v>1.2</v>
      </c>
      <c r="AA109" s="240">
        <f t="shared" si="50"/>
        <v>3.7</v>
      </c>
      <c r="AB109" s="248">
        <f t="shared" si="51"/>
        <v>3.9</v>
      </c>
    </row>
    <row r="110" spans="1:28" x14ac:dyDescent="0.35">
      <c r="A110" s="149" t="str">
        <f>'Crisis Indicator Data'!A107</f>
        <v>Regional Boko Haram Crisis</v>
      </c>
      <c r="B110" s="150" t="str">
        <f>'Crisis Indicator Data'!B107</f>
        <v>Regional crisis</v>
      </c>
      <c r="C110" s="150" t="str">
        <f>'Crisis Indicator Data'!C107</f>
        <v>REG001</v>
      </c>
      <c r="D110" s="150" t="str">
        <f>'Crisis Indicator Data'!D107</f>
        <v>Nigeria,Niger,Chad,Cameroon</v>
      </c>
      <c r="E110" s="151" t="str">
        <f>'Crisis Indicator Data'!E107</f>
        <v>NGA,NER,TCD,CMR</v>
      </c>
      <c r="F110" s="246">
        <f>IF('Crisis Indicator Data'!F107="x","x",IF(LOG('Crisis Indicator Data'!F107)&lt;F$4,0,IF(LOG('Crisis Indicator Data'!F107)&gt;F$3,5,ROUND(5-(F$3-LOG('Crisis Indicator Data'!F107))/(F$3-F$4)*5,1))))</f>
        <v>4.3</v>
      </c>
      <c r="G110" s="144">
        <f>IF('Crisis Indicator Data'!F107="x","x",IF(B110="Regional crisis",('Crisis Indicator Data'!F107/VLOOKUP('Impact of the crisis'!$C110,'Regional Crises'!$B$1:$R$66,4,FALSE)),'Crisis Indicator Data'!F107/VLOOKUP('Impact of the crisis'!$E110,'Country Indicator Data'!$B$4:$P$300,15,FALSE)))</f>
        <v>9.4388880078170964E-2</v>
      </c>
      <c r="H110" s="240">
        <f t="shared" si="39"/>
        <v>0.4</v>
      </c>
      <c r="I110" s="240">
        <f t="shared" si="40"/>
        <v>2.35</v>
      </c>
      <c r="J110" s="240">
        <f>IF('Crisis Indicator Data'!G107="x","x",IF(LOG('Crisis Indicator Data'!G107)&lt;J$4,0,IF(LOG('Crisis Indicator Data'!G107)&gt;J$3,5,ROUND(5-(J$3-LOG('Crisis Indicator Data'!G107))/(J$3-J$4)*5,1))))</f>
        <v>4.3</v>
      </c>
      <c r="K110" s="144">
        <f>IF('Crisis Indicator Data'!G107="x","x",IF(B110="Regional crisis",('Crisis Indicator Data'!G107/VLOOKUP('Impact of the crisis'!$C110,'Regional Crises'!$B$1:$R$66,5,FALSE)),'Crisis Indicator Data'!G107/VLOOKUP('Impact of the crisis'!$E110,'Country Indicator Data'!$B$4:$P$300,14,FALSE)))</f>
        <v>7.185617547310208E-2</v>
      </c>
      <c r="L110" s="240">
        <f t="shared" si="41"/>
        <v>0.3</v>
      </c>
      <c r="M110" s="240">
        <f t="shared" si="42"/>
        <v>2.2999999999999998</v>
      </c>
      <c r="N110" s="240">
        <f t="shared" si="43"/>
        <v>2.2999999999999998</v>
      </c>
      <c r="O110" s="240">
        <f>IF('Crisis Indicator Data'!H107="x","x",IF('Crisis Indicator Data'!H107=0,0,IF(LOG('Crisis Indicator Data'!H107)&lt;O$4,0,IF(LOG('Crisis Indicator Data'!H107)&gt;O$3,5,ROUND(5-(O$3-LOG('Crisis Indicator Data'!H107))/(O$3-O$4)*5,1)))))</f>
        <v>4.4000000000000004</v>
      </c>
      <c r="P110" s="143">
        <f>IF('Crisis Indicator Data'!H107="x","x",'Crisis Indicator Data'!H107/'Crisis Indicator Data'!G107)</f>
        <v>0.68600718114169745</v>
      </c>
      <c r="Q110" s="240">
        <f t="shared" si="44"/>
        <v>3.4</v>
      </c>
      <c r="R110" s="240">
        <f t="shared" si="45"/>
        <v>3.9000000000000004</v>
      </c>
      <c r="S110" s="240">
        <f>IF('Crisis Indicator Data'!I107="x","x",IF('Crisis Indicator Data'!I107=0,0,IF(LOG('Crisis Indicator Data'!I107)&lt;S$4,0,IF(LOG('Crisis Indicator Data'!I107)&gt;S$3,5,ROUND(5-(S$3-LOG('Crisis Indicator Data'!I107))/(S$3-S$4)*5,1)))))</f>
        <v>5</v>
      </c>
      <c r="T110" s="143">
        <f>IF('Crisis Indicator Data'!H107="x","x",IF('Crisis Indicator Data'!I107="x","x",'Crisis Indicator Data'!I107/'Crisis Indicator Data'!H107))</f>
        <v>0.39126147310930742</v>
      </c>
      <c r="U110" s="240">
        <f t="shared" si="46"/>
        <v>5</v>
      </c>
      <c r="V110" s="240">
        <f t="shared" si="47"/>
        <v>5</v>
      </c>
      <c r="W110" s="240">
        <f>IF('Crisis Indicator Data'!L107="x","x",IF('Crisis Indicator Data'!L107=0,0,IF(LOG('Crisis Indicator Data'!L107)&lt;W$4,0,IF(LOG('Crisis Indicator Data'!L107)&gt;W$3,5,ROUND(5-(W$3-LOG('Crisis Indicator Data'!L107))/(W$3-W$4)*5,1)))))</f>
        <v>4.7</v>
      </c>
      <c r="X110" s="247">
        <f>IF(OR('Crisis Indicator Data'!L107="x",'Crisis Indicator Data'!H107="x"),"x",'Crisis Indicator Data'!L107/'Crisis Indicator Data'!H107)</f>
        <v>1.3904270651596753E-4</v>
      </c>
      <c r="Y110" s="240">
        <f t="shared" si="48"/>
        <v>5</v>
      </c>
      <c r="Z110" s="240">
        <f t="shared" si="49"/>
        <v>4.9000000000000004</v>
      </c>
      <c r="AA110" s="240">
        <f t="shared" si="50"/>
        <v>5</v>
      </c>
      <c r="AB110" s="248">
        <f t="shared" si="51"/>
        <v>4.5</v>
      </c>
    </row>
    <row r="111" spans="1:28" x14ac:dyDescent="0.35">
      <c r="A111" s="149" t="str">
        <f>'Crisis Indicator Data'!A108</f>
        <v>Venezuela Regional Crisis</v>
      </c>
      <c r="B111" s="150" t="str">
        <f>'Crisis Indicator Data'!B108</f>
        <v>Regional crisis</v>
      </c>
      <c r="C111" s="150" t="str">
        <f>'Crisis Indicator Data'!C108</f>
        <v>REG002</v>
      </c>
      <c r="D111" s="150" t="str">
        <f>'Crisis Indicator Data'!D108</f>
        <v>Venezuela,Brazil,Colombia,Ecuador,Peru,Trinidad and Tobago,Chile,Dominican Republic,Panama</v>
      </c>
      <c r="E111" s="151" t="str">
        <f>'Crisis Indicator Data'!E108</f>
        <v>VEN,BRA,COL,ECU,PER,TTO,CHL,DOM,PAN</v>
      </c>
      <c r="F111" s="246">
        <f>IF('Crisis Indicator Data'!F108="x","x",IF(LOG('Crisis Indicator Data'!F108)&lt;F$4,0,IF(LOG('Crisis Indicator Data'!F108)&gt;F$3,5,ROUND(5-(F$3-LOG('Crisis Indicator Data'!F108))/(F$3-F$4)*5,1))))</f>
        <v>5</v>
      </c>
      <c r="G111" s="144">
        <f>IF('Crisis Indicator Data'!F108="x","x",IF(B111="Regional crisis",('Crisis Indicator Data'!F108/VLOOKUP('Impact of the crisis'!$C111,'Regional Crises'!$B$1:$R$66,4,FALSE)),'Crisis Indicator Data'!F108/VLOOKUP('Impact of the crisis'!$E111,'Country Indicator Data'!$B$4:$P$300,15,FALSE)))</f>
        <v>0.12549757391781644</v>
      </c>
      <c r="H111" s="240">
        <f t="shared" si="39"/>
        <v>0.5</v>
      </c>
      <c r="I111" s="240">
        <f t="shared" si="40"/>
        <v>2.75</v>
      </c>
      <c r="J111" s="240">
        <f>IF('Crisis Indicator Data'!G108="x","x",IF(LOG('Crisis Indicator Data'!G108)&lt;J$4,0,IF(LOG('Crisis Indicator Data'!G108)&gt;J$3,5,ROUND(5-(J$3-LOG('Crisis Indicator Data'!G108))/(J$3-J$4)*5,1))))</f>
        <v>5</v>
      </c>
      <c r="K111" s="144">
        <f>IF('Crisis Indicator Data'!G108="x","x",IF(B111="Regional crisis",('Crisis Indicator Data'!G108/VLOOKUP('Impact of the crisis'!$C111,'Regional Crises'!$B$1:$R$66,5,FALSE)),'Crisis Indicator Data'!G108/VLOOKUP('Impact of the crisis'!$E111,'Country Indicator Data'!$B$4:$P$300,14,FALSE)))</f>
        <v>0.2478733274007395</v>
      </c>
      <c r="L111" s="240">
        <f t="shared" si="41"/>
        <v>1.2</v>
      </c>
      <c r="M111" s="240">
        <f t="shared" si="42"/>
        <v>3.1</v>
      </c>
      <c r="N111" s="240">
        <f t="shared" si="43"/>
        <v>2.9</v>
      </c>
      <c r="O111" s="240">
        <f>IF('Crisis Indicator Data'!H108="x","x",IF('Crisis Indicator Data'!H108=0,0,IF(LOG('Crisis Indicator Data'!H108)&lt;O$4,0,IF(LOG('Crisis Indicator Data'!H108)&gt;O$3,5,ROUND(5-(O$3-LOG('Crisis Indicator Data'!H108))/(O$3-O$4)*5,1)))))</f>
        <v>5</v>
      </c>
      <c r="P111" s="143">
        <f>IF('Crisis Indicator Data'!H108="x","x",'Crisis Indicator Data'!H108/'Crisis Indicator Data'!G108)</f>
        <v>0.41013301906351962</v>
      </c>
      <c r="Q111" s="240">
        <f t="shared" si="44"/>
        <v>2</v>
      </c>
      <c r="R111" s="240">
        <f t="shared" si="45"/>
        <v>3.5</v>
      </c>
      <c r="S111" s="240">
        <f>IF('Crisis Indicator Data'!I108="x","x",IF('Crisis Indicator Data'!I108=0,0,IF(LOG('Crisis Indicator Data'!I108)&lt;S$4,0,IF(LOG('Crisis Indicator Data'!I108)&gt;S$3,5,ROUND(5-(S$3-LOG('Crisis Indicator Data'!I108))/(S$3-S$4)*5,1)))))</f>
        <v>5</v>
      </c>
      <c r="T111" s="143">
        <f>IF('Crisis Indicator Data'!H108="x","x",IF('Crisis Indicator Data'!I108="x","x",'Crisis Indicator Data'!I108/'Crisis Indicator Data'!H108))</f>
        <v>0.28423573234002925</v>
      </c>
      <c r="U111" s="240">
        <f t="shared" si="46"/>
        <v>5</v>
      </c>
      <c r="V111" s="240">
        <f t="shared" si="47"/>
        <v>5</v>
      </c>
      <c r="W111" s="240">
        <f>IF('Crisis Indicator Data'!L108="x","x",IF('Crisis Indicator Data'!L108=0,0,IF(LOG('Crisis Indicator Data'!L108)&lt;W$4,0,IF(LOG('Crisis Indicator Data'!L108)&gt;W$3,5,ROUND(5-(W$3-LOG('Crisis Indicator Data'!L108))/(W$3-W$4)*5,1)))))</f>
        <v>5</v>
      </c>
      <c r="X111" s="247">
        <f>IF(OR('Crisis Indicator Data'!L108="x",'Crisis Indicator Data'!H108="x"),"x",'Crisis Indicator Data'!L108/'Crisis Indicator Data'!H108)</f>
        <v>2.1905547425834773E-3</v>
      </c>
      <c r="Y111" s="240">
        <f t="shared" si="48"/>
        <v>5</v>
      </c>
      <c r="Z111" s="240">
        <f t="shared" si="49"/>
        <v>5</v>
      </c>
      <c r="AA111" s="240">
        <f t="shared" si="50"/>
        <v>5</v>
      </c>
      <c r="AB111" s="248">
        <f t="shared" si="51"/>
        <v>4.4000000000000004</v>
      </c>
    </row>
    <row r="112" spans="1:28" x14ac:dyDescent="0.35">
      <c r="A112" s="149" t="str">
        <f>'Crisis Indicator Data'!A109</f>
        <v>Regional Kashmir conflict</v>
      </c>
      <c r="B112" s="150" t="str">
        <f>'Crisis Indicator Data'!B109</f>
        <v>Regional crisis</v>
      </c>
      <c r="C112" s="150" t="str">
        <f>'Crisis Indicator Data'!C109</f>
        <v>REG003</v>
      </c>
      <c r="D112" s="150" t="str">
        <f>'Crisis Indicator Data'!D109</f>
        <v>India,Pakistan</v>
      </c>
      <c r="E112" s="151" t="str">
        <f>'Crisis Indicator Data'!E109</f>
        <v>IND,PAK</v>
      </c>
      <c r="F112" s="246">
        <f>IF('Crisis Indicator Data'!F109="x","x",IF(LOG('Crisis Indicator Data'!F109)&lt;F$4,0,IF(LOG('Crisis Indicator Data'!F109)&gt;F$3,5,ROUND(5-(F$3-LOG('Crisis Indicator Data'!F109))/(F$3-F$4)*5,1))))</f>
        <v>4</v>
      </c>
      <c r="G112" s="144">
        <f>IF('Crisis Indicator Data'!F109="x","x",IF(B112="Regional crisis",('Crisis Indicator Data'!F109/VLOOKUP('Impact of the crisis'!$C112,'Regional Crises'!$B$1:$R$66,4,FALSE)),'Crisis Indicator Data'!F109/VLOOKUP('Impact of the crisis'!$E112,'Country Indicator Data'!$B$4:$P$300,15,FALSE)))</f>
        <v>6.2908278958459643E-2</v>
      </c>
      <c r="H112" s="240">
        <f t="shared" si="39"/>
        <v>0.2</v>
      </c>
      <c r="I112" s="240">
        <f t="shared" si="40"/>
        <v>2.1</v>
      </c>
      <c r="J112" s="240">
        <f>IF('Crisis Indicator Data'!G109="x","x",IF(LOG('Crisis Indicator Data'!G109)&lt;J$4,0,IF(LOG('Crisis Indicator Data'!G109)&gt;J$3,5,ROUND(5-(J$3-LOG('Crisis Indicator Data'!G109))/(J$3-J$4)*5,1))))</f>
        <v>4.0999999999999996</v>
      </c>
      <c r="K112" s="144">
        <f>IF('Crisis Indicator Data'!G109="x","x",IF(B112="Regional crisis",('Crisis Indicator Data'!G109/VLOOKUP('Impact of the crisis'!$C112,'Regional Crises'!$B$1:$R$66,5,FALSE)),'Crisis Indicator Data'!G109/VLOOKUP('Impact of the crisis'!$E112,'Country Indicator Data'!$B$4:$P$300,14,FALSE)))</f>
        <v>1.0877929793786052E-2</v>
      </c>
      <c r="L112" s="240">
        <f t="shared" si="41"/>
        <v>0</v>
      </c>
      <c r="M112" s="240">
        <f t="shared" si="42"/>
        <v>2.0499999999999998</v>
      </c>
      <c r="N112" s="240">
        <f t="shared" si="43"/>
        <v>2.1</v>
      </c>
      <c r="O112" s="240">
        <f>IF('Crisis Indicator Data'!H109="x","x",IF('Crisis Indicator Data'!H109=0,0,IF(LOG('Crisis Indicator Data'!H109)&lt;O$4,0,IF(LOG('Crisis Indicator Data'!H109)&gt;O$3,5,ROUND(5-(O$3-LOG('Crisis Indicator Data'!H109))/(O$3-O$4)*5,1)))))</f>
        <v>4.5999999999999996</v>
      </c>
      <c r="P112" s="143">
        <f>IF('Crisis Indicator Data'!H109="x","x",'Crisis Indicator Data'!H109/'Crisis Indicator Data'!G109)</f>
        <v>1</v>
      </c>
      <c r="Q112" s="240">
        <f t="shared" si="44"/>
        <v>5</v>
      </c>
      <c r="R112" s="240">
        <f t="shared" si="45"/>
        <v>4.8</v>
      </c>
      <c r="S112" s="240" t="str">
        <f>IF('Crisis Indicator Data'!I109="x","x",IF('Crisis Indicator Data'!I109=0,0,IF(LOG('Crisis Indicator Data'!I109)&lt;S$4,0,IF(LOG('Crisis Indicator Data'!I109)&gt;S$3,5,ROUND(5-(S$3-LOG('Crisis Indicator Data'!I109))/(S$3-S$4)*5,1)))))</f>
        <v>x</v>
      </c>
      <c r="T112" s="143" t="str">
        <f>IF('Crisis Indicator Data'!H109="x","x",IF('Crisis Indicator Data'!I109="x","x",'Crisis Indicator Data'!I109/'Crisis Indicator Data'!H109))</f>
        <v>x</v>
      </c>
      <c r="U112" s="240" t="str">
        <f t="shared" si="46"/>
        <v>x</v>
      </c>
      <c r="V112" s="240" t="str">
        <f t="shared" si="47"/>
        <v>x</v>
      </c>
      <c r="W112" s="240">
        <f>IF('Crisis Indicator Data'!L109="x","x",IF('Crisis Indicator Data'!L109=0,0,IF(LOG('Crisis Indicator Data'!L109)&lt;W$4,0,IF(LOG('Crisis Indicator Data'!L109)&gt;W$3,5,ROUND(5-(W$3-LOG('Crisis Indicator Data'!L109))/(W$3-W$4)*5,1)))))</f>
        <v>4.5</v>
      </c>
      <c r="X112" s="247">
        <f>IF(OR('Crisis Indicator Data'!L109="x",'Crisis Indicator Data'!H109="x"),"x",'Crisis Indicator Data'!L109/'Crisis Indicator Data'!H109)</f>
        <v>7.6923076923076926E-5</v>
      </c>
      <c r="Y112" s="240">
        <f t="shared" si="48"/>
        <v>3.8</v>
      </c>
      <c r="Z112" s="240">
        <f t="shared" si="49"/>
        <v>4.2</v>
      </c>
      <c r="AA112" s="240">
        <f t="shared" si="50"/>
        <v>4.2</v>
      </c>
      <c r="AB112" s="248">
        <f t="shared" si="51"/>
        <v>4.5</v>
      </c>
    </row>
    <row r="113" spans="1:28" x14ac:dyDescent="0.35">
      <c r="A113" s="149" t="str">
        <f>'Crisis Indicator Data'!A110</f>
        <v>Syrian Regional Crisis</v>
      </c>
      <c r="B113" s="150" t="str">
        <f>'Crisis Indicator Data'!B110</f>
        <v>Regional crisis</v>
      </c>
      <c r="C113" s="150" t="str">
        <f>'Crisis Indicator Data'!C110</f>
        <v>REG004</v>
      </c>
      <c r="D113" s="150" t="str">
        <f>'Crisis Indicator Data'!D110</f>
        <v>Syria,Turkey,Iraq,Egypt,Jordan,Lebanon</v>
      </c>
      <c r="E113" s="151" t="str">
        <f>'Crisis Indicator Data'!E110</f>
        <v>SYR,TUR,IRQ,EGY,JOR,LBN</v>
      </c>
      <c r="F113" s="246">
        <f>IF('Crisis Indicator Data'!F110="x","x",IF(LOG('Crisis Indicator Data'!F110)&lt;F$4,0,IF(LOG('Crisis Indicator Data'!F110)&gt;F$3,5,ROUND(5-(F$3-LOG('Crisis Indicator Data'!F110))/(F$3-F$4)*5,1))))</f>
        <v>4.5</v>
      </c>
      <c r="G113" s="144">
        <f>IF('Crisis Indicator Data'!F110="x","x",IF(B113="Regional crisis",('Crisis Indicator Data'!F110/VLOOKUP('Impact of the crisis'!$C113,'Regional Crises'!$B$1:$R$66,4,FALSE)),'Crisis Indicator Data'!F110/VLOOKUP('Impact of the crisis'!$E113,'Country Indicator Data'!$B$4:$P$300,15,FALSE)))</f>
        <v>0.20138112198030653</v>
      </c>
      <c r="H113" s="240">
        <f t="shared" si="39"/>
        <v>0.9</v>
      </c>
      <c r="I113" s="240">
        <f t="shared" si="40"/>
        <v>2.7</v>
      </c>
      <c r="J113" s="240">
        <f>IF('Crisis Indicator Data'!G110="x","x",IF(LOG('Crisis Indicator Data'!G110)&lt;J$4,0,IF(LOG('Crisis Indicator Data'!G110)&gt;J$3,5,ROUND(5-(J$3-LOG('Crisis Indicator Data'!G110))/(J$3-J$4)*5,1))))</f>
        <v>5</v>
      </c>
      <c r="K113" s="144">
        <f>IF('Crisis Indicator Data'!G110="x","x",IF(B113="Regional crisis",('Crisis Indicator Data'!G110/VLOOKUP('Impact of the crisis'!$C113,'Regional Crises'!$B$1:$R$66,5,FALSE)),'Crisis Indicator Data'!G110/VLOOKUP('Impact of the crisis'!$E113,'Country Indicator Data'!$B$4:$P$300,14,FALSE)))</f>
        <v>0.3830296860731448</v>
      </c>
      <c r="L113" s="240">
        <f t="shared" si="41"/>
        <v>1.9</v>
      </c>
      <c r="M113" s="240">
        <f t="shared" si="42"/>
        <v>3.45</v>
      </c>
      <c r="N113" s="240">
        <f t="shared" si="43"/>
        <v>3.1</v>
      </c>
      <c r="O113" s="240">
        <f>IF('Crisis Indicator Data'!H110="x","x",IF('Crisis Indicator Data'!H110=0,0,IF(LOG('Crisis Indicator Data'!H110)&lt;O$4,0,IF(LOG('Crisis Indicator Data'!H110)&gt;O$3,5,ROUND(5-(O$3-LOG('Crisis Indicator Data'!H110))/(O$3-O$4)*5,1)))))</f>
        <v>5</v>
      </c>
      <c r="P113" s="143">
        <f>IF('Crisis Indicator Data'!H110="x","x",'Crisis Indicator Data'!H110/'Crisis Indicator Data'!G110)</f>
        <v>0.44338700852028451</v>
      </c>
      <c r="Q113" s="240">
        <f t="shared" si="44"/>
        <v>2.2000000000000002</v>
      </c>
      <c r="R113" s="240">
        <f t="shared" si="45"/>
        <v>3.6</v>
      </c>
      <c r="S113" s="240">
        <f>IF('Crisis Indicator Data'!I110="x","x",IF('Crisis Indicator Data'!I110=0,0,IF(LOG('Crisis Indicator Data'!I110)&lt;S$4,0,IF(LOG('Crisis Indicator Data'!I110)&gt;S$3,5,ROUND(5-(S$3-LOG('Crisis Indicator Data'!I110))/(S$3-S$4)*5,1)))))</f>
        <v>5</v>
      </c>
      <c r="T113" s="143">
        <f>IF('Crisis Indicator Data'!H110="x","x",IF('Crisis Indicator Data'!I110="x","x",'Crisis Indicator Data'!I110/'Crisis Indicator Data'!H110))</f>
        <v>0.66787870774384062</v>
      </c>
      <c r="U113" s="240">
        <f t="shared" si="46"/>
        <v>5</v>
      </c>
      <c r="V113" s="240">
        <f t="shared" si="47"/>
        <v>5</v>
      </c>
      <c r="W113" s="240">
        <f>IF('Crisis Indicator Data'!L110="x","x",IF('Crisis Indicator Data'!L110=0,0,IF(LOG('Crisis Indicator Data'!L110)&lt;W$4,0,IF(LOG('Crisis Indicator Data'!L110)&gt;W$3,5,ROUND(5-(W$3-LOG('Crisis Indicator Data'!L110))/(W$3-W$4)*5,1)))))</f>
        <v>4.8</v>
      </c>
      <c r="X113" s="247">
        <f>IF(OR('Crisis Indicator Data'!L110="x",'Crisis Indicator Data'!H110="x"),"x",'Crisis Indicator Data'!L110/'Crisis Indicator Data'!H110)</f>
        <v>5.3902772268500152E-5</v>
      </c>
      <c r="Y113" s="240">
        <f t="shared" si="48"/>
        <v>2.7</v>
      </c>
      <c r="Z113" s="240">
        <f t="shared" si="49"/>
        <v>3.8</v>
      </c>
      <c r="AA113" s="240">
        <f t="shared" si="50"/>
        <v>4.5</v>
      </c>
      <c r="AB113" s="248">
        <f t="shared" si="51"/>
        <v>4.0999999999999996</v>
      </c>
    </row>
    <row r="114" spans="1:28" x14ac:dyDescent="0.35">
      <c r="A114" s="149" t="str">
        <f>'Crisis Indicator Data'!A111</f>
        <v xml:space="preserve">Eastern Mediterranean Route </v>
      </c>
      <c r="B114" s="150" t="str">
        <f>'Crisis Indicator Data'!B111</f>
        <v>Regional crisis</v>
      </c>
      <c r="C114" s="150" t="str">
        <f>'Crisis Indicator Data'!C111</f>
        <v>REG006</v>
      </c>
      <c r="D114" s="150" t="str">
        <f>'Crisis Indicator Data'!D111</f>
        <v>Turkey,Greece</v>
      </c>
      <c r="E114" s="151" t="str">
        <f>'Crisis Indicator Data'!E111</f>
        <v>TUR,GRC</v>
      </c>
      <c r="F114" s="246">
        <f>IF('Crisis Indicator Data'!F111="x","x",IF(LOG('Crisis Indicator Data'!F111)&lt;F$4,0,IF(LOG('Crisis Indicator Data'!F111)&gt;F$3,5,ROUND(5-(F$3-LOG('Crisis Indicator Data'!F111))/(F$3-F$4)*5,1))))</f>
        <v>3.8</v>
      </c>
      <c r="G114" s="144">
        <f>IF('Crisis Indicator Data'!F111="x","x",IF(B114="Regional crisis",('Crisis Indicator Data'!F111/VLOOKUP('Impact of the crisis'!$C114,'Regional Crises'!$B$1:$R$66,4,FALSE)),'Crisis Indicator Data'!F111/VLOOKUP('Impact of the crisis'!$E114,'Country Indicator Data'!$B$4:$P$300,15,FALSE)))</f>
        <v>0.20129322337595851</v>
      </c>
      <c r="H114" s="240">
        <f t="shared" si="39"/>
        <v>0.9</v>
      </c>
      <c r="I114" s="240">
        <f t="shared" si="40"/>
        <v>2.35</v>
      </c>
      <c r="J114" s="240">
        <f>IF('Crisis Indicator Data'!G111="x","x",IF(LOG('Crisis Indicator Data'!G111)&lt;J$4,0,IF(LOG('Crisis Indicator Data'!G111)&gt;J$3,5,ROUND(5-(J$3-LOG('Crisis Indicator Data'!G111))/(J$3-J$4)*5,1))))</f>
        <v>5</v>
      </c>
      <c r="K114" s="144">
        <f>IF('Crisis Indicator Data'!G111="x","x",IF(B114="Regional crisis",('Crisis Indicator Data'!G111/VLOOKUP('Impact of the crisis'!$C114,'Regional Crises'!$B$1:$R$66,5,FALSE)),'Crisis Indicator Data'!G111/VLOOKUP('Impact of the crisis'!$E114,'Country Indicator Data'!$B$4:$P$300,14,FALSE)))</f>
        <v>0.39946020310645763</v>
      </c>
      <c r="L114" s="240">
        <f t="shared" si="41"/>
        <v>2</v>
      </c>
      <c r="M114" s="240">
        <f t="shared" si="42"/>
        <v>3.5</v>
      </c>
      <c r="N114" s="240">
        <f t="shared" si="43"/>
        <v>3</v>
      </c>
      <c r="O114" s="240">
        <f>IF('Crisis Indicator Data'!H111="x","x",IF('Crisis Indicator Data'!H111=0,0,IF(LOG('Crisis Indicator Data'!H111)&lt;O$4,0,IF(LOG('Crisis Indicator Data'!H111)&gt;O$3,5,ROUND(5-(O$3-LOG('Crisis Indicator Data'!H111))/(O$3-O$4)*5,1)))))</f>
        <v>4.3</v>
      </c>
      <c r="P114" s="143">
        <f>IF('Crisis Indicator Data'!H111="x","x",'Crisis Indicator Data'!H111/'Crisis Indicator Data'!G111)</f>
        <v>0.33546283881483818</v>
      </c>
      <c r="Q114" s="240">
        <f t="shared" si="44"/>
        <v>1.6</v>
      </c>
      <c r="R114" s="240">
        <f t="shared" si="45"/>
        <v>2.95</v>
      </c>
      <c r="S114" s="240">
        <f>IF('Crisis Indicator Data'!I111="x","x",IF('Crisis Indicator Data'!I111=0,0,IF(LOG('Crisis Indicator Data'!I111)&lt;S$4,0,IF(LOG('Crisis Indicator Data'!I111)&gt;S$3,5,ROUND(5-(S$3-LOG('Crisis Indicator Data'!I111))/(S$3-S$4)*5,1)))))</f>
        <v>5</v>
      </c>
      <c r="T114" s="143">
        <f>IF('Crisis Indicator Data'!H111="x","x",IF('Crisis Indicator Data'!I111="x","x",'Crisis Indicator Data'!I111/'Crisis Indicator Data'!H111))</f>
        <v>0.33385579937304077</v>
      </c>
      <c r="U114" s="240">
        <f t="shared" si="46"/>
        <v>5</v>
      </c>
      <c r="V114" s="240">
        <f t="shared" si="47"/>
        <v>5</v>
      </c>
      <c r="W114" s="240">
        <f>IF('Crisis Indicator Data'!L111="x","x",IF('Crisis Indicator Data'!L111=0,0,IF(LOG('Crisis Indicator Data'!L111)&lt;W$4,0,IF(LOG('Crisis Indicator Data'!L111)&gt;W$3,5,ROUND(5-(W$3-LOG('Crisis Indicator Data'!L111))/(W$3-W$4)*5,1)))))</f>
        <v>2.9</v>
      </c>
      <c r="X114" s="247">
        <f>IF(OR('Crisis Indicator Data'!L111="x",'Crisis Indicator Data'!H111="x"),"x",'Crisis Indicator Data'!L111/'Crisis Indicator Data'!H111)</f>
        <v>7.915360501567398E-6</v>
      </c>
      <c r="Y114" s="240">
        <f t="shared" si="48"/>
        <v>0.4</v>
      </c>
      <c r="Z114" s="240">
        <f t="shared" si="49"/>
        <v>1.7</v>
      </c>
      <c r="AA114" s="240">
        <f t="shared" si="50"/>
        <v>3.9</v>
      </c>
      <c r="AB114" s="248">
        <f t="shared" si="51"/>
        <v>3.5</v>
      </c>
    </row>
    <row r="115" spans="1:28" x14ac:dyDescent="0.35">
      <c r="A115" s="149" t="str">
        <f>'Crisis Indicator Data'!A112</f>
        <v>Central Mediterranean Route</v>
      </c>
      <c r="B115" s="150" t="str">
        <f>'Crisis Indicator Data'!B112</f>
        <v>Regional crisis</v>
      </c>
      <c r="C115" s="150" t="str">
        <f>'Crisis Indicator Data'!C112</f>
        <v>REG007</v>
      </c>
      <c r="D115" s="150" t="str">
        <f>'Crisis Indicator Data'!D112</f>
        <v>Algeria,Tunisia,Libya,Italy</v>
      </c>
      <c r="E115" s="151" t="str">
        <f>'Crisis Indicator Data'!E112</f>
        <v>DZA,TUN,LBY,ITA</v>
      </c>
      <c r="F115" s="246" t="str">
        <f>IF('Crisis Indicator Data'!F112="x","x",IF(LOG('Crisis Indicator Data'!F112)&lt;F$4,0,IF(LOG('Crisis Indicator Data'!F112)&gt;F$3,5,ROUND(5-(F$3-LOG('Crisis Indicator Data'!F112))/(F$3-F$4)*5,1))))</f>
        <v>x</v>
      </c>
      <c r="G115" s="144" t="str">
        <f>IF('Crisis Indicator Data'!F112="x","x",IF(B115="Regional crisis",('Crisis Indicator Data'!F112/VLOOKUP('Impact of the crisis'!$C115,'Regional Crises'!$B$1:$R$66,4,FALSE)),'Crisis Indicator Data'!F112/VLOOKUP('Impact of the crisis'!$E115,'Country Indicator Data'!$B$4:$P$300,15,FALSE)))</f>
        <v>x</v>
      </c>
      <c r="H115" s="240" t="str">
        <f t="shared" si="39"/>
        <v>x</v>
      </c>
      <c r="I115" s="240" t="str">
        <f t="shared" si="40"/>
        <v>x</v>
      </c>
      <c r="J115" s="240" t="str">
        <f>IF('Crisis Indicator Data'!G112="x","x",IF(LOG('Crisis Indicator Data'!G112)&lt;J$4,0,IF(LOG('Crisis Indicator Data'!G112)&gt;J$3,5,ROUND(5-(J$3-LOG('Crisis Indicator Data'!G112))/(J$3-J$4)*5,1))))</f>
        <v>x</v>
      </c>
      <c r="K115" s="144" t="str">
        <f>IF('Crisis Indicator Data'!G112="x","x",IF(B115="Regional crisis",('Crisis Indicator Data'!G112/VLOOKUP('Impact of the crisis'!$C115,'Regional Crises'!$B$1:$R$66,5,FALSE)),'Crisis Indicator Data'!G112/VLOOKUP('Impact of the crisis'!$E115,'Country Indicator Data'!$B$4:$P$300,14,FALSE)))</f>
        <v>x</v>
      </c>
      <c r="L115" s="240" t="str">
        <f t="shared" si="41"/>
        <v>x</v>
      </c>
      <c r="M115" s="240" t="str">
        <f t="shared" si="42"/>
        <v>x</v>
      </c>
      <c r="N115" s="240" t="str">
        <f t="shared" si="43"/>
        <v>x</v>
      </c>
      <c r="O115" s="240" t="str">
        <f>IF('Crisis Indicator Data'!H112="x","x",IF('Crisis Indicator Data'!H112=0,0,IF(LOG('Crisis Indicator Data'!H112)&lt;O$4,0,IF(LOG('Crisis Indicator Data'!H112)&gt;O$3,5,ROUND(5-(O$3-LOG('Crisis Indicator Data'!H112))/(O$3-O$4)*5,1)))))</f>
        <v>x</v>
      </c>
      <c r="P115" s="143" t="str">
        <f>IF('Crisis Indicator Data'!H112="x","x",'Crisis Indicator Data'!H112/'Crisis Indicator Data'!G112)</f>
        <v>x</v>
      </c>
      <c r="Q115" s="240" t="str">
        <f t="shared" si="44"/>
        <v>x</v>
      </c>
      <c r="R115" s="240" t="str">
        <f t="shared" si="45"/>
        <v>x</v>
      </c>
      <c r="S115" s="240" t="str">
        <f>IF('Crisis Indicator Data'!I112="x","x",IF('Crisis Indicator Data'!I112=0,0,IF(LOG('Crisis Indicator Data'!I112)&lt;S$4,0,IF(LOG('Crisis Indicator Data'!I112)&gt;S$3,5,ROUND(5-(S$3-LOG('Crisis Indicator Data'!I112))/(S$3-S$4)*5,1)))))</f>
        <v>x</v>
      </c>
      <c r="T115" s="143" t="str">
        <f>IF('Crisis Indicator Data'!H112="x","x",IF('Crisis Indicator Data'!I112="x","x",'Crisis Indicator Data'!I112/'Crisis Indicator Data'!H112))</f>
        <v>x</v>
      </c>
      <c r="U115" s="240" t="str">
        <f t="shared" si="46"/>
        <v>x</v>
      </c>
      <c r="V115" s="240" t="str">
        <f t="shared" si="47"/>
        <v>x</v>
      </c>
      <c r="W115" s="240">
        <f>IF('Crisis Indicator Data'!L112="x","x",IF('Crisis Indicator Data'!L112=0,0,IF(LOG('Crisis Indicator Data'!L112)&lt;W$4,0,IF(LOG('Crisis Indicator Data'!L112)&gt;W$3,5,ROUND(5-(W$3-LOG('Crisis Indicator Data'!L112))/(W$3-W$4)*5,1)))))</f>
        <v>4</v>
      </c>
      <c r="X115" s="247" t="str">
        <f>IF(OR('Crisis Indicator Data'!L112="x",'Crisis Indicator Data'!H112="x"),"x",'Crisis Indicator Data'!L112/'Crisis Indicator Data'!H112)</f>
        <v>x</v>
      </c>
      <c r="Y115" s="240" t="str">
        <f t="shared" si="48"/>
        <v>x</v>
      </c>
      <c r="Z115" s="240">
        <f t="shared" si="49"/>
        <v>4</v>
      </c>
      <c r="AA115" s="240">
        <f t="shared" si="50"/>
        <v>4</v>
      </c>
      <c r="AB115" s="248">
        <f t="shared" si="51"/>
        <v>4</v>
      </c>
    </row>
    <row r="116" spans="1:28" x14ac:dyDescent="0.35">
      <c r="A116" s="149" t="str">
        <f>'Crisis Indicator Data'!A113</f>
        <v>Western Mediterranean Route</v>
      </c>
      <c r="B116" s="150" t="str">
        <f>'Crisis Indicator Data'!B113</f>
        <v>Regional crisis</v>
      </c>
      <c r="C116" s="150" t="str">
        <f>'Crisis Indicator Data'!C113</f>
        <v>REG008</v>
      </c>
      <c r="D116" s="150" t="str">
        <f>'Crisis Indicator Data'!D113</f>
        <v>Algeria,Morocco,Spain</v>
      </c>
      <c r="E116" s="151" t="str">
        <f>'Crisis Indicator Data'!E113</f>
        <v>DZA,MAR,ESP</v>
      </c>
      <c r="F116" s="246" t="str">
        <f>IF('Crisis Indicator Data'!F113="x","x",IF(LOG('Crisis Indicator Data'!F113)&lt;F$4,0,IF(LOG('Crisis Indicator Data'!F113)&gt;F$3,5,ROUND(5-(F$3-LOG('Crisis Indicator Data'!F113))/(F$3-F$4)*5,1))))</f>
        <v>x</v>
      </c>
      <c r="G116" s="144" t="str">
        <f>IF('Crisis Indicator Data'!F113="x","x",IF(B116="Regional crisis",('Crisis Indicator Data'!F113/VLOOKUP('Impact of the crisis'!$C116,'Regional Crises'!$B$1:$R$66,4,FALSE)),'Crisis Indicator Data'!F113/VLOOKUP('Impact of the crisis'!$E116,'Country Indicator Data'!$B$4:$P$300,15,FALSE)))</f>
        <v>x</v>
      </c>
      <c r="H116" s="240" t="str">
        <f t="shared" si="39"/>
        <v>x</v>
      </c>
      <c r="I116" s="240" t="str">
        <f t="shared" si="40"/>
        <v>x</v>
      </c>
      <c r="J116" s="240" t="str">
        <f>IF('Crisis Indicator Data'!G113="x","x",IF(LOG('Crisis Indicator Data'!G113)&lt;J$4,0,IF(LOG('Crisis Indicator Data'!G113)&gt;J$3,5,ROUND(5-(J$3-LOG('Crisis Indicator Data'!G113))/(J$3-J$4)*5,1))))</f>
        <v>x</v>
      </c>
      <c r="K116" s="144" t="str">
        <f>IF('Crisis Indicator Data'!G113="x","x",IF(B116="Regional crisis",('Crisis Indicator Data'!G113/VLOOKUP('Impact of the crisis'!$C116,'Regional Crises'!$B$1:$R$66,5,FALSE)),'Crisis Indicator Data'!G113/VLOOKUP('Impact of the crisis'!$E116,'Country Indicator Data'!$B$4:$P$300,14,FALSE)))</f>
        <v>x</v>
      </c>
      <c r="L116" s="240" t="str">
        <f t="shared" si="41"/>
        <v>x</v>
      </c>
      <c r="M116" s="240" t="str">
        <f t="shared" si="42"/>
        <v>x</v>
      </c>
      <c r="N116" s="240" t="str">
        <f t="shared" si="43"/>
        <v>x</v>
      </c>
      <c r="O116" s="240" t="str">
        <f>IF('Crisis Indicator Data'!H113="x","x",IF('Crisis Indicator Data'!H113=0,0,IF(LOG('Crisis Indicator Data'!H113)&lt;O$4,0,IF(LOG('Crisis Indicator Data'!H113)&gt;O$3,5,ROUND(5-(O$3-LOG('Crisis Indicator Data'!H113))/(O$3-O$4)*5,1)))))</f>
        <v>x</v>
      </c>
      <c r="P116" s="143" t="str">
        <f>IF('Crisis Indicator Data'!H113="x","x",'Crisis Indicator Data'!H113/'Crisis Indicator Data'!G113)</f>
        <v>x</v>
      </c>
      <c r="Q116" s="240" t="str">
        <f t="shared" si="44"/>
        <v>x</v>
      </c>
      <c r="R116" s="240" t="str">
        <f t="shared" si="45"/>
        <v>x</v>
      </c>
      <c r="S116" s="240" t="str">
        <f>IF('Crisis Indicator Data'!I113="x","x",IF('Crisis Indicator Data'!I113=0,0,IF(LOG('Crisis Indicator Data'!I113)&lt;S$4,0,IF(LOG('Crisis Indicator Data'!I113)&gt;S$3,5,ROUND(5-(S$3-LOG('Crisis Indicator Data'!I113))/(S$3-S$4)*5,1)))))</f>
        <v>x</v>
      </c>
      <c r="T116" s="143" t="str">
        <f>IF('Crisis Indicator Data'!H113="x","x",IF('Crisis Indicator Data'!I113="x","x",'Crisis Indicator Data'!I113/'Crisis Indicator Data'!H113))</f>
        <v>x</v>
      </c>
      <c r="U116" s="240" t="str">
        <f t="shared" si="46"/>
        <v>x</v>
      </c>
      <c r="V116" s="240" t="str">
        <f t="shared" si="47"/>
        <v>x</v>
      </c>
      <c r="W116" s="240">
        <f>IF('Crisis Indicator Data'!L113="x","x",IF('Crisis Indicator Data'!L113=0,0,IF(LOG('Crisis Indicator Data'!L113)&lt;W$4,0,IF(LOG('Crisis Indicator Data'!L113)&gt;W$3,5,ROUND(5-(W$3-LOG('Crisis Indicator Data'!L113))/(W$3-W$4)*5,1)))))</f>
        <v>3.2</v>
      </c>
      <c r="X116" s="247" t="str">
        <f>IF(OR('Crisis Indicator Data'!L113="x",'Crisis Indicator Data'!H113="x"),"x",'Crisis Indicator Data'!L113/'Crisis Indicator Data'!H113)</f>
        <v>x</v>
      </c>
      <c r="Y116" s="240" t="str">
        <f t="shared" si="48"/>
        <v>x</v>
      </c>
      <c r="Z116" s="240">
        <f t="shared" si="49"/>
        <v>3.2</v>
      </c>
      <c r="AA116" s="240">
        <f t="shared" si="50"/>
        <v>3.2</v>
      </c>
      <c r="AB116" s="248">
        <f t="shared" si="51"/>
        <v>3.2</v>
      </c>
    </row>
    <row r="117" spans="1:28" x14ac:dyDescent="0.35">
      <c r="A117" s="149" t="str">
        <f>'Crisis Indicator Data'!A114</f>
        <v>Rohingya Regional Crisis</v>
      </c>
      <c r="B117" s="150" t="str">
        <f>'Crisis Indicator Data'!B114</f>
        <v>Regional crisis</v>
      </c>
      <c r="C117" s="150" t="str">
        <f>'Crisis Indicator Data'!C114</f>
        <v>REG011</v>
      </c>
      <c r="D117" s="150" t="str">
        <f>'Crisis Indicator Data'!D114</f>
        <v>Bangladesh,Myanmar</v>
      </c>
      <c r="E117" s="151" t="str">
        <f>'Crisis Indicator Data'!E114</f>
        <v>BGD,MMR</v>
      </c>
      <c r="F117" s="246">
        <f>IF('Crisis Indicator Data'!F114="x","x",IF(LOG('Crisis Indicator Data'!F114)&lt;F$4,0,IF(LOG('Crisis Indicator Data'!F114)&gt;F$3,5,ROUND(5-(F$3-LOG('Crisis Indicator Data'!F114))/(F$3-F$4)*5,1))))</f>
        <v>2.8</v>
      </c>
      <c r="G117" s="144">
        <f>IF('Crisis Indicator Data'!F114="x","x",IF(B117="Regional crisis",('Crisis Indicator Data'!F114/VLOOKUP('Impact of the crisis'!$C117,'Regional Crises'!$B$1:$R$66,4,FALSE)),'Crisis Indicator Data'!F114/VLOOKUP('Impact of the crisis'!$E117,'Country Indicator Data'!$B$4:$P$300,15,FALSE)))</f>
        <v>5.8100223428024261E-2</v>
      </c>
      <c r="H117" s="240">
        <f t="shared" si="39"/>
        <v>0.2</v>
      </c>
      <c r="I117" s="240">
        <f t="shared" si="40"/>
        <v>1.5</v>
      </c>
      <c r="J117" s="240">
        <f>IF('Crisis Indicator Data'!G114="x","x",IF(LOG('Crisis Indicator Data'!G114)&lt;J$4,0,IF(LOG('Crisis Indicator Data'!G114)&gt;J$3,5,ROUND(5-(J$3-LOG('Crisis Indicator Data'!G114))/(J$3-J$4)*5,1))))</f>
        <v>2.4</v>
      </c>
      <c r="K117" s="144">
        <f>IF('Crisis Indicator Data'!G114="x","x",IF(B117="Regional crisis",('Crisis Indicator Data'!G114/VLOOKUP('Impact of the crisis'!$C117,'Regional Crises'!$B$1:$R$66,5,FALSE)),'Crisis Indicator Data'!G114/VLOOKUP('Impact of the crisis'!$E117,'Country Indicator Data'!$B$4:$P$300,14,FALSE)))</f>
        <v>2.3400942898356963E-2</v>
      </c>
      <c r="L117" s="240">
        <f t="shared" si="41"/>
        <v>0.1</v>
      </c>
      <c r="M117" s="240">
        <f t="shared" si="42"/>
        <v>1.25</v>
      </c>
      <c r="N117" s="240">
        <f t="shared" si="43"/>
        <v>1.4</v>
      </c>
      <c r="O117" s="240">
        <f>IF('Crisis Indicator Data'!H114="x","x",IF('Crisis Indicator Data'!H114=0,0,IF(LOG('Crisis Indicator Data'!H114)&lt;O$4,0,IF(LOG('Crisis Indicator Data'!H114)&gt;O$3,5,ROUND(5-(O$3-LOG('Crisis Indicator Data'!H114))/(O$3-O$4)*5,1)))))</f>
        <v>3.3</v>
      </c>
      <c r="P117" s="143">
        <f>IF('Crisis Indicator Data'!H114="x","x",'Crisis Indicator Data'!H114/'Crisis Indicator Data'!G114)</f>
        <v>0.56775042285284716</v>
      </c>
      <c r="Q117" s="240">
        <f t="shared" si="44"/>
        <v>2.8</v>
      </c>
      <c r="R117" s="240">
        <f t="shared" si="45"/>
        <v>3.05</v>
      </c>
      <c r="S117" s="240">
        <f>IF('Crisis Indicator Data'!I114="x","x",IF('Crisis Indicator Data'!I114=0,0,IF(LOG('Crisis Indicator Data'!I114)&lt;S$4,0,IF(LOG('Crisis Indicator Data'!I114)&gt;S$3,5,ROUND(5-(S$3-LOG('Crisis Indicator Data'!I114))/(S$3-S$4)*5,1)))))</f>
        <v>4.4000000000000004</v>
      </c>
      <c r="T117" s="143">
        <f>IF('Crisis Indicator Data'!H114="x","x",IF('Crisis Indicator Data'!I114="x","x",'Crisis Indicator Data'!I114/'Crisis Indicator Data'!H114))</f>
        <v>0.41674942072161536</v>
      </c>
      <c r="U117" s="240">
        <f t="shared" si="46"/>
        <v>5</v>
      </c>
      <c r="V117" s="240">
        <f t="shared" si="47"/>
        <v>4.7</v>
      </c>
      <c r="W117" s="240">
        <f>IF('Crisis Indicator Data'!L114="x","x",IF('Crisis Indicator Data'!L114=0,0,IF(LOG('Crisis Indicator Data'!L114)&lt;W$4,0,IF(LOG('Crisis Indicator Data'!L114)&gt;W$3,5,ROUND(5-(W$3-LOG('Crisis Indicator Data'!L114))/(W$3-W$4)*5,1)))))</f>
        <v>2.2999999999999998</v>
      </c>
      <c r="X117" s="247">
        <f>IF(OR('Crisis Indicator Data'!L114="x",'Crisis Indicator Data'!H114="x"),"x",'Crisis Indicator Data'!L114/'Crisis Indicator Data'!H114)</f>
        <v>1.4233697451175107E-5</v>
      </c>
      <c r="Y117" s="240">
        <f t="shared" si="48"/>
        <v>0.7</v>
      </c>
      <c r="Z117" s="240">
        <f t="shared" si="49"/>
        <v>1.5</v>
      </c>
      <c r="AA117" s="240">
        <f t="shared" si="50"/>
        <v>3.5</v>
      </c>
      <c r="AB117" s="248">
        <f t="shared" si="51"/>
        <v>3.3</v>
      </c>
    </row>
    <row r="118" spans="1:28" x14ac:dyDescent="0.35">
      <c r="A118" s="149" t="str">
        <f>'Crisis Indicator Data'!A115</f>
        <v>Southern Africa Regional Food Security Crisis</v>
      </c>
      <c r="B118" s="150" t="str">
        <f>'Crisis Indicator Data'!B115</f>
        <v>Regional crisis</v>
      </c>
      <c r="C118" s="150" t="str">
        <f>'Crisis Indicator Data'!C115</f>
        <v>REG012</v>
      </c>
      <c r="D118" s="150" t="str">
        <f>'Crisis Indicator Data'!D115</f>
        <v>Lesotho,Madagascar,Malawi,Namibia,Eswatini,Zambia,Zimbabwe,Tanzania</v>
      </c>
      <c r="E118" s="151" t="str">
        <f>'Crisis Indicator Data'!E115</f>
        <v>LSO,MDG,MWI,NAM,SWZ,ZMB,ZWE,TZA</v>
      </c>
      <c r="F118" s="246">
        <f>IF('Crisis Indicator Data'!F115="x","x",IF(LOG('Crisis Indicator Data'!F115)&lt;F$4,0,IF(LOG('Crisis Indicator Data'!F115)&gt;F$3,5,ROUND(5-(F$3-LOG('Crisis Indicator Data'!F115))/(F$3-F$4)*5,1))))</f>
        <v>5</v>
      </c>
      <c r="G118" s="144">
        <f>IF('Crisis Indicator Data'!F115="x","x",IF(B118="Regional crisis",('Crisis Indicator Data'!F115/VLOOKUP('Impact of the crisis'!$C118,'Regional Crises'!$B$1:$R$66,4,FALSE)),'Crisis Indicator Data'!F115/VLOOKUP('Impact of the crisis'!$E118,'Country Indicator Data'!$B$4:$P$300,15,FALSE)))</f>
        <v>0.65745038549300161</v>
      </c>
      <c r="H118" s="240">
        <f t="shared" si="39"/>
        <v>3.3</v>
      </c>
      <c r="I118" s="240">
        <f t="shared" si="40"/>
        <v>4.1500000000000004</v>
      </c>
      <c r="J118" s="240">
        <f>IF('Crisis Indicator Data'!G115="x","x",IF(LOG('Crisis Indicator Data'!G115)&lt;J$4,0,IF(LOG('Crisis Indicator Data'!G115)&gt;J$3,5,ROUND(5-(J$3-LOG('Crisis Indicator Data'!G115))/(J$3-J$4)*5,1))))</f>
        <v>5</v>
      </c>
      <c r="K118" s="144">
        <f>IF('Crisis Indicator Data'!G115="x","x",IF(B118="Regional crisis",('Crisis Indicator Data'!G115/VLOOKUP('Impact of the crisis'!$C118,'Regional Crises'!$B$1:$R$66,5,FALSE)),'Crisis Indicator Data'!G115/VLOOKUP('Impact of the crisis'!$E118,'Country Indicator Data'!$B$4:$P$300,14,FALSE)))</f>
        <v>0.49365936242253883</v>
      </c>
      <c r="L118" s="240">
        <f t="shared" si="41"/>
        <v>2.4</v>
      </c>
      <c r="M118" s="240">
        <f t="shared" si="42"/>
        <v>3.7</v>
      </c>
      <c r="N118" s="240">
        <f t="shared" si="43"/>
        <v>3.9</v>
      </c>
      <c r="O118" s="240">
        <f>IF('Crisis Indicator Data'!H115="x","x",IF('Crisis Indicator Data'!H115=0,0,IF(LOG('Crisis Indicator Data'!H115)&lt;O$4,0,IF(LOG('Crisis Indicator Data'!H115)&gt;O$3,5,ROUND(5-(O$3-LOG('Crisis Indicator Data'!H115))/(O$3-O$4)*5,1)))))</f>
        <v>5</v>
      </c>
      <c r="P118" s="143">
        <f>IF('Crisis Indicator Data'!H115="x","x",'Crisis Indicator Data'!H115/'Crisis Indicator Data'!G115)</f>
        <v>0.49166909314439161</v>
      </c>
      <c r="Q118" s="240">
        <f t="shared" si="44"/>
        <v>2.4</v>
      </c>
      <c r="R118" s="240">
        <f t="shared" si="45"/>
        <v>3.7</v>
      </c>
      <c r="S118" s="240">
        <f>IF('Crisis Indicator Data'!I115="x","x",IF('Crisis Indicator Data'!I115=0,0,IF(LOG('Crisis Indicator Data'!I115)&lt;S$4,0,IF(LOG('Crisis Indicator Data'!I115)&gt;S$3,5,ROUND(5-(S$3-LOG('Crisis Indicator Data'!I115))/(S$3-S$4)*5,1)))))</f>
        <v>4.4000000000000004</v>
      </c>
      <c r="T118" s="143">
        <f>IF('Crisis Indicator Data'!H115="x","x",IF('Crisis Indicator Data'!I115="x","x",'Crisis Indicator Data'!I115/'Crisis Indicator Data'!H115))</f>
        <v>3.7606106468381917E-2</v>
      </c>
      <c r="U118" s="240">
        <f t="shared" si="46"/>
        <v>1.3</v>
      </c>
      <c r="V118" s="240">
        <f t="shared" si="47"/>
        <v>2.9</v>
      </c>
      <c r="W118" s="240">
        <f>IF('Crisis Indicator Data'!L115="x","x",IF('Crisis Indicator Data'!L115=0,0,IF(LOG('Crisis Indicator Data'!L115)&lt;W$4,0,IF(LOG('Crisis Indicator Data'!L115)&gt;W$3,5,ROUND(5-(W$3-LOG('Crisis Indicator Data'!L115))/(W$3-W$4)*5,1)))))</f>
        <v>3.4</v>
      </c>
      <c r="X118" s="247">
        <f>IF(OR('Crisis Indicator Data'!L115="x",'Crisis Indicator Data'!H115="x"),"x",'Crisis Indicator Data'!L115/'Crisis Indicator Data'!H115)</f>
        <v>7.3040731723366454E-6</v>
      </c>
      <c r="Y118" s="240">
        <f t="shared" si="48"/>
        <v>0.4</v>
      </c>
      <c r="Z118" s="240">
        <f t="shared" si="49"/>
        <v>1.9</v>
      </c>
      <c r="AA118" s="240">
        <f t="shared" si="50"/>
        <v>2.4</v>
      </c>
      <c r="AB118" s="248">
        <f t="shared" si="51"/>
        <v>3.1</v>
      </c>
    </row>
    <row r="119" spans="1:28" x14ac:dyDescent="0.35">
      <c r="A119" s="149" t="str">
        <f>'Crisis Indicator Data'!A116</f>
        <v>Nagorno-Karabakh Conflict</v>
      </c>
      <c r="B119" s="150" t="str">
        <f>'Crisis Indicator Data'!B116</f>
        <v>Regional crisis</v>
      </c>
      <c r="C119" s="150" t="str">
        <f>'Crisis Indicator Data'!C116</f>
        <v>REG013</v>
      </c>
      <c r="D119" s="150" t="str">
        <f>'Crisis Indicator Data'!D116</f>
        <v>Armenia,Azerbaijan</v>
      </c>
      <c r="E119" s="151" t="str">
        <f>'Crisis Indicator Data'!E116</f>
        <v>ARM,AZE</v>
      </c>
      <c r="F119" s="246">
        <f>IF('Crisis Indicator Data'!F116="x","x",IF(LOG('Crisis Indicator Data'!F116)&lt;F$4,0,IF(LOG('Crisis Indicator Data'!F116)&gt;F$3,5,ROUND(5-(F$3-LOG('Crisis Indicator Data'!F116))/(F$3-F$4)*5,1))))</f>
        <v>3.6</v>
      </c>
      <c r="G119" s="144">
        <f>IF('Crisis Indicator Data'!F116="x","x",IF(B119="Regional crisis",('Crisis Indicator Data'!F116/VLOOKUP('Impact of the crisis'!$C119,'Regional Crises'!$B$1:$R$66,4,FALSE)),'Crisis Indicator Data'!F116/VLOOKUP('Impact of the crisis'!$E119,'Country Indicator Data'!$B$4:$P$300,15,FALSE)))</f>
        <v>1.2705407034814142</v>
      </c>
      <c r="H119" s="240">
        <f t="shared" si="39"/>
        <v>5</v>
      </c>
      <c r="I119" s="240">
        <f t="shared" si="40"/>
        <v>4.3</v>
      </c>
      <c r="J119" s="240">
        <f>IF('Crisis Indicator Data'!G116="x","x",IF(LOG('Crisis Indicator Data'!G116)&lt;J$4,0,IF(LOG('Crisis Indicator Data'!G116)&gt;J$3,5,ROUND(5-(J$3-LOG('Crisis Indicator Data'!G116))/(J$3-J$4)*5,1))))</f>
        <v>2.2000000000000002</v>
      </c>
      <c r="K119" s="144">
        <f>IF('Crisis Indicator Data'!G116="x","x",IF(B119="Regional crisis",('Crisis Indicator Data'!G116/VLOOKUP('Impact of the crisis'!$C119,'Regional Crises'!$B$1:$R$66,5,FALSE)),'Crisis Indicator Data'!G116/VLOOKUP('Impact of the crisis'!$E119,'Country Indicator Data'!$B$4:$P$300,14,FALSE)))</f>
        <v>0.34169928620769052</v>
      </c>
      <c r="L119" s="240">
        <f t="shared" si="41"/>
        <v>1.7</v>
      </c>
      <c r="M119" s="240">
        <f t="shared" si="42"/>
        <v>1.9500000000000002</v>
      </c>
      <c r="N119" s="240">
        <f t="shared" si="43"/>
        <v>3.4</v>
      </c>
      <c r="O119" s="240">
        <f>IF('Crisis Indicator Data'!H116="x","x",IF('Crisis Indicator Data'!H116=0,0,IF(LOG('Crisis Indicator Data'!H116)&lt;O$4,0,IF(LOG('Crisis Indicator Data'!H116)&gt;O$3,5,ROUND(5-(O$3-LOG('Crisis Indicator Data'!H116))/(O$3-O$4)*5,1)))))</f>
        <v>3.3</v>
      </c>
      <c r="P119" s="143">
        <f>IF('Crisis Indicator Data'!H116="x","x",'Crisis Indicator Data'!H116/'Crisis Indicator Data'!G116)</f>
        <v>0.64240790655884994</v>
      </c>
      <c r="Q119" s="240">
        <f t="shared" si="44"/>
        <v>3.2</v>
      </c>
      <c r="R119" s="240">
        <f t="shared" si="45"/>
        <v>3.25</v>
      </c>
      <c r="S119" s="240">
        <f>IF('Crisis Indicator Data'!I116="x","x",IF('Crisis Indicator Data'!I116=0,0,IF(LOG('Crisis Indicator Data'!I116)&lt;S$4,0,IF(LOG('Crisis Indicator Data'!I116)&gt;S$3,5,ROUND(5-(S$3-LOG('Crisis Indicator Data'!I116))/(S$3-S$4)*5,1)))))</f>
        <v>2.8</v>
      </c>
      <c r="T119" s="143">
        <f>IF('Crisis Indicator Data'!H116="x","x",IF('Crisis Indicator Data'!I116="x","x",'Crisis Indicator Data'!I116/'Crisis Indicator Data'!H116))</f>
        <v>3.1818181818181815E-2</v>
      </c>
      <c r="U119" s="240">
        <f t="shared" si="46"/>
        <v>1.1000000000000001</v>
      </c>
      <c r="V119" s="240">
        <f t="shared" si="47"/>
        <v>2</v>
      </c>
      <c r="W119" s="240">
        <f>IF('Crisis Indicator Data'!L116="x","x",IF('Crisis Indicator Data'!L116=0,0,IF(LOG('Crisis Indicator Data'!L116)&lt;W$4,0,IF(LOG('Crisis Indicator Data'!L116)&gt;W$3,5,ROUND(5-(W$3-LOG('Crisis Indicator Data'!L116))/(W$3-W$4)*5,1)))))</f>
        <v>1.8</v>
      </c>
      <c r="X119" s="247">
        <f>IF(OR('Crisis Indicator Data'!L116="x",'Crisis Indicator Data'!H116="x"),"x",'Crisis Indicator Data'!L116/'Crisis Indicator Data'!H116)</f>
        <v>6.2937062937062936E-6</v>
      </c>
      <c r="Y119" s="240">
        <f t="shared" si="48"/>
        <v>0.3</v>
      </c>
      <c r="Z119" s="240">
        <f t="shared" si="49"/>
        <v>1.1000000000000001</v>
      </c>
      <c r="AA119" s="240">
        <f t="shared" si="50"/>
        <v>1.6</v>
      </c>
      <c r="AB119" s="248">
        <f t="shared" si="51"/>
        <v>2.5</v>
      </c>
    </row>
    <row r="120" spans="1:28" x14ac:dyDescent="0.35">
      <c r="A120" s="149" t="str">
        <f>'Crisis Indicator Data'!A117</f>
        <v>Eastern Africa Regional Drought Crisis</v>
      </c>
      <c r="B120" s="150" t="str">
        <f>'Crisis Indicator Data'!B117</f>
        <v>Regional crisis</v>
      </c>
      <c r="C120" s="150" t="str">
        <f>'Crisis Indicator Data'!C117</f>
        <v>REG014</v>
      </c>
      <c r="D120" s="150" t="str">
        <f>'Crisis Indicator Data'!D117</f>
        <v>Ethiopia,Somalia,Kenya</v>
      </c>
      <c r="E120" s="151" t="str">
        <f>'Crisis Indicator Data'!E117</f>
        <v>ETH,SOM,KEN</v>
      </c>
      <c r="F120" s="246">
        <f>IF('Crisis Indicator Data'!F117="x","x",IF(LOG('Crisis Indicator Data'!F117)&lt;F$4,0,IF(LOG('Crisis Indicator Data'!F117)&gt;F$3,5,ROUND(5-(F$3-LOG('Crisis Indicator Data'!F117))/(F$3-F$4)*5,1))))</f>
        <v>5</v>
      </c>
      <c r="G120" s="144">
        <f>IF('Crisis Indicator Data'!F117="x","x",IF(B120="Regional crisis",('Crisis Indicator Data'!F117/VLOOKUP('Impact of the crisis'!$C120,'Regional Crises'!$B$1:$R$66,4,FALSE)),'Crisis Indicator Data'!F117/VLOOKUP('Impact of the crisis'!$E120,'Country Indicator Data'!$B$4:$P$300,15,FALSE)))</f>
        <v>0.80345370775058278</v>
      </c>
      <c r="H120" s="240">
        <f t="shared" si="39"/>
        <v>4</v>
      </c>
      <c r="I120" s="240">
        <f t="shared" si="40"/>
        <v>4.5</v>
      </c>
      <c r="J120" s="240">
        <f>IF('Crisis Indicator Data'!G117="x","x",IF(LOG('Crisis Indicator Data'!G117)&lt;J$4,0,IF(LOG('Crisis Indicator Data'!G117)&gt;J$3,5,ROUND(5-(J$3-LOG('Crisis Indicator Data'!G117))/(J$3-J$4)*5,1))))</f>
        <v>5</v>
      </c>
      <c r="K120" s="144">
        <f>IF('Crisis Indicator Data'!G117="x","x",IF(B120="Regional crisis",('Crisis Indicator Data'!G117/VLOOKUP('Impact of the crisis'!$C120,'Regional Crises'!$B$1:$R$66,5,FALSE)),'Crisis Indicator Data'!G117/VLOOKUP('Impact of the crisis'!$E120,'Country Indicator Data'!$B$4:$P$300,14,FALSE)))</f>
        <v>1.0163438515478023</v>
      </c>
      <c r="L120" s="240">
        <f t="shared" si="41"/>
        <v>5</v>
      </c>
      <c r="M120" s="240">
        <f t="shared" si="42"/>
        <v>5</v>
      </c>
      <c r="N120" s="240">
        <f t="shared" si="43"/>
        <v>4.8</v>
      </c>
      <c r="O120" s="240">
        <f>IF('Crisis Indicator Data'!H117="x","x",IF('Crisis Indicator Data'!H117=0,0,IF(LOG('Crisis Indicator Data'!H117)&lt;O$4,0,IF(LOG('Crisis Indicator Data'!H117)&gt;O$3,5,ROUND(5-(O$3-LOG('Crisis Indicator Data'!H117))/(O$3-O$4)*5,1)))))</f>
        <v>5</v>
      </c>
      <c r="P120" s="143">
        <f>IF('Crisis Indicator Data'!H117="x","x",'Crisis Indicator Data'!H117/'Crisis Indicator Data'!G117)</f>
        <v>0.39779766725213239</v>
      </c>
      <c r="Q120" s="240">
        <f t="shared" si="44"/>
        <v>2</v>
      </c>
      <c r="R120" s="240">
        <f t="shared" si="45"/>
        <v>3.5</v>
      </c>
      <c r="S120" s="240">
        <f>IF('Crisis Indicator Data'!I117="x","x",IF('Crisis Indicator Data'!I117=0,0,IF(LOG('Crisis Indicator Data'!I117)&lt;S$4,0,IF(LOG('Crisis Indicator Data'!I117)&gt;S$3,5,ROUND(5-(S$3-LOG('Crisis Indicator Data'!I117))/(S$3-S$4)*5,1)))))</f>
        <v>4.2</v>
      </c>
      <c r="T120" s="143">
        <f>IF('Crisis Indicator Data'!H117="x","x",IF('Crisis Indicator Data'!I117="x","x",'Crisis Indicator Data'!I117/'Crisis Indicator Data'!H117))</f>
        <v>2.2367342622213997E-2</v>
      </c>
      <c r="U120" s="240">
        <f t="shared" si="46"/>
        <v>0.7</v>
      </c>
      <c r="V120" s="240">
        <f t="shared" si="47"/>
        <v>2.5</v>
      </c>
      <c r="W120" s="240">
        <f>IF('Crisis Indicator Data'!L117="x","x",IF('Crisis Indicator Data'!L117=0,0,IF(LOG('Crisis Indicator Data'!L117)&lt;W$4,0,IF(LOG('Crisis Indicator Data'!L117)&gt;W$3,5,ROUND(5-(W$3-LOG('Crisis Indicator Data'!L117))/(W$3-W$4)*5,1)))))</f>
        <v>0</v>
      </c>
      <c r="X120" s="247">
        <f>IF(OR('Crisis Indicator Data'!L117="x",'Crisis Indicator Data'!H117="x"),"x",'Crisis Indicator Data'!L117/'Crisis Indicator Data'!H117)</f>
        <v>0</v>
      </c>
      <c r="Y120" s="240">
        <f t="shared" si="48"/>
        <v>0</v>
      </c>
      <c r="Z120" s="240">
        <f t="shared" si="49"/>
        <v>0</v>
      </c>
      <c r="AA120" s="240">
        <f t="shared" si="50"/>
        <v>1.4</v>
      </c>
      <c r="AB120" s="248">
        <f t="shared" si="51"/>
        <v>2.6</v>
      </c>
    </row>
    <row r="121" spans="1:28" x14ac:dyDescent="0.35">
      <c r="A121" s="149" t="str">
        <f>'Crisis Indicator Data'!A118</f>
        <v>Displacement from Ukraine conflict in Romania</v>
      </c>
      <c r="B121" s="150" t="str">
        <f>'Crisis Indicator Data'!B118</f>
        <v>International displacement</v>
      </c>
      <c r="C121" s="150" t="str">
        <f>'Crisis Indicator Data'!C118</f>
        <v>ROU002</v>
      </c>
      <c r="D121" s="150" t="str">
        <f>'Crisis Indicator Data'!D118</f>
        <v>Romania</v>
      </c>
      <c r="E121" s="151" t="str">
        <f>'Crisis Indicator Data'!E118</f>
        <v>ROU</v>
      </c>
      <c r="F121" s="246">
        <f>IF('Crisis Indicator Data'!F118="x","x",IF(LOG('Crisis Indicator Data'!F118)&lt;F$4,0,IF(LOG('Crisis Indicator Data'!F118)&gt;F$3,5,ROUND(5-(F$3-LOG('Crisis Indicator Data'!F118))/(F$3-F$4)*5,1))))</f>
        <v>2</v>
      </c>
      <c r="G121" s="144">
        <f>IF('Crisis Indicator Data'!F118="x","x",IF(B121="Regional crisis",('Crisis Indicator Data'!F118/VLOOKUP('Impact of the crisis'!$C121,'Regional Crises'!$B$1:$R$66,4,FALSE)),'Crisis Indicator Data'!F118/VLOOKUP('Impact of the crisis'!$E121,'Country Indicator Data'!$B$4:$P$300,15,FALSE)))</f>
        <v>6.8237134909596667E-2</v>
      </c>
      <c r="H121" s="240">
        <f t="shared" si="39"/>
        <v>0.2</v>
      </c>
      <c r="I121" s="240">
        <f t="shared" si="40"/>
        <v>1.1000000000000001</v>
      </c>
      <c r="J121" s="240">
        <f>IF('Crisis Indicator Data'!G118="x","x",IF(LOG('Crisis Indicator Data'!G118)&lt;J$4,0,IF(LOG('Crisis Indicator Data'!G118)&gt;J$3,5,ROUND(5-(J$3-LOG('Crisis Indicator Data'!G118))/(J$3-J$4)*5,1))))</f>
        <v>2.4</v>
      </c>
      <c r="K121" s="144">
        <f>IF('Crisis Indicator Data'!G118="x","x",IF(B121="Regional crisis",('Crisis Indicator Data'!G118/VLOOKUP('Impact of the crisis'!$C121,'Regional Crises'!$B$1:$R$66,5,FALSE)),'Crisis Indicator Data'!G118/VLOOKUP('Impact of the crisis'!$E121,'Country Indicator Data'!$B$4:$P$300,14,FALSE)))</f>
        <v>0.266255314736078</v>
      </c>
      <c r="L121" s="240">
        <f t="shared" si="41"/>
        <v>1.3</v>
      </c>
      <c r="M121" s="240">
        <f t="shared" si="42"/>
        <v>1.85</v>
      </c>
      <c r="N121" s="240">
        <f t="shared" si="43"/>
        <v>1.5</v>
      </c>
      <c r="O121" s="240">
        <f>IF('Crisis Indicator Data'!H118="x","x",IF('Crisis Indicator Data'!H118=0,0,IF(LOG('Crisis Indicator Data'!H118)&lt;O$4,0,IF(LOG('Crisis Indicator Data'!H118)&gt;O$3,5,ROUND(5-(O$3-LOG('Crisis Indicator Data'!H118))/(O$3-O$4)*5,1)))))</f>
        <v>0.7</v>
      </c>
      <c r="P121" s="143">
        <f>IF('Crisis Indicator Data'!H118="x","x",'Crisis Indicator Data'!H118/'Crisis Indicator Data'!G118)</f>
        <v>1.6553067185978577E-2</v>
      </c>
      <c r="Q121" s="240">
        <f t="shared" si="44"/>
        <v>0</v>
      </c>
      <c r="R121" s="240">
        <f t="shared" si="45"/>
        <v>0.35</v>
      </c>
      <c r="S121" s="240">
        <f>IF('Crisis Indicator Data'!I118="x","x",IF('Crisis Indicator Data'!I118=0,0,IF(LOG('Crisis Indicator Data'!I118)&lt;S$4,0,IF(LOG('Crisis Indicator Data'!I118)&gt;S$3,5,ROUND(5-(S$3-LOG('Crisis Indicator Data'!I118))/(S$3-S$4)*5,1)))))</f>
        <v>2.8</v>
      </c>
      <c r="T121" s="143">
        <f>IF('Crisis Indicator Data'!H118="x","x",IF('Crisis Indicator Data'!I118="x","x",'Crisis Indicator Data'!I118/'Crisis Indicator Data'!H118))</f>
        <v>1</v>
      </c>
      <c r="U121" s="240">
        <f t="shared" si="46"/>
        <v>5</v>
      </c>
      <c r="V121" s="240">
        <f t="shared" si="47"/>
        <v>3.9</v>
      </c>
      <c r="W121" s="240">
        <f>IF('Crisis Indicator Data'!L118="x","x",IF('Crisis Indicator Data'!L118=0,0,IF(LOG('Crisis Indicator Data'!L118)&lt;W$4,0,IF(LOG('Crisis Indicator Data'!L118)&gt;W$3,5,ROUND(5-(W$3-LOG('Crisis Indicator Data'!L118))/(W$3-W$4)*5,1)))))</f>
        <v>0</v>
      </c>
      <c r="X121" s="247">
        <f>IF(OR('Crisis Indicator Data'!L118="x",'Crisis Indicator Data'!H118="x"),"x",'Crisis Indicator Data'!L118/'Crisis Indicator Data'!H118)</f>
        <v>0</v>
      </c>
      <c r="Y121" s="240">
        <f t="shared" si="48"/>
        <v>0</v>
      </c>
      <c r="Z121" s="240">
        <f t="shared" si="49"/>
        <v>0</v>
      </c>
      <c r="AA121" s="240">
        <f t="shared" si="50"/>
        <v>2.4</v>
      </c>
      <c r="AB121" s="248">
        <f t="shared" si="51"/>
        <v>1.5</v>
      </c>
    </row>
    <row r="122" spans="1:28" x14ac:dyDescent="0.35">
      <c r="A122" s="149" t="str">
        <f>'Crisis Indicator Data'!A119</f>
        <v>Burundi and DRC refugees in Rwanda</v>
      </c>
      <c r="B122" s="150" t="str">
        <f>'Crisis Indicator Data'!B119</f>
        <v>International displacement</v>
      </c>
      <c r="C122" s="150" t="str">
        <f>'Crisis Indicator Data'!C119</f>
        <v>RWA002</v>
      </c>
      <c r="D122" s="150" t="str">
        <f>'Crisis Indicator Data'!D119</f>
        <v>Rwanda</v>
      </c>
      <c r="E122" s="151" t="str">
        <f>'Crisis Indicator Data'!E119</f>
        <v>RWA</v>
      </c>
      <c r="F122" s="246">
        <f>IF('Crisis Indicator Data'!F119="x","x",IF(LOG('Crisis Indicator Data'!F119)&lt;F$4,0,IF(LOG('Crisis Indicator Data'!F119)&gt;F$3,5,ROUND(5-(F$3-LOG('Crisis Indicator Data'!F119))/(F$3-F$4)*5,1))))</f>
        <v>2.2000000000000002</v>
      </c>
      <c r="G122" s="144">
        <f>IF('Crisis Indicator Data'!F119="x","x",IF(B122="Regional crisis",('Crisis Indicator Data'!F119/VLOOKUP('Impact of the crisis'!$C122,'Regional Crises'!$B$1:$R$66,4,FALSE)),'Crisis Indicator Data'!F119/VLOOKUP('Impact of the crisis'!$E122,'Country Indicator Data'!$B$4:$P$300,15,FALSE)))</f>
        <v>0.83194162950952577</v>
      </c>
      <c r="H122" s="240">
        <f t="shared" si="39"/>
        <v>4.0999999999999996</v>
      </c>
      <c r="I122" s="240">
        <f t="shared" si="40"/>
        <v>3.15</v>
      </c>
      <c r="J122" s="240">
        <f>IF('Crisis Indicator Data'!G119="x","x",IF(LOG('Crisis Indicator Data'!G119)&lt;J$4,0,IF(LOG('Crisis Indicator Data'!G119)&gt;J$3,5,ROUND(5-(J$3-LOG('Crisis Indicator Data'!G119))/(J$3-J$4)*5,1))))</f>
        <v>1.2</v>
      </c>
      <c r="K122" s="144">
        <f>IF('Crisis Indicator Data'!G119="x","x",IF(B122="Regional crisis",('Crisis Indicator Data'!G119/VLOOKUP('Impact of the crisis'!$C122,'Regional Crises'!$B$1:$R$66,5,FALSE)),'Crisis Indicator Data'!G119/VLOOKUP('Impact of the crisis'!$E122,'Country Indicator Data'!$B$4:$P$300,14,FALSE)))</f>
        <v>0.18290611488573194</v>
      </c>
      <c r="L122" s="240">
        <f t="shared" si="41"/>
        <v>0.9</v>
      </c>
      <c r="M122" s="240">
        <f t="shared" si="42"/>
        <v>1.05</v>
      </c>
      <c r="N122" s="240">
        <f t="shared" si="43"/>
        <v>2.2000000000000002</v>
      </c>
      <c r="O122" s="240">
        <f>IF('Crisis Indicator Data'!H119="x","x",IF('Crisis Indicator Data'!H119=0,0,IF(LOG('Crisis Indicator Data'!H119)&lt;O$4,0,IF(LOG('Crisis Indicator Data'!H119)&gt;O$3,5,ROUND(5-(O$3-LOG('Crisis Indicator Data'!H119))/(O$3-O$4)*5,1)))))</f>
        <v>1</v>
      </c>
      <c r="P122" s="143">
        <f>IF('Crisis Indicator Data'!H119="x","x",'Crisis Indicator Data'!H119/'Crisis Indicator Data'!G119)</f>
        <v>5.3609117771211481E-2</v>
      </c>
      <c r="Q122" s="240">
        <f t="shared" si="44"/>
        <v>0.2</v>
      </c>
      <c r="R122" s="240">
        <f t="shared" si="45"/>
        <v>0.6</v>
      </c>
      <c r="S122" s="240">
        <f>IF('Crisis Indicator Data'!I119="x","x",IF('Crisis Indicator Data'!I119=0,0,IF(LOG('Crisis Indicator Data'!I119)&lt;S$4,0,IF(LOG('Crisis Indicator Data'!I119)&gt;S$3,5,ROUND(5-(S$3-LOG('Crisis Indicator Data'!I119))/(S$3-S$4)*5,1)))))</f>
        <v>3</v>
      </c>
      <c r="T122" s="143">
        <f>IF('Crisis Indicator Data'!H119="x","x",IF('Crisis Indicator Data'!I119="x","x",'Crisis Indicator Data'!I119/'Crisis Indicator Data'!H119))</f>
        <v>1</v>
      </c>
      <c r="U122" s="240">
        <f t="shared" si="46"/>
        <v>5</v>
      </c>
      <c r="V122" s="240">
        <f t="shared" si="47"/>
        <v>4</v>
      </c>
      <c r="W122" s="240" t="str">
        <f>IF('Crisis Indicator Data'!L119="x","x",IF('Crisis Indicator Data'!L119=0,0,IF(LOG('Crisis Indicator Data'!L119)&lt;W$4,0,IF(LOG('Crisis Indicator Data'!L119)&gt;W$3,5,ROUND(5-(W$3-LOG('Crisis Indicator Data'!L119))/(W$3-W$4)*5,1)))))</f>
        <v>x</v>
      </c>
      <c r="X122" s="247" t="str">
        <f>IF(OR('Crisis Indicator Data'!L119="x",'Crisis Indicator Data'!H119="x"),"x",'Crisis Indicator Data'!L119/'Crisis Indicator Data'!H119)</f>
        <v>x</v>
      </c>
      <c r="Y122" s="240" t="str">
        <f t="shared" si="48"/>
        <v>x</v>
      </c>
      <c r="Z122" s="240" t="str">
        <f t="shared" si="49"/>
        <v>x</v>
      </c>
      <c r="AA122" s="240">
        <f t="shared" si="50"/>
        <v>4</v>
      </c>
      <c r="AB122" s="248">
        <f t="shared" si="51"/>
        <v>2.7</v>
      </c>
    </row>
    <row r="123" spans="1:28" x14ac:dyDescent="0.35">
      <c r="A123" s="149" t="str">
        <f>'Crisis Indicator Data'!A120</f>
        <v>Complex crisis in Sudan</v>
      </c>
      <c r="B123" s="150" t="str">
        <f>'Crisis Indicator Data'!B120</f>
        <v>Multiple crises country</v>
      </c>
      <c r="C123" s="150" t="str">
        <f>'Crisis Indicator Data'!C120</f>
        <v>SDN001</v>
      </c>
      <c r="D123" s="150" t="str">
        <f>'Crisis Indicator Data'!D120</f>
        <v>Sudan</v>
      </c>
      <c r="E123" s="151" t="str">
        <f>'Crisis Indicator Data'!E120</f>
        <v>SDN</v>
      </c>
      <c r="F123" s="246">
        <f>IF('Crisis Indicator Data'!F120="x","x",IF(LOG('Crisis Indicator Data'!F120)&lt;F$4,0,IF(LOG('Crisis Indicator Data'!F120)&gt;F$3,5,ROUND(5-(F$3-LOG('Crisis Indicator Data'!F120))/(F$3-F$4)*5,1))))</f>
        <v>5</v>
      </c>
      <c r="G123" s="144">
        <f>IF('Crisis Indicator Data'!F120="x","x",IF(B123="Regional crisis",('Crisis Indicator Data'!F120/VLOOKUP('Impact of the crisis'!$C123,'Regional Crises'!$B$1:$R$66,4,FALSE)),'Crisis Indicator Data'!F120/VLOOKUP('Impact of the crisis'!$E123,'Country Indicator Data'!$B$4:$P$300,15,FALSE)))</f>
        <v>0.77469991582491582</v>
      </c>
      <c r="H123" s="240">
        <f t="shared" si="39"/>
        <v>3.9</v>
      </c>
      <c r="I123" s="240">
        <f t="shared" si="40"/>
        <v>4.45</v>
      </c>
      <c r="J123" s="240">
        <f>IF('Crisis Indicator Data'!G120="x","x",IF(LOG('Crisis Indicator Data'!G120)&lt;J$4,0,IF(LOG('Crisis Indicator Data'!G120)&gt;J$3,5,ROUND(5-(J$3-LOG('Crisis Indicator Data'!G120))/(J$3-J$4)*5,1))))</f>
        <v>5</v>
      </c>
      <c r="K123" s="144">
        <f>IF('Crisis Indicator Data'!G120="x","x",IF(B123="Regional crisis",('Crisis Indicator Data'!G120/VLOOKUP('Impact of the crisis'!$C123,'Regional Crises'!$B$1:$R$66,5,FALSE)),'Crisis Indicator Data'!G120/VLOOKUP('Impact of the crisis'!$E123,'Country Indicator Data'!$B$4:$P$300,14,FALSE)))</f>
        <v>1</v>
      </c>
      <c r="L123" s="240">
        <f t="shared" si="41"/>
        <v>5</v>
      </c>
      <c r="M123" s="240">
        <f t="shared" si="42"/>
        <v>5</v>
      </c>
      <c r="N123" s="240">
        <f t="shared" si="43"/>
        <v>4.8</v>
      </c>
      <c r="O123" s="240">
        <f>IF('Crisis Indicator Data'!H120="x","x",IF('Crisis Indicator Data'!H120=0,0,IF(LOG('Crisis Indicator Data'!H120)&lt;O$4,0,IF(LOG('Crisis Indicator Data'!H120)&gt;O$3,5,ROUND(5-(O$3-LOG('Crisis Indicator Data'!H120))/(O$3-O$4)*5,1)))))</f>
        <v>5</v>
      </c>
      <c r="P123" s="143">
        <f>IF('Crisis Indicator Data'!H120="x","x",'Crisis Indicator Data'!H120/'Crisis Indicator Data'!G120)</f>
        <v>0.62708333333333333</v>
      </c>
      <c r="Q123" s="240">
        <f t="shared" si="44"/>
        <v>3.1</v>
      </c>
      <c r="R123" s="240">
        <f t="shared" si="45"/>
        <v>4.05</v>
      </c>
      <c r="S123" s="240">
        <f>IF('Crisis Indicator Data'!I120="x","x",IF('Crisis Indicator Data'!I120=0,0,IF(LOG('Crisis Indicator Data'!I120)&lt;S$4,0,IF(LOG('Crisis Indicator Data'!I120)&gt;S$3,5,ROUND(5-(S$3-LOG('Crisis Indicator Data'!I120))/(S$3-S$4)*5,1)))))</f>
        <v>5</v>
      </c>
      <c r="T123" s="143">
        <f>IF('Crisis Indicator Data'!H120="x","x",IF('Crisis Indicator Data'!I120="x","x",'Crisis Indicator Data'!I120/'Crisis Indicator Data'!H120))</f>
        <v>0.16229235880398671</v>
      </c>
      <c r="U123" s="240">
        <f t="shared" si="46"/>
        <v>5</v>
      </c>
      <c r="V123" s="240">
        <f t="shared" si="47"/>
        <v>5</v>
      </c>
      <c r="W123" s="240">
        <f>IF('Crisis Indicator Data'!L120="x","x",IF('Crisis Indicator Data'!L120=0,0,IF(LOG('Crisis Indicator Data'!L120)&lt;W$4,0,IF(LOG('Crisis Indicator Data'!L120)&gt;W$3,5,ROUND(5-(W$3-LOG('Crisis Indicator Data'!L120))/(W$3-W$4)*5,1)))))</f>
        <v>4.3</v>
      </c>
      <c r="X123" s="247">
        <f>IF(OR('Crisis Indicator Data'!L120="x",'Crisis Indicator Data'!H120="x"),"x",'Crisis Indicator Data'!L120/'Crisis Indicator Data'!H120)</f>
        <v>3.4983388704318936E-5</v>
      </c>
      <c r="Y123" s="240">
        <f t="shared" si="48"/>
        <v>1.7</v>
      </c>
      <c r="Z123" s="240">
        <f t="shared" si="49"/>
        <v>3</v>
      </c>
      <c r="AA123" s="240">
        <f t="shared" si="50"/>
        <v>4.2</v>
      </c>
      <c r="AB123" s="248">
        <f t="shared" si="51"/>
        <v>4.0999999999999996</v>
      </c>
    </row>
    <row r="124" spans="1:28" x14ac:dyDescent="0.35">
      <c r="A124" s="149" t="str">
        <f>'Crisis Indicator Data'!A121</f>
        <v>Refugees in Sudan</v>
      </c>
      <c r="B124" s="150" t="str">
        <f>'Crisis Indicator Data'!B121</f>
        <v>International displacement</v>
      </c>
      <c r="C124" s="150" t="str">
        <f>'Crisis Indicator Data'!C121</f>
        <v>SDN005</v>
      </c>
      <c r="D124" s="150" t="str">
        <f>'Crisis Indicator Data'!D121</f>
        <v>Sudan</v>
      </c>
      <c r="E124" s="151" t="str">
        <f>'Crisis Indicator Data'!E121</f>
        <v>SDN</v>
      </c>
      <c r="F124" s="246">
        <f>IF('Crisis Indicator Data'!F121="x","x",IF(LOG('Crisis Indicator Data'!F121)&lt;F$4,0,IF(LOG('Crisis Indicator Data'!F121)&gt;F$3,5,ROUND(5-(F$3-LOG('Crisis Indicator Data'!F121))/(F$3-F$4)*5,1))))</f>
        <v>3.3</v>
      </c>
      <c r="G124" s="144">
        <f>IF('Crisis Indicator Data'!F121="x","x",IF(B124="Regional crisis",('Crisis Indicator Data'!F121/VLOOKUP('Impact of the crisis'!$C124,'Regional Crises'!$B$1:$R$66,4,FALSE)),'Crisis Indicator Data'!F121/VLOOKUP('Impact of the crisis'!$E124,'Country Indicator Data'!$B$4:$P$300,15,FALSE)))</f>
        <v>3.7568602693602696E-2</v>
      </c>
      <c r="H124" s="240">
        <f t="shared" si="39"/>
        <v>0.1</v>
      </c>
      <c r="I124" s="240">
        <f t="shared" si="40"/>
        <v>1.7</v>
      </c>
      <c r="J124" s="240">
        <f>IF('Crisis Indicator Data'!G121="x","x",IF(LOG('Crisis Indicator Data'!G121)&lt;J$4,0,IF(LOG('Crisis Indicator Data'!G121)&gt;J$3,5,ROUND(5-(J$3-LOG('Crisis Indicator Data'!G121))/(J$3-J$4)*5,1))))</f>
        <v>3.7</v>
      </c>
      <c r="K124" s="144">
        <f>IF('Crisis Indicator Data'!G121="x","x",IF(B124="Regional crisis",('Crisis Indicator Data'!G121/VLOOKUP('Impact of the crisis'!$C124,'Regional Crises'!$B$1:$R$66,5,FALSE)),'Crisis Indicator Data'!G121/VLOOKUP('Impact of the crisis'!$E124,'Country Indicator Data'!$B$4:$P$300,14,FALSE)))</f>
        <v>0.27097916666666666</v>
      </c>
      <c r="L124" s="240">
        <f t="shared" si="41"/>
        <v>1.3</v>
      </c>
      <c r="M124" s="240">
        <f t="shared" si="42"/>
        <v>2.5</v>
      </c>
      <c r="N124" s="240">
        <f t="shared" si="43"/>
        <v>2.1</v>
      </c>
      <c r="O124" s="240">
        <f>IF('Crisis Indicator Data'!H121="x","x",IF('Crisis Indicator Data'!H121=0,0,IF(LOG('Crisis Indicator Data'!H121)&lt;O$4,0,IF(LOG('Crisis Indicator Data'!H121)&gt;O$3,5,ROUND(5-(O$3-LOG('Crisis Indicator Data'!H121))/(O$3-O$4)*5,1)))))</f>
        <v>4.4000000000000004</v>
      </c>
      <c r="P124" s="143">
        <f>IF('Crisis Indicator Data'!H121="x","x",'Crisis Indicator Data'!H121/'Crisis Indicator Data'!G121)</f>
        <v>1</v>
      </c>
      <c r="Q124" s="240">
        <f t="shared" si="44"/>
        <v>5</v>
      </c>
      <c r="R124" s="240">
        <f t="shared" si="45"/>
        <v>4.7</v>
      </c>
      <c r="S124" s="240">
        <f>IF('Crisis Indicator Data'!I121="x","x",IF('Crisis Indicator Data'!I121=0,0,IF(LOG('Crisis Indicator Data'!I121)&lt;S$4,0,IF(LOG('Crisis Indicator Data'!I121)&gt;S$3,5,ROUND(5-(S$3-LOG('Crisis Indicator Data'!I121))/(S$3-S$4)*5,1)))))</f>
        <v>4.4000000000000004</v>
      </c>
      <c r="T124" s="143">
        <f>IF('Crisis Indicator Data'!H121="x","x",IF('Crisis Indicator Data'!I121="x","x",'Crisis Indicator Data'!I121/'Crisis Indicator Data'!H121))</f>
        <v>8.7568232490197587E-2</v>
      </c>
      <c r="U124" s="240">
        <f t="shared" si="46"/>
        <v>2.9</v>
      </c>
      <c r="V124" s="240">
        <f t="shared" si="47"/>
        <v>3.7</v>
      </c>
      <c r="W124" s="240">
        <f>IF('Crisis Indicator Data'!L121="x","x",IF('Crisis Indicator Data'!L121=0,0,IF(LOG('Crisis Indicator Data'!L121)&lt;W$4,0,IF(LOG('Crisis Indicator Data'!L121)&gt;W$3,5,ROUND(5-(W$3-LOG('Crisis Indicator Data'!L121))/(W$3-W$4)*5,1)))))</f>
        <v>0.7</v>
      </c>
      <c r="X124" s="247">
        <f>IF(OR('Crisis Indicator Data'!L121="x",'Crisis Indicator Data'!H121="x"),"x",'Crisis Indicator Data'!L121/'Crisis Indicator Data'!H121)</f>
        <v>2.3064503728761437E-7</v>
      </c>
      <c r="Y124" s="240">
        <f t="shared" si="48"/>
        <v>0</v>
      </c>
      <c r="Z124" s="240">
        <f t="shared" si="49"/>
        <v>0.4</v>
      </c>
      <c r="AA124" s="240">
        <f t="shared" si="50"/>
        <v>2.4</v>
      </c>
      <c r="AB124" s="248">
        <f t="shared" si="51"/>
        <v>3.8</v>
      </c>
    </row>
    <row r="125" spans="1:28" x14ac:dyDescent="0.35">
      <c r="A125" s="149" t="str">
        <f>'Crisis Indicator Data'!A122</f>
        <v>Violence in Darfur and Kordofan regions</v>
      </c>
      <c r="B125" s="150" t="str">
        <f>'Crisis Indicator Data'!B122</f>
        <v>Other type of violence</v>
      </c>
      <c r="C125" s="150" t="str">
        <f>'Crisis Indicator Data'!C122</f>
        <v>SDN008</v>
      </c>
      <c r="D125" s="150" t="str">
        <f>'Crisis Indicator Data'!D122</f>
        <v>Sudan</v>
      </c>
      <c r="E125" s="151" t="str">
        <f>'Crisis Indicator Data'!E122</f>
        <v>SDN</v>
      </c>
      <c r="F125" s="246">
        <f>IF('Crisis Indicator Data'!F122="x","x",IF(LOG('Crisis Indicator Data'!F122)&lt;F$4,0,IF(LOG('Crisis Indicator Data'!F122)&gt;F$3,5,ROUND(5-(F$3-LOG('Crisis Indicator Data'!F122))/(F$3-F$4)*5,1))))</f>
        <v>4.9000000000000004</v>
      </c>
      <c r="G125" s="144">
        <f>IF('Crisis Indicator Data'!F122="x","x",IF(B125="Regional crisis",('Crisis Indicator Data'!F122/VLOOKUP('Impact of the crisis'!$C125,'Regional Crises'!$B$1:$R$66,4,FALSE)),'Crisis Indicator Data'!F122/VLOOKUP('Impact of the crisis'!$E125,'Country Indicator Data'!$B$4:$P$300,15,FALSE)))</f>
        <v>0.37043139730639729</v>
      </c>
      <c r="H125" s="240">
        <f t="shared" si="39"/>
        <v>1.8</v>
      </c>
      <c r="I125" s="240">
        <f t="shared" si="40"/>
        <v>3.35</v>
      </c>
      <c r="J125" s="240">
        <f>IF('Crisis Indicator Data'!G122="x","x",IF(LOG('Crisis Indicator Data'!G122)&lt;J$4,0,IF(LOG('Crisis Indicator Data'!G122)&gt;J$3,5,ROUND(5-(J$3-LOG('Crisis Indicator Data'!G122))/(J$3-J$4)*5,1))))</f>
        <v>4.0999999999999996</v>
      </c>
      <c r="K125" s="144">
        <f>IF('Crisis Indicator Data'!G122="x","x",IF(B125="Regional crisis",('Crisis Indicator Data'!G122/VLOOKUP('Impact of the crisis'!$C125,'Regional Crises'!$B$1:$R$66,5,FALSE)),'Crisis Indicator Data'!G122/VLOOKUP('Impact of the crisis'!$E125,'Country Indicator Data'!$B$4:$P$300,14,FALSE)))</f>
        <v>0.35716666666666669</v>
      </c>
      <c r="L125" s="240">
        <f t="shared" si="41"/>
        <v>1.8</v>
      </c>
      <c r="M125" s="240">
        <f t="shared" si="42"/>
        <v>2.9499999999999997</v>
      </c>
      <c r="N125" s="240">
        <f t="shared" si="43"/>
        <v>3.2</v>
      </c>
      <c r="O125" s="240">
        <f>IF('Crisis Indicator Data'!H122="x","x",IF('Crisis Indicator Data'!H122=0,0,IF(LOG('Crisis Indicator Data'!H122)&lt;O$4,0,IF(LOG('Crisis Indicator Data'!H122)&gt;O$3,5,ROUND(5-(O$3-LOG('Crisis Indicator Data'!H122))/(O$3-O$4)*5,1)))))</f>
        <v>4.4000000000000004</v>
      </c>
      <c r="P125" s="143">
        <f>IF('Crisis Indicator Data'!H122="x","x",'Crisis Indicator Data'!H122/'Crisis Indicator Data'!G122)</f>
        <v>0.80290480634624362</v>
      </c>
      <c r="Q125" s="240">
        <f t="shared" si="44"/>
        <v>4</v>
      </c>
      <c r="R125" s="240">
        <f t="shared" si="45"/>
        <v>4.2</v>
      </c>
      <c r="S125" s="240">
        <f>IF('Crisis Indicator Data'!I122="x","x",IF('Crisis Indicator Data'!I122=0,0,IF(LOG('Crisis Indicator Data'!I122)&lt;S$4,0,IF(LOG('Crisis Indicator Data'!I122)&gt;S$3,5,ROUND(5-(S$3-LOG('Crisis Indicator Data'!I122))/(S$3-S$4)*5,1)))))</f>
        <v>2.8</v>
      </c>
      <c r="T125" s="143">
        <f>IF('Crisis Indicator Data'!H122="x","x",IF('Crisis Indicator Data'!I122="x","x",'Crisis Indicator Data'!I122/'Crisis Indicator Data'!H122))</f>
        <v>6.1750817290228844E-3</v>
      </c>
      <c r="U125" s="240">
        <f t="shared" si="46"/>
        <v>0.2</v>
      </c>
      <c r="V125" s="240">
        <f t="shared" si="47"/>
        <v>1.5</v>
      </c>
      <c r="W125" s="240">
        <f>IF('Crisis Indicator Data'!L122="x","x",IF('Crisis Indicator Data'!L122=0,0,IF(LOG('Crisis Indicator Data'!L122)&lt;W$4,0,IF(LOG('Crisis Indicator Data'!L122)&gt;W$3,5,ROUND(5-(W$3-LOG('Crisis Indicator Data'!L122))/(W$3-W$4)*5,1)))))</f>
        <v>4.0999999999999996</v>
      </c>
      <c r="X125" s="247">
        <f>IF(OR('Crisis Indicator Data'!L122="x",'Crisis Indicator Data'!H122="x"),"x",'Crisis Indicator Data'!L122/'Crisis Indicator Data'!H122)</f>
        <v>5.6447511805303308E-5</v>
      </c>
      <c r="Y125" s="240">
        <f t="shared" si="48"/>
        <v>2.8</v>
      </c>
      <c r="Z125" s="240">
        <f t="shared" si="49"/>
        <v>3.5</v>
      </c>
      <c r="AA125" s="240">
        <f t="shared" si="50"/>
        <v>2.6</v>
      </c>
      <c r="AB125" s="248">
        <f t="shared" si="51"/>
        <v>3.5</v>
      </c>
    </row>
    <row r="126" spans="1:28" x14ac:dyDescent="0.35">
      <c r="A126" s="149" t="str">
        <f>'Crisis Indicator Data'!A123</f>
        <v>Drought in Senegal</v>
      </c>
      <c r="B126" s="150" t="str">
        <f>'Crisis Indicator Data'!B123</f>
        <v>Drought</v>
      </c>
      <c r="C126" s="150" t="str">
        <f>'Crisis Indicator Data'!C123</f>
        <v>SEN002</v>
      </c>
      <c r="D126" s="150" t="str">
        <f>'Crisis Indicator Data'!D123</f>
        <v>Senegal</v>
      </c>
      <c r="E126" s="151" t="str">
        <f>'Crisis Indicator Data'!E123</f>
        <v>SEN</v>
      </c>
      <c r="F126" s="246">
        <f>IF('Crisis Indicator Data'!F123="x","x",IF(LOG('Crisis Indicator Data'!F123)&lt;F$4,0,IF(LOG('Crisis Indicator Data'!F123)&gt;F$3,5,ROUND(5-(F$3-LOG('Crisis Indicator Data'!F123))/(F$3-F$4)*5,1))))</f>
        <v>5</v>
      </c>
      <c r="G126" s="144">
        <f>IF('Crisis Indicator Data'!F123="x","x",IF(B126="Regional crisis",('Crisis Indicator Data'!F123/VLOOKUP('Impact of the crisis'!$C126,'Regional Crises'!$B$1:$R$66,4,FALSE)),'Crisis Indicator Data'!F123/VLOOKUP('Impact of the crisis'!$E126,'Country Indicator Data'!$B$4:$P$300,15,FALSE)))</f>
        <v>18.868472445852593</v>
      </c>
      <c r="H126" s="240">
        <f t="shared" si="39"/>
        <v>5</v>
      </c>
      <c r="I126" s="240">
        <f t="shared" si="40"/>
        <v>5</v>
      </c>
      <c r="J126" s="240">
        <f>IF('Crisis Indicator Data'!G123="x","x",IF(LOG('Crisis Indicator Data'!G123)&lt;J$4,0,IF(LOG('Crisis Indicator Data'!G123)&gt;J$3,5,ROUND(5-(J$3-LOG('Crisis Indicator Data'!G123))/(J$3-J$4)*5,1))))</f>
        <v>4.2</v>
      </c>
      <c r="K126" s="144">
        <f>IF('Crisis Indicator Data'!G123="x","x",IF(B126="Regional crisis",('Crisis Indicator Data'!G123/VLOOKUP('Impact of the crisis'!$C126,'Regional Crises'!$B$1:$R$66,5,FALSE)),'Crisis Indicator Data'!G123/VLOOKUP('Impact of the crisis'!$E126,'Country Indicator Data'!$B$4:$P$300,14,FALSE)))</f>
        <v>1</v>
      </c>
      <c r="L126" s="240">
        <f t="shared" si="41"/>
        <v>5</v>
      </c>
      <c r="M126" s="240">
        <f t="shared" si="42"/>
        <v>4.5999999999999996</v>
      </c>
      <c r="N126" s="240">
        <f t="shared" si="43"/>
        <v>4.8</v>
      </c>
      <c r="O126" s="240">
        <f>IF('Crisis Indicator Data'!H123="x","x",IF('Crisis Indicator Data'!H123=0,0,IF(LOG('Crisis Indicator Data'!H123)&lt;O$4,0,IF(LOG('Crisis Indicator Data'!H123)&gt;O$3,5,ROUND(5-(O$3-LOG('Crisis Indicator Data'!H123))/(O$3-O$4)*5,1)))))</f>
        <v>3.3</v>
      </c>
      <c r="P126" s="143">
        <f>IF('Crisis Indicator Data'!H123="x","x",'Crisis Indicator Data'!H123/'Crisis Indicator Data'!G123)</f>
        <v>0.17971700772309601</v>
      </c>
      <c r="Q126" s="240">
        <f t="shared" si="44"/>
        <v>0.9</v>
      </c>
      <c r="R126" s="240">
        <f t="shared" si="45"/>
        <v>2.1</v>
      </c>
      <c r="S126" s="240" t="str">
        <f>IF('Crisis Indicator Data'!I123="x","x",IF('Crisis Indicator Data'!I123=0,0,IF(LOG('Crisis Indicator Data'!I123)&lt;S$4,0,IF(LOG('Crisis Indicator Data'!I123)&gt;S$3,5,ROUND(5-(S$3-LOG('Crisis Indicator Data'!I123))/(S$3-S$4)*5,1)))))</f>
        <v>x</v>
      </c>
      <c r="T126" s="143" t="str">
        <f>IF('Crisis Indicator Data'!H123="x","x",IF('Crisis Indicator Data'!I123="x","x",'Crisis Indicator Data'!I123/'Crisis Indicator Data'!H123))</f>
        <v>x</v>
      </c>
      <c r="U126" s="240" t="str">
        <f t="shared" si="46"/>
        <v>x</v>
      </c>
      <c r="V126" s="240" t="str">
        <f t="shared" si="47"/>
        <v>x</v>
      </c>
      <c r="W126" s="240">
        <f>IF('Crisis Indicator Data'!L123="x","x",IF('Crisis Indicator Data'!L123=0,0,IF(LOG('Crisis Indicator Data'!L123)&lt;W$4,0,IF(LOG('Crisis Indicator Data'!L123)&gt;W$3,5,ROUND(5-(W$3-LOG('Crisis Indicator Data'!L123))/(W$3-W$4)*5,1)))))</f>
        <v>0</v>
      </c>
      <c r="X126" s="247">
        <f>IF(OR('Crisis Indicator Data'!L123="x",'Crisis Indicator Data'!H123="x"),"x",'Crisis Indicator Data'!L123/'Crisis Indicator Data'!H123)</f>
        <v>0</v>
      </c>
      <c r="Y126" s="240">
        <f t="shared" si="48"/>
        <v>0</v>
      </c>
      <c r="Z126" s="240">
        <f t="shared" si="49"/>
        <v>0</v>
      </c>
      <c r="AA126" s="240">
        <f t="shared" si="50"/>
        <v>0</v>
      </c>
      <c r="AB126" s="248">
        <f t="shared" si="51"/>
        <v>1.2</v>
      </c>
    </row>
    <row r="127" spans="1:28" x14ac:dyDescent="0.35">
      <c r="A127" s="149" t="str">
        <f>'Crisis Indicator Data'!A124</f>
        <v>Complex crisis in El Salvador</v>
      </c>
      <c r="B127" s="150" t="str">
        <f>'Crisis Indicator Data'!B124</f>
        <v>Complex crisis</v>
      </c>
      <c r="C127" s="150" t="str">
        <f>'Crisis Indicator Data'!C124</f>
        <v>SLV001</v>
      </c>
      <c r="D127" s="150" t="str">
        <f>'Crisis Indicator Data'!D124</f>
        <v>El Salvador</v>
      </c>
      <c r="E127" s="151" t="str">
        <f>'Crisis Indicator Data'!E124</f>
        <v>SLV</v>
      </c>
      <c r="F127" s="246">
        <f>IF('Crisis Indicator Data'!F124="x","x",IF(LOG('Crisis Indicator Data'!F124)&lt;F$4,0,IF(LOG('Crisis Indicator Data'!F124)&gt;F$3,5,ROUND(5-(F$3-LOG('Crisis Indicator Data'!F124))/(F$3-F$4)*5,1))))</f>
        <v>2.2000000000000002</v>
      </c>
      <c r="G127" s="144">
        <f>IF('Crisis Indicator Data'!F124="x","x",IF(B127="Regional crisis",('Crisis Indicator Data'!F124/VLOOKUP('Impact of the crisis'!$C127,'Regional Crises'!$B$1:$R$66,4,FALSE)),'Crisis Indicator Data'!F124/VLOOKUP('Impact of the crisis'!$E127,'Country Indicator Data'!$B$4:$P$300,15,FALSE)))</f>
        <v>1</v>
      </c>
      <c r="H127" s="240">
        <f t="shared" si="39"/>
        <v>5</v>
      </c>
      <c r="I127" s="240">
        <f t="shared" si="40"/>
        <v>3.6</v>
      </c>
      <c r="J127" s="240">
        <f>IF('Crisis Indicator Data'!G124="x","x",IF(LOG('Crisis Indicator Data'!G124)&lt;J$4,0,IF(LOG('Crisis Indicator Data'!G124)&gt;J$3,5,ROUND(5-(J$3-LOG('Crisis Indicator Data'!G124))/(J$3-J$4)*5,1))))</f>
        <v>2.8</v>
      </c>
      <c r="K127" s="144">
        <f>IF('Crisis Indicator Data'!G124="x","x",IF(B127="Regional crisis",('Crisis Indicator Data'!G124/VLOOKUP('Impact of the crisis'!$C127,'Regional Crises'!$B$1:$R$66,5,FALSE)),'Crisis Indicator Data'!G124/VLOOKUP('Impact of the crisis'!$E127,'Country Indicator Data'!$B$4:$P$300,14,FALSE)))</f>
        <v>1</v>
      </c>
      <c r="L127" s="240">
        <f t="shared" si="41"/>
        <v>5</v>
      </c>
      <c r="M127" s="240">
        <f t="shared" si="42"/>
        <v>3.9</v>
      </c>
      <c r="N127" s="240">
        <f t="shared" si="43"/>
        <v>3.8</v>
      </c>
      <c r="O127" s="240">
        <f>IF('Crisis Indicator Data'!H124="x","x",IF('Crisis Indicator Data'!H124=0,0,IF(LOG('Crisis Indicator Data'!H124)&lt;O$4,0,IF(LOG('Crisis Indicator Data'!H124)&gt;O$3,5,ROUND(5-(O$3-LOG('Crisis Indicator Data'!H124))/(O$3-O$4)*5,1)))))</f>
        <v>3.3</v>
      </c>
      <c r="P127" s="143">
        <f>IF('Crisis Indicator Data'!H124="x","x",'Crisis Indicator Data'!H124/'Crisis Indicator Data'!G124)</f>
        <v>0.47761194029850745</v>
      </c>
      <c r="Q127" s="240">
        <f t="shared" si="44"/>
        <v>2.4</v>
      </c>
      <c r="R127" s="240">
        <f t="shared" si="45"/>
        <v>2.8499999999999996</v>
      </c>
      <c r="S127" s="240">
        <f>IF('Crisis Indicator Data'!I124="x","x",IF('Crisis Indicator Data'!I124=0,0,IF(LOG('Crisis Indicator Data'!I124)&lt;S$4,0,IF(LOG('Crisis Indicator Data'!I124)&gt;S$3,5,ROUND(5-(S$3-LOG('Crisis Indicator Data'!I124))/(S$3-S$4)*5,1)))))</f>
        <v>3</v>
      </c>
      <c r="T127" s="143">
        <f>IF('Crisis Indicator Data'!H124="x","x",IF('Crisis Indicator Data'!I124="x","x",'Crisis Indicator Data'!I124/'Crisis Indicator Data'!H124))</f>
        <v>4.0937500000000002E-2</v>
      </c>
      <c r="U127" s="240">
        <f t="shared" si="46"/>
        <v>1.4</v>
      </c>
      <c r="V127" s="240">
        <f t="shared" si="47"/>
        <v>2.2000000000000002</v>
      </c>
      <c r="W127" s="240">
        <f>IF('Crisis Indicator Data'!L124="x","x",IF('Crisis Indicator Data'!L124=0,0,IF(LOG('Crisis Indicator Data'!L124)&lt;W$4,0,IF(LOG('Crisis Indicator Data'!L124)&gt;W$3,5,ROUND(5-(W$3-LOG('Crisis Indicator Data'!L124))/(W$3-W$4)*5,1)))))</f>
        <v>3.7</v>
      </c>
      <c r="X127" s="247">
        <f>IF(OR('Crisis Indicator Data'!L124="x",'Crisis Indicator Data'!H124="x"),"x",'Crisis Indicator Data'!L124/'Crisis Indicator Data'!H124)</f>
        <v>1.18125E-4</v>
      </c>
      <c r="Y127" s="240">
        <f t="shared" si="48"/>
        <v>5</v>
      </c>
      <c r="Z127" s="240">
        <f t="shared" si="49"/>
        <v>4.4000000000000004</v>
      </c>
      <c r="AA127" s="240">
        <f t="shared" si="50"/>
        <v>3.5</v>
      </c>
      <c r="AB127" s="248">
        <f t="shared" si="51"/>
        <v>3.2</v>
      </c>
    </row>
    <row r="128" spans="1:28" x14ac:dyDescent="0.35">
      <c r="A128" s="149" t="str">
        <f>'Crisis Indicator Data'!A125</f>
        <v>Complex crisis in Somalia</v>
      </c>
      <c r="B128" s="150" t="str">
        <f>'Crisis Indicator Data'!B125</f>
        <v>Complex crisis</v>
      </c>
      <c r="C128" s="150" t="str">
        <f>'Crisis Indicator Data'!C125</f>
        <v>SOM001</v>
      </c>
      <c r="D128" s="150" t="str">
        <f>'Crisis Indicator Data'!D125</f>
        <v>Somalia</v>
      </c>
      <c r="E128" s="151" t="str">
        <f>'Crisis Indicator Data'!E125</f>
        <v>SOM</v>
      </c>
      <c r="F128" s="246">
        <f>IF('Crisis Indicator Data'!F125="x","x",IF(LOG('Crisis Indicator Data'!F125)&lt;F$4,0,IF(LOG('Crisis Indicator Data'!F125)&gt;F$3,5,ROUND(5-(F$3-LOG('Crisis Indicator Data'!F125))/(F$3-F$4)*5,1))))</f>
        <v>4.7</v>
      </c>
      <c r="G128" s="144">
        <f>IF('Crisis Indicator Data'!F125="x","x",IF(B128="Regional crisis",('Crisis Indicator Data'!F125/VLOOKUP('Impact of the crisis'!$C128,'Regional Crises'!$B$1:$R$66,4,FALSE)),'Crisis Indicator Data'!F125/VLOOKUP('Impact of the crisis'!$E128,'Country Indicator Data'!$B$4:$P$300,15,FALSE)))</f>
        <v>1</v>
      </c>
      <c r="H128" s="240">
        <f t="shared" si="39"/>
        <v>5</v>
      </c>
      <c r="I128" s="240">
        <f t="shared" si="40"/>
        <v>4.8499999999999996</v>
      </c>
      <c r="J128" s="240">
        <f>IF('Crisis Indicator Data'!G125="x","x",IF(LOG('Crisis Indicator Data'!G125)&lt;J$4,0,IF(LOG('Crisis Indicator Data'!G125)&gt;J$3,5,ROUND(5-(J$3-LOG('Crisis Indicator Data'!G125))/(J$3-J$4)*5,1))))</f>
        <v>4</v>
      </c>
      <c r="K128" s="144">
        <f>IF('Crisis Indicator Data'!G125="x","x",IF(B128="Regional crisis",('Crisis Indicator Data'!G125/VLOOKUP('Impact of the crisis'!$C128,'Regional Crises'!$B$1:$R$66,5,FALSE)),'Crisis Indicator Data'!G125/VLOOKUP('Impact of the crisis'!$E128,'Country Indicator Data'!$B$4:$P$300,14,FALSE)))</f>
        <v>1</v>
      </c>
      <c r="L128" s="240">
        <f t="shared" si="41"/>
        <v>5</v>
      </c>
      <c r="M128" s="240">
        <f t="shared" si="42"/>
        <v>4.5</v>
      </c>
      <c r="N128" s="240">
        <f t="shared" si="43"/>
        <v>4.7</v>
      </c>
      <c r="O128" s="240">
        <f>IF('Crisis Indicator Data'!H125="x","x",IF('Crisis Indicator Data'!H125=0,0,IF(LOG('Crisis Indicator Data'!H125)&lt;O$4,0,IF(LOG('Crisis Indicator Data'!H125)&gt;O$3,5,ROUND(5-(O$3-LOG('Crisis Indicator Data'!H125))/(O$3-O$4)*5,1)))))</f>
        <v>4.5</v>
      </c>
      <c r="P128" s="143">
        <f>IF('Crisis Indicator Data'!H125="x","x",'Crisis Indicator Data'!H125/'Crisis Indicator Data'!G125)</f>
        <v>0.99879403364011421</v>
      </c>
      <c r="Q128" s="240">
        <f t="shared" si="44"/>
        <v>5</v>
      </c>
      <c r="R128" s="240">
        <f t="shared" si="45"/>
        <v>4.75</v>
      </c>
      <c r="S128" s="240">
        <f>IF('Crisis Indicator Data'!I125="x","x",IF('Crisis Indicator Data'!I125=0,0,IF(LOG('Crisis Indicator Data'!I125)&lt;S$4,0,IF(LOG('Crisis Indicator Data'!I125)&gt;S$3,5,ROUND(5-(S$3-LOG('Crisis Indicator Data'!I125))/(S$3-S$4)*5,1)))))</f>
        <v>5</v>
      </c>
      <c r="T128" s="143">
        <f>IF('Crisis Indicator Data'!H125="x","x",IF('Crisis Indicator Data'!I125="x","x",'Crisis Indicator Data'!I125/'Crisis Indicator Data'!H125))</f>
        <v>0.24053126588713777</v>
      </c>
      <c r="U128" s="240">
        <f t="shared" si="46"/>
        <v>5</v>
      </c>
      <c r="V128" s="240">
        <f t="shared" si="47"/>
        <v>5</v>
      </c>
      <c r="W128" s="240">
        <f>IF('Crisis Indicator Data'!L125="x","x",IF('Crisis Indicator Data'!L125=0,0,IF(LOG('Crisis Indicator Data'!L125)&lt;W$4,0,IF(LOG('Crisis Indicator Data'!L125)&gt;W$3,5,ROUND(5-(W$3-LOG('Crisis Indicator Data'!L125))/(W$3-W$4)*5,1)))))</f>
        <v>4.7</v>
      </c>
      <c r="X128" s="247">
        <f>IF(OR('Crisis Indicator Data'!L125="x",'Crisis Indicator Data'!H125="x"),"x",'Crisis Indicator Data'!L125/'Crisis Indicator Data'!H125)</f>
        <v>1.1432384341637011E-4</v>
      </c>
      <c r="Y128" s="240">
        <f t="shared" si="48"/>
        <v>5</v>
      </c>
      <c r="Z128" s="240">
        <f t="shared" si="49"/>
        <v>4.9000000000000004</v>
      </c>
      <c r="AA128" s="240">
        <f t="shared" si="50"/>
        <v>5</v>
      </c>
      <c r="AB128" s="248">
        <f t="shared" si="51"/>
        <v>4.9000000000000004</v>
      </c>
    </row>
    <row r="129" spans="1:28" x14ac:dyDescent="0.35">
      <c r="A129" s="149" t="str">
        <f>'Crisis Indicator Data'!A126</f>
        <v>Mixed Migration Flows in Somalia</v>
      </c>
      <c r="B129" s="150" t="str">
        <f>'Crisis Indicator Data'!B126</f>
        <v>International displacement</v>
      </c>
      <c r="C129" s="150" t="str">
        <f>'Crisis Indicator Data'!C126</f>
        <v>SOM002</v>
      </c>
      <c r="D129" s="150" t="str">
        <f>'Crisis Indicator Data'!D126</f>
        <v>Somalia</v>
      </c>
      <c r="E129" s="151" t="str">
        <f>'Crisis Indicator Data'!E126</f>
        <v>SOM</v>
      </c>
      <c r="F129" s="246">
        <f>IF('Crisis Indicator Data'!F126="x","x",IF(LOG('Crisis Indicator Data'!F126)&lt;F$4,0,IF(LOG('Crisis Indicator Data'!F126)&gt;F$3,5,ROUND(5-(F$3-LOG('Crisis Indicator Data'!F126))/(F$3-F$4)*5,1))))</f>
        <v>2.4</v>
      </c>
      <c r="G129" s="144">
        <f>IF('Crisis Indicator Data'!F126="x","x",IF(B129="Regional crisis",('Crisis Indicator Data'!F126/VLOOKUP('Impact of the crisis'!$C129,'Regional Crises'!$B$1:$R$66,4,FALSE)),'Crisis Indicator Data'!F126/VLOOKUP('Impact of the crisis'!$E129,'Country Indicator Data'!$B$4:$P$300,15,FALSE)))</f>
        <v>4.5965505148723183E-2</v>
      </c>
      <c r="H129" s="240">
        <f t="shared" si="39"/>
        <v>0.1</v>
      </c>
      <c r="I129" s="240">
        <f t="shared" si="40"/>
        <v>1.25</v>
      </c>
      <c r="J129" s="240">
        <f>IF('Crisis Indicator Data'!G126="x","x",IF(LOG('Crisis Indicator Data'!G126)&lt;J$4,0,IF(LOG('Crisis Indicator Data'!G126)&gt;J$3,5,ROUND(5-(J$3-LOG('Crisis Indicator Data'!G126))/(J$3-J$4)*5,1))))</f>
        <v>0.4</v>
      </c>
      <c r="K129" s="144">
        <f>IF('Crisis Indicator Data'!G126="x","x",IF(B129="Regional crisis",('Crisis Indicator Data'!G126/VLOOKUP('Impact of the crisis'!$C129,'Regional Crises'!$B$1:$R$66,5,FALSE)),'Crisis Indicator Data'!G126/VLOOKUP('Impact of the crisis'!$E129,'Country Indicator Data'!$B$4:$P$300,14,FALSE)))</f>
        <v>8.3909869882576954E-2</v>
      </c>
      <c r="L129" s="240">
        <f t="shared" si="41"/>
        <v>0.4</v>
      </c>
      <c r="M129" s="240">
        <f t="shared" si="42"/>
        <v>0.4</v>
      </c>
      <c r="N129" s="240">
        <f t="shared" si="43"/>
        <v>0.8</v>
      </c>
      <c r="O129" s="240">
        <f>IF('Crisis Indicator Data'!H126="x","x",IF('Crisis Indicator Data'!H126=0,0,IF(LOG('Crisis Indicator Data'!H126)&lt;O$4,0,IF(LOG('Crisis Indicator Data'!H126)&gt;O$3,5,ROUND(5-(O$3-LOG('Crisis Indicator Data'!H126))/(O$3-O$4)*5,1)))))</f>
        <v>0</v>
      </c>
      <c r="P129" s="143">
        <f>IF('Crisis Indicator Data'!H126="x","x",'Crisis Indicator Data'!H126/'Crisis Indicator Data'!G126)</f>
        <v>1.8910741301059002E-2</v>
      </c>
      <c r="Q129" s="240">
        <f t="shared" si="44"/>
        <v>0</v>
      </c>
      <c r="R129" s="240">
        <f t="shared" si="45"/>
        <v>0</v>
      </c>
      <c r="S129" s="240">
        <f>IF('Crisis Indicator Data'!I126="x","x",IF('Crisis Indicator Data'!I126=0,0,IF(LOG('Crisis Indicator Data'!I126)&lt;S$4,0,IF(LOG('Crisis Indicator Data'!I126)&gt;S$3,5,ROUND(5-(S$3-LOG('Crisis Indicator Data'!I126))/(S$3-S$4)*5,1)))))</f>
        <v>2</v>
      </c>
      <c r="T129" s="143">
        <f>IF('Crisis Indicator Data'!H126="x","x",IF('Crisis Indicator Data'!I126="x","x",'Crisis Indicator Data'!I126/'Crisis Indicator Data'!H126))</f>
        <v>1</v>
      </c>
      <c r="U129" s="240">
        <f t="shared" si="46"/>
        <v>5</v>
      </c>
      <c r="V129" s="240">
        <f t="shared" si="47"/>
        <v>3.5</v>
      </c>
      <c r="W129" s="240">
        <f>IF('Crisis Indicator Data'!L126="x","x",IF('Crisis Indicator Data'!L126=0,0,IF(LOG('Crisis Indicator Data'!L126)&lt;W$4,0,IF(LOG('Crisis Indicator Data'!L126)&gt;W$3,5,ROUND(5-(W$3-LOG('Crisis Indicator Data'!L126))/(W$3-W$4)*5,1)))))</f>
        <v>0.4</v>
      </c>
      <c r="X129" s="247">
        <f>IF(OR('Crisis Indicator Data'!L126="x",'Crisis Indicator Data'!H126="x"),"x",'Crisis Indicator Data'!L126/'Crisis Indicator Data'!H126)</f>
        <v>8.0000000000000007E-5</v>
      </c>
      <c r="Y129" s="240">
        <f t="shared" si="48"/>
        <v>4</v>
      </c>
      <c r="Z129" s="240">
        <f t="shared" si="49"/>
        <v>2.2000000000000002</v>
      </c>
      <c r="AA129" s="240">
        <f t="shared" si="50"/>
        <v>2.9</v>
      </c>
      <c r="AB129" s="248">
        <f t="shared" si="51"/>
        <v>1.7</v>
      </c>
    </row>
    <row r="130" spans="1:28" x14ac:dyDescent="0.35">
      <c r="A130" s="149" t="str">
        <f>'Crisis Indicator Data'!A127</f>
        <v>Complex crisis in South Sudan</v>
      </c>
      <c r="B130" s="150" t="str">
        <f>'Crisis Indicator Data'!B127</f>
        <v>Complex crisis</v>
      </c>
      <c r="C130" s="150" t="str">
        <f>'Crisis Indicator Data'!C127</f>
        <v>SSD001</v>
      </c>
      <c r="D130" s="150" t="str">
        <f>'Crisis Indicator Data'!D127</f>
        <v>South Sudan</v>
      </c>
      <c r="E130" s="151" t="str">
        <f>'Crisis Indicator Data'!E127</f>
        <v>SSD</v>
      </c>
      <c r="F130" s="246">
        <f>IF('Crisis Indicator Data'!F127="x","x",IF(LOG('Crisis Indicator Data'!F127)&lt;F$4,0,IF(LOG('Crisis Indicator Data'!F127)&gt;F$3,5,ROUND(5-(F$3-LOG('Crisis Indicator Data'!F127))/(F$3-F$4)*5,1))))</f>
        <v>4.7</v>
      </c>
      <c r="G130" s="144">
        <f>IF('Crisis Indicator Data'!F127="x","x",IF(B130="Regional crisis",('Crisis Indicator Data'!F127/VLOOKUP('Impact of the crisis'!$C130,'Regional Crises'!$B$1:$R$66,4,FALSE)),'Crisis Indicator Data'!F127/VLOOKUP('Impact of the crisis'!$E130,'Country Indicator Data'!$B$4:$P$300,15,FALSE)))</f>
        <v>0.99948939128923264</v>
      </c>
      <c r="H130" s="240">
        <f t="shared" si="39"/>
        <v>5</v>
      </c>
      <c r="I130" s="240">
        <f t="shared" si="40"/>
        <v>4.8499999999999996</v>
      </c>
      <c r="J130" s="240">
        <f>IF('Crisis Indicator Data'!G127="x","x",IF(LOG('Crisis Indicator Data'!G127)&lt;J$4,0,IF(LOG('Crisis Indicator Data'!G127)&gt;J$3,5,ROUND(5-(J$3-LOG('Crisis Indicator Data'!G127))/(J$3-J$4)*5,1))))</f>
        <v>3.6</v>
      </c>
      <c r="K130" s="144">
        <f>IF('Crisis Indicator Data'!G127="x","x",IF(B130="Regional crisis",('Crisis Indicator Data'!G127/VLOOKUP('Impact of the crisis'!$C130,'Regional Crises'!$B$1:$R$66,5,FALSE)),'Crisis Indicator Data'!G127/VLOOKUP('Impact of the crisis'!$E130,'Country Indicator Data'!$B$4:$P$300,14,FALSE)))</f>
        <v>1</v>
      </c>
      <c r="L130" s="240">
        <f t="shared" si="41"/>
        <v>5</v>
      </c>
      <c r="M130" s="240">
        <f t="shared" si="42"/>
        <v>4.3</v>
      </c>
      <c r="N130" s="240">
        <f t="shared" si="43"/>
        <v>4.5999999999999996</v>
      </c>
      <c r="O130" s="240">
        <f>IF('Crisis Indicator Data'!H127="x","x",IF('Crisis Indicator Data'!H127=0,0,IF(LOG('Crisis Indicator Data'!H127)&lt;O$4,0,IF(LOG('Crisis Indicator Data'!H127)&gt;O$3,5,ROUND(5-(O$3-LOG('Crisis Indicator Data'!H127))/(O$3-O$4)*5,1)))))</f>
        <v>4.3</v>
      </c>
      <c r="P130" s="143">
        <f>IF('Crisis Indicator Data'!H127="x","x",'Crisis Indicator Data'!H127/'Crisis Indicator Data'!G127)</f>
        <v>1</v>
      </c>
      <c r="Q130" s="240">
        <f t="shared" si="44"/>
        <v>5</v>
      </c>
      <c r="R130" s="240">
        <f t="shared" si="45"/>
        <v>4.6500000000000004</v>
      </c>
      <c r="S130" s="240">
        <f>IF('Crisis Indicator Data'!I127="x","x",IF('Crisis Indicator Data'!I127=0,0,IF(LOG('Crisis Indicator Data'!I127)&lt;S$4,0,IF(LOG('Crisis Indicator Data'!I127)&gt;S$3,5,ROUND(5-(S$3-LOG('Crisis Indicator Data'!I127))/(S$3-S$4)*5,1)))))</f>
        <v>5</v>
      </c>
      <c r="T130" s="143">
        <f>IF('Crisis Indicator Data'!H127="x","x",IF('Crisis Indicator Data'!I127="x","x",'Crisis Indicator Data'!I127/'Crisis Indicator Data'!H127))</f>
        <v>0.35217741935483871</v>
      </c>
      <c r="U130" s="240">
        <f t="shared" si="46"/>
        <v>5</v>
      </c>
      <c r="V130" s="240">
        <f t="shared" si="47"/>
        <v>5</v>
      </c>
      <c r="W130" s="240">
        <f>IF('Crisis Indicator Data'!L127="x","x",IF('Crisis Indicator Data'!L127=0,0,IF(LOG('Crisis Indicator Data'!L127)&lt;W$4,0,IF(LOG('Crisis Indicator Data'!L127)&gt;W$3,5,ROUND(5-(W$3-LOG('Crisis Indicator Data'!L127))/(W$3-W$4)*5,1)))))</f>
        <v>4.2</v>
      </c>
      <c r="X130" s="247">
        <f>IF(OR('Crisis Indicator Data'!L127="x",'Crisis Indicator Data'!H127="x"),"x",'Crisis Indicator Data'!L127/'Crisis Indicator Data'!H127)</f>
        <v>6.8467741935483869E-5</v>
      </c>
      <c r="Y130" s="240">
        <f t="shared" si="48"/>
        <v>3.4</v>
      </c>
      <c r="Z130" s="240">
        <f t="shared" si="49"/>
        <v>3.8</v>
      </c>
      <c r="AA130" s="240">
        <f t="shared" si="50"/>
        <v>4.5</v>
      </c>
      <c r="AB130" s="248">
        <f t="shared" si="51"/>
        <v>4.5999999999999996</v>
      </c>
    </row>
    <row r="131" spans="1:28" x14ac:dyDescent="0.35">
      <c r="A131" s="149" t="str">
        <f>'Crisis Indicator Data'!A128</f>
        <v>Displacement from Ukraine conflict in Slovakia</v>
      </c>
      <c r="B131" s="150" t="str">
        <f>'Crisis Indicator Data'!B128</f>
        <v>International displacement</v>
      </c>
      <c r="C131" s="150" t="str">
        <f>'Crisis Indicator Data'!C128</f>
        <v>SVK002</v>
      </c>
      <c r="D131" s="150" t="str">
        <f>'Crisis Indicator Data'!D128</f>
        <v>Slovakia</v>
      </c>
      <c r="E131" s="151" t="str">
        <f>'Crisis Indicator Data'!E128</f>
        <v>SVK</v>
      </c>
      <c r="F131" s="246">
        <f>IF('Crisis Indicator Data'!F128="x","x",IF(LOG('Crisis Indicator Data'!F128)&lt;F$4,0,IF(LOG('Crisis Indicator Data'!F128)&gt;F$3,5,ROUND(5-(F$3-LOG('Crisis Indicator Data'!F128))/(F$3-F$4)*5,1))))</f>
        <v>2</v>
      </c>
      <c r="G131" s="144">
        <f>IF('Crisis Indicator Data'!F128="x","x",IF(B131="Regional crisis",('Crisis Indicator Data'!F128/VLOOKUP('Impact of the crisis'!$C131,'Regional Crises'!$B$1:$R$66,4,FALSE)),'Crisis Indicator Data'!F128/VLOOKUP('Impact of the crisis'!$E131,'Country Indicator Data'!$B$4:$P$300,15,FALSE)))</f>
        <v>0.32649835711017761</v>
      </c>
      <c r="H131" s="240">
        <f t="shared" si="39"/>
        <v>1.6</v>
      </c>
      <c r="I131" s="240">
        <f t="shared" si="40"/>
        <v>1.8</v>
      </c>
      <c r="J131" s="240">
        <f>IF('Crisis Indicator Data'!G128="x","x",IF(LOG('Crisis Indicator Data'!G128)&lt;J$4,0,IF(LOG('Crisis Indicator Data'!G128)&gt;J$3,5,ROUND(5-(J$3-LOG('Crisis Indicator Data'!G128))/(J$3-J$4)*5,1))))</f>
        <v>0.9</v>
      </c>
      <c r="K131" s="144">
        <f>IF('Crisis Indicator Data'!G128="x","x",IF(B131="Regional crisis",('Crisis Indicator Data'!G128/VLOOKUP('Impact of the crisis'!$C131,'Regional Crises'!$B$1:$R$66,5,FALSE)),'Crisis Indicator Data'!G128/VLOOKUP('Impact of the crisis'!$E131,'Country Indicator Data'!$B$4:$P$300,14,FALSE)))</f>
        <v>0.32075471698113206</v>
      </c>
      <c r="L131" s="240">
        <f t="shared" si="41"/>
        <v>1.6</v>
      </c>
      <c r="M131" s="240">
        <f t="shared" si="42"/>
        <v>1.25</v>
      </c>
      <c r="N131" s="240">
        <f t="shared" si="43"/>
        <v>1.5</v>
      </c>
      <c r="O131" s="240">
        <f>IF('Crisis Indicator Data'!H128="x","x",IF('Crisis Indicator Data'!H128=0,0,IF(LOG('Crisis Indicator Data'!H128)&lt;O$4,0,IF(LOG('Crisis Indicator Data'!H128)&gt;O$3,5,ROUND(5-(O$3-LOG('Crisis Indicator Data'!H128))/(O$3-O$4)*5,1)))))</f>
        <v>1.5</v>
      </c>
      <c r="P131" s="143">
        <f>IF('Crisis Indicator Data'!H128="x","x",'Crisis Indicator Data'!H128/'Crisis Indicator Data'!G128)</f>
        <v>0.1443355119825708</v>
      </c>
      <c r="Q131" s="240">
        <f t="shared" si="44"/>
        <v>0.7</v>
      </c>
      <c r="R131" s="240">
        <f t="shared" si="45"/>
        <v>1.1000000000000001</v>
      </c>
      <c r="S131" s="240">
        <f>IF('Crisis Indicator Data'!I128="x","x",IF('Crisis Indicator Data'!I128=0,0,IF(LOG('Crisis Indicator Data'!I128)&lt;S$4,0,IF(LOG('Crisis Indicator Data'!I128)&gt;S$3,5,ROUND(5-(S$3-LOG('Crisis Indicator Data'!I128))/(S$3-S$4)*5,1)))))</f>
        <v>3.5</v>
      </c>
      <c r="T131" s="143">
        <f>IF('Crisis Indicator Data'!H128="x","x",IF('Crisis Indicator Data'!I128="x","x",'Crisis Indicator Data'!I128/'Crisis Indicator Data'!H128))</f>
        <v>1</v>
      </c>
      <c r="U131" s="240">
        <f t="shared" si="46"/>
        <v>5</v>
      </c>
      <c r="V131" s="240">
        <f t="shared" si="47"/>
        <v>4.3</v>
      </c>
      <c r="W131" s="240">
        <f>IF('Crisis Indicator Data'!L128="x","x",IF('Crisis Indicator Data'!L128=0,0,IF(LOG('Crisis Indicator Data'!L128)&lt;W$4,0,IF(LOG('Crisis Indicator Data'!L128)&gt;W$3,5,ROUND(5-(W$3-LOG('Crisis Indicator Data'!L128))/(W$3-W$4)*5,1)))))</f>
        <v>0</v>
      </c>
      <c r="X131" s="247">
        <f>IF(OR('Crisis Indicator Data'!L128="x",'Crisis Indicator Data'!H128="x"),"x",'Crisis Indicator Data'!L128/'Crisis Indicator Data'!H128)</f>
        <v>0</v>
      </c>
      <c r="Y131" s="240">
        <f t="shared" si="48"/>
        <v>0</v>
      </c>
      <c r="Z131" s="240">
        <f t="shared" si="49"/>
        <v>0</v>
      </c>
      <c r="AA131" s="240">
        <f t="shared" si="50"/>
        <v>2.8</v>
      </c>
      <c r="AB131" s="248">
        <f t="shared" si="51"/>
        <v>2</v>
      </c>
    </row>
    <row r="132" spans="1:28" x14ac:dyDescent="0.35">
      <c r="A132" s="149" t="str">
        <f>'Crisis Indicator Data'!A129</f>
        <v>Food Security Crisis in Eswatini</v>
      </c>
      <c r="B132" s="150" t="str">
        <f>'Crisis Indicator Data'!B129</f>
        <v>Food Security</v>
      </c>
      <c r="C132" s="150" t="str">
        <f>'Crisis Indicator Data'!C129</f>
        <v>SWZ001</v>
      </c>
      <c r="D132" s="150" t="str">
        <f>'Crisis Indicator Data'!D129</f>
        <v>Eswatini</v>
      </c>
      <c r="E132" s="151" t="str">
        <f>'Crisis Indicator Data'!E129</f>
        <v>SWZ</v>
      </c>
      <c r="F132" s="246">
        <f>IF('Crisis Indicator Data'!F129="x","x",IF(LOG('Crisis Indicator Data'!F129)&lt;F$4,0,IF(LOG('Crisis Indicator Data'!F129)&gt;F$3,5,ROUND(5-(F$3-LOG('Crisis Indicator Data'!F129))/(F$3-F$4)*5,1))))</f>
        <v>2.1</v>
      </c>
      <c r="G132" s="144">
        <f>IF('Crisis Indicator Data'!F129="x","x",IF(B132="Regional crisis",('Crisis Indicator Data'!F129/VLOOKUP('Impact of the crisis'!$C132,'Regional Crises'!$B$1:$R$66,4,FALSE)),'Crisis Indicator Data'!F129/VLOOKUP('Impact of the crisis'!$E132,'Country Indicator Data'!$B$4:$P$300,15,FALSE)))</f>
        <v>1.0095348837209301</v>
      </c>
      <c r="H132" s="240">
        <f t="shared" si="39"/>
        <v>5</v>
      </c>
      <c r="I132" s="240">
        <f t="shared" si="40"/>
        <v>3.55</v>
      </c>
      <c r="J132" s="240">
        <f>IF('Crisis Indicator Data'!G129="x","x",IF(LOG('Crisis Indicator Data'!G129)&lt;J$4,0,IF(LOG('Crisis Indicator Data'!G129)&gt;J$3,5,ROUND(5-(J$3-LOG('Crisis Indicator Data'!G129))/(J$3-J$4)*5,1))))</f>
        <v>0.2</v>
      </c>
      <c r="K132" s="144">
        <f>IF('Crisis Indicator Data'!G129="x","x",IF(B132="Regional crisis",('Crisis Indicator Data'!G129/VLOOKUP('Impact of the crisis'!$C132,'Regional Crises'!$B$1:$R$66,5,FALSE)),'Crisis Indicator Data'!G129/VLOOKUP('Impact of the crisis'!$E132,'Country Indicator Data'!$B$4:$P$300,14,FALSE)))</f>
        <v>0.98986486486486491</v>
      </c>
      <c r="L132" s="240">
        <f t="shared" si="41"/>
        <v>4.9000000000000004</v>
      </c>
      <c r="M132" s="240">
        <f t="shared" si="42"/>
        <v>2.5500000000000003</v>
      </c>
      <c r="N132" s="240">
        <f t="shared" si="43"/>
        <v>3.1</v>
      </c>
      <c r="O132" s="240">
        <f>IF('Crisis Indicator Data'!H129="x","x",IF('Crisis Indicator Data'!H129=0,0,IF(LOG('Crisis Indicator Data'!H129)&lt;O$4,0,IF(LOG('Crisis Indicator Data'!H129)&gt;O$3,5,ROUND(5-(O$3-LOG('Crisis Indicator Data'!H129))/(O$3-O$4)*5,1)))))</f>
        <v>2.2999999999999998</v>
      </c>
      <c r="P132" s="143">
        <f>IF('Crisis Indicator Data'!H129="x","x",'Crisis Indicator Data'!H129/'Crisis Indicator Data'!G129)</f>
        <v>0.60750853242320824</v>
      </c>
      <c r="Q132" s="240">
        <f t="shared" si="44"/>
        <v>3</v>
      </c>
      <c r="R132" s="240">
        <f t="shared" si="45"/>
        <v>2.65</v>
      </c>
      <c r="S132" s="240">
        <f>IF('Crisis Indicator Data'!I129="x","x",IF('Crisis Indicator Data'!I129=0,0,IF(LOG('Crisis Indicator Data'!I129)&lt;S$4,0,IF(LOG('Crisis Indicator Data'!I129)&gt;S$3,5,ROUND(5-(S$3-LOG('Crisis Indicator Data'!I129))/(S$3-S$4)*5,1)))))</f>
        <v>0</v>
      </c>
      <c r="T132" s="143">
        <f>IF('Crisis Indicator Data'!H129="x","x",IF('Crisis Indicator Data'!I129="x","x",'Crisis Indicator Data'!I129/'Crisis Indicator Data'!H129))</f>
        <v>0</v>
      </c>
      <c r="U132" s="240">
        <f t="shared" si="46"/>
        <v>0</v>
      </c>
      <c r="V132" s="240">
        <f t="shared" si="47"/>
        <v>0</v>
      </c>
      <c r="W132" s="240">
        <f>IF('Crisis Indicator Data'!L129="x","x",IF('Crisis Indicator Data'!L129=0,0,IF(LOG('Crisis Indicator Data'!L129)&lt;W$4,0,IF(LOG('Crisis Indicator Data'!L129)&gt;W$3,5,ROUND(5-(W$3-LOG('Crisis Indicator Data'!L129))/(W$3-W$4)*5,1)))))</f>
        <v>0</v>
      </c>
      <c r="X132" s="247">
        <f>IF(OR('Crisis Indicator Data'!L129="x",'Crisis Indicator Data'!H129="x"),"x",'Crisis Indicator Data'!L129/'Crisis Indicator Data'!H129)</f>
        <v>0</v>
      </c>
      <c r="Y132" s="240">
        <f t="shared" si="48"/>
        <v>0</v>
      </c>
      <c r="Z132" s="240">
        <f t="shared" si="49"/>
        <v>0</v>
      </c>
      <c r="AA132" s="240">
        <f t="shared" si="50"/>
        <v>0</v>
      </c>
      <c r="AB132" s="248">
        <f t="shared" si="51"/>
        <v>1.5</v>
      </c>
    </row>
    <row r="133" spans="1:28" x14ac:dyDescent="0.35">
      <c r="A133" s="149" t="str">
        <f>'Crisis Indicator Data'!A130</f>
        <v>Syrian conflict</v>
      </c>
      <c r="B133" s="150" t="str">
        <f>'Crisis Indicator Data'!B130</f>
        <v>Complex crisis</v>
      </c>
      <c r="C133" s="150" t="str">
        <f>'Crisis Indicator Data'!C130</f>
        <v>SYR001</v>
      </c>
      <c r="D133" s="150" t="str">
        <f>'Crisis Indicator Data'!D130</f>
        <v>Syria</v>
      </c>
      <c r="E133" s="151" t="str">
        <f>'Crisis Indicator Data'!E130</f>
        <v>SYR</v>
      </c>
      <c r="F133" s="246">
        <f>IF('Crisis Indicator Data'!F130="x","x",IF(LOG('Crisis Indicator Data'!F130)&lt;F$4,0,IF(LOG('Crisis Indicator Data'!F130)&gt;F$3,5,ROUND(5-(F$3-LOG('Crisis Indicator Data'!F130))/(F$3-F$4)*5,1))))</f>
        <v>3.8</v>
      </c>
      <c r="G133" s="144">
        <f>IF('Crisis Indicator Data'!F130="x","x",IF(B133="Regional crisis",('Crisis Indicator Data'!F130/VLOOKUP('Impact of the crisis'!$C133,'Regional Crises'!$B$1:$R$66,4,FALSE)),'Crisis Indicator Data'!F130/VLOOKUP('Impact of the crisis'!$E133,'Country Indicator Data'!$B$4:$P$300,15,FALSE)))</f>
        <v>1.008440886565376</v>
      </c>
      <c r="H133" s="240">
        <f t="shared" si="39"/>
        <v>5</v>
      </c>
      <c r="I133" s="240">
        <f t="shared" si="40"/>
        <v>4.4000000000000004</v>
      </c>
      <c r="J133" s="240">
        <f>IF('Crisis Indicator Data'!G130="x","x",IF(LOG('Crisis Indicator Data'!G130)&lt;J$4,0,IF(LOG('Crisis Indicator Data'!G130)&gt;J$3,5,ROUND(5-(J$3-LOG('Crisis Indicator Data'!G130))/(J$3-J$4)*5,1))))</f>
        <v>4.5</v>
      </c>
      <c r="K133" s="144">
        <f>IF('Crisis Indicator Data'!G130="x","x",IF(B133="Regional crisis",('Crisis Indicator Data'!G130/VLOOKUP('Impact of the crisis'!$C133,'Regional Crises'!$B$1:$R$66,5,FALSE)),'Crisis Indicator Data'!G130/VLOOKUP('Impact of the crisis'!$E133,'Country Indicator Data'!$B$4:$P$300,14,FALSE)))</f>
        <v>1</v>
      </c>
      <c r="L133" s="240">
        <f t="shared" si="41"/>
        <v>5</v>
      </c>
      <c r="M133" s="240">
        <f t="shared" si="42"/>
        <v>4.75</v>
      </c>
      <c r="N133" s="240">
        <f t="shared" si="43"/>
        <v>4.5999999999999996</v>
      </c>
      <c r="O133" s="240">
        <f>IF('Crisis Indicator Data'!H130="x","x",IF('Crisis Indicator Data'!H130=0,0,IF(LOG('Crisis Indicator Data'!H130)&lt;O$4,0,IF(LOG('Crisis Indicator Data'!H130)&gt;O$3,5,ROUND(5-(O$3-LOG('Crisis Indicator Data'!H130))/(O$3-O$4)*5,1)))))</f>
        <v>4.7</v>
      </c>
      <c r="P133" s="143">
        <f>IF('Crisis Indicator Data'!H130="x","x",'Crisis Indicator Data'!H130/'Crisis Indicator Data'!G130)</f>
        <v>1</v>
      </c>
      <c r="Q133" s="240">
        <f t="shared" si="44"/>
        <v>5</v>
      </c>
      <c r="R133" s="240">
        <f t="shared" si="45"/>
        <v>4.8499999999999996</v>
      </c>
      <c r="S133" s="240">
        <f>IF('Crisis Indicator Data'!I130="x","x",IF('Crisis Indicator Data'!I130=0,0,IF(LOG('Crisis Indicator Data'!I130)&lt;S$4,0,IF(LOG('Crisis Indicator Data'!I130)&gt;S$3,5,ROUND(5-(S$3-LOG('Crisis Indicator Data'!I130))/(S$3-S$4)*5,1)))))</f>
        <v>5</v>
      </c>
      <c r="T133" s="143">
        <f>IF('Crisis Indicator Data'!H130="x","x",IF('Crisis Indicator Data'!I130="x","x",'Crisis Indicator Data'!I130/'Crisis Indicator Data'!H130))</f>
        <v>1.0587096774193547</v>
      </c>
      <c r="U133" s="240">
        <f t="shared" si="46"/>
        <v>5</v>
      </c>
      <c r="V133" s="240">
        <f t="shared" si="47"/>
        <v>5</v>
      </c>
      <c r="W133" s="240">
        <f>IF('Crisis Indicator Data'!L130="x","x",IF('Crisis Indicator Data'!L130=0,0,IF(LOG('Crisis Indicator Data'!L130)&lt;W$4,0,IF(LOG('Crisis Indicator Data'!L130)&gt;W$3,5,ROUND(5-(W$3-LOG('Crisis Indicator Data'!L130))/(W$3-W$4)*5,1)))))</f>
        <v>4.8</v>
      </c>
      <c r="X133" s="247">
        <f>IF(OR('Crisis Indicator Data'!L130="x",'Crisis Indicator Data'!H130="x"),"x",'Crisis Indicator Data'!L130/'Crisis Indicator Data'!H130)</f>
        <v>1.1271889400921659E-4</v>
      </c>
      <c r="Y133" s="240">
        <f t="shared" si="48"/>
        <v>5</v>
      </c>
      <c r="Z133" s="240">
        <f t="shared" si="49"/>
        <v>4.9000000000000004</v>
      </c>
      <c r="AA133" s="240">
        <f t="shared" si="50"/>
        <v>5</v>
      </c>
      <c r="AB133" s="248">
        <f t="shared" si="51"/>
        <v>4.9000000000000004</v>
      </c>
    </row>
    <row r="134" spans="1:28" x14ac:dyDescent="0.35">
      <c r="A134" s="149" t="str">
        <f>'Crisis Indicator Data'!A131</f>
        <v>Complex crisis in Chad</v>
      </c>
      <c r="B134" s="150" t="str">
        <f>'Crisis Indicator Data'!B131</f>
        <v>Multiple crises country</v>
      </c>
      <c r="C134" s="150" t="str">
        <f>'Crisis Indicator Data'!C131</f>
        <v>TCD001</v>
      </c>
      <c r="D134" s="150" t="str">
        <f>'Crisis Indicator Data'!D131</f>
        <v>Chad</v>
      </c>
      <c r="E134" s="151" t="str">
        <f>'Crisis Indicator Data'!E131</f>
        <v>TCD</v>
      </c>
      <c r="F134" s="246">
        <f>IF('Crisis Indicator Data'!F131="x","x",IF(LOG('Crisis Indicator Data'!F131)&lt;F$4,0,IF(LOG('Crisis Indicator Data'!F131)&gt;F$3,5,ROUND(5-(F$3-LOG('Crisis Indicator Data'!F131))/(F$3-F$4)*5,1))))</f>
        <v>5</v>
      </c>
      <c r="G134" s="144">
        <f>IF('Crisis Indicator Data'!F131="x","x",IF(B134="Regional crisis",('Crisis Indicator Data'!F131/VLOOKUP('Impact of the crisis'!$C134,'Regional Crises'!$B$1:$R$66,4,FALSE)),'Crisis Indicator Data'!F131/VLOOKUP('Impact of the crisis'!$E134,'Country Indicator Data'!$B$4:$P$300,15,FALSE)))</f>
        <v>1</v>
      </c>
      <c r="H134" s="240">
        <f t="shared" ref="H134:H158" si="52">IF(G134="x","x",IF(G134&lt;H$4,0,IF(G134&gt;H$3,5,ROUND(5-(H$3-G134)/(H$3-H$4)*5,1))))</f>
        <v>5</v>
      </c>
      <c r="I134" s="240">
        <f t="shared" ref="I134:I158" si="53">IF(AND(H134="x",F134="x"),"x",AVERAGE(F134,H134))</f>
        <v>5</v>
      </c>
      <c r="J134" s="240">
        <f>IF('Crisis Indicator Data'!G131="x","x",IF(LOG('Crisis Indicator Data'!G131)&lt;J$4,0,IF(LOG('Crisis Indicator Data'!G131)&gt;J$3,5,ROUND(5-(J$3-LOG('Crisis Indicator Data'!G131))/(J$3-J$4)*5,1))))</f>
        <v>4.0999999999999996</v>
      </c>
      <c r="K134" s="144">
        <f>IF('Crisis Indicator Data'!G131="x","x",IF(B134="Regional crisis",('Crisis Indicator Data'!G131/VLOOKUP('Impact of the crisis'!$C134,'Regional Crises'!$B$1:$R$66,5,FALSE)),'Crisis Indicator Data'!G131/VLOOKUP('Impact of the crisis'!$E134,'Country Indicator Data'!$B$4:$P$300,14,FALSE)))</f>
        <v>1</v>
      </c>
      <c r="L134" s="240">
        <f t="shared" ref="L134:L158" si="54">IF(K134="x","x",IF(K134&lt;L$4,0,IF(K134&gt;L$3,5,ROUND(5-(L$3-K134)/(L$3-L$4)*5,1))))</f>
        <v>5</v>
      </c>
      <c r="M134" s="240">
        <f t="shared" ref="M134:M158" si="55">IF(AND(L134="x",J134="x"),"x",AVERAGE(J134,L134))</f>
        <v>4.55</v>
      </c>
      <c r="N134" s="240">
        <f t="shared" ref="N134:N158" si="56">IF(AND(M134="x",I134="x"),"x",IF(OR(M134="x",I134="x"),AVERAGE(I134,M134),ROUND((5-GEOMEAN(((5-I134)/5*4+1),((5-M134)/5*4+1)))/4*5,1)))</f>
        <v>4.8</v>
      </c>
      <c r="O134" s="240">
        <f>IF('Crisis Indicator Data'!H131="x","x",IF('Crisis Indicator Data'!H131=0,0,IF(LOG('Crisis Indicator Data'!H131)&lt;O$4,0,IF(LOG('Crisis Indicator Data'!H131)&gt;O$3,5,ROUND(5-(O$3-LOG('Crisis Indicator Data'!H131))/(O$3-O$4)*5,1)))))</f>
        <v>4</v>
      </c>
      <c r="P134" s="143">
        <f>IF('Crisis Indicator Data'!H131="x","x",'Crisis Indicator Data'!H131/'Crisis Indicator Data'!G131)</f>
        <v>0.45287849020658449</v>
      </c>
      <c r="Q134" s="240">
        <f t="shared" ref="Q134:Q158" si="57">IF(P134="x","x",IF(P134&lt;Q$4,0,IF(P134&gt;Q$3,5,ROUND(5-(Q$3-P134)/(Q$3-Q$4)*5,1))))</f>
        <v>2.2000000000000002</v>
      </c>
      <c r="R134" s="240">
        <f t="shared" ref="R134:R158" si="58">IF(AND(Q134="x",O134="x"),"x",AVERAGE(O134,Q134))</f>
        <v>3.1</v>
      </c>
      <c r="S134" s="240">
        <f>IF('Crisis Indicator Data'!I131="x","x",IF('Crisis Indicator Data'!I131=0,0,IF(LOG('Crisis Indicator Data'!I131)&lt;S$4,0,IF(LOG('Crisis Indicator Data'!I131)&gt;S$3,5,ROUND(5-(S$3-LOG('Crisis Indicator Data'!I131))/(S$3-S$4)*5,1)))))</f>
        <v>4.3</v>
      </c>
      <c r="T134" s="143">
        <f>IF('Crisis Indicator Data'!H131="x","x",IF('Crisis Indicator Data'!I131="x","x",'Crisis Indicator Data'!I131/'Crisis Indicator Data'!H131))</f>
        <v>0.1371105560667806</v>
      </c>
      <c r="U134" s="240">
        <f t="shared" ref="U134:U158" si="59">IF(T134="x","x",IF(T134&lt;U$4,0,IF(T134&gt;U$3,5,ROUND(5-(U$3-T134)/(U$3-U$4)*5,1))))</f>
        <v>4.5999999999999996</v>
      </c>
      <c r="V134" s="240">
        <f t="shared" ref="V134:V158" si="60">IF(AND(U134="x",S134="x"),"x",ROUND(AVERAGE(S134,U134),1))</f>
        <v>4.5</v>
      </c>
      <c r="W134" s="240">
        <f>IF('Crisis Indicator Data'!L131="x","x",IF('Crisis Indicator Data'!L131=0,0,IF(LOG('Crisis Indicator Data'!L131)&lt;W$4,0,IF(LOG('Crisis Indicator Data'!L131)&gt;W$3,5,ROUND(5-(W$3-LOG('Crisis Indicator Data'!L131))/(W$3-W$4)*5,1)))))</f>
        <v>3.1</v>
      </c>
      <c r="X134" s="247">
        <f>IF(OR('Crisis Indicator Data'!L131="x",'Crisis Indicator Data'!H131="x"),"x",'Crisis Indicator Data'!L131/'Crisis Indicator Data'!H131)</f>
        <v>1.9061390824240832E-5</v>
      </c>
      <c r="Y134" s="240">
        <f t="shared" ref="Y134:Y158" si="61">IF(X134="x","x",IF(X134&lt;Y$4,0,IF(X134&gt;Y$3,5,ROUND(5-(Y$3-X134)/(Y$3-Y$4)*5,1))))</f>
        <v>1</v>
      </c>
      <c r="Z134" s="240">
        <f t="shared" ref="Z134:Z158" si="62">IF(AND(Y134="x",W134="x"),"x",ROUND(AVERAGE(W134,Y134),1))</f>
        <v>2.1</v>
      </c>
      <c r="AA134" s="240">
        <f t="shared" ref="AA134:AA158" si="63">IF(AND(V134="x",Z134="x"),"x",IF(OR(V134="x",Z134="x"),AVERAGE(V134,Z134),ROUND((5-GEOMEAN(((5-V134)/5*4+1),((5-Z134)/5*4+1)))/4*5,1)))</f>
        <v>3.6</v>
      </c>
      <c r="AB134" s="248">
        <f t="shared" ref="AB134:AB158" si="64">IF(AND(R134="x",AA134="x"),"x",IF(OR(R134="x",AA134="x"),AVERAGE(R134,AA134),ROUND((5-GEOMEAN(((5-R134)/5*4+1),((5-AA134)/5*4+1)))/4*5,1)))</f>
        <v>3.4</v>
      </c>
    </row>
    <row r="135" spans="1:28" x14ac:dyDescent="0.35">
      <c r="A135" s="149" t="str">
        <f>'Crisis Indicator Data'!A132</f>
        <v>Boko Haram in Chad</v>
      </c>
      <c r="B135" s="150" t="str">
        <f>'Crisis Indicator Data'!B132</f>
        <v>Conflict</v>
      </c>
      <c r="C135" s="150" t="str">
        <f>'Crisis Indicator Data'!C132</f>
        <v>TCD003</v>
      </c>
      <c r="D135" s="150" t="str">
        <f>'Crisis Indicator Data'!D132</f>
        <v>Chad</v>
      </c>
      <c r="E135" s="151" t="str">
        <f>'Crisis Indicator Data'!E132</f>
        <v>TCD</v>
      </c>
      <c r="F135" s="246">
        <f>IF('Crisis Indicator Data'!F132="x","x",IF(LOG('Crisis Indicator Data'!F132)&lt;F$4,0,IF(LOG('Crisis Indicator Data'!F132)&gt;F$3,5,ROUND(5-(F$3-LOG('Crisis Indicator Data'!F132))/(F$3-F$4)*5,1))))</f>
        <v>2.2000000000000002</v>
      </c>
      <c r="G135" s="144">
        <f>IF('Crisis Indicator Data'!F132="x","x",IF(B135="Regional crisis",('Crisis Indicator Data'!F132/VLOOKUP('Impact of the crisis'!$C135,'Regional Crises'!$B$1:$R$66,4,FALSE)),'Crisis Indicator Data'!F132/VLOOKUP('Impact of the crisis'!$E135,'Country Indicator Data'!$B$4:$P$300,15,FALSE)))</f>
        <v>1.5815597204574334E-2</v>
      </c>
      <c r="H135" s="240">
        <f t="shared" si="52"/>
        <v>0</v>
      </c>
      <c r="I135" s="240">
        <f t="shared" si="53"/>
        <v>1.1000000000000001</v>
      </c>
      <c r="J135" s="240">
        <f>IF('Crisis Indicator Data'!G132="x","x",IF(LOG('Crisis Indicator Data'!G132)&lt;J$4,0,IF(LOG('Crisis Indicator Data'!G132)&gt;J$3,5,ROUND(5-(J$3-LOG('Crisis Indicator Data'!G132))/(J$3-J$4)*5,1))))</f>
        <v>0</v>
      </c>
      <c r="K135" s="144">
        <f>IF('Crisis Indicator Data'!G132="x","x",IF(B135="Regional crisis",('Crisis Indicator Data'!G132/VLOOKUP('Impact of the crisis'!$C135,'Regional Crises'!$B$1:$R$66,5,FALSE)),'Crisis Indicator Data'!G132/VLOOKUP('Impact of the crisis'!$E135,'Country Indicator Data'!$B$4:$P$300,14,FALSE)))</f>
        <v>4.0840626302315892E-2</v>
      </c>
      <c r="L135" s="240">
        <f t="shared" si="54"/>
        <v>0.2</v>
      </c>
      <c r="M135" s="240">
        <f t="shared" si="55"/>
        <v>0.1</v>
      </c>
      <c r="N135" s="240">
        <f t="shared" si="56"/>
        <v>0.6</v>
      </c>
      <c r="O135" s="240">
        <f>IF('Crisis Indicator Data'!H132="x","x",IF('Crisis Indicator Data'!H132=0,0,IF(LOG('Crisis Indicator Data'!H132)&lt;O$4,0,IF(LOG('Crisis Indicator Data'!H132)&gt;O$3,5,ROUND(5-(O$3-LOG('Crisis Indicator Data'!H132))/(O$3-O$4)*5,1)))))</f>
        <v>2.2000000000000002</v>
      </c>
      <c r="P135" s="143">
        <f>IF('Crisis Indicator Data'!H132="x","x",'Crisis Indicator Data'!H132/'Crisis Indicator Data'!G132)</f>
        <v>1</v>
      </c>
      <c r="Q135" s="240">
        <f t="shared" si="57"/>
        <v>5</v>
      </c>
      <c r="R135" s="240">
        <f t="shared" si="58"/>
        <v>3.6</v>
      </c>
      <c r="S135" s="240">
        <f>IF('Crisis Indicator Data'!I132="x","x",IF('Crisis Indicator Data'!I132=0,0,IF(LOG('Crisis Indicator Data'!I132)&lt;S$4,0,IF(LOG('Crisis Indicator Data'!I132)&gt;S$3,5,ROUND(5-(S$3-LOG('Crisis Indicator Data'!I132))/(S$3-S$4)*5,1)))))</f>
        <v>3.7</v>
      </c>
      <c r="T135" s="143">
        <f>IF('Crisis Indicator Data'!H132="x","x",IF('Crisis Indicator Data'!I132="x","x",'Crisis Indicator Data'!I132/'Crisis Indicator Data'!H132))</f>
        <v>0.60204081632653061</v>
      </c>
      <c r="U135" s="240">
        <f t="shared" si="59"/>
        <v>5</v>
      </c>
      <c r="V135" s="240">
        <f t="shared" si="60"/>
        <v>4.4000000000000004</v>
      </c>
      <c r="W135" s="240">
        <f>IF('Crisis Indicator Data'!L132="x","x",IF('Crisis Indicator Data'!L132=0,0,IF(LOG('Crisis Indicator Data'!L132)&lt;W$4,0,IF(LOG('Crisis Indicator Data'!L132)&gt;W$3,5,ROUND(5-(W$3-LOG('Crisis Indicator Data'!L132))/(W$3-W$4)*5,1)))))</f>
        <v>2.6</v>
      </c>
      <c r="X135" s="247">
        <f>IF(OR('Crisis Indicator Data'!L132="x",'Crisis Indicator Data'!H132="x"),"x",'Crisis Indicator Data'!L132/'Crisis Indicator Data'!H132)</f>
        <v>1.0349854227405248E-4</v>
      </c>
      <c r="Y135" s="240">
        <f t="shared" si="61"/>
        <v>5</v>
      </c>
      <c r="Z135" s="240">
        <f t="shared" si="62"/>
        <v>3.8</v>
      </c>
      <c r="AA135" s="240">
        <f t="shared" si="63"/>
        <v>4.0999999999999996</v>
      </c>
      <c r="AB135" s="248">
        <f t="shared" si="64"/>
        <v>3.9</v>
      </c>
    </row>
    <row r="136" spans="1:28" x14ac:dyDescent="0.35">
      <c r="A136" s="149" t="str">
        <f>'Crisis Indicator Data'!A133</f>
        <v>CAR refugees in Chad</v>
      </c>
      <c r="B136" s="150" t="str">
        <f>'Crisis Indicator Data'!B133</f>
        <v>International displacement</v>
      </c>
      <c r="C136" s="150" t="str">
        <f>'Crisis Indicator Data'!C133</f>
        <v>TCD004</v>
      </c>
      <c r="D136" s="150" t="str">
        <f>'Crisis Indicator Data'!D133</f>
        <v>Chad</v>
      </c>
      <c r="E136" s="151" t="str">
        <f>'Crisis Indicator Data'!E133</f>
        <v>TCD</v>
      </c>
      <c r="F136" s="246">
        <f>IF('Crisis Indicator Data'!F133="x","x",IF(LOG('Crisis Indicator Data'!F133)&lt;F$4,0,IF(LOG('Crisis Indicator Data'!F133)&gt;F$3,5,ROUND(5-(F$3-LOG('Crisis Indicator Data'!F133))/(F$3-F$4)*5,1))))</f>
        <v>3.6</v>
      </c>
      <c r="G136" s="144">
        <f>IF('Crisis Indicator Data'!F133="x","x",IF(B136="Regional crisis",('Crisis Indicator Data'!F133/VLOOKUP('Impact of the crisis'!$C136,'Regional Crises'!$B$1:$R$66,4,FALSE)),'Crisis Indicator Data'!F133/VLOOKUP('Impact of the crisis'!$E136,'Country Indicator Data'!$B$4:$P$300,15,FALSE)))</f>
        <v>0.12279463151207115</v>
      </c>
      <c r="H136" s="240">
        <f t="shared" si="52"/>
        <v>0.5</v>
      </c>
      <c r="I136" s="240">
        <f t="shared" si="53"/>
        <v>2.0499999999999998</v>
      </c>
      <c r="J136" s="240">
        <f>IF('Crisis Indicator Data'!G133="x","x",IF(LOG('Crisis Indicator Data'!G133)&lt;J$4,0,IF(LOG('Crisis Indicator Data'!G133)&gt;J$3,5,ROUND(5-(J$3-LOG('Crisis Indicator Data'!G133))/(J$3-J$4)*5,1))))</f>
        <v>2.2000000000000002</v>
      </c>
      <c r="K136" s="144">
        <f>IF('Crisis Indicator Data'!G133="x","x",IF(B136="Regional crisis",('Crisis Indicator Data'!G133/VLOOKUP('Impact of the crisis'!$C136,'Regional Crises'!$B$1:$R$66,5,FALSE)),'Crisis Indicator Data'!G133/VLOOKUP('Impact of the crisis'!$E136,'Country Indicator Data'!$B$4:$P$300,14,FALSE)))</f>
        <v>0.26528546764303151</v>
      </c>
      <c r="L136" s="240">
        <f t="shared" si="54"/>
        <v>1.3</v>
      </c>
      <c r="M136" s="240">
        <f t="shared" si="55"/>
        <v>1.75</v>
      </c>
      <c r="N136" s="240">
        <f t="shared" si="56"/>
        <v>1.9</v>
      </c>
      <c r="O136" s="240">
        <f>IF('Crisis Indicator Data'!H133="x","x",IF('Crisis Indicator Data'!H133=0,0,IF(LOG('Crisis Indicator Data'!H133)&lt;O$4,0,IF(LOG('Crisis Indicator Data'!H133)&gt;O$3,5,ROUND(5-(O$3-LOG('Crisis Indicator Data'!H133))/(O$3-O$4)*5,1)))))</f>
        <v>2.5</v>
      </c>
      <c r="P136" s="143">
        <f>IF('Crisis Indicator Data'!H133="x","x",'Crisis Indicator Data'!H133/'Crisis Indicator Data'!G133)</f>
        <v>0.22531418312387791</v>
      </c>
      <c r="Q136" s="240">
        <f t="shared" si="57"/>
        <v>1.1000000000000001</v>
      </c>
      <c r="R136" s="240">
        <f t="shared" si="58"/>
        <v>1.8</v>
      </c>
      <c r="S136" s="240">
        <f>IF('Crisis Indicator Data'!I133="x","x",IF('Crisis Indicator Data'!I133=0,0,IF(LOG('Crisis Indicator Data'!I133)&lt;S$4,0,IF(LOG('Crisis Indicator Data'!I133)&gt;S$3,5,ROUND(5-(S$3-LOG('Crisis Indicator Data'!I133))/(S$3-S$4)*5,1)))))</f>
        <v>3.2</v>
      </c>
      <c r="T136" s="143">
        <f>IF('Crisis Indicator Data'!H133="x","x",IF('Crisis Indicator Data'!I133="x","x",'Crisis Indicator Data'!I133/'Crisis Indicator Data'!H133))</f>
        <v>0.17231075697211157</v>
      </c>
      <c r="U136" s="240">
        <f t="shared" si="59"/>
        <v>5</v>
      </c>
      <c r="V136" s="240">
        <f t="shared" si="60"/>
        <v>4.0999999999999996</v>
      </c>
      <c r="W136" s="240" t="str">
        <f>IF('Crisis Indicator Data'!L133="x","x",IF('Crisis Indicator Data'!L133=0,0,IF(LOG('Crisis Indicator Data'!L133)&lt;W$4,0,IF(LOG('Crisis Indicator Data'!L133)&gt;W$3,5,ROUND(5-(W$3-LOG('Crisis Indicator Data'!L133))/(W$3-W$4)*5,1)))))</f>
        <v>x</v>
      </c>
      <c r="X136" s="247" t="str">
        <f>IF(OR('Crisis Indicator Data'!L133="x",'Crisis Indicator Data'!H133="x"),"x",'Crisis Indicator Data'!L133/'Crisis Indicator Data'!H133)</f>
        <v>x</v>
      </c>
      <c r="Y136" s="240" t="str">
        <f t="shared" si="61"/>
        <v>x</v>
      </c>
      <c r="Z136" s="240" t="str">
        <f t="shared" si="62"/>
        <v>x</v>
      </c>
      <c r="AA136" s="240">
        <f t="shared" si="63"/>
        <v>4.0999999999999996</v>
      </c>
      <c r="AB136" s="248">
        <f t="shared" si="64"/>
        <v>3.2</v>
      </c>
    </row>
    <row r="137" spans="1:28" x14ac:dyDescent="0.35">
      <c r="A137" s="149" t="str">
        <f>'Crisis Indicator Data'!A134</f>
        <v>Darfur refugees in Chad</v>
      </c>
      <c r="B137" s="150" t="str">
        <f>'Crisis Indicator Data'!B134</f>
        <v>International displacement</v>
      </c>
      <c r="C137" s="150" t="str">
        <f>'Crisis Indicator Data'!C134</f>
        <v>TCD005</v>
      </c>
      <c r="D137" s="150" t="str">
        <f>'Crisis Indicator Data'!D134</f>
        <v>Chad</v>
      </c>
      <c r="E137" s="151" t="str">
        <f>'Crisis Indicator Data'!E134</f>
        <v>TCD</v>
      </c>
      <c r="F137" s="246">
        <f>IF('Crisis Indicator Data'!F134="x","x",IF(LOG('Crisis Indicator Data'!F134)&lt;F$4,0,IF(LOG('Crisis Indicator Data'!F134)&gt;F$3,5,ROUND(5-(F$3-LOG('Crisis Indicator Data'!F134))/(F$3-F$4)*5,1))))</f>
        <v>3.9</v>
      </c>
      <c r="G137" s="144">
        <f>IF('Crisis Indicator Data'!F134="x","x",IF(B137="Regional crisis",('Crisis Indicator Data'!F134/VLOOKUP('Impact of the crisis'!$C137,'Regional Crises'!$B$1:$R$66,4,FALSE)),'Crisis Indicator Data'!F134/VLOOKUP('Impact of the crisis'!$E137,'Country Indicator Data'!$B$4:$P$300,15,FALSE)))</f>
        <v>0.16333465692503177</v>
      </c>
      <c r="H137" s="240">
        <f t="shared" si="52"/>
        <v>0.7</v>
      </c>
      <c r="I137" s="240">
        <f t="shared" si="53"/>
        <v>2.2999999999999998</v>
      </c>
      <c r="J137" s="240">
        <f>IF('Crisis Indicator Data'!G134="x","x",IF(LOG('Crisis Indicator Data'!G134)&lt;J$4,0,IF(LOG('Crisis Indicator Data'!G134)&gt;J$3,5,ROUND(5-(J$3-LOG('Crisis Indicator Data'!G134))/(J$3-J$4)*5,1))))</f>
        <v>1.4</v>
      </c>
      <c r="K137" s="144">
        <f>IF('Crisis Indicator Data'!G134="x","x",IF(B137="Regional crisis",('Crisis Indicator Data'!G134/VLOOKUP('Impact of the crisis'!$C137,'Regional Crises'!$B$1:$R$66,5,FALSE)),'Crisis Indicator Data'!G134/VLOOKUP('Impact of the crisis'!$E137,'Country Indicator Data'!$B$4:$P$300,14,FALSE)))</f>
        <v>0.15342025361671727</v>
      </c>
      <c r="L137" s="240">
        <f t="shared" si="54"/>
        <v>0.7</v>
      </c>
      <c r="M137" s="240">
        <f t="shared" si="55"/>
        <v>1.0499999999999998</v>
      </c>
      <c r="N137" s="240">
        <f t="shared" si="56"/>
        <v>1.7</v>
      </c>
      <c r="O137" s="240">
        <f>IF('Crisis Indicator Data'!H134="x","x",IF('Crisis Indicator Data'!H134=0,0,IF(LOG('Crisis Indicator Data'!H134)&lt;O$4,0,IF(LOG('Crisis Indicator Data'!H134)&gt;O$3,5,ROUND(5-(O$3-LOG('Crisis Indicator Data'!H134))/(O$3-O$4)*5,1)))))</f>
        <v>2.6</v>
      </c>
      <c r="P137" s="143">
        <f>IF('Crisis Indicator Data'!H134="x","x",'Crisis Indicator Data'!H134/'Crisis Indicator Data'!G134)</f>
        <v>0.43577803647652308</v>
      </c>
      <c r="Q137" s="240">
        <f t="shared" si="57"/>
        <v>2.2000000000000002</v>
      </c>
      <c r="R137" s="240">
        <f t="shared" si="58"/>
        <v>2.4000000000000004</v>
      </c>
      <c r="S137" s="240">
        <f>IF('Crisis Indicator Data'!I134="x","x",IF('Crisis Indicator Data'!I134=0,0,IF(LOG('Crisis Indicator Data'!I134)&lt;S$4,0,IF(LOG('Crisis Indicator Data'!I134)&gt;S$3,5,ROUND(5-(S$3-LOG('Crisis Indicator Data'!I134))/(S$3-S$4)*5,1)))))</f>
        <v>3.7</v>
      </c>
      <c r="T137" s="143">
        <f>IF('Crisis Indicator Data'!H134="x","x",IF('Crisis Indicator Data'!I134="x","x",'Crisis Indicator Data'!I134/'Crisis Indicator Data'!H134))</f>
        <v>0.33036509349955478</v>
      </c>
      <c r="U137" s="240">
        <f t="shared" si="59"/>
        <v>5</v>
      </c>
      <c r="V137" s="240">
        <f t="shared" si="60"/>
        <v>4.4000000000000004</v>
      </c>
      <c r="W137" s="240">
        <f>IF('Crisis Indicator Data'!L134="x","x",IF('Crisis Indicator Data'!L134=0,0,IF(LOG('Crisis Indicator Data'!L134)&lt;W$4,0,IF(LOG('Crisis Indicator Data'!L134)&gt;W$3,5,ROUND(5-(W$3-LOG('Crisis Indicator Data'!L134))/(W$3-W$4)*5,1)))))</f>
        <v>2</v>
      </c>
      <c r="X137" s="247">
        <f>IF(OR('Crisis Indicator Data'!L134="x",'Crisis Indicator Data'!H134="x"),"x",'Crisis Indicator Data'!L134/'Crisis Indicator Data'!H134)</f>
        <v>2.2261798753339271E-5</v>
      </c>
      <c r="Y137" s="240">
        <f t="shared" si="61"/>
        <v>1.1000000000000001</v>
      </c>
      <c r="Z137" s="240">
        <f t="shared" si="62"/>
        <v>1.6</v>
      </c>
      <c r="AA137" s="240">
        <f t="shared" si="63"/>
        <v>3.3</v>
      </c>
      <c r="AB137" s="248">
        <f t="shared" si="64"/>
        <v>2.9</v>
      </c>
    </row>
    <row r="138" spans="1:28" x14ac:dyDescent="0.35">
      <c r="A138" s="149" t="str">
        <f>'Crisis Indicator Data'!A135</f>
        <v>Tibesti Conflict in Chad</v>
      </c>
      <c r="B138" s="150" t="str">
        <f>'Crisis Indicator Data'!B135</f>
        <v>Conflict</v>
      </c>
      <c r="C138" s="150" t="str">
        <f>'Crisis Indicator Data'!C135</f>
        <v>TCD006</v>
      </c>
      <c r="D138" s="150" t="str">
        <f>'Crisis Indicator Data'!D135</f>
        <v>Chad</v>
      </c>
      <c r="E138" s="151" t="str">
        <f>'Crisis Indicator Data'!E135</f>
        <v>TCD</v>
      </c>
      <c r="F138" s="246">
        <f>IF('Crisis Indicator Data'!F135="x","x",IF(LOG('Crisis Indicator Data'!F135)&lt;F$4,0,IF(LOG('Crisis Indicator Data'!F135)&gt;F$3,5,ROUND(5-(F$3-LOG('Crisis Indicator Data'!F135))/(F$3-F$4)*5,1))))</f>
        <v>3.9</v>
      </c>
      <c r="G138" s="144">
        <f>IF('Crisis Indicator Data'!F135="x","x",IF(B138="Regional crisis",('Crisis Indicator Data'!F135/VLOOKUP('Impact of the crisis'!$C138,'Regional Crises'!$B$1:$R$66,4,FALSE)),'Crisis Indicator Data'!F135/VLOOKUP('Impact of the crisis'!$E138,'Country Indicator Data'!$B$4:$P$300,15,FALSE)))</f>
        <v>0.17471410419313851</v>
      </c>
      <c r="H138" s="240">
        <f t="shared" si="52"/>
        <v>0.8</v>
      </c>
      <c r="I138" s="240">
        <f t="shared" si="53"/>
        <v>2.35</v>
      </c>
      <c r="J138" s="240">
        <f>IF('Crisis Indicator Data'!G135="x","x",IF(LOG('Crisis Indicator Data'!G135)&lt;J$4,0,IF(LOG('Crisis Indicator Data'!G135)&gt;J$3,5,ROUND(5-(J$3-LOG('Crisis Indicator Data'!G135))/(J$3-J$4)*5,1))))</f>
        <v>0</v>
      </c>
      <c r="K138" s="144">
        <f>IF('Crisis Indicator Data'!G135="x","x",IF(B138="Regional crisis",('Crisis Indicator Data'!G135/VLOOKUP('Impact of the crisis'!$C138,'Regional Crises'!$B$1:$R$66,5,FALSE)),'Crisis Indicator Data'!G135/VLOOKUP('Impact of the crisis'!$E138,'Country Indicator Data'!$B$4:$P$300,14,FALSE)))</f>
        <v>2.2623087456093349E-3</v>
      </c>
      <c r="L138" s="240">
        <f t="shared" si="54"/>
        <v>0</v>
      </c>
      <c r="M138" s="240">
        <f t="shared" si="55"/>
        <v>0</v>
      </c>
      <c r="N138" s="240">
        <f t="shared" si="56"/>
        <v>1.3</v>
      </c>
      <c r="O138" s="240">
        <f>IF('Crisis Indicator Data'!H135="x","x",IF('Crisis Indicator Data'!H135=0,0,IF(LOG('Crisis Indicator Data'!H135)&lt;O$4,0,IF(LOG('Crisis Indicator Data'!H135)&gt;O$3,5,ROUND(5-(O$3-LOG('Crisis Indicator Data'!H135))/(O$3-O$4)*5,1)))))</f>
        <v>0.1</v>
      </c>
      <c r="P138" s="143">
        <f>IF('Crisis Indicator Data'!H135="x","x",'Crisis Indicator Data'!H135/'Crisis Indicator Data'!G135)</f>
        <v>1</v>
      </c>
      <c r="Q138" s="240">
        <f t="shared" si="57"/>
        <v>5</v>
      </c>
      <c r="R138" s="240">
        <f t="shared" si="58"/>
        <v>2.5499999999999998</v>
      </c>
      <c r="S138" s="240" t="str">
        <f>IF('Crisis Indicator Data'!I135="x","x",IF('Crisis Indicator Data'!I135=0,0,IF(LOG('Crisis Indicator Data'!I135)&lt;S$4,0,IF(LOG('Crisis Indicator Data'!I135)&gt;S$3,5,ROUND(5-(S$3-LOG('Crisis Indicator Data'!I135))/(S$3-S$4)*5,1)))))</f>
        <v>x</v>
      </c>
      <c r="T138" s="143" t="str">
        <f>IF('Crisis Indicator Data'!H135="x","x",IF('Crisis Indicator Data'!I135="x","x",'Crisis Indicator Data'!I135/'Crisis Indicator Data'!H135))</f>
        <v>x</v>
      </c>
      <c r="U138" s="240" t="str">
        <f t="shared" si="59"/>
        <v>x</v>
      </c>
      <c r="V138" s="240" t="str">
        <f t="shared" si="60"/>
        <v>x</v>
      </c>
      <c r="W138" s="240">
        <f>IF('Crisis Indicator Data'!L135="x","x",IF('Crisis Indicator Data'!L135=0,0,IF(LOG('Crisis Indicator Data'!L135)&lt;W$4,0,IF(LOG('Crisis Indicator Data'!L135)&gt;W$3,5,ROUND(5-(W$3-LOG('Crisis Indicator Data'!L135))/(W$3-W$4)*5,1)))))</f>
        <v>0.9</v>
      </c>
      <c r="X138" s="247">
        <f>IF(OR('Crisis Indicator Data'!L135="x",'Crisis Indicator Data'!H135="x"),"x",'Crisis Indicator Data'!L135/'Crisis Indicator Data'!H135)</f>
        <v>1.0526315789473685E-4</v>
      </c>
      <c r="Y138" s="240">
        <f t="shared" si="61"/>
        <v>5</v>
      </c>
      <c r="Z138" s="240">
        <f t="shared" si="62"/>
        <v>3</v>
      </c>
      <c r="AA138" s="240">
        <f t="shared" si="63"/>
        <v>3</v>
      </c>
      <c r="AB138" s="248">
        <f t="shared" si="64"/>
        <v>2.8</v>
      </c>
    </row>
    <row r="139" spans="1:28" x14ac:dyDescent="0.35">
      <c r="A139" s="149" t="str">
        <f>'Crisis Indicator Data'!A136</f>
        <v>Multiple situations in Thailand</v>
      </c>
      <c r="B139" s="150" t="str">
        <f>'Crisis Indicator Data'!B136</f>
        <v>Multiple crises country</v>
      </c>
      <c r="C139" s="150" t="str">
        <f>'Crisis Indicator Data'!C136</f>
        <v>THA001</v>
      </c>
      <c r="D139" s="150" t="str">
        <f>'Crisis Indicator Data'!D136</f>
        <v>Thailand</v>
      </c>
      <c r="E139" s="151" t="str">
        <f>'Crisis Indicator Data'!E136</f>
        <v>THA</v>
      </c>
      <c r="F139" s="246">
        <f>IF('Crisis Indicator Data'!F136="x","x",IF(LOG('Crisis Indicator Data'!F136)&lt;F$4,0,IF(LOG('Crisis Indicator Data'!F136)&gt;F$3,5,ROUND(5-(F$3-LOG('Crisis Indicator Data'!F136))/(F$3-F$4)*5,1))))</f>
        <v>2.5</v>
      </c>
      <c r="G139" s="144">
        <f>IF('Crisis Indicator Data'!F136="x","x",IF(B139="Regional crisis",('Crisis Indicator Data'!F136/VLOOKUP('Impact of the crisis'!$C139,'Regional Crises'!$B$1:$R$66,4,FALSE)),'Crisis Indicator Data'!F136/VLOOKUP('Impact of the crisis'!$E139,'Country Indicator Data'!$B$4:$P$300,15,FALSE)))</f>
        <v>5.9390475444811998E-2</v>
      </c>
      <c r="H139" s="240">
        <f t="shared" si="52"/>
        <v>0.2</v>
      </c>
      <c r="I139" s="240">
        <f t="shared" si="53"/>
        <v>1.35</v>
      </c>
      <c r="J139" s="240">
        <f>IF('Crisis Indicator Data'!G136="x","x",IF(LOG('Crisis Indicator Data'!G136)&lt;J$4,0,IF(LOG('Crisis Indicator Data'!G136)&gt;J$3,5,ROUND(5-(J$3-LOG('Crisis Indicator Data'!G136))/(J$3-J$4)*5,1))))</f>
        <v>1.9</v>
      </c>
      <c r="K139" s="144">
        <f>IF('Crisis Indicator Data'!G136="x","x",IF(B139="Regional crisis",('Crisis Indicator Data'!G136/VLOOKUP('Impact of the crisis'!$C139,'Regional Crises'!$B$1:$R$66,5,FALSE)),'Crisis Indicator Data'!G136/VLOOKUP('Impact of the crisis'!$E139,'Country Indicator Data'!$B$4:$P$300,14,FALSE)))</f>
        <v>5.9488399762046403E-2</v>
      </c>
      <c r="L139" s="240">
        <f t="shared" si="54"/>
        <v>0.2</v>
      </c>
      <c r="M139" s="240">
        <f t="shared" si="55"/>
        <v>1.05</v>
      </c>
      <c r="N139" s="240">
        <f t="shared" si="56"/>
        <v>1.2</v>
      </c>
      <c r="O139" s="240">
        <f>IF('Crisis Indicator Data'!H136="x","x",IF('Crisis Indicator Data'!H136=0,0,IF(LOG('Crisis Indicator Data'!H136)&lt;O$4,0,IF(LOG('Crisis Indicator Data'!H136)&gt;O$3,5,ROUND(5-(O$3-LOG('Crisis Indicator Data'!H136))/(O$3-O$4)*5,1)))))</f>
        <v>0.8</v>
      </c>
      <c r="P139" s="143">
        <f>IF('Crisis Indicator Data'!H136="x","x",'Crisis Indicator Data'!H136/'Crisis Indicator Data'!G136)</f>
        <v>2.394736842105263E-2</v>
      </c>
      <c r="Q139" s="240">
        <f t="shared" si="57"/>
        <v>0.1</v>
      </c>
      <c r="R139" s="240">
        <f t="shared" si="58"/>
        <v>0.45</v>
      </c>
      <c r="S139" s="240">
        <f>IF('Crisis Indicator Data'!I136="x","x",IF('Crisis Indicator Data'!I136=0,0,IF(LOG('Crisis Indicator Data'!I136)&lt;S$4,0,IF(LOG('Crisis Indicator Data'!I136)&gt;S$3,5,ROUND(5-(S$3-LOG('Crisis Indicator Data'!I136))/(S$3-S$4)*5,1)))))</f>
        <v>2.8</v>
      </c>
      <c r="T139" s="143">
        <f>IF('Crisis Indicator Data'!H136="x","x",IF('Crisis Indicator Data'!I136="x","x",'Crisis Indicator Data'!I136/'Crisis Indicator Data'!H136))</f>
        <v>1</v>
      </c>
      <c r="U139" s="240">
        <f t="shared" si="59"/>
        <v>5</v>
      </c>
      <c r="V139" s="240">
        <f t="shared" si="60"/>
        <v>3.9</v>
      </c>
      <c r="W139" s="240">
        <f>IF('Crisis Indicator Data'!L136="x","x",IF('Crisis Indicator Data'!L136=0,0,IF(LOG('Crisis Indicator Data'!L136)&lt;W$4,0,IF(LOG('Crisis Indicator Data'!L136)&gt;W$3,5,ROUND(5-(W$3-LOG('Crisis Indicator Data'!L136))/(W$3-W$4)*5,1)))))</f>
        <v>1.9</v>
      </c>
      <c r="X139" s="247">
        <f>IF(OR('Crisis Indicator Data'!L136="x",'Crisis Indicator Data'!H136="x"),"x",'Crisis Indicator Data'!L136/'Crisis Indicator Data'!H136)</f>
        <v>2.1978021978021978E-4</v>
      </c>
      <c r="Y139" s="240">
        <f t="shared" si="61"/>
        <v>5</v>
      </c>
      <c r="Z139" s="240">
        <f t="shared" si="62"/>
        <v>3.5</v>
      </c>
      <c r="AA139" s="240">
        <f t="shared" si="63"/>
        <v>3.7</v>
      </c>
      <c r="AB139" s="248">
        <f t="shared" si="64"/>
        <v>2.4</v>
      </c>
    </row>
    <row r="140" spans="1:28" x14ac:dyDescent="0.35">
      <c r="A140" s="149" t="str">
        <f>'Crisis Indicator Data'!A137</f>
        <v xml:space="preserve">Conflict in southern Thailand </v>
      </c>
      <c r="B140" s="150" t="str">
        <f>'Crisis Indicator Data'!B137</f>
        <v>Conflict</v>
      </c>
      <c r="C140" s="150" t="str">
        <f>'Crisis Indicator Data'!C137</f>
        <v>THA002</v>
      </c>
      <c r="D140" s="150" t="str">
        <f>'Crisis Indicator Data'!D137</f>
        <v>Thailand</v>
      </c>
      <c r="E140" s="151" t="str">
        <f>'Crisis Indicator Data'!E137</f>
        <v>THA</v>
      </c>
      <c r="F140" s="246">
        <f>IF('Crisis Indicator Data'!F137="x","x",IF(LOG('Crisis Indicator Data'!F137)&lt;F$4,0,IF(LOG('Crisis Indicator Data'!F137)&gt;F$3,5,ROUND(5-(F$3-LOG('Crisis Indicator Data'!F137))/(F$3-F$4)*5,1))))</f>
        <v>2.1</v>
      </c>
      <c r="G140" s="144">
        <f>IF('Crisis Indicator Data'!F137="x","x",IF(B140="Regional crisis",('Crisis Indicator Data'!F137/VLOOKUP('Impact of the crisis'!$C140,'Regional Crises'!$B$1:$R$66,4,FALSE)),'Crisis Indicator Data'!F137/VLOOKUP('Impact of the crisis'!$E140,'Country Indicator Data'!$B$4:$P$300,15,FALSE)))</f>
        <v>3.5878564857405704E-2</v>
      </c>
      <c r="H140" s="240">
        <f t="shared" si="52"/>
        <v>0.1</v>
      </c>
      <c r="I140" s="240">
        <f t="shared" si="53"/>
        <v>1.1000000000000001</v>
      </c>
      <c r="J140" s="240">
        <f>IF('Crisis Indicator Data'!G137="x","x",IF(LOG('Crisis Indicator Data'!G137)&lt;J$4,0,IF(LOG('Crisis Indicator Data'!G137)&gt;J$3,5,ROUND(5-(J$3-LOG('Crisis Indicator Data'!G137))/(J$3-J$4)*5,1))))</f>
        <v>1.8</v>
      </c>
      <c r="K140" s="144">
        <f>IF('Crisis Indicator Data'!G137="x","x",IF(B140="Regional crisis",('Crisis Indicator Data'!G137/VLOOKUP('Impact of the crisis'!$C140,'Regional Crises'!$B$1:$R$66,5,FALSE)),'Crisis Indicator Data'!G137/VLOOKUP('Impact of the crisis'!$E140,'Country Indicator Data'!$B$4:$P$300,14,FALSE)))</f>
        <v>5.4134443783462223E-2</v>
      </c>
      <c r="L140" s="240">
        <f t="shared" si="54"/>
        <v>0.2</v>
      </c>
      <c r="M140" s="240">
        <f t="shared" si="55"/>
        <v>1</v>
      </c>
      <c r="N140" s="240">
        <f t="shared" si="56"/>
        <v>1.1000000000000001</v>
      </c>
      <c r="O140" s="240" t="str">
        <f>IF('Crisis Indicator Data'!H137="x","x",IF('Crisis Indicator Data'!H137=0,0,IF(LOG('Crisis Indicator Data'!H137)&lt;O$4,0,IF(LOG('Crisis Indicator Data'!H137)&gt;O$3,5,ROUND(5-(O$3-LOG('Crisis Indicator Data'!H137))/(O$3-O$4)*5,1)))))</f>
        <v>x</v>
      </c>
      <c r="P140" s="143" t="str">
        <f>IF('Crisis Indicator Data'!H137="x","x",'Crisis Indicator Data'!H137/'Crisis Indicator Data'!G137)</f>
        <v>x</v>
      </c>
      <c r="Q140" s="240" t="str">
        <f t="shared" si="57"/>
        <v>x</v>
      </c>
      <c r="R140" s="240" t="str">
        <f t="shared" si="58"/>
        <v>x</v>
      </c>
      <c r="S140" s="240" t="str">
        <f>IF('Crisis Indicator Data'!I137="x","x",IF('Crisis Indicator Data'!I137=0,0,IF(LOG('Crisis Indicator Data'!I137)&lt;S$4,0,IF(LOG('Crisis Indicator Data'!I137)&gt;S$3,5,ROUND(5-(S$3-LOG('Crisis Indicator Data'!I137))/(S$3-S$4)*5,1)))))</f>
        <v>x</v>
      </c>
      <c r="T140" s="143" t="str">
        <f>IF('Crisis Indicator Data'!H137="x","x",IF('Crisis Indicator Data'!I137="x","x",'Crisis Indicator Data'!I137/'Crisis Indicator Data'!H137))</f>
        <v>x</v>
      </c>
      <c r="U140" s="240" t="str">
        <f t="shared" si="59"/>
        <v>x</v>
      </c>
      <c r="V140" s="240" t="str">
        <f t="shared" si="60"/>
        <v>x</v>
      </c>
      <c r="W140" s="240">
        <f>IF('Crisis Indicator Data'!L137="x","x",IF('Crisis Indicator Data'!L137=0,0,IF(LOG('Crisis Indicator Data'!L137)&lt;W$4,0,IF(LOG('Crisis Indicator Data'!L137)&gt;W$3,5,ROUND(5-(W$3-LOG('Crisis Indicator Data'!L137))/(W$3-W$4)*5,1)))))</f>
        <v>1.9</v>
      </c>
      <c r="X140" s="247" t="str">
        <f>IF(OR('Crisis Indicator Data'!L137="x",'Crisis Indicator Data'!H137="x"),"x",'Crisis Indicator Data'!L137/'Crisis Indicator Data'!H137)</f>
        <v>x</v>
      </c>
      <c r="Y140" s="240" t="str">
        <f t="shared" si="61"/>
        <v>x</v>
      </c>
      <c r="Z140" s="240">
        <f t="shared" si="62"/>
        <v>1.9</v>
      </c>
      <c r="AA140" s="240">
        <f t="shared" si="63"/>
        <v>1.9</v>
      </c>
      <c r="AB140" s="248">
        <f t="shared" si="64"/>
        <v>1.9</v>
      </c>
    </row>
    <row r="141" spans="1:28" x14ac:dyDescent="0.35">
      <c r="A141" s="149" t="str">
        <f>'Crisis Indicator Data'!A138</f>
        <v>Myanmar refugees in Thailand</v>
      </c>
      <c r="B141" s="150" t="str">
        <f>'Crisis Indicator Data'!B138</f>
        <v>International displacement</v>
      </c>
      <c r="C141" s="150" t="str">
        <f>'Crisis Indicator Data'!C138</f>
        <v>THA003</v>
      </c>
      <c r="D141" s="150" t="str">
        <f>'Crisis Indicator Data'!D138</f>
        <v>Thailand</v>
      </c>
      <c r="E141" s="151" t="str">
        <f>'Crisis Indicator Data'!E138</f>
        <v>THA</v>
      </c>
      <c r="F141" s="246">
        <f>IF('Crisis Indicator Data'!F138="x","x",IF(LOG('Crisis Indicator Data'!F138)&lt;F$4,0,IF(LOG('Crisis Indicator Data'!F138)&gt;F$3,5,ROUND(5-(F$3-LOG('Crisis Indicator Data'!F138))/(F$3-F$4)*5,1))))</f>
        <v>1.8</v>
      </c>
      <c r="G141" s="144">
        <f>IF('Crisis Indicator Data'!F138="x","x",IF(B141="Regional crisis",('Crisis Indicator Data'!F138/VLOOKUP('Impact of the crisis'!$C141,'Regional Crises'!$B$1:$R$66,4,FALSE)),'Crisis Indicator Data'!F138/VLOOKUP('Impact of the crisis'!$E141,'Country Indicator Data'!$B$4:$P$300,15,FALSE)))</f>
        <v>2.3511910587406291E-2</v>
      </c>
      <c r="H141" s="240">
        <f t="shared" si="52"/>
        <v>0</v>
      </c>
      <c r="I141" s="240">
        <f t="shared" si="53"/>
        <v>0.9</v>
      </c>
      <c r="J141" s="240">
        <f>IF('Crisis Indicator Data'!G138="x","x",IF(LOG('Crisis Indicator Data'!G138)&lt;J$4,0,IF(LOG('Crisis Indicator Data'!G138)&gt;J$3,5,ROUND(5-(J$3-LOG('Crisis Indicator Data'!G138))/(J$3-J$4)*5,1))))</f>
        <v>0</v>
      </c>
      <c r="K141" s="144">
        <f>IF('Crisis Indicator Data'!G138="x","x",IF(B141="Regional crisis",('Crisis Indicator Data'!G138/VLOOKUP('Impact of the crisis'!$C141,'Regional Crises'!$B$1:$R$66,5,FALSE)),'Crisis Indicator Data'!G138/VLOOKUP('Impact of the crisis'!$E141,'Country Indicator Data'!$B$4:$P$300,14,FALSE)))</f>
        <v>5.3696108206268195E-3</v>
      </c>
      <c r="L141" s="240">
        <f t="shared" si="54"/>
        <v>0</v>
      </c>
      <c r="M141" s="240">
        <f t="shared" si="55"/>
        <v>0</v>
      </c>
      <c r="N141" s="240">
        <f t="shared" si="56"/>
        <v>0.5</v>
      </c>
      <c r="O141" s="240">
        <f>IF('Crisis Indicator Data'!H138="x","x",IF('Crisis Indicator Data'!H138=0,0,IF(LOG('Crisis Indicator Data'!H138)&lt;O$4,0,IF(LOG('Crisis Indicator Data'!H138)&gt;O$3,5,ROUND(5-(O$3-LOG('Crisis Indicator Data'!H138))/(O$3-O$4)*5,1)))))</f>
        <v>0.8</v>
      </c>
      <c r="P141" s="143">
        <f>IF('Crisis Indicator Data'!H138="x","x",'Crisis Indicator Data'!H138/'Crisis Indicator Data'!G138)</f>
        <v>0.26530612244897961</v>
      </c>
      <c r="Q141" s="240">
        <f t="shared" si="57"/>
        <v>1.3</v>
      </c>
      <c r="R141" s="240">
        <f t="shared" si="58"/>
        <v>1.05</v>
      </c>
      <c r="S141" s="240">
        <f>IF('Crisis Indicator Data'!I138="x","x",IF('Crisis Indicator Data'!I138=0,0,IF(LOG('Crisis Indicator Data'!I138)&lt;S$4,0,IF(LOG('Crisis Indicator Data'!I138)&gt;S$3,5,ROUND(5-(S$3-LOG('Crisis Indicator Data'!I138))/(S$3-S$4)*5,1)))))</f>
        <v>2.8</v>
      </c>
      <c r="T141" s="143">
        <f>IF('Crisis Indicator Data'!H138="x","x",IF('Crisis Indicator Data'!I138="x","x",'Crisis Indicator Data'!I138/'Crisis Indicator Data'!H138))</f>
        <v>1</v>
      </c>
      <c r="U141" s="240">
        <f t="shared" si="59"/>
        <v>5</v>
      </c>
      <c r="V141" s="240">
        <f t="shared" si="60"/>
        <v>3.9</v>
      </c>
      <c r="W141" s="240" t="str">
        <f>IF('Crisis Indicator Data'!L138="x","x",IF('Crisis Indicator Data'!L138=0,0,IF(LOG('Crisis Indicator Data'!L138)&lt;W$4,0,IF(LOG('Crisis Indicator Data'!L138)&gt;W$3,5,ROUND(5-(W$3-LOG('Crisis Indicator Data'!L138))/(W$3-W$4)*5,1)))))</f>
        <v>x</v>
      </c>
      <c r="X141" s="247" t="str">
        <f>IF(OR('Crisis Indicator Data'!L138="x",'Crisis Indicator Data'!H138="x"),"x",'Crisis Indicator Data'!L138/'Crisis Indicator Data'!H138)</f>
        <v>x</v>
      </c>
      <c r="Y141" s="240" t="str">
        <f t="shared" si="61"/>
        <v>x</v>
      </c>
      <c r="Z141" s="240" t="str">
        <f t="shared" si="62"/>
        <v>x</v>
      </c>
      <c r="AA141" s="240">
        <f t="shared" si="63"/>
        <v>3.9</v>
      </c>
      <c r="AB141" s="248">
        <f t="shared" si="64"/>
        <v>2.8</v>
      </c>
    </row>
    <row r="142" spans="1:28" x14ac:dyDescent="0.35">
      <c r="A142" s="149" t="str">
        <f>'Crisis Indicator Data'!A139</f>
        <v>Tonga Volcano Eruption</v>
      </c>
      <c r="B142" s="150" t="str">
        <f>'Crisis Indicator Data'!B139</f>
        <v>Volcano</v>
      </c>
      <c r="C142" s="150" t="str">
        <f>'Crisis Indicator Data'!C139</f>
        <v>TON002</v>
      </c>
      <c r="D142" s="150" t="str">
        <f>'Crisis Indicator Data'!D139</f>
        <v>Tonga</v>
      </c>
      <c r="E142" s="151" t="str">
        <f>'Crisis Indicator Data'!E139</f>
        <v>TON</v>
      </c>
      <c r="F142" s="246">
        <f>IF('Crisis Indicator Data'!F139="x","x",IF(LOG('Crisis Indicator Data'!F139)&lt;F$4,0,IF(LOG('Crisis Indicator Data'!F139)&gt;F$3,5,ROUND(5-(F$3-LOG('Crisis Indicator Data'!F139))/(F$3-F$4)*5,1))))</f>
        <v>0</v>
      </c>
      <c r="G142" s="144">
        <f>IF('Crisis Indicator Data'!F139="x","x",IF(B142="Regional crisis",('Crisis Indicator Data'!F139/VLOOKUP('Impact of the crisis'!$C142,'Regional Crises'!$B$1:$R$66,4,FALSE)),'Crisis Indicator Data'!F139/VLOOKUP('Impact of the crisis'!$E142,'Country Indicator Data'!$B$4:$P$300,15,FALSE)))</f>
        <v>1</v>
      </c>
      <c r="H142" s="240">
        <f t="shared" si="52"/>
        <v>5</v>
      </c>
      <c r="I142" s="240">
        <f t="shared" si="53"/>
        <v>2.5</v>
      </c>
      <c r="J142" s="240">
        <f>IF('Crisis Indicator Data'!G139="x","x",IF(LOG('Crisis Indicator Data'!G139)&lt;J$4,0,IF(LOG('Crisis Indicator Data'!G139)&gt;J$3,5,ROUND(5-(J$3-LOG('Crisis Indicator Data'!G139))/(J$3-J$4)*5,1))))</f>
        <v>0</v>
      </c>
      <c r="K142" s="144">
        <f>IF('Crisis Indicator Data'!G139="x","x",IF(B142="Regional crisis",('Crisis Indicator Data'!G139/VLOOKUP('Impact of the crisis'!$C142,'Regional Crises'!$B$1:$R$66,5,FALSE)),'Crisis Indicator Data'!G139/VLOOKUP('Impact of the crisis'!$E142,'Country Indicator Data'!$B$4:$P$300,14,FALSE)))</f>
        <v>1</v>
      </c>
      <c r="L142" s="240">
        <f t="shared" si="54"/>
        <v>5</v>
      </c>
      <c r="M142" s="240">
        <f t="shared" si="55"/>
        <v>2.5</v>
      </c>
      <c r="N142" s="240">
        <f t="shared" si="56"/>
        <v>2.5</v>
      </c>
      <c r="O142" s="240">
        <f>IF('Crisis Indicator Data'!H139="x","x",IF('Crisis Indicator Data'!H139=0,0,IF(LOG('Crisis Indicator Data'!H139)&lt;O$4,0,IF(LOG('Crisis Indicator Data'!H139)&gt;O$3,5,ROUND(5-(O$3-LOG('Crisis Indicator Data'!H139))/(O$3-O$4)*5,1)))))</f>
        <v>0.7</v>
      </c>
      <c r="P142" s="143">
        <f>IF('Crisis Indicator Data'!H139="x","x",'Crisis Indicator Data'!H139/'Crisis Indicator Data'!G139)</f>
        <v>0.80952380952380953</v>
      </c>
      <c r="Q142" s="240">
        <f t="shared" si="57"/>
        <v>4</v>
      </c>
      <c r="R142" s="240">
        <f t="shared" si="58"/>
        <v>2.35</v>
      </c>
      <c r="S142" s="240">
        <f>IF('Crisis Indicator Data'!I139="x","x",IF('Crisis Indicator Data'!I139=0,0,IF(LOG('Crisis Indicator Data'!I139)&lt;S$4,0,IF(LOG('Crisis Indicator Data'!I139)&gt;S$3,5,ROUND(5-(S$3-LOG('Crisis Indicator Data'!I139))/(S$3-S$4)*5,1)))))</f>
        <v>0.4</v>
      </c>
      <c r="T142" s="143">
        <f>IF('Crisis Indicator Data'!H139="x","x",IF('Crisis Indicator Data'!I139="x","x",'Crisis Indicator Data'!I139/'Crisis Indicator Data'!H139))</f>
        <v>2.3529411764705882E-2</v>
      </c>
      <c r="U142" s="240">
        <f t="shared" si="59"/>
        <v>0.8</v>
      </c>
      <c r="V142" s="240">
        <f t="shared" si="60"/>
        <v>0.6</v>
      </c>
      <c r="W142" s="240">
        <f>IF('Crisis Indicator Data'!L139="x","x",IF('Crisis Indicator Data'!L139=0,0,IF(LOG('Crisis Indicator Data'!L139)&lt;W$4,0,IF(LOG('Crisis Indicator Data'!L139)&gt;W$3,5,ROUND(5-(W$3-LOG('Crisis Indicator Data'!L139))/(W$3-W$4)*5,1)))))</f>
        <v>0.7</v>
      </c>
      <c r="X142" s="247">
        <f>IF(OR('Crisis Indicator Data'!L139="x",'Crisis Indicator Data'!H139="x"),"x",'Crisis Indicator Data'!L139/'Crisis Indicator Data'!H139)</f>
        <v>3.529411764705882E-5</v>
      </c>
      <c r="Y142" s="240">
        <f t="shared" si="61"/>
        <v>1.8</v>
      </c>
      <c r="Z142" s="240">
        <f t="shared" si="62"/>
        <v>1.3</v>
      </c>
      <c r="AA142" s="240">
        <f t="shared" si="63"/>
        <v>1</v>
      </c>
      <c r="AB142" s="248">
        <f t="shared" si="64"/>
        <v>1.7</v>
      </c>
    </row>
    <row r="143" spans="1:28" x14ac:dyDescent="0.35">
      <c r="A143" s="149" t="str">
        <f>'Crisis Indicator Data'!A140</f>
        <v>Venezuelan refugees in Trinidad and Tobago</v>
      </c>
      <c r="B143" s="150" t="str">
        <f>'Crisis Indicator Data'!B140</f>
        <v>International displacement</v>
      </c>
      <c r="C143" s="150" t="str">
        <f>'Crisis Indicator Data'!C140</f>
        <v>TTO002</v>
      </c>
      <c r="D143" s="150" t="str">
        <f>'Crisis Indicator Data'!D140</f>
        <v>Trinidad and Tobago</v>
      </c>
      <c r="E143" s="151" t="str">
        <f>'Crisis Indicator Data'!E140</f>
        <v>TTO</v>
      </c>
      <c r="F143" s="246">
        <f>IF('Crisis Indicator Data'!F140="x","x",IF(LOG('Crisis Indicator Data'!F140)&lt;F$4,0,IF(LOG('Crisis Indicator Data'!F140)&gt;F$3,5,ROUND(5-(F$3-LOG('Crisis Indicator Data'!F140))/(F$3-F$4)*5,1))))</f>
        <v>1.2</v>
      </c>
      <c r="G143" s="144">
        <f>IF('Crisis Indicator Data'!F140="x","x",IF(B143="Regional crisis",('Crisis Indicator Data'!F140/VLOOKUP('Impact of the crisis'!$C143,'Regional Crises'!$B$1:$R$66,4,FALSE)),'Crisis Indicator Data'!F140/VLOOKUP('Impact of the crisis'!$E143,'Country Indicator Data'!$B$4:$P$300,15,FALSE)))</f>
        <v>1</v>
      </c>
      <c r="H143" s="240">
        <f t="shared" si="52"/>
        <v>5</v>
      </c>
      <c r="I143" s="240">
        <f t="shared" si="53"/>
        <v>3.1</v>
      </c>
      <c r="J143" s="240">
        <f>IF('Crisis Indicator Data'!G140="x","x",IF(LOG('Crisis Indicator Data'!G140)&lt;J$4,0,IF(LOG('Crisis Indicator Data'!G140)&gt;J$3,5,ROUND(5-(J$3-LOG('Crisis Indicator Data'!G140))/(J$3-J$4)*5,1))))</f>
        <v>0.5</v>
      </c>
      <c r="K143" s="144">
        <f>IF('Crisis Indicator Data'!G140="x","x",IF(B143="Regional crisis",('Crisis Indicator Data'!G140/VLOOKUP('Impact of the crisis'!$C143,'Regional Crises'!$B$1:$R$66,5,FALSE)),'Crisis Indicator Data'!G140/VLOOKUP('Impact of the crisis'!$E143,'Country Indicator Data'!$B$4:$P$300,14,FALSE)))</f>
        <v>0.96701030927835052</v>
      </c>
      <c r="L143" s="240">
        <f t="shared" si="54"/>
        <v>4.8</v>
      </c>
      <c r="M143" s="240">
        <f t="shared" si="55"/>
        <v>2.65</v>
      </c>
      <c r="N143" s="240">
        <f t="shared" si="56"/>
        <v>2.9</v>
      </c>
      <c r="O143" s="240">
        <f>IF('Crisis Indicator Data'!H140="x","x",IF('Crisis Indicator Data'!H140=0,0,IF(LOG('Crisis Indicator Data'!H140)&lt;O$4,0,IF(LOG('Crisis Indicator Data'!H140)&gt;O$3,5,ROUND(5-(O$3-LOG('Crisis Indicator Data'!H140))/(O$3-O$4)*5,1)))))</f>
        <v>0.2</v>
      </c>
      <c r="P143" s="143">
        <f>IF('Crisis Indicator Data'!H140="x","x",'Crisis Indicator Data'!H140/'Crisis Indicator Data'!G140)</f>
        <v>2.7718550106609809E-2</v>
      </c>
      <c r="Q143" s="240">
        <f t="shared" si="57"/>
        <v>0.1</v>
      </c>
      <c r="R143" s="240">
        <f t="shared" si="58"/>
        <v>0.15000000000000002</v>
      </c>
      <c r="S143" s="240">
        <f>IF('Crisis Indicator Data'!I140="x","x",IF('Crisis Indicator Data'!I140=0,0,IF(LOG('Crisis Indicator Data'!I140)&lt;S$4,0,IF(LOG('Crisis Indicator Data'!I140)&gt;S$3,5,ROUND(5-(S$3-LOG('Crisis Indicator Data'!I140))/(S$3-S$4)*5,1)))))</f>
        <v>2.2000000000000002</v>
      </c>
      <c r="T143" s="143">
        <f>IF('Crisis Indicator Data'!H140="x","x",IF('Crisis Indicator Data'!I140="x","x",'Crisis Indicator Data'!I140/'Crisis Indicator Data'!H140))</f>
        <v>0.87179487179487181</v>
      </c>
      <c r="U143" s="240">
        <f t="shared" si="59"/>
        <v>5</v>
      </c>
      <c r="V143" s="240">
        <f t="shared" si="60"/>
        <v>3.6</v>
      </c>
      <c r="W143" s="240">
        <f>IF('Crisis Indicator Data'!L140="x","x",IF('Crisis Indicator Data'!L140=0,0,IF(LOG('Crisis Indicator Data'!L140)&lt;W$4,0,IF(LOG('Crisis Indicator Data'!L140)&gt;W$3,5,ROUND(5-(W$3-LOG('Crisis Indicator Data'!L140))/(W$3-W$4)*5,1)))))</f>
        <v>2.5</v>
      </c>
      <c r="X143" s="247">
        <f>IF(OR('Crisis Indicator Data'!L140="x",'Crisis Indicator Data'!H140="x"),"x",'Crisis Indicator Data'!L140/'Crisis Indicator Data'!H140)</f>
        <v>1.5384615384615385E-3</v>
      </c>
      <c r="Y143" s="240">
        <f t="shared" si="61"/>
        <v>5</v>
      </c>
      <c r="Z143" s="240">
        <f t="shared" si="62"/>
        <v>3.8</v>
      </c>
      <c r="AA143" s="240">
        <f t="shared" si="63"/>
        <v>3.7</v>
      </c>
      <c r="AB143" s="248">
        <f t="shared" si="64"/>
        <v>2.2999999999999998</v>
      </c>
    </row>
    <row r="144" spans="1:28" x14ac:dyDescent="0.35">
      <c r="A144" s="152" t="str">
        <f>'Crisis Indicator Data'!A141</f>
        <v>Mixed migration flows in Tunisia</v>
      </c>
      <c r="B144" s="153" t="str">
        <f>'Crisis Indicator Data'!B141</f>
        <v>International displacement</v>
      </c>
      <c r="C144" s="153" t="str">
        <f>'Crisis Indicator Data'!C141</f>
        <v>TUN002</v>
      </c>
      <c r="D144" s="153" t="str">
        <f>'Crisis Indicator Data'!D141</f>
        <v>Tunisia</v>
      </c>
      <c r="E144" s="154" t="str">
        <f>'Crisis Indicator Data'!E141</f>
        <v>TUN</v>
      </c>
      <c r="F144" s="246">
        <f>IF('Crisis Indicator Data'!F141="x","x",IF(LOG('Crisis Indicator Data'!F141)&lt;F$4,0,IF(LOG('Crisis Indicator Data'!F141)&gt;F$3,5,ROUND(5-(F$3-LOG('Crisis Indicator Data'!F141))/(F$3-F$4)*5,1))))</f>
        <v>3.7</v>
      </c>
      <c r="G144" s="145">
        <f>IF('Crisis Indicator Data'!F141="x","x",IF(B144="Regional crisis",('Crisis Indicator Data'!F141/VLOOKUP('Impact of the crisis'!$C144,'Regional Crises'!$B$1:$R$66,4,FALSE)),'Crisis Indicator Data'!F141/VLOOKUP('Impact of the crisis'!$E144,'Country Indicator Data'!$B$4:$P$300,15,FALSE)))</f>
        <v>1.0531024716786819</v>
      </c>
      <c r="H144" s="240">
        <f t="shared" si="52"/>
        <v>5</v>
      </c>
      <c r="I144" s="240">
        <f t="shared" si="53"/>
        <v>4.3499999999999996</v>
      </c>
      <c r="J144" s="240">
        <f>IF('Crisis Indicator Data'!G141="x","x",IF(LOG('Crisis Indicator Data'!G141)&lt;J$4,0,IF(LOG('Crisis Indicator Data'!G141)&gt;J$3,5,ROUND(5-(J$3-LOG('Crisis Indicator Data'!G141))/(J$3-J$4)*5,1))))</f>
        <v>3.6</v>
      </c>
      <c r="K144" s="145">
        <f>IF('Crisis Indicator Data'!G141="x","x",IF(B144="Regional crisis",('Crisis Indicator Data'!G141/VLOOKUP('Impact of the crisis'!$C144,'Regional Crises'!$B$1:$R$66,5,FALSE)),'Crisis Indicator Data'!G141/VLOOKUP('Impact of the crisis'!$E144,'Country Indicator Data'!$B$4:$P$300,14,FALSE)))</f>
        <v>1</v>
      </c>
      <c r="L144" s="240">
        <f t="shared" si="54"/>
        <v>5</v>
      </c>
      <c r="M144" s="240">
        <f t="shared" si="55"/>
        <v>4.3</v>
      </c>
      <c r="N144" s="240">
        <f t="shared" si="56"/>
        <v>4.3</v>
      </c>
      <c r="O144" s="240" t="str">
        <f>IF('Crisis Indicator Data'!H141="x","x",IF('Crisis Indicator Data'!H141=0,0,IF(LOG('Crisis Indicator Data'!H141)&lt;O$4,0,IF(LOG('Crisis Indicator Data'!H141)&gt;O$3,5,ROUND(5-(O$3-LOG('Crisis Indicator Data'!H141))/(O$3-O$4)*5,1)))))</f>
        <v>x</v>
      </c>
      <c r="P144" s="143" t="str">
        <f>IF('Crisis Indicator Data'!H141="x","x",'Crisis Indicator Data'!H141/'Crisis Indicator Data'!G141)</f>
        <v>x</v>
      </c>
      <c r="Q144" s="240" t="str">
        <f t="shared" si="57"/>
        <v>x</v>
      </c>
      <c r="R144" s="240" t="str">
        <f t="shared" si="58"/>
        <v>x</v>
      </c>
      <c r="S144" s="240" t="str">
        <f>IF('Crisis Indicator Data'!I141="x","x",IF('Crisis Indicator Data'!I141=0,0,IF(LOG('Crisis Indicator Data'!I141)&lt;S$4,0,IF(LOG('Crisis Indicator Data'!I141)&gt;S$3,5,ROUND(5-(S$3-LOG('Crisis Indicator Data'!I141))/(S$3-S$4)*5,1)))))</f>
        <v>x</v>
      </c>
      <c r="T144" s="143" t="str">
        <f>IF('Crisis Indicator Data'!H141="x","x",IF('Crisis Indicator Data'!I141="x","x",'Crisis Indicator Data'!I141/'Crisis Indicator Data'!H141))</f>
        <v>x</v>
      </c>
      <c r="U144" s="240" t="str">
        <f t="shared" si="59"/>
        <v>x</v>
      </c>
      <c r="V144" s="240" t="str">
        <f t="shared" si="60"/>
        <v>x</v>
      </c>
      <c r="W144" s="240">
        <f>IF('Crisis Indicator Data'!L141="x","x",IF('Crisis Indicator Data'!L141=0,0,IF(LOG('Crisis Indicator Data'!L141)&lt;W$4,0,IF(LOG('Crisis Indicator Data'!L141)&gt;W$3,5,ROUND(5-(W$3-LOG('Crisis Indicator Data'!L141))/(W$3-W$4)*5,1)))))</f>
        <v>2.2000000000000002</v>
      </c>
      <c r="X144" s="247" t="str">
        <f>IF(OR('Crisis Indicator Data'!L141="x",'Crisis Indicator Data'!H141="x"),"x",'Crisis Indicator Data'!L141/'Crisis Indicator Data'!H141)</f>
        <v>x</v>
      </c>
      <c r="Y144" s="240" t="str">
        <f t="shared" si="61"/>
        <v>x</v>
      </c>
      <c r="Z144" s="240">
        <f t="shared" si="62"/>
        <v>2.2000000000000002</v>
      </c>
      <c r="AA144" s="240">
        <f t="shared" si="63"/>
        <v>2.2000000000000002</v>
      </c>
      <c r="AB144" s="248">
        <f t="shared" si="64"/>
        <v>2.2000000000000002</v>
      </c>
    </row>
    <row r="145" spans="1:28" x14ac:dyDescent="0.35">
      <c r="A145" s="152" t="str">
        <f>'Crisis Indicator Data'!A142</f>
        <v>Complex situation in Turkey</v>
      </c>
      <c r="B145" s="153" t="str">
        <f>'Crisis Indicator Data'!B142</f>
        <v>Multiple crises country</v>
      </c>
      <c r="C145" s="153" t="str">
        <f>'Crisis Indicator Data'!C142</f>
        <v>TUR001</v>
      </c>
      <c r="D145" s="153" t="str">
        <f>'Crisis Indicator Data'!D142</f>
        <v>Turkey</v>
      </c>
      <c r="E145" s="154" t="str">
        <f>'Crisis Indicator Data'!E142</f>
        <v>TUR</v>
      </c>
      <c r="F145" s="246">
        <f>IF('Crisis Indicator Data'!F142="x","x",IF(LOG('Crisis Indicator Data'!F142)&lt;F$4,0,IF(LOG('Crisis Indicator Data'!F142)&gt;F$3,5,ROUND(5-(F$3-LOG('Crisis Indicator Data'!F142))/(F$3-F$4)*5,1))))</f>
        <v>4.3</v>
      </c>
      <c r="G145" s="145">
        <f>IF('Crisis Indicator Data'!F142="x","x",IF(B145="Regional crisis",('Crisis Indicator Data'!F142/VLOOKUP('Impact of the crisis'!$C145,'Regional Crises'!$B$1:$R$66,4,FALSE)),'Crisis Indicator Data'!F142/VLOOKUP('Impact of the crisis'!$E145,'Country Indicator Data'!$B$4:$P$300,15,FALSE)))</f>
        <v>0.49234437327027275</v>
      </c>
      <c r="H145" s="240">
        <f t="shared" si="52"/>
        <v>2.4</v>
      </c>
      <c r="I145" s="240">
        <f t="shared" si="53"/>
        <v>3.3499999999999996</v>
      </c>
      <c r="J145" s="240">
        <f>IF('Crisis Indicator Data'!G142="x","x",IF(LOG('Crisis Indicator Data'!G142)&lt;J$4,0,IF(LOG('Crisis Indicator Data'!G142)&gt;J$3,5,ROUND(5-(J$3-LOG('Crisis Indicator Data'!G142))/(J$3-J$4)*5,1))))</f>
        <v>5</v>
      </c>
      <c r="K145" s="145">
        <f>IF('Crisis Indicator Data'!G142="x","x",IF(B145="Regional crisis",('Crisis Indicator Data'!G142/VLOOKUP('Impact of the crisis'!$C145,'Regional Crises'!$B$1:$R$66,5,FALSE)),'Crisis Indicator Data'!G142/VLOOKUP('Impact of the crisis'!$E145,'Country Indicator Data'!$B$4:$P$300,14,FALSE)))</f>
        <v>0.59995968650327847</v>
      </c>
      <c r="L145" s="240">
        <f t="shared" si="54"/>
        <v>3</v>
      </c>
      <c r="M145" s="240">
        <f t="shared" si="55"/>
        <v>4</v>
      </c>
      <c r="N145" s="240">
        <f t="shared" si="56"/>
        <v>3.7</v>
      </c>
      <c r="O145" s="240">
        <f>IF('Crisis Indicator Data'!H142="x","x",IF('Crisis Indicator Data'!H142=0,0,IF(LOG('Crisis Indicator Data'!H142)&lt;O$4,0,IF(LOG('Crisis Indicator Data'!H142)&gt;O$3,5,ROUND(5-(O$3-LOG('Crisis Indicator Data'!H142))/(O$3-O$4)*5,1)))))</f>
        <v>4.3</v>
      </c>
      <c r="P145" s="143">
        <f>IF('Crisis Indicator Data'!H142="x","x",'Crisis Indicator Data'!H142/'Crisis Indicator Data'!G142)</f>
        <v>0.24810276679841897</v>
      </c>
      <c r="Q145" s="240">
        <f t="shared" si="57"/>
        <v>1.2</v>
      </c>
      <c r="R145" s="240">
        <f t="shared" si="58"/>
        <v>2.75</v>
      </c>
      <c r="S145" s="240">
        <f>IF('Crisis Indicator Data'!I142="x","x",IF('Crisis Indicator Data'!I142=0,0,IF(LOG('Crisis Indicator Data'!I142)&lt;S$4,0,IF(LOG('Crisis Indicator Data'!I142)&gt;S$3,5,ROUND(5-(S$3-LOG('Crisis Indicator Data'!I142))/(S$3-S$4)*5,1)))))</f>
        <v>5</v>
      </c>
      <c r="T145" s="143">
        <f>IF('Crisis Indicator Data'!H142="x","x",IF('Crisis Indicator Data'!I142="x","x",'Crisis Indicator Data'!I142/'Crisis Indicator Data'!H142))</f>
        <v>0.32292496415485106</v>
      </c>
      <c r="U145" s="240">
        <f t="shared" si="59"/>
        <v>5</v>
      </c>
      <c r="V145" s="240">
        <f t="shared" si="60"/>
        <v>5</v>
      </c>
      <c r="W145" s="240">
        <f>IF('Crisis Indicator Data'!L142="x","x",IF('Crisis Indicator Data'!L142=0,0,IF(LOG('Crisis Indicator Data'!L142)&lt;W$4,0,IF(LOG('Crisis Indicator Data'!L142)&gt;W$3,5,ROUND(5-(W$3-LOG('Crisis Indicator Data'!L142))/(W$3-W$4)*5,1)))))</f>
        <v>2.6</v>
      </c>
      <c r="X145" s="247">
        <f>IF(OR('Crisis Indicator Data'!L142="x",'Crisis Indicator Data'!H142="x"),"x",'Crisis Indicator Data'!L142/'Crisis Indicator Data'!H142)</f>
        <v>5.0979767404811215E-6</v>
      </c>
      <c r="Y145" s="240">
        <f t="shared" si="61"/>
        <v>0.3</v>
      </c>
      <c r="Z145" s="240">
        <f t="shared" si="62"/>
        <v>1.5</v>
      </c>
      <c r="AA145" s="240">
        <f t="shared" si="63"/>
        <v>3.8</v>
      </c>
      <c r="AB145" s="248">
        <f t="shared" si="64"/>
        <v>3.3</v>
      </c>
    </row>
    <row r="146" spans="1:28" x14ac:dyDescent="0.35">
      <c r="A146" s="152" t="str">
        <f>'Crisis Indicator Data'!A143</f>
        <v>Syrian Refugees in Turkey</v>
      </c>
      <c r="B146" s="153" t="str">
        <f>'Crisis Indicator Data'!B143</f>
        <v>International displacement</v>
      </c>
      <c r="C146" s="153" t="str">
        <f>'Crisis Indicator Data'!C143</f>
        <v>TUR002</v>
      </c>
      <c r="D146" s="153" t="str">
        <f>'Crisis Indicator Data'!D143</f>
        <v>Turkey</v>
      </c>
      <c r="E146" s="154" t="str">
        <f>'Crisis Indicator Data'!E143</f>
        <v>TUR</v>
      </c>
      <c r="F146" s="246">
        <f>IF('Crisis Indicator Data'!F143="x","x",IF(LOG('Crisis Indicator Data'!F143)&lt;F$4,0,IF(LOG('Crisis Indicator Data'!F143)&gt;F$3,5,ROUND(5-(F$3-LOG('Crisis Indicator Data'!F143))/(F$3-F$4)*5,1))))</f>
        <v>3.5</v>
      </c>
      <c r="G146" s="145">
        <f>IF('Crisis Indicator Data'!F143="x","x",IF(B146="Regional crisis",('Crisis Indicator Data'!F143/VLOOKUP('Impact of the crisis'!$C146,'Regional Crises'!$B$1:$R$66,4,FALSE)),'Crisis Indicator Data'!F143/VLOOKUP('Impact of the crisis'!$E146,'Country Indicator Data'!$B$4:$P$300,15,FALSE)))</f>
        <v>0.1715473669165703</v>
      </c>
      <c r="H146" s="240">
        <f t="shared" si="52"/>
        <v>0.8</v>
      </c>
      <c r="I146" s="240">
        <f t="shared" si="53"/>
        <v>2.15</v>
      </c>
      <c r="J146" s="240">
        <f>IF('Crisis Indicator Data'!G143="x","x",IF(LOG('Crisis Indicator Data'!G143)&lt;J$4,0,IF(LOG('Crisis Indicator Data'!G143)&gt;J$3,5,ROUND(5-(J$3-LOG('Crisis Indicator Data'!G143))/(J$3-J$4)*5,1))))</f>
        <v>5</v>
      </c>
      <c r="K146" s="145">
        <f>IF('Crisis Indicator Data'!G143="x","x",IF(B146="Regional crisis",('Crisis Indicator Data'!G143/VLOOKUP('Impact of the crisis'!$C146,'Regional Crises'!$B$1:$R$66,5,FALSE)),'Crisis Indicator Data'!G143/VLOOKUP('Impact of the crisis'!$E146,'Country Indicator Data'!$B$4:$P$300,14,FALSE)))</f>
        <v>0.42872218072303442</v>
      </c>
      <c r="L146" s="240">
        <f t="shared" si="54"/>
        <v>2.1</v>
      </c>
      <c r="M146" s="240">
        <f t="shared" si="55"/>
        <v>3.55</v>
      </c>
      <c r="N146" s="240">
        <f t="shared" si="56"/>
        <v>2.9</v>
      </c>
      <c r="O146" s="240">
        <f>IF('Crisis Indicator Data'!H143="x","x",IF('Crisis Indicator Data'!H143=0,0,IF(LOG('Crisis Indicator Data'!H143)&lt;O$4,0,IF(LOG('Crisis Indicator Data'!H143)&gt;O$3,5,ROUND(5-(O$3-LOG('Crisis Indicator Data'!H143))/(O$3-O$4)*5,1)))))</f>
        <v>4.3</v>
      </c>
      <c r="P146" s="143">
        <f>IF('Crisis Indicator Data'!H143="x","x",'Crisis Indicator Data'!H143/'Crisis Indicator Data'!G143)</f>
        <v>0.33807179600641629</v>
      </c>
      <c r="Q146" s="240">
        <f t="shared" si="57"/>
        <v>1.7</v>
      </c>
      <c r="R146" s="240">
        <f t="shared" si="58"/>
        <v>3</v>
      </c>
      <c r="S146" s="240">
        <f>IF('Crisis Indicator Data'!I143="x","x",IF('Crisis Indicator Data'!I143=0,0,IF(LOG('Crisis Indicator Data'!I143)&lt;S$4,0,IF(LOG('Crisis Indicator Data'!I143)&gt;S$3,5,ROUND(5-(S$3-LOG('Crisis Indicator Data'!I143))/(S$3-S$4)*5,1)))))</f>
        <v>5</v>
      </c>
      <c r="T146" s="143">
        <f>IF('Crisis Indicator Data'!H143="x","x",IF('Crisis Indicator Data'!I143="x","x",'Crisis Indicator Data'!I143/'Crisis Indicator Data'!H143))</f>
        <v>0.30464659685863876</v>
      </c>
      <c r="U146" s="240">
        <f t="shared" si="59"/>
        <v>5</v>
      </c>
      <c r="V146" s="240">
        <f t="shared" si="60"/>
        <v>5</v>
      </c>
      <c r="W146" s="240" t="str">
        <f>IF('Crisis Indicator Data'!L143="x","x",IF('Crisis Indicator Data'!L143=0,0,IF(LOG('Crisis Indicator Data'!L143)&lt;W$4,0,IF(LOG('Crisis Indicator Data'!L143)&gt;W$3,5,ROUND(5-(W$3-LOG('Crisis Indicator Data'!L143))/(W$3-W$4)*5,1)))))</f>
        <v>x</v>
      </c>
      <c r="X146" s="247" t="str">
        <f>IF(OR('Crisis Indicator Data'!L143="x",'Crisis Indicator Data'!H143="x"),"x",'Crisis Indicator Data'!L143/'Crisis Indicator Data'!H143)</f>
        <v>x</v>
      </c>
      <c r="Y146" s="240" t="str">
        <f t="shared" si="61"/>
        <v>x</v>
      </c>
      <c r="Z146" s="240" t="str">
        <f t="shared" si="62"/>
        <v>x</v>
      </c>
      <c r="AA146" s="240">
        <f t="shared" si="63"/>
        <v>5</v>
      </c>
      <c r="AB146" s="248">
        <f t="shared" si="64"/>
        <v>4.2</v>
      </c>
    </row>
    <row r="147" spans="1:28" x14ac:dyDescent="0.35">
      <c r="A147" s="152" t="str">
        <f>'Crisis Indicator Data'!A144</f>
        <v>Mixed Migration Flows in Turkey</v>
      </c>
      <c r="B147" s="153" t="str">
        <f>'Crisis Indicator Data'!B144</f>
        <v>International displacement</v>
      </c>
      <c r="C147" s="153" t="str">
        <f>'Crisis Indicator Data'!C144</f>
        <v>TUR003</v>
      </c>
      <c r="D147" s="153" t="str">
        <f>'Crisis Indicator Data'!D144</f>
        <v>Turkey</v>
      </c>
      <c r="E147" s="154" t="str">
        <f>'Crisis Indicator Data'!E144</f>
        <v>TUR</v>
      </c>
      <c r="F147" s="246">
        <f>IF('Crisis Indicator Data'!F144="x","x",IF(LOG('Crisis Indicator Data'!F144)&lt;F$4,0,IF(LOG('Crisis Indicator Data'!F144)&gt;F$3,5,ROUND(5-(F$3-LOG('Crisis Indicator Data'!F144))/(F$3-F$4)*5,1))))</f>
        <v>3.7</v>
      </c>
      <c r="G147" s="145">
        <f>IF('Crisis Indicator Data'!F144="x","x",IF(B147="Regional crisis",('Crisis Indicator Data'!F144/VLOOKUP('Impact of the crisis'!$C147,'Regional Crises'!$B$1:$R$66,4,FALSE)),'Crisis Indicator Data'!F144/VLOOKUP('Impact of the crisis'!$E147,'Country Indicator Data'!$B$4:$P$300,15,FALSE)))</f>
        <v>0.23063550017540896</v>
      </c>
      <c r="H147" s="240">
        <f t="shared" si="52"/>
        <v>1.1000000000000001</v>
      </c>
      <c r="I147" s="240">
        <f t="shared" si="53"/>
        <v>2.4000000000000004</v>
      </c>
      <c r="J147" s="240">
        <f>IF('Crisis Indicator Data'!G144="x","x",IF(LOG('Crisis Indicator Data'!G144)&lt;J$4,0,IF(LOG('Crisis Indicator Data'!G144)&gt;J$3,5,ROUND(5-(J$3-LOG('Crisis Indicator Data'!G144))/(J$3-J$4)*5,1))))</f>
        <v>5</v>
      </c>
      <c r="K147" s="145">
        <f>IF('Crisis Indicator Data'!G144="x","x",IF(B147="Regional crisis",('Crisis Indicator Data'!G144/VLOOKUP('Impact of the crisis'!$C147,'Regional Crises'!$B$1:$R$66,5,FALSE)),'Crisis Indicator Data'!G144/VLOOKUP('Impact of the crisis'!$E147,'Country Indicator Data'!$B$4:$P$300,14,FALSE)))</f>
        <v>0.44612812577810979</v>
      </c>
      <c r="L147" s="240">
        <f t="shared" si="54"/>
        <v>2.2000000000000002</v>
      </c>
      <c r="M147" s="240">
        <f t="shared" si="55"/>
        <v>3.6</v>
      </c>
      <c r="N147" s="240">
        <f t="shared" si="56"/>
        <v>3.1</v>
      </c>
      <c r="O147" s="240">
        <f>IF('Crisis Indicator Data'!H144="x","x",IF('Crisis Indicator Data'!H144=0,0,IF(LOG('Crisis Indicator Data'!H144)&lt;O$4,0,IF(LOG('Crisis Indicator Data'!H144)&gt;O$3,5,ROUND(5-(O$3-LOG('Crisis Indicator Data'!H144))/(O$3-O$4)*5,1)))))</f>
        <v>4.3</v>
      </c>
      <c r="P147" s="143">
        <f>IF('Crisis Indicator Data'!H144="x","x",'Crisis Indicator Data'!H144/'Crisis Indicator Data'!G144)</f>
        <v>0.33365226173390738</v>
      </c>
      <c r="Q147" s="240">
        <f t="shared" si="57"/>
        <v>1.6</v>
      </c>
      <c r="R147" s="240">
        <f t="shared" si="58"/>
        <v>2.95</v>
      </c>
      <c r="S147" s="240">
        <f>IF('Crisis Indicator Data'!I144="x","x",IF('Crisis Indicator Data'!I144=0,0,IF(LOG('Crisis Indicator Data'!I144)&lt;S$4,0,IF(LOG('Crisis Indicator Data'!I144)&gt;S$3,5,ROUND(5-(S$3-LOG('Crisis Indicator Data'!I144))/(S$3-S$4)*5,1)))))</f>
        <v>5</v>
      </c>
      <c r="T147" s="143">
        <f>IF('Crisis Indicator Data'!H144="x","x",IF('Crisis Indicator Data'!I144="x","x",'Crisis Indicator Data'!I144/'Crisis Indicator Data'!H144))</f>
        <v>0.32292496415485106</v>
      </c>
      <c r="U147" s="240">
        <f t="shared" si="59"/>
        <v>5</v>
      </c>
      <c r="V147" s="240">
        <f t="shared" si="60"/>
        <v>5</v>
      </c>
      <c r="W147" s="240">
        <f>IF('Crisis Indicator Data'!L144="x","x",IF('Crisis Indicator Data'!L144=0,0,IF(LOG('Crisis Indicator Data'!L144)&lt;W$4,0,IF(LOG('Crisis Indicator Data'!L144)&gt;W$3,5,ROUND(5-(W$3-LOG('Crisis Indicator Data'!L144))/(W$3-W$4)*5,1)))))</f>
        <v>1.6</v>
      </c>
      <c r="X147" s="247">
        <f>IF(OR('Crisis Indicator Data'!L144="x",'Crisis Indicator Data'!H144="x"),"x",'Crisis Indicator Data'!L144/'Crisis Indicator Data'!H144)</f>
        <v>1.0355265254102279E-6</v>
      </c>
      <c r="Y147" s="240">
        <f t="shared" si="61"/>
        <v>0.1</v>
      </c>
      <c r="Z147" s="240">
        <f t="shared" si="62"/>
        <v>0.9</v>
      </c>
      <c r="AA147" s="240">
        <f t="shared" si="63"/>
        <v>3.7</v>
      </c>
      <c r="AB147" s="248">
        <f t="shared" si="64"/>
        <v>3.3</v>
      </c>
    </row>
    <row r="148" spans="1:28" x14ac:dyDescent="0.35">
      <c r="A148" s="152" t="str">
        <f>'Crisis Indicator Data'!A145</f>
        <v>Kurdish Conflict</v>
      </c>
      <c r="B148" s="153" t="str">
        <f>'Crisis Indicator Data'!B145</f>
        <v>Conflict</v>
      </c>
      <c r="C148" s="153" t="str">
        <f>'Crisis Indicator Data'!C145</f>
        <v>TUR004</v>
      </c>
      <c r="D148" s="153" t="str">
        <f>'Crisis Indicator Data'!D145</f>
        <v>Turkey</v>
      </c>
      <c r="E148" s="154" t="str">
        <f>'Crisis Indicator Data'!E145</f>
        <v>TUR</v>
      </c>
      <c r="F148" s="246">
        <f>IF('Crisis Indicator Data'!F145="x","x",IF(LOG('Crisis Indicator Data'!F145)&lt;F$4,0,IF(LOG('Crisis Indicator Data'!F145)&gt;F$3,5,ROUND(5-(F$3-LOG('Crisis Indicator Data'!F145))/(F$3-F$4)*5,1))))</f>
        <v>3.8</v>
      </c>
      <c r="G148" s="145">
        <f>IF('Crisis Indicator Data'!F145="x","x",IF(B148="Regional crisis",('Crisis Indicator Data'!F145/VLOOKUP('Impact of the crisis'!$C148,'Regional Crises'!$B$1:$R$66,4,FALSE)),'Crisis Indicator Data'!F145/VLOOKUP('Impact of the crisis'!$E148,'Country Indicator Data'!$B$4:$P$300,15,FALSE)))</f>
        <v>0.25413120590413574</v>
      </c>
      <c r="H148" s="240">
        <f t="shared" si="52"/>
        <v>1.2</v>
      </c>
      <c r="I148" s="240">
        <f t="shared" si="53"/>
        <v>2.5</v>
      </c>
      <c r="J148" s="240">
        <f>IF('Crisis Indicator Data'!G145="x","x",IF(LOG('Crisis Indicator Data'!G145)&lt;J$4,0,IF(LOG('Crisis Indicator Data'!G145)&gt;J$3,5,ROUND(5-(J$3-LOG('Crisis Indicator Data'!G145))/(J$3-J$4)*5,1))))</f>
        <v>3.7</v>
      </c>
      <c r="K148" s="145">
        <f>IF('Crisis Indicator Data'!G145="x","x",IF(B148="Regional crisis",('Crisis Indicator Data'!G145/VLOOKUP('Impact of the crisis'!$C148,'Regional Crises'!$B$1:$R$66,5,FALSE)),'Crisis Indicator Data'!G145/VLOOKUP('Impact of the crisis'!$E148,'Country Indicator Data'!$B$4:$P$300,14,FALSE)))</f>
        <v>0.15383156072516865</v>
      </c>
      <c r="L148" s="240">
        <f t="shared" si="54"/>
        <v>0.7</v>
      </c>
      <c r="M148" s="240">
        <f t="shared" si="55"/>
        <v>2.2000000000000002</v>
      </c>
      <c r="N148" s="240">
        <f t="shared" si="56"/>
        <v>2.4</v>
      </c>
      <c r="O148" s="240" t="str">
        <f>IF('Crisis Indicator Data'!H145="x","x",IF('Crisis Indicator Data'!H145=0,0,IF(LOG('Crisis Indicator Data'!H145)&lt;O$4,0,IF(LOG('Crisis Indicator Data'!H145)&gt;O$3,5,ROUND(5-(O$3-LOG('Crisis Indicator Data'!H145))/(O$3-O$4)*5,1)))))</f>
        <v>x</v>
      </c>
      <c r="P148" s="143" t="str">
        <f>IF('Crisis Indicator Data'!H145="x","x",'Crisis Indicator Data'!H145/'Crisis Indicator Data'!G145)</f>
        <v>x</v>
      </c>
      <c r="Q148" s="240" t="str">
        <f t="shared" si="57"/>
        <v>x</v>
      </c>
      <c r="R148" s="240" t="str">
        <f t="shared" si="58"/>
        <v>x</v>
      </c>
      <c r="S148" s="240" t="str">
        <f>IF('Crisis Indicator Data'!I145="x","x",IF('Crisis Indicator Data'!I145=0,0,IF(LOG('Crisis Indicator Data'!I145)&lt;S$4,0,IF(LOG('Crisis Indicator Data'!I145)&gt;S$3,5,ROUND(5-(S$3-LOG('Crisis Indicator Data'!I145))/(S$3-S$4)*5,1)))))</f>
        <v>x</v>
      </c>
      <c r="T148" s="143" t="str">
        <f>IF('Crisis Indicator Data'!H145="x","x",IF('Crisis Indicator Data'!I145="x","x",'Crisis Indicator Data'!I145/'Crisis Indicator Data'!H145))</f>
        <v>x</v>
      </c>
      <c r="U148" s="240" t="str">
        <f t="shared" si="59"/>
        <v>x</v>
      </c>
      <c r="V148" s="240" t="str">
        <f t="shared" si="60"/>
        <v>x</v>
      </c>
      <c r="W148" s="240">
        <f>IF('Crisis Indicator Data'!L145="x","x",IF('Crisis Indicator Data'!L145=0,0,IF(LOG('Crisis Indicator Data'!L145)&lt;W$4,0,IF(LOG('Crisis Indicator Data'!L145)&gt;W$3,5,ROUND(5-(W$3-LOG('Crisis Indicator Data'!L145))/(W$3-W$4)*5,1)))))</f>
        <v>2.6</v>
      </c>
      <c r="X148" s="247" t="str">
        <f>IF(OR('Crisis Indicator Data'!L145="x",'Crisis Indicator Data'!H145="x"),"x",'Crisis Indicator Data'!L145/'Crisis Indicator Data'!H145)</f>
        <v>x</v>
      </c>
      <c r="Y148" s="240" t="str">
        <f t="shared" si="61"/>
        <v>x</v>
      </c>
      <c r="Z148" s="240">
        <f t="shared" si="62"/>
        <v>2.6</v>
      </c>
      <c r="AA148" s="240">
        <f t="shared" si="63"/>
        <v>2.6</v>
      </c>
      <c r="AB148" s="248">
        <f t="shared" si="64"/>
        <v>2.6</v>
      </c>
    </row>
    <row r="149" spans="1:28" x14ac:dyDescent="0.35">
      <c r="A149" s="152" t="str">
        <f>'Crisis Indicator Data'!A146</f>
        <v>Multiple Crises in Tanzania</v>
      </c>
      <c r="B149" s="153" t="str">
        <f>'Crisis Indicator Data'!B146</f>
        <v>Multiple crises country</v>
      </c>
      <c r="C149" s="153" t="str">
        <f>'Crisis Indicator Data'!C146</f>
        <v>TZA001</v>
      </c>
      <c r="D149" s="153" t="str">
        <f>'Crisis Indicator Data'!D146</f>
        <v>Tanzania</v>
      </c>
      <c r="E149" s="154" t="str">
        <f>'Crisis Indicator Data'!E146</f>
        <v>TZA</v>
      </c>
      <c r="F149" s="246">
        <f>IF('Crisis Indicator Data'!F146="x","x",IF(LOG('Crisis Indicator Data'!F146)&lt;F$4,0,IF(LOG('Crisis Indicator Data'!F146)&gt;F$3,5,ROUND(5-(F$3-LOG('Crisis Indicator Data'!F146))/(F$3-F$4)*5,1))))</f>
        <v>3.6</v>
      </c>
      <c r="G149" s="145">
        <f>IF('Crisis Indicator Data'!F146="x","x",IF(B149="Regional crisis",('Crisis Indicator Data'!F146/VLOOKUP('Impact of the crisis'!$C149,'Regional Crises'!$B$1:$R$66,4,FALSE)),'Crisis Indicator Data'!F146/VLOOKUP('Impact of the crisis'!$E149,'Country Indicator Data'!$B$4:$P$300,15,FALSE)))</f>
        <v>0.16368932038834952</v>
      </c>
      <c r="H149" s="240">
        <f t="shared" si="52"/>
        <v>0.7</v>
      </c>
      <c r="I149" s="240">
        <f t="shared" si="53"/>
        <v>2.15</v>
      </c>
      <c r="J149" s="240">
        <f>IF('Crisis Indicator Data'!G146="x","x",IF(LOG('Crisis Indicator Data'!G146)&lt;J$4,0,IF(LOG('Crisis Indicator Data'!G146)&gt;J$3,5,ROUND(5-(J$3-LOG('Crisis Indicator Data'!G146))/(J$3-J$4)*5,1))))</f>
        <v>3.9</v>
      </c>
      <c r="K149" s="145">
        <f>IF('Crisis Indicator Data'!G146="x","x",IF(B149="Regional crisis",('Crisis Indicator Data'!G146/VLOOKUP('Impact of the crisis'!$C149,'Regional Crises'!$B$1:$R$66,5,FALSE)),'Crisis Indicator Data'!G146/VLOOKUP('Impact of the crisis'!$E149,'Country Indicator Data'!$B$4:$P$300,14,FALSE)))</f>
        <v>0.23582533331224595</v>
      </c>
      <c r="L149" s="240">
        <f t="shared" si="54"/>
        <v>1.1000000000000001</v>
      </c>
      <c r="M149" s="240">
        <f t="shared" si="55"/>
        <v>2.5</v>
      </c>
      <c r="N149" s="240">
        <f t="shared" si="56"/>
        <v>2.2999999999999998</v>
      </c>
      <c r="O149" s="240">
        <f>IF('Crisis Indicator Data'!H146="x","x",IF('Crisis Indicator Data'!H146=0,0,IF(LOG('Crisis Indicator Data'!H146)&lt;O$4,0,IF(LOG('Crisis Indicator Data'!H146)&gt;O$3,5,ROUND(5-(O$3-LOG('Crisis Indicator Data'!H146))/(O$3-O$4)*5,1)))))</f>
        <v>4.4000000000000004</v>
      </c>
      <c r="P149" s="143">
        <f>IF('Crisis Indicator Data'!H146="x","x",'Crisis Indicator Data'!H146/'Crisis Indicator Data'!G146)</f>
        <v>0.86607202736234989</v>
      </c>
      <c r="Q149" s="240">
        <f t="shared" si="57"/>
        <v>4.3</v>
      </c>
      <c r="R149" s="240">
        <f t="shared" si="58"/>
        <v>4.3499999999999996</v>
      </c>
      <c r="S149" s="240">
        <f>IF('Crisis Indicator Data'!I146="x","x",IF('Crisis Indicator Data'!I146=0,0,IF(LOG('Crisis Indicator Data'!I146)&lt;S$4,0,IF(LOG('Crisis Indicator Data'!I146)&gt;S$3,5,ROUND(5-(S$3-LOG('Crisis Indicator Data'!I146))/(S$3-S$4)*5,1)))))</f>
        <v>3.4</v>
      </c>
      <c r="T149" s="143">
        <f>IF('Crisis Indicator Data'!H146="x","x",IF('Crisis Indicator Data'!I146="x","x",'Crisis Indicator Data'!I146/'Crisis Indicator Data'!H146))</f>
        <v>1.9281400030974137E-2</v>
      </c>
      <c r="U149" s="240">
        <f t="shared" si="59"/>
        <v>0.6</v>
      </c>
      <c r="V149" s="240">
        <f t="shared" si="60"/>
        <v>2</v>
      </c>
      <c r="W149" s="240">
        <f>IF('Crisis Indicator Data'!L146="x","x",IF('Crisis Indicator Data'!L146=0,0,IF(LOG('Crisis Indicator Data'!L146)&lt;W$4,0,IF(LOG('Crisis Indicator Data'!L146)&gt;W$3,5,ROUND(5-(W$3-LOG('Crisis Indicator Data'!L146))/(W$3-W$4)*5,1)))))</f>
        <v>2.1</v>
      </c>
      <c r="X149" s="247">
        <f>IF(OR('Crisis Indicator Data'!L146="x",'Crisis Indicator Data'!H146="x"),"x",'Crisis Indicator Data'!L146/'Crisis Indicator Data'!H146)</f>
        <v>2.400495586185535E-6</v>
      </c>
      <c r="Y149" s="240">
        <f t="shared" si="61"/>
        <v>0.1</v>
      </c>
      <c r="Z149" s="240">
        <f t="shared" si="62"/>
        <v>1.1000000000000001</v>
      </c>
      <c r="AA149" s="240">
        <f t="shared" si="63"/>
        <v>1.6</v>
      </c>
      <c r="AB149" s="248">
        <f t="shared" si="64"/>
        <v>3.3</v>
      </c>
    </row>
    <row r="150" spans="1:28" x14ac:dyDescent="0.35">
      <c r="A150" s="152" t="str">
        <f>'Crisis Indicator Data'!A147</f>
        <v>International Displacement in Tanzania</v>
      </c>
      <c r="B150" s="153" t="str">
        <f>'Crisis Indicator Data'!B147</f>
        <v>International displacement</v>
      </c>
      <c r="C150" s="153" t="str">
        <f>'Crisis Indicator Data'!C147</f>
        <v>TZA002</v>
      </c>
      <c r="D150" s="153" t="str">
        <f>'Crisis Indicator Data'!D147</f>
        <v>Tanzania</v>
      </c>
      <c r="E150" s="154" t="str">
        <f>'Crisis Indicator Data'!E147</f>
        <v>TZA</v>
      </c>
      <c r="F150" s="246">
        <f>IF('Crisis Indicator Data'!F147="x","x",IF(LOG('Crisis Indicator Data'!F147)&lt;F$4,0,IF(LOG('Crisis Indicator Data'!F147)&gt;F$3,5,ROUND(5-(F$3-LOG('Crisis Indicator Data'!F147))/(F$3-F$4)*5,1))))</f>
        <v>3.1</v>
      </c>
      <c r="G150" s="145">
        <f>IF('Crisis Indicator Data'!F147="x","x",IF(B150="Regional crisis",('Crisis Indicator Data'!F147/VLOOKUP('Impact of the crisis'!$C150,'Regional Crises'!$B$1:$R$66,4,FALSE)),'Crisis Indicator Data'!F147/VLOOKUP('Impact of the crisis'!$E150,'Country Indicator Data'!$B$4:$P$300,15,FALSE)))</f>
        <v>8.1546624520207722E-2</v>
      </c>
      <c r="H150" s="240">
        <f t="shared" si="52"/>
        <v>0.3</v>
      </c>
      <c r="I150" s="240">
        <f t="shared" si="53"/>
        <v>1.7</v>
      </c>
      <c r="J150" s="240">
        <f>IF('Crisis Indicator Data'!G147="x","x",IF(LOG('Crisis Indicator Data'!G147)&lt;J$4,0,IF(LOG('Crisis Indicator Data'!G147)&gt;J$3,5,ROUND(5-(J$3-LOG('Crisis Indicator Data'!G147))/(J$3-J$4)*5,1))))</f>
        <v>3.5</v>
      </c>
      <c r="K150" s="145">
        <f>IF('Crisis Indicator Data'!G147="x","x",IF(B150="Regional crisis",('Crisis Indicator Data'!G147/VLOOKUP('Impact of the crisis'!$C150,'Regional Crises'!$B$1:$R$66,5,FALSE)),'Crisis Indicator Data'!G147/VLOOKUP('Impact of the crisis'!$E150,'Country Indicator Data'!$B$4:$P$300,14,FALSE)))</f>
        <v>0.18018630691613025</v>
      </c>
      <c r="L150" s="240">
        <f t="shared" si="54"/>
        <v>0.9</v>
      </c>
      <c r="M150" s="240">
        <f t="shared" si="55"/>
        <v>2.2000000000000002</v>
      </c>
      <c r="N150" s="240">
        <f t="shared" si="56"/>
        <v>2</v>
      </c>
      <c r="O150" s="240">
        <f>IF('Crisis Indicator Data'!H147="x","x",IF('Crisis Indicator Data'!H147=0,0,IF(LOG('Crisis Indicator Data'!H147)&lt;O$4,0,IF(LOG('Crisis Indicator Data'!H147)&gt;O$3,5,ROUND(5-(O$3-LOG('Crisis Indicator Data'!H147))/(O$3-O$4)*5,1)))))</f>
        <v>4.3</v>
      </c>
      <c r="P150" s="143">
        <f>IF('Crisis Indicator Data'!H147="x","x",'Crisis Indicator Data'!H147/'Crisis Indicator Data'!G147)</f>
        <v>1</v>
      </c>
      <c r="Q150" s="240">
        <f t="shared" si="57"/>
        <v>5</v>
      </c>
      <c r="R150" s="240">
        <f t="shared" si="58"/>
        <v>4.6500000000000004</v>
      </c>
      <c r="S150" s="240">
        <f>IF('Crisis Indicator Data'!I147="x","x",IF('Crisis Indicator Data'!I147=0,0,IF(LOG('Crisis Indicator Data'!I147)&lt;S$4,0,IF(LOG('Crisis Indicator Data'!I147)&gt;S$3,5,ROUND(5-(S$3-LOG('Crisis Indicator Data'!I147))/(S$3-S$4)*5,1)))))</f>
        <v>3.4</v>
      </c>
      <c r="T150" s="143">
        <f>IF('Crisis Indicator Data'!H147="x","x",IF('Crisis Indicator Data'!I147="x","x",'Crisis Indicator Data'!I147/'Crisis Indicator Data'!H147))</f>
        <v>2.1855525322566488E-2</v>
      </c>
      <c r="U150" s="240">
        <f t="shared" si="59"/>
        <v>0.7</v>
      </c>
      <c r="V150" s="240">
        <f t="shared" si="60"/>
        <v>2.1</v>
      </c>
      <c r="W150" s="240">
        <f>IF('Crisis Indicator Data'!L147="x","x",IF('Crisis Indicator Data'!L147=0,0,IF(LOG('Crisis Indicator Data'!L147)&lt;W$4,0,IF(LOG('Crisis Indicator Data'!L147)&gt;W$3,5,ROUND(5-(W$3-LOG('Crisis Indicator Data'!L147))/(W$3-W$4)*5,1)))))</f>
        <v>0</v>
      </c>
      <c r="X150" s="247">
        <f>IF(OR('Crisis Indicator Data'!L147="x",'Crisis Indicator Data'!H147="x"),"x",'Crisis Indicator Data'!L147/'Crisis Indicator Data'!H147)</f>
        <v>8.7773194066532086E-8</v>
      </c>
      <c r="Y150" s="240">
        <f t="shared" si="61"/>
        <v>0</v>
      </c>
      <c r="Z150" s="240">
        <f t="shared" si="62"/>
        <v>0</v>
      </c>
      <c r="AA150" s="240">
        <f t="shared" si="63"/>
        <v>1.2</v>
      </c>
      <c r="AB150" s="248">
        <f t="shared" si="64"/>
        <v>3.4</v>
      </c>
    </row>
    <row r="151" spans="1:28" x14ac:dyDescent="0.35">
      <c r="A151" s="152" t="str">
        <f>'Crisis Indicator Data'!A148</f>
        <v>Food Security Crisis in North-East Tanzania</v>
      </c>
      <c r="B151" s="153" t="str">
        <f>'Crisis Indicator Data'!B148</f>
        <v>Food Security</v>
      </c>
      <c r="C151" s="153" t="str">
        <f>'Crisis Indicator Data'!C148</f>
        <v>TZA003</v>
      </c>
      <c r="D151" s="153" t="str">
        <f>'Crisis Indicator Data'!D148</f>
        <v>Tanzania</v>
      </c>
      <c r="E151" s="154" t="str">
        <f>'Crisis Indicator Data'!E148</f>
        <v>TZA</v>
      </c>
      <c r="F151" s="246">
        <f>IF('Crisis Indicator Data'!F148="x","x",IF(LOG('Crisis Indicator Data'!F148)&lt;F$4,0,IF(LOG('Crisis Indicator Data'!F148)&gt;F$3,5,ROUND(5-(F$3-LOG('Crisis Indicator Data'!F148))/(F$3-F$4)*5,1))))</f>
        <v>3.2</v>
      </c>
      <c r="G151" s="145">
        <f>IF('Crisis Indicator Data'!F148="x","x",IF(B151="Regional crisis",('Crisis Indicator Data'!F148/VLOOKUP('Impact of the crisis'!$C151,'Regional Crises'!$B$1:$R$66,4,FALSE)),'Crisis Indicator Data'!F148/VLOOKUP('Impact of the crisis'!$E151,'Country Indicator Data'!$B$4:$P$300,15,FALSE)))</f>
        <v>9.376608715285617E-2</v>
      </c>
      <c r="H151" s="240">
        <f t="shared" si="52"/>
        <v>0.4</v>
      </c>
      <c r="I151" s="240">
        <f t="shared" si="53"/>
        <v>1.8</v>
      </c>
      <c r="J151" s="240">
        <f>IF('Crisis Indicator Data'!G148="x","x",IF(LOG('Crisis Indicator Data'!G148)&lt;J$4,0,IF(LOG('Crisis Indicator Data'!G148)&gt;J$3,5,ROUND(5-(J$3-LOG('Crisis Indicator Data'!G148))/(J$3-J$4)*5,1))))</f>
        <v>1.8</v>
      </c>
      <c r="K151" s="145">
        <f>IF('Crisis Indicator Data'!G148="x","x",IF(B151="Regional crisis",('Crisis Indicator Data'!G148/VLOOKUP('Impact of the crisis'!$C151,'Regional Crises'!$B$1:$R$66,5,FALSE)),'Crisis Indicator Data'!G148/VLOOKUP('Impact of the crisis'!$E151,'Country Indicator Data'!$B$4:$P$300,14,FALSE)))</f>
        <v>5.5639026396115704E-2</v>
      </c>
      <c r="L151" s="240">
        <f t="shared" si="54"/>
        <v>0.2</v>
      </c>
      <c r="M151" s="240">
        <f t="shared" si="55"/>
        <v>1</v>
      </c>
      <c r="N151" s="240">
        <f t="shared" si="56"/>
        <v>1.4</v>
      </c>
      <c r="O151" s="240">
        <f>IF('Crisis Indicator Data'!H148="x","x",IF('Crisis Indicator Data'!H148=0,0,IF(LOG('Crisis Indicator Data'!H148)&lt;O$4,0,IF(LOG('Crisis Indicator Data'!H148)&gt;O$3,5,ROUND(5-(O$3-LOG('Crisis Indicator Data'!H148))/(O$3-O$4)*5,1)))))</f>
        <v>2.8</v>
      </c>
      <c r="P151" s="143">
        <f>IF('Crisis Indicator Data'!H148="x","x",'Crisis Indicator Data'!H148/'Crisis Indicator Data'!G148)</f>
        <v>0.43234792495736213</v>
      </c>
      <c r="Q151" s="240">
        <f t="shared" si="57"/>
        <v>2.1</v>
      </c>
      <c r="R151" s="240">
        <f t="shared" si="58"/>
        <v>2.4500000000000002</v>
      </c>
      <c r="S151" s="240" t="str">
        <f>IF('Crisis Indicator Data'!I148="x","x",IF('Crisis Indicator Data'!I148=0,0,IF(LOG('Crisis Indicator Data'!I148)&lt;S$4,0,IF(LOG('Crisis Indicator Data'!I148)&gt;S$3,5,ROUND(5-(S$3-LOG('Crisis Indicator Data'!I148))/(S$3-S$4)*5,1)))))</f>
        <v>x</v>
      </c>
      <c r="T151" s="143" t="str">
        <f>IF('Crisis Indicator Data'!H148="x","x",IF('Crisis Indicator Data'!I148="x","x",'Crisis Indicator Data'!I148/'Crisis Indicator Data'!H148))</f>
        <v>x</v>
      </c>
      <c r="U151" s="240" t="str">
        <f t="shared" si="59"/>
        <v>x</v>
      </c>
      <c r="V151" s="240" t="str">
        <f t="shared" si="60"/>
        <v>x</v>
      </c>
      <c r="W151" s="240">
        <f>IF('Crisis Indicator Data'!L148="x","x",IF('Crisis Indicator Data'!L148=0,0,IF(LOG('Crisis Indicator Data'!L148)&lt;W$4,0,IF(LOG('Crisis Indicator Data'!L148)&gt;W$3,5,ROUND(5-(W$3-LOG('Crisis Indicator Data'!L148))/(W$3-W$4)*5,1)))))</f>
        <v>0</v>
      </c>
      <c r="X151" s="247">
        <f>IF(OR('Crisis Indicator Data'!L148="x",'Crisis Indicator Data'!H148="x"),"x",'Crisis Indicator Data'!L148/'Crisis Indicator Data'!H148)</f>
        <v>0</v>
      </c>
      <c r="Y151" s="240">
        <f t="shared" si="61"/>
        <v>0</v>
      </c>
      <c r="Z151" s="240">
        <f t="shared" si="62"/>
        <v>0</v>
      </c>
      <c r="AA151" s="240">
        <f t="shared" si="63"/>
        <v>0</v>
      </c>
      <c r="AB151" s="248">
        <f t="shared" si="64"/>
        <v>1.4</v>
      </c>
    </row>
    <row r="152" spans="1:28" x14ac:dyDescent="0.35">
      <c r="A152" s="152" t="str">
        <f>'Crisis Indicator Data'!A149</f>
        <v>International Displacement in Uganda</v>
      </c>
      <c r="B152" s="153" t="str">
        <f>'Crisis Indicator Data'!B149</f>
        <v>International displacement</v>
      </c>
      <c r="C152" s="153" t="str">
        <f>'Crisis Indicator Data'!C149</f>
        <v>UGA005</v>
      </c>
      <c r="D152" s="153" t="str">
        <f>'Crisis Indicator Data'!D149</f>
        <v>Uganda</v>
      </c>
      <c r="E152" s="154" t="str">
        <f>'Crisis Indicator Data'!E149</f>
        <v>UGA</v>
      </c>
      <c r="F152" s="246">
        <f>IF('Crisis Indicator Data'!F149="x","x",IF(LOG('Crisis Indicator Data'!F149)&lt;F$4,0,IF(LOG('Crisis Indicator Data'!F149)&gt;F$3,5,ROUND(5-(F$3-LOG('Crisis Indicator Data'!F149))/(F$3-F$4)*5,1))))</f>
        <v>3</v>
      </c>
      <c r="G152" s="145">
        <f>IF('Crisis Indicator Data'!F149="x","x",IF(B152="Regional crisis",('Crisis Indicator Data'!F149/VLOOKUP('Impact of the crisis'!$C152,'Regional Crises'!$B$1:$R$66,4,FALSE)),'Crisis Indicator Data'!F149/VLOOKUP('Impact of the crisis'!$E152,'Country Indicator Data'!$B$4:$P$300,15,FALSE)))</f>
        <v>0.3324456413325354</v>
      </c>
      <c r="H152" s="240">
        <f t="shared" si="52"/>
        <v>1.6</v>
      </c>
      <c r="I152" s="240">
        <f t="shared" si="53"/>
        <v>2.2999999999999998</v>
      </c>
      <c r="J152" s="240">
        <f>IF('Crisis Indicator Data'!G149="x","x",IF(LOG('Crisis Indicator Data'!G149)&lt;J$4,0,IF(LOG('Crisis Indicator Data'!G149)&gt;J$3,5,ROUND(5-(J$3-LOG('Crisis Indicator Data'!G149))/(J$3-J$4)*5,1))))</f>
        <v>2.9</v>
      </c>
      <c r="K152" s="145">
        <f>IF('Crisis Indicator Data'!G149="x","x",IF(B152="Regional crisis",('Crisis Indicator Data'!G149/VLOOKUP('Impact of the crisis'!$C152,'Regional Crises'!$B$1:$R$66,5,FALSE)),'Crisis Indicator Data'!G149/VLOOKUP('Impact of the crisis'!$E152,'Country Indicator Data'!$B$4:$P$300,14,FALSE)))</f>
        <v>0.1619430627579638</v>
      </c>
      <c r="L152" s="240">
        <f t="shared" si="54"/>
        <v>0.8</v>
      </c>
      <c r="M152" s="240">
        <f t="shared" si="55"/>
        <v>1.85</v>
      </c>
      <c r="N152" s="240">
        <f t="shared" si="56"/>
        <v>2.1</v>
      </c>
      <c r="O152" s="240">
        <f>IF('Crisis Indicator Data'!H149="x","x",IF('Crisis Indicator Data'!H149=0,0,IF(LOG('Crisis Indicator Data'!H149)&lt;O$4,0,IF(LOG('Crisis Indicator Data'!H149)&gt;O$3,5,ROUND(5-(O$3-LOG('Crisis Indicator Data'!H149))/(O$3-O$4)*5,1)))))</f>
        <v>2.8</v>
      </c>
      <c r="P152" s="143">
        <f>IF('Crisis Indicator Data'!H149="x","x",'Crisis Indicator Data'!H149/'Crisis Indicator Data'!G149)</f>
        <v>0.20690105868513919</v>
      </c>
      <c r="Q152" s="240">
        <f t="shared" si="57"/>
        <v>1</v>
      </c>
      <c r="R152" s="240">
        <f t="shared" si="58"/>
        <v>1.9</v>
      </c>
      <c r="S152" s="240">
        <f>IF('Crisis Indicator Data'!I149="x","x",IF('Crisis Indicator Data'!I149=0,0,IF(LOG('Crisis Indicator Data'!I149)&lt;S$4,0,IF(LOG('Crisis Indicator Data'!I149)&gt;S$3,5,ROUND(5-(S$3-LOG('Crisis Indicator Data'!I149))/(S$3-S$4)*5,1)))))</f>
        <v>4.5999999999999996</v>
      </c>
      <c r="T152" s="143">
        <f>IF('Crisis Indicator Data'!H149="x","x",IF('Crisis Indicator Data'!I149="x","x",'Crisis Indicator Data'!I149/'Crisis Indicator Data'!H149))</f>
        <v>1</v>
      </c>
      <c r="U152" s="240">
        <f t="shared" si="59"/>
        <v>5</v>
      </c>
      <c r="V152" s="240">
        <f t="shared" si="60"/>
        <v>4.8</v>
      </c>
      <c r="W152" s="240" t="str">
        <f>IF('Crisis Indicator Data'!L149="x","x",IF('Crisis Indicator Data'!L149=0,0,IF(LOG('Crisis Indicator Data'!L149)&lt;W$4,0,IF(LOG('Crisis Indicator Data'!L149)&gt;W$3,5,ROUND(5-(W$3-LOG('Crisis Indicator Data'!L149))/(W$3-W$4)*5,1)))))</f>
        <v>x</v>
      </c>
      <c r="X152" s="247" t="str">
        <f>IF(OR('Crisis Indicator Data'!L149="x",'Crisis Indicator Data'!H149="x"),"x",'Crisis Indicator Data'!L149/'Crisis Indicator Data'!H149)</f>
        <v>x</v>
      </c>
      <c r="Y152" s="240" t="str">
        <f t="shared" si="61"/>
        <v>x</v>
      </c>
      <c r="Z152" s="240" t="str">
        <f t="shared" si="62"/>
        <v>x</v>
      </c>
      <c r="AA152" s="240">
        <f t="shared" si="63"/>
        <v>4.8</v>
      </c>
      <c r="AB152" s="248">
        <f t="shared" si="64"/>
        <v>3.7</v>
      </c>
    </row>
    <row r="153" spans="1:28" x14ac:dyDescent="0.35">
      <c r="A153" s="152" t="str">
        <f>'Crisis Indicator Data'!A150</f>
        <v>Conflict in Ukraine</v>
      </c>
      <c r="B153" s="153" t="str">
        <f>'Crisis Indicator Data'!B150</f>
        <v>Conflict</v>
      </c>
      <c r="C153" s="153" t="str">
        <f>'Crisis Indicator Data'!C150</f>
        <v>UKR002</v>
      </c>
      <c r="D153" s="153" t="str">
        <f>'Crisis Indicator Data'!D150</f>
        <v>Ukraine</v>
      </c>
      <c r="E153" s="154" t="str">
        <f>'Crisis Indicator Data'!E150</f>
        <v>UKR</v>
      </c>
      <c r="F153" s="246">
        <f>IF('Crisis Indicator Data'!F150="x","x",IF(LOG('Crisis Indicator Data'!F150)&lt;F$4,0,IF(LOG('Crisis Indicator Data'!F150)&gt;F$3,5,ROUND(5-(F$3-LOG('Crisis Indicator Data'!F150))/(F$3-F$4)*5,1))))</f>
        <v>4.5999999999999996</v>
      </c>
      <c r="G153" s="145">
        <f>IF('Crisis Indicator Data'!F150="x","x",IF(B153="Regional crisis",('Crisis Indicator Data'!F150/VLOOKUP('Impact of the crisis'!$C153,'Regional Crises'!$B$1:$R$66,4,FALSE)),'Crisis Indicator Data'!F150/VLOOKUP('Impact of the crisis'!$E153,'Country Indicator Data'!$B$4:$P$300,15,FALSE)))</f>
        <v>1.0420134992836059</v>
      </c>
      <c r="H153" s="240">
        <f t="shared" si="52"/>
        <v>5</v>
      </c>
      <c r="I153" s="240">
        <f t="shared" si="53"/>
        <v>4.8</v>
      </c>
      <c r="J153" s="240">
        <f>IF('Crisis Indicator Data'!G150="x","x",IF(LOG('Crisis Indicator Data'!G150)&lt;J$4,0,IF(LOG('Crisis Indicator Data'!G150)&gt;J$3,5,ROUND(5-(J$3-LOG('Crisis Indicator Data'!G150))/(J$3-J$4)*5,1))))</f>
        <v>5</v>
      </c>
      <c r="K153" s="145">
        <f>IF('Crisis Indicator Data'!G150="x","x",IF(B153="Regional crisis",('Crisis Indicator Data'!G150/VLOOKUP('Impact of the crisis'!$C153,'Regional Crises'!$B$1:$R$66,5,FALSE)),'Crisis Indicator Data'!G150/VLOOKUP('Impact of the crisis'!$E153,'Country Indicator Data'!$B$4:$P$300,14,FALSE)))</f>
        <v>1</v>
      </c>
      <c r="L153" s="240">
        <f t="shared" si="54"/>
        <v>5</v>
      </c>
      <c r="M153" s="240">
        <f t="shared" si="55"/>
        <v>5</v>
      </c>
      <c r="N153" s="240">
        <f t="shared" si="56"/>
        <v>4.9000000000000004</v>
      </c>
      <c r="O153" s="240">
        <f>IF('Crisis Indicator Data'!H150="x","x",IF('Crisis Indicator Data'!H150=0,0,IF(LOG('Crisis Indicator Data'!H150)&lt;O$4,0,IF(LOG('Crisis Indicator Data'!H150)&gt;O$3,5,ROUND(5-(O$3-LOG('Crisis Indicator Data'!H150))/(O$3-O$4)*5,1)))))</f>
        <v>4.5999999999999996</v>
      </c>
      <c r="P153" s="143">
        <f>IF('Crisis Indicator Data'!H150="x","x",'Crisis Indicator Data'!H150/'Crisis Indicator Data'!G150)</f>
        <v>0.49813200498132004</v>
      </c>
      <c r="Q153" s="240">
        <f t="shared" si="57"/>
        <v>2.5</v>
      </c>
      <c r="R153" s="240">
        <f t="shared" si="58"/>
        <v>3.55</v>
      </c>
      <c r="S153" s="240">
        <f>IF('Crisis Indicator Data'!I150="x","x",IF('Crisis Indicator Data'!I150=0,0,IF(LOG('Crisis Indicator Data'!I150)&lt;S$4,0,IF(LOG('Crisis Indicator Data'!I150)&gt;S$3,5,ROUND(5-(S$3-LOG('Crisis Indicator Data'!I150))/(S$3-S$4)*5,1)))))</f>
        <v>5</v>
      </c>
      <c r="T153" s="143">
        <f>IF('Crisis Indicator Data'!H150="x","x",IF('Crisis Indicator Data'!I150="x","x",'Crisis Indicator Data'!I150/'Crisis Indicator Data'!H150))</f>
        <v>0.78761111111111115</v>
      </c>
      <c r="U153" s="240">
        <f t="shared" si="59"/>
        <v>5</v>
      </c>
      <c r="V153" s="240">
        <f t="shared" si="60"/>
        <v>5</v>
      </c>
      <c r="W153" s="240">
        <f>IF('Crisis Indicator Data'!L150="x","x",IF('Crisis Indicator Data'!L150=0,0,IF(LOG('Crisis Indicator Data'!L150)&lt;W$4,0,IF(LOG('Crisis Indicator Data'!L150)&gt;W$3,5,ROUND(5-(W$3-LOG('Crisis Indicator Data'!L150))/(W$3-W$4)*5,1)))))</f>
        <v>4.9000000000000004</v>
      </c>
      <c r="X153" s="247">
        <f>IF(OR('Crisis Indicator Data'!L150="x",'Crisis Indicator Data'!H150="x"),"x",'Crisis Indicator Data'!L150/'Crisis Indicator Data'!H150)</f>
        <v>1.516111111111111E-4</v>
      </c>
      <c r="Y153" s="240">
        <f t="shared" si="61"/>
        <v>5</v>
      </c>
      <c r="Z153" s="240">
        <f t="shared" si="62"/>
        <v>5</v>
      </c>
      <c r="AA153" s="240">
        <f t="shared" si="63"/>
        <v>5</v>
      </c>
      <c r="AB153" s="248">
        <f t="shared" si="64"/>
        <v>4.4000000000000004</v>
      </c>
    </row>
    <row r="154" spans="1:28" x14ac:dyDescent="0.35">
      <c r="A154" s="152" t="str">
        <f>'Crisis Indicator Data'!A151</f>
        <v>Complex crisis in Venezuela</v>
      </c>
      <c r="B154" s="153" t="str">
        <f>'Crisis Indicator Data'!B151</f>
        <v>Complex crisis</v>
      </c>
      <c r="C154" s="153" t="str">
        <f>'Crisis Indicator Data'!C151</f>
        <v>VEN001</v>
      </c>
      <c r="D154" s="153" t="str">
        <f>'Crisis Indicator Data'!D151</f>
        <v>Venezuela</v>
      </c>
      <c r="E154" s="154" t="str">
        <f>'Crisis Indicator Data'!E151</f>
        <v>VEN</v>
      </c>
      <c r="F154" s="246">
        <f>IF('Crisis Indicator Data'!F151="x","x",IF(LOG('Crisis Indicator Data'!F151)&lt;F$4,0,IF(LOG('Crisis Indicator Data'!F151)&gt;F$3,5,ROUND(5-(F$3-LOG('Crisis Indicator Data'!F151))/(F$3-F$4)*5,1))))</f>
        <v>4.9000000000000004</v>
      </c>
      <c r="G154" s="145">
        <f>IF('Crisis Indicator Data'!F151="x","x",IF(B154="Regional crisis",('Crisis Indicator Data'!F151/VLOOKUP('Impact of the crisis'!$C154,'Regional Crises'!$B$1:$R$66,4,FALSE)),'Crisis Indicator Data'!F151/VLOOKUP('Impact of the crisis'!$E154,'Country Indicator Data'!$B$4:$P$300,15,FALSE)))</f>
        <v>1</v>
      </c>
      <c r="H154" s="240">
        <f t="shared" si="52"/>
        <v>5</v>
      </c>
      <c r="I154" s="240">
        <f t="shared" si="53"/>
        <v>4.95</v>
      </c>
      <c r="J154" s="240">
        <f>IF('Crisis Indicator Data'!G151="x","x",IF(LOG('Crisis Indicator Data'!G151)&lt;J$4,0,IF(LOG('Crisis Indicator Data'!G151)&gt;J$3,5,ROUND(5-(J$3-LOG('Crisis Indicator Data'!G151))/(J$3-J$4)*5,1))))</f>
        <v>4.8</v>
      </c>
      <c r="K154" s="145">
        <f>IF('Crisis Indicator Data'!G151="x","x",IF(B154="Regional crisis",('Crisis Indicator Data'!G151/VLOOKUP('Impact of the crisis'!$C154,'Regional Crises'!$B$1:$R$66,5,FALSE)),'Crisis Indicator Data'!G151/VLOOKUP('Impact of the crisis'!$E154,'Country Indicator Data'!$B$4:$P$300,14,FALSE)))</f>
        <v>0.9652112676056338</v>
      </c>
      <c r="L154" s="240">
        <f t="shared" si="54"/>
        <v>4.8</v>
      </c>
      <c r="M154" s="240">
        <f t="shared" si="55"/>
        <v>4.8</v>
      </c>
      <c r="N154" s="240">
        <f t="shared" si="56"/>
        <v>4.9000000000000004</v>
      </c>
      <c r="O154" s="240">
        <f>IF('Crisis Indicator Data'!H151="x","x",IF('Crisis Indicator Data'!H151=0,0,IF(LOG('Crisis Indicator Data'!H151)&lt;O$4,0,IF(LOG('Crisis Indicator Data'!H151)&gt;O$3,5,ROUND(5-(O$3-LOG('Crisis Indicator Data'!H151))/(O$3-O$4)*5,1)))))</f>
        <v>4.9000000000000004</v>
      </c>
      <c r="P154" s="143">
        <f>IF('Crisis Indicator Data'!H151="x","x",'Crisis Indicator Data'!H151/'Crisis Indicator Data'!G151)</f>
        <v>1</v>
      </c>
      <c r="Q154" s="240">
        <f t="shared" si="57"/>
        <v>5</v>
      </c>
      <c r="R154" s="240">
        <f t="shared" si="58"/>
        <v>4.95</v>
      </c>
      <c r="S154" s="240">
        <f>IF('Crisis Indicator Data'!I151="x","x",IF('Crisis Indicator Data'!I151=0,0,IF(LOG('Crisis Indicator Data'!I151)&lt;S$4,0,IF(LOG('Crisis Indicator Data'!I151)&gt;S$3,5,ROUND(5-(S$3-LOG('Crisis Indicator Data'!I151))/(S$3-S$4)*5,1)))))</f>
        <v>5</v>
      </c>
      <c r="T154" s="143">
        <f>IF('Crisis Indicator Data'!H151="x","x",IF('Crisis Indicator Data'!I151="x","x",'Crisis Indicator Data'!I151/'Crisis Indicator Data'!H151))</f>
        <v>0.22373413103750184</v>
      </c>
      <c r="U154" s="240">
        <f t="shared" si="59"/>
        <v>5</v>
      </c>
      <c r="V154" s="240">
        <f t="shared" si="60"/>
        <v>5</v>
      </c>
      <c r="W154" s="240">
        <f>IF('Crisis Indicator Data'!L151="x","x",IF('Crisis Indicator Data'!L151=0,0,IF(LOG('Crisis Indicator Data'!L151)&lt;W$4,0,IF(LOG('Crisis Indicator Data'!L151)&gt;W$3,5,ROUND(5-(W$3-LOG('Crisis Indicator Data'!L151))/(W$3-W$4)*5,1)))))</f>
        <v>2.6</v>
      </c>
      <c r="X154" s="247">
        <f>IF(OR('Crisis Indicator Data'!L151="x",'Crisis Indicator Data'!H151="x"),"x",'Crisis Indicator Data'!L151/'Crisis Indicator Data'!H151)</f>
        <v>2.3347439077776156E-6</v>
      </c>
      <c r="Y154" s="240">
        <f t="shared" si="61"/>
        <v>0.1</v>
      </c>
      <c r="Z154" s="240">
        <f t="shared" si="62"/>
        <v>1.4</v>
      </c>
      <c r="AA154" s="240">
        <f t="shared" si="63"/>
        <v>3.8</v>
      </c>
      <c r="AB154" s="248">
        <f t="shared" si="64"/>
        <v>4.5</v>
      </c>
    </row>
    <row r="155" spans="1:28" x14ac:dyDescent="0.35">
      <c r="A155" s="152" t="str">
        <f>'Crisis Indicator Data'!A152</f>
        <v>Conflict in Yemen</v>
      </c>
      <c r="B155" s="153" t="str">
        <f>'Crisis Indicator Data'!B152</f>
        <v>Complex crisis</v>
      </c>
      <c r="C155" s="153" t="str">
        <f>'Crisis Indicator Data'!C152</f>
        <v>YEM001</v>
      </c>
      <c r="D155" s="153" t="str">
        <f>'Crisis Indicator Data'!D152</f>
        <v>Yemen</v>
      </c>
      <c r="E155" s="154" t="str">
        <f>'Crisis Indicator Data'!E152</f>
        <v>YEM</v>
      </c>
      <c r="F155" s="246">
        <f>IF('Crisis Indicator Data'!F152="x","x",IF(LOG('Crisis Indicator Data'!F152)&lt;F$4,0,IF(LOG('Crisis Indicator Data'!F152)&gt;F$3,5,ROUND(5-(F$3-LOG('Crisis Indicator Data'!F152))/(F$3-F$4)*5,1))))</f>
        <v>4.5</v>
      </c>
      <c r="G155" s="145">
        <f>IF('Crisis Indicator Data'!F152="x","x",IF(B155="Regional crisis",('Crisis Indicator Data'!F152/VLOOKUP('Impact of the crisis'!$C155,'Regional Crises'!$B$1:$R$66,4,FALSE)),'Crisis Indicator Data'!F152/VLOOKUP('Impact of the crisis'!$E155,'Country Indicator Data'!$B$4:$P$300,15,FALSE)))</f>
        <v>1</v>
      </c>
      <c r="H155" s="240">
        <f t="shared" si="52"/>
        <v>5</v>
      </c>
      <c r="I155" s="240">
        <f t="shared" si="53"/>
        <v>4.75</v>
      </c>
      <c r="J155" s="240">
        <f>IF('Crisis Indicator Data'!G152="x","x",IF(LOG('Crisis Indicator Data'!G152)&lt;J$4,0,IF(LOG('Crisis Indicator Data'!G152)&gt;J$3,5,ROUND(5-(J$3-LOG('Crisis Indicator Data'!G152))/(J$3-J$4)*5,1))))</f>
        <v>5</v>
      </c>
      <c r="K155" s="145">
        <f>IF('Crisis Indicator Data'!G152="x","x",IF(B155="Regional crisis",('Crisis Indicator Data'!G152/VLOOKUP('Impact of the crisis'!$C155,'Regional Crises'!$B$1:$R$66,5,FALSE)),'Crisis Indicator Data'!G152/VLOOKUP('Impact of the crisis'!$E155,'Country Indicator Data'!$B$4:$P$300,14,FALSE)))</f>
        <v>0.99675324675324672</v>
      </c>
      <c r="L155" s="240">
        <f t="shared" si="54"/>
        <v>5</v>
      </c>
      <c r="M155" s="240">
        <f t="shared" si="55"/>
        <v>5</v>
      </c>
      <c r="N155" s="240">
        <f t="shared" si="56"/>
        <v>4.9000000000000004</v>
      </c>
      <c r="O155" s="240">
        <f>IF('Crisis Indicator Data'!H152="x","x",IF('Crisis Indicator Data'!H152=0,0,IF(LOG('Crisis Indicator Data'!H152)&lt;O$4,0,IF(LOG('Crisis Indicator Data'!H152)&gt;O$3,5,ROUND(5-(O$3-LOG('Crisis Indicator Data'!H152))/(O$3-O$4)*5,1)))))</f>
        <v>4.9000000000000004</v>
      </c>
      <c r="P155" s="143">
        <f>IF('Crisis Indicator Data'!H152="x","x",'Crisis Indicator Data'!H152/'Crisis Indicator Data'!G152)</f>
        <v>0.88273615635179148</v>
      </c>
      <c r="Q155" s="240">
        <f t="shared" si="57"/>
        <v>4.4000000000000004</v>
      </c>
      <c r="R155" s="240">
        <f t="shared" si="58"/>
        <v>4.6500000000000004</v>
      </c>
      <c r="S155" s="240">
        <f>IF('Crisis Indicator Data'!I152="x","x",IF('Crisis Indicator Data'!I152=0,0,IF(LOG('Crisis Indicator Data'!I152)&lt;S$4,0,IF(LOG('Crisis Indicator Data'!I152)&gt;S$3,5,ROUND(5-(S$3-LOG('Crisis Indicator Data'!I152))/(S$3-S$4)*5,1)))))</f>
        <v>5</v>
      </c>
      <c r="T155" s="143">
        <f>IF('Crisis Indicator Data'!H152="x","x",IF('Crisis Indicator Data'!I152="x","x",'Crisis Indicator Data'!I152/'Crisis Indicator Data'!H152))</f>
        <v>0.15498154981549817</v>
      </c>
      <c r="U155" s="240">
        <f t="shared" si="59"/>
        <v>5</v>
      </c>
      <c r="V155" s="240">
        <f t="shared" si="60"/>
        <v>5</v>
      </c>
      <c r="W155" s="240">
        <f>IF('Crisis Indicator Data'!L152="x","x",IF('Crisis Indicator Data'!L152=0,0,IF(LOG('Crisis Indicator Data'!L152)&lt;W$4,0,IF(LOG('Crisis Indicator Data'!L152)&gt;W$3,5,ROUND(5-(W$3-LOG('Crisis Indicator Data'!L152))/(W$3-W$4)*5,1)))))</f>
        <v>3.6</v>
      </c>
      <c r="X155" s="247">
        <f>IF(OR('Crisis Indicator Data'!L152="x",'Crisis Indicator Data'!H152="x"),"x",'Crisis Indicator Data'!L152/'Crisis Indicator Data'!H152)</f>
        <v>1.2287822878228782E-5</v>
      </c>
      <c r="Y155" s="240">
        <f t="shared" si="61"/>
        <v>0.6</v>
      </c>
      <c r="Z155" s="240">
        <f t="shared" si="62"/>
        <v>2.1</v>
      </c>
      <c r="AA155" s="240">
        <f t="shared" si="63"/>
        <v>4</v>
      </c>
      <c r="AB155" s="248">
        <f t="shared" si="64"/>
        <v>4.4000000000000004</v>
      </c>
    </row>
    <row r="156" spans="1:28" x14ac:dyDescent="0.35">
      <c r="A156" s="152" t="str">
        <f>'Crisis Indicator Data'!A153</f>
        <v>Mixed migration flows in Yemen</v>
      </c>
      <c r="B156" s="153" t="str">
        <f>'Crisis Indicator Data'!B153</f>
        <v>International displacement</v>
      </c>
      <c r="C156" s="153" t="str">
        <f>'Crisis Indicator Data'!C153</f>
        <v>YEM002</v>
      </c>
      <c r="D156" s="153" t="str">
        <f>'Crisis Indicator Data'!D153</f>
        <v>Yemen</v>
      </c>
      <c r="E156" s="154" t="str">
        <f>'Crisis Indicator Data'!E153</f>
        <v>YEM</v>
      </c>
      <c r="F156" s="246">
        <f>IF('Crisis Indicator Data'!F153="x","x",IF(LOG('Crisis Indicator Data'!F153)&lt;F$4,0,IF(LOG('Crisis Indicator Data'!F153)&gt;F$3,5,ROUND(5-(F$3-LOG('Crisis Indicator Data'!F153))/(F$3-F$4)*5,1))))</f>
        <v>4.5</v>
      </c>
      <c r="G156" s="145">
        <f>IF('Crisis Indicator Data'!F153="x","x",IF(B156="Regional crisis",('Crisis Indicator Data'!F153/VLOOKUP('Impact of the crisis'!$C156,'Regional Crises'!$B$1:$R$66,4,FALSE)),'Crisis Indicator Data'!F153/VLOOKUP('Impact of the crisis'!$E156,'Country Indicator Data'!$B$4:$P$300,15,FALSE)))</f>
        <v>1</v>
      </c>
      <c r="H156" s="240">
        <f t="shared" si="52"/>
        <v>5</v>
      </c>
      <c r="I156" s="240">
        <f t="shared" si="53"/>
        <v>4.75</v>
      </c>
      <c r="J156" s="240">
        <f>IF('Crisis Indicator Data'!G153="x","x",IF(LOG('Crisis Indicator Data'!G153)&lt;J$4,0,IF(LOG('Crisis Indicator Data'!G153)&gt;J$3,5,ROUND(5-(J$3-LOG('Crisis Indicator Data'!G153))/(J$3-J$4)*5,1))))</f>
        <v>5</v>
      </c>
      <c r="K156" s="145">
        <f>IF('Crisis Indicator Data'!G153="x","x",IF(B156="Regional crisis",('Crisis Indicator Data'!G153/VLOOKUP('Impact of the crisis'!$C156,'Regional Crises'!$B$1:$R$66,5,FALSE)),'Crisis Indicator Data'!G153/VLOOKUP('Impact of the crisis'!$E156,'Country Indicator Data'!$B$4:$P$300,14,FALSE)))</f>
        <v>0.99675324675324672</v>
      </c>
      <c r="L156" s="240">
        <f t="shared" si="54"/>
        <v>5</v>
      </c>
      <c r="M156" s="240">
        <f t="shared" si="55"/>
        <v>5</v>
      </c>
      <c r="N156" s="240">
        <f t="shared" si="56"/>
        <v>4.9000000000000004</v>
      </c>
      <c r="O156" s="240">
        <f>IF('Crisis Indicator Data'!H153="x","x",IF('Crisis Indicator Data'!H153=0,0,IF(LOG('Crisis Indicator Data'!H153)&lt;O$4,0,IF(LOG('Crisis Indicator Data'!H153)&gt;O$3,5,ROUND(5-(O$3-LOG('Crisis Indicator Data'!H153))/(O$3-O$4)*5,1)))))</f>
        <v>4.9000000000000004</v>
      </c>
      <c r="P156" s="143">
        <f>IF('Crisis Indicator Data'!H153="x","x",'Crisis Indicator Data'!H153/'Crisis Indicator Data'!G153)</f>
        <v>0.88273615635179148</v>
      </c>
      <c r="Q156" s="240">
        <f t="shared" si="57"/>
        <v>4.4000000000000004</v>
      </c>
      <c r="R156" s="240">
        <f t="shared" si="58"/>
        <v>4.6500000000000004</v>
      </c>
      <c r="S156" s="240">
        <f>IF('Crisis Indicator Data'!I153="x","x",IF('Crisis Indicator Data'!I153=0,0,IF(LOG('Crisis Indicator Data'!I153)&lt;S$4,0,IF(LOG('Crisis Indicator Data'!I153)&gt;S$3,5,ROUND(5-(S$3-LOG('Crisis Indicator Data'!I153))/(S$3-S$4)*5,1)))))</f>
        <v>5</v>
      </c>
      <c r="T156" s="143">
        <f>IF('Crisis Indicator Data'!H153="x","x",IF('Crisis Indicator Data'!I153="x","x",'Crisis Indicator Data'!I153/'Crisis Indicator Data'!H153))</f>
        <v>0.15498154981549817</v>
      </c>
      <c r="U156" s="240">
        <f t="shared" si="59"/>
        <v>5</v>
      </c>
      <c r="V156" s="240">
        <f t="shared" si="60"/>
        <v>5</v>
      </c>
      <c r="W156" s="240">
        <f>IF('Crisis Indicator Data'!L153="x","x",IF('Crisis Indicator Data'!L153=0,0,IF(LOG('Crisis Indicator Data'!L153)&lt;W$4,0,IF(LOG('Crisis Indicator Data'!L153)&gt;W$3,5,ROUND(5-(W$3-LOG('Crisis Indicator Data'!L153))/(W$3-W$4)*5,1)))))</f>
        <v>3.8</v>
      </c>
      <c r="X156" s="247">
        <f>IF(OR('Crisis Indicator Data'!L153="x",'Crisis Indicator Data'!H153="x"),"x",'Crisis Indicator Data'!L153/'Crisis Indicator Data'!H153)</f>
        <v>1.6531365313653136E-5</v>
      </c>
      <c r="Y156" s="240">
        <f t="shared" si="61"/>
        <v>0.8</v>
      </c>
      <c r="Z156" s="240">
        <f t="shared" si="62"/>
        <v>2.2999999999999998</v>
      </c>
      <c r="AA156" s="240">
        <f t="shared" si="63"/>
        <v>4</v>
      </c>
      <c r="AB156" s="248">
        <f t="shared" si="64"/>
        <v>4.4000000000000004</v>
      </c>
    </row>
    <row r="157" spans="1:28" x14ac:dyDescent="0.35">
      <c r="A157" s="152" t="str">
        <f>'Crisis Indicator Data'!A154</f>
        <v>Drought in Zambia</v>
      </c>
      <c r="B157" s="153" t="str">
        <f>'Crisis Indicator Data'!B154</f>
        <v>Drought</v>
      </c>
      <c r="C157" s="153" t="str">
        <f>'Crisis Indicator Data'!C154</f>
        <v>ZMB002</v>
      </c>
      <c r="D157" s="153" t="str">
        <f>'Crisis Indicator Data'!D154</f>
        <v>Zambia</v>
      </c>
      <c r="E157" s="154" t="str">
        <f>'Crisis Indicator Data'!E154</f>
        <v>ZMB</v>
      </c>
      <c r="F157" s="246">
        <f>IF('Crisis Indicator Data'!F154="x","x",IF(LOG('Crisis Indicator Data'!F154)&lt;F$4,0,IF(LOG('Crisis Indicator Data'!F154)&gt;F$3,5,ROUND(5-(F$3-LOG('Crisis Indicator Data'!F154))/(F$3-F$4)*5,1))))</f>
        <v>4.8</v>
      </c>
      <c r="G157" s="145">
        <f>IF('Crisis Indicator Data'!F154="x","x",IF(B157="Regional crisis",('Crisis Indicator Data'!F154/VLOOKUP('Impact of the crisis'!$C157,'Regional Crises'!$B$1:$R$66,4,FALSE)),'Crisis Indicator Data'!F154/VLOOKUP('Impact of the crisis'!$E157,'Country Indicator Data'!$B$4:$P$300,15,FALSE)))</f>
        <v>1.0124134034625163</v>
      </c>
      <c r="H157" s="240">
        <f t="shared" si="52"/>
        <v>5</v>
      </c>
      <c r="I157" s="240">
        <f t="shared" si="53"/>
        <v>4.9000000000000004</v>
      </c>
      <c r="J157" s="240">
        <f>IF('Crisis Indicator Data'!G154="x","x",IF(LOG('Crisis Indicator Data'!G154)&lt;J$4,0,IF(LOG('Crisis Indicator Data'!G154)&gt;J$3,5,ROUND(5-(J$3-LOG('Crisis Indicator Data'!G154))/(J$3-J$4)*5,1))))</f>
        <v>3.6</v>
      </c>
      <c r="K157" s="145">
        <f>IF('Crisis Indicator Data'!G154="x","x",IF(B157="Regional crisis",('Crisis Indicator Data'!G154/VLOOKUP('Impact of the crisis'!$C157,'Regional Crises'!$B$1:$R$66,5,FALSE)),'Crisis Indicator Data'!G154/VLOOKUP('Impact of the crisis'!$E157,'Country Indicator Data'!$B$4:$P$300,14,FALSE)))</f>
        <v>0.62653019236704044</v>
      </c>
      <c r="L157" s="240">
        <f t="shared" si="54"/>
        <v>3.1</v>
      </c>
      <c r="M157" s="240">
        <f t="shared" si="55"/>
        <v>3.35</v>
      </c>
      <c r="N157" s="240">
        <f t="shared" si="56"/>
        <v>4.3</v>
      </c>
      <c r="O157" s="240">
        <f>IF('Crisis Indicator Data'!H154="x","x",IF('Crisis Indicator Data'!H154=0,0,IF(LOG('Crisis Indicator Data'!H154)&lt;O$4,0,IF(LOG('Crisis Indicator Data'!H154)&gt;O$3,5,ROUND(5-(O$3-LOG('Crisis Indicator Data'!H154))/(O$3-O$4)*5,1)))))</f>
        <v>3.9</v>
      </c>
      <c r="P157" s="143">
        <f>IF('Crisis Indicator Data'!H154="x","x",'Crisis Indicator Data'!H154/'Crisis Indicator Data'!G154)</f>
        <v>0.55496264674493068</v>
      </c>
      <c r="Q157" s="240">
        <f t="shared" si="57"/>
        <v>2.8</v>
      </c>
      <c r="R157" s="240">
        <f t="shared" si="58"/>
        <v>3.3499999999999996</v>
      </c>
      <c r="S157" s="240">
        <f>IF('Crisis Indicator Data'!I154="x","x",IF('Crisis Indicator Data'!I154=0,0,IF(LOG('Crisis Indicator Data'!I154)&lt;S$4,0,IF(LOG('Crisis Indicator Data'!I154)&gt;S$3,5,ROUND(5-(S$3-LOG('Crisis Indicator Data'!I154))/(S$3-S$4)*5,1)))))</f>
        <v>0</v>
      </c>
      <c r="T157" s="143">
        <f>IF('Crisis Indicator Data'!H154="x","x",IF('Crisis Indicator Data'!I154="x","x",'Crisis Indicator Data'!I154/'Crisis Indicator Data'!H154))</f>
        <v>0</v>
      </c>
      <c r="U157" s="240">
        <f t="shared" si="59"/>
        <v>0</v>
      </c>
      <c r="V157" s="240">
        <f t="shared" si="60"/>
        <v>0</v>
      </c>
      <c r="W157" s="240">
        <f>IF('Crisis Indicator Data'!L154="x","x",IF('Crisis Indicator Data'!L154=0,0,IF(LOG('Crisis Indicator Data'!L154)&lt;W$4,0,IF(LOG('Crisis Indicator Data'!L154)&gt;W$3,5,ROUND(5-(W$3-LOG('Crisis Indicator Data'!L154))/(W$3-W$4)*5,1)))))</f>
        <v>0</v>
      </c>
      <c r="X157" s="247">
        <f>IF(OR('Crisis Indicator Data'!L154="x",'Crisis Indicator Data'!H154="x"),"x",'Crisis Indicator Data'!L154/'Crisis Indicator Data'!H154)</f>
        <v>0</v>
      </c>
      <c r="Y157" s="240">
        <f t="shared" si="61"/>
        <v>0</v>
      </c>
      <c r="Z157" s="240">
        <f t="shared" si="62"/>
        <v>0</v>
      </c>
      <c r="AA157" s="240">
        <f t="shared" si="63"/>
        <v>0</v>
      </c>
      <c r="AB157" s="248">
        <f t="shared" si="64"/>
        <v>2</v>
      </c>
    </row>
    <row r="158" spans="1:28" x14ac:dyDescent="0.35">
      <c r="A158" s="152" t="str">
        <f>'Crisis Indicator Data'!A155</f>
        <v>Complex crisis in Zimbabwe</v>
      </c>
      <c r="B158" s="153" t="str">
        <f>'Crisis Indicator Data'!B155</f>
        <v>Complex crisis</v>
      </c>
      <c r="C158" s="153" t="str">
        <f>'Crisis Indicator Data'!C155</f>
        <v>ZWE001</v>
      </c>
      <c r="D158" s="153" t="str">
        <f>'Crisis Indicator Data'!D155</f>
        <v>Zimbabwe</v>
      </c>
      <c r="E158" s="154" t="str">
        <f>'Crisis Indicator Data'!E155</f>
        <v>ZWE</v>
      </c>
      <c r="F158" s="246">
        <f>IF('Crisis Indicator Data'!F155="x","x",IF(LOG('Crisis Indicator Data'!F155)&lt;F$4,0,IF(LOG('Crisis Indicator Data'!F155)&gt;F$3,5,ROUND(5-(F$3-LOG('Crisis Indicator Data'!F155))/(F$3-F$4)*5,1))))</f>
        <v>4.3</v>
      </c>
      <c r="G158" s="145">
        <f>IF('Crisis Indicator Data'!F155="x","x",IF(B158="Regional crisis",('Crisis Indicator Data'!F155/VLOOKUP('Impact of the crisis'!$C158,'Regional Crises'!$B$1:$R$66,4,FALSE)),'Crisis Indicator Data'!F155/VLOOKUP('Impact of the crisis'!$E158,'Country Indicator Data'!$B$4:$P$300,15,FALSE)))</f>
        <v>1.0100995217784672</v>
      </c>
      <c r="H158" s="240">
        <f t="shared" si="52"/>
        <v>5</v>
      </c>
      <c r="I158" s="240">
        <f t="shared" si="53"/>
        <v>4.6500000000000004</v>
      </c>
      <c r="J158" s="240">
        <f>IF('Crisis Indicator Data'!G155="x","x",IF(LOG('Crisis Indicator Data'!G155)&lt;J$4,0,IF(LOG('Crisis Indicator Data'!G155)&gt;J$3,5,ROUND(5-(J$3-LOG('Crisis Indicator Data'!G155))/(J$3-J$4)*5,1))))</f>
        <v>4</v>
      </c>
      <c r="K158" s="145">
        <f>IF('Crisis Indicator Data'!G155="x","x",IF(B158="Regional crisis",('Crisis Indicator Data'!G155/VLOOKUP('Impact of the crisis'!$C158,'Regional Crises'!$B$1:$R$66,5,FALSE)),'Crisis Indicator Data'!G155/VLOOKUP('Impact of the crisis'!$E158,'Country Indicator Data'!$B$4:$P$300,14,FALSE)))</f>
        <v>1</v>
      </c>
      <c r="L158" s="240">
        <f t="shared" si="54"/>
        <v>5</v>
      </c>
      <c r="M158" s="240">
        <f t="shared" si="55"/>
        <v>4.5</v>
      </c>
      <c r="N158" s="240">
        <f t="shared" si="56"/>
        <v>4.5999999999999996</v>
      </c>
      <c r="O158" s="240">
        <f>IF('Crisis Indicator Data'!H155="x","x",IF('Crisis Indicator Data'!H155=0,0,IF(LOG('Crisis Indicator Data'!H155)&lt;O$4,0,IF(LOG('Crisis Indicator Data'!H155)&gt;O$3,5,ROUND(5-(O$3-LOG('Crisis Indicator Data'!H155))/(O$3-O$4)*5,1)))))</f>
        <v>4.0999999999999996</v>
      </c>
      <c r="P158" s="143">
        <f>IF('Crisis Indicator Data'!H155="x","x",'Crisis Indicator Data'!H155/'Crisis Indicator Data'!G155)</f>
        <v>0.63346821563764522</v>
      </c>
      <c r="Q158" s="240">
        <f t="shared" si="57"/>
        <v>3.1</v>
      </c>
      <c r="R158" s="240">
        <f t="shared" si="58"/>
        <v>3.5999999999999996</v>
      </c>
      <c r="S158" s="240">
        <f>IF('Crisis Indicator Data'!I155="x","x",IF('Crisis Indicator Data'!I155=0,0,IF(LOG('Crisis Indicator Data'!I155)&lt;S$4,0,IF(LOG('Crisis Indicator Data'!I155)&gt;S$3,5,ROUND(5-(S$3-LOG('Crisis Indicator Data'!I155))/(S$3-S$4)*5,1)))))</f>
        <v>2.2999999999999998</v>
      </c>
      <c r="T158" s="143">
        <f>IF('Crisis Indicator Data'!H155="x","x",IF('Crisis Indicator Data'!I155="x","x",'Crisis Indicator Data'!I155/'Crisis Indicator Data'!H155))</f>
        <v>4.3272202761178652E-3</v>
      </c>
      <c r="U158" s="240">
        <f t="shared" si="59"/>
        <v>0.1</v>
      </c>
      <c r="V158" s="240">
        <f t="shared" si="60"/>
        <v>1.2</v>
      </c>
      <c r="W158" s="240">
        <f>IF('Crisis Indicator Data'!L155="x","x",IF('Crisis Indicator Data'!L155=0,0,IF(LOG('Crisis Indicator Data'!L155)&lt;W$4,0,IF(LOG('Crisis Indicator Data'!L155)&gt;W$3,5,ROUND(5-(W$3-LOG('Crisis Indicator Data'!L155))/(W$3-W$4)*5,1)))))</f>
        <v>1.7</v>
      </c>
      <c r="X158" s="247">
        <f>IF(OR('Crisis Indicator Data'!L155="x",'Crisis Indicator Data'!H155="x"),"x",'Crisis Indicator Data'!L155/'Crisis Indicator Data'!H155)</f>
        <v>1.64846486709252E-6</v>
      </c>
      <c r="Y158" s="240">
        <f t="shared" si="61"/>
        <v>0.1</v>
      </c>
      <c r="Z158" s="240">
        <f t="shared" si="62"/>
        <v>0.9</v>
      </c>
      <c r="AA158" s="240">
        <f t="shared" si="63"/>
        <v>1.1000000000000001</v>
      </c>
      <c r="AB158" s="248">
        <f t="shared" si="64"/>
        <v>2.6</v>
      </c>
    </row>
  </sheetData>
  <mergeCells count="1">
    <mergeCell ref="A1:AB1"/>
  </mergeCells>
  <conditionalFormatting sqref="K6:K250">
    <cfRule type="cellIs" priority="101" stopIfTrue="1" operator="equal">
      <formula>"x"</formula>
    </cfRule>
  </conditionalFormatting>
  <conditionalFormatting sqref="P6:P250">
    <cfRule type="cellIs" priority="99" stopIfTrue="1" operator="equal">
      <formula>"x"</formula>
    </cfRule>
  </conditionalFormatting>
  <conditionalFormatting sqref="T6:T250">
    <cfRule type="cellIs" priority="97" stopIfTrue="1" operator="equal">
      <formula>"x"</formula>
    </cfRule>
  </conditionalFormatting>
  <conditionalFormatting sqref="F6:F250">
    <cfRule type="cellIs" dxfId="476" priority="92" stopIfTrue="1" operator="between">
      <formula>4</formula>
      <formula>5</formula>
    </cfRule>
    <cfRule type="cellIs" dxfId="475" priority="93" stopIfTrue="1" operator="between">
      <formula>3</formula>
      <formula>4</formula>
    </cfRule>
    <cfRule type="cellIs" dxfId="474" priority="94" stopIfTrue="1" operator="between">
      <formula>2</formula>
      <formula>3</formula>
    </cfRule>
    <cfRule type="cellIs" dxfId="473" priority="95" stopIfTrue="1" operator="between">
      <formula>1</formula>
      <formula>2</formula>
    </cfRule>
    <cfRule type="cellIs" dxfId="472" priority="96" stopIfTrue="1" operator="between">
      <formula>0</formula>
      <formula>1</formula>
    </cfRule>
  </conditionalFormatting>
  <conditionalFormatting sqref="H6:H250">
    <cfRule type="cellIs" dxfId="471" priority="87" stopIfTrue="1" operator="between">
      <formula>4</formula>
      <formula>5</formula>
    </cfRule>
    <cfRule type="cellIs" dxfId="470" priority="88" stopIfTrue="1" operator="between">
      <formula>3</formula>
      <formula>4</formula>
    </cfRule>
    <cfRule type="cellIs" dxfId="469" priority="89" stopIfTrue="1" operator="between">
      <formula>2</formula>
      <formula>3</formula>
    </cfRule>
    <cfRule type="cellIs" dxfId="468" priority="90" stopIfTrue="1" operator="between">
      <formula>1</formula>
      <formula>2</formula>
    </cfRule>
    <cfRule type="cellIs" dxfId="467" priority="91" stopIfTrue="1" operator="between">
      <formula>0</formula>
      <formula>1</formula>
    </cfRule>
  </conditionalFormatting>
  <conditionalFormatting sqref="I7:I250">
    <cfRule type="cellIs" dxfId="466" priority="82" stopIfTrue="1" operator="between">
      <formula>4</formula>
      <formula>5</formula>
    </cfRule>
    <cfRule type="cellIs" dxfId="465" priority="83" stopIfTrue="1" operator="between">
      <formula>3</formula>
      <formula>4</formula>
    </cfRule>
    <cfRule type="cellIs" dxfId="464" priority="84" stopIfTrue="1" operator="between">
      <formula>2</formula>
      <formula>3</formula>
    </cfRule>
    <cfRule type="cellIs" dxfId="463" priority="85" stopIfTrue="1" operator="between">
      <formula>1</formula>
      <formula>2</formula>
    </cfRule>
    <cfRule type="cellIs" dxfId="462" priority="86" stopIfTrue="1" operator="between">
      <formula>0</formula>
      <formula>1</formula>
    </cfRule>
  </conditionalFormatting>
  <conditionalFormatting sqref="J6:J250">
    <cfRule type="cellIs" dxfId="461" priority="77" stopIfTrue="1" operator="between">
      <formula>4</formula>
      <formula>5</formula>
    </cfRule>
    <cfRule type="cellIs" dxfId="460" priority="78" stopIfTrue="1" operator="between">
      <formula>3</formula>
      <formula>4</formula>
    </cfRule>
    <cfRule type="cellIs" dxfId="459" priority="79" stopIfTrue="1" operator="between">
      <formula>2</formula>
      <formula>3</formula>
    </cfRule>
    <cfRule type="cellIs" dxfId="458" priority="80" stopIfTrue="1" operator="between">
      <formula>1</formula>
      <formula>2</formula>
    </cfRule>
    <cfRule type="cellIs" dxfId="457" priority="81" stopIfTrue="1" operator="between">
      <formula>0</formula>
      <formula>1</formula>
    </cfRule>
  </conditionalFormatting>
  <conditionalFormatting sqref="I6">
    <cfRule type="cellIs" dxfId="456" priority="72" stopIfTrue="1" operator="between">
      <formula>4</formula>
      <formula>5</formula>
    </cfRule>
    <cfRule type="cellIs" dxfId="455" priority="73" stopIfTrue="1" operator="between">
      <formula>3</formula>
      <formula>4</formula>
    </cfRule>
    <cfRule type="cellIs" dxfId="454" priority="74" stopIfTrue="1" operator="between">
      <formula>2</formula>
      <formula>3</formula>
    </cfRule>
    <cfRule type="cellIs" dxfId="453" priority="75" stopIfTrue="1" operator="between">
      <formula>1</formula>
      <formula>2</formula>
    </cfRule>
    <cfRule type="cellIs" dxfId="452" priority="76" stopIfTrue="1" operator="between">
      <formula>0</formula>
      <formula>1</formula>
    </cfRule>
  </conditionalFormatting>
  <conditionalFormatting sqref="L6:L250">
    <cfRule type="cellIs" dxfId="451" priority="67" stopIfTrue="1" operator="between">
      <formula>4</formula>
      <formula>5</formula>
    </cfRule>
    <cfRule type="cellIs" dxfId="450" priority="68" stopIfTrue="1" operator="between">
      <formula>3</formula>
      <formula>4</formula>
    </cfRule>
    <cfRule type="cellIs" dxfId="449" priority="69" stopIfTrue="1" operator="between">
      <formula>2</formula>
      <formula>3</formula>
    </cfRule>
    <cfRule type="cellIs" dxfId="448" priority="70" stopIfTrue="1" operator="between">
      <formula>1</formula>
      <formula>2</formula>
    </cfRule>
    <cfRule type="cellIs" dxfId="447" priority="71" stopIfTrue="1" operator="between">
      <formula>0</formula>
      <formula>1</formula>
    </cfRule>
  </conditionalFormatting>
  <conditionalFormatting sqref="M6:M250">
    <cfRule type="cellIs" dxfId="446" priority="62" stopIfTrue="1" operator="between">
      <formula>4</formula>
      <formula>5</formula>
    </cfRule>
    <cfRule type="cellIs" dxfId="445" priority="63" stopIfTrue="1" operator="between">
      <formula>3</formula>
      <formula>4</formula>
    </cfRule>
    <cfRule type="cellIs" dxfId="444" priority="64" stopIfTrue="1" operator="between">
      <formula>2</formula>
      <formula>3</formula>
    </cfRule>
    <cfRule type="cellIs" dxfId="443" priority="65" stopIfTrue="1" operator="between">
      <formula>1</formula>
      <formula>2</formula>
    </cfRule>
    <cfRule type="cellIs" dxfId="442" priority="66" stopIfTrue="1" operator="between">
      <formula>0</formula>
      <formula>1</formula>
    </cfRule>
  </conditionalFormatting>
  <conditionalFormatting sqref="N6:N250">
    <cfRule type="cellIs" dxfId="441" priority="57" stopIfTrue="1" operator="between">
      <formula>4</formula>
      <formula>5</formula>
    </cfRule>
    <cfRule type="cellIs" dxfId="440" priority="58" stopIfTrue="1" operator="between">
      <formula>3</formula>
      <formula>4</formula>
    </cfRule>
    <cfRule type="cellIs" dxfId="439" priority="59" stopIfTrue="1" operator="between">
      <formula>2</formula>
      <formula>3</formula>
    </cfRule>
    <cfRule type="cellIs" dxfId="438" priority="60" stopIfTrue="1" operator="between">
      <formula>1</formula>
      <formula>2</formula>
    </cfRule>
    <cfRule type="cellIs" dxfId="437" priority="61" stopIfTrue="1" operator="between">
      <formula>0</formula>
      <formula>1</formula>
    </cfRule>
  </conditionalFormatting>
  <conditionalFormatting sqref="O6:O250">
    <cfRule type="cellIs" dxfId="436" priority="52" stopIfTrue="1" operator="between">
      <formula>4</formula>
      <formula>5</formula>
    </cfRule>
    <cfRule type="cellIs" dxfId="435" priority="53" stopIfTrue="1" operator="between">
      <formula>3</formula>
      <formula>4</formula>
    </cfRule>
    <cfRule type="cellIs" dxfId="434" priority="54" stopIfTrue="1" operator="between">
      <formula>2</formula>
      <formula>3</formula>
    </cfRule>
    <cfRule type="cellIs" dxfId="433" priority="55" stopIfTrue="1" operator="between">
      <formula>1</formula>
      <formula>2</formula>
    </cfRule>
    <cfRule type="cellIs" dxfId="432" priority="56" stopIfTrue="1" operator="between">
      <formula>0</formula>
      <formula>1</formula>
    </cfRule>
  </conditionalFormatting>
  <conditionalFormatting sqref="Q6:Q250">
    <cfRule type="cellIs" dxfId="431" priority="47" stopIfTrue="1" operator="between">
      <formula>4</formula>
      <formula>5</formula>
    </cfRule>
    <cfRule type="cellIs" dxfId="430" priority="48" stopIfTrue="1" operator="between">
      <formula>3</formula>
      <formula>4</formula>
    </cfRule>
    <cfRule type="cellIs" dxfId="429" priority="49" stopIfTrue="1" operator="between">
      <formula>2</formula>
      <formula>3</formula>
    </cfRule>
    <cfRule type="cellIs" dxfId="428" priority="50" stopIfTrue="1" operator="between">
      <formula>1</formula>
      <formula>2</formula>
    </cfRule>
    <cfRule type="cellIs" dxfId="427" priority="51" stopIfTrue="1" operator="between">
      <formula>0</formula>
      <formula>1</formula>
    </cfRule>
  </conditionalFormatting>
  <conditionalFormatting sqref="R6:R250">
    <cfRule type="cellIs" dxfId="426" priority="42" stopIfTrue="1" operator="between">
      <formula>4</formula>
      <formula>5</formula>
    </cfRule>
    <cfRule type="cellIs" dxfId="425" priority="43" stopIfTrue="1" operator="between">
      <formula>3</formula>
      <formula>4</formula>
    </cfRule>
    <cfRule type="cellIs" dxfId="424" priority="44" stopIfTrue="1" operator="between">
      <formula>2</formula>
      <formula>3</formula>
    </cfRule>
    <cfRule type="cellIs" dxfId="423" priority="45" stopIfTrue="1" operator="between">
      <formula>1</formula>
      <formula>2</formula>
    </cfRule>
    <cfRule type="cellIs" dxfId="422" priority="46" stopIfTrue="1" operator="between">
      <formula>0</formula>
      <formula>1</formula>
    </cfRule>
  </conditionalFormatting>
  <conditionalFormatting sqref="S6:S250">
    <cfRule type="cellIs" dxfId="421" priority="37" stopIfTrue="1" operator="between">
      <formula>4</formula>
      <formula>5</formula>
    </cfRule>
    <cfRule type="cellIs" dxfId="420" priority="38" stopIfTrue="1" operator="between">
      <formula>3</formula>
      <formula>4</formula>
    </cfRule>
    <cfRule type="cellIs" dxfId="419" priority="39" stopIfTrue="1" operator="between">
      <formula>2</formula>
      <formula>3</formula>
    </cfRule>
    <cfRule type="cellIs" dxfId="418" priority="40" stopIfTrue="1" operator="between">
      <formula>1</formula>
      <formula>2</formula>
    </cfRule>
    <cfRule type="cellIs" dxfId="417" priority="41" stopIfTrue="1" operator="between">
      <formula>0</formula>
      <formula>1</formula>
    </cfRule>
  </conditionalFormatting>
  <conditionalFormatting sqref="U6:U250">
    <cfRule type="cellIs" dxfId="416" priority="32" stopIfTrue="1" operator="between">
      <formula>4</formula>
      <formula>5</formula>
    </cfRule>
    <cfRule type="cellIs" dxfId="415" priority="33" stopIfTrue="1" operator="between">
      <formula>3</formula>
      <formula>4</formula>
    </cfRule>
    <cfRule type="cellIs" dxfId="414" priority="34" stopIfTrue="1" operator="between">
      <formula>2</formula>
      <formula>3</formula>
    </cfRule>
    <cfRule type="cellIs" dxfId="413" priority="35" stopIfTrue="1" operator="between">
      <formula>1</formula>
      <formula>2</formula>
    </cfRule>
    <cfRule type="cellIs" dxfId="412" priority="36" stopIfTrue="1" operator="between">
      <formula>0</formula>
      <formula>1</formula>
    </cfRule>
  </conditionalFormatting>
  <conditionalFormatting sqref="V6:V250">
    <cfRule type="cellIs" dxfId="411" priority="27" stopIfTrue="1" operator="between">
      <formula>4</formula>
      <formula>5</formula>
    </cfRule>
    <cfRule type="cellIs" dxfId="410" priority="28" stopIfTrue="1" operator="between">
      <formula>3</formula>
      <formula>4</formula>
    </cfRule>
    <cfRule type="cellIs" dxfId="409" priority="29" stopIfTrue="1" operator="between">
      <formula>2</formula>
      <formula>3</formula>
    </cfRule>
    <cfRule type="cellIs" dxfId="408" priority="30" stopIfTrue="1" operator="between">
      <formula>1</formula>
      <formula>2</formula>
    </cfRule>
    <cfRule type="cellIs" dxfId="407" priority="31" stopIfTrue="1" operator="between">
      <formula>0</formula>
      <formula>1</formula>
    </cfRule>
  </conditionalFormatting>
  <conditionalFormatting sqref="W6:W250">
    <cfRule type="cellIs" dxfId="406" priority="22" stopIfTrue="1" operator="between">
      <formula>4</formula>
      <formula>5</formula>
    </cfRule>
    <cfRule type="cellIs" dxfId="405" priority="23" stopIfTrue="1" operator="between">
      <formula>3</formula>
      <formula>4</formula>
    </cfRule>
    <cfRule type="cellIs" dxfId="404" priority="24" stopIfTrue="1" operator="between">
      <formula>2</formula>
      <formula>3</formula>
    </cfRule>
    <cfRule type="cellIs" dxfId="403" priority="25" stopIfTrue="1" operator="between">
      <formula>1</formula>
      <formula>2</formula>
    </cfRule>
    <cfRule type="cellIs" dxfId="402" priority="26" stopIfTrue="1" operator="between">
      <formula>0</formula>
      <formula>1</formula>
    </cfRule>
  </conditionalFormatting>
  <conditionalFormatting sqref="AB6:AB250">
    <cfRule type="cellIs" dxfId="401" priority="2" stopIfTrue="1" operator="between">
      <formula>4</formula>
      <formula>5</formula>
    </cfRule>
    <cfRule type="cellIs" dxfId="400" priority="3" stopIfTrue="1" operator="between">
      <formula>3</formula>
      <formula>4</formula>
    </cfRule>
    <cfRule type="cellIs" dxfId="399" priority="4" stopIfTrue="1" operator="between">
      <formula>2</formula>
      <formula>3</formula>
    </cfRule>
    <cfRule type="cellIs" dxfId="398" priority="5" stopIfTrue="1" operator="between">
      <formula>1</formula>
      <formula>2</formula>
    </cfRule>
    <cfRule type="cellIs" dxfId="397" priority="6" stopIfTrue="1" operator="between">
      <formula>0</formula>
      <formula>1</formula>
    </cfRule>
  </conditionalFormatting>
  <conditionalFormatting sqref="Y6:Y250">
    <cfRule type="cellIs" dxfId="396" priority="17" stopIfTrue="1" operator="between">
      <formula>4</formula>
      <formula>5</formula>
    </cfRule>
    <cfRule type="cellIs" dxfId="395" priority="18" stopIfTrue="1" operator="between">
      <formula>3</formula>
      <formula>4</formula>
    </cfRule>
    <cfRule type="cellIs" dxfId="394" priority="19" stopIfTrue="1" operator="between">
      <formula>2</formula>
      <formula>3</formula>
    </cfRule>
    <cfRule type="cellIs" dxfId="393" priority="20" stopIfTrue="1" operator="between">
      <formula>1</formula>
      <formula>2</formula>
    </cfRule>
    <cfRule type="cellIs" dxfId="392" priority="21" stopIfTrue="1" operator="between">
      <formula>0</formula>
      <formula>1</formula>
    </cfRule>
  </conditionalFormatting>
  <conditionalFormatting sqref="Z6:Z250">
    <cfRule type="cellIs" dxfId="391" priority="12" stopIfTrue="1" operator="between">
      <formula>4</formula>
      <formula>5</formula>
    </cfRule>
    <cfRule type="cellIs" dxfId="390" priority="13" stopIfTrue="1" operator="between">
      <formula>3</formula>
      <formula>4</formula>
    </cfRule>
    <cfRule type="cellIs" dxfId="389" priority="14" stopIfTrue="1" operator="between">
      <formula>2</formula>
      <formula>3</formula>
    </cfRule>
    <cfRule type="cellIs" dxfId="388" priority="15" stopIfTrue="1" operator="between">
      <formula>1</formula>
      <formula>2</formula>
    </cfRule>
    <cfRule type="cellIs" dxfId="387" priority="16" stopIfTrue="1" operator="between">
      <formula>0</formula>
      <formula>1</formula>
    </cfRule>
  </conditionalFormatting>
  <conditionalFormatting sqref="AA6:AA250">
    <cfRule type="cellIs" dxfId="386" priority="7" stopIfTrue="1" operator="between">
      <formula>4</formula>
      <formula>5</formula>
    </cfRule>
    <cfRule type="cellIs" dxfId="385" priority="8" stopIfTrue="1" operator="between">
      <formula>3</formula>
      <formula>4</formula>
    </cfRule>
    <cfRule type="cellIs" dxfId="384" priority="9" stopIfTrue="1" operator="between">
      <formula>2</formula>
      <formula>3</formula>
    </cfRule>
    <cfRule type="cellIs" dxfId="383" priority="10" stopIfTrue="1" operator="between">
      <formula>1</formula>
      <formula>2</formula>
    </cfRule>
    <cfRule type="cellIs" dxfId="382"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58"/>
  <sheetViews>
    <sheetView zoomScale="80" zoomScaleNormal="80" workbookViewId="0">
      <selection activeCell="B3" sqref="B3"/>
    </sheetView>
  </sheetViews>
  <sheetFormatPr defaultColWidth="9.453125" defaultRowHeight="14.5" x14ac:dyDescent="0.35"/>
  <cols>
    <col min="1" max="1" width="36.453125" style="216" customWidth="1"/>
    <col min="2" max="2" width="26" style="216" bestFit="1" customWidth="1"/>
    <col min="3" max="3" width="10.453125" style="216" bestFit="1" customWidth="1"/>
    <col min="4" max="4" width="13.453125" style="216" customWidth="1"/>
    <col min="5" max="5" width="11" style="216" customWidth="1"/>
    <col min="6" max="18" width="10" style="212" customWidth="1"/>
    <col min="19" max="19" width="9.453125" style="216" customWidth="1"/>
    <col min="20" max="16384" width="9.453125" style="216"/>
  </cols>
  <sheetData>
    <row r="1" spans="1:18" ht="15.65" customHeight="1" thickBot="1" x14ac:dyDescent="0.4">
      <c r="A1" s="300"/>
      <c r="B1" s="297"/>
      <c r="C1" s="297"/>
      <c r="D1" s="297"/>
      <c r="E1" s="297"/>
      <c r="F1" s="298"/>
      <c r="G1" s="298"/>
      <c r="H1" s="298"/>
      <c r="I1" s="298"/>
      <c r="J1" s="298"/>
      <c r="K1" s="298"/>
      <c r="L1" s="298"/>
      <c r="M1" s="298"/>
      <c r="N1" s="298"/>
      <c r="O1" s="298"/>
      <c r="P1" s="298"/>
      <c r="Q1" s="298"/>
      <c r="R1" s="298"/>
    </row>
    <row r="2" spans="1:18" s="211" customFormat="1" ht="110.9" customHeight="1" thickBot="1" x14ac:dyDescent="0.3">
      <c r="A2" s="2"/>
      <c r="B2" s="2"/>
      <c r="C2" s="55"/>
      <c r="D2" s="55"/>
      <c r="E2" s="55"/>
      <c r="F2" s="85" t="s">
        <v>7931</v>
      </c>
      <c r="G2" s="85" t="s">
        <v>7932</v>
      </c>
      <c r="H2" s="85" t="s">
        <v>7933</v>
      </c>
      <c r="I2" s="85" t="s">
        <v>7934</v>
      </c>
      <c r="J2" s="86" t="s">
        <v>7935</v>
      </c>
      <c r="K2" s="84" t="s">
        <v>633</v>
      </c>
      <c r="L2" s="87" t="s">
        <v>7936</v>
      </c>
      <c r="M2" s="87" t="s">
        <v>7937</v>
      </c>
      <c r="N2" s="87" t="s">
        <v>7938</v>
      </c>
      <c r="O2" s="87" t="s">
        <v>7939</v>
      </c>
      <c r="P2" s="87" t="s">
        <v>7940</v>
      </c>
      <c r="Q2" s="84" t="s">
        <v>7896</v>
      </c>
      <c r="R2" s="83" t="s">
        <v>7895</v>
      </c>
    </row>
    <row r="3" spans="1:18" x14ac:dyDescent="0.35">
      <c r="A3" s="51"/>
      <c r="B3" s="51"/>
      <c r="C3" s="55"/>
      <c r="D3" s="55"/>
      <c r="E3" s="7" t="s">
        <v>7928</v>
      </c>
      <c r="F3" s="66"/>
      <c r="G3" s="66"/>
      <c r="H3" s="66"/>
      <c r="I3" s="66"/>
      <c r="J3" s="66"/>
      <c r="K3" s="67">
        <v>7</v>
      </c>
      <c r="L3" s="29">
        <v>0.05</v>
      </c>
      <c r="M3" s="29">
        <v>0.05</v>
      </c>
      <c r="N3" s="29">
        <v>0.05</v>
      </c>
      <c r="O3" s="29">
        <v>0.05</v>
      </c>
      <c r="P3" s="29">
        <v>0.05</v>
      </c>
      <c r="Q3" s="66"/>
      <c r="R3" s="66"/>
    </row>
    <row r="4" spans="1:18" x14ac:dyDescent="0.35">
      <c r="A4" s="51"/>
      <c r="B4" s="51"/>
      <c r="C4" s="55"/>
      <c r="D4" s="55"/>
      <c r="E4" s="7" t="s">
        <v>7929</v>
      </c>
      <c r="F4" s="66"/>
      <c r="G4" s="66"/>
      <c r="H4" s="66"/>
      <c r="I4" s="66"/>
      <c r="J4" s="66"/>
      <c r="K4" s="67">
        <v>4</v>
      </c>
      <c r="L4" s="66"/>
      <c r="M4" s="66"/>
      <c r="N4" s="66"/>
      <c r="O4" s="66"/>
      <c r="P4" s="66"/>
      <c r="Q4" s="66"/>
      <c r="R4" s="66"/>
    </row>
    <row r="5" spans="1:18" x14ac:dyDescent="0.35">
      <c r="A5" s="23" t="s">
        <v>7883</v>
      </c>
      <c r="B5" s="23" t="s">
        <v>7888</v>
      </c>
      <c r="C5" s="23" t="s">
        <v>7885</v>
      </c>
      <c r="D5" s="23" t="s">
        <v>7886</v>
      </c>
      <c r="E5" s="24" t="s">
        <v>7930</v>
      </c>
      <c r="F5" s="25"/>
      <c r="G5" s="26"/>
      <c r="H5" s="25"/>
      <c r="I5" s="27"/>
      <c r="J5" s="25"/>
      <c r="K5" s="25"/>
      <c r="L5" s="25"/>
      <c r="M5" s="25"/>
      <c r="N5" s="25"/>
      <c r="O5" s="25"/>
      <c r="P5" s="25"/>
      <c r="Q5" s="25"/>
      <c r="R5" s="25"/>
    </row>
    <row r="6" spans="1:18" x14ac:dyDescent="0.35">
      <c r="A6" s="146" t="str">
        <f>'Crisis Indicator Data'!A3</f>
        <v>Complex crisis in Afghanistan</v>
      </c>
      <c r="B6" s="147" t="str">
        <f>'Crisis Indicator Data'!B3</f>
        <v>Complex crisis</v>
      </c>
      <c r="C6" s="147" t="str">
        <f>'Crisis Indicator Data'!C3</f>
        <v>AFG001</v>
      </c>
      <c r="D6" s="147" t="str">
        <f>'Crisis Indicator Data'!D3</f>
        <v>Afghanistan</v>
      </c>
      <c r="E6" s="147" t="str">
        <f>'Crisis Indicator Data'!E3</f>
        <v>AFG</v>
      </c>
      <c r="F6" s="158">
        <f>IF('Crisis Indicator Data'!Q3="x","x",('Crisis Indicator Data'!Q3/1000000))</f>
        <v>5.88</v>
      </c>
      <c r="G6" s="158">
        <f>IF('Crisis Indicator Data'!R3="x","x",('Crisis Indicator Data'!R3/1000000))</f>
        <v>11.5</v>
      </c>
      <c r="H6" s="158">
        <f>IF('Crisis Indicator Data'!S3="x","x",('Crisis Indicator Data'!S3/1000000))</f>
        <v>15.1</v>
      </c>
      <c r="I6" s="158">
        <f>IF('Crisis Indicator Data'!T3="x","x",('Crisis Indicator Data'!T3/1000000))</f>
        <v>9.3000000000000007</v>
      </c>
      <c r="J6" s="158">
        <f>IF('Crisis Indicator Data'!U3="x","x",('Crisis Indicator Data'!U3/1000000))</f>
        <v>0.02</v>
      </c>
      <c r="K6" s="246">
        <f t="shared" ref="K6:K37" si="0">IF(H6="x","x",IF(SUM(H6:J6)=0,0,IF(LOG(SUM(H6:J6)*1000000)&lt;$K$4,0,IF(LOG(SUM(H6:J6)*1000000)&gt;$K$3,5,ROUND(5-(K$3-LOG(SUM(H6:J6)*1000000))/(K$3-K$4)*5,1)))))</f>
        <v>5</v>
      </c>
      <c r="L6" s="143">
        <f>IF(F6="x","x",(F6*1000000/VLOOKUP($C6,'Crisis Indicator Data'!$C$3:$H$198,5,FALSE)))</f>
        <v>0.14066985645933014</v>
      </c>
      <c r="M6" s="143">
        <f>IF(G6="x","x",(G6*1000000/VLOOKUP($C6,'Crisis Indicator Data'!$C$3:$H$198,5,FALSE)))</f>
        <v>0.27511961722488038</v>
      </c>
      <c r="N6" s="143">
        <f>IF(H6="x","x",(H6*1000000/VLOOKUP($C6,'Crisis Indicator Data'!$C$3:$H$198,5,FALSE)))</f>
        <v>0.36124401913875598</v>
      </c>
      <c r="O6" s="143">
        <f>IF(I6="x","x",(I6*1000000/VLOOKUP($C6,'Crisis Indicator Data'!$C$3:$H$198,5,FALSE)))</f>
        <v>0.22248803827751196</v>
      </c>
      <c r="P6" s="143">
        <f>IF(J6="x","x",(J6*1000000/VLOOKUP($C6,'Crisis Indicator Data'!$C$3:$H$198,5,FALSE)))</f>
        <v>4.7846889952153111E-4</v>
      </c>
      <c r="Q6" s="240">
        <f t="shared" ref="Q6:Q37" si="1">IF(N6="x","x",IF(OR(L6&gt;=$L$3,M6&gt;=$M$3,N6&gt;=$N$3,O6&gt;=$O$3,P6&gt;=$P$3),(IF(P6&gt;=$P$3,5,IF((O6+P6)&gt;=$O$3,4,IF((O6+P6+N6)&gt;=$N$3,3,IF((O6+P6+N6+M6)&gt;=$M$3,2,1)))))))</f>
        <v>4</v>
      </c>
      <c r="R6" s="240">
        <f t="shared" ref="R6:R37" si="2">IF(Q6="x","x",(AVERAGE(K6,Q6)))</f>
        <v>4.5</v>
      </c>
    </row>
    <row r="7" spans="1:18" x14ac:dyDescent="0.35">
      <c r="A7" s="146" t="str">
        <f>'Crisis Indicator Data'!A4</f>
        <v>Earthquake in Khost and Paktika</v>
      </c>
      <c r="B7" s="147" t="str">
        <f>'Crisis Indicator Data'!B4</f>
        <v>Earthquake</v>
      </c>
      <c r="C7" s="147" t="str">
        <f>'Crisis Indicator Data'!C4</f>
        <v>AFG005</v>
      </c>
      <c r="D7" s="147" t="str">
        <f>'Crisis Indicator Data'!D4</f>
        <v>Afghanistan</v>
      </c>
      <c r="E7" s="147" t="str">
        <f>'Crisis Indicator Data'!E4</f>
        <v>AFG</v>
      </c>
      <c r="F7" s="158">
        <f>IF('Crisis Indicator Data'!Q4="x","x",('Crisis Indicator Data'!Q4/1000000))</f>
        <v>1.484</v>
      </c>
      <c r="G7" s="158">
        <f>IF('Crisis Indicator Data'!R4="x","x",('Crisis Indicator Data'!R4/1000000))</f>
        <v>0</v>
      </c>
      <c r="H7" s="158">
        <f>IF('Crisis Indicator Data'!S4="x","x",('Crisis Indicator Data'!S4/1000000))</f>
        <v>0.36199999999999999</v>
      </c>
      <c r="I7" s="158">
        <f>IF('Crisis Indicator Data'!T4="x","x",('Crisis Indicator Data'!T4/1000000))</f>
        <v>0</v>
      </c>
      <c r="J7" s="158">
        <f>IF('Crisis Indicator Data'!U4="x","x",('Crisis Indicator Data'!U4/1000000))</f>
        <v>0</v>
      </c>
      <c r="K7" s="246">
        <f t="shared" si="0"/>
        <v>2.6</v>
      </c>
      <c r="L7" s="143">
        <f>IF(F7="x","x",(F7*1000000/VLOOKUP($C7,'Crisis Indicator Data'!$C$3:$H$198,5,FALSE)))</f>
        <v>0.80390032502708564</v>
      </c>
      <c r="M7" s="143">
        <f>IF(G7="x","x",(G7*1000000/VLOOKUP($C7,'Crisis Indicator Data'!$C$3:$H$198,5,FALSE)))</f>
        <v>0</v>
      </c>
      <c r="N7" s="143">
        <f>IF(H7="x","x",(H7*1000000/VLOOKUP($C7,'Crisis Indicator Data'!$C$3:$H$198,5,FALSE)))</f>
        <v>0.19609967497291442</v>
      </c>
      <c r="O7" s="143">
        <f>IF(I7="x","x",(I7*1000000/VLOOKUP($C7,'Crisis Indicator Data'!$C$3:$H$198,5,FALSE)))</f>
        <v>0</v>
      </c>
      <c r="P7" s="143">
        <f>IF(J7="x","x",(J7*1000000/VLOOKUP($C7,'Crisis Indicator Data'!$C$3:$H$198,5,FALSE)))</f>
        <v>0</v>
      </c>
      <c r="Q7" s="240">
        <f t="shared" si="1"/>
        <v>3</v>
      </c>
      <c r="R7" s="240">
        <f t="shared" si="2"/>
        <v>2.8</v>
      </c>
    </row>
    <row r="8" spans="1:18" x14ac:dyDescent="0.35">
      <c r="A8" s="146" t="str">
        <f>'Crisis Indicator Data'!A5</f>
        <v>Drought in South-West Angola</v>
      </c>
      <c r="B8" s="147" t="str">
        <f>'Crisis Indicator Data'!B5</f>
        <v>Food Security</v>
      </c>
      <c r="C8" s="147" t="str">
        <f>'Crisis Indicator Data'!C5</f>
        <v>AGO002</v>
      </c>
      <c r="D8" s="147" t="str">
        <f>'Crisis Indicator Data'!D5</f>
        <v>Angola</v>
      </c>
      <c r="E8" s="147" t="str">
        <f>'Crisis Indicator Data'!E5</f>
        <v>AGO</v>
      </c>
      <c r="F8" s="158">
        <f>IF('Crisis Indicator Data'!Q5="x","x",('Crisis Indicator Data'!Q5/1000000))</f>
        <v>0.48299999999999998</v>
      </c>
      <c r="G8" s="158">
        <f>IF('Crisis Indicator Data'!R5="x","x",('Crisis Indicator Data'!R5/1000000))</f>
        <v>0.68300000000000005</v>
      </c>
      <c r="H8" s="158">
        <f>IF('Crisis Indicator Data'!S5="x","x",('Crisis Indicator Data'!S5/1000000))</f>
        <v>1.167</v>
      </c>
      <c r="I8" s="158">
        <f>IF('Crisis Indicator Data'!T5="x","x",('Crisis Indicator Data'!T5/1000000))</f>
        <v>0.41699999999999998</v>
      </c>
      <c r="J8" s="158">
        <f>IF('Crisis Indicator Data'!U5="x","x",('Crisis Indicator Data'!U5/1000000))</f>
        <v>0</v>
      </c>
      <c r="K8" s="246">
        <f t="shared" si="0"/>
        <v>3.7</v>
      </c>
      <c r="L8" s="143">
        <f>IF(F8="x","x",(F8*1000000/VLOOKUP($C8,'Crisis Indicator Data'!$C$3:$H$198,5,FALSE)))</f>
        <v>0.17563636363636365</v>
      </c>
      <c r="M8" s="143">
        <f>IF(G8="x","x",(G8*1000000/VLOOKUP($C8,'Crisis Indicator Data'!$C$3:$H$198,5,FALSE)))</f>
        <v>0.24836363636363637</v>
      </c>
      <c r="N8" s="143">
        <f>IF(H8="x","x",(H8*1000000/VLOOKUP($C8,'Crisis Indicator Data'!$C$3:$H$198,5,FALSE)))</f>
        <v>0.42436363636363639</v>
      </c>
      <c r="O8" s="143">
        <f>IF(I8="x","x",(I8*1000000/VLOOKUP($C8,'Crisis Indicator Data'!$C$3:$H$198,5,FALSE)))</f>
        <v>0.15163636363636362</v>
      </c>
      <c r="P8" s="143">
        <f>IF(J8="x","x",(J8*1000000/VLOOKUP($C8,'Crisis Indicator Data'!$C$3:$H$198,5,FALSE)))</f>
        <v>0</v>
      </c>
      <c r="Q8" s="240">
        <f t="shared" si="1"/>
        <v>4</v>
      </c>
      <c r="R8" s="240">
        <f t="shared" si="2"/>
        <v>3.85</v>
      </c>
    </row>
    <row r="9" spans="1:18" x14ac:dyDescent="0.35">
      <c r="A9" s="146" t="str">
        <f>'Crisis Indicator Data'!A6</f>
        <v>Nagorno-Karabakh Conflict in Armenia</v>
      </c>
      <c r="B9" s="147" t="str">
        <f>'Crisis Indicator Data'!B6</f>
        <v>Conflict</v>
      </c>
      <c r="C9" s="147" t="str">
        <f>'Crisis Indicator Data'!C6</f>
        <v>ARM002</v>
      </c>
      <c r="D9" s="147" t="str">
        <f>'Crisis Indicator Data'!D6</f>
        <v>Armenia</v>
      </c>
      <c r="E9" s="147" t="str">
        <f>'Crisis Indicator Data'!E6</f>
        <v>ARM</v>
      </c>
      <c r="F9" s="158">
        <f>IF('Crisis Indicator Data'!Q6="x","x",('Crisis Indicator Data'!Q6/1000000))</f>
        <v>1.593</v>
      </c>
      <c r="G9" s="158">
        <f>IF('Crisis Indicator Data'!R6="x","x",('Crisis Indicator Data'!R6/1000000))</f>
        <v>7.0000000000000001E-3</v>
      </c>
      <c r="H9" s="158">
        <f>IF('Crisis Indicator Data'!S6="x","x",('Crisis Indicator Data'!S6/1000000))</f>
        <v>2.7E-2</v>
      </c>
      <c r="I9" s="158">
        <f>IF('Crisis Indicator Data'!T6="x","x",('Crisis Indicator Data'!T6/1000000))</f>
        <v>0</v>
      </c>
      <c r="J9" s="158">
        <f>IF('Crisis Indicator Data'!U6="x","x",('Crisis Indicator Data'!U6/1000000))</f>
        <v>0</v>
      </c>
      <c r="K9" s="246">
        <f t="shared" si="0"/>
        <v>0.7</v>
      </c>
      <c r="L9" s="143">
        <f>IF(F9="x","x",(F9*1000000/VLOOKUP($C9,'Crisis Indicator Data'!$C$3:$H$198,5,FALSE)))</f>
        <v>0.97970479704797053</v>
      </c>
      <c r="M9" s="143">
        <f>IF(G9="x","x",(G9*1000000/VLOOKUP($C9,'Crisis Indicator Data'!$C$3:$H$198,5,FALSE)))</f>
        <v>4.3050430504305041E-3</v>
      </c>
      <c r="N9" s="143">
        <f>IF(H9="x","x",(H9*1000000/VLOOKUP($C9,'Crisis Indicator Data'!$C$3:$H$198,5,FALSE)))</f>
        <v>1.6605166051660517E-2</v>
      </c>
      <c r="O9" s="143">
        <f>IF(I9="x","x",(I9*1000000/VLOOKUP($C9,'Crisis Indicator Data'!$C$3:$H$198,5,FALSE)))</f>
        <v>0</v>
      </c>
      <c r="P9" s="143">
        <f>IF(J9="x","x",(J9*1000000/VLOOKUP($C9,'Crisis Indicator Data'!$C$3:$H$198,5,FALSE)))</f>
        <v>0</v>
      </c>
      <c r="Q9" s="240">
        <f t="shared" si="1"/>
        <v>1</v>
      </c>
      <c r="R9" s="240">
        <f t="shared" si="2"/>
        <v>0.85</v>
      </c>
    </row>
    <row r="10" spans="1:18" x14ac:dyDescent="0.35">
      <c r="A10" s="146" t="str">
        <f>'Crisis Indicator Data'!A7</f>
        <v>Nagorno-Karabakh conflict in Azerbaijan</v>
      </c>
      <c r="B10" s="147" t="str">
        <f>'Crisis Indicator Data'!B7</f>
        <v>Conflict</v>
      </c>
      <c r="C10" s="147" t="str">
        <f>'Crisis Indicator Data'!C7</f>
        <v>AZE002</v>
      </c>
      <c r="D10" s="147" t="str">
        <f>'Crisis Indicator Data'!D7</f>
        <v>Azerbaijan</v>
      </c>
      <c r="E10" s="147" t="str">
        <f>'Crisis Indicator Data'!E7</f>
        <v>AZE</v>
      </c>
      <c r="F10" s="158" t="str">
        <f>IF('Crisis Indicator Data'!Q7="x","x",('Crisis Indicator Data'!Q7/1000000))</f>
        <v>x</v>
      </c>
      <c r="G10" s="158">
        <f>IF('Crisis Indicator Data'!R7="x","x",('Crisis Indicator Data'!R7/1000000))</f>
        <v>2.8260000000000001</v>
      </c>
      <c r="H10" s="158" t="str">
        <f>IF('Crisis Indicator Data'!S7="x","x",('Crisis Indicator Data'!S7/1000000))</f>
        <v>x</v>
      </c>
      <c r="I10" s="158" t="str">
        <f>IF('Crisis Indicator Data'!T7="x","x",('Crisis Indicator Data'!T7/1000000))</f>
        <v>x</v>
      </c>
      <c r="J10" s="158" t="str">
        <f>IF('Crisis Indicator Data'!U7="x","x",('Crisis Indicator Data'!U7/1000000))</f>
        <v>x</v>
      </c>
      <c r="K10" s="246" t="str">
        <f t="shared" si="0"/>
        <v>x</v>
      </c>
      <c r="L10" s="143" t="str">
        <f>IF(F10="x","x",(F10*1000000/VLOOKUP($C10,'Crisis Indicator Data'!$C$3:$H$198,5,FALSE)))</f>
        <v>x</v>
      </c>
      <c r="M10" s="143">
        <f>IF(G10="x","x",(G10*1000000/VLOOKUP($C10,'Crisis Indicator Data'!$C$3:$H$198,5,FALSE)))</f>
        <v>0.48110316649642493</v>
      </c>
      <c r="N10" s="143" t="str">
        <f>IF(H10="x","x",(H10*1000000/VLOOKUP($C10,'Crisis Indicator Data'!$C$3:$H$198,5,FALSE)))</f>
        <v>x</v>
      </c>
      <c r="O10" s="143" t="str">
        <f>IF(I10="x","x",(I10*1000000/VLOOKUP($C10,'Crisis Indicator Data'!$C$3:$H$198,5,FALSE)))</f>
        <v>x</v>
      </c>
      <c r="P10" s="143" t="str">
        <f>IF(J10="x","x",(J10*1000000/VLOOKUP($C10,'Crisis Indicator Data'!$C$3:$H$198,5,FALSE)))</f>
        <v>x</v>
      </c>
      <c r="Q10" s="240" t="str">
        <f t="shared" si="1"/>
        <v>x</v>
      </c>
      <c r="R10" s="240" t="str">
        <f t="shared" si="2"/>
        <v>x</v>
      </c>
    </row>
    <row r="11" spans="1:18" x14ac:dyDescent="0.35">
      <c r="A11" s="146" t="str">
        <f>'Crisis Indicator Data'!A8</f>
        <v>Complex in Burundi</v>
      </c>
      <c r="B11" s="147" t="str">
        <f>'Crisis Indicator Data'!B8</f>
        <v>Complex crisis</v>
      </c>
      <c r="C11" s="147" t="str">
        <f>'Crisis Indicator Data'!C8</f>
        <v>BDI001</v>
      </c>
      <c r="D11" s="147" t="str">
        <f>'Crisis Indicator Data'!D8</f>
        <v>Burundi</v>
      </c>
      <c r="E11" s="147" t="str">
        <f>'Crisis Indicator Data'!E8</f>
        <v>BDI</v>
      </c>
      <c r="F11" s="158">
        <f>IF('Crisis Indicator Data'!Q8="x","x",('Crisis Indicator Data'!Q8/1000000))</f>
        <v>0</v>
      </c>
      <c r="G11" s="158">
        <f>IF('Crisis Indicator Data'!R8="x","x",('Crisis Indicator Data'!R8/1000000))</f>
        <v>11.2</v>
      </c>
      <c r="H11" s="158">
        <f>IF('Crisis Indicator Data'!S8="x","x",('Crisis Indicator Data'!S8/1000000))</f>
        <v>1.6919999999999999</v>
      </c>
      <c r="I11" s="158">
        <f>IF('Crisis Indicator Data'!T8="x","x",('Crisis Indicator Data'!T8/1000000))</f>
        <v>0.108</v>
      </c>
      <c r="J11" s="158">
        <f>IF('Crisis Indicator Data'!U8="x","x",('Crisis Indicator Data'!U8/1000000))</f>
        <v>0</v>
      </c>
      <c r="K11" s="246">
        <f t="shared" si="0"/>
        <v>3.8</v>
      </c>
      <c r="L11" s="143">
        <f>IF(F11="x","x",(F11*1000000/VLOOKUP($C11,'Crisis Indicator Data'!$C$3:$H$198,5,FALSE)))</f>
        <v>0</v>
      </c>
      <c r="M11" s="143">
        <f>IF(G11="x","x",(G11*1000000/VLOOKUP($C11,'Crisis Indicator Data'!$C$3:$H$198,5,FALSE)))</f>
        <v>0.86153846153846159</v>
      </c>
      <c r="N11" s="143">
        <f>IF(H11="x","x",(H11*1000000/VLOOKUP($C11,'Crisis Indicator Data'!$C$3:$H$198,5,FALSE)))</f>
        <v>0.13015384615384615</v>
      </c>
      <c r="O11" s="143">
        <f>IF(I11="x","x",(I11*1000000/VLOOKUP($C11,'Crisis Indicator Data'!$C$3:$H$198,5,FALSE)))</f>
        <v>8.3076923076923076E-3</v>
      </c>
      <c r="P11" s="143">
        <f>IF(J11="x","x",(J11*1000000/VLOOKUP($C11,'Crisis Indicator Data'!$C$3:$H$198,5,FALSE)))</f>
        <v>0</v>
      </c>
      <c r="Q11" s="240">
        <f t="shared" si="1"/>
        <v>3</v>
      </c>
      <c r="R11" s="240">
        <f t="shared" si="2"/>
        <v>3.4</v>
      </c>
    </row>
    <row r="12" spans="1:18" x14ac:dyDescent="0.35">
      <c r="A12" s="146" t="str">
        <f>'Crisis Indicator Data'!A9</f>
        <v>Conflict in Burkina Faso</v>
      </c>
      <c r="B12" s="147" t="str">
        <f>'Crisis Indicator Data'!B9</f>
        <v>Conflict</v>
      </c>
      <c r="C12" s="147" t="str">
        <f>'Crisis Indicator Data'!C9</f>
        <v>BFA002</v>
      </c>
      <c r="D12" s="147" t="str">
        <f>'Crisis Indicator Data'!D9</f>
        <v>Burkina Faso</v>
      </c>
      <c r="E12" s="147" t="str">
        <f>'Crisis Indicator Data'!E9</f>
        <v>BFA</v>
      </c>
      <c r="F12" s="158">
        <f>IF('Crisis Indicator Data'!Q9="x","x",('Crisis Indicator Data'!Q9/1000000))</f>
        <v>8.1000000000000003E-2</v>
      </c>
      <c r="G12" s="158">
        <f>IF('Crisis Indicator Data'!R9="x","x",('Crisis Indicator Data'!R9/1000000))</f>
        <v>2</v>
      </c>
      <c r="H12" s="158">
        <f>IF('Crisis Indicator Data'!S9="x","x",('Crisis Indicator Data'!S9/1000000))</f>
        <v>0.98299999999999998</v>
      </c>
      <c r="I12" s="158">
        <f>IF('Crisis Indicator Data'!T9="x","x",('Crisis Indicator Data'!T9/1000000))</f>
        <v>0.17499999999999999</v>
      </c>
      <c r="J12" s="158">
        <f>IF('Crisis Indicator Data'!U9="x","x",('Crisis Indicator Data'!U9/1000000))</f>
        <v>0.28399999999999997</v>
      </c>
      <c r="K12" s="246">
        <f t="shared" si="0"/>
        <v>3.6</v>
      </c>
      <c r="L12" s="143">
        <f>IF(F12="x","x",(F12*1000000/VLOOKUP($C12,'Crisis Indicator Data'!$C$3:$H$198,5,FALSE)))</f>
        <v>2.2991768379222254E-2</v>
      </c>
      <c r="M12" s="143">
        <f>IF(G12="x","x",(G12*1000000/VLOOKUP($C12,'Crisis Indicator Data'!$C$3:$H$198,5,FALSE)))</f>
        <v>0.56769798467215438</v>
      </c>
      <c r="N12" s="143">
        <f>IF(H12="x","x",(H12*1000000/VLOOKUP($C12,'Crisis Indicator Data'!$C$3:$H$198,5,FALSE)))</f>
        <v>0.27902355946636387</v>
      </c>
      <c r="O12" s="143">
        <f>IF(I12="x","x",(I12*1000000/VLOOKUP($C12,'Crisis Indicator Data'!$C$3:$H$198,5,FALSE)))</f>
        <v>4.9673573658813509E-2</v>
      </c>
      <c r="P12" s="143">
        <f>IF(J12="x","x",(J12*1000000/VLOOKUP($C12,'Crisis Indicator Data'!$C$3:$H$198,5,FALSE)))</f>
        <v>8.0613113823445923E-2</v>
      </c>
      <c r="Q12" s="240">
        <f t="shared" si="1"/>
        <v>5</v>
      </c>
      <c r="R12" s="240">
        <f t="shared" si="2"/>
        <v>4.3</v>
      </c>
    </row>
    <row r="13" spans="1:18" x14ac:dyDescent="0.35">
      <c r="A13" s="146" t="str">
        <f>'Crisis Indicator Data'!A10</f>
        <v>Mutliple crises in Bangladesh</v>
      </c>
      <c r="B13" s="147" t="str">
        <f>'Crisis Indicator Data'!B10</f>
        <v>Multiple crises country</v>
      </c>
      <c r="C13" s="147" t="str">
        <f>'Crisis Indicator Data'!C10</f>
        <v>BGD001</v>
      </c>
      <c r="D13" s="147" t="str">
        <f>'Crisis Indicator Data'!D10</f>
        <v>Bangladesh</v>
      </c>
      <c r="E13" s="147" t="str">
        <f>'Crisis Indicator Data'!E10</f>
        <v>BGD</v>
      </c>
      <c r="F13" s="158">
        <f>IF('Crisis Indicator Data'!Q10="x","x",('Crisis Indicator Data'!Q10/1000000))</f>
        <v>44.283000000000001</v>
      </c>
      <c r="G13" s="158">
        <f>IF('Crisis Indicator Data'!R10="x","x",('Crisis Indicator Data'!R10/1000000))</f>
        <v>3.8</v>
      </c>
      <c r="H13" s="158">
        <f>IF('Crisis Indicator Data'!S10="x","x",('Crisis Indicator Data'!S10/1000000))</f>
        <v>3.3460000000000001</v>
      </c>
      <c r="I13" s="158">
        <f>IF('Crisis Indicator Data'!T10="x","x",('Crisis Indicator Data'!T10/1000000))</f>
        <v>1.522</v>
      </c>
      <c r="J13" s="158">
        <f>IF('Crisis Indicator Data'!U10="x","x",('Crisis Indicator Data'!U10/1000000))</f>
        <v>0</v>
      </c>
      <c r="K13" s="246">
        <f t="shared" si="0"/>
        <v>4.5</v>
      </c>
      <c r="L13" s="143">
        <f>IF(F13="x","x",(F13*1000000/VLOOKUP($C13,'Crisis Indicator Data'!$C$3:$H$198,5,FALSE)))</f>
        <v>0.83630148627976808</v>
      </c>
      <c r="M13" s="143">
        <f>IF(G13="x","x",(G13*1000000/VLOOKUP($C13,'Crisis Indicator Data'!$C$3:$H$198,5,FALSE)))</f>
        <v>7.1764461483258102E-2</v>
      </c>
      <c r="N13" s="143">
        <f>IF(H13="x","x",(H13*1000000/VLOOKUP($C13,'Crisis Indicator Data'!$C$3:$H$198,5,FALSE)))</f>
        <v>6.3190496874468843E-2</v>
      </c>
      <c r="O13" s="143">
        <f>IF(I13="x","x",(I13*1000000/VLOOKUP($C13,'Crisis Indicator Data'!$C$3:$H$198,5,FALSE)))</f>
        <v>2.8743555362504957E-2</v>
      </c>
      <c r="P13" s="143">
        <f>IF(J13="x","x",(J13*1000000/VLOOKUP($C13,'Crisis Indicator Data'!$C$3:$H$198,5,FALSE)))</f>
        <v>0</v>
      </c>
      <c r="Q13" s="240">
        <f t="shared" si="1"/>
        <v>3</v>
      </c>
      <c r="R13" s="240">
        <f t="shared" si="2"/>
        <v>3.75</v>
      </c>
    </row>
    <row r="14" spans="1:18" x14ac:dyDescent="0.35">
      <c r="A14" s="146" t="str">
        <f>'Crisis Indicator Data'!A11</f>
        <v>Rohingya refugee crisis</v>
      </c>
      <c r="B14" s="147" t="str">
        <f>'Crisis Indicator Data'!B11</f>
        <v>International displacement</v>
      </c>
      <c r="C14" s="147" t="str">
        <f>'Crisis Indicator Data'!C11</f>
        <v>BGD002</v>
      </c>
      <c r="D14" s="147" t="str">
        <f>'Crisis Indicator Data'!D11</f>
        <v>Bangladesh</v>
      </c>
      <c r="E14" s="147" t="str">
        <f>'Crisis Indicator Data'!E11</f>
        <v>BGD</v>
      </c>
      <c r="F14" s="158">
        <f>IF('Crisis Indicator Data'!Q11="x","x",('Crisis Indicator Data'!Q11/1000000))</f>
        <v>4.0000000000000001E-3</v>
      </c>
      <c r="G14" s="158">
        <f>IF('Crisis Indicator Data'!R11="x","x",('Crisis Indicator Data'!R11/1000000))</f>
        <v>3.9E-2</v>
      </c>
      <c r="H14" s="158">
        <f>IF('Crisis Indicator Data'!S11="x","x",('Crisis Indicator Data'!S11/1000000))</f>
        <v>1.468</v>
      </c>
      <c r="I14" s="158">
        <f>IF('Crisis Indicator Data'!T11="x","x",('Crisis Indicator Data'!T11/1000000))</f>
        <v>0</v>
      </c>
      <c r="J14" s="158">
        <f>IF('Crisis Indicator Data'!U11="x","x",('Crisis Indicator Data'!U11/1000000))</f>
        <v>0</v>
      </c>
      <c r="K14" s="246">
        <f t="shared" si="0"/>
        <v>3.6</v>
      </c>
      <c r="L14" s="143">
        <f>IF(F14="x","x",(F14*1000000/VLOOKUP($C14,'Crisis Indicator Data'!$C$3:$H$198,5,FALSE)))</f>
        <v>2.7247956403269754E-3</v>
      </c>
      <c r="M14" s="143">
        <f>IF(G14="x","x",(G14*1000000/VLOOKUP($C14,'Crisis Indicator Data'!$C$3:$H$198,5,FALSE)))</f>
        <v>2.6566757493188011E-2</v>
      </c>
      <c r="N14" s="143">
        <f>IF(H14="x","x",(H14*1000000/VLOOKUP($C14,'Crisis Indicator Data'!$C$3:$H$198,5,FALSE)))</f>
        <v>1</v>
      </c>
      <c r="O14" s="143">
        <f>IF(I14="x","x",(I14*1000000/VLOOKUP($C14,'Crisis Indicator Data'!$C$3:$H$198,5,FALSE)))</f>
        <v>0</v>
      </c>
      <c r="P14" s="143">
        <f>IF(J14="x","x",(J14*1000000/VLOOKUP($C14,'Crisis Indicator Data'!$C$3:$H$198,5,FALSE)))</f>
        <v>0</v>
      </c>
      <c r="Q14" s="240">
        <f t="shared" si="1"/>
        <v>3</v>
      </c>
      <c r="R14" s="240">
        <f t="shared" si="2"/>
        <v>3.3</v>
      </c>
    </row>
    <row r="15" spans="1:18" x14ac:dyDescent="0.35">
      <c r="A15" s="146" t="str">
        <f>'Crisis Indicator Data'!A12</f>
        <v>2022 Floods in Bangladesh</v>
      </c>
      <c r="B15" s="147" t="str">
        <f>'Crisis Indicator Data'!B12</f>
        <v>Flood</v>
      </c>
      <c r="C15" s="147" t="str">
        <f>'Crisis Indicator Data'!C12</f>
        <v>BGD008</v>
      </c>
      <c r="D15" s="147" t="str">
        <f>'Crisis Indicator Data'!D12</f>
        <v>Bangladesh</v>
      </c>
      <c r="E15" s="147" t="str">
        <f>'Crisis Indicator Data'!E12</f>
        <v>BGD</v>
      </c>
      <c r="F15" s="158">
        <f>IF('Crisis Indicator Data'!Q12="x","x",('Crisis Indicator Data'!Q12/1000000))</f>
        <v>44.283000000000001</v>
      </c>
      <c r="G15" s="158">
        <f>IF('Crisis Indicator Data'!R12="x","x",('Crisis Indicator Data'!R12/1000000))</f>
        <v>3.8</v>
      </c>
      <c r="H15" s="158">
        <f>IF('Crisis Indicator Data'!S12="x","x",('Crisis Indicator Data'!S12/1000000))</f>
        <v>1.8779999999999999</v>
      </c>
      <c r="I15" s="158">
        <f>IF('Crisis Indicator Data'!T12="x","x",('Crisis Indicator Data'!T12/1000000))</f>
        <v>1.522</v>
      </c>
      <c r="J15" s="158">
        <f>IF('Crisis Indicator Data'!U12="x","x",('Crisis Indicator Data'!U12/1000000))</f>
        <v>0</v>
      </c>
      <c r="K15" s="246">
        <f t="shared" si="0"/>
        <v>4.2</v>
      </c>
      <c r="L15" s="143">
        <f>IF(F15="x","x",(F15*1000000/VLOOKUP($C15,'Crisis Indicator Data'!$C$3:$H$198,5,FALSE)))</f>
        <v>0.8601480100227259</v>
      </c>
      <c r="M15" s="143">
        <f>IF(G15="x","x",(G15*1000000/VLOOKUP($C15,'Crisis Indicator Data'!$C$3:$H$198,5,FALSE)))</f>
        <v>7.3810772488005744E-2</v>
      </c>
      <c r="N15" s="143">
        <f>IF(H15="x","x",(H15*1000000/VLOOKUP($C15,'Crisis Indicator Data'!$C$3:$H$198,5,FALSE)))</f>
        <v>3.6478060719072315E-2</v>
      </c>
      <c r="O15" s="143">
        <f>IF(I15="x","x",(I15*1000000/VLOOKUP($C15,'Crisis Indicator Data'!$C$3:$H$198,5,FALSE)))</f>
        <v>2.9563156770195987E-2</v>
      </c>
      <c r="P15" s="143">
        <f>IF(J15="x","x",(J15*1000000/VLOOKUP($C15,'Crisis Indicator Data'!$C$3:$H$198,5,FALSE)))</f>
        <v>0</v>
      </c>
      <c r="Q15" s="240">
        <f t="shared" si="1"/>
        <v>3</v>
      </c>
      <c r="R15" s="240">
        <f t="shared" si="2"/>
        <v>3.6</v>
      </c>
    </row>
    <row r="16" spans="1:18" x14ac:dyDescent="0.35">
      <c r="A16" s="146" t="str">
        <f>'Crisis Indicator Data'!A13</f>
        <v>Country level Brazil</v>
      </c>
      <c r="B16" s="147" t="str">
        <f>'Crisis Indicator Data'!B13</f>
        <v>Multiple crises country</v>
      </c>
      <c r="C16" s="147" t="str">
        <f>'Crisis Indicator Data'!C13</f>
        <v>BRA001</v>
      </c>
      <c r="D16" s="147" t="str">
        <f>'Crisis Indicator Data'!D13</f>
        <v>Brazil</v>
      </c>
      <c r="E16" s="147" t="str">
        <f>'Crisis Indicator Data'!E13</f>
        <v>BRA</v>
      </c>
      <c r="F16" s="158">
        <f>IF('Crisis Indicator Data'!Q13="x","x",('Crisis Indicator Data'!Q13/1000000))</f>
        <v>178.45400000000001</v>
      </c>
      <c r="G16" s="158">
        <f>IF('Crisis Indicator Data'!R13="x","x",('Crisis Indicator Data'!R13/1000000))</f>
        <v>0.42399999999999999</v>
      </c>
      <c r="H16" s="158">
        <f>IF('Crisis Indicator Data'!S13="x","x",('Crisis Indicator Data'!S13/1000000))</f>
        <v>0.38200000000000001</v>
      </c>
      <c r="I16" s="158">
        <f>IF('Crisis Indicator Data'!T13="x","x",('Crisis Indicator Data'!T13/1000000))</f>
        <v>0</v>
      </c>
      <c r="J16" s="158">
        <f>IF('Crisis Indicator Data'!U13="x","x",('Crisis Indicator Data'!U13/1000000))</f>
        <v>0</v>
      </c>
      <c r="K16" s="246">
        <f t="shared" si="0"/>
        <v>2.6</v>
      </c>
      <c r="L16" s="143">
        <f>IF(F16="x","x",(F16*1000000/VLOOKUP($C16,'Crisis Indicator Data'!$C$3:$H$198,5,FALSE)))</f>
        <v>0.99550929102583408</v>
      </c>
      <c r="M16" s="143">
        <f>IF(G16="x","x",(G16*1000000/VLOOKUP($C16,'Crisis Indicator Data'!$C$3:$H$198,5,FALSE)))</f>
        <v>2.3652926770761857E-3</v>
      </c>
      <c r="N16" s="143">
        <f>IF(H16="x","x",(H16*1000000/VLOOKUP($C16,'Crisis Indicator Data'!$C$3:$H$198,5,FALSE)))</f>
        <v>2.1309948175544883E-3</v>
      </c>
      <c r="O16" s="143">
        <f>IF(I16="x","x",(I16*1000000/VLOOKUP($C16,'Crisis Indicator Data'!$C$3:$H$198,5,FALSE)))</f>
        <v>0</v>
      </c>
      <c r="P16" s="143">
        <f>IF(J16="x","x",(J16*1000000/VLOOKUP($C16,'Crisis Indicator Data'!$C$3:$H$198,5,FALSE)))</f>
        <v>0</v>
      </c>
      <c r="Q16" s="240">
        <f t="shared" si="1"/>
        <v>1</v>
      </c>
      <c r="R16" s="240">
        <f t="shared" si="2"/>
        <v>1.8</v>
      </c>
    </row>
    <row r="17" spans="1:18" x14ac:dyDescent="0.35">
      <c r="A17" s="146" t="str">
        <f>'Crisis Indicator Data'!A14</f>
        <v>Venezuela displacement in Brazil</v>
      </c>
      <c r="B17" s="147" t="str">
        <f>'Crisis Indicator Data'!B14</f>
        <v>International displacement</v>
      </c>
      <c r="C17" s="147" t="str">
        <f>'Crisis Indicator Data'!C14</f>
        <v>BRA002</v>
      </c>
      <c r="D17" s="147" t="str">
        <f>'Crisis Indicator Data'!D14</f>
        <v>Brazil</v>
      </c>
      <c r="E17" s="147" t="str">
        <f>'Crisis Indicator Data'!E14</f>
        <v>BRA</v>
      </c>
      <c r="F17" s="158">
        <f>IF('Crisis Indicator Data'!Q14="x","x",('Crisis Indicator Data'!Q14/1000000))</f>
        <v>80.831000000000003</v>
      </c>
      <c r="G17" s="158">
        <f>IF('Crisis Indicator Data'!R14="x","x",('Crisis Indicator Data'!R14/1000000))</f>
        <v>0.17899999999999999</v>
      </c>
      <c r="H17" s="158">
        <f>IF('Crisis Indicator Data'!S14="x","x",('Crisis Indicator Data'!S14/1000000))</f>
        <v>0.312</v>
      </c>
      <c r="I17" s="158">
        <f>IF('Crisis Indicator Data'!T14="x","x",('Crisis Indicator Data'!T14/1000000))</f>
        <v>0</v>
      </c>
      <c r="J17" s="158">
        <f>IF('Crisis Indicator Data'!U14="x","x",('Crisis Indicator Data'!U14/1000000))</f>
        <v>0</v>
      </c>
      <c r="K17" s="246">
        <f t="shared" si="0"/>
        <v>2.5</v>
      </c>
      <c r="L17" s="143">
        <f>IF(F17="x","x",(F17*1000000/VLOOKUP($C17,'Crisis Indicator Data'!$C$3:$H$198,5,FALSE)))</f>
        <v>0.99396227343154375</v>
      </c>
      <c r="M17" s="143">
        <f>IF(G17="x","x",(G17*1000000/VLOOKUP($C17,'Crisis Indicator Data'!$C$3:$H$198,5,FALSE)))</f>
        <v>2.2011263864636877E-3</v>
      </c>
      <c r="N17" s="143">
        <f>IF(H17="x","x",(H17*1000000/VLOOKUP($C17,'Crisis Indicator Data'!$C$3:$H$198,5,FALSE)))</f>
        <v>3.8366001819925728E-3</v>
      </c>
      <c r="O17" s="143">
        <f>IF(I17="x","x",(I17*1000000/VLOOKUP($C17,'Crisis Indicator Data'!$C$3:$H$198,5,FALSE)))</f>
        <v>0</v>
      </c>
      <c r="P17" s="143">
        <f>IF(J17="x","x",(J17*1000000/VLOOKUP($C17,'Crisis Indicator Data'!$C$3:$H$198,5,FALSE)))</f>
        <v>0</v>
      </c>
      <c r="Q17" s="240">
        <f t="shared" si="1"/>
        <v>1</v>
      </c>
      <c r="R17" s="240">
        <f t="shared" si="2"/>
        <v>1.75</v>
      </c>
    </row>
    <row r="18" spans="1:18" x14ac:dyDescent="0.35">
      <c r="A18" s="146" t="str">
        <f>'Crisis Indicator Data'!A15</f>
        <v>Floods in rainy season 2022</v>
      </c>
      <c r="B18" s="147" t="str">
        <f>'Crisis Indicator Data'!B15</f>
        <v>Flood</v>
      </c>
      <c r="C18" s="147" t="str">
        <f>'Crisis Indicator Data'!C15</f>
        <v>BRA003</v>
      </c>
      <c r="D18" s="147" t="str">
        <f>'Crisis Indicator Data'!D15</f>
        <v>Brazil</v>
      </c>
      <c r="E18" s="147" t="str">
        <f>'Crisis Indicator Data'!E15</f>
        <v>BRA</v>
      </c>
      <c r="F18" s="158">
        <f>IF('Crisis Indicator Data'!Q15="x","x",('Crisis Indicator Data'!Q15/1000000))</f>
        <v>97.623000000000005</v>
      </c>
      <c r="G18" s="158">
        <f>IF('Crisis Indicator Data'!R15="x","x",('Crisis Indicator Data'!R15/1000000))</f>
        <v>0.245</v>
      </c>
      <c r="H18" s="158">
        <f>IF('Crisis Indicator Data'!S15="x","x",('Crisis Indicator Data'!S15/1000000))</f>
        <v>7.0000000000000007E-2</v>
      </c>
      <c r="I18" s="158">
        <f>IF('Crisis Indicator Data'!T15="x","x",('Crisis Indicator Data'!T15/1000000))</f>
        <v>0</v>
      </c>
      <c r="J18" s="158">
        <f>IF('Crisis Indicator Data'!U15="x","x",('Crisis Indicator Data'!U15/1000000))</f>
        <v>0</v>
      </c>
      <c r="K18" s="246">
        <f t="shared" si="0"/>
        <v>1.4</v>
      </c>
      <c r="L18" s="143">
        <f>IF(F18="x","x",(F18*1000000/VLOOKUP($C18,'Crisis Indicator Data'!$C$3:$H$198,5,FALSE)))</f>
        <v>0.99678367947068558</v>
      </c>
      <c r="M18" s="143">
        <f>IF(G18="x","x",(G18*1000000/VLOOKUP($C18,'Crisis Indicator Data'!$C$3:$H$198,5,FALSE)))</f>
        <v>2.5015826339112499E-3</v>
      </c>
      <c r="N18" s="143">
        <f>IF(H18="x","x",(H18*1000000/VLOOKUP($C18,'Crisis Indicator Data'!$C$3:$H$198,5,FALSE)))</f>
        <v>7.1473789540321426E-4</v>
      </c>
      <c r="O18" s="143">
        <f>IF(I18="x","x",(I18*1000000/VLOOKUP($C18,'Crisis Indicator Data'!$C$3:$H$198,5,FALSE)))</f>
        <v>0</v>
      </c>
      <c r="P18" s="143">
        <f>IF(J18="x","x",(J18*1000000/VLOOKUP($C18,'Crisis Indicator Data'!$C$3:$H$198,5,FALSE)))</f>
        <v>0</v>
      </c>
      <c r="Q18" s="240">
        <f t="shared" si="1"/>
        <v>1</v>
      </c>
      <c r="R18" s="240">
        <f t="shared" si="2"/>
        <v>1.2</v>
      </c>
    </row>
    <row r="19" spans="1:18" x14ac:dyDescent="0.35">
      <c r="A19" s="146" t="str">
        <f>'Crisis Indicator Data'!A16</f>
        <v>Complex crisis in CAR</v>
      </c>
      <c r="B19" s="147" t="str">
        <f>'Crisis Indicator Data'!B16</f>
        <v>Complex crisis</v>
      </c>
      <c r="C19" s="147" t="str">
        <f>'Crisis Indicator Data'!C16</f>
        <v>CAF001</v>
      </c>
      <c r="D19" s="147" t="str">
        <f>'Crisis Indicator Data'!D16</f>
        <v>CAR</v>
      </c>
      <c r="E19" s="147" t="str">
        <f>'Crisis Indicator Data'!E16</f>
        <v>CAF</v>
      </c>
      <c r="F19" s="158">
        <f>IF('Crisis Indicator Data'!Q16="x","x",('Crisis Indicator Data'!Q16/1000000))</f>
        <v>0</v>
      </c>
      <c r="G19" s="158">
        <f>IF('Crisis Indicator Data'!R16="x","x",('Crisis Indicator Data'!R16/1000000))</f>
        <v>2.7</v>
      </c>
      <c r="H19" s="158">
        <f>IF('Crisis Indicator Data'!S16="x","x",('Crisis Indicator Data'!S16/1000000))</f>
        <v>0.748</v>
      </c>
      <c r="I19" s="158">
        <f>IF('Crisis Indicator Data'!T16="x","x",('Crisis Indicator Data'!T16/1000000))</f>
        <v>1.452</v>
      </c>
      <c r="J19" s="158">
        <f>IF('Crisis Indicator Data'!U16="x","x",('Crisis Indicator Data'!U16/1000000))</f>
        <v>0</v>
      </c>
      <c r="K19" s="246">
        <f t="shared" si="0"/>
        <v>3.9</v>
      </c>
      <c r="L19" s="143">
        <f>IF(F19="x","x",(F19*1000000/VLOOKUP($C19,'Crisis Indicator Data'!$C$3:$H$198,5,FALSE)))</f>
        <v>0</v>
      </c>
      <c r="M19" s="143">
        <f>IF(G19="x","x",(G19*1000000/VLOOKUP($C19,'Crisis Indicator Data'!$C$3:$H$198,5,FALSE)))</f>
        <v>0.55102040816326525</v>
      </c>
      <c r="N19" s="143">
        <f>IF(H19="x","x",(H19*1000000/VLOOKUP($C19,'Crisis Indicator Data'!$C$3:$H$198,5,FALSE)))</f>
        <v>0.15265306122448979</v>
      </c>
      <c r="O19" s="143">
        <f>IF(I19="x","x",(I19*1000000/VLOOKUP($C19,'Crisis Indicator Data'!$C$3:$H$198,5,FALSE)))</f>
        <v>0.2963265306122449</v>
      </c>
      <c r="P19" s="143">
        <f>IF(J19="x","x",(J19*1000000/VLOOKUP($C19,'Crisis Indicator Data'!$C$3:$H$198,5,FALSE)))</f>
        <v>0</v>
      </c>
      <c r="Q19" s="240">
        <f t="shared" si="1"/>
        <v>4</v>
      </c>
      <c r="R19" s="240">
        <f t="shared" si="2"/>
        <v>3.95</v>
      </c>
    </row>
    <row r="20" spans="1:18" x14ac:dyDescent="0.35">
      <c r="A20" s="146" t="str">
        <f>'Crisis Indicator Data'!A17</f>
        <v>Venezuela displacement in Chile</v>
      </c>
      <c r="B20" s="147" t="str">
        <f>'Crisis Indicator Data'!B17</f>
        <v>International displacement</v>
      </c>
      <c r="C20" s="147" t="str">
        <f>'Crisis Indicator Data'!C17</f>
        <v>CHL002</v>
      </c>
      <c r="D20" s="147" t="str">
        <f>'Crisis Indicator Data'!D17</f>
        <v>Chile</v>
      </c>
      <c r="E20" s="147" t="str">
        <f>'Crisis Indicator Data'!E17</f>
        <v>CHL</v>
      </c>
      <c r="F20" s="158">
        <f>IF('Crisis Indicator Data'!Q17="x","x",('Crisis Indicator Data'!Q17/1000000))</f>
        <v>0</v>
      </c>
      <c r="G20" s="158">
        <f>IF('Crisis Indicator Data'!R17="x","x",('Crisis Indicator Data'!R17/1000000))</f>
        <v>18.364999999999998</v>
      </c>
      <c r="H20" s="158">
        <f>IF('Crisis Indicator Data'!S17="x","x",('Crisis Indicator Data'!S17/1000000))</f>
        <v>0.48099999999999998</v>
      </c>
      <c r="I20" s="158">
        <f>IF('Crisis Indicator Data'!T17="x","x",('Crisis Indicator Data'!T17/1000000))</f>
        <v>0</v>
      </c>
      <c r="J20" s="158">
        <f>IF('Crisis Indicator Data'!U17="x","x",('Crisis Indicator Data'!U17/1000000))</f>
        <v>0</v>
      </c>
      <c r="K20" s="246">
        <f t="shared" si="0"/>
        <v>2.8</v>
      </c>
      <c r="L20" s="143">
        <f>IF(F20="x","x",(F20*1000000/VLOOKUP($C20,'Crisis Indicator Data'!$C$3:$H$198,5,FALSE)))</f>
        <v>0</v>
      </c>
      <c r="M20" s="143">
        <f>IF(G20="x","x",(G20*1000000/VLOOKUP($C20,'Crisis Indicator Data'!$C$3:$H$198,5,FALSE)))</f>
        <v>0.96071353839715423</v>
      </c>
      <c r="N20" s="143">
        <f>IF(H20="x","x",(H20*1000000/VLOOKUP($C20,'Crisis Indicator Data'!$C$3:$H$198,5,FALSE)))</f>
        <v>2.5162167817535049E-2</v>
      </c>
      <c r="O20" s="143">
        <f>IF(I20="x","x",(I20*1000000/VLOOKUP($C20,'Crisis Indicator Data'!$C$3:$H$198,5,FALSE)))</f>
        <v>0</v>
      </c>
      <c r="P20" s="143">
        <f>IF(J20="x","x",(J20*1000000/VLOOKUP($C20,'Crisis Indicator Data'!$C$3:$H$198,5,FALSE)))</f>
        <v>0</v>
      </c>
      <c r="Q20" s="240">
        <f t="shared" si="1"/>
        <v>2</v>
      </c>
      <c r="R20" s="240">
        <f t="shared" si="2"/>
        <v>2.4</v>
      </c>
    </row>
    <row r="21" spans="1:18" x14ac:dyDescent="0.35">
      <c r="A21" s="146" t="str">
        <f>'Crisis Indicator Data'!A18</f>
        <v>Multiple crises in Cameroon</v>
      </c>
      <c r="B21" s="147" t="str">
        <f>'Crisis Indicator Data'!B18</f>
        <v>Multiple crises country</v>
      </c>
      <c r="C21" s="147" t="str">
        <f>'Crisis Indicator Data'!C18</f>
        <v>CMR001</v>
      </c>
      <c r="D21" s="147" t="str">
        <f>'Crisis Indicator Data'!D18</f>
        <v>Cameroon</v>
      </c>
      <c r="E21" s="147" t="str">
        <f>'Crisis Indicator Data'!E18</f>
        <v>CMR</v>
      </c>
      <c r="F21" s="158">
        <f>IF('Crisis Indicator Data'!Q18="x","x",('Crisis Indicator Data'!Q18/1000000))</f>
        <v>13.829000000000001</v>
      </c>
      <c r="G21" s="158">
        <f>IF('Crisis Indicator Data'!R18="x","x",('Crisis Indicator Data'!R18/1000000))</f>
        <v>2.0819999999999999</v>
      </c>
      <c r="H21" s="158">
        <f>IF('Crisis Indicator Data'!S18="x","x",('Crisis Indicator Data'!S18/1000000))</f>
        <v>9.07</v>
      </c>
      <c r="I21" s="158">
        <f>IF('Crisis Indicator Data'!T18="x","x",('Crisis Indicator Data'!T18/1000000))</f>
        <v>2.6179999999999999</v>
      </c>
      <c r="J21" s="158">
        <f>IF('Crisis Indicator Data'!U18="x","x",('Crisis Indicator Data'!U18/1000000))</f>
        <v>0</v>
      </c>
      <c r="K21" s="246">
        <f t="shared" si="0"/>
        <v>5</v>
      </c>
      <c r="L21" s="143">
        <f>IF(F21="x","x",(F21*1000000/VLOOKUP($C21,'Crisis Indicator Data'!$C$3:$H$198,5,FALSE)))</f>
        <v>0.50105072463768119</v>
      </c>
      <c r="M21" s="143">
        <f>IF(G21="x","x",(G21*1000000/VLOOKUP($C21,'Crisis Indicator Data'!$C$3:$H$198,5,FALSE)))</f>
        <v>7.5434782608695641E-2</v>
      </c>
      <c r="N21" s="143">
        <f>IF(H21="x","x",(H21*1000000/VLOOKUP($C21,'Crisis Indicator Data'!$C$3:$H$198,5,FALSE)))</f>
        <v>0.32862318840579713</v>
      </c>
      <c r="O21" s="143">
        <f>IF(I21="x","x",(I21*1000000/VLOOKUP($C21,'Crisis Indicator Data'!$C$3:$H$198,5,FALSE)))</f>
        <v>9.485507246376812E-2</v>
      </c>
      <c r="P21" s="143">
        <f>IF(J21="x","x",(J21*1000000/VLOOKUP($C21,'Crisis Indicator Data'!$C$3:$H$198,5,FALSE)))</f>
        <v>0</v>
      </c>
      <c r="Q21" s="240">
        <f t="shared" si="1"/>
        <v>4</v>
      </c>
      <c r="R21" s="240">
        <f t="shared" si="2"/>
        <v>4.5</v>
      </c>
    </row>
    <row r="22" spans="1:18" x14ac:dyDescent="0.35">
      <c r="A22" s="146" t="str">
        <f>'Crisis Indicator Data'!A19</f>
        <v>Boko Haram in Cameroon</v>
      </c>
      <c r="B22" s="147" t="str">
        <f>'Crisis Indicator Data'!B19</f>
        <v>Conflict</v>
      </c>
      <c r="C22" s="147" t="str">
        <f>'Crisis Indicator Data'!C19</f>
        <v>CMR002</v>
      </c>
      <c r="D22" s="147" t="str">
        <f>'Crisis Indicator Data'!D19</f>
        <v>Cameroon</v>
      </c>
      <c r="E22" s="147" t="str">
        <f>'Crisis Indicator Data'!E19</f>
        <v>CMR</v>
      </c>
      <c r="F22" s="158">
        <f>IF('Crisis Indicator Data'!Q19="x","x",('Crisis Indicator Data'!Q19/1000000))</f>
        <v>1.9119999999999999</v>
      </c>
      <c r="G22" s="158">
        <f>IF('Crisis Indicator Data'!R19="x","x",('Crisis Indicator Data'!R19/1000000))</f>
        <v>0</v>
      </c>
      <c r="H22" s="158">
        <f>IF('Crisis Indicator Data'!S19="x","x",('Crisis Indicator Data'!S19/1000000))</f>
        <v>0.91700000000000004</v>
      </c>
      <c r="I22" s="158">
        <f>IF('Crisis Indicator Data'!T19="x","x",('Crisis Indicator Data'!T19/1000000))</f>
        <v>0.28399999999999997</v>
      </c>
      <c r="J22" s="158">
        <f>IF('Crisis Indicator Data'!U19="x","x",('Crisis Indicator Data'!U19/1000000))</f>
        <v>0</v>
      </c>
      <c r="K22" s="246">
        <f t="shared" si="0"/>
        <v>3.5</v>
      </c>
      <c r="L22" s="143">
        <f>IF(F22="x","x",(F22*1000000/VLOOKUP($C22,'Crisis Indicator Data'!$C$3:$H$198,5,FALSE)))</f>
        <v>0.61439588688946012</v>
      </c>
      <c r="M22" s="143">
        <f>IF(G22="x","x",(G22*1000000/VLOOKUP($C22,'Crisis Indicator Data'!$C$3:$H$198,5,FALSE)))</f>
        <v>0</v>
      </c>
      <c r="N22" s="143">
        <f>IF(H22="x","x",(H22*1000000/VLOOKUP($C22,'Crisis Indicator Data'!$C$3:$H$198,5,FALSE)))</f>
        <v>0.29466580976863754</v>
      </c>
      <c r="O22" s="143">
        <f>IF(I22="x","x",(I22*1000000/VLOOKUP($C22,'Crisis Indicator Data'!$C$3:$H$198,5,FALSE)))</f>
        <v>9.1259640102827763E-2</v>
      </c>
      <c r="P22" s="143">
        <f>IF(J22="x","x",(J22*1000000/VLOOKUP($C22,'Crisis Indicator Data'!$C$3:$H$198,5,FALSE)))</f>
        <v>0</v>
      </c>
      <c r="Q22" s="240">
        <f t="shared" si="1"/>
        <v>4</v>
      </c>
      <c r="R22" s="240">
        <f t="shared" si="2"/>
        <v>3.75</v>
      </c>
    </row>
    <row r="23" spans="1:18" x14ac:dyDescent="0.35">
      <c r="A23" s="146" t="str">
        <f>'Crisis Indicator Data'!A20</f>
        <v>Anglophone Crisis in Cameroon</v>
      </c>
      <c r="B23" s="147" t="str">
        <f>'Crisis Indicator Data'!B20</f>
        <v>Conflict</v>
      </c>
      <c r="C23" s="147" t="str">
        <f>'Crisis Indicator Data'!C20</f>
        <v>CMR003</v>
      </c>
      <c r="D23" s="147" t="str">
        <f>'Crisis Indicator Data'!D20</f>
        <v>Cameroon</v>
      </c>
      <c r="E23" s="147" t="str">
        <f>'Crisis Indicator Data'!E20</f>
        <v>CMR</v>
      </c>
      <c r="F23" s="158">
        <f>IF('Crisis Indicator Data'!Q20="x","x",('Crisis Indicator Data'!Q20/1000000))</f>
        <v>7.9020000000000001</v>
      </c>
      <c r="G23" s="158">
        <f>IF('Crisis Indicator Data'!R20="x","x",('Crisis Indicator Data'!R20/1000000))</f>
        <v>1.0999999999999999E-2</v>
      </c>
      <c r="H23" s="158">
        <f>IF('Crisis Indicator Data'!S20="x","x",('Crisis Indicator Data'!S20/1000000))</f>
        <v>1.048</v>
      </c>
      <c r="I23" s="158">
        <f>IF('Crisis Indicator Data'!T20="x","x",('Crisis Indicator Data'!T20/1000000))</f>
        <v>0.50900000000000001</v>
      </c>
      <c r="J23" s="158">
        <f>IF('Crisis Indicator Data'!U20="x","x",('Crisis Indicator Data'!U20/1000000))</f>
        <v>0</v>
      </c>
      <c r="K23" s="246">
        <f t="shared" si="0"/>
        <v>3.7</v>
      </c>
      <c r="L23" s="143">
        <f>IF(F23="x","x",(F23*1000000/VLOOKUP($C23,'Crisis Indicator Data'!$C$3:$H$198,5,FALSE)))</f>
        <v>0.83442449841605071</v>
      </c>
      <c r="M23" s="143">
        <f>IF(G23="x","x",(G23*1000000/VLOOKUP($C23,'Crisis Indicator Data'!$C$3:$H$198,5,FALSE)))</f>
        <v>1.1615628299894403E-3</v>
      </c>
      <c r="N23" s="143">
        <f>IF(H23="x","x",(H23*1000000/VLOOKUP($C23,'Crisis Indicator Data'!$C$3:$H$198,5,FALSE)))</f>
        <v>0.11066525871172123</v>
      </c>
      <c r="O23" s="143">
        <f>IF(I23="x","x",(I23*1000000/VLOOKUP($C23,'Crisis Indicator Data'!$C$3:$H$198,5,FALSE)))</f>
        <v>5.374868004223865E-2</v>
      </c>
      <c r="P23" s="143">
        <f>IF(J23="x","x",(J23*1000000/VLOOKUP($C23,'Crisis Indicator Data'!$C$3:$H$198,5,FALSE)))</f>
        <v>0</v>
      </c>
      <c r="Q23" s="240">
        <f t="shared" si="1"/>
        <v>4</v>
      </c>
      <c r="R23" s="240">
        <f t="shared" si="2"/>
        <v>3.85</v>
      </c>
    </row>
    <row r="24" spans="1:18" x14ac:dyDescent="0.35">
      <c r="A24" s="146" t="str">
        <f>'Crisis Indicator Data'!A21</f>
        <v>CAR refugees in Cameroon</v>
      </c>
      <c r="B24" s="147" t="str">
        <f>'Crisis Indicator Data'!B21</f>
        <v>International displacement</v>
      </c>
      <c r="C24" s="147" t="str">
        <f>'Crisis Indicator Data'!C21</f>
        <v>CMR004</v>
      </c>
      <c r="D24" s="147" t="str">
        <f>'Crisis Indicator Data'!D21</f>
        <v>Cameroon</v>
      </c>
      <c r="E24" s="147" t="str">
        <f>'Crisis Indicator Data'!E21</f>
        <v>CMR</v>
      </c>
      <c r="F24" s="158">
        <f>IF('Crisis Indicator Data'!Q21="x","x",('Crisis Indicator Data'!Q21/1000000))</f>
        <v>4.9000000000000004</v>
      </c>
      <c r="G24" s="158">
        <f>IF('Crisis Indicator Data'!R21="x","x",('Crisis Indicator Data'!R21/1000000))</f>
        <v>0.121</v>
      </c>
      <c r="H24" s="158">
        <f>IF('Crisis Indicator Data'!S21="x","x",('Crisis Indicator Data'!S21/1000000))</f>
        <v>0.63700000000000001</v>
      </c>
      <c r="I24" s="158">
        <f>IF('Crisis Indicator Data'!T21="x","x",('Crisis Indicator Data'!T21/1000000))</f>
        <v>0</v>
      </c>
      <c r="J24" s="158">
        <f>IF('Crisis Indicator Data'!U21="x","x",('Crisis Indicator Data'!U21/1000000))</f>
        <v>0</v>
      </c>
      <c r="K24" s="246">
        <f t="shared" si="0"/>
        <v>3</v>
      </c>
      <c r="L24" s="143">
        <f>IF(F24="x","x",(F24*1000000/VLOOKUP($C24,'Crisis Indicator Data'!$C$3:$H$198,5,FALSE)))</f>
        <v>0.86603039943442917</v>
      </c>
      <c r="M24" s="143">
        <f>IF(G24="x","x",(G24*1000000/VLOOKUP($C24,'Crisis Indicator Data'!$C$3:$H$198,5,FALSE)))</f>
        <v>2.1385648639095086E-2</v>
      </c>
      <c r="N24" s="143">
        <f>IF(H24="x","x",(H24*1000000/VLOOKUP($C24,'Crisis Indicator Data'!$C$3:$H$198,5,FALSE)))</f>
        <v>0.11258395192647579</v>
      </c>
      <c r="O24" s="143">
        <f>IF(I24="x","x",(I24*1000000/VLOOKUP($C24,'Crisis Indicator Data'!$C$3:$H$198,5,FALSE)))</f>
        <v>0</v>
      </c>
      <c r="P24" s="143">
        <f>IF(J24="x","x",(J24*1000000/VLOOKUP($C24,'Crisis Indicator Data'!$C$3:$H$198,5,FALSE)))</f>
        <v>0</v>
      </c>
      <c r="Q24" s="240">
        <f t="shared" si="1"/>
        <v>3</v>
      </c>
      <c r="R24" s="240">
        <f t="shared" si="2"/>
        <v>3</v>
      </c>
    </row>
    <row r="25" spans="1:18" x14ac:dyDescent="0.35">
      <c r="A25" s="146" t="str">
        <f>'Crisis Indicator Data'!A22</f>
        <v>Complex crisis in DRC</v>
      </c>
      <c r="B25" s="147" t="str">
        <f>'Crisis Indicator Data'!B22</f>
        <v>Complex crisis</v>
      </c>
      <c r="C25" s="147" t="str">
        <f>'Crisis Indicator Data'!C22</f>
        <v>COD001</v>
      </c>
      <c r="D25" s="147" t="str">
        <f>'Crisis Indicator Data'!D22</f>
        <v>DRC</v>
      </c>
      <c r="E25" s="147" t="str">
        <f>'Crisis Indicator Data'!E22</f>
        <v>COD</v>
      </c>
      <c r="F25" s="158">
        <f>IF('Crisis Indicator Data'!Q22="x","x",('Crisis Indicator Data'!Q22/1000000))</f>
        <v>1.5</v>
      </c>
      <c r="G25" s="158">
        <f>IF('Crisis Indicator Data'!R22="x","x",('Crisis Indicator Data'!R22/1000000))</f>
        <v>9.5</v>
      </c>
      <c r="H25" s="158">
        <f>IF('Crisis Indicator Data'!S22="x","x",('Crisis Indicator Data'!S22/1000000))</f>
        <v>12.5</v>
      </c>
      <c r="I25" s="158">
        <f>IF('Crisis Indicator Data'!T22="x","x",('Crisis Indicator Data'!T22/1000000))</f>
        <v>2.9</v>
      </c>
      <c r="J25" s="158">
        <f>IF('Crisis Indicator Data'!U22="x","x",('Crisis Indicator Data'!U22/1000000))</f>
        <v>0.6</v>
      </c>
      <c r="K25" s="246">
        <f t="shared" si="0"/>
        <v>5</v>
      </c>
      <c r="L25" s="143">
        <f>IF(F25="x","x",(F25*1000000/VLOOKUP($C25,'Crisis Indicator Data'!$C$3:$H$198,5,FALSE)))</f>
        <v>1.858666964053381E-2</v>
      </c>
      <c r="M25" s="143">
        <f>IF(G25="x","x",(G25*1000000/VLOOKUP($C25,'Crisis Indicator Data'!$C$3:$H$198,5,FALSE)))</f>
        <v>0.11771557439004746</v>
      </c>
      <c r="N25" s="143">
        <f>IF(H25="x","x",(H25*1000000/VLOOKUP($C25,'Crisis Indicator Data'!$C$3:$H$198,5,FALSE)))</f>
        <v>0.15488891367111507</v>
      </c>
      <c r="O25" s="143">
        <f>IF(I25="x","x",(I25*1000000/VLOOKUP($C25,'Crisis Indicator Data'!$C$3:$H$198,5,FALSE)))</f>
        <v>3.59342279716987E-2</v>
      </c>
      <c r="P25" s="143">
        <f>IF(J25="x","x",(J25*1000000/VLOOKUP($C25,'Crisis Indicator Data'!$C$3:$H$198,5,FALSE)))</f>
        <v>7.4346678562135235E-3</v>
      </c>
      <c r="Q25" s="240">
        <f t="shared" si="1"/>
        <v>3</v>
      </c>
      <c r="R25" s="240">
        <f t="shared" si="2"/>
        <v>4</v>
      </c>
    </row>
    <row r="26" spans="1:18" x14ac:dyDescent="0.35">
      <c r="A26" s="146" t="str">
        <f>'Crisis Indicator Data'!A23</f>
        <v>Complex crisis in Congo</v>
      </c>
      <c r="B26" s="147" t="str">
        <f>'Crisis Indicator Data'!B23</f>
        <v>Complex crisis</v>
      </c>
      <c r="C26" s="147" t="str">
        <f>'Crisis Indicator Data'!C23</f>
        <v>COG001</v>
      </c>
      <c r="D26" s="147" t="str">
        <f>'Crisis Indicator Data'!D23</f>
        <v>Congo</v>
      </c>
      <c r="E26" s="147" t="str">
        <f>'Crisis Indicator Data'!E23</f>
        <v>COG</v>
      </c>
      <c r="F26" s="158">
        <f>IF('Crisis Indicator Data'!Q23="x","x",('Crisis Indicator Data'!Q23/1000000))</f>
        <v>0.375</v>
      </c>
      <c r="G26" s="158">
        <f>IF('Crisis Indicator Data'!R23="x","x",('Crisis Indicator Data'!R23/1000000))</f>
        <v>0.23899999999999999</v>
      </c>
      <c r="H26" s="158">
        <f>IF('Crisis Indicator Data'!S23="x","x",('Crisis Indicator Data'!S23/1000000))</f>
        <v>3.5999999999999997E-2</v>
      </c>
      <c r="I26" s="158">
        <f>IF('Crisis Indicator Data'!T23="x","x",('Crisis Indicator Data'!T23/1000000))</f>
        <v>4.0000000000000001E-3</v>
      </c>
      <c r="J26" s="158">
        <f>IF('Crisis Indicator Data'!U23="x","x",('Crisis Indicator Data'!U23/1000000))</f>
        <v>0</v>
      </c>
      <c r="K26" s="246">
        <f t="shared" si="0"/>
        <v>1</v>
      </c>
      <c r="L26" s="143">
        <f>IF(F26="x","x",(F26*1000000/VLOOKUP($C26,'Crisis Indicator Data'!$C$3:$H$198,5,FALSE)))</f>
        <v>0.5725190839694656</v>
      </c>
      <c r="M26" s="143">
        <f>IF(G26="x","x",(G26*1000000/VLOOKUP($C26,'Crisis Indicator Data'!$C$3:$H$198,5,FALSE)))</f>
        <v>0.36488549618320609</v>
      </c>
      <c r="N26" s="143">
        <f>IF(H26="x","x",(H26*1000000/VLOOKUP($C26,'Crisis Indicator Data'!$C$3:$H$198,5,FALSE)))</f>
        <v>5.4961832061068701E-2</v>
      </c>
      <c r="O26" s="143">
        <f>IF(I26="x","x",(I26*1000000/VLOOKUP($C26,'Crisis Indicator Data'!$C$3:$H$198,5,FALSE)))</f>
        <v>6.1068702290076335E-3</v>
      </c>
      <c r="P26" s="143">
        <f>IF(J26="x","x",(J26*1000000/VLOOKUP($C26,'Crisis Indicator Data'!$C$3:$H$198,5,FALSE)))</f>
        <v>0</v>
      </c>
      <c r="Q26" s="240">
        <f t="shared" si="1"/>
        <v>3</v>
      </c>
      <c r="R26" s="240">
        <f t="shared" si="2"/>
        <v>2</v>
      </c>
    </row>
    <row r="27" spans="1:18" x14ac:dyDescent="0.35">
      <c r="A27" s="146" t="str">
        <f>'Crisis Indicator Data'!A24</f>
        <v>Complex crisis in Colombia</v>
      </c>
      <c r="B27" s="147" t="str">
        <f>'Crisis Indicator Data'!B24</f>
        <v>Complex crisis</v>
      </c>
      <c r="C27" s="147" t="str">
        <f>'Crisis Indicator Data'!C24</f>
        <v>COL001</v>
      </c>
      <c r="D27" s="147" t="str">
        <f>'Crisis Indicator Data'!D24</f>
        <v>Colombia</v>
      </c>
      <c r="E27" s="147" t="str">
        <f>'Crisis Indicator Data'!E24</f>
        <v>COL</v>
      </c>
      <c r="F27" s="158">
        <f>IF('Crisis Indicator Data'!Q24="x","x",('Crisis Indicator Data'!Q24/1000000))</f>
        <v>39.9</v>
      </c>
      <c r="G27" s="158">
        <f>IF('Crisis Indicator Data'!R24="x","x",('Crisis Indicator Data'!R24/1000000))</f>
        <v>3.4</v>
      </c>
      <c r="H27" s="158">
        <f>IF('Crisis Indicator Data'!S24="x","x",('Crisis Indicator Data'!S24/1000000))</f>
        <v>4.5069999999999997</v>
      </c>
      <c r="I27" s="158">
        <f>IF('Crisis Indicator Data'!T24="x","x",('Crisis Indicator Data'!T24/1000000))</f>
        <v>2.9</v>
      </c>
      <c r="J27" s="158">
        <f>IF('Crisis Indicator Data'!U24="x","x",('Crisis Indicator Data'!U24/1000000))</f>
        <v>0.29299999999999998</v>
      </c>
      <c r="K27" s="246">
        <f t="shared" si="0"/>
        <v>4.8</v>
      </c>
      <c r="L27" s="143">
        <f>IF(F27="x","x",(F27*1000000/VLOOKUP($C27,'Crisis Indicator Data'!$C$3:$H$198,5,FALSE)))</f>
        <v>0.78235294117647058</v>
      </c>
      <c r="M27" s="143">
        <f>IF(G27="x","x",(G27*1000000/VLOOKUP($C27,'Crisis Indicator Data'!$C$3:$H$198,5,FALSE)))</f>
        <v>6.6666666666666666E-2</v>
      </c>
      <c r="N27" s="143">
        <f>IF(H27="x","x",(H27*1000000/VLOOKUP($C27,'Crisis Indicator Data'!$C$3:$H$198,5,FALSE)))</f>
        <v>8.8372549019607838E-2</v>
      </c>
      <c r="O27" s="143">
        <f>IF(I27="x","x",(I27*1000000/VLOOKUP($C27,'Crisis Indicator Data'!$C$3:$H$198,5,FALSE)))</f>
        <v>5.6862745098039215E-2</v>
      </c>
      <c r="P27" s="143">
        <f>IF(J27="x","x",(J27*1000000/VLOOKUP($C27,'Crisis Indicator Data'!$C$3:$H$198,5,FALSE)))</f>
        <v>5.745098039215686E-3</v>
      </c>
      <c r="Q27" s="240">
        <f t="shared" si="1"/>
        <v>4</v>
      </c>
      <c r="R27" s="240">
        <f t="shared" si="2"/>
        <v>4.4000000000000004</v>
      </c>
    </row>
    <row r="28" spans="1:18" x14ac:dyDescent="0.35">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7" t="str">
        <f>'Crisis Indicator Data'!E25</f>
        <v>COL</v>
      </c>
      <c r="F28" s="158">
        <f>IF('Crisis Indicator Data'!Q25="x","x",('Crisis Indicator Data'!Q25/1000000))</f>
        <v>17.452999999999999</v>
      </c>
      <c r="G28" s="158">
        <f>IF('Crisis Indicator Data'!R25="x","x",('Crisis Indicator Data'!R25/1000000))</f>
        <v>0.67900000000000005</v>
      </c>
      <c r="H28" s="158">
        <f>IF('Crisis Indicator Data'!S25="x","x",('Crisis Indicator Data'!S25/1000000))</f>
        <v>4.8310000000000004</v>
      </c>
      <c r="I28" s="158">
        <f>IF('Crisis Indicator Data'!T25="x","x",('Crisis Indicator Data'!T25/1000000))</f>
        <v>0</v>
      </c>
      <c r="J28" s="158">
        <f>IF('Crisis Indicator Data'!U25="x","x",('Crisis Indicator Data'!U25/1000000))</f>
        <v>0</v>
      </c>
      <c r="K28" s="246">
        <f t="shared" si="0"/>
        <v>4.5</v>
      </c>
      <c r="L28" s="143">
        <f>IF(F28="x","x",(F28*1000000/VLOOKUP($C28,'Crisis Indicator Data'!$C$3:$H$198,5,FALSE)))</f>
        <v>0.76004877411488048</v>
      </c>
      <c r="M28" s="143">
        <f>IF(G28="x","x",(G28*1000000/VLOOKUP($C28,'Crisis Indicator Data'!$C$3:$H$198,5,FALSE)))</f>
        <v>2.9569307146278798E-2</v>
      </c>
      <c r="N28" s="143">
        <f>IF(H28="x","x",(H28*1000000/VLOOKUP($C28,'Crisis Indicator Data'!$C$3:$H$198,5,FALSE)))</f>
        <v>0.21038191873884074</v>
      </c>
      <c r="O28" s="143">
        <f>IF(I28="x","x",(I28*1000000/VLOOKUP($C28,'Crisis Indicator Data'!$C$3:$H$198,5,FALSE)))</f>
        <v>0</v>
      </c>
      <c r="P28" s="143">
        <f>IF(J28="x","x",(J28*1000000/VLOOKUP($C28,'Crisis Indicator Data'!$C$3:$H$198,5,FALSE)))</f>
        <v>0</v>
      </c>
      <c r="Q28" s="240">
        <f t="shared" si="1"/>
        <v>3</v>
      </c>
      <c r="R28" s="240">
        <f t="shared" si="2"/>
        <v>3.75</v>
      </c>
    </row>
    <row r="29" spans="1:18" x14ac:dyDescent="0.35">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7" t="str">
        <f>'Crisis Indicator Data'!E26</f>
        <v>CRI</v>
      </c>
      <c r="F29" s="158">
        <f>IF('Crisis Indicator Data'!Q26="x","x",('Crisis Indicator Data'!Q26/1000000))</f>
        <v>0.98299999999999998</v>
      </c>
      <c r="G29" s="158">
        <f>IF('Crisis Indicator Data'!R26="x","x",('Crisis Indicator Data'!R26/1000000))</f>
        <v>0.15</v>
      </c>
      <c r="H29" s="158">
        <f>IF('Crisis Indicator Data'!S26="x","x",('Crisis Indicator Data'!S26/1000000))</f>
        <v>0</v>
      </c>
      <c r="I29" s="158">
        <f>IF('Crisis Indicator Data'!T26="x","x",('Crisis Indicator Data'!T26/1000000))</f>
        <v>0</v>
      </c>
      <c r="J29" s="158">
        <f>IF('Crisis Indicator Data'!U26="x","x",('Crisis Indicator Data'!U26/1000000))</f>
        <v>0</v>
      </c>
      <c r="K29" s="246">
        <f t="shared" si="0"/>
        <v>0</v>
      </c>
      <c r="L29" s="143">
        <f>IF(F29="x","x",(F29*1000000/VLOOKUP($C29,'Crisis Indicator Data'!$C$3:$H$198,5,FALSE)))</f>
        <v>0.86760812003530452</v>
      </c>
      <c r="M29" s="143">
        <f>IF(G29="x","x",(G29*1000000/VLOOKUP($C29,'Crisis Indicator Data'!$C$3:$H$198,5,FALSE)))</f>
        <v>0.13239187996469551</v>
      </c>
      <c r="N29" s="143">
        <f>IF(H29="x","x",(H29*1000000/VLOOKUP($C29,'Crisis Indicator Data'!$C$3:$H$198,5,FALSE)))</f>
        <v>0</v>
      </c>
      <c r="O29" s="143">
        <f>IF(I29="x","x",(I29*1000000/VLOOKUP($C29,'Crisis Indicator Data'!$C$3:$H$198,5,FALSE)))</f>
        <v>0</v>
      </c>
      <c r="P29" s="143">
        <f>IF(J29="x","x",(J29*1000000/VLOOKUP($C29,'Crisis Indicator Data'!$C$3:$H$198,5,FALSE)))</f>
        <v>0</v>
      </c>
      <c r="Q29" s="240">
        <f t="shared" si="1"/>
        <v>2</v>
      </c>
      <c r="R29" s="240">
        <f t="shared" si="2"/>
        <v>1</v>
      </c>
    </row>
    <row r="30" spans="1:18" x14ac:dyDescent="0.35">
      <c r="A30" s="146" t="str">
        <f>'Crisis Indicator Data'!A27</f>
        <v>Multiple crises in Djibouti</v>
      </c>
      <c r="B30" s="147" t="str">
        <f>'Crisis Indicator Data'!B27</f>
        <v>Multiple crises country</v>
      </c>
      <c r="C30" s="147" t="str">
        <f>'Crisis Indicator Data'!C27</f>
        <v>DJI001</v>
      </c>
      <c r="D30" s="147" t="str">
        <f>'Crisis Indicator Data'!D27</f>
        <v>Djibouti</v>
      </c>
      <c r="E30" s="147" t="str">
        <f>'Crisis Indicator Data'!E27</f>
        <v>DJI</v>
      </c>
      <c r="F30" s="158">
        <f>IF('Crisis Indicator Data'!Q27="x","x",('Crisis Indicator Data'!Q27/1000000))</f>
        <v>0.434</v>
      </c>
      <c r="G30" s="158">
        <f>IF('Crisis Indicator Data'!R27="x","x",('Crisis Indicator Data'!R27/1000000))</f>
        <v>0.42199999999999999</v>
      </c>
      <c r="H30" s="158">
        <f>IF('Crisis Indicator Data'!S27="x","x",('Crisis Indicator Data'!S27/1000000))</f>
        <v>0.16300000000000001</v>
      </c>
      <c r="I30" s="158">
        <f>IF('Crisis Indicator Data'!T27="x","x",('Crisis Indicator Data'!T27/1000000))</f>
        <v>5.0000000000000001E-3</v>
      </c>
      <c r="J30" s="158">
        <f>IF('Crisis Indicator Data'!U27="x","x",('Crisis Indicator Data'!U27/1000000))</f>
        <v>0</v>
      </c>
      <c r="K30" s="246">
        <f t="shared" si="0"/>
        <v>2</v>
      </c>
      <c r="L30" s="143">
        <f>IF(F30="x","x",(F30*1000000/VLOOKUP($C30,'Crisis Indicator Data'!$C$3:$H$198,5,FALSE)))</f>
        <v>0.423828125</v>
      </c>
      <c r="M30" s="143">
        <f>IF(G30="x","x",(G30*1000000/VLOOKUP($C30,'Crisis Indicator Data'!$C$3:$H$198,5,FALSE)))</f>
        <v>0.412109375</v>
      </c>
      <c r="N30" s="143">
        <f>IF(H30="x","x",(H30*1000000/VLOOKUP($C30,'Crisis Indicator Data'!$C$3:$H$198,5,FALSE)))</f>
        <v>0.1591796875</v>
      </c>
      <c r="O30" s="143">
        <f>IF(I30="x","x",(I30*1000000/VLOOKUP($C30,'Crisis Indicator Data'!$C$3:$H$198,5,FALSE)))</f>
        <v>4.8828125E-3</v>
      </c>
      <c r="P30" s="143">
        <f>IF(J30="x","x",(J30*1000000/VLOOKUP($C30,'Crisis Indicator Data'!$C$3:$H$198,5,FALSE)))</f>
        <v>0</v>
      </c>
      <c r="Q30" s="240">
        <f t="shared" si="1"/>
        <v>3</v>
      </c>
      <c r="R30" s="240">
        <f t="shared" si="2"/>
        <v>2.5</v>
      </c>
    </row>
    <row r="31" spans="1:18" x14ac:dyDescent="0.35">
      <c r="A31" s="146" t="str">
        <f>'Crisis Indicator Data'!A28</f>
        <v>Mixed migration in Djibouti</v>
      </c>
      <c r="B31" s="147" t="str">
        <f>'Crisis Indicator Data'!B28</f>
        <v>International displacement</v>
      </c>
      <c r="C31" s="147" t="str">
        <f>'Crisis Indicator Data'!C28</f>
        <v>DJI002</v>
      </c>
      <c r="D31" s="147" t="str">
        <f>'Crisis Indicator Data'!D28</f>
        <v>Djibouti</v>
      </c>
      <c r="E31" s="147" t="str">
        <f>'Crisis Indicator Data'!E28</f>
        <v>DJI</v>
      </c>
      <c r="F31" s="158">
        <f>IF('Crisis Indicator Data'!Q28="x","x",('Crisis Indicator Data'!Q28/1000000))</f>
        <v>0.98799999999999999</v>
      </c>
      <c r="G31" s="158">
        <f>IF('Crisis Indicator Data'!R28="x","x",('Crisis Indicator Data'!R28/1000000))</f>
        <v>0</v>
      </c>
      <c r="H31" s="158">
        <f>IF('Crisis Indicator Data'!S28="x","x",('Crisis Indicator Data'!S28/1000000))</f>
        <v>3.5999999999999997E-2</v>
      </c>
      <c r="I31" s="158">
        <f>IF('Crisis Indicator Data'!T28="x","x",('Crisis Indicator Data'!T28/1000000))</f>
        <v>0</v>
      </c>
      <c r="J31" s="158">
        <f>IF('Crisis Indicator Data'!U28="x","x",('Crisis Indicator Data'!U28/1000000))</f>
        <v>0</v>
      </c>
      <c r="K31" s="246">
        <f t="shared" si="0"/>
        <v>0.9</v>
      </c>
      <c r="L31" s="143">
        <f>IF(F31="x","x",(F31*1000000/VLOOKUP($C31,'Crisis Indicator Data'!$C$3:$H$198,5,FALSE)))</f>
        <v>0.96484375</v>
      </c>
      <c r="M31" s="143">
        <f>IF(G31="x","x",(G31*1000000/VLOOKUP($C31,'Crisis Indicator Data'!$C$3:$H$198,5,FALSE)))</f>
        <v>0</v>
      </c>
      <c r="N31" s="143">
        <f>IF(H31="x","x",(H31*1000000/VLOOKUP($C31,'Crisis Indicator Data'!$C$3:$H$198,5,FALSE)))</f>
        <v>3.515625E-2</v>
      </c>
      <c r="O31" s="143">
        <f>IF(I31="x","x",(I31*1000000/VLOOKUP($C31,'Crisis Indicator Data'!$C$3:$H$198,5,FALSE)))</f>
        <v>0</v>
      </c>
      <c r="P31" s="143">
        <f>IF(J31="x","x",(J31*1000000/VLOOKUP($C31,'Crisis Indicator Data'!$C$3:$H$198,5,FALSE)))</f>
        <v>0</v>
      </c>
      <c r="Q31" s="240">
        <f t="shared" si="1"/>
        <v>1</v>
      </c>
      <c r="R31" s="240">
        <f t="shared" si="2"/>
        <v>0.95</v>
      </c>
    </row>
    <row r="32" spans="1:18" x14ac:dyDescent="0.35">
      <c r="A32" s="146" t="str">
        <f>'Crisis Indicator Data'!A29</f>
        <v>Drought in Djibouti</v>
      </c>
      <c r="B32" s="147" t="str">
        <f>'Crisis Indicator Data'!B29</f>
        <v>Drought</v>
      </c>
      <c r="C32" s="147" t="str">
        <f>'Crisis Indicator Data'!C29</f>
        <v>DJI003</v>
      </c>
      <c r="D32" s="147" t="str">
        <f>'Crisis Indicator Data'!D29</f>
        <v>Djibouti</v>
      </c>
      <c r="E32" s="147" t="str">
        <f>'Crisis Indicator Data'!E29</f>
        <v>DJI</v>
      </c>
      <c r="F32" s="158">
        <f>IF('Crisis Indicator Data'!Q29="x","x",('Crisis Indicator Data'!Q29/1000000))</f>
        <v>0.47</v>
      </c>
      <c r="G32" s="158">
        <f>IF('Crisis Indicator Data'!R29="x","x",('Crisis Indicator Data'!R29/1000000))</f>
        <v>0.42199999999999999</v>
      </c>
      <c r="H32" s="158">
        <f>IF('Crisis Indicator Data'!S29="x","x",('Crisis Indicator Data'!S29/1000000))</f>
        <v>0.127</v>
      </c>
      <c r="I32" s="158">
        <f>IF('Crisis Indicator Data'!T29="x","x",('Crisis Indicator Data'!T29/1000000))</f>
        <v>5.0000000000000001E-3</v>
      </c>
      <c r="J32" s="158">
        <f>IF('Crisis Indicator Data'!U29="x","x",('Crisis Indicator Data'!U29/1000000))</f>
        <v>0</v>
      </c>
      <c r="K32" s="246">
        <f t="shared" si="0"/>
        <v>1.9</v>
      </c>
      <c r="L32" s="143">
        <f>IF(F32="x","x",(F32*1000000/VLOOKUP($C32,'Crisis Indicator Data'!$C$3:$H$198,5,FALSE)))</f>
        <v>0.458984375</v>
      </c>
      <c r="M32" s="143">
        <f>IF(G32="x","x",(G32*1000000/VLOOKUP($C32,'Crisis Indicator Data'!$C$3:$H$198,5,FALSE)))</f>
        <v>0.412109375</v>
      </c>
      <c r="N32" s="143">
        <f>IF(H32="x","x",(H32*1000000/VLOOKUP($C32,'Crisis Indicator Data'!$C$3:$H$198,5,FALSE)))</f>
        <v>0.1240234375</v>
      </c>
      <c r="O32" s="143">
        <f>IF(I32="x","x",(I32*1000000/VLOOKUP($C32,'Crisis Indicator Data'!$C$3:$H$198,5,FALSE)))</f>
        <v>4.8828125E-3</v>
      </c>
      <c r="P32" s="143">
        <f>IF(J32="x","x",(J32*1000000/VLOOKUP($C32,'Crisis Indicator Data'!$C$3:$H$198,5,FALSE)))</f>
        <v>0</v>
      </c>
      <c r="Q32" s="240">
        <f t="shared" si="1"/>
        <v>3</v>
      </c>
      <c r="R32" s="240">
        <f t="shared" si="2"/>
        <v>2.4500000000000002</v>
      </c>
    </row>
    <row r="33" spans="1:18" x14ac:dyDescent="0.35">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7" t="str">
        <f>'Crisis Indicator Data'!E30</f>
        <v>DOM</v>
      </c>
      <c r="F33" s="158">
        <f>IF('Crisis Indicator Data'!Q30="x","x",('Crisis Indicator Data'!Q30/1000000))</f>
        <v>0.56399999999999995</v>
      </c>
      <c r="G33" s="158">
        <f>IF('Crisis Indicator Data'!R30="x","x",('Crisis Indicator Data'!R30/1000000))</f>
        <v>9.3049999999999997</v>
      </c>
      <c r="H33" s="158">
        <f>IF('Crisis Indicator Data'!S30="x","x",('Crisis Indicator Data'!S30/1000000))</f>
        <v>9.9000000000000005E-2</v>
      </c>
      <c r="I33" s="158">
        <f>IF('Crisis Indicator Data'!T30="x","x",('Crisis Indicator Data'!T30/1000000))</f>
        <v>0</v>
      </c>
      <c r="J33" s="158">
        <f>IF('Crisis Indicator Data'!U30="x","x",('Crisis Indicator Data'!U30/1000000))</f>
        <v>0</v>
      </c>
      <c r="K33" s="246">
        <f t="shared" si="0"/>
        <v>1.7</v>
      </c>
      <c r="L33" s="143">
        <f>IF(F33="x","x",(F33*1000000/VLOOKUP($C33,'Crisis Indicator Data'!$C$3:$H$198,5,FALSE)))</f>
        <v>5.6575383689437257E-2</v>
      </c>
      <c r="M33" s="143">
        <f>IF(G33="x","x",(G33*1000000/VLOOKUP($C33,'Crisis Indicator Data'!$C$3:$H$198,5,FALSE)))</f>
        <v>0.93339351991172637</v>
      </c>
      <c r="N33" s="143">
        <f>IF(H33="x","x",(H33*1000000/VLOOKUP($C33,'Crisis Indicator Data'!$C$3:$H$198,5,FALSE)))</f>
        <v>9.9307854348480284E-3</v>
      </c>
      <c r="O33" s="143">
        <f>IF(I33="x","x",(I33*1000000/VLOOKUP($C33,'Crisis Indicator Data'!$C$3:$H$198,5,FALSE)))</f>
        <v>0</v>
      </c>
      <c r="P33" s="143">
        <f>IF(J33="x","x",(J33*1000000/VLOOKUP($C33,'Crisis Indicator Data'!$C$3:$H$198,5,FALSE)))</f>
        <v>0</v>
      </c>
      <c r="Q33" s="240">
        <f t="shared" si="1"/>
        <v>2</v>
      </c>
      <c r="R33" s="240">
        <f t="shared" si="2"/>
        <v>1.85</v>
      </c>
    </row>
    <row r="34" spans="1:18" x14ac:dyDescent="0.35">
      <c r="A34" s="146" t="str">
        <f>'Crisis Indicator Data'!A31</f>
        <v>Mixed migration flows in Algeria</v>
      </c>
      <c r="B34" s="147" t="str">
        <f>'Crisis Indicator Data'!B31</f>
        <v>International displacement</v>
      </c>
      <c r="C34" s="147" t="str">
        <f>'Crisis Indicator Data'!C31</f>
        <v>DZA002</v>
      </c>
      <c r="D34" s="147" t="str">
        <f>'Crisis Indicator Data'!D31</f>
        <v>Algeria</v>
      </c>
      <c r="E34" s="147" t="str">
        <f>'Crisis Indicator Data'!E31</f>
        <v>DZA</v>
      </c>
      <c r="F34" s="158" t="str">
        <f>IF('Crisis Indicator Data'!Q31="x","x",('Crisis Indicator Data'!Q31/1000000))</f>
        <v>x</v>
      </c>
      <c r="G34" s="158" t="str">
        <f>IF('Crisis Indicator Data'!R31="x","x",('Crisis Indicator Data'!R31/1000000))</f>
        <v>x</v>
      </c>
      <c r="H34" s="158" t="str">
        <f>IF('Crisis Indicator Data'!S31="x","x",('Crisis Indicator Data'!S31/1000000))</f>
        <v>x</v>
      </c>
      <c r="I34" s="158" t="str">
        <f>IF('Crisis Indicator Data'!T31="x","x",('Crisis Indicator Data'!T31/1000000))</f>
        <v>x</v>
      </c>
      <c r="J34" s="158" t="str">
        <f>IF('Crisis Indicator Data'!U31="x","x",('Crisis Indicator Data'!U31/1000000))</f>
        <v>x</v>
      </c>
      <c r="K34" s="246" t="str">
        <f t="shared" si="0"/>
        <v>x</v>
      </c>
      <c r="L34" s="143" t="str">
        <f>IF(F34="x","x",(F34*1000000/VLOOKUP($C34,'Crisis Indicator Data'!$C$3:$H$198,5,FALSE)))</f>
        <v>x</v>
      </c>
      <c r="M34" s="143" t="str">
        <f>IF(G34="x","x",(G34*1000000/VLOOKUP($C34,'Crisis Indicator Data'!$C$3:$H$198,5,FALSE)))</f>
        <v>x</v>
      </c>
      <c r="N34" s="143" t="str">
        <f>IF(H34="x","x",(H34*1000000/VLOOKUP($C34,'Crisis Indicator Data'!$C$3:$H$198,5,FALSE)))</f>
        <v>x</v>
      </c>
      <c r="O34" s="143" t="str">
        <f>IF(I34="x","x",(I34*1000000/VLOOKUP($C34,'Crisis Indicator Data'!$C$3:$H$198,5,FALSE)))</f>
        <v>x</v>
      </c>
      <c r="P34" s="143" t="str">
        <f>IF(J34="x","x",(J34*1000000/VLOOKUP($C34,'Crisis Indicator Data'!$C$3:$H$198,5,FALSE)))</f>
        <v>x</v>
      </c>
      <c r="Q34" s="240" t="str">
        <f t="shared" si="1"/>
        <v>x</v>
      </c>
      <c r="R34" s="240" t="str">
        <f t="shared" si="2"/>
        <v>x</v>
      </c>
    </row>
    <row r="35" spans="1:18" x14ac:dyDescent="0.35">
      <c r="A35" s="146" t="str">
        <f>'Crisis Indicator Data'!A32</f>
        <v>Sahrawi refugees in Algeria</v>
      </c>
      <c r="B35" s="147" t="str">
        <f>'Crisis Indicator Data'!B32</f>
        <v>International displacement</v>
      </c>
      <c r="C35" s="147" t="str">
        <f>'Crisis Indicator Data'!C32</f>
        <v>DZA003</v>
      </c>
      <c r="D35" s="147" t="str">
        <f>'Crisis Indicator Data'!D32</f>
        <v>Algeria</v>
      </c>
      <c r="E35" s="147" t="str">
        <f>'Crisis Indicator Data'!E32</f>
        <v>DZA</v>
      </c>
      <c r="F35" s="159">
        <f>IF('Crisis Indicator Data'!Q32="x","x",('Crisis Indicator Data'!Q32/1000000))</f>
        <v>4.9000000000000002E-2</v>
      </c>
      <c r="G35" s="159">
        <f>IF('Crisis Indicator Data'!R32="x","x",('Crisis Indicator Data'!R32/1000000))</f>
        <v>8.4000000000000005E-2</v>
      </c>
      <c r="H35" s="159">
        <f>IF('Crisis Indicator Data'!S32="x","x",('Crisis Indicator Data'!S32/1000000))</f>
        <v>0.09</v>
      </c>
      <c r="I35" s="159">
        <f>IF('Crisis Indicator Data'!T32="x","x",('Crisis Indicator Data'!T32/1000000))</f>
        <v>0</v>
      </c>
      <c r="J35" s="159">
        <f>IF('Crisis Indicator Data'!U32="x","x",('Crisis Indicator Data'!U32/1000000))</f>
        <v>0</v>
      </c>
      <c r="K35" s="246">
        <f t="shared" si="0"/>
        <v>1.6</v>
      </c>
      <c r="L35" s="143">
        <f>IF(F35="x","x",(F35*1000000/VLOOKUP($C35,'Crisis Indicator Data'!$C$3:$H$198,5,FALSE)))</f>
        <v>0.21973094170403587</v>
      </c>
      <c r="M35" s="143">
        <f>IF(G35="x","x",(G35*1000000/VLOOKUP($C35,'Crisis Indicator Data'!$C$3:$H$198,5,FALSE)))</f>
        <v>0.37668161434977576</v>
      </c>
      <c r="N35" s="143">
        <f>IF(H35="x","x",(H35*1000000/VLOOKUP($C35,'Crisis Indicator Data'!$C$3:$H$198,5,FALSE)))</f>
        <v>0.40358744394618834</v>
      </c>
      <c r="O35" s="143">
        <f>IF(I35="x","x",(I35*1000000/VLOOKUP($C35,'Crisis Indicator Data'!$C$3:$H$198,5,FALSE)))</f>
        <v>0</v>
      </c>
      <c r="P35" s="143">
        <f>IF(J35="x","x",(J35*1000000/VLOOKUP($C35,'Crisis Indicator Data'!$C$3:$H$198,5,FALSE)))</f>
        <v>0</v>
      </c>
      <c r="Q35" s="240">
        <f t="shared" si="1"/>
        <v>3</v>
      </c>
      <c r="R35" s="240">
        <f t="shared" si="2"/>
        <v>2.2999999999999998</v>
      </c>
    </row>
    <row r="36" spans="1:18" x14ac:dyDescent="0.35">
      <c r="A36" s="146" t="str">
        <f>'Crisis Indicator Data'!A33</f>
        <v>Multiple crises in Algeria</v>
      </c>
      <c r="B36" s="147" t="str">
        <f>'Crisis Indicator Data'!B33</f>
        <v>Multiple crises country</v>
      </c>
      <c r="C36" s="147" t="str">
        <f>'Crisis Indicator Data'!C33</f>
        <v>DZA004</v>
      </c>
      <c r="D36" s="147" t="str">
        <f>'Crisis Indicator Data'!D33</f>
        <v>Algeria</v>
      </c>
      <c r="E36" s="147" t="str">
        <f>'Crisis Indicator Data'!E33</f>
        <v>DZA</v>
      </c>
      <c r="F36" s="159" t="str">
        <f>IF('Crisis Indicator Data'!Q33="x","x",('Crisis Indicator Data'!Q33/1000000))</f>
        <v>x</v>
      </c>
      <c r="G36" s="159" t="str">
        <f>IF('Crisis Indicator Data'!R33="x","x",('Crisis Indicator Data'!R33/1000000))</f>
        <v>x</v>
      </c>
      <c r="H36" s="159" t="str">
        <f>IF('Crisis Indicator Data'!S33="x","x",('Crisis Indicator Data'!S33/1000000))</f>
        <v>x</v>
      </c>
      <c r="I36" s="159" t="str">
        <f>IF('Crisis Indicator Data'!T33="x","x",('Crisis Indicator Data'!T33/1000000))</f>
        <v>x</v>
      </c>
      <c r="J36" s="159" t="str">
        <f>IF('Crisis Indicator Data'!U33="x","x",('Crisis Indicator Data'!U33/1000000))</f>
        <v>x</v>
      </c>
      <c r="K36" s="246" t="str">
        <f t="shared" si="0"/>
        <v>x</v>
      </c>
      <c r="L36" s="143" t="str">
        <f>IF(F36="x","x",(F36*1000000/VLOOKUP($C36,'Crisis Indicator Data'!$C$3:$H$198,5,FALSE)))</f>
        <v>x</v>
      </c>
      <c r="M36" s="143" t="str">
        <f>IF(G36="x","x",(G36*1000000/VLOOKUP($C36,'Crisis Indicator Data'!$C$3:$H$198,5,FALSE)))</f>
        <v>x</v>
      </c>
      <c r="N36" s="143" t="str">
        <f>IF(H36="x","x",(H36*1000000/VLOOKUP($C36,'Crisis Indicator Data'!$C$3:$H$198,5,FALSE)))</f>
        <v>x</v>
      </c>
      <c r="O36" s="143" t="str">
        <f>IF(I36="x","x",(I36*1000000/VLOOKUP($C36,'Crisis Indicator Data'!$C$3:$H$198,5,FALSE)))</f>
        <v>x</v>
      </c>
      <c r="P36" s="143" t="str">
        <f>IF(J36="x","x",(J36*1000000/VLOOKUP($C36,'Crisis Indicator Data'!$C$3:$H$198,5,FALSE)))</f>
        <v>x</v>
      </c>
      <c r="Q36" s="240" t="str">
        <f t="shared" si="1"/>
        <v>x</v>
      </c>
      <c r="R36" s="240" t="str">
        <f t="shared" si="2"/>
        <v>x</v>
      </c>
    </row>
    <row r="37" spans="1:18" x14ac:dyDescent="0.35">
      <c r="A37" s="146" t="str">
        <f>'Crisis Indicator Data'!A34</f>
        <v>Venezuela displacement in Ecuador</v>
      </c>
      <c r="B37" s="147" t="str">
        <f>'Crisis Indicator Data'!B34</f>
        <v>International displacement</v>
      </c>
      <c r="C37" s="147" t="str">
        <f>'Crisis Indicator Data'!C34</f>
        <v>ECU002</v>
      </c>
      <c r="D37" s="147" t="str">
        <f>'Crisis Indicator Data'!D34</f>
        <v>Ecuador</v>
      </c>
      <c r="E37" s="147" t="str">
        <f>'Crisis Indicator Data'!E34</f>
        <v>ECU</v>
      </c>
      <c r="F37" s="159">
        <f>IF('Crisis Indicator Data'!Q34="x","x",('Crisis Indicator Data'!Q34/1000000))</f>
        <v>6.5789999999999997</v>
      </c>
      <c r="G37" s="159">
        <f>IF('Crisis Indicator Data'!R34="x","x",('Crisis Indicator Data'!R34/1000000))</f>
        <v>0.14000000000000001</v>
      </c>
      <c r="H37" s="159">
        <f>IF('Crisis Indicator Data'!S34="x","x",('Crisis Indicator Data'!S34/1000000))</f>
        <v>0.873</v>
      </c>
      <c r="I37" s="159">
        <f>IF('Crisis Indicator Data'!T34="x","x",('Crisis Indicator Data'!T34/1000000))</f>
        <v>0</v>
      </c>
      <c r="J37" s="159">
        <f>IF('Crisis Indicator Data'!U34="x","x",('Crisis Indicator Data'!U34/1000000))</f>
        <v>0</v>
      </c>
      <c r="K37" s="246">
        <f t="shared" si="0"/>
        <v>3.2</v>
      </c>
      <c r="L37" s="143">
        <f>IF(F37="x","x",(F37*1000000/VLOOKUP($C37,'Crisis Indicator Data'!$C$3:$H$198,5,FALSE)))</f>
        <v>0.86657007376185458</v>
      </c>
      <c r="M37" s="143">
        <f>IF(G37="x","x",(G37*1000000/VLOOKUP($C37,'Crisis Indicator Data'!$C$3:$H$198,5,FALSE)))</f>
        <v>1.8440463645943098E-2</v>
      </c>
      <c r="N37" s="143">
        <f>IF(H37="x","x",(H37*1000000/VLOOKUP($C37,'Crisis Indicator Data'!$C$3:$H$198,5,FALSE)))</f>
        <v>0.11498946259220232</v>
      </c>
      <c r="O37" s="143">
        <f>IF(I37="x","x",(I37*1000000/VLOOKUP($C37,'Crisis Indicator Data'!$C$3:$H$198,5,FALSE)))</f>
        <v>0</v>
      </c>
      <c r="P37" s="143">
        <f>IF(J37="x","x",(J37*1000000/VLOOKUP($C37,'Crisis Indicator Data'!$C$3:$H$198,5,FALSE)))</f>
        <v>0</v>
      </c>
      <c r="Q37" s="240">
        <f t="shared" si="1"/>
        <v>3</v>
      </c>
      <c r="R37" s="240">
        <f t="shared" si="2"/>
        <v>3.1</v>
      </c>
    </row>
    <row r="38" spans="1:18" x14ac:dyDescent="0.35">
      <c r="A38" s="146" t="str">
        <f>'Crisis Indicator Data'!A35</f>
        <v>Syrian Refugee Crisis in Egypt</v>
      </c>
      <c r="B38" s="147" t="str">
        <f>'Crisis Indicator Data'!B35</f>
        <v>International displacement</v>
      </c>
      <c r="C38" s="147" t="str">
        <f>'Crisis Indicator Data'!C35</f>
        <v>EGY002</v>
      </c>
      <c r="D38" s="147" t="str">
        <f>'Crisis Indicator Data'!D35</f>
        <v>Egypt</v>
      </c>
      <c r="E38" s="147" t="str">
        <f>'Crisis Indicator Data'!E35</f>
        <v>EGY</v>
      </c>
      <c r="F38" s="159">
        <f>IF('Crisis Indicator Data'!Q35="x","x",('Crisis Indicator Data'!Q35/1000000))</f>
        <v>20.988</v>
      </c>
      <c r="G38" s="159">
        <f>IF('Crisis Indicator Data'!R35="x","x",('Crisis Indicator Data'!R35/1000000))</f>
        <v>0.14000000000000001</v>
      </c>
      <c r="H38" s="159">
        <f>IF('Crisis Indicator Data'!S35="x","x",('Crisis Indicator Data'!S35/1000000))</f>
        <v>2.6709999999999998</v>
      </c>
      <c r="I38" s="159">
        <f>IF('Crisis Indicator Data'!T35="x","x",('Crisis Indicator Data'!T35/1000000))</f>
        <v>0</v>
      </c>
      <c r="J38" s="159">
        <f>IF('Crisis Indicator Data'!U35="x","x",('Crisis Indicator Data'!U35/1000000))</f>
        <v>0</v>
      </c>
      <c r="K38" s="246">
        <f t="shared" ref="K38:K69" si="3">IF(H38="x","x",IF(SUM(H38:J38)=0,0,IF(LOG(SUM(H38:J38)*1000000)&lt;$K$4,0,IF(LOG(SUM(H38:J38)*1000000)&gt;$K$3,5,ROUND(5-(K$3-LOG(SUM(H38:J38)*1000000))/(K$3-K$4)*5,1)))))</f>
        <v>4</v>
      </c>
      <c r="L38" s="143">
        <f>IF(F38="x","x",(F38*1000000/VLOOKUP($C38,'Crisis Indicator Data'!$C$3:$H$198,5,FALSE)))</f>
        <v>0.88184873949579834</v>
      </c>
      <c r="M38" s="143">
        <f>IF(G38="x","x",(G38*1000000/VLOOKUP($C38,'Crisis Indicator Data'!$C$3:$H$198,5,FALSE)))</f>
        <v>5.8823529411764705E-3</v>
      </c>
      <c r="N38" s="143">
        <f>IF(H38="x","x",(H38*1000000/VLOOKUP($C38,'Crisis Indicator Data'!$C$3:$H$198,5,FALSE)))</f>
        <v>0.11222689075630252</v>
      </c>
      <c r="O38" s="143">
        <f>IF(I38="x","x",(I38*1000000/VLOOKUP($C38,'Crisis Indicator Data'!$C$3:$H$198,5,FALSE)))</f>
        <v>0</v>
      </c>
      <c r="P38" s="143">
        <f>IF(J38="x","x",(J38*1000000/VLOOKUP($C38,'Crisis Indicator Data'!$C$3:$H$198,5,FALSE)))</f>
        <v>0</v>
      </c>
      <c r="Q38" s="240">
        <f t="shared" ref="Q38:Q69" si="4">IF(N38="x","x",IF(OR(L38&gt;=$L$3,M38&gt;=$M$3,N38&gt;=$N$3,O38&gt;=$O$3,P38&gt;=$P$3),(IF(P38&gt;=$P$3,5,IF((O38+P38)&gt;=$O$3,4,IF((O38+P38+N38)&gt;=$N$3,3,IF((O38+P38+N38+M38)&gt;=$M$3,2,1)))))))</f>
        <v>3</v>
      </c>
      <c r="R38" s="240">
        <f t="shared" ref="R38:R69" si="5">IF(Q38="x","x",(AVERAGE(K38,Q38)))</f>
        <v>3.5</v>
      </c>
    </row>
    <row r="39" spans="1:18" x14ac:dyDescent="0.35">
      <c r="A39" s="146" t="str">
        <f>'Crisis Indicator Data'!A36</f>
        <v>Complex crisis in Eritrea</v>
      </c>
      <c r="B39" s="147" t="str">
        <f>'Crisis Indicator Data'!B36</f>
        <v>Complex crisis</v>
      </c>
      <c r="C39" s="147" t="str">
        <f>'Crisis Indicator Data'!C36</f>
        <v>ERI001</v>
      </c>
      <c r="D39" s="147" t="str">
        <f>'Crisis Indicator Data'!D36</f>
        <v>Eritrea</v>
      </c>
      <c r="E39" s="147" t="str">
        <f>'Crisis Indicator Data'!E36</f>
        <v>ERI</v>
      </c>
      <c r="F39" s="159">
        <f>IF('Crisis Indicator Data'!Q36="x","x",('Crisis Indicator Data'!Q36/1000000))</f>
        <v>5.0090000000000003</v>
      </c>
      <c r="G39" s="159">
        <f>IF('Crisis Indicator Data'!R36="x","x",('Crisis Indicator Data'!R36/1000000))</f>
        <v>0</v>
      </c>
      <c r="H39" s="159">
        <f>IF('Crisis Indicator Data'!S36="x","x",('Crisis Indicator Data'!S36/1000000))</f>
        <v>1.2</v>
      </c>
      <c r="I39" s="159">
        <f>IF('Crisis Indicator Data'!T36="x","x",('Crisis Indicator Data'!T36/1000000))</f>
        <v>0</v>
      </c>
      <c r="J39" s="159">
        <f>IF('Crisis Indicator Data'!U36="x","x",('Crisis Indicator Data'!U36/1000000))</f>
        <v>0</v>
      </c>
      <c r="K39" s="246">
        <f t="shared" si="3"/>
        <v>3.5</v>
      </c>
      <c r="L39" s="143">
        <f>IF(F39="x","x",(F39*1000000/VLOOKUP($C39,'Crisis Indicator Data'!$C$3:$H$198,5,FALSE)))</f>
        <v>0.80673216298920924</v>
      </c>
      <c r="M39" s="143">
        <f>IF(G39="x","x",(G39*1000000/VLOOKUP($C39,'Crisis Indicator Data'!$C$3:$H$198,5,FALSE)))</f>
        <v>0</v>
      </c>
      <c r="N39" s="143">
        <f>IF(H39="x","x",(H39*1000000/VLOOKUP($C39,'Crisis Indicator Data'!$C$3:$H$198,5,FALSE)))</f>
        <v>0.19326783701079078</v>
      </c>
      <c r="O39" s="143">
        <f>IF(I39="x","x",(I39*1000000/VLOOKUP($C39,'Crisis Indicator Data'!$C$3:$H$198,5,FALSE)))</f>
        <v>0</v>
      </c>
      <c r="P39" s="143">
        <f>IF(J39="x","x",(J39*1000000/VLOOKUP($C39,'Crisis Indicator Data'!$C$3:$H$198,5,FALSE)))</f>
        <v>0</v>
      </c>
      <c r="Q39" s="240">
        <f t="shared" si="4"/>
        <v>3</v>
      </c>
      <c r="R39" s="240">
        <f t="shared" si="5"/>
        <v>3.25</v>
      </c>
    </row>
    <row r="40" spans="1:18" x14ac:dyDescent="0.35">
      <c r="A40" s="146" t="str">
        <f>'Crisis Indicator Data'!A37</f>
        <v>Mixed migration flows in spain</v>
      </c>
      <c r="B40" s="147" t="str">
        <f>'Crisis Indicator Data'!B37</f>
        <v>International displacement</v>
      </c>
      <c r="C40" s="147" t="str">
        <f>'Crisis Indicator Data'!C37</f>
        <v>ESP002</v>
      </c>
      <c r="D40" s="147" t="str">
        <f>'Crisis Indicator Data'!D37</f>
        <v>Spain</v>
      </c>
      <c r="E40" s="147" t="str">
        <f>'Crisis Indicator Data'!E37</f>
        <v>ESP</v>
      </c>
      <c r="F40" s="159">
        <f>IF('Crisis Indicator Data'!Q37="x","x",('Crisis Indicator Data'!Q37/1000000))</f>
        <v>11.868</v>
      </c>
      <c r="G40" s="159">
        <f>IF('Crisis Indicator Data'!R37="x","x",('Crisis Indicator Data'!R37/1000000))</f>
        <v>0</v>
      </c>
      <c r="H40" s="159">
        <f>IF('Crisis Indicator Data'!S37="x","x",('Crisis Indicator Data'!S37/1000000))</f>
        <v>0.115</v>
      </c>
      <c r="I40" s="159">
        <f>IF('Crisis Indicator Data'!T37="x","x",('Crisis Indicator Data'!T37/1000000))</f>
        <v>0</v>
      </c>
      <c r="J40" s="159">
        <f>IF('Crisis Indicator Data'!U37="x","x",('Crisis Indicator Data'!U37/1000000))</f>
        <v>0</v>
      </c>
      <c r="K40" s="246">
        <f t="shared" si="3"/>
        <v>1.8</v>
      </c>
      <c r="L40" s="143">
        <f>IF(F40="x","x",(F40*1000000/VLOOKUP($C40,'Crisis Indicator Data'!$C$3:$H$198,5,FALSE)))</f>
        <v>0.99040307101727443</v>
      </c>
      <c r="M40" s="143">
        <f>IF(G40="x","x",(G40*1000000/VLOOKUP($C40,'Crisis Indicator Data'!$C$3:$H$198,5,FALSE)))</f>
        <v>0</v>
      </c>
      <c r="N40" s="143">
        <f>IF(H40="x","x",(H40*1000000/VLOOKUP($C40,'Crisis Indicator Data'!$C$3:$H$198,5,FALSE)))</f>
        <v>9.5969289827255271E-3</v>
      </c>
      <c r="O40" s="143">
        <f>IF(I40="x","x",(I40*1000000/VLOOKUP($C40,'Crisis Indicator Data'!$C$3:$H$198,5,FALSE)))</f>
        <v>0</v>
      </c>
      <c r="P40" s="143">
        <f>IF(J40="x","x",(J40*1000000/VLOOKUP($C40,'Crisis Indicator Data'!$C$3:$H$198,5,FALSE)))</f>
        <v>0</v>
      </c>
      <c r="Q40" s="240">
        <f t="shared" si="4"/>
        <v>1</v>
      </c>
      <c r="R40" s="240">
        <f t="shared" si="5"/>
        <v>1.4</v>
      </c>
    </row>
    <row r="41" spans="1:18" x14ac:dyDescent="0.35">
      <c r="A41" s="146" t="str">
        <f>'Crisis Indicator Data'!A38</f>
        <v>Complex crisis in Ethiopia</v>
      </c>
      <c r="B41" s="147" t="str">
        <f>'Crisis Indicator Data'!B38</f>
        <v>Complex crisis</v>
      </c>
      <c r="C41" s="147" t="str">
        <f>'Crisis Indicator Data'!C38</f>
        <v>ETH001</v>
      </c>
      <c r="D41" s="147" t="str">
        <f>'Crisis Indicator Data'!D38</f>
        <v>Ethiopia</v>
      </c>
      <c r="E41" s="147" t="str">
        <f>'Crisis Indicator Data'!E38</f>
        <v>ETH</v>
      </c>
      <c r="F41" s="159">
        <f>IF('Crisis Indicator Data'!Q38="x","x",('Crisis Indicator Data'!Q38/1000000))</f>
        <v>0</v>
      </c>
      <c r="G41" s="159">
        <f>IF('Crisis Indicator Data'!R38="x","x",('Crisis Indicator Data'!R38/1000000))</f>
        <v>80.2</v>
      </c>
      <c r="H41" s="159">
        <f>IF('Crisis Indicator Data'!S38="x","x",('Crisis Indicator Data'!S38/1000000))</f>
        <v>0.92500000000000004</v>
      </c>
      <c r="I41" s="159">
        <f>IF('Crisis Indicator Data'!T38="x","x",('Crisis Indicator Data'!T38/1000000))</f>
        <v>17.149999999999999</v>
      </c>
      <c r="J41" s="159">
        <f>IF('Crisis Indicator Data'!U38="x","x",('Crisis Indicator Data'!U38/1000000))</f>
        <v>5.4249999999999998</v>
      </c>
      <c r="K41" s="246">
        <f t="shared" si="3"/>
        <v>5</v>
      </c>
      <c r="L41" s="143">
        <f>IF(F41="x","x",(F41*1000000/VLOOKUP($C41,'Crisis Indicator Data'!$C$3:$H$198,5,FALSE)))</f>
        <v>0</v>
      </c>
      <c r="M41" s="143">
        <f>IF(G41="x","x",(G41*1000000/VLOOKUP($C41,'Crisis Indicator Data'!$C$3:$H$198,5,FALSE)))</f>
        <v>0.77338476374156218</v>
      </c>
      <c r="N41" s="143">
        <f>IF(H41="x","x",(H41*1000000/VLOOKUP($C41,'Crisis Indicator Data'!$C$3:$H$198,5,FALSE)))</f>
        <v>8.9199614271938277E-3</v>
      </c>
      <c r="O41" s="143">
        <f>IF(I41="x","x",(I41*1000000/VLOOKUP($C41,'Crisis Indicator Data'!$C$3:$H$198,5,FALSE)))</f>
        <v>0.16538090646094503</v>
      </c>
      <c r="P41" s="143">
        <f>IF(J41="x","x",(J41*1000000/VLOOKUP($C41,'Crisis Indicator Data'!$C$3:$H$198,5,FALSE)))</f>
        <v>5.2314368370298937E-2</v>
      </c>
      <c r="Q41" s="240">
        <f t="shared" si="4"/>
        <v>5</v>
      </c>
      <c r="R41" s="240">
        <f t="shared" si="5"/>
        <v>5</v>
      </c>
    </row>
    <row r="42" spans="1:18" x14ac:dyDescent="0.35">
      <c r="A42" s="146" t="str">
        <f>'Crisis Indicator Data'!A39</f>
        <v>International Displacement</v>
      </c>
      <c r="B42" s="147" t="str">
        <f>'Crisis Indicator Data'!B39</f>
        <v>International displacement</v>
      </c>
      <c r="C42" s="147" t="str">
        <f>'Crisis Indicator Data'!C39</f>
        <v>ETH003</v>
      </c>
      <c r="D42" s="147" t="str">
        <f>'Crisis Indicator Data'!D39</f>
        <v>Ethiopia</v>
      </c>
      <c r="E42" s="147" t="str">
        <f>'Crisis Indicator Data'!E39</f>
        <v>ETH</v>
      </c>
      <c r="F42" s="159">
        <f>IF('Crisis Indicator Data'!Q39="x","x",('Crisis Indicator Data'!Q39/1000000))</f>
        <v>86</v>
      </c>
      <c r="G42" s="159">
        <f>IF('Crisis Indicator Data'!R39="x","x",('Crisis Indicator Data'!R39/1000000))</f>
        <v>17.614000000000001</v>
      </c>
      <c r="H42" s="159">
        <f>IF('Crisis Indicator Data'!S39="x","x",('Crisis Indicator Data'!S39/1000000))</f>
        <v>8.6999999999999994E-2</v>
      </c>
      <c r="I42" s="159">
        <f>IF('Crisis Indicator Data'!T39="x","x",('Crisis Indicator Data'!T39/1000000))</f>
        <v>0</v>
      </c>
      <c r="J42" s="159">
        <f>IF('Crisis Indicator Data'!U39="x","x",('Crisis Indicator Data'!U39/1000000))</f>
        <v>0</v>
      </c>
      <c r="K42" s="246">
        <f t="shared" si="3"/>
        <v>1.6</v>
      </c>
      <c r="L42" s="143">
        <f>IF(F42="x","x",(F42*1000000/VLOOKUP($C42,'Crisis Indicator Data'!$C$3:$H$198,5,FALSE)))</f>
        <v>0.82931533269045321</v>
      </c>
      <c r="M42" s="143">
        <f>IF(G42="x","x",(G42*1000000/VLOOKUP($C42,'Crisis Indicator Data'!$C$3:$H$198,5,FALSE)))</f>
        <v>0.16985535197685631</v>
      </c>
      <c r="N42" s="143">
        <f>IF(H42="x","x",(H42*1000000/VLOOKUP($C42,'Crisis Indicator Data'!$C$3:$H$198,5,FALSE)))</f>
        <v>8.3895853423336544E-4</v>
      </c>
      <c r="O42" s="143">
        <f>IF(I42="x","x",(I42*1000000/VLOOKUP($C42,'Crisis Indicator Data'!$C$3:$H$198,5,FALSE)))</f>
        <v>0</v>
      </c>
      <c r="P42" s="143">
        <f>IF(J42="x","x",(J42*1000000/VLOOKUP($C42,'Crisis Indicator Data'!$C$3:$H$198,5,FALSE)))</f>
        <v>0</v>
      </c>
      <c r="Q42" s="240">
        <f t="shared" si="4"/>
        <v>2</v>
      </c>
      <c r="R42" s="240">
        <f t="shared" si="5"/>
        <v>1.8</v>
      </c>
    </row>
    <row r="43" spans="1:18" x14ac:dyDescent="0.35">
      <c r="A43" s="146" t="str">
        <f>'Crisis Indicator Data'!A40</f>
        <v>Northern Ethiopia Conflict</v>
      </c>
      <c r="B43" s="147" t="str">
        <f>'Crisis Indicator Data'!B40</f>
        <v>Conflict</v>
      </c>
      <c r="C43" s="147" t="str">
        <f>'Crisis Indicator Data'!C40</f>
        <v>ETH004</v>
      </c>
      <c r="D43" s="147" t="str">
        <f>'Crisis Indicator Data'!D40</f>
        <v>Ethiopia</v>
      </c>
      <c r="E43" s="147" t="str">
        <f>'Crisis Indicator Data'!E40</f>
        <v>ETH</v>
      </c>
      <c r="F43" s="159">
        <f>IF('Crisis Indicator Data'!Q40="x","x",('Crisis Indicator Data'!Q40/1000000))</f>
        <v>0</v>
      </c>
      <c r="G43" s="159">
        <f>IF('Crisis Indicator Data'!R40="x","x",('Crisis Indicator Data'!R40/1000000))</f>
        <v>21.1</v>
      </c>
      <c r="H43" s="159">
        <f>IF('Crisis Indicator Data'!S40="x","x",('Crisis Indicator Data'!S40/1000000))</f>
        <v>6.4989999999999997</v>
      </c>
      <c r="I43" s="159">
        <f>IF('Crisis Indicator Data'!T40="x","x",('Crisis Indicator Data'!T40/1000000))</f>
        <v>2.5</v>
      </c>
      <c r="J43" s="159">
        <f>IF('Crisis Indicator Data'!U40="x","x",('Crisis Indicator Data'!U40/1000000))</f>
        <v>0.40100000000000002</v>
      </c>
      <c r="K43" s="246">
        <f t="shared" si="3"/>
        <v>5</v>
      </c>
      <c r="L43" s="143">
        <f>IF(F43="x","x",(F43*1000000/VLOOKUP($C43,'Crisis Indicator Data'!$C$3:$H$198,5,FALSE)))</f>
        <v>0</v>
      </c>
      <c r="M43" s="143">
        <f>IF(G43="x","x",(G43*1000000/VLOOKUP($C43,'Crisis Indicator Data'!$C$3:$H$198,5,FALSE)))</f>
        <v>0.69180327868852454</v>
      </c>
      <c r="N43" s="143">
        <f>IF(H43="x","x",(H43*1000000/VLOOKUP($C43,'Crisis Indicator Data'!$C$3:$H$198,5,FALSE)))</f>
        <v>0.21308196721311476</v>
      </c>
      <c r="O43" s="143">
        <f>IF(I43="x","x",(I43*1000000/VLOOKUP($C43,'Crisis Indicator Data'!$C$3:$H$198,5,FALSE)))</f>
        <v>8.1967213114754092E-2</v>
      </c>
      <c r="P43" s="143">
        <f>IF(J43="x","x",(J43*1000000/VLOOKUP($C43,'Crisis Indicator Data'!$C$3:$H$198,5,FALSE)))</f>
        <v>1.3147540983606557E-2</v>
      </c>
      <c r="Q43" s="240">
        <f t="shared" si="4"/>
        <v>4</v>
      </c>
      <c r="R43" s="240">
        <f t="shared" si="5"/>
        <v>4.5</v>
      </c>
    </row>
    <row r="44" spans="1:18" x14ac:dyDescent="0.35">
      <c r="A44" s="146" t="str">
        <f>'Crisis Indicator Data'!A41</f>
        <v>Drought in Ethiopia</v>
      </c>
      <c r="B44" s="147" t="str">
        <f>'Crisis Indicator Data'!B41</f>
        <v>Drought</v>
      </c>
      <c r="C44" s="147" t="str">
        <f>'Crisis Indicator Data'!C41</f>
        <v>ETH005</v>
      </c>
      <c r="D44" s="147" t="str">
        <f>'Crisis Indicator Data'!D41</f>
        <v>Ethiopia</v>
      </c>
      <c r="E44" s="147" t="str">
        <f>'Crisis Indicator Data'!E41</f>
        <v>ETH</v>
      </c>
      <c r="F44" s="159">
        <f>IF('Crisis Indicator Data'!Q41="x","x",('Crisis Indicator Data'!Q41/1000000))</f>
        <v>54.4</v>
      </c>
      <c r="G44" s="159">
        <f>IF('Crisis Indicator Data'!R41="x","x",('Crisis Indicator Data'!R41/1000000))</f>
        <v>0.9</v>
      </c>
      <c r="H44" s="159">
        <f>IF('Crisis Indicator Data'!S41="x","x",('Crisis Indicator Data'!S41/1000000))</f>
        <v>7.2</v>
      </c>
      <c r="I44" s="159">
        <f>IF('Crisis Indicator Data'!T41="x","x",('Crisis Indicator Data'!T41/1000000))</f>
        <v>0</v>
      </c>
      <c r="J44" s="159">
        <f>IF('Crisis Indicator Data'!U41="x","x",('Crisis Indicator Data'!U41/1000000))</f>
        <v>0</v>
      </c>
      <c r="K44" s="246">
        <f t="shared" si="3"/>
        <v>4.8</v>
      </c>
      <c r="L44" s="143">
        <f>IF(F44="x","x",(F44*1000000/VLOOKUP($C44,'Crisis Indicator Data'!$C$3:$H$198,5,FALSE)))</f>
        <v>0.87039999999999995</v>
      </c>
      <c r="M44" s="143">
        <f>IF(G44="x","x",(G44*1000000/VLOOKUP($C44,'Crisis Indicator Data'!$C$3:$H$198,5,FALSE)))</f>
        <v>1.44E-2</v>
      </c>
      <c r="N44" s="143">
        <f>IF(H44="x","x",(H44*1000000/VLOOKUP($C44,'Crisis Indicator Data'!$C$3:$H$198,5,FALSE)))</f>
        <v>0.1152</v>
      </c>
      <c r="O44" s="143">
        <f>IF(I44="x","x",(I44*1000000/VLOOKUP($C44,'Crisis Indicator Data'!$C$3:$H$198,5,FALSE)))</f>
        <v>0</v>
      </c>
      <c r="P44" s="143">
        <f>IF(J44="x","x",(J44*1000000/VLOOKUP($C44,'Crisis Indicator Data'!$C$3:$H$198,5,FALSE)))</f>
        <v>0</v>
      </c>
      <c r="Q44" s="240">
        <f t="shared" si="4"/>
        <v>3</v>
      </c>
      <c r="R44" s="240">
        <f t="shared" si="5"/>
        <v>3.9</v>
      </c>
    </row>
    <row r="45" spans="1:18" x14ac:dyDescent="0.35">
      <c r="A45" s="146" t="str">
        <f>'Crisis Indicator Data'!A42</f>
        <v>Mixed migration flows in Greece</v>
      </c>
      <c r="B45" s="147" t="str">
        <f>'Crisis Indicator Data'!B42</f>
        <v>International displacement</v>
      </c>
      <c r="C45" s="147" t="str">
        <f>'Crisis Indicator Data'!C42</f>
        <v>GRC002</v>
      </c>
      <c r="D45" s="147" t="str">
        <f>'Crisis Indicator Data'!D42</f>
        <v>Greece</v>
      </c>
      <c r="E45" s="147" t="str">
        <f>'Crisis Indicator Data'!E42</f>
        <v>GRC</v>
      </c>
      <c r="F45" s="159">
        <f>IF('Crisis Indicator Data'!Q42="x","x",('Crisis Indicator Data'!Q42/1000000))</f>
        <v>0.245</v>
      </c>
      <c r="G45" s="159">
        <f>IF('Crisis Indicator Data'!R42="x","x",('Crisis Indicator Data'!R42/1000000))</f>
        <v>0.14699999999999999</v>
      </c>
      <c r="H45" s="159">
        <f>IF('Crisis Indicator Data'!S42="x","x",('Crisis Indicator Data'!S42/1000000))</f>
        <v>1.9E-2</v>
      </c>
      <c r="I45" s="159">
        <f>IF('Crisis Indicator Data'!T42="x","x",('Crisis Indicator Data'!T42/1000000))</f>
        <v>0</v>
      </c>
      <c r="J45" s="159">
        <f>IF('Crisis Indicator Data'!U42="x","x",('Crisis Indicator Data'!U42/1000000))</f>
        <v>0</v>
      </c>
      <c r="K45" s="246">
        <f t="shared" si="3"/>
        <v>0.5</v>
      </c>
      <c r="L45" s="143">
        <f>IF(F45="x","x",(F45*1000000/VLOOKUP($C45,'Crisis Indicator Data'!$C$3:$H$198,5,FALSE)))</f>
        <v>0.59610705596107061</v>
      </c>
      <c r="M45" s="143">
        <f>IF(G45="x","x",(G45*1000000/VLOOKUP($C45,'Crisis Indicator Data'!$C$3:$H$198,5,FALSE)))</f>
        <v>0.35766423357664234</v>
      </c>
      <c r="N45" s="143">
        <f>IF(H45="x","x",(H45*1000000/VLOOKUP($C45,'Crisis Indicator Data'!$C$3:$H$198,5,FALSE)))</f>
        <v>4.6228710462287104E-2</v>
      </c>
      <c r="O45" s="143">
        <f>IF(I45="x","x",(I45*1000000/VLOOKUP($C45,'Crisis Indicator Data'!$C$3:$H$198,5,FALSE)))</f>
        <v>0</v>
      </c>
      <c r="P45" s="143">
        <f>IF(J45="x","x",(J45*1000000/VLOOKUP($C45,'Crisis Indicator Data'!$C$3:$H$198,5,FALSE)))</f>
        <v>0</v>
      </c>
      <c r="Q45" s="240">
        <f t="shared" si="4"/>
        <v>2</v>
      </c>
      <c r="R45" s="240">
        <f t="shared" si="5"/>
        <v>1.25</v>
      </c>
    </row>
    <row r="46" spans="1:18" x14ac:dyDescent="0.35">
      <c r="A46" s="146" t="str">
        <f>'Crisis Indicator Data'!A43</f>
        <v>Complex crisis in Guatemala</v>
      </c>
      <c r="B46" s="147" t="str">
        <f>'Crisis Indicator Data'!B43</f>
        <v>Complex crisis</v>
      </c>
      <c r="C46" s="147" t="str">
        <f>'Crisis Indicator Data'!C43</f>
        <v>GTM001</v>
      </c>
      <c r="D46" s="147" t="str">
        <f>'Crisis Indicator Data'!D43</f>
        <v>Guatemala</v>
      </c>
      <c r="E46" s="147" t="str">
        <f>'Crisis Indicator Data'!E43</f>
        <v>GTM</v>
      </c>
      <c r="F46" s="159">
        <f>IF('Crisis Indicator Data'!Q43="x","x",('Crisis Indicator Data'!Q43/1000000))</f>
        <v>11.4</v>
      </c>
      <c r="G46" s="159">
        <f>IF('Crisis Indicator Data'!R43="x","x",('Crisis Indicator Data'!R43/1000000))</f>
        <v>1.9</v>
      </c>
      <c r="H46" s="159">
        <f>IF('Crisis Indicator Data'!S43="x","x",('Crisis Indicator Data'!S43/1000000))</f>
        <v>3.8</v>
      </c>
      <c r="I46" s="159">
        <f>IF('Crisis Indicator Data'!T43="x","x",('Crisis Indicator Data'!T43/1000000))</f>
        <v>0</v>
      </c>
      <c r="J46" s="159">
        <f>IF('Crisis Indicator Data'!U43="x","x",('Crisis Indicator Data'!U43/1000000))</f>
        <v>0</v>
      </c>
      <c r="K46" s="246">
        <f t="shared" si="3"/>
        <v>4.3</v>
      </c>
      <c r="L46" s="143">
        <f>IF(F46="x","x",(F46*1000000/VLOOKUP($C46,'Crisis Indicator Data'!$C$3:$H$198,5,FALSE)))</f>
        <v>0.66666666666666663</v>
      </c>
      <c r="M46" s="143">
        <f>IF(G46="x","x",(G46*1000000/VLOOKUP($C46,'Crisis Indicator Data'!$C$3:$H$198,5,FALSE)))</f>
        <v>0.1111111111111111</v>
      </c>
      <c r="N46" s="143">
        <f>IF(H46="x","x",(H46*1000000/VLOOKUP($C46,'Crisis Indicator Data'!$C$3:$H$198,5,FALSE)))</f>
        <v>0.22222222222222221</v>
      </c>
      <c r="O46" s="143">
        <f>IF(I46="x","x",(I46*1000000/VLOOKUP($C46,'Crisis Indicator Data'!$C$3:$H$198,5,FALSE)))</f>
        <v>0</v>
      </c>
      <c r="P46" s="143">
        <f>IF(J46="x","x",(J46*1000000/VLOOKUP($C46,'Crisis Indicator Data'!$C$3:$H$198,5,FALSE)))</f>
        <v>0</v>
      </c>
      <c r="Q46" s="240">
        <f t="shared" si="4"/>
        <v>3</v>
      </c>
      <c r="R46" s="240">
        <f t="shared" si="5"/>
        <v>3.65</v>
      </c>
    </row>
    <row r="47" spans="1:18" x14ac:dyDescent="0.35">
      <c r="A47" s="146" t="str">
        <f>'Crisis Indicator Data'!A44</f>
        <v>Complex crisis in Honduras</v>
      </c>
      <c r="B47" s="147" t="str">
        <f>'Crisis Indicator Data'!B44</f>
        <v>Complex crisis</v>
      </c>
      <c r="C47" s="147" t="str">
        <f>'Crisis Indicator Data'!C44</f>
        <v>HND001</v>
      </c>
      <c r="D47" s="147" t="str">
        <f>'Crisis Indicator Data'!D44</f>
        <v>Honduras</v>
      </c>
      <c r="E47" s="147" t="str">
        <f>'Crisis Indicator Data'!E44</f>
        <v>HND</v>
      </c>
      <c r="F47" s="159">
        <f>IF('Crisis Indicator Data'!Q44="x","x",('Crisis Indicator Data'!Q44/1000000))</f>
        <v>5.4</v>
      </c>
      <c r="G47" s="159">
        <f>IF('Crisis Indicator Data'!R44="x","x",('Crisis Indicator Data'!R44/1000000))</f>
        <v>1.2</v>
      </c>
      <c r="H47" s="159">
        <f>IF('Crisis Indicator Data'!S44="x","x",('Crisis Indicator Data'!S44/1000000))</f>
        <v>2.8</v>
      </c>
      <c r="I47" s="159">
        <f>IF('Crisis Indicator Data'!T44="x","x",('Crisis Indicator Data'!T44/1000000))</f>
        <v>0</v>
      </c>
      <c r="J47" s="159">
        <f>IF('Crisis Indicator Data'!U44="x","x",('Crisis Indicator Data'!U44/1000000))</f>
        <v>0</v>
      </c>
      <c r="K47" s="246">
        <f t="shared" si="3"/>
        <v>4.0999999999999996</v>
      </c>
      <c r="L47" s="143">
        <f>IF(F47="x","x",(F47*1000000/VLOOKUP($C47,'Crisis Indicator Data'!$C$3:$H$198,5,FALSE)))</f>
        <v>0.57446808510638303</v>
      </c>
      <c r="M47" s="143">
        <f>IF(G47="x","x",(G47*1000000/VLOOKUP($C47,'Crisis Indicator Data'!$C$3:$H$198,5,FALSE)))</f>
        <v>0.1276595744680851</v>
      </c>
      <c r="N47" s="143">
        <f>IF(H47="x","x",(H47*1000000/VLOOKUP($C47,'Crisis Indicator Data'!$C$3:$H$198,5,FALSE)))</f>
        <v>0.2978723404255319</v>
      </c>
      <c r="O47" s="143">
        <f>IF(I47="x","x",(I47*1000000/VLOOKUP($C47,'Crisis Indicator Data'!$C$3:$H$198,5,FALSE)))</f>
        <v>0</v>
      </c>
      <c r="P47" s="143">
        <f>IF(J47="x","x",(J47*1000000/VLOOKUP($C47,'Crisis Indicator Data'!$C$3:$H$198,5,FALSE)))</f>
        <v>0</v>
      </c>
      <c r="Q47" s="240">
        <f t="shared" si="4"/>
        <v>3</v>
      </c>
      <c r="R47" s="240">
        <f t="shared" si="5"/>
        <v>3.55</v>
      </c>
    </row>
    <row r="48" spans="1:18" x14ac:dyDescent="0.35">
      <c r="A48" s="146" t="str">
        <f>'Crisis Indicator Data'!A45</f>
        <v>Complex crisis in Haiti</v>
      </c>
      <c r="B48" s="147" t="str">
        <f>'Crisis Indicator Data'!B45</f>
        <v>Complex crisis</v>
      </c>
      <c r="C48" s="147" t="str">
        <f>'Crisis Indicator Data'!C45</f>
        <v>HTI001</v>
      </c>
      <c r="D48" s="147" t="str">
        <f>'Crisis Indicator Data'!D45</f>
        <v>Haiti</v>
      </c>
      <c r="E48" s="147" t="str">
        <f>'Crisis Indicator Data'!E45</f>
        <v>HTI</v>
      </c>
      <c r="F48" s="159">
        <f>IF('Crisis Indicator Data'!Q45="x","x",('Crisis Indicator Data'!Q45/1000000))</f>
        <v>3.2</v>
      </c>
      <c r="G48" s="159">
        <f>IF('Crisis Indicator Data'!R45="x","x",('Crisis Indicator Data'!R45/1000000))</f>
        <v>3.8</v>
      </c>
      <c r="H48" s="159">
        <f>IF('Crisis Indicator Data'!S45="x","x",('Crisis Indicator Data'!S45/1000000))</f>
        <v>1.9</v>
      </c>
      <c r="I48" s="159">
        <f>IF('Crisis Indicator Data'!T45="x","x",('Crisis Indicator Data'!T45/1000000))</f>
        <v>1.5</v>
      </c>
      <c r="J48" s="159">
        <f>IF('Crisis Indicator Data'!U45="x","x",('Crisis Indicator Data'!U45/1000000))</f>
        <v>1</v>
      </c>
      <c r="K48" s="246">
        <f t="shared" si="3"/>
        <v>4.4000000000000004</v>
      </c>
      <c r="L48" s="143">
        <f>IF(F48="x","x",(F48*1000000/VLOOKUP($C48,'Crisis Indicator Data'!$C$3:$H$198,5,FALSE)))</f>
        <v>0.2807017543859649</v>
      </c>
      <c r="M48" s="143">
        <f>IF(G48="x","x",(G48*1000000/VLOOKUP($C48,'Crisis Indicator Data'!$C$3:$H$198,5,FALSE)))</f>
        <v>0.33333333333333331</v>
      </c>
      <c r="N48" s="143">
        <f>IF(H48="x","x",(H48*1000000/VLOOKUP($C48,'Crisis Indicator Data'!$C$3:$H$198,5,FALSE)))</f>
        <v>0.16666666666666666</v>
      </c>
      <c r="O48" s="143">
        <f>IF(I48="x","x",(I48*1000000/VLOOKUP($C48,'Crisis Indicator Data'!$C$3:$H$198,5,FALSE)))</f>
        <v>0.13157894736842105</v>
      </c>
      <c r="P48" s="143">
        <f>IF(J48="x","x",(J48*1000000/VLOOKUP($C48,'Crisis Indicator Data'!$C$3:$H$198,5,FALSE)))</f>
        <v>8.771929824561403E-2</v>
      </c>
      <c r="Q48" s="240">
        <f t="shared" si="4"/>
        <v>5</v>
      </c>
      <c r="R48" s="240">
        <f t="shared" si="5"/>
        <v>4.7</v>
      </c>
    </row>
    <row r="49" spans="1:18" x14ac:dyDescent="0.35">
      <c r="A49" s="146" t="str">
        <f>'Crisis Indicator Data'!A46</f>
        <v xml:space="preserve">Nippes Earthquake </v>
      </c>
      <c r="B49" s="147" t="str">
        <f>'Crisis Indicator Data'!B46</f>
        <v>Earthquake</v>
      </c>
      <c r="C49" s="147" t="str">
        <f>'Crisis Indicator Data'!C46</f>
        <v>HTI002</v>
      </c>
      <c r="D49" s="147" t="str">
        <f>'Crisis Indicator Data'!D46</f>
        <v>Haiti</v>
      </c>
      <c r="E49" s="147" t="str">
        <f>'Crisis Indicator Data'!E46</f>
        <v>HTI</v>
      </c>
      <c r="F49" s="159">
        <f>IF('Crisis Indicator Data'!Q46="x","x",('Crisis Indicator Data'!Q46/1000000))</f>
        <v>5.6289999999999996</v>
      </c>
      <c r="G49" s="159">
        <f>IF('Crisis Indicator Data'!R46="x","x",('Crisis Indicator Data'!R46/1000000))</f>
        <v>0.15</v>
      </c>
      <c r="H49" s="159">
        <f>IF('Crisis Indicator Data'!S46="x","x",('Crisis Indicator Data'!S46/1000000))</f>
        <v>0.65</v>
      </c>
      <c r="I49" s="159">
        <f>IF('Crisis Indicator Data'!T46="x","x",('Crisis Indicator Data'!T46/1000000))</f>
        <v>0</v>
      </c>
      <c r="J49" s="159">
        <f>IF('Crisis Indicator Data'!U46="x","x",('Crisis Indicator Data'!U46/1000000))</f>
        <v>0</v>
      </c>
      <c r="K49" s="246">
        <f t="shared" si="3"/>
        <v>3</v>
      </c>
      <c r="L49" s="143">
        <f>IF(F49="x","x",(F49*1000000/VLOOKUP($C49,'Crisis Indicator Data'!$C$3:$H$198,5,FALSE)))</f>
        <v>0.87556385129880232</v>
      </c>
      <c r="M49" s="143">
        <f>IF(G49="x","x",(G49*1000000/VLOOKUP($C49,'Crisis Indicator Data'!$C$3:$H$198,5,FALSE)))</f>
        <v>2.3331777881474568E-2</v>
      </c>
      <c r="N49" s="143">
        <f>IF(H49="x","x",(H49*1000000/VLOOKUP($C49,'Crisis Indicator Data'!$C$3:$H$198,5,FALSE)))</f>
        <v>0.10110437081972314</v>
      </c>
      <c r="O49" s="143">
        <f>IF(I49="x","x",(I49*1000000/VLOOKUP($C49,'Crisis Indicator Data'!$C$3:$H$198,5,FALSE)))</f>
        <v>0</v>
      </c>
      <c r="P49" s="143">
        <f>IF(J49="x","x",(J49*1000000/VLOOKUP($C49,'Crisis Indicator Data'!$C$3:$H$198,5,FALSE)))</f>
        <v>0</v>
      </c>
      <c r="Q49" s="240">
        <f t="shared" si="4"/>
        <v>3</v>
      </c>
      <c r="R49" s="240">
        <f t="shared" si="5"/>
        <v>3</v>
      </c>
    </row>
    <row r="50" spans="1:18" x14ac:dyDescent="0.35">
      <c r="A50" s="146" t="str">
        <f>'Crisis Indicator Data'!A47</f>
        <v>Displacement from Ukraine conflict in Hungary</v>
      </c>
      <c r="B50" s="147" t="str">
        <f>'Crisis Indicator Data'!B47</f>
        <v>International displacement</v>
      </c>
      <c r="C50" s="147" t="str">
        <f>'Crisis Indicator Data'!C47</f>
        <v>HUN002</v>
      </c>
      <c r="D50" s="147" t="str">
        <f>'Crisis Indicator Data'!D47</f>
        <v>Hungary</v>
      </c>
      <c r="E50" s="147" t="str">
        <f>'Crisis Indicator Data'!E47</f>
        <v>HUN</v>
      </c>
      <c r="F50" s="159">
        <f>IF('Crisis Indicator Data'!Q47="x","x",('Crisis Indicator Data'!Q47/1000000))</f>
        <v>0.11600000000000001</v>
      </c>
      <c r="G50" s="159">
        <f>IF('Crisis Indicator Data'!R47="x","x",('Crisis Indicator Data'!R47/1000000))</f>
        <v>0.40400000000000003</v>
      </c>
      <c r="H50" s="159">
        <f>IF('Crisis Indicator Data'!S47="x","x",('Crisis Indicator Data'!S47/1000000))</f>
        <v>0</v>
      </c>
      <c r="I50" s="159">
        <f>IF('Crisis Indicator Data'!T47="x","x",('Crisis Indicator Data'!T47/1000000))</f>
        <v>0</v>
      </c>
      <c r="J50" s="159">
        <f>IF('Crisis Indicator Data'!U47="x","x",('Crisis Indicator Data'!U47/1000000))</f>
        <v>0</v>
      </c>
      <c r="K50" s="246">
        <f t="shared" si="3"/>
        <v>0</v>
      </c>
      <c r="L50" s="143">
        <f>IF(F50="x","x",(F50*1000000/VLOOKUP($C50,'Crisis Indicator Data'!$C$3:$H$198,5,FALSE)))</f>
        <v>0.22307692307692309</v>
      </c>
      <c r="M50" s="143">
        <f>IF(G50="x","x",(G50*1000000/VLOOKUP($C50,'Crisis Indicator Data'!$C$3:$H$198,5,FALSE)))</f>
        <v>0.77692307692307694</v>
      </c>
      <c r="N50" s="143">
        <f>IF(H50="x","x",(H50*1000000/VLOOKUP($C50,'Crisis Indicator Data'!$C$3:$H$198,5,FALSE)))</f>
        <v>0</v>
      </c>
      <c r="O50" s="143">
        <f>IF(I50="x","x",(I50*1000000/VLOOKUP($C50,'Crisis Indicator Data'!$C$3:$H$198,5,FALSE)))</f>
        <v>0</v>
      </c>
      <c r="P50" s="143">
        <f>IF(J50="x","x",(J50*1000000/VLOOKUP($C50,'Crisis Indicator Data'!$C$3:$H$198,5,FALSE)))</f>
        <v>0</v>
      </c>
      <c r="Q50" s="240">
        <f t="shared" si="4"/>
        <v>2</v>
      </c>
      <c r="R50" s="240">
        <f t="shared" si="5"/>
        <v>1</v>
      </c>
    </row>
    <row r="51" spans="1:18" x14ac:dyDescent="0.35">
      <c r="A51" s="146" t="str">
        <f>'Crisis Indicator Data'!A48</f>
        <v>Papua Conflict</v>
      </c>
      <c r="B51" s="147" t="str">
        <f>'Crisis Indicator Data'!B48</f>
        <v>Conflict</v>
      </c>
      <c r="C51" s="147" t="str">
        <f>'Crisis Indicator Data'!C48</f>
        <v>IDN002</v>
      </c>
      <c r="D51" s="147" t="str">
        <f>'Crisis Indicator Data'!D48</f>
        <v>Indonesia</v>
      </c>
      <c r="E51" s="147" t="str">
        <f>'Crisis Indicator Data'!E48</f>
        <v>IDN</v>
      </c>
      <c r="F51" s="159">
        <f>IF('Crisis Indicator Data'!Q48="x","x",('Crisis Indicator Data'!Q48/1000000))</f>
        <v>0</v>
      </c>
      <c r="G51" s="159">
        <f>IF('Crisis Indicator Data'!R48="x","x",('Crisis Indicator Data'!R48/1000000))</f>
        <v>5.3380000000000001</v>
      </c>
      <c r="H51" s="159">
        <f>IF('Crisis Indicator Data'!S48="x","x",('Crisis Indicator Data'!S48/1000000))</f>
        <v>0.1</v>
      </c>
      <c r="I51" s="159">
        <f>IF('Crisis Indicator Data'!T48="x","x",('Crisis Indicator Data'!T48/1000000))</f>
        <v>0</v>
      </c>
      <c r="J51" s="159">
        <f>IF('Crisis Indicator Data'!U48="x","x",('Crisis Indicator Data'!U48/1000000))</f>
        <v>0</v>
      </c>
      <c r="K51" s="246">
        <f t="shared" si="3"/>
        <v>1.7</v>
      </c>
      <c r="L51" s="143">
        <f>IF(F51="x","x",(F51*1000000/VLOOKUP($C51,'Crisis Indicator Data'!$C$3:$H$198,5,FALSE)))</f>
        <v>0</v>
      </c>
      <c r="M51" s="143">
        <f>IF(G51="x","x",(G51*1000000/VLOOKUP($C51,'Crisis Indicator Data'!$C$3:$H$198,5,FALSE)))</f>
        <v>0.98161088635527771</v>
      </c>
      <c r="N51" s="143">
        <f>IF(H51="x","x",(H51*1000000/VLOOKUP($C51,'Crisis Indicator Data'!$C$3:$H$198,5,FALSE)))</f>
        <v>1.8389113644722323E-2</v>
      </c>
      <c r="O51" s="143">
        <f>IF(I51="x","x",(I51*1000000/VLOOKUP($C51,'Crisis Indicator Data'!$C$3:$H$198,5,FALSE)))</f>
        <v>0</v>
      </c>
      <c r="P51" s="143">
        <f>IF(J51="x","x",(J51*1000000/VLOOKUP($C51,'Crisis Indicator Data'!$C$3:$H$198,5,FALSE)))</f>
        <v>0</v>
      </c>
      <c r="Q51" s="240">
        <f t="shared" si="4"/>
        <v>2</v>
      </c>
      <c r="R51" s="240">
        <f t="shared" si="5"/>
        <v>1.85</v>
      </c>
    </row>
    <row r="52" spans="1:18" x14ac:dyDescent="0.35">
      <c r="A52" s="146" t="str">
        <f>'Crisis Indicator Data'!A49</f>
        <v>Conflict in Jammu and Kashmir</v>
      </c>
      <c r="B52" s="147" t="str">
        <f>'Crisis Indicator Data'!B49</f>
        <v>Conflict</v>
      </c>
      <c r="C52" s="147" t="str">
        <f>'Crisis Indicator Data'!C49</f>
        <v>IND002</v>
      </c>
      <c r="D52" s="147" t="str">
        <f>'Crisis Indicator Data'!D49</f>
        <v>India</v>
      </c>
      <c r="E52" s="147" t="str">
        <f>'Crisis Indicator Data'!E49</f>
        <v>IND</v>
      </c>
      <c r="F52" s="159">
        <f>IF('Crisis Indicator Data'!Q49="x","x",('Crisis Indicator Data'!Q49/1000000))</f>
        <v>12.541</v>
      </c>
      <c r="G52" s="159" t="str">
        <f>IF('Crisis Indicator Data'!R49="x","x",('Crisis Indicator Data'!R49/1000000))</f>
        <v>x</v>
      </c>
      <c r="H52" s="159" t="str">
        <f>IF('Crisis Indicator Data'!S49="x","x",('Crisis Indicator Data'!S49/1000000))</f>
        <v>x</v>
      </c>
      <c r="I52" s="159" t="str">
        <f>IF('Crisis Indicator Data'!T49="x","x",('Crisis Indicator Data'!T49/1000000))</f>
        <v>x</v>
      </c>
      <c r="J52" s="159" t="str">
        <f>IF('Crisis Indicator Data'!U49="x","x",('Crisis Indicator Data'!U49/1000000))</f>
        <v>x</v>
      </c>
      <c r="K52" s="246" t="str">
        <f t="shared" si="3"/>
        <v>x</v>
      </c>
      <c r="L52" s="143">
        <f>IF(F52="x","x",(F52*1000000/VLOOKUP($C52,'Crisis Indicator Data'!$C$3:$H$198,5,FALSE)))</f>
        <v>1</v>
      </c>
      <c r="M52" s="143" t="str">
        <f>IF(G52="x","x",(G52*1000000/VLOOKUP($C52,'Crisis Indicator Data'!$C$3:$H$198,5,FALSE)))</f>
        <v>x</v>
      </c>
      <c r="N52" s="143" t="str">
        <f>IF(H52="x","x",(H52*1000000/VLOOKUP($C52,'Crisis Indicator Data'!$C$3:$H$198,5,FALSE)))</f>
        <v>x</v>
      </c>
      <c r="O52" s="143" t="str">
        <f>IF(I52="x","x",(I52*1000000/VLOOKUP($C52,'Crisis Indicator Data'!$C$3:$H$198,5,FALSE)))</f>
        <v>x</v>
      </c>
      <c r="P52" s="143" t="str">
        <f>IF(J52="x","x",(J52*1000000/VLOOKUP($C52,'Crisis Indicator Data'!$C$3:$H$198,5,FALSE)))</f>
        <v>x</v>
      </c>
      <c r="Q52" s="240" t="str">
        <f t="shared" si="4"/>
        <v>x</v>
      </c>
      <c r="R52" s="240" t="str">
        <f t="shared" si="5"/>
        <v>x</v>
      </c>
    </row>
    <row r="53" spans="1:18" x14ac:dyDescent="0.35">
      <c r="A53" s="146" t="str">
        <f>'Crisis Indicator Data'!A50</f>
        <v>Afghan Refugees in Iran</v>
      </c>
      <c r="B53" s="147" t="str">
        <f>'Crisis Indicator Data'!B50</f>
        <v>International displacement</v>
      </c>
      <c r="C53" s="147" t="str">
        <f>'Crisis Indicator Data'!C50</f>
        <v>IRN004</v>
      </c>
      <c r="D53" s="147" t="str">
        <f>'Crisis Indicator Data'!D50</f>
        <v>Iran</v>
      </c>
      <c r="E53" s="147" t="str">
        <f>'Crisis Indicator Data'!E50</f>
        <v>IRN</v>
      </c>
      <c r="F53" s="159">
        <f>IF('Crisis Indicator Data'!Q50="x","x",('Crisis Indicator Data'!Q50/1000000))</f>
        <v>21.943000000000001</v>
      </c>
      <c r="G53" s="159">
        <f>IF('Crisis Indicator Data'!R50="x","x",('Crisis Indicator Data'!R50/1000000))</f>
        <v>0</v>
      </c>
      <c r="H53" s="159">
        <f>IF('Crisis Indicator Data'!S50="x","x",('Crisis Indicator Data'!S50/1000000))</f>
        <v>0.78</v>
      </c>
      <c r="I53" s="159">
        <f>IF('Crisis Indicator Data'!T50="x","x",('Crisis Indicator Data'!T50/1000000))</f>
        <v>2.1</v>
      </c>
      <c r="J53" s="159">
        <f>IF('Crisis Indicator Data'!U50="x","x",('Crisis Indicator Data'!U50/1000000))</f>
        <v>0</v>
      </c>
      <c r="K53" s="246">
        <f t="shared" si="3"/>
        <v>4.0999999999999996</v>
      </c>
      <c r="L53" s="143">
        <f>IF(F53="x","x",(F53*1000000/VLOOKUP($C53,'Crisis Indicator Data'!$C$3:$H$198,5,FALSE)))</f>
        <v>0.88397856826330423</v>
      </c>
      <c r="M53" s="143">
        <f>IF(G53="x","x",(G53*1000000/VLOOKUP($C53,'Crisis Indicator Data'!$C$3:$H$198,5,FALSE)))</f>
        <v>0</v>
      </c>
      <c r="N53" s="143">
        <f>IF(H53="x","x",(H53*1000000/VLOOKUP($C53,'Crisis Indicator Data'!$C$3:$H$198,5,FALSE)))</f>
        <v>3.1422471095355113E-2</v>
      </c>
      <c r="O53" s="143">
        <f>IF(I53="x","x",(I53*1000000/VLOOKUP($C53,'Crisis Indicator Data'!$C$3:$H$198,5,FALSE)))</f>
        <v>8.459896064134069E-2</v>
      </c>
      <c r="P53" s="143">
        <f>IF(J53="x","x",(J53*1000000/VLOOKUP($C53,'Crisis Indicator Data'!$C$3:$H$198,5,FALSE)))</f>
        <v>0</v>
      </c>
      <c r="Q53" s="240">
        <f t="shared" si="4"/>
        <v>4</v>
      </c>
      <c r="R53" s="240">
        <f t="shared" si="5"/>
        <v>4.05</v>
      </c>
    </row>
    <row r="54" spans="1:18" x14ac:dyDescent="0.35">
      <c r="A54" s="149" t="str">
        <f>'Crisis Indicator Data'!A51</f>
        <v>Multiple crises in Iraq</v>
      </c>
      <c r="B54" s="150" t="str">
        <f>'Crisis Indicator Data'!B51</f>
        <v>Multiple crises country</v>
      </c>
      <c r="C54" s="150" t="str">
        <f>'Crisis Indicator Data'!C51</f>
        <v>IRQ001</v>
      </c>
      <c r="D54" s="150" t="str">
        <f>'Crisis Indicator Data'!D51</f>
        <v>Iraq</v>
      </c>
      <c r="E54" s="150" t="str">
        <f>'Crisis Indicator Data'!E51</f>
        <v>IRQ</v>
      </c>
      <c r="F54" s="159">
        <f>IF('Crisis Indicator Data'!Q51="x","x",('Crisis Indicator Data'!Q51/1000000))</f>
        <v>34.985999999999997</v>
      </c>
      <c r="G54" s="159">
        <f>IF('Crisis Indicator Data'!R51="x","x",('Crisis Indicator Data'!R51/1000000))</f>
        <v>2.8290000000000002</v>
      </c>
      <c r="H54" s="159">
        <f>IF('Crisis Indicator Data'!S51="x","x",('Crisis Indicator Data'!S51/1000000))</f>
        <v>2.2330000000000001</v>
      </c>
      <c r="I54" s="159">
        <f>IF('Crisis Indicator Data'!T51="x","x",('Crisis Indicator Data'!T51/1000000))</f>
        <v>0.38100000000000001</v>
      </c>
      <c r="J54" s="159">
        <f>IF('Crisis Indicator Data'!U51="x","x",('Crisis Indicator Data'!U51/1000000))</f>
        <v>0.14599999999999999</v>
      </c>
      <c r="K54" s="246">
        <f t="shared" si="3"/>
        <v>4.0999999999999996</v>
      </c>
      <c r="L54" s="143">
        <f>IF(F54="x","x",(F54*1000000/VLOOKUP($C54,'Crisis Indicator Data'!$C$3:$H$198,5,FALSE)))</f>
        <v>0.86223383280757093</v>
      </c>
      <c r="M54" s="143">
        <f>IF(G54="x","x",(G54*1000000/VLOOKUP($C54,'Crisis Indicator Data'!$C$3:$H$198,5,FALSE)))</f>
        <v>6.9721017350157732E-2</v>
      </c>
      <c r="N54" s="143">
        <f>IF(H54="x","x",(H54*1000000/VLOOKUP($C54,'Crisis Indicator Data'!$C$3:$H$198,5,FALSE)))</f>
        <v>5.5032531545741323E-2</v>
      </c>
      <c r="O54" s="143">
        <f>IF(I54="x","x",(I54*1000000/VLOOKUP($C54,'Crisis Indicator Data'!$C$3:$H$198,5,FALSE)))</f>
        <v>9.3897870662460574E-3</v>
      </c>
      <c r="P54" s="143">
        <f>IF(J54="x","x",(J54*1000000/VLOOKUP($C54,'Crisis Indicator Data'!$C$3:$H$198,5,FALSE)))</f>
        <v>3.5981861198738172E-3</v>
      </c>
      <c r="Q54" s="240">
        <f t="shared" si="4"/>
        <v>3</v>
      </c>
      <c r="R54" s="240">
        <f t="shared" si="5"/>
        <v>3.55</v>
      </c>
    </row>
    <row r="55" spans="1:18" x14ac:dyDescent="0.35">
      <c r="A55" s="149" t="str">
        <f>'Crisis Indicator Data'!A52</f>
        <v>Conflict  in Iraq</v>
      </c>
      <c r="B55" s="150" t="str">
        <f>'Crisis Indicator Data'!B52</f>
        <v>Conflict</v>
      </c>
      <c r="C55" s="150" t="str">
        <f>'Crisis Indicator Data'!C52</f>
        <v>IRQ002</v>
      </c>
      <c r="D55" s="150" t="str">
        <f>'Crisis Indicator Data'!D52</f>
        <v>Iraq</v>
      </c>
      <c r="E55" s="150" t="str">
        <f>'Crisis Indicator Data'!E52</f>
        <v>IRQ</v>
      </c>
      <c r="F55" s="159">
        <f>IF('Crisis Indicator Data'!Q52="x","x",('Crisis Indicator Data'!Q52/1000000))</f>
        <v>35.276000000000003</v>
      </c>
      <c r="G55" s="159">
        <f>IF('Crisis Indicator Data'!R52="x","x",('Crisis Indicator Data'!R52/1000000))</f>
        <v>2.8</v>
      </c>
      <c r="H55" s="159">
        <f>IF('Crisis Indicator Data'!S52="x","x",('Crisis Indicator Data'!S52/1000000))</f>
        <v>2.15</v>
      </c>
      <c r="I55" s="159">
        <f>IF('Crisis Indicator Data'!T52="x","x",('Crisis Indicator Data'!T52/1000000))</f>
        <v>0.22500000000000001</v>
      </c>
      <c r="J55" s="159">
        <f>IF('Crisis Indicator Data'!U52="x","x",('Crisis Indicator Data'!U52/1000000))</f>
        <v>0.125</v>
      </c>
      <c r="K55" s="246">
        <f t="shared" si="3"/>
        <v>4</v>
      </c>
      <c r="L55" s="143">
        <f>IF(F55="x","x",(F55*1000000/VLOOKUP($C55,'Crisis Indicator Data'!$C$3:$H$198,5,FALSE)))</f>
        <v>0.86938091482649837</v>
      </c>
      <c r="M55" s="143">
        <f>IF(G55="x","x",(G55*1000000/VLOOKUP($C55,'Crisis Indicator Data'!$C$3:$H$198,5,FALSE)))</f>
        <v>6.9006309148264985E-2</v>
      </c>
      <c r="N55" s="143">
        <f>IF(H55="x","x",(H55*1000000/VLOOKUP($C55,'Crisis Indicator Data'!$C$3:$H$198,5,FALSE)))</f>
        <v>5.2986987381703467E-2</v>
      </c>
      <c r="O55" s="143">
        <f>IF(I55="x","x",(I55*1000000/VLOOKUP($C55,'Crisis Indicator Data'!$C$3:$H$198,5,FALSE)))</f>
        <v>5.5451498422712936E-3</v>
      </c>
      <c r="P55" s="143">
        <f>IF(J55="x","x",(J55*1000000/VLOOKUP($C55,'Crisis Indicator Data'!$C$3:$H$198,5,FALSE)))</f>
        <v>3.0806388012618296E-3</v>
      </c>
      <c r="Q55" s="240">
        <f t="shared" si="4"/>
        <v>3</v>
      </c>
      <c r="R55" s="240">
        <f t="shared" si="5"/>
        <v>3.5</v>
      </c>
    </row>
    <row r="56" spans="1:18" x14ac:dyDescent="0.35">
      <c r="A56" s="149" t="str">
        <f>'Crisis Indicator Data'!A53</f>
        <v>Syrian and Palestinian refugees in iraq</v>
      </c>
      <c r="B56" s="150" t="str">
        <f>'Crisis Indicator Data'!B53</f>
        <v>International displacement</v>
      </c>
      <c r="C56" s="150" t="str">
        <f>'Crisis Indicator Data'!C53</f>
        <v>IRQ003</v>
      </c>
      <c r="D56" s="150" t="str">
        <f>'Crisis Indicator Data'!D53</f>
        <v>Iraq</v>
      </c>
      <c r="E56" s="150" t="str">
        <f>'Crisis Indicator Data'!E53</f>
        <v>IRQ</v>
      </c>
      <c r="F56" s="159">
        <f>IF('Crisis Indicator Data'!Q53="x","x",('Crisis Indicator Data'!Q53/1000000))</f>
        <v>4.6319999999999997</v>
      </c>
      <c r="G56" s="159">
        <f>IF('Crisis Indicator Data'!R53="x","x",('Crisis Indicator Data'!R53/1000000))</f>
        <v>2.9000000000000001E-2</v>
      </c>
      <c r="H56" s="159">
        <f>IF('Crisis Indicator Data'!S53="x","x",('Crisis Indicator Data'!S53/1000000))</f>
        <v>0.315</v>
      </c>
      <c r="I56" s="159">
        <f>IF('Crisis Indicator Data'!T53="x","x",('Crisis Indicator Data'!T53/1000000))</f>
        <v>0.156</v>
      </c>
      <c r="J56" s="159">
        <f>IF('Crisis Indicator Data'!U53="x","x",('Crisis Indicator Data'!U53/1000000))</f>
        <v>2.1000000000000001E-2</v>
      </c>
      <c r="K56" s="246">
        <f t="shared" si="3"/>
        <v>2.8</v>
      </c>
      <c r="L56" s="143">
        <f>IF(F56="x","x",(F56*1000000/VLOOKUP($C56,'Crisis Indicator Data'!$C$3:$H$198,5,FALSE)))</f>
        <v>0.89941747572815534</v>
      </c>
      <c r="M56" s="143">
        <f>IF(G56="x","x",(G56*1000000/VLOOKUP($C56,'Crisis Indicator Data'!$C$3:$H$198,5,FALSE)))</f>
        <v>5.6310679611650486E-3</v>
      </c>
      <c r="N56" s="143">
        <f>IF(H56="x","x",(H56*1000000/VLOOKUP($C56,'Crisis Indicator Data'!$C$3:$H$198,5,FALSE)))</f>
        <v>6.1165048543689322E-2</v>
      </c>
      <c r="O56" s="143">
        <f>IF(I56="x","x",(I56*1000000/VLOOKUP($C56,'Crisis Indicator Data'!$C$3:$H$198,5,FALSE)))</f>
        <v>3.0291262135922332E-2</v>
      </c>
      <c r="P56" s="143">
        <f>IF(J56="x","x",(J56*1000000/VLOOKUP($C56,'Crisis Indicator Data'!$C$3:$H$198,5,FALSE)))</f>
        <v>4.0776699029126213E-3</v>
      </c>
      <c r="Q56" s="240">
        <f t="shared" si="4"/>
        <v>3</v>
      </c>
      <c r="R56" s="240">
        <f t="shared" si="5"/>
        <v>2.9</v>
      </c>
    </row>
    <row r="57" spans="1:18" x14ac:dyDescent="0.35">
      <c r="A57" s="149" t="str">
        <f>'Crisis Indicator Data'!A54</f>
        <v>Mixed migration flows in Italy</v>
      </c>
      <c r="B57" s="150" t="str">
        <f>'Crisis Indicator Data'!B54</f>
        <v>International displacement</v>
      </c>
      <c r="C57" s="150" t="str">
        <f>'Crisis Indicator Data'!C54</f>
        <v>ITA002</v>
      </c>
      <c r="D57" s="150" t="str">
        <f>'Crisis Indicator Data'!D54</f>
        <v>Italy</v>
      </c>
      <c r="E57" s="150" t="str">
        <f>'Crisis Indicator Data'!E54</f>
        <v>ITA</v>
      </c>
      <c r="F57" s="159">
        <f>IF('Crisis Indicator Data'!Q54="x","x",('Crisis Indicator Data'!Q54/1000000))</f>
        <v>6.8040000000000003</v>
      </c>
      <c r="G57" s="159">
        <f>IF('Crisis Indicator Data'!R54="x","x",('Crisis Indicator Data'!R54/1000000))</f>
        <v>0</v>
      </c>
      <c r="H57" s="159">
        <f>IF('Crisis Indicator Data'!S54="x","x",('Crisis Indicator Data'!S54/1000000))</f>
        <v>0.20799999999999999</v>
      </c>
      <c r="I57" s="159">
        <f>IF('Crisis Indicator Data'!T54="x","x",('Crisis Indicator Data'!T54/1000000))</f>
        <v>0</v>
      </c>
      <c r="J57" s="159">
        <f>IF('Crisis Indicator Data'!U54="x","x",('Crisis Indicator Data'!U54/1000000))</f>
        <v>0</v>
      </c>
      <c r="K57" s="246">
        <f t="shared" si="3"/>
        <v>2.2000000000000002</v>
      </c>
      <c r="L57" s="143">
        <f>IF(F57="x","x",(F57*1000000/VLOOKUP($C57,'Crisis Indicator Data'!$C$3:$H$198,5,FALSE)))</f>
        <v>0.97033656588705075</v>
      </c>
      <c r="M57" s="143">
        <f>IF(G57="x","x",(G57*1000000/VLOOKUP($C57,'Crisis Indicator Data'!$C$3:$H$198,5,FALSE)))</f>
        <v>0</v>
      </c>
      <c r="N57" s="143">
        <f>IF(H57="x","x",(H57*1000000/VLOOKUP($C57,'Crisis Indicator Data'!$C$3:$H$198,5,FALSE)))</f>
        <v>2.9663434112949229E-2</v>
      </c>
      <c r="O57" s="143">
        <f>IF(I57="x","x",(I57*1000000/VLOOKUP($C57,'Crisis Indicator Data'!$C$3:$H$198,5,FALSE)))</f>
        <v>0</v>
      </c>
      <c r="P57" s="143">
        <f>IF(J57="x","x",(J57*1000000/VLOOKUP($C57,'Crisis Indicator Data'!$C$3:$H$198,5,FALSE)))</f>
        <v>0</v>
      </c>
      <c r="Q57" s="240">
        <f t="shared" si="4"/>
        <v>1</v>
      </c>
      <c r="R57" s="240">
        <f t="shared" si="5"/>
        <v>1.6</v>
      </c>
    </row>
    <row r="58" spans="1:18" x14ac:dyDescent="0.35">
      <c r="A58" s="149" t="str">
        <f>'Crisis Indicator Data'!A55</f>
        <v>Syrian refugees in Jordan</v>
      </c>
      <c r="B58" s="150" t="str">
        <f>'Crisis Indicator Data'!B55</f>
        <v>International displacement</v>
      </c>
      <c r="C58" s="150" t="str">
        <f>'Crisis Indicator Data'!C55</f>
        <v>JOR002</v>
      </c>
      <c r="D58" s="150" t="str">
        <f>'Crisis Indicator Data'!D55</f>
        <v>Jordan</v>
      </c>
      <c r="E58" s="150" t="str">
        <f>'Crisis Indicator Data'!E55</f>
        <v>JOR</v>
      </c>
      <c r="F58" s="159">
        <f>IF('Crisis Indicator Data'!Q55="x","x",('Crisis Indicator Data'!Q55/1000000))</f>
        <v>6.8689999999999998</v>
      </c>
      <c r="G58" s="159">
        <f>IF('Crisis Indicator Data'!R55="x","x",('Crisis Indicator Data'!R55/1000000))</f>
        <v>1.0620000000000001</v>
      </c>
      <c r="H58" s="159">
        <f>IF('Crisis Indicator Data'!S55="x","x",('Crisis Indicator Data'!S55/1000000))</f>
        <v>0.622</v>
      </c>
      <c r="I58" s="159">
        <f>IF('Crisis Indicator Data'!T55="x","x",('Crisis Indicator Data'!T55/1000000))</f>
        <v>0.155</v>
      </c>
      <c r="J58" s="159">
        <f>IF('Crisis Indicator Data'!U55="x","x",('Crisis Indicator Data'!U55/1000000))</f>
        <v>0</v>
      </c>
      <c r="K58" s="246">
        <f t="shared" si="3"/>
        <v>3.2</v>
      </c>
      <c r="L58" s="143">
        <f>IF(F58="x","x",(F58*1000000/VLOOKUP($C58,'Crisis Indicator Data'!$C$3:$H$198,5,FALSE)))</f>
        <v>0.78881488286632984</v>
      </c>
      <c r="M58" s="143">
        <f>IF(G58="x","x",(G58*1000000/VLOOKUP($C58,'Crisis Indicator Data'!$C$3:$H$198,5,FALSE)))</f>
        <v>0.1219568213137345</v>
      </c>
      <c r="N58" s="143">
        <f>IF(H58="x","x",(H58*1000000/VLOOKUP($C58,'Crisis Indicator Data'!$C$3:$H$198,5,FALSE)))</f>
        <v>7.1428571428571425E-2</v>
      </c>
      <c r="O58" s="143">
        <f>IF(I58="x","x",(I58*1000000/VLOOKUP($C58,'Crisis Indicator Data'!$C$3:$H$198,5,FALSE)))</f>
        <v>1.7799724391364263E-2</v>
      </c>
      <c r="P58" s="143">
        <f>IF(J58="x","x",(J58*1000000/VLOOKUP($C58,'Crisis Indicator Data'!$C$3:$H$198,5,FALSE)))</f>
        <v>0</v>
      </c>
      <c r="Q58" s="240">
        <f t="shared" si="4"/>
        <v>3</v>
      </c>
      <c r="R58" s="240">
        <f t="shared" si="5"/>
        <v>3.1</v>
      </c>
    </row>
    <row r="59" spans="1:18" x14ac:dyDescent="0.35">
      <c r="A59" s="149" t="str">
        <f>'Crisis Indicator Data'!A56</f>
        <v xml:space="preserve">Multiple crisis in Kenya </v>
      </c>
      <c r="B59" s="150" t="str">
        <f>'Crisis Indicator Data'!B56</f>
        <v>Multiple crises country</v>
      </c>
      <c r="C59" s="150" t="str">
        <f>'Crisis Indicator Data'!C56</f>
        <v>KEN001</v>
      </c>
      <c r="D59" s="150" t="str">
        <f>'Crisis Indicator Data'!D56</f>
        <v>Kenya</v>
      </c>
      <c r="E59" s="150" t="str">
        <f>'Crisis Indicator Data'!E56</f>
        <v>KEN</v>
      </c>
      <c r="F59" s="159">
        <f>IF('Crisis Indicator Data'!Q56="x","x",('Crisis Indicator Data'!Q56/1000000))</f>
        <v>2.6720000000000002</v>
      </c>
      <c r="G59" s="159">
        <f>IF('Crisis Indicator Data'!R56="x","x",('Crisis Indicator Data'!R56/1000000))</f>
        <v>9.7710000000000008</v>
      </c>
      <c r="H59" s="159">
        <f>IF('Crisis Indicator Data'!S56="x","x",('Crisis Indicator Data'!S56/1000000))</f>
        <v>3.5539999999999998</v>
      </c>
      <c r="I59" s="159">
        <f>IF('Crisis Indicator Data'!T56="x","x",('Crisis Indicator Data'!T56/1000000))</f>
        <v>1.1000000000000001</v>
      </c>
      <c r="J59" s="159">
        <f>IF('Crisis Indicator Data'!U56="x","x",('Crisis Indicator Data'!U56/1000000))</f>
        <v>0</v>
      </c>
      <c r="K59" s="246">
        <f t="shared" si="3"/>
        <v>4.4000000000000004</v>
      </c>
      <c r="L59" s="143">
        <f>IF(F59="x","x",(F59*1000000/VLOOKUP($C59,'Crisis Indicator Data'!$C$3:$H$198,5,FALSE)))</f>
        <v>0.15628472831490905</v>
      </c>
      <c r="M59" s="143">
        <f>IF(G59="x","x",(G59*1000000/VLOOKUP($C59,'Crisis Indicator Data'!$C$3:$H$198,5,FALSE)))</f>
        <v>0.57150377259168272</v>
      </c>
      <c r="N59" s="143">
        <f>IF(H59="x","x",(H59*1000000/VLOOKUP($C59,'Crisis Indicator Data'!$C$3:$H$198,5,FALSE)))</f>
        <v>0.20787272620927649</v>
      </c>
      <c r="O59" s="143">
        <f>IF(I59="x","x",(I59*1000000/VLOOKUP($C59,'Crisis Indicator Data'!$C$3:$H$198,5,FALSE)))</f>
        <v>6.4338772884131715E-2</v>
      </c>
      <c r="P59" s="143">
        <f>IF(J59="x","x",(J59*1000000/VLOOKUP($C59,'Crisis Indicator Data'!$C$3:$H$198,5,FALSE)))</f>
        <v>0</v>
      </c>
      <c r="Q59" s="240">
        <f t="shared" si="4"/>
        <v>4</v>
      </c>
      <c r="R59" s="240">
        <f t="shared" si="5"/>
        <v>4.2</v>
      </c>
    </row>
    <row r="60" spans="1:18" x14ac:dyDescent="0.35">
      <c r="A60" s="149" t="str">
        <f>'Crisis Indicator Data'!A57</f>
        <v>Refugee situation in Kenya</v>
      </c>
      <c r="B60" s="150" t="str">
        <f>'Crisis Indicator Data'!B57</f>
        <v>International displacement</v>
      </c>
      <c r="C60" s="150" t="str">
        <f>'Crisis Indicator Data'!C57</f>
        <v>KEN002</v>
      </c>
      <c r="D60" s="150" t="str">
        <f>'Crisis Indicator Data'!D57</f>
        <v>Kenya</v>
      </c>
      <c r="E60" s="150" t="str">
        <f>'Crisis Indicator Data'!E57</f>
        <v>KEN</v>
      </c>
      <c r="F60" s="159">
        <f>IF('Crisis Indicator Data'!Q57="x","x",('Crisis Indicator Data'!Q57/1000000))</f>
        <v>0.74</v>
      </c>
      <c r="G60" s="159">
        <f>IF('Crisis Indicator Data'!R57="x","x",('Crisis Indicator Data'!R57/1000000))</f>
        <v>0</v>
      </c>
      <c r="H60" s="159">
        <f>IF('Crisis Indicator Data'!S57="x","x",('Crisis Indicator Data'!S57/1000000))</f>
        <v>0.55200000000000005</v>
      </c>
      <c r="I60" s="159">
        <f>IF('Crisis Indicator Data'!T57="x","x",('Crisis Indicator Data'!T57/1000000))</f>
        <v>0</v>
      </c>
      <c r="J60" s="159">
        <f>IF('Crisis Indicator Data'!U57="x","x",('Crisis Indicator Data'!U57/1000000))</f>
        <v>0</v>
      </c>
      <c r="K60" s="246">
        <f t="shared" si="3"/>
        <v>2.9</v>
      </c>
      <c r="L60" s="143">
        <f>IF(F60="x","x",(F60*1000000/VLOOKUP($C60,'Crisis Indicator Data'!$C$3:$H$198,5,FALSE)))</f>
        <v>0.5727554179566563</v>
      </c>
      <c r="M60" s="143">
        <f>IF(G60="x","x",(G60*1000000/VLOOKUP($C60,'Crisis Indicator Data'!$C$3:$H$198,5,FALSE)))</f>
        <v>0</v>
      </c>
      <c r="N60" s="143">
        <f>IF(H60="x","x",(H60*1000000/VLOOKUP($C60,'Crisis Indicator Data'!$C$3:$H$198,5,FALSE)))</f>
        <v>0.42724458204334365</v>
      </c>
      <c r="O60" s="143">
        <f>IF(I60="x","x",(I60*1000000/VLOOKUP($C60,'Crisis Indicator Data'!$C$3:$H$198,5,FALSE)))</f>
        <v>0</v>
      </c>
      <c r="P60" s="143">
        <f>IF(J60="x","x",(J60*1000000/VLOOKUP($C60,'Crisis Indicator Data'!$C$3:$H$198,5,FALSE)))</f>
        <v>0</v>
      </c>
      <c r="Q60" s="240">
        <f t="shared" si="4"/>
        <v>3</v>
      </c>
      <c r="R60" s="240">
        <f t="shared" si="5"/>
        <v>2.95</v>
      </c>
    </row>
    <row r="61" spans="1:18" x14ac:dyDescent="0.35">
      <c r="A61" s="149" t="str">
        <f>'Crisis Indicator Data'!A58</f>
        <v>Drought in Kenya</v>
      </c>
      <c r="B61" s="150" t="str">
        <f>'Crisis Indicator Data'!B58</f>
        <v>Drought</v>
      </c>
      <c r="C61" s="150" t="str">
        <f>'Crisis Indicator Data'!C58</f>
        <v>KEN003</v>
      </c>
      <c r="D61" s="150" t="str">
        <f>'Crisis Indicator Data'!D58</f>
        <v>Kenya</v>
      </c>
      <c r="E61" s="150" t="str">
        <f>'Crisis Indicator Data'!E58</f>
        <v>KEN</v>
      </c>
      <c r="F61" s="159">
        <f>IF('Crisis Indicator Data'!Q58="x","x",('Crisis Indicator Data'!Q58/1000000))</f>
        <v>2.956</v>
      </c>
      <c r="G61" s="159">
        <f>IF('Crisis Indicator Data'!R58="x","x",('Crisis Indicator Data'!R58/1000000))</f>
        <v>9.7710000000000008</v>
      </c>
      <c r="H61" s="159">
        <f>IF('Crisis Indicator Data'!S58="x","x",('Crisis Indicator Data'!S58/1000000))</f>
        <v>3.0019999999999998</v>
      </c>
      <c r="I61" s="159">
        <f>IF('Crisis Indicator Data'!T58="x","x",('Crisis Indicator Data'!T58/1000000))</f>
        <v>1.1000000000000001</v>
      </c>
      <c r="J61" s="159">
        <f>IF('Crisis Indicator Data'!U58="x","x",('Crisis Indicator Data'!U58/1000000))</f>
        <v>0</v>
      </c>
      <c r="K61" s="246">
        <f t="shared" si="3"/>
        <v>4.4000000000000004</v>
      </c>
      <c r="L61" s="143">
        <f>IF(F61="x","x",(F61*1000000/VLOOKUP($C61,'Crisis Indicator Data'!$C$3:$H$198,5,FALSE)))</f>
        <v>0.17564917701586547</v>
      </c>
      <c r="M61" s="143">
        <f>IF(G61="x","x",(G61*1000000/VLOOKUP($C61,'Crisis Indicator Data'!$C$3:$H$198,5,FALSE)))</f>
        <v>0.58060490819418864</v>
      </c>
      <c r="N61" s="143">
        <f>IF(H61="x","x",(H61*1000000/VLOOKUP($C61,'Crisis Indicator Data'!$C$3:$H$198,5,FALSE)))</f>
        <v>0.1783825539247727</v>
      </c>
      <c r="O61" s="143">
        <f>IF(I61="x","x",(I61*1000000/VLOOKUP($C61,'Crisis Indicator Data'!$C$3:$H$198,5,FALSE)))</f>
        <v>6.5363360865173206E-2</v>
      </c>
      <c r="P61" s="143">
        <f>IF(J61="x","x",(J61*1000000/VLOOKUP($C61,'Crisis Indicator Data'!$C$3:$H$198,5,FALSE)))</f>
        <v>0</v>
      </c>
      <c r="Q61" s="240">
        <f t="shared" si="4"/>
        <v>4</v>
      </c>
      <c r="R61" s="240">
        <f t="shared" si="5"/>
        <v>4.2</v>
      </c>
    </row>
    <row r="62" spans="1:18" x14ac:dyDescent="0.35">
      <c r="A62" s="149" t="str">
        <f>'Crisis Indicator Data'!A59</f>
        <v>Syrian refugees in Lebanon</v>
      </c>
      <c r="B62" s="150" t="str">
        <f>'Crisis Indicator Data'!B59</f>
        <v>International displacement</v>
      </c>
      <c r="C62" s="150" t="str">
        <f>'Crisis Indicator Data'!C59</f>
        <v>LBN002</v>
      </c>
      <c r="D62" s="150" t="str">
        <f>'Crisis Indicator Data'!D59</f>
        <v>Lebanon</v>
      </c>
      <c r="E62" s="150" t="str">
        <f>'Crisis Indicator Data'!E59</f>
        <v>LBN</v>
      </c>
      <c r="F62" s="159">
        <f>IF('Crisis Indicator Data'!Q59="x","x",('Crisis Indicator Data'!Q59/1000000))</f>
        <v>0.54300000000000004</v>
      </c>
      <c r="G62" s="159">
        <f>IF('Crisis Indicator Data'!R59="x","x",('Crisis Indicator Data'!R59/1000000))</f>
        <v>4.7530000000000001</v>
      </c>
      <c r="H62" s="159">
        <f>IF('Crisis Indicator Data'!S59="x","x",('Crisis Indicator Data'!S59/1000000))</f>
        <v>0.78</v>
      </c>
      <c r="I62" s="159">
        <f>IF('Crisis Indicator Data'!T59="x","x",('Crisis Indicator Data'!T59/1000000))</f>
        <v>0.70299999999999996</v>
      </c>
      <c r="J62" s="159">
        <f>IF('Crisis Indicator Data'!U59="x","x",('Crisis Indicator Data'!U59/1000000))</f>
        <v>4.5999999999999999E-2</v>
      </c>
      <c r="K62" s="246">
        <f t="shared" si="3"/>
        <v>3.6</v>
      </c>
      <c r="L62" s="143">
        <f>IF(F62="x","x",(F62*1000000/VLOOKUP($C62,'Crisis Indicator Data'!$C$3:$H$198,5,FALSE)))</f>
        <v>7.9560439560439566E-2</v>
      </c>
      <c r="M62" s="143">
        <f>IF(G62="x","x",(G62*1000000/VLOOKUP($C62,'Crisis Indicator Data'!$C$3:$H$198,5,FALSE)))</f>
        <v>0.69641025641025645</v>
      </c>
      <c r="N62" s="143">
        <f>IF(H62="x","x",(H62*1000000/VLOOKUP($C62,'Crisis Indicator Data'!$C$3:$H$198,5,FALSE)))</f>
        <v>0.11428571428571428</v>
      </c>
      <c r="O62" s="143">
        <f>IF(I62="x","x",(I62*1000000/VLOOKUP($C62,'Crisis Indicator Data'!$C$3:$H$198,5,FALSE)))</f>
        <v>0.10300366300366301</v>
      </c>
      <c r="P62" s="143">
        <f>IF(J62="x","x",(J62*1000000/VLOOKUP($C62,'Crisis Indicator Data'!$C$3:$H$198,5,FALSE)))</f>
        <v>6.7399267399267399E-3</v>
      </c>
      <c r="Q62" s="240">
        <f t="shared" si="4"/>
        <v>4</v>
      </c>
      <c r="R62" s="240">
        <f t="shared" si="5"/>
        <v>3.8</v>
      </c>
    </row>
    <row r="63" spans="1:18" x14ac:dyDescent="0.35">
      <c r="A63" s="149" t="str">
        <f>'Crisis Indicator Data'!A60</f>
        <v>Socioeconomic crisis in Lebanon</v>
      </c>
      <c r="B63" s="150" t="str">
        <f>'Crisis Indicator Data'!B60</f>
        <v>Political and economic crisis</v>
      </c>
      <c r="C63" s="150" t="str">
        <f>'Crisis Indicator Data'!C60</f>
        <v>LBN004</v>
      </c>
      <c r="D63" s="150" t="str">
        <f>'Crisis Indicator Data'!D60</f>
        <v>Lebanon</v>
      </c>
      <c r="E63" s="150" t="str">
        <f>'Crisis Indicator Data'!E60</f>
        <v>LBN</v>
      </c>
      <c r="F63" s="159">
        <f>IF('Crisis Indicator Data'!Q60="x","x",('Crisis Indicator Data'!Q60/1000000))</f>
        <v>0.54300000000000004</v>
      </c>
      <c r="G63" s="159">
        <f>IF('Crisis Indicator Data'!R60="x","x",('Crisis Indicator Data'!R60/1000000))</f>
        <v>3.073</v>
      </c>
      <c r="H63" s="159">
        <f>IF('Crisis Indicator Data'!S60="x","x",('Crisis Indicator Data'!S60/1000000))</f>
        <v>1.889</v>
      </c>
      <c r="I63" s="159">
        <f>IF('Crisis Indicator Data'!T60="x","x",('Crisis Indicator Data'!T60/1000000))</f>
        <v>1.2749999999999999</v>
      </c>
      <c r="J63" s="159">
        <f>IF('Crisis Indicator Data'!U60="x","x",('Crisis Indicator Data'!U60/1000000))</f>
        <v>4.5999999999999999E-2</v>
      </c>
      <c r="K63" s="246">
        <f t="shared" si="3"/>
        <v>4.2</v>
      </c>
      <c r="L63" s="143">
        <f>IF(F63="x","x",(F63*1000000/VLOOKUP($C63,'Crisis Indicator Data'!$C$3:$H$198,5,FALSE)))</f>
        <v>7.9560439560439566E-2</v>
      </c>
      <c r="M63" s="143">
        <f>IF(G63="x","x",(G63*1000000/VLOOKUP($C63,'Crisis Indicator Data'!$C$3:$H$198,5,FALSE)))</f>
        <v>0.45025641025641028</v>
      </c>
      <c r="N63" s="143">
        <f>IF(H63="x","x",(H63*1000000/VLOOKUP($C63,'Crisis Indicator Data'!$C$3:$H$198,5,FALSE)))</f>
        <v>0.27677655677655677</v>
      </c>
      <c r="O63" s="143">
        <f>IF(I63="x","x",(I63*1000000/VLOOKUP($C63,'Crisis Indicator Data'!$C$3:$H$198,5,FALSE)))</f>
        <v>0.18681318681318682</v>
      </c>
      <c r="P63" s="143">
        <f>IF(J63="x","x",(J63*1000000/VLOOKUP($C63,'Crisis Indicator Data'!$C$3:$H$198,5,FALSE)))</f>
        <v>6.7399267399267399E-3</v>
      </c>
      <c r="Q63" s="240">
        <f t="shared" si="4"/>
        <v>4</v>
      </c>
      <c r="R63" s="240">
        <f t="shared" si="5"/>
        <v>4.0999999999999996</v>
      </c>
    </row>
    <row r="64" spans="1:18" x14ac:dyDescent="0.35">
      <c r="A64" s="149" t="str">
        <f>'Crisis Indicator Data'!A61</f>
        <v>Complex crisis in Libya</v>
      </c>
      <c r="B64" s="150" t="str">
        <f>'Crisis Indicator Data'!B61</f>
        <v>Multiple crises country</v>
      </c>
      <c r="C64" s="150" t="str">
        <f>'Crisis Indicator Data'!C61</f>
        <v>LBY001</v>
      </c>
      <c r="D64" s="150" t="str">
        <f>'Crisis Indicator Data'!D61</f>
        <v>Libya</v>
      </c>
      <c r="E64" s="150" t="str">
        <f>'Crisis Indicator Data'!E61</f>
        <v>LBY</v>
      </c>
      <c r="F64" s="159">
        <f>IF('Crisis Indicator Data'!Q61="x","x",('Crisis Indicator Data'!Q61/1000000))</f>
        <v>6.7</v>
      </c>
      <c r="G64" s="159">
        <f>IF('Crisis Indicator Data'!R61="x","x",('Crisis Indicator Data'!R61/1000000))</f>
        <v>0.7</v>
      </c>
      <c r="H64" s="159">
        <f>IF('Crisis Indicator Data'!S61="x","x",('Crisis Indicator Data'!S61/1000000))</f>
        <v>0.79200000000000004</v>
      </c>
      <c r="I64" s="159">
        <f>IF('Crisis Indicator Data'!T61="x","x",('Crisis Indicator Data'!T61/1000000))</f>
        <v>8.0000000000000002E-3</v>
      </c>
      <c r="J64" s="159">
        <f>IF('Crisis Indicator Data'!U61="x","x",('Crisis Indicator Data'!U61/1000000))</f>
        <v>0</v>
      </c>
      <c r="K64" s="246">
        <f t="shared" si="3"/>
        <v>3.2</v>
      </c>
      <c r="L64" s="143">
        <f>IF(F64="x","x",(F64*1000000/VLOOKUP($C64,'Crisis Indicator Data'!$C$3:$H$198,5,FALSE)))</f>
        <v>0.81707317073170727</v>
      </c>
      <c r="M64" s="143">
        <f>IF(G64="x","x",(G64*1000000/VLOOKUP($C64,'Crisis Indicator Data'!$C$3:$H$198,5,FALSE)))</f>
        <v>8.5365853658536592E-2</v>
      </c>
      <c r="N64" s="143">
        <f>IF(H64="x","x",(H64*1000000/VLOOKUP($C64,'Crisis Indicator Data'!$C$3:$H$198,5,FALSE)))</f>
        <v>9.6585365853658539E-2</v>
      </c>
      <c r="O64" s="143">
        <f>IF(I64="x","x",(I64*1000000/VLOOKUP($C64,'Crisis Indicator Data'!$C$3:$H$198,5,FALSE)))</f>
        <v>9.7560975609756097E-4</v>
      </c>
      <c r="P64" s="143">
        <f>IF(J64="x","x",(J64*1000000/VLOOKUP($C64,'Crisis Indicator Data'!$C$3:$H$198,5,FALSE)))</f>
        <v>0</v>
      </c>
      <c r="Q64" s="240">
        <f t="shared" si="4"/>
        <v>3</v>
      </c>
      <c r="R64" s="240">
        <f t="shared" si="5"/>
        <v>3.1</v>
      </c>
    </row>
    <row r="65" spans="1:18" x14ac:dyDescent="0.35">
      <c r="A65" s="149" t="str">
        <f>'Crisis Indicator Data'!A62</f>
        <v>Mixed migration flows in Libya</v>
      </c>
      <c r="B65" s="150" t="str">
        <f>'Crisis Indicator Data'!B62</f>
        <v>International displacement</v>
      </c>
      <c r="C65" s="150" t="str">
        <f>'Crisis Indicator Data'!C62</f>
        <v>LBY002</v>
      </c>
      <c r="D65" s="150" t="str">
        <f>'Crisis Indicator Data'!D62</f>
        <v>Libya</v>
      </c>
      <c r="E65" s="150" t="str">
        <f>'Crisis Indicator Data'!E62</f>
        <v>LBY</v>
      </c>
      <c r="F65" s="159">
        <f>IF('Crisis Indicator Data'!Q62="x","x",('Crisis Indicator Data'!Q62/1000000))</f>
        <v>7.5209999999999999</v>
      </c>
      <c r="G65" s="159">
        <f>IF('Crisis Indicator Data'!R62="x","x",('Crisis Indicator Data'!R62/1000000))</f>
        <v>0.40400000000000003</v>
      </c>
      <c r="H65" s="159">
        <f>IF('Crisis Indicator Data'!S62="x","x",('Crisis Indicator Data'!S62/1000000))</f>
        <v>0.27100000000000002</v>
      </c>
      <c r="I65" s="159">
        <f>IF('Crisis Indicator Data'!T62="x","x",('Crisis Indicator Data'!T62/1000000))</f>
        <v>4.0000000000000001E-3</v>
      </c>
      <c r="J65" s="159">
        <f>IF('Crisis Indicator Data'!U62="x","x",('Crisis Indicator Data'!U62/1000000))</f>
        <v>0</v>
      </c>
      <c r="K65" s="246">
        <f t="shared" si="3"/>
        <v>2.4</v>
      </c>
      <c r="L65" s="143">
        <f>IF(F65="x","x",(F65*1000000/VLOOKUP($C65,'Crisis Indicator Data'!$C$3:$H$198,5,FALSE)))</f>
        <v>0.91719512195121955</v>
      </c>
      <c r="M65" s="143">
        <f>IF(G65="x","x",(G65*1000000/VLOOKUP($C65,'Crisis Indicator Data'!$C$3:$H$198,5,FALSE)))</f>
        <v>4.9268292682926831E-2</v>
      </c>
      <c r="N65" s="143">
        <f>IF(H65="x","x",(H65*1000000/VLOOKUP($C65,'Crisis Indicator Data'!$C$3:$H$198,5,FALSE)))</f>
        <v>3.304878048780488E-2</v>
      </c>
      <c r="O65" s="143">
        <f>IF(I65="x","x",(I65*1000000/VLOOKUP($C65,'Crisis Indicator Data'!$C$3:$H$198,5,FALSE)))</f>
        <v>4.8780487804878049E-4</v>
      </c>
      <c r="P65" s="143">
        <f>IF(J65="x","x",(J65*1000000/VLOOKUP($C65,'Crisis Indicator Data'!$C$3:$H$198,5,FALSE)))</f>
        <v>0</v>
      </c>
      <c r="Q65" s="240">
        <f t="shared" si="4"/>
        <v>2</v>
      </c>
      <c r="R65" s="240">
        <f t="shared" si="5"/>
        <v>2.2000000000000002</v>
      </c>
    </row>
    <row r="66" spans="1:18" x14ac:dyDescent="0.35">
      <c r="A66" s="149" t="str">
        <f>'Crisis Indicator Data'!A63</f>
        <v>Socio-economic crisis in Sri Lanka</v>
      </c>
      <c r="B66" s="150" t="str">
        <f>'Crisis Indicator Data'!B63</f>
        <v>Political and economic crisis</v>
      </c>
      <c r="C66" s="150" t="str">
        <f>'Crisis Indicator Data'!C63</f>
        <v>LKA002</v>
      </c>
      <c r="D66" s="150" t="str">
        <f>'Crisis Indicator Data'!D63</f>
        <v>Sri Lanka</v>
      </c>
      <c r="E66" s="150" t="str">
        <f>'Crisis Indicator Data'!E63</f>
        <v>LKA</v>
      </c>
      <c r="F66" s="159">
        <f>IF('Crisis Indicator Data'!Q63="x","x",('Crisis Indicator Data'!Q63/1000000))</f>
        <v>0</v>
      </c>
      <c r="G66" s="159">
        <f>IF('Crisis Indicator Data'!R63="x","x",('Crisis Indicator Data'!R63/1000000))</f>
        <v>16.456</v>
      </c>
      <c r="H66" s="159">
        <f>IF('Crisis Indicator Data'!S63="x","x",('Crisis Indicator Data'!S63/1000000))</f>
        <v>4</v>
      </c>
      <c r="I66" s="159">
        <f>IF('Crisis Indicator Data'!T63="x","x",('Crisis Indicator Data'!T63/1000000))</f>
        <v>1.6439999999999999</v>
      </c>
      <c r="J66" s="159">
        <f>IF('Crisis Indicator Data'!U63="x","x",('Crisis Indicator Data'!U63/1000000))</f>
        <v>5.6000000000000001E-2</v>
      </c>
      <c r="K66" s="246">
        <f t="shared" si="3"/>
        <v>4.5999999999999996</v>
      </c>
      <c r="L66" s="143">
        <f>IF(F66="x","x",(F66*1000000/VLOOKUP($C66,'Crisis Indicator Data'!$C$3:$H$198,5,FALSE)))</f>
        <v>0</v>
      </c>
      <c r="M66" s="143">
        <f>IF(G66="x","x",(G66*1000000/VLOOKUP($C66,'Crisis Indicator Data'!$C$3:$H$198,5,FALSE)))</f>
        <v>0.74273334536920022</v>
      </c>
      <c r="N66" s="143">
        <f>IF(H66="x","x",(H66*1000000/VLOOKUP($C66,'Crisis Indicator Data'!$C$3:$H$198,5,FALSE)))</f>
        <v>0.18053800324968405</v>
      </c>
      <c r="O66" s="143">
        <f>IF(I66="x","x",(I66*1000000/VLOOKUP($C66,'Crisis Indicator Data'!$C$3:$H$198,5,FALSE)))</f>
        <v>7.4201119335620153E-2</v>
      </c>
      <c r="P66" s="143">
        <f>IF(J66="x","x",(J66*1000000/VLOOKUP($C66,'Crisis Indicator Data'!$C$3:$H$198,5,FALSE)))</f>
        <v>2.5275320454955768E-3</v>
      </c>
      <c r="Q66" s="240">
        <f t="shared" si="4"/>
        <v>4</v>
      </c>
      <c r="R66" s="240">
        <f t="shared" si="5"/>
        <v>4.3</v>
      </c>
    </row>
    <row r="67" spans="1:18" x14ac:dyDescent="0.35">
      <c r="A67" s="149" t="str">
        <f>'Crisis Indicator Data'!A64</f>
        <v>Drought in Lesotho</v>
      </c>
      <c r="B67" s="150" t="str">
        <f>'Crisis Indicator Data'!B64</f>
        <v>Drought</v>
      </c>
      <c r="C67" s="150" t="str">
        <f>'Crisis Indicator Data'!C64</f>
        <v>LSO002</v>
      </c>
      <c r="D67" s="150" t="str">
        <f>'Crisis Indicator Data'!D64</f>
        <v>Lesotho</v>
      </c>
      <c r="E67" s="150" t="str">
        <f>'Crisis Indicator Data'!E64</f>
        <v>LSO</v>
      </c>
      <c r="F67" s="159">
        <f>IF('Crisis Indicator Data'!Q64="x","x",('Crisis Indicator Data'!Q64/1000000))</f>
        <v>0.61</v>
      </c>
      <c r="G67" s="159">
        <f>IF('Crisis Indicator Data'!R64="x","x",('Crisis Indicator Data'!R64/1000000))</f>
        <v>0.52800000000000002</v>
      </c>
      <c r="H67" s="159">
        <f>IF('Crisis Indicator Data'!S64="x","x",('Crisis Indicator Data'!S64/1000000))</f>
        <v>0.312</v>
      </c>
      <c r="I67" s="159">
        <f>IF('Crisis Indicator Data'!T64="x","x",('Crisis Indicator Data'!T64/1000000))</f>
        <v>2.5999999999999999E-2</v>
      </c>
      <c r="J67" s="159">
        <f>IF('Crisis Indicator Data'!U64="x","x",('Crisis Indicator Data'!U64/1000000))</f>
        <v>0</v>
      </c>
      <c r="K67" s="246">
        <f t="shared" si="3"/>
        <v>2.5</v>
      </c>
      <c r="L67" s="143">
        <f>IF(F67="x","x",(F67*1000000/VLOOKUP($C67,'Crisis Indicator Data'!$C$3:$H$198,5,FALSE)))</f>
        <v>0.41327913279132789</v>
      </c>
      <c r="M67" s="143">
        <f>IF(G67="x","x",(G67*1000000/VLOOKUP($C67,'Crisis Indicator Data'!$C$3:$H$198,5,FALSE)))</f>
        <v>0.35772357723577236</v>
      </c>
      <c r="N67" s="143">
        <f>IF(H67="x","x",(H67*1000000/VLOOKUP($C67,'Crisis Indicator Data'!$C$3:$H$198,5,FALSE)))</f>
        <v>0.21138211382113822</v>
      </c>
      <c r="O67" s="143">
        <f>IF(I67="x","x",(I67*1000000/VLOOKUP($C67,'Crisis Indicator Data'!$C$3:$H$198,5,FALSE)))</f>
        <v>1.7615176151761516E-2</v>
      </c>
      <c r="P67" s="143">
        <f>IF(J67="x","x",(J67*1000000/VLOOKUP($C67,'Crisis Indicator Data'!$C$3:$H$198,5,FALSE)))</f>
        <v>0</v>
      </c>
      <c r="Q67" s="240">
        <f t="shared" si="4"/>
        <v>3</v>
      </c>
      <c r="R67" s="240">
        <f t="shared" si="5"/>
        <v>2.75</v>
      </c>
    </row>
    <row r="68" spans="1:18" x14ac:dyDescent="0.35">
      <c r="A68" s="149" t="str">
        <f>'Crisis Indicator Data'!A65</f>
        <v>Mixed migration flows in Morocco</v>
      </c>
      <c r="B68" s="150" t="str">
        <f>'Crisis Indicator Data'!B65</f>
        <v>International displacement</v>
      </c>
      <c r="C68" s="150" t="str">
        <f>'Crisis Indicator Data'!C65</f>
        <v>MAR002</v>
      </c>
      <c r="D68" s="150" t="str">
        <f>'Crisis Indicator Data'!D65</f>
        <v>Morocco</v>
      </c>
      <c r="E68" s="150" t="str">
        <f>'Crisis Indicator Data'!E65</f>
        <v>MAR</v>
      </c>
      <c r="F68" s="159" t="str">
        <f>IF('Crisis Indicator Data'!Q65="x","x",('Crisis Indicator Data'!Q65/1000000))</f>
        <v>x</v>
      </c>
      <c r="G68" s="159" t="str">
        <f>IF('Crisis Indicator Data'!R65="x","x",('Crisis Indicator Data'!R65/1000000))</f>
        <v>x</v>
      </c>
      <c r="H68" s="159" t="str">
        <f>IF('Crisis Indicator Data'!S65="x","x",('Crisis Indicator Data'!S65/1000000))</f>
        <v>x</v>
      </c>
      <c r="I68" s="159" t="str">
        <f>IF('Crisis Indicator Data'!T65="x","x",('Crisis Indicator Data'!T65/1000000))</f>
        <v>x</v>
      </c>
      <c r="J68" s="159" t="str">
        <f>IF('Crisis Indicator Data'!U65="x","x",('Crisis Indicator Data'!U65/1000000))</f>
        <v>x</v>
      </c>
      <c r="K68" s="246" t="str">
        <f t="shared" si="3"/>
        <v>x</v>
      </c>
      <c r="L68" s="143" t="str">
        <f>IF(F68="x","x",(F68*1000000/VLOOKUP($C68,'Crisis Indicator Data'!$C$3:$H$198,5,FALSE)))</f>
        <v>x</v>
      </c>
      <c r="M68" s="143" t="str">
        <f>IF(G68="x","x",(G68*1000000/VLOOKUP($C68,'Crisis Indicator Data'!$C$3:$H$198,5,FALSE)))</f>
        <v>x</v>
      </c>
      <c r="N68" s="143" t="str">
        <f>IF(H68="x","x",(H68*1000000/VLOOKUP($C68,'Crisis Indicator Data'!$C$3:$H$198,5,FALSE)))</f>
        <v>x</v>
      </c>
      <c r="O68" s="143" t="str">
        <f>IF(I68="x","x",(I68*1000000/VLOOKUP($C68,'Crisis Indicator Data'!$C$3:$H$198,5,FALSE)))</f>
        <v>x</v>
      </c>
      <c r="P68" s="143" t="str">
        <f>IF(J68="x","x",(J68*1000000/VLOOKUP($C68,'Crisis Indicator Data'!$C$3:$H$198,5,FALSE)))</f>
        <v>x</v>
      </c>
      <c r="Q68" s="240" t="str">
        <f t="shared" si="4"/>
        <v>x</v>
      </c>
      <c r="R68" s="240" t="str">
        <f t="shared" si="5"/>
        <v>x</v>
      </c>
    </row>
    <row r="69" spans="1:18" x14ac:dyDescent="0.35">
      <c r="A69" s="149" t="str">
        <f>'Crisis Indicator Data'!A66</f>
        <v>DIsplacement from Ukraine conflict in Moldova</v>
      </c>
      <c r="B69" s="150" t="str">
        <f>'Crisis Indicator Data'!B66</f>
        <v>International displacement</v>
      </c>
      <c r="C69" s="150" t="str">
        <f>'Crisis Indicator Data'!C66</f>
        <v>MDA002</v>
      </c>
      <c r="D69" s="150" t="str">
        <f>'Crisis Indicator Data'!D66</f>
        <v>Moldova</v>
      </c>
      <c r="E69" s="150" t="str">
        <f>'Crisis Indicator Data'!E66</f>
        <v>MDA</v>
      </c>
      <c r="F69" s="159">
        <f>IF('Crisis Indicator Data'!Q66="x","x",('Crisis Indicator Data'!Q66/1000000))</f>
        <v>0.109</v>
      </c>
      <c r="G69" s="159">
        <f>IF('Crisis Indicator Data'!R66="x","x",('Crisis Indicator Data'!R66/1000000))</f>
        <v>9.6000000000000002E-2</v>
      </c>
      <c r="H69" s="159">
        <f>IF('Crisis Indicator Data'!S66="x","x",('Crisis Indicator Data'!S66/1000000))</f>
        <v>0</v>
      </c>
      <c r="I69" s="159">
        <f>IF('Crisis Indicator Data'!T66="x","x",('Crisis Indicator Data'!T66/1000000))</f>
        <v>0</v>
      </c>
      <c r="J69" s="159">
        <f>IF('Crisis Indicator Data'!U66="x","x",('Crisis Indicator Data'!U66/1000000))</f>
        <v>0</v>
      </c>
      <c r="K69" s="246">
        <f t="shared" si="3"/>
        <v>0</v>
      </c>
      <c r="L69" s="143">
        <f>IF(F69="x","x",(F69*1000000/VLOOKUP($C69,'Crisis Indicator Data'!$C$3:$H$198,5,FALSE)))</f>
        <v>0.53170731707317076</v>
      </c>
      <c r="M69" s="143">
        <f>IF(G69="x","x",(G69*1000000/VLOOKUP($C69,'Crisis Indicator Data'!$C$3:$H$198,5,FALSE)))</f>
        <v>0.4682926829268293</v>
      </c>
      <c r="N69" s="143">
        <f>IF(H69="x","x",(H69*1000000/VLOOKUP($C69,'Crisis Indicator Data'!$C$3:$H$198,5,FALSE)))</f>
        <v>0</v>
      </c>
      <c r="O69" s="143">
        <f>IF(I69="x","x",(I69*1000000/VLOOKUP($C69,'Crisis Indicator Data'!$C$3:$H$198,5,FALSE)))</f>
        <v>0</v>
      </c>
      <c r="P69" s="143">
        <f>IF(J69="x","x",(J69*1000000/VLOOKUP($C69,'Crisis Indicator Data'!$C$3:$H$198,5,FALSE)))</f>
        <v>0</v>
      </c>
      <c r="Q69" s="240">
        <f t="shared" si="4"/>
        <v>2</v>
      </c>
      <c r="R69" s="240">
        <f t="shared" si="5"/>
        <v>1</v>
      </c>
    </row>
    <row r="70" spans="1:18" x14ac:dyDescent="0.35">
      <c r="A70" s="149" t="str">
        <f>'Crisis Indicator Data'!A67</f>
        <v>Multiple crisis in Madagascar</v>
      </c>
      <c r="B70" s="150" t="str">
        <f>'Crisis Indicator Data'!B67</f>
        <v>Multiple crises country</v>
      </c>
      <c r="C70" s="150" t="str">
        <f>'Crisis Indicator Data'!C67</f>
        <v>MDG001</v>
      </c>
      <c r="D70" s="150" t="str">
        <f>'Crisis Indicator Data'!D67</f>
        <v>Madagascar</v>
      </c>
      <c r="E70" s="150" t="str">
        <f>'Crisis Indicator Data'!E67</f>
        <v>MDG</v>
      </c>
      <c r="F70" s="159">
        <f>IF('Crisis Indicator Data'!Q67="x","x",('Crisis Indicator Data'!Q67/1000000))</f>
        <v>22.491</v>
      </c>
      <c r="G70" s="159">
        <f>IF('Crisis Indicator Data'!R67="x","x",('Crisis Indicator Data'!R67/1000000))</f>
        <v>2.85</v>
      </c>
      <c r="H70" s="159">
        <f>IF('Crisis Indicator Data'!S67="x","x",('Crisis Indicator Data'!S67/1000000))</f>
        <v>1.325</v>
      </c>
      <c r="I70" s="159">
        <f>IF('Crisis Indicator Data'!T67="x","x",('Crisis Indicator Data'!T67/1000000))</f>
        <v>0.33400000000000002</v>
      </c>
      <c r="J70" s="159">
        <f>IF('Crisis Indicator Data'!U67="x","x",('Crisis Indicator Data'!U67/1000000))</f>
        <v>0</v>
      </c>
      <c r="K70" s="246">
        <f t="shared" ref="K70:K101" si="6">IF(H70="x","x",IF(SUM(H70:J70)=0,0,IF(LOG(SUM(H70:J70)*1000000)&lt;$K$4,0,IF(LOG(SUM(H70:J70)*1000000)&gt;$K$3,5,ROUND(5-(K$3-LOG(SUM(H70:J70)*1000000))/(K$3-K$4)*5,1)))))</f>
        <v>3.7</v>
      </c>
      <c r="L70" s="143">
        <f>IF(F70="x","x",(F70*1000000/VLOOKUP($C70,'Crisis Indicator Data'!$C$3:$H$198,5,FALSE)))</f>
        <v>0.83299999999999996</v>
      </c>
      <c r="M70" s="143">
        <f>IF(G70="x","x",(G70*1000000/VLOOKUP($C70,'Crisis Indicator Data'!$C$3:$H$198,5,FALSE)))</f>
        <v>0.10555555555555556</v>
      </c>
      <c r="N70" s="143">
        <f>IF(H70="x","x",(H70*1000000/VLOOKUP($C70,'Crisis Indicator Data'!$C$3:$H$198,5,FALSE)))</f>
        <v>4.9074074074074076E-2</v>
      </c>
      <c r="O70" s="143">
        <f>IF(I70="x","x",(I70*1000000/VLOOKUP($C70,'Crisis Indicator Data'!$C$3:$H$198,5,FALSE)))</f>
        <v>1.237037037037037E-2</v>
      </c>
      <c r="P70" s="143">
        <f>IF(J70="x","x",(J70*1000000/VLOOKUP($C70,'Crisis Indicator Data'!$C$3:$H$198,5,FALSE)))</f>
        <v>0</v>
      </c>
      <c r="Q70" s="240">
        <f t="shared" ref="Q70:Q101" si="7">IF(N70="x","x",IF(OR(L70&gt;=$L$3,M70&gt;=$M$3,N70&gt;=$N$3,O70&gt;=$O$3,P70&gt;=$P$3),(IF(P70&gt;=$P$3,5,IF((O70+P70)&gt;=$O$3,4,IF((O70+P70+N70)&gt;=$N$3,3,IF((O70+P70+N70+M70)&gt;=$M$3,2,1)))))))</f>
        <v>3</v>
      </c>
      <c r="R70" s="240">
        <f t="shared" ref="R70:R101" si="8">IF(Q70="x","x",(AVERAGE(K70,Q70)))</f>
        <v>3.35</v>
      </c>
    </row>
    <row r="71" spans="1:18" x14ac:dyDescent="0.35">
      <c r="A71" s="149" t="str">
        <f>'Crisis Indicator Data'!A68</f>
        <v>Drought in Madagascar</v>
      </c>
      <c r="B71" s="150" t="str">
        <f>'Crisis Indicator Data'!B68</f>
        <v>Drought</v>
      </c>
      <c r="C71" s="150" t="str">
        <f>'Crisis Indicator Data'!C68</f>
        <v>MDG002</v>
      </c>
      <c r="D71" s="150" t="str">
        <f>'Crisis Indicator Data'!D68</f>
        <v>Madagascar</v>
      </c>
      <c r="E71" s="150" t="str">
        <f>'Crisis Indicator Data'!E68</f>
        <v>MDG</v>
      </c>
      <c r="F71" s="159">
        <f>IF('Crisis Indicator Data'!Q68="x","x",('Crisis Indicator Data'!Q68/1000000))</f>
        <v>2.7989999999999999</v>
      </c>
      <c r="G71" s="159">
        <f>IF('Crisis Indicator Data'!R68="x","x",('Crisis Indicator Data'!R68/1000000))</f>
        <v>1.9119999999999999</v>
      </c>
      <c r="H71" s="159">
        <f>IF('Crisis Indicator Data'!S68="x","x",('Crisis Indicator Data'!S68/1000000))</f>
        <v>1.3029999999999999</v>
      </c>
      <c r="I71" s="159">
        <f>IF('Crisis Indicator Data'!T68="x","x",('Crisis Indicator Data'!T68/1000000))</f>
        <v>0.33400000000000002</v>
      </c>
      <c r="J71" s="159">
        <f>IF('Crisis Indicator Data'!U68="x","x",('Crisis Indicator Data'!U68/1000000))</f>
        <v>0</v>
      </c>
      <c r="K71" s="246">
        <f t="shared" si="6"/>
        <v>3.7</v>
      </c>
      <c r="L71" s="143">
        <f>IF(F71="x","x",(F71*1000000/VLOOKUP($C71,'Crisis Indicator Data'!$C$3:$H$198,5,FALSE)))</f>
        <v>0.44092627599243855</v>
      </c>
      <c r="M71" s="143">
        <f>IF(G71="x","x",(G71*1000000/VLOOKUP($C71,'Crisis Indicator Data'!$C$3:$H$198,5,FALSE)))</f>
        <v>0.30119722747321992</v>
      </c>
      <c r="N71" s="143">
        <f>IF(H71="x","x",(H71*1000000/VLOOKUP($C71,'Crisis Indicator Data'!$C$3:$H$198,5,FALSE)))</f>
        <v>0.20526149968494015</v>
      </c>
      <c r="O71" s="143">
        <f>IF(I71="x","x",(I71*1000000/VLOOKUP($C71,'Crisis Indicator Data'!$C$3:$H$198,5,FALSE)))</f>
        <v>5.2614996849401387E-2</v>
      </c>
      <c r="P71" s="143">
        <f>IF(J71="x","x",(J71*1000000/VLOOKUP($C71,'Crisis Indicator Data'!$C$3:$H$198,5,FALSE)))</f>
        <v>0</v>
      </c>
      <c r="Q71" s="240">
        <f t="shared" si="7"/>
        <v>4</v>
      </c>
      <c r="R71" s="240">
        <f t="shared" si="8"/>
        <v>3.85</v>
      </c>
    </row>
    <row r="72" spans="1:18" x14ac:dyDescent="0.35">
      <c r="A72" s="149" t="str">
        <f>'Crisis Indicator Data'!A69</f>
        <v>Tropical Cyclones Season in 2022 in Madagascar</v>
      </c>
      <c r="B72" s="150" t="str">
        <f>'Crisis Indicator Data'!B69</f>
        <v>Tropical cyclone</v>
      </c>
      <c r="C72" s="150" t="str">
        <f>'Crisis Indicator Data'!C69</f>
        <v>MDG006</v>
      </c>
      <c r="D72" s="150" t="str">
        <f>'Crisis Indicator Data'!D69</f>
        <v>Madagascar</v>
      </c>
      <c r="E72" s="150" t="str">
        <f>'Crisis Indicator Data'!E69</f>
        <v>MDG</v>
      </c>
      <c r="F72" s="159">
        <f>IF('Crisis Indicator Data'!Q69="x","x",('Crisis Indicator Data'!Q69/1000000))</f>
        <v>26.04</v>
      </c>
      <c r="G72" s="159">
        <f>IF('Crisis Indicator Data'!R69="x","x",('Crisis Indicator Data'!R69/1000000))</f>
        <v>0.93799999999999994</v>
      </c>
      <c r="H72" s="159">
        <f>IF('Crisis Indicator Data'!S69="x","x",('Crisis Indicator Data'!S69/1000000))</f>
        <v>2.1999999999999999E-2</v>
      </c>
      <c r="I72" s="159">
        <f>IF('Crisis Indicator Data'!T69="x","x",('Crisis Indicator Data'!T69/1000000))</f>
        <v>0</v>
      </c>
      <c r="J72" s="159">
        <f>IF('Crisis Indicator Data'!U69="x","x",('Crisis Indicator Data'!U69/1000000))</f>
        <v>0</v>
      </c>
      <c r="K72" s="246">
        <f t="shared" si="6"/>
        <v>0.6</v>
      </c>
      <c r="L72" s="143">
        <f>IF(F72="x","x",(F72*1000000/VLOOKUP($C72,'Crisis Indicator Data'!$C$3:$H$198,5,FALSE)))</f>
        <v>0.96444444444444444</v>
      </c>
      <c r="M72" s="143">
        <f>IF(G72="x","x",(G72*1000000/VLOOKUP($C72,'Crisis Indicator Data'!$C$3:$H$198,5,FALSE)))</f>
        <v>3.4740740740740739E-2</v>
      </c>
      <c r="N72" s="143">
        <f>IF(H72="x","x",(H72*1000000/VLOOKUP($C72,'Crisis Indicator Data'!$C$3:$H$198,5,FALSE)))</f>
        <v>8.1481481481481476E-4</v>
      </c>
      <c r="O72" s="143">
        <f>IF(I72="x","x",(I72*1000000/VLOOKUP($C72,'Crisis Indicator Data'!$C$3:$H$198,5,FALSE)))</f>
        <v>0</v>
      </c>
      <c r="P72" s="143">
        <f>IF(J72="x","x",(J72*1000000/VLOOKUP($C72,'Crisis Indicator Data'!$C$3:$H$198,5,FALSE)))</f>
        <v>0</v>
      </c>
      <c r="Q72" s="240">
        <f t="shared" si="7"/>
        <v>1</v>
      </c>
      <c r="R72" s="240">
        <f t="shared" si="8"/>
        <v>0.8</v>
      </c>
    </row>
    <row r="73" spans="1:18" x14ac:dyDescent="0.35">
      <c r="A73" s="149" t="str">
        <f>'Crisis Indicator Data'!A70</f>
        <v>Multiple crisis in Mexico</v>
      </c>
      <c r="B73" s="150" t="str">
        <f>'Crisis Indicator Data'!B70</f>
        <v>Multiple crises country</v>
      </c>
      <c r="C73" s="150" t="str">
        <f>'Crisis Indicator Data'!C70</f>
        <v>MEX001</v>
      </c>
      <c r="D73" s="150" t="str">
        <f>'Crisis Indicator Data'!D70</f>
        <v>Mexico</v>
      </c>
      <c r="E73" s="150" t="str">
        <f>'Crisis Indicator Data'!E70</f>
        <v>MEX</v>
      </c>
      <c r="F73" s="159">
        <f>IF('Crisis Indicator Data'!Q70="x","x",('Crisis Indicator Data'!Q70/1000000))</f>
        <v>116.58</v>
      </c>
      <c r="G73" s="159">
        <f>IF('Crisis Indicator Data'!R70="x","x",('Crisis Indicator Data'!R70/1000000))</f>
        <v>0.504</v>
      </c>
      <c r="H73" s="159">
        <f>IF('Crisis Indicator Data'!S70="x","x",('Crisis Indicator Data'!S70/1000000))</f>
        <v>8.1000000000000003E-2</v>
      </c>
      <c r="I73" s="159">
        <f>IF('Crisis Indicator Data'!T70="x","x",('Crisis Indicator Data'!T70/1000000))</f>
        <v>0</v>
      </c>
      <c r="J73" s="159">
        <f>IF('Crisis Indicator Data'!U70="x","x",('Crisis Indicator Data'!U70/1000000))</f>
        <v>0</v>
      </c>
      <c r="K73" s="246">
        <f t="shared" si="6"/>
        <v>1.5</v>
      </c>
      <c r="L73" s="143">
        <f>IF(F73="x","x",(F73*1000000/VLOOKUP($C73,'Crisis Indicator Data'!$C$3:$H$198,5,FALSE)))</f>
        <v>0.99569539817566877</v>
      </c>
      <c r="M73" s="143">
        <f>IF(G73="x","x",(G73*1000000/VLOOKUP($C73,'Crisis Indicator Data'!$C$3:$H$198,5,FALSE)))</f>
        <v>4.304601824331249E-3</v>
      </c>
      <c r="N73" s="143">
        <f>IF(H73="x","x",(H73*1000000/VLOOKUP($C73,'Crisis Indicator Data'!$C$3:$H$198,5,FALSE)))</f>
        <v>6.9181100748180789E-4</v>
      </c>
      <c r="O73" s="143">
        <f>IF(I73="x","x",(I73*1000000/VLOOKUP($C73,'Crisis Indicator Data'!$C$3:$H$198,5,FALSE)))</f>
        <v>0</v>
      </c>
      <c r="P73" s="143">
        <f>IF(J73="x","x",(J73*1000000/VLOOKUP($C73,'Crisis Indicator Data'!$C$3:$H$198,5,FALSE)))</f>
        <v>0</v>
      </c>
      <c r="Q73" s="240">
        <f t="shared" si="7"/>
        <v>1</v>
      </c>
      <c r="R73" s="240">
        <f t="shared" si="8"/>
        <v>1.25</v>
      </c>
    </row>
    <row r="74" spans="1:18" x14ac:dyDescent="0.35">
      <c r="A74" s="149" t="str">
        <f>'Crisis Indicator Data'!A71</f>
        <v>Criminal Violence in Mexico</v>
      </c>
      <c r="B74" s="150" t="str">
        <f>'Crisis Indicator Data'!B71</f>
        <v>Other type of violence</v>
      </c>
      <c r="C74" s="150" t="str">
        <f>'Crisis Indicator Data'!C71</f>
        <v>MEX002</v>
      </c>
      <c r="D74" s="150" t="str">
        <f>'Crisis Indicator Data'!D71</f>
        <v>Mexico</v>
      </c>
      <c r="E74" s="150" t="str">
        <f>'Crisis Indicator Data'!E71</f>
        <v>MEX</v>
      </c>
      <c r="F74" s="159">
        <f>IF('Crisis Indicator Data'!Q71="x","x",('Crisis Indicator Data'!Q71/1000000))</f>
        <v>116.705</v>
      </c>
      <c r="G74" s="159">
        <f>IF('Crisis Indicator Data'!R71="x","x",('Crisis Indicator Data'!R71/1000000))</f>
        <v>0.379</v>
      </c>
      <c r="H74" s="159">
        <f>IF('Crisis Indicator Data'!S71="x","x",('Crisis Indicator Data'!S71/1000000))</f>
        <v>0</v>
      </c>
      <c r="I74" s="159">
        <f>IF('Crisis Indicator Data'!T71="x","x",('Crisis Indicator Data'!T71/1000000))</f>
        <v>0</v>
      </c>
      <c r="J74" s="159">
        <f>IF('Crisis Indicator Data'!U71="x","x",('Crisis Indicator Data'!U71/1000000))</f>
        <v>0</v>
      </c>
      <c r="K74" s="246">
        <f t="shared" si="6"/>
        <v>0</v>
      </c>
      <c r="L74" s="143">
        <f>IF(F74="x","x",(F74*1000000/VLOOKUP($C74,'Crisis Indicator Data'!$C$3:$H$198,5,FALSE)))</f>
        <v>0.99676300775511595</v>
      </c>
      <c r="M74" s="143">
        <f>IF(G74="x","x",(G74*1000000/VLOOKUP($C74,'Crisis Indicator Data'!$C$3:$H$198,5,FALSE)))</f>
        <v>3.2369922448840147E-3</v>
      </c>
      <c r="N74" s="143">
        <f>IF(H74="x","x",(H74*1000000/VLOOKUP($C74,'Crisis Indicator Data'!$C$3:$H$198,5,FALSE)))</f>
        <v>0</v>
      </c>
      <c r="O74" s="143">
        <f>IF(I74="x","x",(I74*1000000/VLOOKUP($C74,'Crisis Indicator Data'!$C$3:$H$198,5,FALSE)))</f>
        <v>0</v>
      </c>
      <c r="P74" s="143">
        <f>IF(J74="x","x",(J74*1000000/VLOOKUP($C74,'Crisis Indicator Data'!$C$3:$H$198,5,FALSE)))</f>
        <v>0</v>
      </c>
      <c r="Q74" s="240">
        <f t="shared" si="7"/>
        <v>1</v>
      </c>
      <c r="R74" s="240">
        <f t="shared" si="8"/>
        <v>0.5</v>
      </c>
    </row>
    <row r="75" spans="1:18" x14ac:dyDescent="0.35">
      <c r="A75" s="149" t="str">
        <f>'Crisis Indicator Data'!A72</f>
        <v>Mixed Migration in Mexico</v>
      </c>
      <c r="B75" s="150" t="str">
        <f>'Crisis Indicator Data'!B72</f>
        <v>International displacement</v>
      </c>
      <c r="C75" s="150" t="str">
        <f>'Crisis Indicator Data'!C72</f>
        <v>MEX003</v>
      </c>
      <c r="D75" s="150" t="str">
        <f>'Crisis Indicator Data'!D72</f>
        <v>Mexico</v>
      </c>
      <c r="E75" s="150" t="str">
        <f>'Crisis Indicator Data'!E72</f>
        <v>MEX</v>
      </c>
      <c r="F75" s="159">
        <f>IF('Crisis Indicator Data'!Q72="x","x",('Crisis Indicator Data'!Q72/1000000))</f>
        <v>113.837</v>
      </c>
      <c r="G75" s="159">
        <f>IF('Crisis Indicator Data'!R72="x","x",('Crisis Indicator Data'!R72/1000000))</f>
        <v>4.3999999999999997E-2</v>
      </c>
      <c r="H75" s="159">
        <f>IF('Crisis Indicator Data'!S72="x","x",('Crisis Indicator Data'!S72/1000000))</f>
        <v>8.1000000000000003E-2</v>
      </c>
      <c r="I75" s="159">
        <f>IF('Crisis Indicator Data'!T72="x","x",('Crisis Indicator Data'!T72/1000000))</f>
        <v>0</v>
      </c>
      <c r="J75" s="159">
        <f>IF('Crisis Indicator Data'!U72="x","x",('Crisis Indicator Data'!U72/1000000))</f>
        <v>0</v>
      </c>
      <c r="K75" s="246">
        <f t="shared" si="6"/>
        <v>1.5</v>
      </c>
      <c r="L75" s="143">
        <f>IF(F75="x","x",(F75*1000000/VLOOKUP($C75,'Crisis Indicator Data'!$C$3:$H$198,5,FALSE)))</f>
        <v>0.99889437799987713</v>
      </c>
      <c r="M75" s="143">
        <f>IF(G75="x","x",(G75*1000000/VLOOKUP($C75,'Crisis Indicator Data'!$C$3:$H$198,5,FALSE)))</f>
        <v>3.8609022226512114E-4</v>
      </c>
      <c r="N75" s="143">
        <f>IF(H75="x","x",(H75*1000000/VLOOKUP($C75,'Crisis Indicator Data'!$C$3:$H$198,5,FALSE)))</f>
        <v>7.1075700007897297E-4</v>
      </c>
      <c r="O75" s="143">
        <f>IF(I75="x","x",(I75*1000000/VLOOKUP($C75,'Crisis Indicator Data'!$C$3:$H$198,5,FALSE)))</f>
        <v>0</v>
      </c>
      <c r="P75" s="143">
        <f>IF(J75="x","x",(J75*1000000/VLOOKUP($C75,'Crisis Indicator Data'!$C$3:$H$198,5,FALSE)))</f>
        <v>0</v>
      </c>
      <c r="Q75" s="240">
        <f t="shared" si="7"/>
        <v>1</v>
      </c>
      <c r="R75" s="240">
        <f t="shared" si="8"/>
        <v>1.25</v>
      </c>
    </row>
    <row r="76" spans="1:18" x14ac:dyDescent="0.35">
      <c r="A76" s="149" t="str">
        <f>'Crisis Indicator Data'!A73</f>
        <v>Complex crisis in Mali</v>
      </c>
      <c r="B76" s="150" t="str">
        <f>'Crisis Indicator Data'!B73</f>
        <v>Complex crisis</v>
      </c>
      <c r="C76" s="150" t="str">
        <f>'Crisis Indicator Data'!C73</f>
        <v>MLI001</v>
      </c>
      <c r="D76" s="150" t="str">
        <f>'Crisis Indicator Data'!D73</f>
        <v>Mali</v>
      </c>
      <c r="E76" s="150" t="str">
        <f>'Crisis Indicator Data'!E73</f>
        <v>MLI</v>
      </c>
      <c r="F76" s="159">
        <f>IF('Crisis Indicator Data'!Q73="x","x",('Crisis Indicator Data'!Q73/1000000))</f>
        <v>13.951000000000001</v>
      </c>
      <c r="G76" s="159">
        <f>IF('Crisis Indicator Data'!R73="x","x",('Crisis Indicator Data'!R73/1000000))</f>
        <v>0</v>
      </c>
      <c r="H76" s="159">
        <f>IF('Crisis Indicator Data'!S73="x","x",('Crisis Indicator Data'!S73/1000000))</f>
        <v>3.4</v>
      </c>
      <c r="I76" s="159">
        <f>IF('Crisis Indicator Data'!T73="x","x",('Crisis Indicator Data'!T73/1000000))</f>
        <v>2.7</v>
      </c>
      <c r="J76" s="159">
        <f>IF('Crisis Indicator Data'!U73="x","x",('Crisis Indicator Data'!U73/1000000))</f>
        <v>0.2</v>
      </c>
      <c r="K76" s="246">
        <f t="shared" si="6"/>
        <v>4.7</v>
      </c>
      <c r="L76" s="143">
        <f>IF(F76="x","x",(F76*1000000/VLOOKUP($C76,'Crisis Indicator Data'!$C$3:$H$198,5,FALSE)))</f>
        <v>0.68890425164189417</v>
      </c>
      <c r="M76" s="143">
        <f>IF(G76="x","x",(G76*1000000/VLOOKUP($C76,'Crisis Indicator Data'!$C$3:$H$198,5,FALSE)))</f>
        <v>0</v>
      </c>
      <c r="N76" s="143">
        <f>IF(H76="x","x",(H76*1000000/VLOOKUP($C76,'Crisis Indicator Data'!$C$3:$H$198,5,FALSE)))</f>
        <v>0.16789294355834281</v>
      </c>
      <c r="O76" s="143">
        <f>IF(I76="x","x",(I76*1000000/VLOOKUP($C76,'Crisis Indicator Data'!$C$3:$H$198,5,FALSE)))</f>
        <v>0.13332674929633104</v>
      </c>
      <c r="P76" s="143">
        <f>IF(J76="x","x",(J76*1000000/VLOOKUP($C76,'Crisis Indicator Data'!$C$3:$H$198,5,FALSE)))</f>
        <v>9.8760555034319297E-3</v>
      </c>
      <c r="Q76" s="240">
        <f t="shared" si="7"/>
        <v>4</v>
      </c>
      <c r="R76" s="240">
        <f t="shared" si="8"/>
        <v>4.3499999999999996</v>
      </c>
    </row>
    <row r="77" spans="1:18" x14ac:dyDescent="0.35">
      <c r="A77" s="149" t="str">
        <f>'Crisis Indicator Data'!A74</f>
        <v>Multiple crises in Myanmar</v>
      </c>
      <c r="B77" s="150" t="str">
        <f>'Crisis Indicator Data'!B74</f>
        <v>Multiple crises country</v>
      </c>
      <c r="C77" s="150" t="str">
        <f>'Crisis Indicator Data'!C74</f>
        <v>MMR001</v>
      </c>
      <c r="D77" s="150" t="str">
        <f>'Crisis Indicator Data'!D74</f>
        <v>Myanmar</v>
      </c>
      <c r="E77" s="150" t="str">
        <f>'Crisis Indicator Data'!E74</f>
        <v>MMR</v>
      </c>
      <c r="F77" s="159">
        <f>IF('Crisis Indicator Data'!Q74="x","x",('Crisis Indicator Data'!Q74/1000000))</f>
        <v>20.725999999999999</v>
      </c>
      <c r="G77" s="159">
        <f>IF('Crisis Indicator Data'!R74="x","x",('Crisis Indicator Data'!R74/1000000))</f>
        <v>20.568000000000001</v>
      </c>
      <c r="H77" s="159">
        <f>IF('Crisis Indicator Data'!S74="x","x",('Crisis Indicator Data'!S74/1000000))</f>
        <v>2.8069999999999999</v>
      </c>
      <c r="I77" s="159">
        <f>IF('Crisis Indicator Data'!T74="x","x",('Crisis Indicator Data'!T74/1000000))</f>
        <v>9.1370000000000005</v>
      </c>
      <c r="J77" s="159">
        <f>IF('Crisis Indicator Data'!U74="x","x",('Crisis Indicator Data'!U74/1000000))</f>
        <v>2.4620000000000002</v>
      </c>
      <c r="K77" s="246">
        <f t="shared" si="6"/>
        <v>5</v>
      </c>
      <c r="L77" s="143">
        <f>IF(F77="x","x",(F77*1000000/VLOOKUP($C77,'Crisis Indicator Data'!$C$3:$H$198,5,FALSE)))</f>
        <v>0.37210053859964093</v>
      </c>
      <c r="M77" s="143">
        <f>IF(G77="x","x",(G77*1000000/VLOOKUP($C77,'Crisis Indicator Data'!$C$3:$H$198,5,FALSE)))</f>
        <v>0.36926391382405743</v>
      </c>
      <c r="N77" s="143">
        <f>IF(H77="x","x",(H77*1000000/VLOOKUP($C77,'Crisis Indicator Data'!$C$3:$H$198,5,FALSE)))</f>
        <v>5.0394973070017952E-2</v>
      </c>
      <c r="O77" s="143">
        <f>IF(I77="x","x",(I77*1000000/VLOOKUP($C77,'Crisis Indicator Data'!$C$3:$H$198,5,FALSE)))</f>
        <v>0.16403949730700179</v>
      </c>
      <c r="P77" s="143">
        <f>IF(J77="x","x",(J77*1000000/VLOOKUP($C77,'Crisis Indicator Data'!$C$3:$H$198,5,FALSE)))</f>
        <v>4.4201077199281867E-2</v>
      </c>
      <c r="Q77" s="240">
        <f t="shared" si="7"/>
        <v>4</v>
      </c>
      <c r="R77" s="240">
        <f t="shared" si="8"/>
        <v>4.5</v>
      </c>
    </row>
    <row r="78" spans="1:18" x14ac:dyDescent="0.35">
      <c r="A78" s="149" t="str">
        <f>'Crisis Indicator Data'!A75</f>
        <v>Rakhine Conflict</v>
      </c>
      <c r="B78" s="150" t="str">
        <f>'Crisis Indicator Data'!B75</f>
        <v>Conflict</v>
      </c>
      <c r="C78" s="150" t="str">
        <f>'Crisis Indicator Data'!C75</f>
        <v>MMR002</v>
      </c>
      <c r="D78" s="150" t="str">
        <f>'Crisis Indicator Data'!D75</f>
        <v>Myanmar</v>
      </c>
      <c r="E78" s="150" t="str">
        <f>'Crisis Indicator Data'!E75</f>
        <v>MMR</v>
      </c>
      <c r="F78" s="159">
        <f>IF('Crisis Indicator Data'!Q75="x","x",('Crisis Indicator Data'!Q75/1000000))</f>
        <v>2.2999999999999998</v>
      </c>
      <c r="G78" s="159">
        <f>IF('Crisis Indicator Data'!R75="x","x",('Crisis Indicator Data'!R75/1000000))</f>
        <v>0</v>
      </c>
      <c r="H78" s="159">
        <f>IF('Crisis Indicator Data'!S75="x","x",('Crisis Indicator Data'!S75/1000000))</f>
        <v>0</v>
      </c>
      <c r="I78" s="159">
        <f>IF('Crisis Indicator Data'!T75="x","x",('Crisis Indicator Data'!T75/1000000))</f>
        <v>1.5529999999999999</v>
      </c>
      <c r="J78" s="159">
        <f>IF('Crisis Indicator Data'!U75="x","x",('Crisis Indicator Data'!U75/1000000))</f>
        <v>0</v>
      </c>
      <c r="K78" s="246">
        <f t="shared" si="6"/>
        <v>3.7</v>
      </c>
      <c r="L78" s="143">
        <f>IF(F78="x","x",(F78*1000000/VLOOKUP($C78,'Crisis Indicator Data'!$C$3:$H$198,5,FALSE)))</f>
        <v>0.59678256357031656</v>
      </c>
      <c r="M78" s="143">
        <f>IF(G78="x","x",(G78*1000000/VLOOKUP($C78,'Crisis Indicator Data'!$C$3:$H$198,5,FALSE)))</f>
        <v>0</v>
      </c>
      <c r="N78" s="143">
        <f>IF(H78="x","x",(H78*1000000/VLOOKUP($C78,'Crisis Indicator Data'!$C$3:$H$198,5,FALSE)))</f>
        <v>0</v>
      </c>
      <c r="O78" s="143">
        <f>IF(I78="x","x",(I78*1000000/VLOOKUP($C78,'Crisis Indicator Data'!$C$3:$H$198,5,FALSE)))</f>
        <v>0.40295796574987025</v>
      </c>
      <c r="P78" s="143">
        <f>IF(J78="x","x",(J78*1000000/VLOOKUP($C78,'Crisis Indicator Data'!$C$3:$H$198,5,FALSE)))</f>
        <v>0</v>
      </c>
      <c r="Q78" s="240">
        <f t="shared" si="7"/>
        <v>4</v>
      </c>
      <c r="R78" s="240">
        <f t="shared" si="8"/>
        <v>3.85</v>
      </c>
    </row>
    <row r="79" spans="1:18" x14ac:dyDescent="0.35">
      <c r="A79" s="149" t="str">
        <f>'Crisis Indicator Data'!A76</f>
        <v>Kachin and Shan Conflict</v>
      </c>
      <c r="B79" s="150" t="str">
        <f>'Crisis Indicator Data'!B76</f>
        <v>Conflict</v>
      </c>
      <c r="C79" s="150" t="str">
        <f>'Crisis Indicator Data'!C76</f>
        <v>MMR003</v>
      </c>
      <c r="D79" s="150" t="str">
        <f>'Crisis Indicator Data'!D76</f>
        <v>Myanmar</v>
      </c>
      <c r="E79" s="150" t="str">
        <f>'Crisis Indicator Data'!E76</f>
        <v>MMR</v>
      </c>
      <c r="F79" s="159">
        <f>IF('Crisis Indicator Data'!Q76="x","x",('Crisis Indicator Data'!Q76/1000000))</f>
        <v>5.4</v>
      </c>
      <c r="G79" s="159">
        <f>IF('Crisis Indicator Data'!R76="x","x",('Crisis Indicator Data'!R76/1000000))</f>
        <v>0</v>
      </c>
      <c r="H79" s="159">
        <f>IF('Crisis Indicator Data'!S76="x","x",('Crisis Indicator Data'!S76/1000000))</f>
        <v>0.77700000000000002</v>
      </c>
      <c r="I79" s="159">
        <f>IF('Crisis Indicator Data'!T76="x","x",('Crisis Indicator Data'!T76/1000000))</f>
        <v>2.0649999999999999</v>
      </c>
      <c r="J79" s="159">
        <f>IF('Crisis Indicator Data'!U76="x","x",('Crisis Indicator Data'!U76/1000000))</f>
        <v>0.151</v>
      </c>
      <c r="K79" s="246">
        <f t="shared" si="6"/>
        <v>4.0999999999999996</v>
      </c>
      <c r="L79" s="143">
        <f>IF(F79="x","x",(F79*1000000/VLOOKUP($C79,'Crisis Indicator Data'!$C$3:$H$198,5,FALSE)))</f>
        <v>0.64339330394376271</v>
      </c>
      <c r="M79" s="143">
        <f>IF(G79="x","x",(G79*1000000/VLOOKUP($C79,'Crisis Indicator Data'!$C$3:$H$198,5,FALSE)))</f>
        <v>0</v>
      </c>
      <c r="N79" s="143">
        <f>IF(H79="x","x",(H79*1000000/VLOOKUP($C79,'Crisis Indicator Data'!$C$3:$H$198,5,FALSE)))</f>
        <v>9.2577147623019176E-2</v>
      </c>
      <c r="O79" s="143">
        <f>IF(I79="x","x",(I79*1000000/VLOOKUP($C79,'Crisis Indicator Data'!$C$3:$H$198,5,FALSE)))</f>
        <v>0.24603836530442036</v>
      </c>
      <c r="P79" s="143">
        <f>IF(J79="x","x",(J79*1000000/VLOOKUP($C79,'Crisis Indicator Data'!$C$3:$H$198,5,FALSE)))</f>
        <v>1.7991183128797807E-2</v>
      </c>
      <c r="Q79" s="240">
        <f t="shared" si="7"/>
        <v>4</v>
      </c>
      <c r="R79" s="240">
        <f t="shared" si="8"/>
        <v>4.05</v>
      </c>
    </row>
    <row r="80" spans="1:18" x14ac:dyDescent="0.35">
      <c r="A80" s="149" t="str">
        <f>'Crisis Indicator Data'!A77</f>
        <v>Post-coup conflict in Myanmar</v>
      </c>
      <c r="B80" s="150" t="str">
        <f>'Crisis Indicator Data'!B77</f>
        <v>Conflict</v>
      </c>
      <c r="C80" s="150" t="str">
        <f>'Crisis Indicator Data'!C77</f>
        <v>MMR004</v>
      </c>
      <c r="D80" s="150" t="str">
        <f>'Crisis Indicator Data'!D77</f>
        <v>Myanmar</v>
      </c>
      <c r="E80" s="150" t="str">
        <f>'Crisis Indicator Data'!E77</f>
        <v>MMR</v>
      </c>
      <c r="F80" s="159">
        <f>IF('Crisis Indicator Data'!Q77="x","x",('Crisis Indicator Data'!Q77/1000000))</f>
        <v>13.025</v>
      </c>
      <c r="G80" s="159">
        <f>IF('Crisis Indicator Data'!R77="x","x",('Crisis Indicator Data'!R77/1000000))</f>
        <v>20.568000000000001</v>
      </c>
      <c r="H80" s="159">
        <f>IF('Crisis Indicator Data'!S77="x","x",('Crisis Indicator Data'!S77/1000000))</f>
        <v>2.0299999999999998</v>
      </c>
      <c r="I80" s="159">
        <f>IF('Crisis Indicator Data'!T77="x","x",('Crisis Indicator Data'!T77/1000000))</f>
        <v>5.5190000000000001</v>
      </c>
      <c r="J80" s="159">
        <f>IF('Crisis Indicator Data'!U77="x","x",('Crisis Indicator Data'!U77/1000000))</f>
        <v>2.3109999999999999</v>
      </c>
      <c r="K80" s="246">
        <f t="shared" si="6"/>
        <v>5</v>
      </c>
      <c r="L80" s="143">
        <f>IF(F80="x","x",(F80*1000000/VLOOKUP($C80,'Crisis Indicator Data'!$C$3:$H$198,5,FALSE)))</f>
        <v>0.29974915425862425</v>
      </c>
      <c r="M80" s="143">
        <f>IF(G80="x","x",(G80*1000000/VLOOKUP($C80,'Crisis Indicator Data'!$C$3:$H$198,5,FALSE)))</f>
        <v>0.47333900996478956</v>
      </c>
      <c r="N80" s="143">
        <f>IF(H80="x","x",(H80*1000000/VLOOKUP($C80,'Crisis Indicator Data'!$C$3:$H$198,5,FALSE)))</f>
        <v>4.6717142659885386E-2</v>
      </c>
      <c r="O80" s="143">
        <f>IF(I80="x","x",(I80*1000000/VLOOKUP($C80,'Crisis Indicator Data'!$C$3:$H$198,5,FALSE)))</f>
        <v>0.12701079327089038</v>
      </c>
      <c r="P80" s="143">
        <f>IF(J80="x","x",(J80*1000000/VLOOKUP($C80,'Crisis Indicator Data'!$C$3:$H$198,5,FALSE)))</f>
        <v>5.3183899845810415E-2</v>
      </c>
      <c r="Q80" s="240">
        <f t="shared" si="7"/>
        <v>5</v>
      </c>
      <c r="R80" s="240">
        <f t="shared" si="8"/>
        <v>5</v>
      </c>
    </row>
    <row r="81" spans="1:18" x14ac:dyDescent="0.35">
      <c r="A81" s="149" t="str">
        <f>'Crisis Indicator Data'!A78</f>
        <v>Multiple Crises in Mozambique</v>
      </c>
      <c r="B81" s="150" t="str">
        <f>'Crisis Indicator Data'!B78</f>
        <v>Multiple crises country</v>
      </c>
      <c r="C81" s="150" t="str">
        <f>'Crisis Indicator Data'!C78</f>
        <v>MOZ001</v>
      </c>
      <c r="D81" s="150" t="str">
        <f>'Crisis Indicator Data'!D78</f>
        <v>Mozambique</v>
      </c>
      <c r="E81" s="150" t="str">
        <f>'Crisis Indicator Data'!E78</f>
        <v>MOZ</v>
      </c>
      <c r="F81" s="159">
        <f>IF('Crisis Indicator Data'!Q78="x","x",('Crisis Indicator Data'!Q78/1000000))</f>
        <v>9.5139999999999993</v>
      </c>
      <c r="G81" s="159">
        <f>IF('Crisis Indicator Data'!R78="x","x",('Crisis Indicator Data'!R78/1000000))</f>
        <v>8.3949999999999996</v>
      </c>
      <c r="H81" s="159">
        <f>IF('Crisis Indicator Data'!S78="x","x",('Crisis Indicator Data'!S78/1000000))</f>
        <v>2.4660000000000002</v>
      </c>
      <c r="I81" s="159">
        <f>IF('Crisis Indicator Data'!T78="x","x",('Crisis Indicator Data'!T78/1000000))</f>
        <v>2.4E-2</v>
      </c>
      <c r="J81" s="159">
        <f>IF('Crisis Indicator Data'!U78="x","x",('Crisis Indicator Data'!U78/1000000))</f>
        <v>0</v>
      </c>
      <c r="K81" s="246">
        <f t="shared" si="6"/>
        <v>4</v>
      </c>
      <c r="L81" s="143">
        <f>IF(F81="x","x",(F81*1000000/VLOOKUP($C81,'Crisis Indicator Data'!$C$3:$H$198,5,FALSE)))</f>
        <v>0.46639541153978137</v>
      </c>
      <c r="M81" s="143">
        <f>IF(G81="x","x",(G81*1000000/VLOOKUP($C81,'Crisis Indicator Data'!$C$3:$H$198,5,FALSE)))</f>
        <v>0.41153978136183145</v>
      </c>
      <c r="N81" s="143">
        <f>IF(H81="x","x",(H81*1000000/VLOOKUP($C81,'Crisis Indicator Data'!$C$3:$H$198,5,FALSE)))</f>
        <v>0.1208882788371979</v>
      </c>
      <c r="O81" s="143">
        <f>IF(I81="x","x",(I81*1000000/VLOOKUP($C81,'Crisis Indicator Data'!$C$3:$H$198,5,FALSE)))</f>
        <v>1.176528261189274E-3</v>
      </c>
      <c r="P81" s="143">
        <f>IF(J81="x","x",(J81*1000000/VLOOKUP($C81,'Crisis Indicator Data'!$C$3:$H$198,5,FALSE)))</f>
        <v>0</v>
      </c>
      <c r="Q81" s="240">
        <f t="shared" si="7"/>
        <v>3</v>
      </c>
      <c r="R81" s="240">
        <f t="shared" si="8"/>
        <v>3.5</v>
      </c>
    </row>
    <row r="82" spans="1:18" x14ac:dyDescent="0.35">
      <c r="A82" s="149" t="str">
        <f>'Crisis Indicator Data'!A79</f>
        <v>Cabo Delgado Islamist Insurgency</v>
      </c>
      <c r="B82" s="150" t="str">
        <f>'Crisis Indicator Data'!B79</f>
        <v>Other type of violence</v>
      </c>
      <c r="C82" s="150" t="str">
        <f>'Crisis Indicator Data'!C79</f>
        <v>MOZ004</v>
      </c>
      <c r="D82" s="150" t="str">
        <f>'Crisis Indicator Data'!D79</f>
        <v>Mozambique</v>
      </c>
      <c r="E82" s="150" t="str">
        <f>'Crisis Indicator Data'!E79</f>
        <v>MOZ</v>
      </c>
      <c r="F82" s="159">
        <f>IF('Crisis Indicator Data'!Q79="x","x",('Crisis Indicator Data'!Q79/1000000))</f>
        <v>0</v>
      </c>
      <c r="G82" s="159">
        <f>IF('Crisis Indicator Data'!R79="x","x",('Crisis Indicator Data'!R79/1000000))</f>
        <v>8.7639999999999993</v>
      </c>
      <c r="H82" s="159">
        <f>IF('Crisis Indicator Data'!S79="x","x",('Crisis Indicator Data'!S79/1000000))</f>
        <v>1.514</v>
      </c>
      <c r="I82" s="159">
        <f>IF('Crisis Indicator Data'!T79="x","x",('Crisis Indicator Data'!T79/1000000))</f>
        <v>2.4E-2</v>
      </c>
      <c r="J82" s="159">
        <f>IF('Crisis Indicator Data'!U79="x","x",('Crisis Indicator Data'!U79/1000000))</f>
        <v>0</v>
      </c>
      <c r="K82" s="246">
        <f t="shared" si="6"/>
        <v>3.6</v>
      </c>
      <c r="L82" s="143">
        <f>IF(F82="x","x",(F82*1000000/VLOOKUP($C82,'Crisis Indicator Data'!$C$3:$H$198,5,FALSE)))</f>
        <v>0</v>
      </c>
      <c r="M82" s="143">
        <f>IF(G82="x","x",(G82*1000000/VLOOKUP($C82,'Crisis Indicator Data'!$C$3:$H$198,5,FALSE)))</f>
        <v>0.85070860027179185</v>
      </c>
      <c r="N82" s="143">
        <f>IF(H82="x","x",(H82*1000000/VLOOKUP($C82,'Crisis Indicator Data'!$C$3:$H$198,5,FALSE)))</f>
        <v>0.1469617549990293</v>
      </c>
      <c r="O82" s="143">
        <f>IF(I82="x","x",(I82*1000000/VLOOKUP($C82,'Crisis Indicator Data'!$C$3:$H$198,5,FALSE)))</f>
        <v>2.3296447291788003E-3</v>
      </c>
      <c r="P82" s="143">
        <f>IF(J82="x","x",(J82*1000000/VLOOKUP($C82,'Crisis Indicator Data'!$C$3:$H$198,5,FALSE)))</f>
        <v>0</v>
      </c>
      <c r="Q82" s="240">
        <f t="shared" si="7"/>
        <v>3</v>
      </c>
      <c r="R82" s="240">
        <f t="shared" si="8"/>
        <v>3.3</v>
      </c>
    </row>
    <row r="83" spans="1:18" x14ac:dyDescent="0.35">
      <c r="A83" s="149" t="str">
        <f>'Crisis Indicator Data'!A80</f>
        <v>2022 Tropical Cyclone Seasons in Mozambique</v>
      </c>
      <c r="B83" s="150" t="str">
        <f>'Crisis Indicator Data'!B80</f>
        <v>Tropical cyclone</v>
      </c>
      <c r="C83" s="150" t="str">
        <f>'Crisis Indicator Data'!C80</f>
        <v>MOZ008</v>
      </c>
      <c r="D83" s="150" t="str">
        <f>'Crisis Indicator Data'!D80</f>
        <v>Mozambique</v>
      </c>
      <c r="E83" s="150" t="str">
        <f>'Crisis Indicator Data'!E80</f>
        <v>MOZ</v>
      </c>
      <c r="F83" s="159">
        <f>IF('Crisis Indicator Data'!Q80="x","x",('Crisis Indicator Data'!Q80/1000000))</f>
        <v>17.045000000000002</v>
      </c>
      <c r="G83" s="159">
        <f>IF('Crisis Indicator Data'!R80="x","x",('Crisis Indicator Data'!R80/1000000))</f>
        <v>0</v>
      </c>
      <c r="H83" s="159">
        <f>IF('Crisis Indicator Data'!S80="x","x",('Crisis Indicator Data'!S80/1000000))</f>
        <v>1.0209999999999999</v>
      </c>
      <c r="I83" s="159">
        <f>IF('Crisis Indicator Data'!T80="x","x",('Crisis Indicator Data'!T80/1000000))</f>
        <v>0</v>
      </c>
      <c r="J83" s="159">
        <f>IF('Crisis Indicator Data'!U80="x","x",('Crisis Indicator Data'!U80/1000000))</f>
        <v>0</v>
      </c>
      <c r="K83" s="246">
        <f t="shared" si="6"/>
        <v>3.3</v>
      </c>
      <c r="L83" s="143">
        <f>IF(F83="x","x",(F83*1000000/VLOOKUP($C83,'Crisis Indicator Data'!$C$3:$H$198,5,FALSE)))</f>
        <v>0.94348499944647402</v>
      </c>
      <c r="M83" s="143">
        <f>IF(G83="x","x",(G83*1000000/VLOOKUP($C83,'Crisis Indicator Data'!$C$3:$H$198,5,FALSE)))</f>
        <v>0</v>
      </c>
      <c r="N83" s="143">
        <f>IF(H83="x","x",(H83*1000000/VLOOKUP($C83,'Crisis Indicator Data'!$C$3:$H$198,5,FALSE)))</f>
        <v>5.6515000553525957E-2</v>
      </c>
      <c r="O83" s="143">
        <f>IF(I83="x","x",(I83*1000000/VLOOKUP($C83,'Crisis Indicator Data'!$C$3:$H$198,5,FALSE)))</f>
        <v>0</v>
      </c>
      <c r="P83" s="143">
        <f>IF(J83="x","x",(J83*1000000/VLOOKUP($C83,'Crisis Indicator Data'!$C$3:$H$198,5,FALSE)))</f>
        <v>0</v>
      </c>
      <c r="Q83" s="240">
        <f t="shared" si="7"/>
        <v>3</v>
      </c>
      <c r="R83" s="240">
        <f t="shared" si="8"/>
        <v>3.15</v>
      </c>
    </row>
    <row r="84" spans="1:18" x14ac:dyDescent="0.35">
      <c r="A84" s="149" t="str">
        <f>'Crisis Indicator Data'!A81</f>
        <v>Refugees from Mali in Mauritania</v>
      </c>
      <c r="B84" s="150" t="str">
        <f>'Crisis Indicator Data'!B81</f>
        <v>International displacement</v>
      </c>
      <c r="C84" s="150" t="str">
        <f>'Crisis Indicator Data'!C81</f>
        <v>MRT002</v>
      </c>
      <c r="D84" s="150" t="str">
        <f>'Crisis Indicator Data'!D81</f>
        <v>Mauritania</v>
      </c>
      <c r="E84" s="150" t="str">
        <f>'Crisis Indicator Data'!E81</f>
        <v>MRT</v>
      </c>
      <c r="F84" s="159">
        <f>IF('Crisis Indicator Data'!Q81="x","x",('Crisis Indicator Data'!Q81/1000000))</f>
        <v>1.0999999999999999E-2</v>
      </c>
      <c r="G84" s="159">
        <f>IF('Crisis Indicator Data'!R81="x","x",('Crisis Indicator Data'!R81/1000000))</f>
        <v>0</v>
      </c>
      <c r="H84" s="159">
        <f>IF('Crisis Indicator Data'!S81="x","x",('Crisis Indicator Data'!S81/1000000))</f>
        <v>8.5000000000000006E-2</v>
      </c>
      <c r="I84" s="159">
        <f>IF('Crisis Indicator Data'!T81="x","x",('Crisis Indicator Data'!T81/1000000))</f>
        <v>0</v>
      </c>
      <c r="J84" s="159">
        <f>IF('Crisis Indicator Data'!U81="x","x",('Crisis Indicator Data'!U81/1000000))</f>
        <v>0</v>
      </c>
      <c r="K84" s="246">
        <f t="shared" si="6"/>
        <v>1.5</v>
      </c>
      <c r="L84" s="143">
        <f>IF(F84="x","x",(F84*1000000/VLOOKUP($C84,'Crisis Indicator Data'!$C$3:$H$198,5,FALSE)))</f>
        <v>0.11578947368421053</v>
      </c>
      <c r="M84" s="143">
        <f>IF(G84="x","x",(G84*1000000/VLOOKUP($C84,'Crisis Indicator Data'!$C$3:$H$198,5,FALSE)))</f>
        <v>0</v>
      </c>
      <c r="N84" s="143">
        <f>IF(H84="x","x",(H84*1000000/VLOOKUP($C84,'Crisis Indicator Data'!$C$3:$H$198,5,FALSE)))</f>
        <v>0.89473684210526316</v>
      </c>
      <c r="O84" s="143">
        <f>IF(I84="x","x",(I84*1000000/VLOOKUP($C84,'Crisis Indicator Data'!$C$3:$H$198,5,FALSE)))</f>
        <v>0</v>
      </c>
      <c r="P84" s="143">
        <f>IF(J84="x","x",(J84*1000000/VLOOKUP($C84,'Crisis Indicator Data'!$C$3:$H$198,5,FALSE)))</f>
        <v>0</v>
      </c>
      <c r="Q84" s="240">
        <f t="shared" si="7"/>
        <v>3</v>
      </c>
      <c r="R84" s="240">
        <f t="shared" si="8"/>
        <v>2.25</v>
      </c>
    </row>
    <row r="85" spans="1:18" x14ac:dyDescent="0.35">
      <c r="A85" s="149" t="str">
        <f>'Crisis Indicator Data'!A82</f>
        <v>Food Security in Mauritania</v>
      </c>
      <c r="B85" s="150" t="str">
        <f>'Crisis Indicator Data'!B82</f>
        <v>Drought</v>
      </c>
      <c r="C85" s="150" t="str">
        <f>'Crisis Indicator Data'!C82</f>
        <v>MRT003</v>
      </c>
      <c r="D85" s="150" t="str">
        <f>'Crisis Indicator Data'!D82</f>
        <v>Mauritania</v>
      </c>
      <c r="E85" s="150" t="str">
        <f>'Crisis Indicator Data'!E82</f>
        <v>MRT</v>
      </c>
      <c r="F85" s="159">
        <f>IF('Crisis Indicator Data'!Q82="x","x",('Crisis Indicator Data'!Q82/1000000))</f>
        <v>2.6320000000000001</v>
      </c>
      <c r="G85" s="159">
        <f>IF('Crisis Indicator Data'!R82="x","x",('Crisis Indicator Data'!R82/1000000))</f>
        <v>1.036</v>
      </c>
      <c r="H85" s="159">
        <f>IF('Crisis Indicator Data'!S82="x","x",('Crisis Indicator Data'!S82/1000000))</f>
        <v>0.47599999999999998</v>
      </c>
      <c r="I85" s="159">
        <f>IF('Crisis Indicator Data'!T82="x","x",('Crisis Indicator Data'!T82/1000000))</f>
        <v>0</v>
      </c>
      <c r="J85" s="159">
        <f>IF('Crisis Indicator Data'!U82="x","x",('Crisis Indicator Data'!U82/1000000))</f>
        <v>0</v>
      </c>
      <c r="K85" s="246">
        <f t="shared" si="6"/>
        <v>2.8</v>
      </c>
      <c r="L85" s="143">
        <f>IF(F85="x","x",(F85*1000000/VLOOKUP($C85,'Crisis Indicator Data'!$C$3:$H$198,5,FALSE)))</f>
        <v>0.63208453410182519</v>
      </c>
      <c r="M85" s="143">
        <f>IF(G85="x","x",(G85*1000000/VLOOKUP($C85,'Crisis Indicator Data'!$C$3:$H$198,5,FALSE)))</f>
        <v>0.24879923150816521</v>
      </c>
      <c r="N85" s="143">
        <f>IF(H85="x","x",(H85*1000000/VLOOKUP($C85,'Crisis Indicator Data'!$C$3:$H$198,5,FALSE)))</f>
        <v>0.11431316042267051</v>
      </c>
      <c r="O85" s="143">
        <f>IF(I85="x","x",(I85*1000000/VLOOKUP($C85,'Crisis Indicator Data'!$C$3:$H$198,5,FALSE)))</f>
        <v>0</v>
      </c>
      <c r="P85" s="143">
        <f>IF(J85="x","x",(J85*1000000/VLOOKUP($C85,'Crisis Indicator Data'!$C$3:$H$198,5,FALSE)))</f>
        <v>0</v>
      </c>
      <c r="Q85" s="240">
        <f t="shared" si="7"/>
        <v>3</v>
      </c>
      <c r="R85" s="240">
        <f t="shared" si="8"/>
        <v>2.9</v>
      </c>
    </row>
    <row r="86" spans="1:18" x14ac:dyDescent="0.35">
      <c r="A86" s="149" t="str">
        <f>'Crisis Indicator Data'!A83</f>
        <v>Complex crisis in Malawi</v>
      </c>
      <c r="B86" s="150" t="str">
        <f>'Crisis Indicator Data'!B83</f>
        <v>Complex crisis</v>
      </c>
      <c r="C86" s="150" t="str">
        <f>'Crisis Indicator Data'!C83</f>
        <v>MWI002</v>
      </c>
      <c r="D86" s="150" t="str">
        <f>'Crisis Indicator Data'!D83</f>
        <v>Malawi</v>
      </c>
      <c r="E86" s="150" t="str">
        <f>'Crisis Indicator Data'!E83</f>
        <v>MWI</v>
      </c>
      <c r="F86" s="159">
        <f>IF('Crisis Indicator Data'!Q83="x","x",('Crisis Indicator Data'!Q83/1000000))</f>
        <v>16.010000000000002</v>
      </c>
      <c r="G86" s="159">
        <f>IF('Crisis Indicator Data'!R83="x","x",('Crisis Indicator Data'!R83/1000000))</f>
        <v>3.992</v>
      </c>
      <c r="H86" s="159">
        <f>IF('Crisis Indicator Data'!S83="x","x",('Crisis Indicator Data'!S83/1000000))</f>
        <v>2</v>
      </c>
      <c r="I86" s="159">
        <f>IF('Crisis Indicator Data'!T83="x","x",('Crisis Indicator Data'!T83/1000000))</f>
        <v>0</v>
      </c>
      <c r="J86" s="159">
        <f>IF('Crisis Indicator Data'!U83="x","x",('Crisis Indicator Data'!U83/1000000))</f>
        <v>0</v>
      </c>
      <c r="K86" s="246">
        <f t="shared" si="6"/>
        <v>3.8</v>
      </c>
      <c r="L86" s="143">
        <f>IF(F86="x","x",(F86*1000000/VLOOKUP($C86,'Crisis Indicator Data'!$C$3:$H$198,5,FALSE)))</f>
        <v>0.83694913482147537</v>
      </c>
      <c r="M86" s="143">
        <f>IF(G86="x","x",(G86*1000000/VLOOKUP($C86,'Crisis Indicator Data'!$C$3:$H$198,5,FALSE)))</f>
        <v>0.20868837890114486</v>
      </c>
      <c r="N86" s="143">
        <f>IF(H86="x","x",(H86*1000000/VLOOKUP($C86,'Crisis Indicator Data'!$C$3:$H$198,5,FALSE)))</f>
        <v>0.10455329604265774</v>
      </c>
      <c r="O86" s="143">
        <f>IF(I86="x","x",(I86*1000000/VLOOKUP($C86,'Crisis Indicator Data'!$C$3:$H$198,5,FALSE)))</f>
        <v>0</v>
      </c>
      <c r="P86" s="143">
        <f>IF(J86="x","x",(J86*1000000/VLOOKUP($C86,'Crisis Indicator Data'!$C$3:$H$198,5,FALSE)))</f>
        <v>0</v>
      </c>
      <c r="Q86" s="240">
        <f t="shared" si="7"/>
        <v>3</v>
      </c>
      <c r="R86" s="240">
        <f t="shared" si="8"/>
        <v>3.4</v>
      </c>
    </row>
    <row r="87" spans="1:18" x14ac:dyDescent="0.35">
      <c r="A87" s="149" t="str">
        <f>'Crisis Indicator Data'!A84</f>
        <v>Tropical Cyclone Ana in Malawi</v>
      </c>
      <c r="B87" s="150" t="str">
        <f>'Crisis Indicator Data'!B84</f>
        <v>Tropical cyclone</v>
      </c>
      <c r="C87" s="150" t="str">
        <f>'Crisis Indicator Data'!C84</f>
        <v>MWI004</v>
      </c>
      <c r="D87" s="150" t="str">
        <f>'Crisis Indicator Data'!D84</f>
        <v>Malawi</v>
      </c>
      <c r="E87" s="150" t="str">
        <f>'Crisis Indicator Data'!E84</f>
        <v>MWI</v>
      </c>
      <c r="F87" s="159">
        <f>IF('Crisis Indicator Data'!Q84="x","x",('Crisis Indicator Data'!Q84/1000000))</f>
        <v>16.585999999999999</v>
      </c>
      <c r="G87" s="159">
        <f>IF('Crisis Indicator Data'!R84="x","x",('Crisis Indicator Data'!R84/1000000))</f>
        <v>0.31</v>
      </c>
      <c r="H87" s="159">
        <f>IF('Crisis Indicator Data'!S84="x","x",('Crisis Indicator Data'!S84/1000000))</f>
        <v>0.68</v>
      </c>
      <c r="I87" s="159">
        <f>IF('Crisis Indicator Data'!T84="x","x",('Crisis Indicator Data'!T84/1000000))</f>
        <v>0</v>
      </c>
      <c r="J87" s="159">
        <f>IF('Crisis Indicator Data'!U84="x","x",('Crisis Indicator Data'!U84/1000000))</f>
        <v>0</v>
      </c>
      <c r="K87" s="246">
        <f t="shared" si="6"/>
        <v>3.1</v>
      </c>
      <c r="L87" s="143">
        <f>IF(F87="x","x",(F87*1000000/VLOOKUP($C87,'Crisis Indicator Data'!$C$3:$H$198,5,FALSE)))</f>
        <v>0.97564705882352931</v>
      </c>
      <c r="M87" s="143">
        <f>IF(G87="x","x",(G87*1000000/VLOOKUP($C87,'Crisis Indicator Data'!$C$3:$H$198,5,FALSE)))</f>
        <v>1.8235294117647058E-2</v>
      </c>
      <c r="N87" s="143">
        <f>IF(H87="x","x",(H87*1000000/VLOOKUP($C87,'Crisis Indicator Data'!$C$3:$H$198,5,FALSE)))</f>
        <v>0.04</v>
      </c>
      <c r="O87" s="143">
        <f>IF(I87="x","x",(I87*1000000/VLOOKUP($C87,'Crisis Indicator Data'!$C$3:$H$198,5,FALSE)))</f>
        <v>0</v>
      </c>
      <c r="P87" s="143">
        <f>IF(J87="x","x",(J87*1000000/VLOOKUP($C87,'Crisis Indicator Data'!$C$3:$H$198,5,FALSE)))</f>
        <v>0</v>
      </c>
      <c r="Q87" s="240">
        <f t="shared" si="7"/>
        <v>2</v>
      </c>
      <c r="R87" s="240">
        <f t="shared" si="8"/>
        <v>2.5499999999999998</v>
      </c>
    </row>
    <row r="88" spans="1:18" x14ac:dyDescent="0.35">
      <c r="A88" s="149" t="str">
        <f>'Crisis Indicator Data'!A85</f>
        <v>International Refugees in Malaysia</v>
      </c>
      <c r="B88" s="150" t="str">
        <f>'Crisis Indicator Data'!B85</f>
        <v>International displacement</v>
      </c>
      <c r="C88" s="150" t="str">
        <f>'Crisis Indicator Data'!C85</f>
        <v>MYS001</v>
      </c>
      <c r="D88" s="150" t="str">
        <f>'Crisis Indicator Data'!D85</f>
        <v>Malaysia</v>
      </c>
      <c r="E88" s="150" t="str">
        <f>'Crisis Indicator Data'!E85</f>
        <v>MYS</v>
      </c>
      <c r="F88" s="159">
        <f>IF('Crisis Indicator Data'!Q85="x","x",('Crisis Indicator Data'!Q85/1000000))</f>
        <v>0</v>
      </c>
      <c r="G88" s="159">
        <f>IF('Crisis Indicator Data'!R85="x","x",('Crisis Indicator Data'!R85/1000000))</f>
        <v>9.907</v>
      </c>
      <c r="H88" s="159">
        <f>IF('Crisis Indicator Data'!S85="x","x",('Crisis Indicator Data'!S85/1000000))</f>
        <v>0.183</v>
      </c>
      <c r="I88" s="159">
        <f>IF('Crisis Indicator Data'!T85="x","x",('Crisis Indicator Data'!T85/1000000))</f>
        <v>0</v>
      </c>
      <c r="J88" s="159">
        <f>IF('Crisis Indicator Data'!U85="x","x",('Crisis Indicator Data'!U85/1000000))</f>
        <v>0</v>
      </c>
      <c r="K88" s="246">
        <f t="shared" si="6"/>
        <v>2.1</v>
      </c>
      <c r="L88" s="143">
        <f>IF(F88="x","x",(F88*1000000/VLOOKUP($C88,'Crisis Indicator Data'!$C$3:$H$198,5,FALSE)))</f>
        <v>0</v>
      </c>
      <c r="M88" s="143">
        <f>IF(G88="x","x",(G88*1000000/VLOOKUP($C88,'Crisis Indicator Data'!$C$3:$H$198,5,FALSE)))</f>
        <v>0.98186323092170469</v>
      </c>
      <c r="N88" s="143">
        <f>IF(H88="x","x",(H88*1000000/VLOOKUP($C88,'Crisis Indicator Data'!$C$3:$H$198,5,FALSE)))</f>
        <v>1.8136769078295343E-2</v>
      </c>
      <c r="O88" s="143">
        <f>IF(I88="x","x",(I88*1000000/VLOOKUP($C88,'Crisis Indicator Data'!$C$3:$H$198,5,FALSE)))</f>
        <v>0</v>
      </c>
      <c r="P88" s="143">
        <f>IF(J88="x","x",(J88*1000000/VLOOKUP($C88,'Crisis Indicator Data'!$C$3:$H$198,5,FALSE)))</f>
        <v>0</v>
      </c>
      <c r="Q88" s="240">
        <f t="shared" si="7"/>
        <v>2</v>
      </c>
      <c r="R88" s="240">
        <f t="shared" si="8"/>
        <v>2.0499999999999998</v>
      </c>
    </row>
    <row r="89" spans="1:18" x14ac:dyDescent="0.35">
      <c r="A89" s="149" t="str">
        <f>'Crisis Indicator Data'!A86</f>
        <v>Food Security Crisis in Namibia</v>
      </c>
      <c r="B89" s="150" t="str">
        <f>'Crisis Indicator Data'!B86</f>
        <v>Food Security</v>
      </c>
      <c r="C89" s="150" t="str">
        <f>'Crisis Indicator Data'!C86</f>
        <v>NAM002</v>
      </c>
      <c r="D89" s="150" t="str">
        <f>'Crisis Indicator Data'!D86</f>
        <v>Namibia</v>
      </c>
      <c r="E89" s="150" t="str">
        <f>'Crisis Indicator Data'!E86</f>
        <v>NAM</v>
      </c>
      <c r="F89" s="159">
        <f>IF('Crisis Indicator Data'!Q86="x","x",('Crisis Indicator Data'!Q86/1000000))</f>
        <v>0.96399999999999997</v>
      </c>
      <c r="G89" s="159">
        <f>IF('Crisis Indicator Data'!R86="x","x",('Crisis Indicator Data'!R86/1000000))</f>
        <v>0.83599999999999997</v>
      </c>
      <c r="H89" s="159">
        <f>IF('Crisis Indicator Data'!S86="x","x",('Crisis Indicator Data'!S86/1000000))</f>
        <v>0.63200000000000001</v>
      </c>
      <c r="I89" s="159">
        <f>IF('Crisis Indicator Data'!T86="x","x",('Crisis Indicator Data'!T86/1000000))</f>
        <v>0.11899999999999999</v>
      </c>
      <c r="J89" s="159">
        <f>IF('Crisis Indicator Data'!U86="x","x",('Crisis Indicator Data'!U86/1000000))</f>
        <v>0</v>
      </c>
      <c r="K89" s="246">
        <f t="shared" si="6"/>
        <v>3.1</v>
      </c>
      <c r="L89" s="143">
        <f>IF(F89="x","x",(F89*1000000/VLOOKUP($C89,'Crisis Indicator Data'!$C$3:$H$198,5,FALSE)))</f>
        <v>0.37789102312818501</v>
      </c>
      <c r="M89" s="143">
        <f>IF(G89="x","x",(G89*1000000/VLOOKUP($C89,'Crisis Indicator Data'!$C$3:$H$198,5,FALSE)))</f>
        <v>0.32771462171697374</v>
      </c>
      <c r="N89" s="143">
        <f>IF(H89="x","x",(H89*1000000/VLOOKUP($C89,'Crisis Indicator Data'!$C$3:$H$198,5,FALSE)))</f>
        <v>0.24774598196785574</v>
      </c>
      <c r="O89" s="143">
        <f>IF(I89="x","x",(I89*1000000/VLOOKUP($C89,'Crisis Indicator Data'!$C$3:$H$198,5,FALSE)))</f>
        <v>4.6648373186985496E-2</v>
      </c>
      <c r="P89" s="143">
        <f>IF(J89="x","x",(J89*1000000/VLOOKUP($C89,'Crisis Indicator Data'!$C$3:$H$198,5,FALSE)))</f>
        <v>0</v>
      </c>
      <c r="Q89" s="240">
        <f t="shared" si="7"/>
        <v>3</v>
      </c>
      <c r="R89" s="240">
        <f t="shared" si="8"/>
        <v>3.05</v>
      </c>
    </row>
    <row r="90" spans="1:18" x14ac:dyDescent="0.35">
      <c r="A90" s="149" t="str">
        <f>'Crisis Indicator Data'!A87</f>
        <v>Multiple crises in Niger</v>
      </c>
      <c r="B90" s="150" t="str">
        <f>'Crisis Indicator Data'!B87</f>
        <v>Multiple crises country</v>
      </c>
      <c r="C90" s="150" t="str">
        <f>'Crisis Indicator Data'!C87</f>
        <v>NER001</v>
      </c>
      <c r="D90" s="150" t="str">
        <f>'Crisis Indicator Data'!D87</f>
        <v>Niger</v>
      </c>
      <c r="E90" s="150" t="str">
        <f>'Crisis Indicator Data'!E87</f>
        <v>NER</v>
      </c>
      <c r="F90" s="159">
        <f>IF('Crisis Indicator Data'!Q87="x","x",('Crisis Indicator Data'!Q87/1000000))</f>
        <v>20.158999999999999</v>
      </c>
      <c r="G90" s="159">
        <f>IF('Crisis Indicator Data'!R87="x","x",('Crisis Indicator Data'!R87/1000000))</f>
        <v>0.7</v>
      </c>
      <c r="H90" s="159">
        <f>IF('Crisis Indicator Data'!S87="x","x",('Crisis Indicator Data'!S87/1000000))</f>
        <v>2.9</v>
      </c>
      <c r="I90" s="159">
        <f>IF('Crisis Indicator Data'!T87="x","x",('Crisis Indicator Data'!T87/1000000))</f>
        <v>0.7</v>
      </c>
      <c r="J90" s="159">
        <f>IF('Crisis Indicator Data'!U87="x","x",('Crisis Indicator Data'!U87/1000000))</f>
        <v>4.1000000000000002E-2</v>
      </c>
      <c r="K90" s="246">
        <f t="shared" si="6"/>
        <v>4.3</v>
      </c>
      <c r="L90" s="143">
        <f>IF(F90="x","x",(F90*1000000/VLOOKUP($C90,'Crisis Indicator Data'!$C$3:$H$198,5,FALSE)))</f>
        <v>0.82281632653061221</v>
      </c>
      <c r="M90" s="143">
        <f>IF(G90="x","x",(G90*1000000/VLOOKUP($C90,'Crisis Indicator Data'!$C$3:$H$198,5,FALSE)))</f>
        <v>2.8571428571428571E-2</v>
      </c>
      <c r="N90" s="143">
        <f>IF(H90="x","x",(H90*1000000/VLOOKUP($C90,'Crisis Indicator Data'!$C$3:$H$198,5,FALSE)))</f>
        <v>0.11836734693877551</v>
      </c>
      <c r="O90" s="143">
        <f>IF(I90="x","x",(I90*1000000/VLOOKUP($C90,'Crisis Indicator Data'!$C$3:$H$198,5,FALSE)))</f>
        <v>2.8571428571428571E-2</v>
      </c>
      <c r="P90" s="143">
        <f>IF(J90="x","x",(J90*1000000/VLOOKUP($C90,'Crisis Indicator Data'!$C$3:$H$198,5,FALSE)))</f>
        <v>1.673469387755102E-3</v>
      </c>
      <c r="Q90" s="240">
        <f t="shared" si="7"/>
        <v>3</v>
      </c>
      <c r="R90" s="240">
        <f t="shared" si="8"/>
        <v>3.65</v>
      </c>
    </row>
    <row r="91" spans="1:18" x14ac:dyDescent="0.35">
      <c r="A91" s="149" t="str">
        <f>'Crisis Indicator Data'!A88</f>
        <v>Boko Haram in Niger</v>
      </c>
      <c r="B91" s="150" t="str">
        <f>'Crisis Indicator Data'!B88</f>
        <v>Conflict</v>
      </c>
      <c r="C91" s="150" t="str">
        <f>'Crisis Indicator Data'!C88</f>
        <v>NER002</v>
      </c>
      <c r="D91" s="150" t="str">
        <f>'Crisis Indicator Data'!D88</f>
        <v>Niger</v>
      </c>
      <c r="E91" s="150" t="str">
        <f>'Crisis Indicator Data'!E88</f>
        <v>NER</v>
      </c>
      <c r="F91" s="159">
        <f>IF('Crisis Indicator Data'!Q88="x","x",('Crisis Indicator Data'!Q88/1000000))</f>
        <v>0.65600000000000003</v>
      </c>
      <c r="G91" s="159">
        <f>IF('Crisis Indicator Data'!R88="x","x",('Crisis Indicator Data'!R88/1000000))</f>
        <v>1E-3</v>
      </c>
      <c r="H91" s="159">
        <f>IF('Crisis Indicator Data'!S88="x","x",('Crisis Indicator Data'!S88/1000000))</f>
        <v>0.27200000000000002</v>
      </c>
      <c r="I91" s="159">
        <f>IF('Crisis Indicator Data'!T88="x","x",('Crisis Indicator Data'!T88/1000000))</f>
        <v>0.02</v>
      </c>
      <c r="J91" s="159">
        <f>IF('Crisis Indicator Data'!U88="x","x",('Crisis Indicator Data'!U88/1000000))</f>
        <v>0</v>
      </c>
      <c r="K91" s="246">
        <f t="shared" si="6"/>
        <v>2.4</v>
      </c>
      <c r="L91" s="143">
        <f>IF(F91="x","x",(F91*1000000/VLOOKUP($C91,'Crisis Indicator Data'!$C$3:$H$198,5,FALSE)))</f>
        <v>0.69125395152792413</v>
      </c>
      <c r="M91" s="143">
        <f>IF(G91="x","x",(G91*1000000/VLOOKUP($C91,'Crisis Indicator Data'!$C$3:$H$198,5,FALSE)))</f>
        <v>1.053740779768177E-3</v>
      </c>
      <c r="N91" s="143">
        <f>IF(H91="x","x",(H91*1000000/VLOOKUP($C91,'Crisis Indicator Data'!$C$3:$H$198,5,FALSE)))</f>
        <v>0.28661749209694415</v>
      </c>
      <c r="O91" s="143">
        <f>IF(I91="x","x",(I91*1000000/VLOOKUP($C91,'Crisis Indicator Data'!$C$3:$H$198,5,FALSE)))</f>
        <v>2.107481559536354E-2</v>
      </c>
      <c r="P91" s="143">
        <f>IF(J91="x","x",(J91*1000000/VLOOKUP($C91,'Crisis Indicator Data'!$C$3:$H$198,5,FALSE)))</f>
        <v>0</v>
      </c>
      <c r="Q91" s="240">
        <f t="shared" si="7"/>
        <v>3</v>
      </c>
      <c r="R91" s="240">
        <f t="shared" si="8"/>
        <v>2.7</v>
      </c>
    </row>
    <row r="92" spans="1:18" x14ac:dyDescent="0.35">
      <c r="A92" s="149" t="str">
        <f>'Crisis Indicator Data'!A89</f>
        <v>Mali/Burkina Faso conflict</v>
      </c>
      <c r="B92" s="150" t="str">
        <f>'Crisis Indicator Data'!B89</f>
        <v>Conflict</v>
      </c>
      <c r="C92" s="150" t="str">
        <f>'Crisis Indicator Data'!C89</f>
        <v>NER003</v>
      </c>
      <c r="D92" s="150" t="str">
        <f>'Crisis Indicator Data'!D89</f>
        <v>Niger</v>
      </c>
      <c r="E92" s="150" t="str">
        <f>'Crisis Indicator Data'!E89</f>
        <v>NER</v>
      </c>
      <c r="F92" s="159">
        <f>IF('Crisis Indicator Data'!Q89="x","x",('Crisis Indicator Data'!Q89/1000000))</f>
        <v>7.0439999999999996</v>
      </c>
      <c r="G92" s="159">
        <f>IF('Crisis Indicator Data'!R89="x","x",('Crisis Indicator Data'!R89/1000000))</f>
        <v>8.9999999999999993E-3</v>
      </c>
      <c r="H92" s="159">
        <f>IF('Crisis Indicator Data'!S89="x","x",('Crisis Indicator Data'!S89/1000000))</f>
        <v>1.31</v>
      </c>
      <c r="I92" s="159">
        <f>IF('Crisis Indicator Data'!T89="x","x",('Crisis Indicator Data'!T89/1000000))</f>
        <v>3.5999999999999997E-2</v>
      </c>
      <c r="J92" s="159">
        <f>IF('Crisis Indicator Data'!U89="x","x",('Crisis Indicator Data'!U89/1000000))</f>
        <v>0</v>
      </c>
      <c r="K92" s="246">
        <f t="shared" si="6"/>
        <v>3.5</v>
      </c>
      <c r="L92" s="143">
        <f>IF(F92="x","x",(F92*1000000/VLOOKUP($C92,'Crisis Indicator Data'!$C$3:$H$198,5,FALSE)))</f>
        <v>0.83857142857142852</v>
      </c>
      <c r="M92" s="143">
        <f>IF(G92="x","x",(G92*1000000/VLOOKUP($C92,'Crisis Indicator Data'!$C$3:$H$198,5,FALSE)))</f>
        <v>1.0714285714285715E-3</v>
      </c>
      <c r="N92" s="143">
        <f>IF(H92="x","x",(H92*1000000/VLOOKUP($C92,'Crisis Indicator Data'!$C$3:$H$198,5,FALSE)))</f>
        <v>0.15595238095238095</v>
      </c>
      <c r="O92" s="143">
        <f>IF(I92="x","x",(I92*1000000/VLOOKUP($C92,'Crisis Indicator Data'!$C$3:$H$198,5,FALSE)))</f>
        <v>4.2857142857142859E-3</v>
      </c>
      <c r="P92" s="143">
        <f>IF(J92="x","x",(J92*1000000/VLOOKUP($C92,'Crisis Indicator Data'!$C$3:$H$198,5,FALSE)))</f>
        <v>0</v>
      </c>
      <c r="Q92" s="240">
        <f t="shared" si="7"/>
        <v>3</v>
      </c>
      <c r="R92" s="240">
        <f t="shared" si="8"/>
        <v>3.25</v>
      </c>
    </row>
    <row r="93" spans="1:18" x14ac:dyDescent="0.35">
      <c r="A93" s="149" t="str">
        <f>'Crisis Indicator Data'!A90</f>
        <v>Nigerian Refugees</v>
      </c>
      <c r="B93" s="150" t="str">
        <f>'Crisis Indicator Data'!B90</f>
        <v>International displacement</v>
      </c>
      <c r="C93" s="150" t="str">
        <f>'Crisis Indicator Data'!C90</f>
        <v>NER004</v>
      </c>
      <c r="D93" s="150" t="str">
        <f>'Crisis Indicator Data'!D90</f>
        <v>Niger</v>
      </c>
      <c r="E93" s="150" t="str">
        <f>'Crisis Indicator Data'!E90</f>
        <v>NER</v>
      </c>
      <c r="F93" s="159">
        <f>IF('Crisis Indicator Data'!Q90="x","x",('Crisis Indicator Data'!Q90/1000000))</f>
        <v>0.624</v>
      </c>
      <c r="G93" s="159">
        <f>IF('Crisis Indicator Data'!R90="x","x",('Crisis Indicator Data'!R90/1000000))</f>
        <v>0</v>
      </c>
      <c r="H93" s="159">
        <f>IF('Crisis Indicator Data'!S90="x","x",('Crisis Indicator Data'!S90/1000000))</f>
        <v>0.66200000000000003</v>
      </c>
      <c r="I93" s="159">
        <f>IF('Crisis Indicator Data'!T90="x","x",('Crisis Indicator Data'!T90/1000000))</f>
        <v>4.2000000000000003E-2</v>
      </c>
      <c r="J93" s="159">
        <f>IF('Crisis Indicator Data'!U90="x","x",('Crisis Indicator Data'!U90/1000000))</f>
        <v>0</v>
      </c>
      <c r="K93" s="246">
        <f t="shared" si="6"/>
        <v>3.1</v>
      </c>
      <c r="L93" s="143">
        <f>IF(F93="x","x",(F93*1000000/VLOOKUP($C93,'Crisis Indicator Data'!$C$3:$H$198,5,FALSE)))</f>
        <v>0.46987951807228917</v>
      </c>
      <c r="M93" s="143">
        <f>IF(G93="x","x",(G93*1000000/VLOOKUP($C93,'Crisis Indicator Data'!$C$3:$H$198,5,FALSE)))</f>
        <v>0</v>
      </c>
      <c r="N93" s="143">
        <f>IF(H93="x","x",(H93*1000000/VLOOKUP($C93,'Crisis Indicator Data'!$C$3:$H$198,5,FALSE)))</f>
        <v>0.49849397590361444</v>
      </c>
      <c r="O93" s="143">
        <f>IF(I93="x","x",(I93*1000000/VLOOKUP($C93,'Crisis Indicator Data'!$C$3:$H$198,5,FALSE)))</f>
        <v>3.1626506024096383E-2</v>
      </c>
      <c r="P93" s="143">
        <f>IF(J93="x","x",(J93*1000000/VLOOKUP($C93,'Crisis Indicator Data'!$C$3:$H$198,5,FALSE)))</f>
        <v>0</v>
      </c>
      <c r="Q93" s="240">
        <f t="shared" si="7"/>
        <v>3</v>
      </c>
      <c r="R93" s="240">
        <f t="shared" si="8"/>
        <v>3.05</v>
      </c>
    </row>
    <row r="94" spans="1:18" x14ac:dyDescent="0.35">
      <c r="A94" s="149" t="str">
        <f>'Crisis Indicator Data'!A91</f>
        <v>Complex crisis in Nigeria</v>
      </c>
      <c r="B94" s="150" t="str">
        <f>'Crisis Indicator Data'!B91</f>
        <v>Complex crisis</v>
      </c>
      <c r="C94" s="150" t="str">
        <f>'Crisis Indicator Data'!C91</f>
        <v>NGA001</v>
      </c>
      <c r="D94" s="150" t="str">
        <f>'Crisis Indicator Data'!D91</f>
        <v>Nigeria</v>
      </c>
      <c r="E94" s="150" t="str">
        <f>'Crisis Indicator Data'!E91</f>
        <v>NGA</v>
      </c>
      <c r="F94" s="159">
        <f>IF('Crisis Indicator Data'!Q91="x","x",('Crisis Indicator Data'!Q91/1000000))</f>
        <v>186.79400000000001</v>
      </c>
      <c r="G94" s="159">
        <f>IF('Crisis Indicator Data'!R91="x","x",('Crisis Indicator Data'!R91/1000000))</f>
        <v>6.2110000000000003</v>
      </c>
      <c r="H94" s="159">
        <f>IF('Crisis Indicator Data'!S91="x","x",('Crisis Indicator Data'!S91/1000000))</f>
        <v>1.07</v>
      </c>
      <c r="I94" s="159">
        <f>IF('Crisis Indicator Data'!T91="x","x",('Crisis Indicator Data'!T91/1000000))</f>
        <v>0.23499999999999999</v>
      </c>
      <c r="J94" s="159">
        <f>IF('Crisis Indicator Data'!U91="x","x",('Crisis Indicator Data'!U91/1000000))</f>
        <v>8.4000000000000005E-2</v>
      </c>
      <c r="K94" s="246">
        <f t="shared" si="6"/>
        <v>3.6</v>
      </c>
      <c r="L94" s="143">
        <f>IF(F94="x","x",(F94*1000000/VLOOKUP($C94,'Crisis Indicator Data'!$C$3:$H$198,5,FALSE)))</f>
        <v>0.90615115940622881</v>
      </c>
      <c r="M94" s="143">
        <f>IF(G94="x","x",(G94*1000000/VLOOKUP($C94,'Crisis Indicator Data'!$C$3:$H$198,5,FALSE)))</f>
        <v>3.0130008731929756E-2</v>
      </c>
      <c r="N94" s="143">
        <f>IF(H94="x","x",(H94*1000000/VLOOKUP($C94,'Crisis Indicator Data'!$C$3:$H$198,5,FALSE)))</f>
        <v>5.190647133016397E-3</v>
      </c>
      <c r="O94" s="143">
        <f>IF(I94="x","x",(I94*1000000/VLOOKUP($C94,'Crisis Indicator Data'!$C$3:$H$198,5,FALSE)))</f>
        <v>1.1400019404288347E-3</v>
      </c>
      <c r="P94" s="143">
        <f>IF(J94="x","x",(J94*1000000/VLOOKUP($C94,'Crisis Indicator Data'!$C$3:$H$198,5,FALSE)))</f>
        <v>4.0749005530222178E-4</v>
      </c>
      <c r="Q94" s="240">
        <f t="shared" si="7"/>
        <v>1</v>
      </c>
      <c r="R94" s="240">
        <f t="shared" si="8"/>
        <v>2.2999999999999998</v>
      </c>
    </row>
    <row r="95" spans="1:18" x14ac:dyDescent="0.35">
      <c r="A95" s="149" t="str">
        <f>'Crisis Indicator Data'!A92</f>
        <v>Middle belt conflict</v>
      </c>
      <c r="B95" s="150" t="str">
        <f>'Crisis Indicator Data'!B92</f>
        <v>Conflict</v>
      </c>
      <c r="C95" s="150" t="str">
        <f>'Crisis Indicator Data'!C92</f>
        <v>NGA003</v>
      </c>
      <c r="D95" s="150" t="str">
        <f>'Crisis Indicator Data'!D92</f>
        <v>Nigeria</v>
      </c>
      <c r="E95" s="150" t="str">
        <f>'Crisis Indicator Data'!E92</f>
        <v>NGA</v>
      </c>
      <c r="F95" s="159">
        <f>IF('Crisis Indicator Data'!Q92="x","x",('Crisis Indicator Data'!Q92/1000000))</f>
        <v>14.55</v>
      </c>
      <c r="G95" s="159">
        <f>IF('Crisis Indicator Data'!R92="x","x",('Crisis Indicator Data'!R92/1000000))</f>
        <v>0</v>
      </c>
      <c r="H95" s="159">
        <f>IF('Crisis Indicator Data'!S92="x","x",('Crisis Indicator Data'!S92/1000000))</f>
        <v>0.98199999999999998</v>
      </c>
      <c r="I95" s="159">
        <f>IF('Crisis Indicator Data'!T92="x","x",('Crisis Indicator Data'!T92/1000000))</f>
        <v>0</v>
      </c>
      <c r="J95" s="159">
        <f>IF('Crisis Indicator Data'!U92="x","x",('Crisis Indicator Data'!U92/1000000))</f>
        <v>0</v>
      </c>
      <c r="K95" s="246">
        <f t="shared" si="6"/>
        <v>3.3</v>
      </c>
      <c r="L95" s="143">
        <f>IF(F95="x","x",(F95*1000000/VLOOKUP($C95,'Crisis Indicator Data'!$C$3:$H$198,5,FALSE)))</f>
        <v>0.9367756889003348</v>
      </c>
      <c r="M95" s="143">
        <f>IF(G95="x","x",(G95*1000000/VLOOKUP($C95,'Crisis Indicator Data'!$C$3:$H$198,5,FALSE)))</f>
        <v>0</v>
      </c>
      <c r="N95" s="143">
        <f>IF(H95="x","x",(H95*1000000/VLOOKUP($C95,'Crisis Indicator Data'!$C$3:$H$198,5,FALSE)))</f>
        <v>6.3224311099665212E-2</v>
      </c>
      <c r="O95" s="143">
        <f>IF(I95="x","x",(I95*1000000/VLOOKUP($C95,'Crisis Indicator Data'!$C$3:$H$198,5,FALSE)))</f>
        <v>0</v>
      </c>
      <c r="P95" s="143">
        <f>IF(J95="x","x",(J95*1000000/VLOOKUP($C95,'Crisis Indicator Data'!$C$3:$H$198,5,FALSE)))</f>
        <v>0</v>
      </c>
      <c r="Q95" s="240">
        <f t="shared" si="7"/>
        <v>3</v>
      </c>
      <c r="R95" s="240">
        <f t="shared" si="8"/>
        <v>3.15</v>
      </c>
    </row>
    <row r="96" spans="1:18" x14ac:dyDescent="0.35">
      <c r="A96" s="149" t="str">
        <f>'Crisis Indicator Data'!A93</f>
        <v>Boko Haram crisis in Nigeria</v>
      </c>
      <c r="B96" s="150" t="str">
        <f>'Crisis Indicator Data'!B93</f>
        <v>Conflict</v>
      </c>
      <c r="C96" s="150" t="str">
        <f>'Crisis Indicator Data'!C93</f>
        <v>NGA004</v>
      </c>
      <c r="D96" s="150" t="str">
        <f>'Crisis Indicator Data'!D93</f>
        <v>Nigeria</v>
      </c>
      <c r="E96" s="150" t="str">
        <f>'Crisis Indicator Data'!E93</f>
        <v>NGA</v>
      </c>
      <c r="F96" s="159">
        <f>IF('Crisis Indicator Data'!Q93="x","x",('Crisis Indicator Data'!Q93/1000000))</f>
        <v>0</v>
      </c>
      <c r="G96" s="159">
        <f>IF('Crisis Indicator Data'!R93="x","x",('Crisis Indicator Data'!R93/1000000))</f>
        <v>6.2110000000000003</v>
      </c>
      <c r="H96" s="159">
        <f>IF('Crisis Indicator Data'!S93="x","x",('Crisis Indicator Data'!S93/1000000))</f>
        <v>5.9640000000000004</v>
      </c>
      <c r="I96" s="159">
        <f>IF('Crisis Indicator Data'!T93="x","x",('Crisis Indicator Data'!T93/1000000))</f>
        <v>2.3519999999999999</v>
      </c>
      <c r="J96" s="159">
        <f>IF('Crisis Indicator Data'!U93="x","x",('Crisis Indicator Data'!U93/1000000))</f>
        <v>8.4000000000000005E-2</v>
      </c>
      <c r="K96" s="246">
        <f t="shared" si="6"/>
        <v>4.9000000000000004</v>
      </c>
      <c r="L96" s="143">
        <f>IF(F96="x","x",(F96*1000000/VLOOKUP($C96,'Crisis Indicator Data'!$C$3:$H$198,5,FALSE)))</f>
        <v>0</v>
      </c>
      <c r="M96" s="143">
        <f>IF(G96="x","x",(G96*1000000/VLOOKUP($C96,'Crisis Indicator Data'!$C$3:$H$198,5,FALSE)))</f>
        <v>0.42509068510026693</v>
      </c>
      <c r="N96" s="143">
        <f>IF(H96="x","x",(H96*1000000/VLOOKUP($C96,'Crisis Indicator Data'!$C$3:$H$198,5,FALSE)))</f>
        <v>0.4081856135788105</v>
      </c>
      <c r="O96" s="143">
        <f>IF(I96="x","x",(I96*1000000/VLOOKUP($C96,'Crisis Indicator Data'!$C$3:$H$198,5,FALSE)))</f>
        <v>0.16097460817192527</v>
      </c>
      <c r="P96" s="143">
        <f>IF(J96="x","x",(J96*1000000/VLOOKUP($C96,'Crisis Indicator Data'!$C$3:$H$198,5,FALSE)))</f>
        <v>5.7490931489973304E-3</v>
      </c>
      <c r="Q96" s="240">
        <f t="shared" si="7"/>
        <v>4</v>
      </c>
      <c r="R96" s="240">
        <f t="shared" si="8"/>
        <v>4.45</v>
      </c>
    </row>
    <row r="97" spans="1:18" x14ac:dyDescent="0.35">
      <c r="A97" s="149" t="str">
        <f>'Crisis Indicator Data'!A94</f>
        <v>Northwest Banditry</v>
      </c>
      <c r="B97" s="150" t="str">
        <f>'Crisis Indicator Data'!B94</f>
        <v>Other type of violence</v>
      </c>
      <c r="C97" s="150" t="str">
        <f>'Crisis Indicator Data'!C94</f>
        <v>NGA007</v>
      </c>
      <c r="D97" s="150" t="str">
        <f>'Crisis Indicator Data'!D94</f>
        <v>Nigeria</v>
      </c>
      <c r="E97" s="150" t="str">
        <f>'Crisis Indicator Data'!E94</f>
        <v>NGA</v>
      </c>
      <c r="F97" s="159">
        <f>IF('Crisis Indicator Data'!Q94="x","x",('Crisis Indicator Data'!Q94/1000000))</f>
        <v>29.532</v>
      </c>
      <c r="G97" s="159">
        <f>IF('Crisis Indicator Data'!R94="x","x",('Crisis Indicator Data'!R94/1000000))</f>
        <v>0</v>
      </c>
      <c r="H97" s="159">
        <f>IF('Crisis Indicator Data'!S94="x","x",('Crisis Indicator Data'!S94/1000000))</f>
        <v>3.6789999999999998</v>
      </c>
      <c r="I97" s="159">
        <f>IF('Crisis Indicator Data'!T94="x","x",('Crisis Indicator Data'!T94/1000000))</f>
        <v>0</v>
      </c>
      <c r="J97" s="159">
        <f>IF('Crisis Indicator Data'!U94="x","x",('Crisis Indicator Data'!U94/1000000))</f>
        <v>0</v>
      </c>
      <c r="K97" s="246">
        <f t="shared" si="6"/>
        <v>4.3</v>
      </c>
      <c r="L97" s="143">
        <f>IF(F97="x","x",(F97*1000000/VLOOKUP($C97,'Crisis Indicator Data'!$C$3:$H$198,5,FALSE)))</f>
        <v>0.8297137077515242</v>
      </c>
      <c r="M97" s="143">
        <f>IF(G97="x","x",(G97*1000000/VLOOKUP($C97,'Crisis Indicator Data'!$C$3:$H$198,5,FALSE)))</f>
        <v>0</v>
      </c>
      <c r="N97" s="143">
        <f>IF(H97="x","x",(H97*1000000/VLOOKUP($C97,'Crisis Indicator Data'!$C$3:$H$198,5,FALSE)))</f>
        <v>0.1033630208187003</v>
      </c>
      <c r="O97" s="143">
        <f>IF(I97="x","x",(I97*1000000/VLOOKUP($C97,'Crisis Indicator Data'!$C$3:$H$198,5,FALSE)))</f>
        <v>0</v>
      </c>
      <c r="P97" s="143">
        <f>IF(J97="x","x",(J97*1000000/VLOOKUP($C97,'Crisis Indicator Data'!$C$3:$H$198,5,FALSE)))</f>
        <v>0</v>
      </c>
      <c r="Q97" s="240">
        <f t="shared" si="7"/>
        <v>3</v>
      </c>
      <c r="R97" s="240">
        <f t="shared" si="8"/>
        <v>3.65</v>
      </c>
    </row>
    <row r="98" spans="1:18" x14ac:dyDescent="0.35">
      <c r="A98" s="149" t="str">
        <f>'Crisis Indicator Data'!A95</f>
        <v>Cameroonian Refugees in Nigeria</v>
      </c>
      <c r="B98" s="150" t="str">
        <f>'Crisis Indicator Data'!B95</f>
        <v>International displacement</v>
      </c>
      <c r="C98" s="150" t="str">
        <f>'Crisis Indicator Data'!C95</f>
        <v>NGA008</v>
      </c>
      <c r="D98" s="150" t="str">
        <f>'Crisis Indicator Data'!D95</f>
        <v>Nigeria</v>
      </c>
      <c r="E98" s="150" t="str">
        <f>'Crisis Indicator Data'!E95</f>
        <v>NGA</v>
      </c>
      <c r="F98" s="159">
        <f>IF('Crisis Indicator Data'!Q95="x","x",('Crisis Indicator Data'!Q95/1000000))</f>
        <v>12.598000000000001</v>
      </c>
      <c r="G98" s="159">
        <f>IF('Crisis Indicator Data'!R95="x","x",('Crisis Indicator Data'!R95/1000000))</f>
        <v>7.6999999999999999E-2</v>
      </c>
      <c r="H98" s="159">
        <f>IF('Crisis Indicator Data'!S95="x","x",('Crisis Indicator Data'!S95/1000000))</f>
        <v>0</v>
      </c>
      <c r="I98" s="159">
        <f>IF('Crisis Indicator Data'!T95="x","x",('Crisis Indicator Data'!T95/1000000))</f>
        <v>0</v>
      </c>
      <c r="J98" s="159">
        <f>IF('Crisis Indicator Data'!U95="x","x",('Crisis Indicator Data'!U95/1000000))</f>
        <v>0</v>
      </c>
      <c r="K98" s="246">
        <f t="shared" si="6"/>
        <v>0</v>
      </c>
      <c r="L98" s="143">
        <f>IF(F98="x","x",(F98*1000000/VLOOKUP($C98,'Crisis Indicator Data'!$C$3:$H$198,5,FALSE)))</f>
        <v>0.99392504930966474</v>
      </c>
      <c r="M98" s="143">
        <f>IF(G98="x","x",(G98*1000000/VLOOKUP($C98,'Crisis Indicator Data'!$C$3:$H$198,5,FALSE)))</f>
        <v>6.0749506903353054E-3</v>
      </c>
      <c r="N98" s="143">
        <f>IF(H98="x","x",(H98*1000000/VLOOKUP($C98,'Crisis Indicator Data'!$C$3:$H$198,5,FALSE)))</f>
        <v>0</v>
      </c>
      <c r="O98" s="143">
        <f>IF(I98="x","x",(I98*1000000/VLOOKUP($C98,'Crisis Indicator Data'!$C$3:$H$198,5,FALSE)))</f>
        <v>0</v>
      </c>
      <c r="P98" s="143">
        <f>IF(J98="x","x",(J98*1000000/VLOOKUP($C98,'Crisis Indicator Data'!$C$3:$H$198,5,FALSE)))</f>
        <v>0</v>
      </c>
      <c r="Q98" s="240">
        <f t="shared" si="7"/>
        <v>1</v>
      </c>
      <c r="R98" s="240">
        <f t="shared" si="8"/>
        <v>0.5</v>
      </c>
    </row>
    <row r="99" spans="1:18" x14ac:dyDescent="0.35">
      <c r="A99" s="149" t="str">
        <f>'Crisis Indicator Data'!A96</f>
        <v>Socioeconomic crisis in Nicaragua</v>
      </c>
      <c r="B99" s="150" t="str">
        <f>'Crisis Indicator Data'!B96</f>
        <v>Political and economic crisis</v>
      </c>
      <c r="C99" s="150" t="str">
        <f>'Crisis Indicator Data'!C96</f>
        <v>NIC001</v>
      </c>
      <c r="D99" s="150" t="str">
        <f>'Crisis Indicator Data'!D96</f>
        <v>Nicaragua</v>
      </c>
      <c r="E99" s="150" t="str">
        <f>'Crisis Indicator Data'!E96</f>
        <v>NIC</v>
      </c>
      <c r="F99" s="159">
        <f>IF('Crisis Indicator Data'!Q96="x","x",('Crisis Indicator Data'!Q96/1000000))</f>
        <v>6.0510000000000002</v>
      </c>
      <c r="G99" s="159" t="str">
        <f>IF('Crisis Indicator Data'!R96="x","x",('Crisis Indicator Data'!R96/1000000))</f>
        <v>x</v>
      </c>
      <c r="H99" s="159" t="str">
        <f>IF('Crisis Indicator Data'!S96="x","x",('Crisis Indicator Data'!S96/1000000))</f>
        <v>x</v>
      </c>
      <c r="I99" s="159" t="str">
        <f>IF('Crisis Indicator Data'!T96="x","x",('Crisis Indicator Data'!T96/1000000))</f>
        <v>x</v>
      </c>
      <c r="J99" s="159" t="str">
        <f>IF('Crisis Indicator Data'!U96="x","x",('Crisis Indicator Data'!U96/1000000))</f>
        <v>x</v>
      </c>
      <c r="K99" s="246" t="str">
        <f t="shared" si="6"/>
        <v>x</v>
      </c>
      <c r="L99" s="143">
        <f>IF(F99="x","x",(F99*1000000/VLOOKUP($C99,'Crisis Indicator Data'!$C$3:$H$198,5,FALSE)))</f>
        <v>0.97581035316884368</v>
      </c>
      <c r="M99" s="143" t="str">
        <f>IF(G99="x","x",(G99*1000000/VLOOKUP($C99,'Crisis Indicator Data'!$C$3:$H$198,5,FALSE)))</f>
        <v>x</v>
      </c>
      <c r="N99" s="143" t="str">
        <f>IF(H99="x","x",(H99*1000000/VLOOKUP($C99,'Crisis Indicator Data'!$C$3:$H$198,5,FALSE)))</f>
        <v>x</v>
      </c>
      <c r="O99" s="143" t="str">
        <f>IF(I99="x","x",(I99*1000000/VLOOKUP($C99,'Crisis Indicator Data'!$C$3:$H$198,5,FALSE)))</f>
        <v>x</v>
      </c>
      <c r="P99" s="143" t="str">
        <f>IF(J99="x","x",(J99*1000000/VLOOKUP($C99,'Crisis Indicator Data'!$C$3:$H$198,5,FALSE)))</f>
        <v>x</v>
      </c>
      <c r="Q99" s="240" t="str">
        <f t="shared" si="7"/>
        <v>x</v>
      </c>
      <c r="R99" s="240" t="str">
        <f t="shared" si="8"/>
        <v>x</v>
      </c>
    </row>
    <row r="100" spans="1:18" x14ac:dyDescent="0.35">
      <c r="A100" s="149" t="str">
        <f>'Crisis Indicator Data'!A97</f>
        <v>Complex crisis in Pakistan</v>
      </c>
      <c r="B100" s="150" t="str">
        <f>'Crisis Indicator Data'!B97</f>
        <v>Complex crisis</v>
      </c>
      <c r="C100" s="150" t="str">
        <f>'Crisis Indicator Data'!C97</f>
        <v>PAK001</v>
      </c>
      <c r="D100" s="150" t="str">
        <f>'Crisis Indicator Data'!D97</f>
        <v>Pakistan</v>
      </c>
      <c r="E100" s="150" t="str">
        <f>'Crisis Indicator Data'!E97</f>
        <v>PAK</v>
      </c>
      <c r="F100" s="159">
        <f>IF('Crisis Indicator Data'!Q97="x","x",('Crisis Indicator Data'!Q97/1000000))</f>
        <v>160.64599999999999</v>
      </c>
      <c r="G100" s="159">
        <f>IF('Crisis Indicator Data'!R97="x","x",('Crisis Indicator Data'!R97/1000000))</f>
        <v>57.843000000000004</v>
      </c>
      <c r="H100" s="159">
        <f>IF('Crisis Indicator Data'!S97="x","x",('Crisis Indicator Data'!S97/1000000))</f>
        <v>9.9090000000000007</v>
      </c>
      <c r="I100" s="159">
        <f>IF('Crisis Indicator Data'!T97="x","x",('Crisis Indicator Data'!T97/1000000))</f>
        <v>1.0920000000000001</v>
      </c>
      <c r="J100" s="159">
        <f>IF('Crisis Indicator Data'!U97="x","x",('Crisis Indicator Data'!U97/1000000))</f>
        <v>0</v>
      </c>
      <c r="K100" s="246">
        <f t="shared" si="6"/>
        <v>5</v>
      </c>
      <c r="L100" s="143">
        <f>IF(F100="x","x",(F100*1000000/VLOOKUP($C100,'Crisis Indicator Data'!$C$3:$H$198,5,FALSE)))</f>
        <v>0.70001612277712655</v>
      </c>
      <c r="M100" s="143">
        <f>IF(G100="x","x",(G100*1000000/VLOOKUP($C100,'Crisis Indicator Data'!$C$3:$H$198,5,FALSE)))</f>
        <v>0.25205129657630648</v>
      </c>
      <c r="N100" s="143">
        <f>IF(H100="x","x",(H100*1000000/VLOOKUP($C100,'Crisis Indicator Data'!$C$3:$H$198,5,FALSE)))</f>
        <v>4.3178540147893796E-2</v>
      </c>
      <c r="O100" s="143">
        <f>IF(I100="x","x",(I100*1000000/VLOOKUP($C100,'Crisis Indicator Data'!$C$3:$H$198,5,FALSE)))</f>
        <v>4.7583980060046452E-3</v>
      </c>
      <c r="P100" s="143">
        <f>IF(J100="x","x",(J100*1000000/VLOOKUP($C100,'Crisis Indicator Data'!$C$3:$H$198,5,FALSE)))</f>
        <v>0</v>
      </c>
      <c r="Q100" s="240">
        <f t="shared" si="7"/>
        <v>2</v>
      </c>
      <c r="R100" s="240">
        <f t="shared" si="8"/>
        <v>3.5</v>
      </c>
    </row>
    <row r="101" spans="1:18" x14ac:dyDescent="0.35">
      <c r="A101" s="149" t="str">
        <f>'Crisis Indicator Data'!A98</f>
        <v>Kashmir conflict in Pakistan</v>
      </c>
      <c r="B101" s="150" t="str">
        <f>'Crisis Indicator Data'!B98</f>
        <v>Conflict</v>
      </c>
      <c r="C101" s="150" t="str">
        <f>'Crisis Indicator Data'!C98</f>
        <v>PAK004</v>
      </c>
      <c r="D101" s="150" t="str">
        <f>'Crisis Indicator Data'!D98</f>
        <v>Pakistan</v>
      </c>
      <c r="E101" s="150" t="str">
        <f>'Crisis Indicator Data'!E98</f>
        <v>PAK</v>
      </c>
      <c r="F101" s="159" t="str">
        <f>IF('Crisis Indicator Data'!Q98="x","x",('Crisis Indicator Data'!Q98/1000000))</f>
        <v>x</v>
      </c>
      <c r="G101" s="159" t="str">
        <f>IF('Crisis Indicator Data'!R98="x","x",('Crisis Indicator Data'!R98/1000000))</f>
        <v>x</v>
      </c>
      <c r="H101" s="159" t="str">
        <f>IF('Crisis Indicator Data'!S98="x","x",('Crisis Indicator Data'!S98/1000000))</f>
        <v>x</v>
      </c>
      <c r="I101" s="159" t="str">
        <f>IF('Crisis Indicator Data'!T98="x","x",('Crisis Indicator Data'!T98/1000000))</f>
        <v>x</v>
      </c>
      <c r="J101" s="159" t="str">
        <f>IF('Crisis Indicator Data'!U98="x","x",('Crisis Indicator Data'!U98/1000000))</f>
        <v>x</v>
      </c>
      <c r="K101" s="246" t="str">
        <f t="shared" si="6"/>
        <v>x</v>
      </c>
      <c r="L101" s="143" t="str">
        <f>IF(F101="x","x",(F101*1000000/VLOOKUP($C101,'Crisis Indicator Data'!$C$3:$H$198,5,FALSE)))</f>
        <v>x</v>
      </c>
      <c r="M101" s="143" t="str">
        <f>IF(G101="x","x",(G101*1000000/VLOOKUP($C101,'Crisis Indicator Data'!$C$3:$H$198,5,FALSE)))</f>
        <v>x</v>
      </c>
      <c r="N101" s="143" t="str">
        <f>IF(H101="x","x",(H101*1000000/VLOOKUP($C101,'Crisis Indicator Data'!$C$3:$H$198,5,FALSE)))</f>
        <v>x</v>
      </c>
      <c r="O101" s="143" t="str">
        <f>IF(I101="x","x",(I101*1000000/VLOOKUP($C101,'Crisis Indicator Data'!$C$3:$H$198,5,FALSE)))</f>
        <v>x</v>
      </c>
      <c r="P101" s="143" t="str">
        <f>IF(J101="x","x",(J101*1000000/VLOOKUP($C101,'Crisis Indicator Data'!$C$3:$H$198,5,FALSE)))</f>
        <v>x</v>
      </c>
      <c r="Q101" s="240" t="str">
        <f t="shared" si="7"/>
        <v>x</v>
      </c>
      <c r="R101" s="240" t="str">
        <f t="shared" si="8"/>
        <v>x</v>
      </c>
    </row>
    <row r="102" spans="1:18" x14ac:dyDescent="0.35">
      <c r="A102" s="149" t="str">
        <f>'Crisis Indicator Data'!A99</f>
        <v>Venezuela displacement in Panama</v>
      </c>
      <c r="B102" s="150" t="str">
        <f>'Crisis Indicator Data'!B99</f>
        <v>International displacement</v>
      </c>
      <c r="C102" s="150" t="str">
        <f>'Crisis Indicator Data'!C99</f>
        <v>PAN002</v>
      </c>
      <c r="D102" s="150" t="str">
        <f>'Crisis Indicator Data'!D99</f>
        <v>Panama</v>
      </c>
      <c r="E102" s="150" t="str">
        <f>'Crisis Indicator Data'!E99</f>
        <v>PAN</v>
      </c>
      <c r="F102" s="159">
        <f>IF('Crisis Indicator Data'!Q99="x","x",('Crisis Indicator Data'!Q99/1000000))</f>
        <v>2.5999999999999999E-2</v>
      </c>
      <c r="G102" s="159">
        <f>IF('Crisis Indicator Data'!R99="x","x",('Crisis Indicator Data'!R99/1000000))</f>
        <v>2E-3</v>
      </c>
      <c r="H102" s="159">
        <f>IF('Crisis Indicator Data'!S99="x","x",('Crisis Indicator Data'!S99/1000000))</f>
        <v>9.4E-2</v>
      </c>
      <c r="I102" s="159">
        <f>IF('Crisis Indicator Data'!T99="x","x",('Crisis Indicator Data'!T99/1000000))</f>
        <v>0</v>
      </c>
      <c r="J102" s="159">
        <f>IF('Crisis Indicator Data'!U99="x","x",('Crisis Indicator Data'!U99/1000000))</f>
        <v>0</v>
      </c>
      <c r="K102" s="246">
        <f t="shared" ref="K102:K133" si="9">IF(H102="x","x",IF(SUM(H102:J102)=0,0,IF(LOG(SUM(H102:J102)*1000000)&lt;$K$4,0,IF(LOG(SUM(H102:J102)*1000000)&gt;$K$3,5,ROUND(5-(K$3-LOG(SUM(H102:J102)*1000000))/(K$3-K$4)*5,1)))))</f>
        <v>1.6</v>
      </c>
      <c r="L102" s="143">
        <f>IF(F102="x","x",(F102*1000000/VLOOKUP($C102,'Crisis Indicator Data'!$C$3:$H$198,5,FALSE)))</f>
        <v>0.21311475409836064</v>
      </c>
      <c r="M102" s="143">
        <f>IF(G102="x","x",(G102*1000000/VLOOKUP($C102,'Crisis Indicator Data'!$C$3:$H$198,5,FALSE)))</f>
        <v>1.6393442622950821E-2</v>
      </c>
      <c r="N102" s="143">
        <f>IF(H102="x","x",(H102*1000000/VLOOKUP($C102,'Crisis Indicator Data'!$C$3:$H$198,5,FALSE)))</f>
        <v>0.77049180327868849</v>
      </c>
      <c r="O102" s="143">
        <f>IF(I102="x","x",(I102*1000000/VLOOKUP($C102,'Crisis Indicator Data'!$C$3:$H$198,5,FALSE)))</f>
        <v>0</v>
      </c>
      <c r="P102" s="143">
        <f>IF(J102="x","x",(J102*1000000/VLOOKUP($C102,'Crisis Indicator Data'!$C$3:$H$198,5,FALSE)))</f>
        <v>0</v>
      </c>
      <c r="Q102" s="240">
        <f t="shared" ref="Q102:Q133" si="10">IF(N102="x","x",IF(OR(L102&gt;=$L$3,M102&gt;=$M$3,N102&gt;=$N$3,O102&gt;=$O$3,P102&gt;=$P$3),(IF(P102&gt;=$P$3,5,IF((O102+P102)&gt;=$O$3,4,IF((O102+P102+N102)&gt;=$N$3,3,IF((O102+P102+N102+M102)&gt;=$M$3,2,1)))))))</f>
        <v>3</v>
      </c>
      <c r="R102" s="240">
        <f t="shared" ref="R102:R133" si="11">IF(Q102="x","x",(AVERAGE(K102,Q102)))</f>
        <v>2.2999999999999998</v>
      </c>
    </row>
    <row r="103" spans="1:18" x14ac:dyDescent="0.35">
      <c r="A103" s="149" t="str">
        <f>'Crisis Indicator Data'!A100</f>
        <v>Venezuela displacement in Peru</v>
      </c>
      <c r="B103" s="150" t="str">
        <f>'Crisis Indicator Data'!B100</f>
        <v>International displacement</v>
      </c>
      <c r="C103" s="150" t="str">
        <f>'Crisis Indicator Data'!C100</f>
        <v>PER002</v>
      </c>
      <c r="D103" s="150" t="str">
        <f>'Crisis Indicator Data'!D100</f>
        <v>Peru</v>
      </c>
      <c r="E103" s="150" t="str">
        <f>'Crisis Indicator Data'!E100</f>
        <v>PER</v>
      </c>
      <c r="F103" s="159">
        <f>IF('Crisis Indicator Data'!Q100="x","x",('Crisis Indicator Data'!Q100/1000000))</f>
        <v>8.6059999999999999</v>
      </c>
      <c r="G103" s="159">
        <f>IF('Crisis Indicator Data'!R100="x","x",('Crisis Indicator Data'!R100/1000000))</f>
        <v>0.36799999999999999</v>
      </c>
      <c r="H103" s="159">
        <f>IF('Crisis Indicator Data'!S100="x","x",('Crisis Indicator Data'!S100/1000000))</f>
        <v>1.6950000000000001</v>
      </c>
      <c r="I103" s="159">
        <f>IF('Crisis Indicator Data'!T100="x","x",('Crisis Indicator Data'!T100/1000000))</f>
        <v>0</v>
      </c>
      <c r="J103" s="159">
        <f>IF('Crisis Indicator Data'!U100="x","x",('Crisis Indicator Data'!U100/1000000))</f>
        <v>0</v>
      </c>
      <c r="K103" s="246">
        <f t="shared" si="9"/>
        <v>3.7</v>
      </c>
      <c r="L103" s="143">
        <f>IF(F103="x","x",(F103*1000000/VLOOKUP($C103,'Crisis Indicator Data'!$C$3:$H$198,5,FALSE)))</f>
        <v>0.80663604836442027</v>
      </c>
      <c r="M103" s="143">
        <f>IF(G103="x","x",(G103*1000000/VLOOKUP($C103,'Crisis Indicator Data'!$C$3:$H$198,5,FALSE)))</f>
        <v>3.4492454775517857E-2</v>
      </c>
      <c r="N103" s="143">
        <f>IF(H103="x","x",(H103*1000000/VLOOKUP($C103,'Crisis Indicator Data'!$C$3:$H$198,5,FALSE)))</f>
        <v>0.15887149686006186</v>
      </c>
      <c r="O103" s="143">
        <f>IF(I103="x","x",(I103*1000000/VLOOKUP($C103,'Crisis Indicator Data'!$C$3:$H$198,5,FALSE)))</f>
        <v>0</v>
      </c>
      <c r="P103" s="143">
        <f>IF(J103="x","x",(J103*1000000/VLOOKUP($C103,'Crisis Indicator Data'!$C$3:$H$198,5,FALSE)))</f>
        <v>0</v>
      </c>
      <c r="Q103" s="240">
        <f t="shared" si="10"/>
        <v>3</v>
      </c>
      <c r="R103" s="240">
        <f t="shared" si="11"/>
        <v>3.35</v>
      </c>
    </row>
    <row r="104" spans="1:18" x14ac:dyDescent="0.35">
      <c r="A104" s="149" t="str">
        <f>'Crisis Indicator Data'!A101</f>
        <v>Multiple crises in the Philippines</v>
      </c>
      <c r="B104" s="150" t="str">
        <f>'Crisis Indicator Data'!B101</f>
        <v>Multiple crises country</v>
      </c>
      <c r="C104" s="150" t="str">
        <f>'Crisis Indicator Data'!C101</f>
        <v>PHL001</v>
      </c>
      <c r="D104" s="150" t="str">
        <f>'Crisis Indicator Data'!D101</f>
        <v>Philippines</v>
      </c>
      <c r="E104" s="150" t="str">
        <f>'Crisis Indicator Data'!E101</f>
        <v>PHL</v>
      </c>
      <c r="F104" s="159">
        <f>IF('Crisis Indicator Data'!Q101="x","x",('Crisis Indicator Data'!Q101/1000000))</f>
        <v>32.787999999999997</v>
      </c>
      <c r="G104" s="159">
        <f>IF('Crisis Indicator Data'!R101="x","x",('Crisis Indicator Data'!R101/1000000))</f>
        <v>9.6150000000000002</v>
      </c>
      <c r="H104" s="159">
        <f>IF('Crisis Indicator Data'!S101="x","x",('Crisis Indicator Data'!S101/1000000))</f>
        <v>2.5110000000000001</v>
      </c>
      <c r="I104" s="159">
        <f>IF('Crisis Indicator Data'!T101="x","x",('Crisis Indicator Data'!T101/1000000))</f>
        <v>0</v>
      </c>
      <c r="J104" s="159">
        <f>IF('Crisis Indicator Data'!U101="x","x",('Crisis Indicator Data'!U101/1000000))</f>
        <v>0</v>
      </c>
      <c r="K104" s="246">
        <f t="shared" si="9"/>
        <v>4</v>
      </c>
      <c r="L104" s="143">
        <f>IF(F104="x","x",(F104*1000000/VLOOKUP($C104,'Crisis Indicator Data'!$C$3:$H$198,5,FALSE)))</f>
        <v>0.73000111321384831</v>
      </c>
      <c r="M104" s="143">
        <f>IF(G104="x","x",(G104*1000000/VLOOKUP($C104,'Crisis Indicator Data'!$C$3:$H$198,5,FALSE)))</f>
        <v>0.21407102304352665</v>
      </c>
      <c r="N104" s="143">
        <f>IF(H104="x","x",(H104*1000000/VLOOKUP($C104,'Crisis Indicator Data'!$C$3:$H$198,5,FALSE)))</f>
        <v>5.5905599465657353E-2</v>
      </c>
      <c r="O104" s="143">
        <f>IF(I104="x","x",(I104*1000000/VLOOKUP($C104,'Crisis Indicator Data'!$C$3:$H$198,5,FALSE)))</f>
        <v>0</v>
      </c>
      <c r="P104" s="143">
        <f>IF(J104="x","x",(J104*1000000/VLOOKUP($C104,'Crisis Indicator Data'!$C$3:$H$198,5,FALSE)))</f>
        <v>0</v>
      </c>
      <c r="Q104" s="240">
        <f t="shared" si="10"/>
        <v>3</v>
      </c>
      <c r="R104" s="240">
        <f t="shared" si="11"/>
        <v>3.5</v>
      </c>
    </row>
    <row r="105" spans="1:18" x14ac:dyDescent="0.35">
      <c r="A105" s="149" t="str">
        <f>'Crisis Indicator Data'!A102</f>
        <v>Mindanao conflict</v>
      </c>
      <c r="B105" s="150" t="str">
        <f>'Crisis Indicator Data'!B102</f>
        <v>Conflict</v>
      </c>
      <c r="C105" s="150" t="str">
        <f>'Crisis Indicator Data'!C102</f>
        <v>PHL003</v>
      </c>
      <c r="D105" s="150" t="str">
        <f>'Crisis Indicator Data'!D102</f>
        <v>Philippines</v>
      </c>
      <c r="E105" s="150" t="str">
        <f>'Crisis Indicator Data'!E102</f>
        <v>PHL</v>
      </c>
      <c r="F105" s="159">
        <f>IF('Crisis Indicator Data'!Q102="x","x",('Crisis Indicator Data'!Q102/1000000))</f>
        <v>26.140999999999998</v>
      </c>
      <c r="G105" s="159">
        <f>IF('Crisis Indicator Data'!R102="x","x",('Crisis Indicator Data'!R102/1000000))</f>
        <v>0</v>
      </c>
      <c r="H105" s="159">
        <f>IF('Crisis Indicator Data'!S102="x","x",('Crisis Indicator Data'!S102/1000000))</f>
        <v>0.111</v>
      </c>
      <c r="I105" s="159">
        <f>IF('Crisis Indicator Data'!T102="x","x",('Crisis Indicator Data'!T102/1000000))</f>
        <v>0</v>
      </c>
      <c r="J105" s="159">
        <f>IF('Crisis Indicator Data'!U102="x","x",('Crisis Indicator Data'!U102/1000000))</f>
        <v>0</v>
      </c>
      <c r="K105" s="246">
        <f t="shared" si="9"/>
        <v>1.7</v>
      </c>
      <c r="L105" s="143">
        <f>IF(F105="x","x",(F105*1000000/VLOOKUP($C105,'Crisis Indicator Data'!$C$3:$H$198,5,FALSE)))</f>
        <v>0.99577175072375435</v>
      </c>
      <c r="M105" s="143">
        <f>IF(G105="x","x",(G105*1000000/VLOOKUP($C105,'Crisis Indicator Data'!$C$3:$H$198,5,FALSE)))</f>
        <v>0</v>
      </c>
      <c r="N105" s="143">
        <f>IF(H105="x","x",(H105*1000000/VLOOKUP($C105,'Crisis Indicator Data'!$C$3:$H$198,5,FALSE)))</f>
        <v>4.2282492762456192E-3</v>
      </c>
      <c r="O105" s="143">
        <f>IF(I105="x","x",(I105*1000000/VLOOKUP($C105,'Crisis Indicator Data'!$C$3:$H$198,5,FALSE)))</f>
        <v>0</v>
      </c>
      <c r="P105" s="143">
        <f>IF(J105="x","x",(J105*1000000/VLOOKUP($C105,'Crisis Indicator Data'!$C$3:$H$198,5,FALSE)))</f>
        <v>0</v>
      </c>
      <c r="Q105" s="240">
        <f t="shared" si="10"/>
        <v>1</v>
      </c>
      <c r="R105" s="240">
        <f t="shared" si="11"/>
        <v>1.35</v>
      </c>
    </row>
    <row r="106" spans="1:18" x14ac:dyDescent="0.35">
      <c r="A106" s="149" t="str">
        <f>'Crisis Indicator Data'!A103</f>
        <v>Typhoon RAI</v>
      </c>
      <c r="B106" s="150" t="str">
        <f>'Crisis Indicator Data'!B103</f>
        <v>Tropical cyclone</v>
      </c>
      <c r="C106" s="150" t="str">
        <f>'Crisis Indicator Data'!C103</f>
        <v>PHL010</v>
      </c>
      <c r="D106" s="150" t="str">
        <f>'Crisis Indicator Data'!D103</f>
        <v>Philippines</v>
      </c>
      <c r="E106" s="150" t="str">
        <f>'Crisis Indicator Data'!E103</f>
        <v>PHL</v>
      </c>
      <c r="F106" s="159">
        <f>IF('Crisis Indicator Data'!Q103="x","x",('Crisis Indicator Data'!Q103/1000000))</f>
        <v>6.6470000000000002</v>
      </c>
      <c r="G106" s="159">
        <f>IF('Crisis Indicator Data'!R103="x","x",('Crisis Indicator Data'!R103/1000000))</f>
        <v>9.6150000000000002</v>
      </c>
      <c r="H106" s="159">
        <f>IF('Crisis Indicator Data'!S103="x","x",('Crisis Indicator Data'!S103/1000000))</f>
        <v>2.4</v>
      </c>
      <c r="I106" s="159">
        <f>IF('Crisis Indicator Data'!T103="x","x",('Crisis Indicator Data'!T103/1000000))</f>
        <v>0</v>
      </c>
      <c r="J106" s="159">
        <f>IF('Crisis Indicator Data'!U103="x","x",('Crisis Indicator Data'!U103/1000000))</f>
        <v>0</v>
      </c>
      <c r="K106" s="246">
        <f t="shared" si="9"/>
        <v>4</v>
      </c>
      <c r="L106" s="143">
        <f>IF(F106="x","x",(F106*1000000/VLOOKUP($C106,'Crisis Indicator Data'!$C$3:$H$198,5,FALSE)))</f>
        <v>0.35617833029685991</v>
      </c>
      <c r="M106" s="143">
        <f>IF(G106="x","x",(G106*1000000/VLOOKUP($C106,'Crisis Indicator Data'!$C$3:$H$198,5,FALSE)))</f>
        <v>0.51521809023684495</v>
      </c>
      <c r="N106" s="143">
        <f>IF(H106="x","x",(H106*1000000/VLOOKUP($C106,'Crisis Indicator Data'!$C$3:$H$198,5,FALSE)))</f>
        <v>0.12860357946629514</v>
      </c>
      <c r="O106" s="143">
        <f>IF(I106="x","x",(I106*1000000/VLOOKUP($C106,'Crisis Indicator Data'!$C$3:$H$198,5,FALSE)))</f>
        <v>0</v>
      </c>
      <c r="P106" s="143">
        <f>IF(J106="x","x",(J106*1000000/VLOOKUP($C106,'Crisis Indicator Data'!$C$3:$H$198,5,FALSE)))</f>
        <v>0</v>
      </c>
      <c r="Q106" s="240">
        <f t="shared" si="10"/>
        <v>3</v>
      </c>
      <c r="R106" s="240">
        <f t="shared" si="11"/>
        <v>3.5</v>
      </c>
    </row>
    <row r="107" spans="1:18" x14ac:dyDescent="0.35">
      <c r="A107" s="149" t="str">
        <f>'Crisis Indicator Data'!A104</f>
        <v>Displacement from Ukraine conflict in Poland</v>
      </c>
      <c r="B107" s="150" t="str">
        <f>'Crisis Indicator Data'!B104</f>
        <v>International displacement</v>
      </c>
      <c r="C107" s="150" t="str">
        <f>'Crisis Indicator Data'!C104</f>
        <v>POL002</v>
      </c>
      <c r="D107" s="150" t="str">
        <f>'Crisis Indicator Data'!D104</f>
        <v>Poland</v>
      </c>
      <c r="E107" s="150" t="str">
        <f>'Crisis Indicator Data'!E104</f>
        <v>POL</v>
      </c>
      <c r="F107" s="159">
        <f>IF('Crisis Indicator Data'!Q104="x","x",('Crisis Indicator Data'!Q104/1000000))</f>
        <v>0.33200000000000002</v>
      </c>
      <c r="G107" s="159">
        <f>IF('Crisis Indicator Data'!R104="x","x",('Crisis Indicator Data'!R104/1000000))</f>
        <v>2.3620000000000001</v>
      </c>
      <c r="H107" s="159">
        <f>IF('Crisis Indicator Data'!S104="x","x",('Crisis Indicator Data'!S104/1000000))</f>
        <v>0</v>
      </c>
      <c r="I107" s="159">
        <f>IF('Crisis Indicator Data'!T104="x","x",('Crisis Indicator Data'!T104/1000000))</f>
        <v>0</v>
      </c>
      <c r="J107" s="159">
        <f>IF('Crisis Indicator Data'!U104="x","x",('Crisis Indicator Data'!U104/1000000))</f>
        <v>0</v>
      </c>
      <c r="K107" s="246">
        <f t="shared" si="9"/>
        <v>0</v>
      </c>
      <c r="L107" s="143">
        <f>IF(F107="x","x",(F107*1000000/VLOOKUP($C107,'Crisis Indicator Data'!$C$3:$H$198,5,FALSE)))</f>
        <v>0.12323682256867112</v>
      </c>
      <c r="M107" s="143">
        <f>IF(G107="x","x",(G107*1000000/VLOOKUP($C107,'Crisis Indicator Data'!$C$3:$H$198,5,FALSE)))</f>
        <v>0.87676317743132892</v>
      </c>
      <c r="N107" s="143">
        <f>IF(H107="x","x",(H107*1000000/VLOOKUP($C107,'Crisis Indicator Data'!$C$3:$H$198,5,FALSE)))</f>
        <v>0</v>
      </c>
      <c r="O107" s="143">
        <f>IF(I107="x","x",(I107*1000000/VLOOKUP($C107,'Crisis Indicator Data'!$C$3:$H$198,5,FALSE)))</f>
        <v>0</v>
      </c>
      <c r="P107" s="143">
        <f>IF(J107="x","x",(J107*1000000/VLOOKUP($C107,'Crisis Indicator Data'!$C$3:$H$198,5,FALSE)))</f>
        <v>0</v>
      </c>
      <c r="Q107" s="240">
        <f t="shared" si="10"/>
        <v>2</v>
      </c>
      <c r="R107" s="240">
        <f t="shared" si="11"/>
        <v>1</v>
      </c>
    </row>
    <row r="108" spans="1:18" x14ac:dyDescent="0.35">
      <c r="A108" s="149" t="str">
        <f>'Crisis Indicator Data'!A105</f>
        <v>Complex crisis in DPRK</v>
      </c>
      <c r="B108" s="150" t="str">
        <f>'Crisis Indicator Data'!B105</f>
        <v>Complex crisis</v>
      </c>
      <c r="C108" s="150" t="str">
        <f>'Crisis Indicator Data'!C105</f>
        <v>PRK001</v>
      </c>
      <c r="D108" s="150" t="str">
        <f>'Crisis Indicator Data'!D105</f>
        <v>DPRK</v>
      </c>
      <c r="E108" s="150" t="str">
        <f>'Crisis Indicator Data'!E105</f>
        <v>PRK</v>
      </c>
      <c r="F108" s="159">
        <f>IF('Crisis Indicator Data'!Q105="x","x",('Crisis Indicator Data'!Q105/1000000))</f>
        <v>0</v>
      </c>
      <c r="G108" s="159">
        <f>IF('Crisis Indicator Data'!R105="x","x",('Crisis Indicator Data'!R105/1000000))</f>
        <v>15.12</v>
      </c>
      <c r="H108" s="159">
        <f>IF('Crisis Indicator Data'!S105="x","x",('Crisis Indicator Data'!S105/1000000))</f>
        <v>4.97</v>
      </c>
      <c r="I108" s="159">
        <f>IF('Crisis Indicator Data'!T105="x","x",('Crisis Indicator Data'!T105/1000000))</f>
        <v>5.4589999999999996</v>
      </c>
      <c r="J108" s="159">
        <f>IF('Crisis Indicator Data'!U105="x","x",('Crisis Indicator Data'!U105/1000000))</f>
        <v>0</v>
      </c>
      <c r="K108" s="246">
        <f t="shared" si="9"/>
        <v>5</v>
      </c>
      <c r="L108" s="143">
        <f>IF(F108="x","x",(F108*1000000/VLOOKUP($C108,'Crisis Indicator Data'!$C$3:$H$198,5,FALSE)))</f>
        <v>0</v>
      </c>
      <c r="M108" s="143">
        <f>IF(G108="x","x",(G108*1000000/VLOOKUP($C108,'Crisis Indicator Data'!$C$3:$H$198,5,FALSE)))</f>
        <v>0.58910621055092338</v>
      </c>
      <c r="N108" s="143">
        <f>IF(H108="x","x",(H108*1000000/VLOOKUP($C108,'Crisis Indicator Data'!$C$3:$H$198,5,FALSE)))</f>
        <v>0.19364139328294241</v>
      </c>
      <c r="O108" s="143">
        <f>IF(I108="x","x",(I108*1000000/VLOOKUP($C108,'Crisis Indicator Data'!$C$3:$H$198,5,FALSE)))</f>
        <v>0.21269383620353777</v>
      </c>
      <c r="P108" s="143">
        <f>IF(J108="x","x",(J108*1000000/VLOOKUP($C108,'Crisis Indicator Data'!$C$3:$H$198,5,FALSE)))</f>
        <v>0</v>
      </c>
      <c r="Q108" s="240">
        <f t="shared" si="10"/>
        <v>4</v>
      </c>
      <c r="R108" s="240">
        <f t="shared" si="11"/>
        <v>4.5</v>
      </c>
    </row>
    <row r="109" spans="1:18" x14ac:dyDescent="0.35">
      <c r="A109" s="149" t="str">
        <f>'Crisis Indicator Data'!A106</f>
        <v>Conflict in Palestine</v>
      </c>
      <c r="B109" s="150" t="str">
        <f>'Crisis Indicator Data'!B106</f>
        <v>Conflict</v>
      </c>
      <c r="C109" s="150" t="str">
        <f>'Crisis Indicator Data'!C106</f>
        <v>PSE002</v>
      </c>
      <c r="D109" s="150" t="str">
        <f>'Crisis Indicator Data'!D106</f>
        <v>Palestine</v>
      </c>
      <c r="E109" s="150" t="str">
        <f>'Crisis Indicator Data'!E106</f>
        <v>PSE</v>
      </c>
      <c r="F109" s="159">
        <f>IF('Crisis Indicator Data'!Q106="x","x",('Crisis Indicator Data'!Q106/1000000))</f>
        <v>0.64300000000000002</v>
      </c>
      <c r="G109" s="159">
        <f>IF('Crisis Indicator Data'!R106="x","x",('Crisis Indicator Data'!R106/1000000))</f>
        <v>2.3559999999999999</v>
      </c>
      <c r="H109" s="159">
        <f>IF('Crisis Indicator Data'!S106="x","x",('Crisis Indicator Data'!S106/1000000))</f>
        <v>2.0350000000000001</v>
      </c>
      <c r="I109" s="159">
        <f>IF('Crisis Indicator Data'!T106="x","x",('Crisis Indicator Data'!T106/1000000))</f>
        <v>0.32100000000000001</v>
      </c>
      <c r="J109" s="159">
        <f>IF('Crisis Indicator Data'!U106="x","x",('Crisis Indicator Data'!U106/1000000))</f>
        <v>0</v>
      </c>
      <c r="K109" s="246">
        <f t="shared" si="9"/>
        <v>4</v>
      </c>
      <c r="L109" s="143">
        <f>IF(F109="x","x",(F109*1000000/VLOOKUP($C109,'Crisis Indicator Data'!$C$3:$H$198,5,FALSE)))</f>
        <v>0.12007469654528478</v>
      </c>
      <c r="M109" s="143">
        <f>IF(G109="x","x",(G109*1000000/VLOOKUP($C109,'Crisis Indicator Data'!$C$3:$H$198,5,FALSE)))</f>
        <v>0.4399626517273576</v>
      </c>
      <c r="N109" s="143">
        <f>IF(H109="x","x",(H109*1000000/VLOOKUP($C109,'Crisis Indicator Data'!$C$3:$H$198,5,FALSE)))</f>
        <v>0.38001867413632123</v>
      </c>
      <c r="O109" s="143">
        <f>IF(I109="x","x",(I109*1000000/VLOOKUP($C109,'Crisis Indicator Data'!$C$3:$H$198,5,FALSE)))</f>
        <v>5.9943977591036417E-2</v>
      </c>
      <c r="P109" s="143">
        <f>IF(J109="x","x",(J109*1000000/VLOOKUP($C109,'Crisis Indicator Data'!$C$3:$H$198,5,FALSE)))</f>
        <v>0</v>
      </c>
      <c r="Q109" s="240">
        <f t="shared" si="10"/>
        <v>4</v>
      </c>
      <c r="R109" s="240">
        <f t="shared" si="11"/>
        <v>4</v>
      </c>
    </row>
    <row r="110" spans="1:18" x14ac:dyDescent="0.35">
      <c r="A110" s="149" t="str">
        <f>'Crisis Indicator Data'!A107</f>
        <v>Regional Boko Haram Crisis</v>
      </c>
      <c r="B110" s="150" t="str">
        <f>'Crisis Indicator Data'!B107</f>
        <v>Regional crisis</v>
      </c>
      <c r="C110" s="150" t="str">
        <f>'Crisis Indicator Data'!C107</f>
        <v>REG001</v>
      </c>
      <c r="D110" s="150" t="str">
        <f>'Crisis Indicator Data'!D107</f>
        <v>Nigeria,Niger,Chad,Cameroon</v>
      </c>
      <c r="E110" s="150" t="str">
        <f>'Crisis Indicator Data'!E107</f>
        <v>NGA,NER,TCD,CMR</v>
      </c>
      <c r="F110" s="159">
        <f>IF('Crisis Indicator Data'!Q107="x","x",('Crisis Indicator Data'!Q107/1000000))</f>
        <v>6.0350000000000001</v>
      </c>
      <c r="G110" s="159">
        <f>IF('Crisis Indicator Data'!R107="x","x",('Crisis Indicator Data'!R107/1000000))</f>
        <v>4.2229999999999999</v>
      </c>
      <c r="H110" s="159">
        <f>IF('Crisis Indicator Data'!S107="x","x",('Crisis Indicator Data'!S107/1000000))</f>
        <v>4.6360000000000001</v>
      </c>
      <c r="I110" s="159">
        <f>IF('Crisis Indicator Data'!T107="x","x",('Crisis Indicator Data'!T107/1000000))</f>
        <v>4.2009999999999996</v>
      </c>
      <c r="J110" s="159">
        <f>IF('Crisis Indicator Data'!U107="x","x",('Crisis Indicator Data'!U107/1000000))</f>
        <v>0.122</v>
      </c>
      <c r="K110" s="246">
        <f t="shared" si="9"/>
        <v>4.9000000000000004</v>
      </c>
      <c r="L110" s="143">
        <f>IF(F110="x","x",(F110*1000000/VLOOKUP($C110,'Crisis Indicator Data'!$C$3:$H$198,5,FALSE)))</f>
        <v>0.31404485611697974</v>
      </c>
      <c r="M110" s="143">
        <f>IF(G110="x","x",(G110*1000000/VLOOKUP($C110,'Crisis Indicator Data'!$C$3:$H$198,5,FALSE)))</f>
        <v>0.21975334339387001</v>
      </c>
      <c r="N110" s="143">
        <f>IF(H110="x","x",(H110*1000000/VLOOKUP($C110,'Crisis Indicator Data'!$C$3:$H$198,5,FALSE)))</f>
        <v>0.24124473122755893</v>
      </c>
      <c r="O110" s="143">
        <f>IF(I110="x","x",(I110*1000000/VLOOKUP($C110,'Crisis Indicator Data'!$C$3:$H$198,5,FALSE)))</f>
        <v>0.21860852370297132</v>
      </c>
      <c r="P110" s="143">
        <f>IF(J110="x","x",(J110*1000000/VLOOKUP($C110,'Crisis Indicator Data'!$C$3:$H$198,5,FALSE)))</f>
        <v>6.348545558619972E-3</v>
      </c>
      <c r="Q110" s="240">
        <f t="shared" si="10"/>
        <v>4</v>
      </c>
      <c r="R110" s="240">
        <f t="shared" si="11"/>
        <v>4.45</v>
      </c>
    </row>
    <row r="111" spans="1:18" x14ac:dyDescent="0.35">
      <c r="A111" s="149" t="str">
        <f>'Crisis Indicator Data'!A108</f>
        <v>Venezuela Regional Crisis</v>
      </c>
      <c r="B111" s="150" t="str">
        <f>'Crisis Indicator Data'!B108</f>
        <v>Regional crisis</v>
      </c>
      <c r="C111" s="150" t="str">
        <f>'Crisis Indicator Data'!C108</f>
        <v>REG002</v>
      </c>
      <c r="D111" s="150" t="str">
        <f>'Crisis Indicator Data'!D108</f>
        <v>Venezuela,Brazil,Colombia,Ecuador,Peru,Trinidad and Tobago,Chile,Dominican Republic,Panama</v>
      </c>
      <c r="E111" s="150" t="str">
        <f>'Crisis Indicator Data'!E108</f>
        <v>VEN,BRA,COL,ECU,PER,TTO,CHL,DOM,PAN</v>
      </c>
      <c r="F111" s="159">
        <f>IF('Crisis Indicator Data'!Q108="x","x",('Crisis Indicator Data'!Q108/1000000))</f>
        <v>54.055999999999997</v>
      </c>
      <c r="G111" s="159">
        <f>IF('Crisis Indicator Data'!R108="x","x",('Crisis Indicator Data'!R108/1000000))</f>
        <v>15.092000000000001</v>
      </c>
      <c r="H111" s="159">
        <f>IF('Crisis Indicator Data'!S108="x","x",('Crisis Indicator Data'!S108/1000000))</f>
        <v>22.492999999999999</v>
      </c>
      <c r="I111" s="159">
        <f>IF('Crisis Indicator Data'!T108="x","x",('Crisis Indicator Data'!T108/1000000))</f>
        <v>0</v>
      </c>
      <c r="J111" s="159">
        <f>IF('Crisis Indicator Data'!U108="x","x",('Crisis Indicator Data'!U108/1000000))</f>
        <v>0</v>
      </c>
      <c r="K111" s="246">
        <f t="shared" si="9"/>
        <v>5</v>
      </c>
      <c r="L111" s="143">
        <f>IF(F111="x","x",(F111*1000000/VLOOKUP($C111,'Crisis Indicator Data'!$C$3:$H$198,5,FALSE)))</f>
        <v>0.58986698093648038</v>
      </c>
      <c r="M111" s="143">
        <f>IF(G111="x","x",(G111*1000000/VLOOKUP($C111,'Crisis Indicator Data'!$C$3:$H$198,5,FALSE)))</f>
        <v>0.1646861121113912</v>
      </c>
      <c r="N111" s="143">
        <f>IF(H111="x","x",(H111*1000000/VLOOKUP($C111,'Crisis Indicator Data'!$C$3:$H$198,5,FALSE)))</f>
        <v>0.24544690695212842</v>
      </c>
      <c r="O111" s="143">
        <f>IF(I111="x","x",(I111*1000000/VLOOKUP($C111,'Crisis Indicator Data'!$C$3:$H$198,5,FALSE)))</f>
        <v>0</v>
      </c>
      <c r="P111" s="143">
        <f>IF(J111="x","x",(J111*1000000/VLOOKUP($C111,'Crisis Indicator Data'!$C$3:$H$198,5,FALSE)))</f>
        <v>0</v>
      </c>
      <c r="Q111" s="240">
        <f t="shared" si="10"/>
        <v>3</v>
      </c>
      <c r="R111" s="240">
        <f t="shared" si="11"/>
        <v>4</v>
      </c>
    </row>
    <row r="112" spans="1:18" x14ac:dyDescent="0.35">
      <c r="A112" s="149" t="str">
        <f>'Crisis Indicator Data'!A109</f>
        <v>Regional Kashmir conflict</v>
      </c>
      <c r="B112" s="150" t="str">
        <f>'Crisis Indicator Data'!B109</f>
        <v>Regional crisis</v>
      </c>
      <c r="C112" s="150" t="str">
        <f>'Crisis Indicator Data'!C109</f>
        <v>REG003</v>
      </c>
      <c r="D112" s="150" t="str">
        <f>'Crisis Indicator Data'!D109</f>
        <v>India,Pakistan</v>
      </c>
      <c r="E112" s="150" t="str">
        <f>'Crisis Indicator Data'!E109</f>
        <v>IND,PAK</v>
      </c>
      <c r="F112" s="159" t="str">
        <f>IF('Crisis Indicator Data'!Q109="x","x",('Crisis Indicator Data'!Q109/1000000))</f>
        <v>x</v>
      </c>
      <c r="G112" s="159" t="str">
        <f>IF('Crisis Indicator Data'!R109="x","x",('Crisis Indicator Data'!R109/1000000))</f>
        <v>x</v>
      </c>
      <c r="H112" s="159" t="str">
        <f>IF('Crisis Indicator Data'!S109="x","x",('Crisis Indicator Data'!S109/1000000))</f>
        <v>x</v>
      </c>
      <c r="I112" s="159" t="str">
        <f>IF('Crisis Indicator Data'!T109="x","x",('Crisis Indicator Data'!T109/1000000))</f>
        <v>x</v>
      </c>
      <c r="J112" s="159" t="str">
        <f>IF('Crisis Indicator Data'!U109="x","x",('Crisis Indicator Data'!U109/1000000))</f>
        <v>x</v>
      </c>
      <c r="K112" s="246" t="str">
        <f t="shared" si="9"/>
        <v>x</v>
      </c>
      <c r="L112" s="143" t="str">
        <f>IF(F112="x","x",(F112*1000000/VLOOKUP($C112,'Crisis Indicator Data'!$C$3:$H$198,5,FALSE)))</f>
        <v>x</v>
      </c>
      <c r="M112" s="143" t="str">
        <f>IF(G112="x","x",(G112*1000000/VLOOKUP($C112,'Crisis Indicator Data'!$C$3:$H$198,5,FALSE)))</f>
        <v>x</v>
      </c>
      <c r="N112" s="143" t="str">
        <f>IF(H112="x","x",(H112*1000000/VLOOKUP($C112,'Crisis Indicator Data'!$C$3:$H$198,5,FALSE)))</f>
        <v>x</v>
      </c>
      <c r="O112" s="143" t="str">
        <f>IF(I112="x","x",(I112*1000000/VLOOKUP($C112,'Crisis Indicator Data'!$C$3:$H$198,5,FALSE)))</f>
        <v>x</v>
      </c>
      <c r="P112" s="143" t="str">
        <f>IF(J112="x","x",(J112*1000000/VLOOKUP($C112,'Crisis Indicator Data'!$C$3:$H$198,5,FALSE)))</f>
        <v>x</v>
      </c>
      <c r="Q112" s="240" t="str">
        <f t="shared" si="10"/>
        <v>x</v>
      </c>
      <c r="R112" s="240" t="str">
        <f t="shared" si="11"/>
        <v>x</v>
      </c>
    </row>
    <row r="113" spans="1:18" x14ac:dyDescent="0.35">
      <c r="A113" s="149" t="str">
        <f>'Crisis Indicator Data'!A110</f>
        <v>Syrian Regional Crisis</v>
      </c>
      <c r="B113" s="150" t="str">
        <f>'Crisis Indicator Data'!B110</f>
        <v>Regional crisis</v>
      </c>
      <c r="C113" s="150" t="str">
        <f>'Crisis Indicator Data'!C110</f>
        <v>REG004</v>
      </c>
      <c r="D113" s="150" t="str">
        <f>'Crisis Indicator Data'!D110</f>
        <v>Syria,Turkey,Iraq,Egypt,Jordan,Lebanon</v>
      </c>
      <c r="E113" s="150" t="str">
        <f>'Crisis Indicator Data'!E110</f>
        <v>SYR,TUR,IRQ,EGY,JOR,LBN</v>
      </c>
      <c r="F113" s="159">
        <f>IF('Crisis Indicator Data'!Q110="x","x",('Crisis Indicator Data'!Q110/1000000))</f>
        <v>56.966000000000001</v>
      </c>
      <c r="G113" s="159">
        <f>IF('Crisis Indicator Data'!R110="x","x",('Crisis Indicator Data'!R110/1000000))</f>
        <v>23.263000000000002</v>
      </c>
      <c r="H113" s="159">
        <f>IF('Crisis Indicator Data'!S110="x","x",('Crisis Indicator Data'!S110/1000000))</f>
        <v>15.664</v>
      </c>
      <c r="I113" s="159">
        <f>IF('Crisis Indicator Data'!T110="x","x",('Crisis Indicator Data'!T110/1000000))</f>
        <v>6.3250000000000002</v>
      </c>
      <c r="J113" s="159">
        <f>IF('Crisis Indicator Data'!U110="x","x",('Crisis Indicator Data'!U110/1000000))</f>
        <v>0.127</v>
      </c>
      <c r="K113" s="246">
        <f t="shared" si="9"/>
        <v>5</v>
      </c>
      <c r="L113" s="143">
        <f>IF(F113="x","x",(F113*1000000/VLOOKUP($C113,'Crisis Indicator Data'!$C$3:$H$198,5,FALSE)))</f>
        <v>0.55661299147971544</v>
      </c>
      <c r="M113" s="143">
        <f>IF(G113="x","x",(G113*1000000/VLOOKUP($C113,'Crisis Indicator Data'!$C$3:$H$198,5,FALSE)))</f>
        <v>0.22730204017822248</v>
      </c>
      <c r="N113" s="143">
        <f>IF(H113="x","x",(H113*1000000/VLOOKUP($C113,'Crisis Indicator Data'!$C$3:$H$198,5,FALSE)))</f>
        <v>0.15305245055889941</v>
      </c>
      <c r="O113" s="143">
        <f>IF(I113="x","x",(I113*1000000/VLOOKUP($C113,'Crisis Indicator Data'!$C$3:$H$198,5,FALSE)))</f>
        <v>6.1801375752364572E-2</v>
      </c>
      <c r="P113" s="143">
        <f>IF(J113="x","x",(J113*1000000/VLOOKUP($C113,'Crisis Indicator Data'!$C$3:$H$198,5,FALSE)))</f>
        <v>1.2409129992964902E-3</v>
      </c>
      <c r="Q113" s="240">
        <f t="shared" si="10"/>
        <v>4</v>
      </c>
      <c r="R113" s="240">
        <f t="shared" si="11"/>
        <v>4.5</v>
      </c>
    </row>
    <row r="114" spans="1:18" x14ac:dyDescent="0.35">
      <c r="A114" s="149" t="str">
        <f>'Crisis Indicator Data'!A111</f>
        <v xml:space="preserve">Eastern Mediterranean Route </v>
      </c>
      <c r="B114" s="150" t="str">
        <f>'Crisis Indicator Data'!B111</f>
        <v>Regional crisis</v>
      </c>
      <c r="C114" s="150" t="str">
        <f>'Crisis Indicator Data'!C111</f>
        <v>REG006</v>
      </c>
      <c r="D114" s="150" t="str">
        <f>'Crisis Indicator Data'!D111</f>
        <v>Turkey,Greece</v>
      </c>
      <c r="E114" s="150" t="str">
        <f>'Crisis Indicator Data'!E111</f>
        <v>TUR,GRC</v>
      </c>
      <c r="F114" s="159">
        <f>IF('Crisis Indicator Data'!Q111="x","x",('Crisis Indicator Data'!Q111/1000000))</f>
        <v>25.277000000000001</v>
      </c>
      <c r="G114" s="159">
        <f>IF('Crisis Indicator Data'!R111="x","x",('Crisis Indicator Data'!R111/1000000))</f>
        <v>10.303000000000001</v>
      </c>
      <c r="H114" s="159">
        <f>IF('Crisis Indicator Data'!S111="x","x",('Crisis Indicator Data'!S111/1000000))</f>
        <v>1.7130000000000001</v>
      </c>
      <c r="I114" s="159">
        <f>IF('Crisis Indicator Data'!T111="x","x",('Crisis Indicator Data'!T111/1000000))</f>
        <v>0.74399999999999999</v>
      </c>
      <c r="J114" s="159">
        <f>IF('Crisis Indicator Data'!U111="x","x",('Crisis Indicator Data'!U111/1000000))</f>
        <v>0</v>
      </c>
      <c r="K114" s="246">
        <f t="shared" si="9"/>
        <v>4</v>
      </c>
      <c r="L114" s="143">
        <f>IF(F114="x","x",(F114*1000000/VLOOKUP($C114,'Crisis Indicator Data'!$C$3:$H$198,5,FALSE)))</f>
        <v>0.66453716118516182</v>
      </c>
      <c r="M114" s="143">
        <f>IF(G114="x","x",(G114*1000000/VLOOKUP($C114,'Crisis Indicator Data'!$C$3:$H$198,5,FALSE)))</f>
        <v>0.27086783920919105</v>
      </c>
      <c r="N114" s="143">
        <f>IF(H114="x","x",(H114*1000000/VLOOKUP($C114,'Crisis Indicator Data'!$C$3:$H$198,5,FALSE)))</f>
        <v>4.5035097405158132E-2</v>
      </c>
      <c r="O114" s="143">
        <f>IF(I114="x","x",(I114*1000000/VLOOKUP($C114,'Crisis Indicator Data'!$C$3:$H$198,5,FALSE)))</f>
        <v>1.9559902200488997E-2</v>
      </c>
      <c r="P114" s="143">
        <f>IF(J114="x","x",(J114*1000000/VLOOKUP($C114,'Crisis Indicator Data'!$C$3:$H$198,5,FALSE)))</f>
        <v>0</v>
      </c>
      <c r="Q114" s="240">
        <f t="shared" si="10"/>
        <v>3</v>
      </c>
      <c r="R114" s="240">
        <f t="shared" si="11"/>
        <v>3.5</v>
      </c>
    </row>
    <row r="115" spans="1:18" x14ac:dyDescent="0.35">
      <c r="A115" s="149" t="str">
        <f>'Crisis Indicator Data'!A112</f>
        <v>Central Mediterranean Route</v>
      </c>
      <c r="B115" s="150" t="str">
        <f>'Crisis Indicator Data'!B112</f>
        <v>Regional crisis</v>
      </c>
      <c r="C115" s="150" t="str">
        <f>'Crisis Indicator Data'!C112</f>
        <v>REG007</v>
      </c>
      <c r="D115" s="150" t="str">
        <f>'Crisis Indicator Data'!D112</f>
        <v>Algeria,Tunisia,Libya,Italy</v>
      </c>
      <c r="E115" s="150" t="str">
        <f>'Crisis Indicator Data'!E112</f>
        <v>DZA,TUN,LBY,ITA</v>
      </c>
      <c r="F115" s="159" t="str">
        <f>IF('Crisis Indicator Data'!Q112="x","x",('Crisis Indicator Data'!Q112/1000000))</f>
        <v>x</v>
      </c>
      <c r="G115" s="159" t="str">
        <f>IF('Crisis Indicator Data'!R112="x","x",('Crisis Indicator Data'!R112/1000000))</f>
        <v>x</v>
      </c>
      <c r="H115" s="159" t="str">
        <f>IF('Crisis Indicator Data'!S112="x","x",('Crisis Indicator Data'!S112/1000000))</f>
        <v>x</v>
      </c>
      <c r="I115" s="159" t="str">
        <f>IF('Crisis Indicator Data'!T112="x","x",('Crisis Indicator Data'!T112/1000000))</f>
        <v>x</v>
      </c>
      <c r="J115" s="159" t="str">
        <f>IF('Crisis Indicator Data'!U112="x","x",('Crisis Indicator Data'!U112/1000000))</f>
        <v>x</v>
      </c>
      <c r="K115" s="246" t="str">
        <f t="shared" si="9"/>
        <v>x</v>
      </c>
      <c r="L115" s="143" t="str">
        <f>IF(F115="x","x",(F115*1000000/VLOOKUP($C115,'Crisis Indicator Data'!$C$3:$H$198,5,FALSE)))</f>
        <v>x</v>
      </c>
      <c r="M115" s="143" t="str">
        <f>IF(G115="x","x",(G115*1000000/VLOOKUP($C115,'Crisis Indicator Data'!$C$3:$H$198,5,FALSE)))</f>
        <v>x</v>
      </c>
      <c r="N115" s="143" t="str">
        <f>IF(H115="x","x",(H115*1000000/VLOOKUP($C115,'Crisis Indicator Data'!$C$3:$H$198,5,FALSE)))</f>
        <v>x</v>
      </c>
      <c r="O115" s="143" t="str">
        <f>IF(I115="x","x",(I115*1000000/VLOOKUP($C115,'Crisis Indicator Data'!$C$3:$H$198,5,FALSE)))</f>
        <v>x</v>
      </c>
      <c r="P115" s="143" t="str">
        <f>IF(J115="x","x",(J115*1000000/VLOOKUP($C115,'Crisis Indicator Data'!$C$3:$H$198,5,FALSE)))</f>
        <v>x</v>
      </c>
      <c r="Q115" s="240" t="str">
        <f t="shared" si="10"/>
        <v>x</v>
      </c>
      <c r="R115" s="240" t="str">
        <f t="shared" si="11"/>
        <v>x</v>
      </c>
    </row>
    <row r="116" spans="1:18" x14ac:dyDescent="0.35">
      <c r="A116" s="149" t="str">
        <f>'Crisis Indicator Data'!A113</f>
        <v>Western Mediterranean Route</v>
      </c>
      <c r="B116" s="150" t="str">
        <f>'Crisis Indicator Data'!B113</f>
        <v>Regional crisis</v>
      </c>
      <c r="C116" s="150" t="str">
        <f>'Crisis Indicator Data'!C113</f>
        <v>REG008</v>
      </c>
      <c r="D116" s="150" t="str">
        <f>'Crisis Indicator Data'!D113</f>
        <v>Algeria,Morocco,Spain</v>
      </c>
      <c r="E116" s="150" t="str">
        <f>'Crisis Indicator Data'!E113</f>
        <v>DZA,MAR,ESP</v>
      </c>
      <c r="F116" s="159" t="str">
        <f>IF('Crisis Indicator Data'!Q113="x","x",('Crisis Indicator Data'!Q113/1000000))</f>
        <v>x</v>
      </c>
      <c r="G116" s="159" t="str">
        <f>IF('Crisis Indicator Data'!R113="x","x",('Crisis Indicator Data'!R113/1000000))</f>
        <v>x</v>
      </c>
      <c r="H116" s="159" t="str">
        <f>IF('Crisis Indicator Data'!S113="x","x",('Crisis Indicator Data'!S113/1000000))</f>
        <v>x</v>
      </c>
      <c r="I116" s="159" t="str">
        <f>IF('Crisis Indicator Data'!T113="x","x",('Crisis Indicator Data'!T113/1000000))</f>
        <v>x</v>
      </c>
      <c r="J116" s="159" t="str">
        <f>IF('Crisis Indicator Data'!U113="x","x",('Crisis Indicator Data'!U113/1000000))</f>
        <v>x</v>
      </c>
      <c r="K116" s="246" t="str">
        <f t="shared" si="9"/>
        <v>x</v>
      </c>
      <c r="L116" s="143" t="str">
        <f>IF(F116="x","x",(F116*1000000/VLOOKUP($C116,'Crisis Indicator Data'!$C$3:$H$198,5,FALSE)))</f>
        <v>x</v>
      </c>
      <c r="M116" s="143" t="str">
        <f>IF(G116="x","x",(G116*1000000/VLOOKUP($C116,'Crisis Indicator Data'!$C$3:$H$198,5,FALSE)))</f>
        <v>x</v>
      </c>
      <c r="N116" s="143" t="str">
        <f>IF(H116="x","x",(H116*1000000/VLOOKUP($C116,'Crisis Indicator Data'!$C$3:$H$198,5,FALSE)))</f>
        <v>x</v>
      </c>
      <c r="O116" s="143" t="str">
        <f>IF(I116="x","x",(I116*1000000/VLOOKUP($C116,'Crisis Indicator Data'!$C$3:$H$198,5,FALSE)))</f>
        <v>x</v>
      </c>
      <c r="P116" s="143" t="str">
        <f>IF(J116="x","x",(J116*1000000/VLOOKUP($C116,'Crisis Indicator Data'!$C$3:$H$198,5,FALSE)))</f>
        <v>x</v>
      </c>
      <c r="Q116" s="240" t="str">
        <f t="shared" si="10"/>
        <v>x</v>
      </c>
      <c r="R116" s="240" t="str">
        <f t="shared" si="11"/>
        <v>x</v>
      </c>
    </row>
    <row r="117" spans="1:18" x14ac:dyDescent="0.35">
      <c r="A117" s="149" t="str">
        <f>'Crisis Indicator Data'!A114</f>
        <v>Rohingya Regional Crisis</v>
      </c>
      <c r="B117" s="150" t="str">
        <f>'Crisis Indicator Data'!B114</f>
        <v>Regional crisis</v>
      </c>
      <c r="C117" s="150" t="str">
        <f>'Crisis Indicator Data'!C114</f>
        <v>REG011</v>
      </c>
      <c r="D117" s="150" t="str">
        <f>'Crisis Indicator Data'!D114</f>
        <v>Bangladesh,Myanmar</v>
      </c>
      <c r="E117" s="150" t="str">
        <f>'Crisis Indicator Data'!E114</f>
        <v>BGD,MMR</v>
      </c>
      <c r="F117" s="159">
        <f>IF('Crisis Indicator Data'!Q114="x","x",('Crisis Indicator Data'!Q114/1000000))</f>
        <v>2.2999999999999998</v>
      </c>
      <c r="G117" s="159">
        <f>IF('Crisis Indicator Data'!R114="x","x",('Crisis Indicator Data'!R114/1000000))</f>
        <v>0</v>
      </c>
      <c r="H117" s="159">
        <f>IF('Crisis Indicator Data'!S114="x","x",('Crisis Indicator Data'!S114/1000000))</f>
        <v>1.468</v>
      </c>
      <c r="I117" s="159">
        <f>IF('Crisis Indicator Data'!T114="x","x",('Crisis Indicator Data'!T114/1000000))</f>
        <v>1.5529999999999999</v>
      </c>
      <c r="J117" s="159">
        <f>IF('Crisis Indicator Data'!U114="x","x",('Crisis Indicator Data'!U114/1000000))</f>
        <v>0</v>
      </c>
      <c r="K117" s="246">
        <f t="shared" si="9"/>
        <v>4.0999999999999996</v>
      </c>
      <c r="L117" s="143">
        <f>IF(F117="x","x",(F117*1000000/VLOOKUP($C117,'Crisis Indicator Data'!$C$3:$H$198,5,FALSE)))</f>
        <v>0.43224957714715279</v>
      </c>
      <c r="M117" s="143">
        <f>IF(G117="x","x",(G117*1000000/VLOOKUP($C117,'Crisis Indicator Data'!$C$3:$H$198,5,FALSE)))</f>
        <v>0</v>
      </c>
      <c r="N117" s="143">
        <f>IF(H117="x","x",(H117*1000000/VLOOKUP($C117,'Crisis Indicator Data'!$C$3:$H$198,5,FALSE)))</f>
        <v>0.27588799097913924</v>
      </c>
      <c r="O117" s="143">
        <f>IF(I117="x","x",(I117*1000000/VLOOKUP($C117,'Crisis Indicator Data'!$C$3:$H$198,5,FALSE)))</f>
        <v>0.29186243187370797</v>
      </c>
      <c r="P117" s="143">
        <f>IF(J117="x","x",(J117*1000000/VLOOKUP($C117,'Crisis Indicator Data'!$C$3:$H$198,5,FALSE)))</f>
        <v>0</v>
      </c>
      <c r="Q117" s="240">
        <f t="shared" si="10"/>
        <v>4</v>
      </c>
      <c r="R117" s="240">
        <f t="shared" si="11"/>
        <v>4.05</v>
      </c>
    </row>
    <row r="118" spans="1:18" x14ac:dyDescent="0.35">
      <c r="A118" s="149" t="str">
        <f>'Crisis Indicator Data'!A115</f>
        <v>Southern Africa Regional Food Security Crisis</v>
      </c>
      <c r="B118" s="150" t="str">
        <f>'Crisis Indicator Data'!B115</f>
        <v>Regional crisis</v>
      </c>
      <c r="C118" s="150" t="str">
        <f>'Crisis Indicator Data'!C115</f>
        <v>REG012</v>
      </c>
      <c r="D118" s="150" t="str">
        <f>'Crisis Indicator Data'!D115</f>
        <v>Lesotho,Madagascar,Malawi,Namibia,Eswatini,Zambia,Zimbabwe,Tanzania</v>
      </c>
      <c r="E118" s="150" t="str">
        <f>'Crisis Indicator Data'!E115</f>
        <v>LSO,MDG,MWI,NAM,SWZ,ZMB,ZWE,TZA</v>
      </c>
      <c r="F118" s="159">
        <f>IF('Crisis Indicator Data'!Q115="x","x",('Crisis Indicator Data'!Q115/1000000))</f>
        <v>31.423999999999999</v>
      </c>
      <c r="G118" s="159">
        <f>IF('Crisis Indicator Data'!R115="x","x",('Crisis Indicator Data'!R115/1000000))</f>
        <v>16.486000000000001</v>
      </c>
      <c r="H118" s="159">
        <f>IF('Crisis Indicator Data'!S115="x","x",('Crisis Indicator Data'!S115/1000000))</f>
        <v>12.407</v>
      </c>
      <c r="I118" s="159">
        <f>IF('Crisis Indicator Data'!T115="x","x",('Crisis Indicator Data'!T115/1000000))</f>
        <v>1.5009999999999999</v>
      </c>
      <c r="J118" s="159">
        <f>IF('Crisis Indicator Data'!U115="x","x",('Crisis Indicator Data'!U115/1000000))</f>
        <v>0</v>
      </c>
      <c r="K118" s="246">
        <f t="shared" si="9"/>
        <v>5</v>
      </c>
      <c r="L118" s="143">
        <f>IF(F118="x","x",(F118*1000000/VLOOKUP($C118,'Crisis Indicator Data'!$C$3:$H$198,5,FALSE)))</f>
        <v>0.50833090685560844</v>
      </c>
      <c r="M118" s="143">
        <f>IF(G118="x","x",(G118*1000000/VLOOKUP($C118,'Crisis Indicator Data'!$C$3:$H$198,5,FALSE)))</f>
        <v>0.26668607848846615</v>
      </c>
      <c r="N118" s="143">
        <f>IF(H118="x","x",(H118*1000000/VLOOKUP($C118,'Crisis Indicator Data'!$C$3:$H$198,5,FALSE)))</f>
        <v>0.20070206088841439</v>
      </c>
      <c r="O118" s="143">
        <f>IF(I118="x","x",(I118*1000000/VLOOKUP($C118,'Crisis Indicator Data'!$C$3:$H$198,5,FALSE)))</f>
        <v>2.428095376751108E-2</v>
      </c>
      <c r="P118" s="143">
        <f>IF(J118="x","x",(J118*1000000/VLOOKUP($C118,'Crisis Indicator Data'!$C$3:$H$198,5,FALSE)))</f>
        <v>0</v>
      </c>
      <c r="Q118" s="240">
        <f t="shared" si="10"/>
        <v>3</v>
      </c>
      <c r="R118" s="240">
        <f t="shared" si="11"/>
        <v>4</v>
      </c>
    </row>
    <row r="119" spans="1:18" x14ac:dyDescent="0.35">
      <c r="A119" s="149" t="str">
        <f>'Crisis Indicator Data'!A116</f>
        <v>Nagorno-Karabakh Conflict</v>
      </c>
      <c r="B119" s="150" t="str">
        <f>'Crisis Indicator Data'!B116</f>
        <v>Regional crisis</v>
      </c>
      <c r="C119" s="150" t="str">
        <f>'Crisis Indicator Data'!C116</f>
        <v>REG013</v>
      </c>
      <c r="D119" s="150" t="str">
        <f>'Crisis Indicator Data'!D116</f>
        <v>Armenia,Azerbaijan</v>
      </c>
      <c r="E119" s="150" t="str">
        <f>'Crisis Indicator Data'!E116</f>
        <v>ARM,AZE</v>
      </c>
      <c r="F119" s="159">
        <f>IF('Crisis Indicator Data'!Q116="x","x",('Crisis Indicator Data'!Q116/1000000))</f>
        <v>1.593</v>
      </c>
      <c r="G119" s="159">
        <f>IF('Crisis Indicator Data'!R116="x","x",('Crisis Indicator Data'!R116/1000000))</f>
        <v>2.8330000000000002</v>
      </c>
      <c r="H119" s="159">
        <f>IF('Crisis Indicator Data'!S116="x","x",('Crisis Indicator Data'!S116/1000000))</f>
        <v>2.7E-2</v>
      </c>
      <c r="I119" s="159">
        <f>IF('Crisis Indicator Data'!T116="x","x",('Crisis Indicator Data'!T116/1000000))</f>
        <v>0</v>
      </c>
      <c r="J119" s="159">
        <f>IF('Crisis Indicator Data'!U116="x","x",('Crisis Indicator Data'!U116/1000000))</f>
        <v>0</v>
      </c>
      <c r="K119" s="246">
        <f t="shared" si="9"/>
        <v>0.7</v>
      </c>
      <c r="L119" s="143">
        <f>IF(F119="x","x",(F119*1000000/VLOOKUP($C119,'Crisis Indicator Data'!$C$3:$H$198,5,FALSE)))</f>
        <v>0.35781671159029649</v>
      </c>
      <c r="M119" s="143">
        <f>IF(G119="x","x",(G119*1000000/VLOOKUP($C119,'Crisis Indicator Data'!$C$3:$H$198,5,FALSE)))</f>
        <v>0.63634321653189574</v>
      </c>
      <c r="N119" s="143">
        <f>IF(H119="x","x",(H119*1000000/VLOOKUP($C119,'Crisis Indicator Data'!$C$3:$H$198,5,FALSE)))</f>
        <v>6.0646900269541778E-3</v>
      </c>
      <c r="O119" s="143">
        <f>IF(I119="x","x",(I119*1000000/VLOOKUP($C119,'Crisis Indicator Data'!$C$3:$H$198,5,FALSE)))</f>
        <v>0</v>
      </c>
      <c r="P119" s="143">
        <f>IF(J119="x","x",(J119*1000000/VLOOKUP($C119,'Crisis Indicator Data'!$C$3:$H$198,5,FALSE)))</f>
        <v>0</v>
      </c>
      <c r="Q119" s="240">
        <f t="shared" si="10"/>
        <v>2</v>
      </c>
      <c r="R119" s="240">
        <f t="shared" si="11"/>
        <v>1.35</v>
      </c>
    </row>
    <row r="120" spans="1:18" x14ac:dyDescent="0.35">
      <c r="A120" s="149" t="str">
        <f>'Crisis Indicator Data'!A117</f>
        <v>Eastern Africa Regional Drought Crisis</v>
      </c>
      <c r="B120" s="150" t="str">
        <f>'Crisis Indicator Data'!B117</f>
        <v>Regional crisis</v>
      </c>
      <c r="C120" s="150" t="str">
        <f>'Crisis Indicator Data'!C117</f>
        <v>REG014</v>
      </c>
      <c r="D120" s="150" t="str">
        <f>'Crisis Indicator Data'!D117</f>
        <v>Ethiopia,Somalia,Kenya</v>
      </c>
      <c r="E120" s="150" t="str">
        <f>'Crisis Indicator Data'!E117</f>
        <v>ETH,SOM,KEN</v>
      </c>
      <c r="F120" s="159">
        <f>IF('Crisis Indicator Data'!Q117="x","x",('Crisis Indicator Data'!Q117/1000000))</f>
        <v>57.258000000000003</v>
      </c>
      <c r="G120" s="159">
        <f>IF('Crisis Indicator Data'!R117="x","x",('Crisis Indicator Data'!R117/1000000))</f>
        <v>30.047999999999998</v>
      </c>
      <c r="H120" s="159">
        <f>IF('Crisis Indicator Data'!S117="x","x",('Crisis Indicator Data'!S117/1000000))</f>
        <v>6.5910000000000002</v>
      </c>
      <c r="I120" s="159">
        <f>IF('Crisis Indicator Data'!T117="x","x",('Crisis Indicator Data'!T117/1000000))</f>
        <v>1.1839999999999999</v>
      </c>
      <c r="J120" s="159">
        <f>IF('Crisis Indicator Data'!U117="x","x",('Crisis Indicator Data'!U117/1000000))</f>
        <v>0</v>
      </c>
      <c r="K120" s="246">
        <f t="shared" si="9"/>
        <v>4.8</v>
      </c>
      <c r="L120" s="143">
        <f>IF(F120="x","x",(F120*1000000/VLOOKUP($C120,'Crisis Indicator Data'!$C$3:$H$198,5,FALSE)))</f>
        <v>0.60220233274786761</v>
      </c>
      <c r="M120" s="143">
        <f>IF(G120="x","x",(G120*1000000/VLOOKUP($C120,'Crisis Indicator Data'!$C$3:$H$198,5,FALSE)))</f>
        <v>0.31602528370547217</v>
      </c>
      <c r="N120" s="143">
        <f>IF(H120="x","x",(H120*1000000/VLOOKUP($C120,'Crisis Indicator Data'!$C$3:$H$198,5,FALSE)))</f>
        <v>6.9319843081162374E-2</v>
      </c>
      <c r="O120" s="143">
        <f>IF(I120="x","x",(I120*1000000/VLOOKUP($C120,'Crisis Indicator Data'!$C$3:$H$198,5,FALSE)))</f>
        <v>1.2452540465497838E-2</v>
      </c>
      <c r="P120" s="143">
        <f>IF(J120="x","x",(J120*1000000/VLOOKUP($C120,'Crisis Indicator Data'!$C$3:$H$198,5,FALSE)))</f>
        <v>0</v>
      </c>
      <c r="Q120" s="240">
        <f t="shared" si="10"/>
        <v>3</v>
      </c>
      <c r="R120" s="240">
        <f t="shared" si="11"/>
        <v>3.9</v>
      </c>
    </row>
    <row r="121" spans="1:18" x14ac:dyDescent="0.35">
      <c r="A121" s="149" t="str">
        <f>'Crisis Indicator Data'!A118</f>
        <v>Displacement from Ukraine conflict in Romania</v>
      </c>
      <c r="B121" s="150" t="str">
        <f>'Crisis Indicator Data'!B118</f>
        <v>International displacement</v>
      </c>
      <c r="C121" s="150" t="str">
        <f>'Crisis Indicator Data'!C118</f>
        <v>ROU002</v>
      </c>
      <c r="D121" s="150" t="str">
        <f>'Crisis Indicator Data'!D118</f>
        <v>Romania</v>
      </c>
      <c r="E121" s="150" t="str">
        <f>'Crisis Indicator Data'!E118</f>
        <v>ROU</v>
      </c>
      <c r="F121" s="159">
        <f>IF('Crisis Indicator Data'!Q118="x","x",('Crisis Indicator Data'!Q118/1000000))</f>
        <v>5.0490000000000004</v>
      </c>
      <c r="G121" s="159">
        <f>IF('Crisis Indicator Data'!R118="x","x",('Crisis Indicator Data'!R118/1000000))</f>
        <v>8.5000000000000006E-2</v>
      </c>
      <c r="H121" s="159">
        <f>IF('Crisis Indicator Data'!S118="x","x",('Crisis Indicator Data'!S118/1000000))</f>
        <v>0</v>
      </c>
      <c r="I121" s="159">
        <f>IF('Crisis Indicator Data'!T118="x","x",('Crisis Indicator Data'!T118/1000000))</f>
        <v>0</v>
      </c>
      <c r="J121" s="159">
        <f>IF('Crisis Indicator Data'!U118="x","x",('Crisis Indicator Data'!U118/1000000))</f>
        <v>0</v>
      </c>
      <c r="K121" s="246">
        <f t="shared" si="9"/>
        <v>0</v>
      </c>
      <c r="L121" s="143">
        <f>IF(F121="x","x",(F121*1000000/VLOOKUP($C121,'Crisis Indicator Data'!$C$3:$H$198,5,FALSE)))</f>
        <v>0.98325219084712756</v>
      </c>
      <c r="M121" s="143">
        <f>IF(G121="x","x",(G121*1000000/VLOOKUP($C121,'Crisis Indicator Data'!$C$3:$H$198,5,FALSE)))</f>
        <v>1.6553067185978577E-2</v>
      </c>
      <c r="N121" s="143">
        <f>IF(H121="x","x",(H121*1000000/VLOOKUP($C121,'Crisis Indicator Data'!$C$3:$H$198,5,FALSE)))</f>
        <v>0</v>
      </c>
      <c r="O121" s="143">
        <f>IF(I121="x","x",(I121*1000000/VLOOKUP($C121,'Crisis Indicator Data'!$C$3:$H$198,5,FALSE)))</f>
        <v>0</v>
      </c>
      <c r="P121" s="143">
        <f>IF(J121="x","x",(J121*1000000/VLOOKUP($C121,'Crisis Indicator Data'!$C$3:$H$198,5,FALSE)))</f>
        <v>0</v>
      </c>
      <c r="Q121" s="240">
        <f t="shared" si="10"/>
        <v>1</v>
      </c>
      <c r="R121" s="240">
        <f t="shared" si="11"/>
        <v>0.5</v>
      </c>
    </row>
    <row r="122" spans="1:18" x14ac:dyDescent="0.35">
      <c r="A122" s="149" t="str">
        <f>'Crisis Indicator Data'!A119</f>
        <v>Burundi and DRC refugees in Rwanda</v>
      </c>
      <c r="B122" s="150" t="str">
        <f>'Crisis Indicator Data'!B119</f>
        <v>International displacement</v>
      </c>
      <c r="C122" s="150" t="str">
        <f>'Crisis Indicator Data'!C119</f>
        <v>RWA002</v>
      </c>
      <c r="D122" s="150" t="str">
        <f>'Crisis Indicator Data'!D119</f>
        <v>Rwanda</v>
      </c>
      <c r="E122" s="150" t="str">
        <f>'Crisis Indicator Data'!E119</f>
        <v>RWA</v>
      </c>
      <c r="F122" s="159">
        <f>IF('Crisis Indicator Data'!Q119="x","x",('Crisis Indicator Data'!Q119/1000000))</f>
        <v>2.242</v>
      </c>
      <c r="G122" s="159">
        <f>IF('Crisis Indicator Data'!R119="x","x",('Crisis Indicator Data'!R119/1000000))</f>
        <v>0</v>
      </c>
      <c r="H122" s="159">
        <f>IF('Crisis Indicator Data'!S119="x","x",('Crisis Indicator Data'!S119/1000000))</f>
        <v>0.127</v>
      </c>
      <c r="I122" s="159">
        <f>IF('Crisis Indicator Data'!T119="x","x",('Crisis Indicator Data'!T119/1000000))</f>
        <v>0</v>
      </c>
      <c r="J122" s="159">
        <f>IF('Crisis Indicator Data'!U119="x","x",('Crisis Indicator Data'!U119/1000000))</f>
        <v>0</v>
      </c>
      <c r="K122" s="246">
        <f t="shared" si="9"/>
        <v>1.8</v>
      </c>
      <c r="L122" s="143">
        <f>IF(F122="x","x",(F122*1000000/VLOOKUP($C122,'Crisis Indicator Data'!$C$3:$H$198,5,FALSE)))</f>
        <v>0.94639088222878853</v>
      </c>
      <c r="M122" s="143">
        <f>IF(G122="x","x",(G122*1000000/VLOOKUP($C122,'Crisis Indicator Data'!$C$3:$H$198,5,FALSE)))</f>
        <v>0</v>
      </c>
      <c r="N122" s="143">
        <f>IF(H122="x","x",(H122*1000000/VLOOKUP($C122,'Crisis Indicator Data'!$C$3:$H$198,5,FALSE)))</f>
        <v>5.3609117771211481E-2</v>
      </c>
      <c r="O122" s="143">
        <f>IF(I122="x","x",(I122*1000000/VLOOKUP($C122,'Crisis Indicator Data'!$C$3:$H$198,5,FALSE)))</f>
        <v>0</v>
      </c>
      <c r="P122" s="143">
        <f>IF(J122="x","x",(J122*1000000/VLOOKUP($C122,'Crisis Indicator Data'!$C$3:$H$198,5,FALSE)))</f>
        <v>0</v>
      </c>
      <c r="Q122" s="240">
        <f t="shared" si="10"/>
        <v>3</v>
      </c>
      <c r="R122" s="240">
        <f t="shared" si="11"/>
        <v>2.4</v>
      </c>
    </row>
    <row r="123" spans="1:18" x14ac:dyDescent="0.35">
      <c r="A123" s="149" t="str">
        <f>'Crisis Indicator Data'!A120</f>
        <v>Complex crisis in Sudan</v>
      </c>
      <c r="B123" s="150" t="str">
        <f>'Crisis Indicator Data'!B120</f>
        <v>Multiple crises country</v>
      </c>
      <c r="C123" s="150" t="str">
        <f>'Crisis Indicator Data'!C120</f>
        <v>SDN001</v>
      </c>
      <c r="D123" s="150" t="str">
        <f>'Crisis Indicator Data'!D120</f>
        <v>Sudan</v>
      </c>
      <c r="E123" s="150" t="str">
        <f>'Crisis Indicator Data'!E120</f>
        <v>SDN</v>
      </c>
      <c r="F123" s="159">
        <f>IF('Crisis Indicator Data'!Q120="x","x",('Crisis Indicator Data'!Q120/1000000))</f>
        <v>17.899999999999999</v>
      </c>
      <c r="G123" s="159">
        <f>IF('Crisis Indicator Data'!R120="x","x",('Crisis Indicator Data'!R120/1000000))</f>
        <v>15.8</v>
      </c>
      <c r="H123" s="159">
        <f>IF('Crisis Indicator Data'!S120="x","x",('Crisis Indicator Data'!S120/1000000))</f>
        <v>6.2</v>
      </c>
      <c r="I123" s="159">
        <f>IF('Crisis Indicator Data'!T120="x","x",('Crisis Indicator Data'!T120/1000000))</f>
        <v>6.2</v>
      </c>
      <c r="J123" s="159">
        <f>IF('Crisis Indicator Data'!U120="x","x",('Crisis Indicator Data'!U120/1000000))</f>
        <v>1.9</v>
      </c>
      <c r="K123" s="246">
        <f t="shared" si="9"/>
        <v>5</v>
      </c>
      <c r="L123" s="143">
        <f>IF(F123="x","x",(F123*1000000/VLOOKUP($C123,'Crisis Indicator Data'!$C$3:$H$198,5,FALSE)))</f>
        <v>0.37291666666666667</v>
      </c>
      <c r="M123" s="143">
        <f>IF(G123="x","x",(G123*1000000/VLOOKUP($C123,'Crisis Indicator Data'!$C$3:$H$198,5,FALSE)))</f>
        <v>0.32916666666666666</v>
      </c>
      <c r="N123" s="143">
        <f>IF(H123="x","x",(H123*1000000/VLOOKUP($C123,'Crisis Indicator Data'!$C$3:$H$198,5,FALSE)))</f>
        <v>0.12916666666666668</v>
      </c>
      <c r="O123" s="143">
        <f>IF(I123="x","x",(I123*1000000/VLOOKUP($C123,'Crisis Indicator Data'!$C$3:$H$198,5,FALSE)))</f>
        <v>0.12916666666666668</v>
      </c>
      <c r="P123" s="143">
        <f>IF(J123="x","x",(J123*1000000/VLOOKUP($C123,'Crisis Indicator Data'!$C$3:$H$198,5,FALSE)))</f>
        <v>3.9583333333333331E-2</v>
      </c>
      <c r="Q123" s="240">
        <f t="shared" si="10"/>
        <v>4</v>
      </c>
      <c r="R123" s="240">
        <f t="shared" si="11"/>
        <v>4.5</v>
      </c>
    </row>
    <row r="124" spans="1:18" x14ac:dyDescent="0.35">
      <c r="A124" s="149" t="str">
        <f>'Crisis Indicator Data'!A121</f>
        <v>Refugees in Sudan</v>
      </c>
      <c r="B124" s="150" t="str">
        <f>'Crisis Indicator Data'!B121</f>
        <v>International displacement</v>
      </c>
      <c r="C124" s="150" t="str">
        <f>'Crisis Indicator Data'!C121</f>
        <v>SDN005</v>
      </c>
      <c r="D124" s="150" t="str">
        <f>'Crisis Indicator Data'!D121</f>
        <v>Sudan</v>
      </c>
      <c r="E124" s="150" t="str">
        <f>'Crisis Indicator Data'!E121</f>
        <v>SDN</v>
      </c>
      <c r="F124" s="159">
        <f>IF('Crisis Indicator Data'!Q121="x","x",('Crisis Indicator Data'!Q121/1000000))</f>
        <v>0</v>
      </c>
      <c r="G124" s="159">
        <f>IF('Crisis Indicator Data'!R121="x","x",('Crisis Indicator Data'!R121/1000000))</f>
        <v>11.868</v>
      </c>
      <c r="H124" s="159">
        <f>IF('Crisis Indicator Data'!S121="x","x",('Crisis Indicator Data'!S121/1000000))</f>
        <v>1.139</v>
      </c>
      <c r="I124" s="159">
        <f>IF('Crisis Indicator Data'!T121="x","x",('Crisis Indicator Data'!T121/1000000))</f>
        <v>0</v>
      </c>
      <c r="J124" s="159">
        <f>IF('Crisis Indicator Data'!U121="x","x",('Crisis Indicator Data'!U121/1000000))</f>
        <v>0</v>
      </c>
      <c r="K124" s="246">
        <f t="shared" si="9"/>
        <v>3.4</v>
      </c>
      <c r="L124" s="143">
        <f>IF(F124="x","x",(F124*1000000/VLOOKUP($C124,'Crisis Indicator Data'!$C$3:$H$198,5,FALSE)))</f>
        <v>0</v>
      </c>
      <c r="M124" s="143">
        <f>IF(G124="x","x",(G124*1000000/VLOOKUP($C124,'Crisis Indicator Data'!$C$3:$H$198,5,FALSE)))</f>
        <v>0.91243176750980237</v>
      </c>
      <c r="N124" s="143">
        <f>IF(H124="x","x",(H124*1000000/VLOOKUP($C124,'Crisis Indicator Data'!$C$3:$H$198,5,FALSE)))</f>
        <v>8.7568232490197587E-2</v>
      </c>
      <c r="O124" s="143">
        <f>IF(I124="x","x",(I124*1000000/VLOOKUP($C124,'Crisis Indicator Data'!$C$3:$H$198,5,FALSE)))</f>
        <v>0</v>
      </c>
      <c r="P124" s="143">
        <f>IF(J124="x","x",(J124*1000000/VLOOKUP($C124,'Crisis Indicator Data'!$C$3:$H$198,5,FALSE)))</f>
        <v>0</v>
      </c>
      <c r="Q124" s="240">
        <f t="shared" si="10"/>
        <v>3</v>
      </c>
      <c r="R124" s="240">
        <f t="shared" si="11"/>
        <v>3.2</v>
      </c>
    </row>
    <row r="125" spans="1:18" x14ac:dyDescent="0.35">
      <c r="A125" s="149" t="str">
        <f>'Crisis Indicator Data'!A122</f>
        <v>Violence in Darfur and Kordofan regions</v>
      </c>
      <c r="B125" s="150" t="str">
        <f>'Crisis Indicator Data'!B122</f>
        <v>Other type of violence</v>
      </c>
      <c r="C125" s="150" t="str">
        <f>'Crisis Indicator Data'!C122</f>
        <v>SDN008</v>
      </c>
      <c r="D125" s="150" t="str">
        <f>'Crisis Indicator Data'!D122</f>
        <v>Sudan</v>
      </c>
      <c r="E125" s="150" t="str">
        <f>'Crisis Indicator Data'!E122</f>
        <v>SDN</v>
      </c>
      <c r="F125" s="159">
        <f>IF('Crisis Indicator Data'!Q122="x","x",('Crisis Indicator Data'!Q122/1000000))</f>
        <v>3.379</v>
      </c>
      <c r="G125" s="159">
        <f>IF('Crisis Indicator Data'!R122="x","x",('Crisis Indicator Data'!R122/1000000))</f>
        <v>5.7249999999999996</v>
      </c>
      <c r="H125" s="159">
        <f>IF('Crisis Indicator Data'!S122="x","x",('Crisis Indicator Data'!S122/1000000))</f>
        <v>2.98</v>
      </c>
      <c r="I125" s="159">
        <f>IF('Crisis Indicator Data'!T122="x","x",('Crisis Indicator Data'!T122/1000000))</f>
        <v>4.16</v>
      </c>
      <c r="J125" s="159">
        <f>IF('Crisis Indicator Data'!U122="x","x",('Crisis Indicator Data'!U122/1000000))</f>
        <v>0.9</v>
      </c>
      <c r="K125" s="246">
        <f t="shared" si="9"/>
        <v>4.8</v>
      </c>
      <c r="L125" s="143">
        <f>IF(F125="x","x",(F125*1000000/VLOOKUP($C125,'Crisis Indicator Data'!$C$3:$H$198,5,FALSE)))</f>
        <v>0.19709519365375641</v>
      </c>
      <c r="M125" s="143">
        <f>IF(G125="x","x",(G125*1000000/VLOOKUP($C125,'Crisis Indicator Data'!$C$3:$H$198,5,FALSE)))</f>
        <v>0.33393607092860478</v>
      </c>
      <c r="N125" s="143">
        <f>IF(H125="x","x",(H125*1000000/VLOOKUP($C125,'Crisis Indicator Data'!$C$3:$H$198,5,FALSE)))</f>
        <v>0.17382174521698554</v>
      </c>
      <c r="O125" s="143">
        <f>IF(I125="x","x",(I125*1000000/VLOOKUP($C125,'Crisis Indicator Data'!$C$3:$H$198,5,FALSE)))</f>
        <v>0.24265048996733551</v>
      </c>
      <c r="P125" s="143">
        <f>IF(J125="x","x",(J125*1000000/VLOOKUP($C125,'Crisis Indicator Data'!$C$3:$H$198,5,FALSE)))</f>
        <v>5.2496500233317776E-2</v>
      </c>
      <c r="Q125" s="240">
        <f t="shared" si="10"/>
        <v>5</v>
      </c>
      <c r="R125" s="240">
        <f t="shared" si="11"/>
        <v>4.9000000000000004</v>
      </c>
    </row>
    <row r="126" spans="1:18" x14ac:dyDescent="0.35">
      <c r="A126" s="149" t="str">
        <f>'Crisis Indicator Data'!A123</f>
        <v>Drought in Senegal</v>
      </c>
      <c r="B126" s="150" t="str">
        <f>'Crisis Indicator Data'!B123</f>
        <v>Drought</v>
      </c>
      <c r="C126" s="150" t="str">
        <f>'Crisis Indicator Data'!C123</f>
        <v>SEN002</v>
      </c>
      <c r="D126" s="150" t="str">
        <f>'Crisis Indicator Data'!D123</f>
        <v>Senegal</v>
      </c>
      <c r="E126" s="150" t="str">
        <f>'Crisis Indicator Data'!E123</f>
        <v>SEN</v>
      </c>
      <c r="F126" s="159">
        <f>IF('Crisis Indicator Data'!Q123="x","x",('Crisis Indicator Data'!Q123/1000000))</f>
        <v>14.106</v>
      </c>
      <c r="G126" s="159">
        <f>IF('Crisis Indicator Data'!R123="x","x",('Crisis Indicator Data'!R123/1000000))</f>
        <v>3.0840000000000001</v>
      </c>
      <c r="H126" s="159">
        <f>IF('Crisis Indicator Data'!S123="x","x",('Crisis Indicator Data'!S123/1000000))</f>
        <v>0.54800000000000004</v>
      </c>
      <c r="I126" s="159">
        <f>IF('Crisis Indicator Data'!T123="x","x",('Crisis Indicator Data'!T123/1000000))</f>
        <v>1E-3</v>
      </c>
      <c r="J126" s="159">
        <f>IF('Crisis Indicator Data'!U123="x","x",('Crisis Indicator Data'!U123/1000000))</f>
        <v>0</v>
      </c>
      <c r="K126" s="246">
        <f t="shared" si="9"/>
        <v>2.9</v>
      </c>
      <c r="L126" s="143">
        <f>IF(F126="x","x",(F126*1000000/VLOOKUP($C126,'Crisis Indicator Data'!$C$3:$H$198,5,FALSE)))</f>
        <v>0.79519702350752575</v>
      </c>
      <c r="M126" s="143">
        <f>IF(G126="x","x",(G126*1000000/VLOOKUP($C126,'Crisis Indicator Data'!$C$3:$H$198,5,FALSE)))</f>
        <v>0.17385421951631996</v>
      </c>
      <c r="N126" s="143">
        <f>IF(H126="x","x",(H126*1000000/VLOOKUP($C126,'Crisis Indicator Data'!$C$3:$H$198,5,FALSE)))</f>
        <v>3.0892384012627543E-2</v>
      </c>
      <c r="O126" s="143">
        <f>IF(I126="x","x",(I126*1000000/VLOOKUP($C126,'Crisis Indicator Data'!$C$3:$H$198,5,FALSE)))</f>
        <v>5.6372963526692597E-5</v>
      </c>
      <c r="P126" s="143">
        <f>IF(J126="x","x",(J126*1000000/VLOOKUP($C126,'Crisis Indicator Data'!$C$3:$H$198,5,FALSE)))</f>
        <v>0</v>
      </c>
      <c r="Q126" s="240">
        <f t="shared" si="10"/>
        <v>2</v>
      </c>
      <c r="R126" s="240">
        <f t="shared" si="11"/>
        <v>2.4500000000000002</v>
      </c>
    </row>
    <row r="127" spans="1:18" x14ac:dyDescent="0.35">
      <c r="A127" s="149" t="str">
        <f>'Crisis Indicator Data'!A124</f>
        <v>Complex crisis in El Salvador</v>
      </c>
      <c r="B127" s="150" t="str">
        <f>'Crisis Indicator Data'!B124</f>
        <v>Complex crisis</v>
      </c>
      <c r="C127" s="150" t="str">
        <f>'Crisis Indicator Data'!C124</f>
        <v>SLV001</v>
      </c>
      <c r="D127" s="150" t="str">
        <f>'Crisis Indicator Data'!D124</f>
        <v>El Salvador</v>
      </c>
      <c r="E127" s="150" t="str">
        <f>'Crisis Indicator Data'!E124</f>
        <v>SLV</v>
      </c>
      <c r="F127" s="159">
        <f>IF('Crisis Indicator Data'!Q124="x","x",('Crisis Indicator Data'!Q124/1000000))</f>
        <v>3.5</v>
      </c>
      <c r="G127" s="159">
        <f>IF('Crisis Indicator Data'!R124="x","x",('Crisis Indicator Data'!R124/1000000))</f>
        <v>1.5</v>
      </c>
      <c r="H127" s="159">
        <f>IF('Crisis Indicator Data'!S124="x","x",('Crisis Indicator Data'!S124/1000000))</f>
        <v>1.7</v>
      </c>
      <c r="I127" s="159">
        <f>IF('Crisis Indicator Data'!T124="x","x",('Crisis Indicator Data'!T124/1000000))</f>
        <v>0</v>
      </c>
      <c r="J127" s="159">
        <f>IF('Crisis Indicator Data'!U124="x","x",('Crisis Indicator Data'!U124/1000000))</f>
        <v>0</v>
      </c>
      <c r="K127" s="246">
        <f t="shared" si="9"/>
        <v>3.7</v>
      </c>
      <c r="L127" s="143">
        <f>IF(F127="x","x",(F127*1000000/VLOOKUP($C127,'Crisis Indicator Data'!$C$3:$H$198,5,FALSE)))</f>
        <v>0.52238805970149249</v>
      </c>
      <c r="M127" s="143">
        <f>IF(G127="x","x",(G127*1000000/VLOOKUP($C127,'Crisis Indicator Data'!$C$3:$H$198,5,FALSE)))</f>
        <v>0.22388059701492538</v>
      </c>
      <c r="N127" s="143">
        <f>IF(H127="x","x",(H127*1000000/VLOOKUP($C127,'Crisis Indicator Data'!$C$3:$H$198,5,FALSE)))</f>
        <v>0.2537313432835821</v>
      </c>
      <c r="O127" s="143">
        <f>IF(I127="x","x",(I127*1000000/VLOOKUP($C127,'Crisis Indicator Data'!$C$3:$H$198,5,FALSE)))</f>
        <v>0</v>
      </c>
      <c r="P127" s="143">
        <f>IF(J127="x","x",(J127*1000000/VLOOKUP($C127,'Crisis Indicator Data'!$C$3:$H$198,5,FALSE)))</f>
        <v>0</v>
      </c>
      <c r="Q127" s="240">
        <f t="shared" si="10"/>
        <v>3</v>
      </c>
      <c r="R127" s="240">
        <f t="shared" si="11"/>
        <v>3.35</v>
      </c>
    </row>
    <row r="128" spans="1:18" x14ac:dyDescent="0.35">
      <c r="A128" s="149" t="str">
        <f>'Crisis Indicator Data'!A125</f>
        <v>Complex crisis in Somalia</v>
      </c>
      <c r="B128" s="150" t="str">
        <f>'Crisis Indicator Data'!B125</f>
        <v>Complex crisis</v>
      </c>
      <c r="C128" s="150" t="str">
        <f>'Crisis Indicator Data'!C125</f>
        <v>SOM001</v>
      </c>
      <c r="D128" s="150" t="str">
        <f>'Crisis Indicator Data'!D125</f>
        <v>Somalia</v>
      </c>
      <c r="E128" s="150" t="str">
        <f>'Crisis Indicator Data'!E125</f>
        <v>SOM</v>
      </c>
      <c r="F128" s="159">
        <f>IF('Crisis Indicator Data'!Q125="x","x",('Crisis Indicator Data'!Q125/1000000))</f>
        <v>1.9E-2</v>
      </c>
      <c r="G128" s="159">
        <f>IF('Crisis Indicator Data'!R125="x","x",('Crisis Indicator Data'!R125/1000000))</f>
        <v>8</v>
      </c>
      <c r="H128" s="159">
        <f>IF('Crisis Indicator Data'!S125="x","x",('Crisis Indicator Data'!S125/1000000))</f>
        <v>5.915</v>
      </c>
      <c r="I128" s="159">
        <f>IF('Crisis Indicator Data'!T125="x","x",('Crisis Indicator Data'!T125/1000000))</f>
        <v>1.74</v>
      </c>
      <c r="J128" s="159">
        <f>IF('Crisis Indicator Data'!U125="x","x",('Crisis Indicator Data'!U125/1000000))</f>
        <v>8.1000000000000003E-2</v>
      </c>
      <c r="K128" s="246">
        <f t="shared" si="9"/>
        <v>4.8</v>
      </c>
      <c r="L128" s="143">
        <f>IF(F128="x","x",(F128*1000000/VLOOKUP($C128,'Crisis Indicator Data'!$C$3:$H$198,5,FALSE)))</f>
        <v>1.2059663598857505E-3</v>
      </c>
      <c r="M128" s="143">
        <f>IF(G128="x","x",(G128*1000000/VLOOKUP($C128,'Crisis Indicator Data'!$C$3:$H$198,5,FALSE)))</f>
        <v>0.50777530942557914</v>
      </c>
      <c r="N128" s="143">
        <f>IF(H128="x","x",(H128*1000000/VLOOKUP($C128,'Crisis Indicator Data'!$C$3:$H$198,5,FALSE)))</f>
        <v>0.37543636940653763</v>
      </c>
      <c r="O128" s="143">
        <f>IF(I128="x","x",(I128*1000000/VLOOKUP($C128,'Crisis Indicator Data'!$C$3:$H$198,5,FALSE)))</f>
        <v>0.11044112980006347</v>
      </c>
      <c r="P128" s="143">
        <f>IF(J128="x","x",(J128*1000000/VLOOKUP($C128,'Crisis Indicator Data'!$C$3:$H$198,5,FALSE)))</f>
        <v>5.1412250079339895E-3</v>
      </c>
      <c r="Q128" s="240">
        <f t="shared" si="10"/>
        <v>4</v>
      </c>
      <c r="R128" s="240">
        <f t="shared" si="11"/>
        <v>4.4000000000000004</v>
      </c>
    </row>
    <row r="129" spans="1:18" x14ac:dyDescent="0.35">
      <c r="A129" s="149" t="str">
        <f>'Crisis Indicator Data'!A126</f>
        <v>Mixed Migration Flows in Somalia</v>
      </c>
      <c r="B129" s="150" t="str">
        <f>'Crisis Indicator Data'!B126</f>
        <v>International displacement</v>
      </c>
      <c r="C129" s="150" t="str">
        <f>'Crisis Indicator Data'!C126</f>
        <v>SOM002</v>
      </c>
      <c r="D129" s="150" t="str">
        <f>'Crisis Indicator Data'!D126</f>
        <v>Somalia</v>
      </c>
      <c r="E129" s="150" t="str">
        <f>'Crisis Indicator Data'!E126</f>
        <v>SOM</v>
      </c>
      <c r="F129" s="159">
        <f>IF('Crisis Indicator Data'!Q126="x","x",('Crisis Indicator Data'!Q126/1000000))</f>
        <v>1.296</v>
      </c>
      <c r="G129" s="159">
        <f>IF('Crisis Indicator Data'!R126="x","x",('Crisis Indicator Data'!R126/1000000))</f>
        <v>0</v>
      </c>
      <c r="H129" s="159">
        <f>IF('Crisis Indicator Data'!S126="x","x",('Crisis Indicator Data'!S126/1000000))</f>
        <v>0</v>
      </c>
      <c r="I129" s="159">
        <f>IF('Crisis Indicator Data'!T126="x","x",('Crisis Indicator Data'!T126/1000000))</f>
        <v>2.5000000000000001E-2</v>
      </c>
      <c r="J129" s="159">
        <f>IF('Crisis Indicator Data'!U126="x","x",('Crisis Indicator Data'!U126/1000000))</f>
        <v>0</v>
      </c>
      <c r="K129" s="246">
        <f t="shared" si="9"/>
        <v>0.7</v>
      </c>
      <c r="L129" s="143">
        <f>IF(F129="x","x",(F129*1000000/VLOOKUP($C129,'Crisis Indicator Data'!$C$3:$H$198,5,FALSE)))</f>
        <v>0.98033282904689867</v>
      </c>
      <c r="M129" s="143">
        <f>IF(G129="x","x",(G129*1000000/VLOOKUP($C129,'Crisis Indicator Data'!$C$3:$H$198,5,FALSE)))</f>
        <v>0</v>
      </c>
      <c r="N129" s="143">
        <f>IF(H129="x","x",(H129*1000000/VLOOKUP($C129,'Crisis Indicator Data'!$C$3:$H$198,5,FALSE)))</f>
        <v>0</v>
      </c>
      <c r="O129" s="143">
        <f>IF(I129="x","x",(I129*1000000/VLOOKUP($C129,'Crisis Indicator Data'!$C$3:$H$198,5,FALSE)))</f>
        <v>1.8910741301059002E-2</v>
      </c>
      <c r="P129" s="143">
        <f>IF(J129="x","x",(J129*1000000/VLOOKUP($C129,'Crisis Indicator Data'!$C$3:$H$198,5,FALSE)))</f>
        <v>0</v>
      </c>
      <c r="Q129" s="240">
        <f t="shared" si="10"/>
        <v>1</v>
      </c>
      <c r="R129" s="240">
        <f t="shared" si="11"/>
        <v>0.85</v>
      </c>
    </row>
    <row r="130" spans="1:18" x14ac:dyDescent="0.35">
      <c r="A130" s="149" t="str">
        <f>'Crisis Indicator Data'!A127</f>
        <v>Complex crisis in South Sudan</v>
      </c>
      <c r="B130" s="150" t="str">
        <f>'Crisis Indicator Data'!B127</f>
        <v>Complex crisis</v>
      </c>
      <c r="C130" s="150" t="str">
        <f>'Crisis Indicator Data'!C127</f>
        <v>SSD001</v>
      </c>
      <c r="D130" s="150" t="str">
        <f>'Crisis Indicator Data'!D127</f>
        <v>South Sudan</v>
      </c>
      <c r="E130" s="150" t="str">
        <f>'Crisis Indicator Data'!E127</f>
        <v>SSD</v>
      </c>
      <c r="F130" s="159">
        <f>IF('Crisis Indicator Data'!Q127="x","x",('Crisis Indicator Data'!Q127/1000000))</f>
        <v>0</v>
      </c>
      <c r="G130" s="159">
        <f>IF('Crisis Indicator Data'!R127="x","x",('Crisis Indicator Data'!R127/1000000))</f>
        <v>3.5</v>
      </c>
      <c r="H130" s="159">
        <f>IF('Crisis Indicator Data'!S127="x","x",('Crisis Indicator Data'!S127/1000000))</f>
        <v>6.4969999999999999</v>
      </c>
      <c r="I130" s="159">
        <f>IF('Crisis Indicator Data'!T127="x","x",('Crisis Indicator Data'!T127/1000000))</f>
        <v>1.4239999999999999</v>
      </c>
      <c r="J130" s="159">
        <f>IF('Crisis Indicator Data'!U127="x","x",('Crisis Indicator Data'!U127/1000000))</f>
        <v>0.97899999999999998</v>
      </c>
      <c r="K130" s="246">
        <f t="shared" si="9"/>
        <v>4.9000000000000004</v>
      </c>
      <c r="L130" s="143">
        <f>IF(F130="x","x",(F130*1000000/VLOOKUP($C130,'Crisis Indicator Data'!$C$3:$H$198,5,FALSE)))</f>
        <v>0</v>
      </c>
      <c r="M130" s="143">
        <f>IF(G130="x","x",(G130*1000000/VLOOKUP($C130,'Crisis Indicator Data'!$C$3:$H$198,5,FALSE)))</f>
        <v>0.28225806451612906</v>
      </c>
      <c r="N130" s="143">
        <f>IF(H130="x","x",(H130*1000000/VLOOKUP($C130,'Crisis Indicator Data'!$C$3:$H$198,5,FALSE)))</f>
        <v>0.52395161290322578</v>
      </c>
      <c r="O130" s="143">
        <f>IF(I130="x","x",(I130*1000000/VLOOKUP($C130,'Crisis Indicator Data'!$C$3:$H$198,5,FALSE)))</f>
        <v>0.11483870967741935</v>
      </c>
      <c r="P130" s="143">
        <f>IF(J130="x","x",(J130*1000000/VLOOKUP($C130,'Crisis Indicator Data'!$C$3:$H$198,5,FALSE)))</f>
        <v>7.8951612903225804E-2</v>
      </c>
      <c r="Q130" s="240">
        <f t="shared" si="10"/>
        <v>5</v>
      </c>
      <c r="R130" s="240">
        <f t="shared" si="11"/>
        <v>4.95</v>
      </c>
    </row>
    <row r="131" spans="1:18" x14ac:dyDescent="0.35">
      <c r="A131" s="149" t="str">
        <f>'Crisis Indicator Data'!A128</f>
        <v>Displacement from Ukraine conflict in Slovakia</v>
      </c>
      <c r="B131" s="150" t="str">
        <f>'Crisis Indicator Data'!B128</f>
        <v>International displacement</v>
      </c>
      <c r="C131" s="150" t="str">
        <f>'Crisis Indicator Data'!C128</f>
        <v>SVK002</v>
      </c>
      <c r="D131" s="150" t="str">
        <f>'Crisis Indicator Data'!D128</f>
        <v>Slovakia</v>
      </c>
      <c r="E131" s="150" t="str">
        <f>'Crisis Indicator Data'!E128</f>
        <v>SVK</v>
      </c>
      <c r="F131" s="159">
        <f>IF('Crisis Indicator Data'!Q128="x","x",('Crisis Indicator Data'!Q128/1000000))</f>
        <v>1.544</v>
      </c>
      <c r="G131" s="159">
        <f>IF('Crisis Indicator Data'!R128="x","x",('Crisis Indicator Data'!R128/1000000))</f>
        <v>0.26500000000000001</v>
      </c>
      <c r="H131" s="159">
        <f>IF('Crisis Indicator Data'!S128="x","x",('Crisis Indicator Data'!S128/1000000))</f>
        <v>0</v>
      </c>
      <c r="I131" s="159">
        <f>IF('Crisis Indicator Data'!T128="x","x",('Crisis Indicator Data'!T128/1000000))</f>
        <v>0</v>
      </c>
      <c r="J131" s="159">
        <f>IF('Crisis Indicator Data'!U128="x","x",('Crisis Indicator Data'!U128/1000000))</f>
        <v>0</v>
      </c>
      <c r="K131" s="246">
        <f t="shared" si="9"/>
        <v>0</v>
      </c>
      <c r="L131" s="143">
        <f>IF(F131="x","x",(F131*1000000/VLOOKUP($C131,'Crisis Indicator Data'!$C$3:$H$198,5,FALSE)))</f>
        <v>0.84095860566448799</v>
      </c>
      <c r="M131" s="143">
        <f>IF(G131="x","x",(G131*1000000/VLOOKUP($C131,'Crisis Indicator Data'!$C$3:$H$198,5,FALSE)))</f>
        <v>0.1443355119825708</v>
      </c>
      <c r="N131" s="143">
        <f>IF(H131="x","x",(H131*1000000/VLOOKUP($C131,'Crisis Indicator Data'!$C$3:$H$198,5,FALSE)))</f>
        <v>0</v>
      </c>
      <c r="O131" s="143">
        <f>IF(I131="x","x",(I131*1000000/VLOOKUP($C131,'Crisis Indicator Data'!$C$3:$H$198,5,FALSE)))</f>
        <v>0</v>
      </c>
      <c r="P131" s="143">
        <f>IF(J131="x","x",(J131*1000000/VLOOKUP($C131,'Crisis Indicator Data'!$C$3:$H$198,5,FALSE)))</f>
        <v>0</v>
      </c>
      <c r="Q131" s="240">
        <f t="shared" si="10"/>
        <v>2</v>
      </c>
      <c r="R131" s="240">
        <f t="shared" si="11"/>
        <v>1</v>
      </c>
    </row>
    <row r="132" spans="1:18" x14ac:dyDescent="0.35">
      <c r="A132" s="149" t="str">
        <f>'Crisis Indicator Data'!A129</f>
        <v>Food Security Crisis in Eswatini</v>
      </c>
      <c r="B132" s="150" t="str">
        <f>'Crisis Indicator Data'!B129</f>
        <v>Food Security</v>
      </c>
      <c r="C132" s="150" t="str">
        <f>'Crisis Indicator Data'!C129</f>
        <v>SWZ001</v>
      </c>
      <c r="D132" s="150" t="str">
        <f>'Crisis Indicator Data'!D129</f>
        <v>Eswatini</v>
      </c>
      <c r="E132" s="150" t="str">
        <f>'Crisis Indicator Data'!E129</f>
        <v>SWZ</v>
      </c>
      <c r="F132" s="159">
        <f>IF('Crisis Indicator Data'!Q129="x","x",('Crisis Indicator Data'!Q129/1000000))</f>
        <v>0.46</v>
      </c>
      <c r="G132" s="159">
        <f>IF('Crisis Indicator Data'!R129="x","x",('Crisis Indicator Data'!R129/1000000))</f>
        <v>0.376</v>
      </c>
      <c r="H132" s="159">
        <f>IF('Crisis Indicator Data'!S129="x","x",('Crisis Indicator Data'!S129/1000000))</f>
        <v>0.28599999999999998</v>
      </c>
      <c r="I132" s="159">
        <f>IF('Crisis Indicator Data'!T129="x","x",('Crisis Indicator Data'!T129/1000000))</f>
        <v>0.05</v>
      </c>
      <c r="J132" s="159">
        <f>IF('Crisis Indicator Data'!U129="x","x",('Crisis Indicator Data'!U129/1000000))</f>
        <v>0</v>
      </c>
      <c r="K132" s="246">
        <f t="shared" si="9"/>
        <v>2.5</v>
      </c>
      <c r="L132" s="143">
        <f>IF(F132="x","x",(F132*1000000/VLOOKUP($C132,'Crisis Indicator Data'!$C$3:$H$198,5,FALSE)))</f>
        <v>0.39249146757679182</v>
      </c>
      <c r="M132" s="143">
        <f>IF(G132="x","x",(G132*1000000/VLOOKUP($C132,'Crisis Indicator Data'!$C$3:$H$198,5,FALSE)))</f>
        <v>0.32081911262798635</v>
      </c>
      <c r="N132" s="143">
        <f>IF(H132="x","x",(H132*1000000/VLOOKUP($C132,'Crisis Indicator Data'!$C$3:$H$198,5,FALSE)))</f>
        <v>0.24402730375426621</v>
      </c>
      <c r="O132" s="143">
        <f>IF(I132="x","x",(I132*1000000/VLOOKUP($C132,'Crisis Indicator Data'!$C$3:$H$198,5,FALSE)))</f>
        <v>4.2662116040955635E-2</v>
      </c>
      <c r="P132" s="143">
        <f>IF(J132="x","x",(J132*1000000/VLOOKUP($C132,'Crisis Indicator Data'!$C$3:$H$198,5,FALSE)))</f>
        <v>0</v>
      </c>
      <c r="Q132" s="240">
        <f t="shared" si="10"/>
        <v>3</v>
      </c>
      <c r="R132" s="240">
        <f t="shared" si="11"/>
        <v>2.75</v>
      </c>
    </row>
    <row r="133" spans="1:18" x14ac:dyDescent="0.35">
      <c r="A133" s="149" t="str">
        <f>'Crisis Indicator Data'!A130</f>
        <v>Syrian conflict</v>
      </c>
      <c r="B133" s="150" t="str">
        <f>'Crisis Indicator Data'!B130</f>
        <v>Complex crisis</v>
      </c>
      <c r="C133" s="150" t="str">
        <f>'Crisis Indicator Data'!C130</f>
        <v>SYR001</v>
      </c>
      <c r="D133" s="150" t="str">
        <f>'Crisis Indicator Data'!D130</f>
        <v>Syria</v>
      </c>
      <c r="E133" s="150" t="str">
        <f>'Crisis Indicator Data'!E130</f>
        <v>SYR</v>
      </c>
      <c r="F133" s="159">
        <f>IF('Crisis Indicator Data'!Q130="x","x",('Crisis Indicator Data'!Q130/1000000))</f>
        <v>0</v>
      </c>
      <c r="G133" s="159">
        <f>IF('Crisis Indicator Data'!R130="x","x",('Crisis Indicator Data'!R130/1000000))</f>
        <v>7.14</v>
      </c>
      <c r="H133" s="159">
        <f>IF('Crisis Indicator Data'!S130="x","x",('Crisis Indicator Data'!S130/1000000))</f>
        <v>9.6</v>
      </c>
      <c r="I133" s="159">
        <f>IF('Crisis Indicator Data'!T130="x","x",('Crisis Indicator Data'!T130/1000000))</f>
        <v>4.9000000000000004</v>
      </c>
      <c r="J133" s="159">
        <f>IF('Crisis Indicator Data'!U130="x","x",('Crisis Indicator Data'!U130/1000000))</f>
        <v>0.06</v>
      </c>
      <c r="K133" s="246">
        <f t="shared" si="9"/>
        <v>5</v>
      </c>
      <c r="L133" s="143">
        <f>IF(F133="x","x",(F133*1000000/VLOOKUP($C133,'Crisis Indicator Data'!$C$3:$H$198,5,FALSE)))</f>
        <v>0</v>
      </c>
      <c r="M133" s="143">
        <f>IF(G133="x","x",(G133*1000000/VLOOKUP($C133,'Crisis Indicator Data'!$C$3:$H$198,5,FALSE)))</f>
        <v>0.32903225806451614</v>
      </c>
      <c r="N133" s="143">
        <f>IF(H133="x","x",(H133*1000000/VLOOKUP($C133,'Crisis Indicator Data'!$C$3:$H$198,5,FALSE)))</f>
        <v>0.44239631336405533</v>
      </c>
      <c r="O133" s="143">
        <f>IF(I133="x","x",(I133*1000000/VLOOKUP($C133,'Crisis Indicator Data'!$C$3:$H$198,5,FALSE)))</f>
        <v>0.22580645161290322</v>
      </c>
      <c r="P133" s="143">
        <f>IF(J133="x","x",(J133*1000000/VLOOKUP($C133,'Crisis Indicator Data'!$C$3:$H$198,5,FALSE)))</f>
        <v>2.7649769585253456E-3</v>
      </c>
      <c r="Q133" s="240">
        <f t="shared" si="10"/>
        <v>4</v>
      </c>
      <c r="R133" s="240">
        <f t="shared" si="11"/>
        <v>4.5</v>
      </c>
    </row>
    <row r="134" spans="1:18" x14ac:dyDescent="0.35">
      <c r="A134" s="149" t="str">
        <f>'Crisis Indicator Data'!A131</f>
        <v>Complex crisis in Chad</v>
      </c>
      <c r="B134" s="150" t="str">
        <f>'Crisis Indicator Data'!B131</f>
        <v>Multiple crises country</v>
      </c>
      <c r="C134" s="150" t="str">
        <f>'Crisis Indicator Data'!C131</f>
        <v>TCD001</v>
      </c>
      <c r="D134" s="150" t="str">
        <f>'Crisis Indicator Data'!D131</f>
        <v>Chad</v>
      </c>
      <c r="E134" s="150" t="str">
        <f>'Crisis Indicator Data'!E131</f>
        <v>TCD</v>
      </c>
      <c r="F134" s="159">
        <f>IF('Crisis Indicator Data'!Q131="x","x",('Crisis Indicator Data'!Q131/1000000))</f>
        <v>9.1750000000000007</v>
      </c>
      <c r="G134" s="159">
        <f>IF('Crisis Indicator Data'!R131="x","x",('Crisis Indicator Data'!R131/1000000))</f>
        <v>1.2070000000000001</v>
      </c>
      <c r="H134" s="159">
        <f>IF('Crisis Indicator Data'!S131="x","x",('Crisis Indicator Data'!S131/1000000))</f>
        <v>4.7359999999999998</v>
      </c>
      <c r="I134" s="159">
        <f>IF('Crisis Indicator Data'!T131="x","x",('Crisis Indicator Data'!T131/1000000))</f>
        <v>1.472</v>
      </c>
      <c r="J134" s="159">
        <f>IF('Crisis Indicator Data'!U131="x","x",('Crisis Indicator Data'!U131/1000000))</f>
        <v>0.192</v>
      </c>
      <c r="K134" s="246">
        <f t="shared" ref="K134:K158" si="12">IF(H134="x","x",IF(SUM(H134:J134)=0,0,IF(LOG(SUM(H134:J134)*1000000)&lt;$K$4,0,IF(LOG(SUM(H134:J134)*1000000)&gt;$K$3,5,ROUND(5-(K$3-LOG(SUM(H134:J134)*1000000))/(K$3-K$4)*5,1)))))</f>
        <v>4.7</v>
      </c>
      <c r="L134" s="143">
        <f>IF(F134="x","x",(F134*1000000/VLOOKUP($C134,'Crisis Indicator Data'!$C$3:$H$198,5,FALSE)))</f>
        <v>0.54622849318330657</v>
      </c>
      <c r="M134" s="143">
        <f>IF(G134="x","x",(G134*1000000/VLOOKUP($C134,'Crisis Indicator Data'!$C$3:$H$198,5,FALSE)))</f>
        <v>7.1858069893433352E-2</v>
      </c>
      <c r="N134" s="143">
        <f>IF(H134="x","x",(H134*1000000/VLOOKUP($C134,'Crisis Indicator Data'!$C$3:$H$198,5,FALSE)))</f>
        <v>0.28195511103173188</v>
      </c>
      <c r="O134" s="143">
        <f>IF(I134="x","x",(I134*1000000/VLOOKUP($C134,'Crisis Indicator Data'!$C$3:$H$198,5,FALSE)))</f>
        <v>8.7634696672024767E-2</v>
      </c>
      <c r="P134" s="143">
        <f>IF(J134="x","x",(J134*1000000/VLOOKUP($C134,'Crisis Indicator Data'!$C$3:$H$198,5,FALSE)))</f>
        <v>1.1430612609394535E-2</v>
      </c>
      <c r="Q134" s="240">
        <f t="shared" ref="Q134:Q158" si="13">IF(N134="x","x",IF(OR(L134&gt;=$L$3,M134&gt;=$M$3,N134&gt;=$N$3,O134&gt;=$O$3,P134&gt;=$P$3),(IF(P134&gt;=$P$3,5,IF((O134+P134)&gt;=$O$3,4,IF((O134+P134+N134)&gt;=$N$3,3,IF((O134+P134+N134+M134)&gt;=$M$3,2,1)))))))</f>
        <v>4</v>
      </c>
      <c r="R134" s="240">
        <f t="shared" ref="R134:R158" si="14">IF(Q134="x","x",(AVERAGE(K134,Q134)))</f>
        <v>4.3499999999999996</v>
      </c>
    </row>
    <row r="135" spans="1:18" x14ac:dyDescent="0.35">
      <c r="A135" s="149" t="str">
        <f>'Crisis Indicator Data'!A132</f>
        <v>Boko Haram in Chad</v>
      </c>
      <c r="B135" s="150" t="str">
        <f>'Crisis Indicator Data'!B132</f>
        <v>Conflict</v>
      </c>
      <c r="C135" s="150" t="str">
        <f>'Crisis Indicator Data'!C132</f>
        <v>TCD003</v>
      </c>
      <c r="D135" s="150" t="str">
        <f>'Crisis Indicator Data'!D132</f>
        <v>Chad</v>
      </c>
      <c r="E135" s="150" t="str">
        <f>'Crisis Indicator Data'!E132</f>
        <v>TCD</v>
      </c>
      <c r="F135" s="159">
        <f>IF('Crisis Indicator Data'!Q132="x","x",('Crisis Indicator Data'!Q132/1000000))</f>
        <v>0</v>
      </c>
      <c r="G135" s="159">
        <f>IF('Crisis Indicator Data'!R132="x","x",('Crisis Indicator Data'!R132/1000000))</f>
        <v>0.318</v>
      </c>
      <c r="H135" s="159">
        <f>IF('Crisis Indicator Data'!S132="x","x",('Crisis Indicator Data'!S132/1000000))</f>
        <v>9.8000000000000004E-2</v>
      </c>
      <c r="I135" s="159">
        <f>IF('Crisis Indicator Data'!T132="x","x",('Crisis Indicator Data'!T132/1000000))</f>
        <v>0.14699999999999999</v>
      </c>
      <c r="J135" s="159">
        <f>IF('Crisis Indicator Data'!U132="x","x",('Crisis Indicator Data'!U132/1000000))</f>
        <v>0.122</v>
      </c>
      <c r="K135" s="246">
        <f t="shared" si="12"/>
        <v>2.6</v>
      </c>
      <c r="L135" s="143">
        <f>IF(F135="x","x",(F135*1000000/VLOOKUP($C135,'Crisis Indicator Data'!$C$3:$H$198,5,FALSE)))</f>
        <v>0</v>
      </c>
      <c r="M135" s="143">
        <f>IF(G135="x","x",(G135*1000000/VLOOKUP($C135,'Crisis Indicator Data'!$C$3:$H$198,5,FALSE)))</f>
        <v>0.46355685131195334</v>
      </c>
      <c r="N135" s="143">
        <f>IF(H135="x","x",(H135*1000000/VLOOKUP($C135,'Crisis Indicator Data'!$C$3:$H$198,5,FALSE)))</f>
        <v>0.14285714285714285</v>
      </c>
      <c r="O135" s="143">
        <f>IF(I135="x","x",(I135*1000000/VLOOKUP($C135,'Crisis Indicator Data'!$C$3:$H$198,5,FALSE)))</f>
        <v>0.21428571428571427</v>
      </c>
      <c r="P135" s="143">
        <f>IF(J135="x","x",(J135*1000000/VLOOKUP($C135,'Crisis Indicator Data'!$C$3:$H$198,5,FALSE)))</f>
        <v>0.17784256559766765</v>
      </c>
      <c r="Q135" s="240">
        <f t="shared" si="13"/>
        <v>5</v>
      </c>
      <c r="R135" s="240">
        <f t="shared" si="14"/>
        <v>3.8</v>
      </c>
    </row>
    <row r="136" spans="1:18" x14ac:dyDescent="0.35">
      <c r="A136" s="149" t="str">
        <f>'Crisis Indicator Data'!A133</f>
        <v>CAR refugees in Chad</v>
      </c>
      <c r="B136" s="150" t="str">
        <f>'Crisis Indicator Data'!B133</f>
        <v>International displacement</v>
      </c>
      <c r="C136" s="150" t="str">
        <f>'Crisis Indicator Data'!C133</f>
        <v>TCD004</v>
      </c>
      <c r="D136" s="150" t="str">
        <f>'Crisis Indicator Data'!D133</f>
        <v>Chad</v>
      </c>
      <c r="E136" s="150" t="str">
        <f>'Crisis Indicator Data'!E133</f>
        <v>TCD</v>
      </c>
      <c r="F136" s="159">
        <f>IF('Crisis Indicator Data'!Q133="x","x",('Crisis Indicator Data'!Q133/1000000))</f>
        <v>3.452</v>
      </c>
      <c r="G136" s="159">
        <f>IF('Crisis Indicator Data'!R133="x","x",('Crisis Indicator Data'!R133/1000000))</f>
        <v>0</v>
      </c>
      <c r="H136" s="159">
        <f>IF('Crisis Indicator Data'!S133="x","x",('Crisis Indicator Data'!S133/1000000))</f>
        <v>0.74299999999999999</v>
      </c>
      <c r="I136" s="159">
        <f>IF('Crisis Indicator Data'!T133="x","x",('Crisis Indicator Data'!T133/1000000))</f>
        <v>0.26100000000000001</v>
      </c>
      <c r="J136" s="159">
        <f>IF('Crisis Indicator Data'!U133="x","x",('Crisis Indicator Data'!U133/1000000))</f>
        <v>0</v>
      </c>
      <c r="K136" s="246">
        <f t="shared" si="12"/>
        <v>3.3</v>
      </c>
      <c r="L136" s="143">
        <f>IF(F136="x","x",(F136*1000000/VLOOKUP($C136,'Crisis Indicator Data'!$C$3:$H$198,5,FALSE)))</f>
        <v>0.77468581687612204</v>
      </c>
      <c r="M136" s="143">
        <f>IF(G136="x","x",(G136*1000000/VLOOKUP($C136,'Crisis Indicator Data'!$C$3:$H$198,5,FALSE)))</f>
        <v>0</v>
      </c>
      <c r="N136" s="143">
        <f>IF(H136="x","x",(H136*1000000/VLOOKUP($C136,'Crisis Indicator Data'!$C$3:$H$198,5,FALSE)))</f>
        <v>0.16674147217235188</v>
      </c>
      <c r="O136" s="143">
        <f>IF(I136="x","x",(I136*1000000/VLOOKUP($C136,'Crisis Indicator Data'!$C$3:$H$198,5,FALSE)))</f>
        <v>5.8572710951526032E-2</v>
      </c>
      <c r="P136" s="143">
        <f>IF(J136="x","x",(J136*1000000/VLOOKUP($C136,'Crisis Indicator Data'!$C$3:$H$198,5,FALSE)))</f>
        <v>0</v>
      </c>
      <c r="Q136" s="240">
        <f t="shared" si="13"/>
        <v>4</v>
      </c>
      <c r="R136" s="240">
        <f t="shared" si="14"/>
        <v>3.65</v>
      </c>
    </row>
    <row r="137" spans="1:18" x14ac:dyDescent="0.35">
      <c r="A137" s="149" t="str">
        <f>'Crisis Indicator Data'!A134</f>
        <v>Darfur refugees in Chad</v>
      </c>
      <c r="B137" s="150" t="str">
        <f>'Crisis Indicator Data'!B134</f>
        <v>International displacement</v>
      </c>
      <c r="C137" s="150" t="str">
        <f>'Crisis Indicator Data'!C134</f>
        <v>TCD005</v>
      </c>
      <c r="D137" s="150" t="str">
        <f>'Crisis Indicator Data'!D134</f>
        <v>Chad</v>
      </c>
      <c r="E137" s="150" t="str">
        <f>'Crisis Indicator Data'!E134</f>
        <v>TCD</v>
      </c>
      <c r="F137" s="159">
        <f>IF('Crisis Indicator Data'!Q134="x","x",('Crisis Indicator Data'!Q134/1000000))</f>
        <v>1.454</v>
      </c>
      <c r="G137" s="159">
        <f>IF('Crisis Indicator Data'!R134="x","x",('Crisis Indicator Data'!R134/1000000))</f>
        <v>0</v>
      </c>
      <c r="H137" s="159">
        <f>IF('Crisis Indicator Data'!S134="x","x",('Crisis Indicator Data'!S134/1000000))</f>
        <v>0.69399999999999995</v>
      </c>
      <c r="I137" s="159">
        <f>IF('Crisis Indicator Data'!T134="x","x",('Crisis Indicator Data'!T134/1000000))</f>
        <v>0.42899999999999999</v>
      </c>
      <c r="J137" s="159">
        <f>IF('Crisis Indicator Data'!U134="x","x",('Crisis Indicator Data'!U134/1000000))</f>
        <v>0</v>
      </c>
      <c r="K137" s="246">
        <f t="shared" si="12"/>
        <v>3.4</v>
      </c>
      <c r="L137" s="143">
        <f>IF(F137="x","x",(F137*1000000/VLOOKUP($C137,'Crisis Indicator Data'!$C$3:$H$198,5,FALSE)))</f>
        <v>0.56422196352347687</v>
      </c>
      <c r="M137" s="143">
        <f>IF(G137="x","x",(G137*1000000/VLOOKUP($C137,'Crisis Indicator Data'!$C$3:$H$198,5,FALSE)))</f>
        <v>0</v>
      </c>
      <c r="N137" s="143">
        <f>IF(H137="x","x",(H137*1000000/VLOOKUP($C137,'Crisis Indicator Data'!$C$3:$H$198,5,FALSE)))</f>
        <v>0.26930539386883973</v>
      </c>
      <c r="O137" s="143">
        <f>IF(I137="x","x",(I137*1000000/VLOOKUP($C137,'Crisis Indicator Data'!$C$3:$H$198,5,FALSE)))</f>
        <v>0.16647264260768335</v>
      </c>
      <c r="P137" s="143">
        <f>IF(J137="x","x",(J137*1000000/VLOOKUP($C137,'Crisis Indicator Data'!$C$3:$H$198,5,FALSE)))</f>
        <v>0</v>
      </c>
      <c r="Q137" s="240">
        <f t="shared" si="13"/>
        <v>4</v>
      </c>
      <c r="R137" s="240">
        <f t="shared" si="14"/>
        <v>3.7</v>
      </c>
    </row>
    <row r="138" spans="1:18" x14ac:dyDescent="0.35">
      <c r="A138" s="149" t="str">
        <f>'Crisis Indicator Data'!A135</f>
        <v>Tibesti Conflict in Chad</v>
      </c>
      <c r="B138" s="150" t="str">
        <f>'Crisis Indicator Data'!B135</f>
        <v>Conflict</v>
      </c>
      <c r="C138" s="150" t="str">
        <f>'Crisis Indicator Data'!C135</f>
        <v>TCD006</v>
      </c>
      <c r="D138" s="150" t="str">
        <f>'Crisis Indicator Data'!D135</f>
        <v>Chad</v>
      </c>
      <c r="E138" s="150" t="str">
        <f>'Crisis Indicator Data'!E135</f>
        <v>TCD</v>
      </c>
      <c r="F138" s="159">
        <f>IF('Crisis Indicator Data'!Q135="x","x",('Crisis Indicator Data'!Q135/1000000))</f>
        <v>0</v>
      </c>
      <c r="G138" s="159">
        <f>IF('Crisis Indicator Data'!R135="x","x",('Crisis Indicator Data'!R135/1000000))</f>
        <v>0.02</v>
      </c>
      <c r="H138" s="159">
        <f>IF('Crisis Indicator Data'!S135="x","x",('Crisis Indicator Data'!S135/1000000))</f>
        <v>1.0999999999999999E-2</v>
      </c>
      <c r="I138" s="159">
        <f>IF('Crisis Indicator Data'!T135="x","x",('Crisis Indicator Data'!T135/1000000))</f>
        <v>6.0000000000000001E-3</v>
      </c>
      <c r="J138" s="159">
        <f>IF('Crisis Indicator Data'!U135="x","x",('Crisis Indicator Data'!U135/1000000))</f>
        <v>1E-3</v>
      </c>
      <c r="K138" s="246">
        <f t="shared" si="12"/>
        <v>0.4</v>
      </c>
      <c r="L138" s="143">
        <f>IF(F138="x","x",(F138*1000000/VLOOKUP($C138,'Crisis Indicator Data'!$C$3:$H$198,5,FALSE)))</f>
        <v>0</v>
      </c>
      <c r="M138" s="143">
        <f>IF(G138="x","x",(G138*1000000/VLOOKUP($C138,'Crisis Indicator Data'!$C$3:$H$198,5,FALSE)))</f>
        <v>0.52631578947368418</v>
      </c>
      <c r="N138" s="143">
        <f>IF(H138="x","x",(H138*1000000/VLOOKUP($C138,'Crisis Indicator Data'!$C$3:$H$198,5,FALSE)))</f>
        <v>0.28947368421052633</v>
      </c>
      <c r="O138" s="143">
        <f>IF(I138="x","x",(I138*1000000/VLOOKUP($C138,'Crisis Indicator Data'!$C$3:$H$198,5,FALSE)))</f>
        <v>0.15789473684210525</v>
      </c>
      <c r="P138" s="143">
        <f>IF(J138="x","x",(J138*1000000/VLOOKUP($C138,'Crisis Indicator Data'!$C$3:$H$198,5,FALSE)))</f>
        <v>2.6315789473684209E-2</v>
      </c>
      <c r="Q138" s="240">
        <f t="shared" si="13"/>
        <v>4</v>
      </c>
      <c r="R138" s="240">
        <f t="shared" si="14"/>
        <v>2.2000000000000002</v>
      </c>
    </row>
    <row r="139" spans="1:18" x14ac:dyDescent="0.35">
      <c r="A139" s="149" t="str">
        <f>'Crisis Indicator Data'!A136</f>
        <v>Multiple situations in Thailand</v>
      </c>
      <c r="B139" s="150" t="str">
        <f>'Crisis Indicator Data'!B136</f>
        <v>Multiple crises country</v>
      </c>
      <c r="C139" s="150" t="str">
        <f>'Crisis Indicator Data'!C136</f>
        <v>THA001</v>
      </c>
      <c r="D139" s="150" t="str">
        <f>'Crisis Indicator Data'!D136</f>
        <v>Thailand</v>
      </c>
      <c r="E139" s="150" t="str">
        <f>'Crisis Indicator Data'!E136</f>
        <v>THA</v>
      </c>
      <c r="F139" s="159">
        <f>IF('Crisis Indicator Data'!Q136="x","x",('Crisis Indicator Data'!Q136/1000000))</f>
        <v>3.7090000000000001</v>
      </c>
      <c r="G139" s="159">
        <f>IF('Crisis Indicator Data'!R136="x","x",('Crisis Indicator Data'!R136/1000000))</f>
        <v>0</v>
      </c>
      <c r="H139" s="159">
        <f>IF('Crisis Indicator Data'!S136="x","x",('Crisis Indicator Data'!S136/1000000))</f>
        <v>9.0999999999999998E-2</v>
      </c>
      <c r="I139" s="159">
        <f>IF('Crisis Indicator Data'!T136="x","x",('Crisis Indicator Data'!T136/1000000))</f>
        <v>0</v>
      </c>
      <c r="J139" s="159">
        <f>IF('Crisis Indicator Data'!U136="x","x",('Crisis Indicator Data'!U136/1000000))</f>
        <v>0</v>
      </c>
      <c r="K139" s="246">
        <f t="shared" si="12"/>
        <v>1.6</v>
      </c>
      <c r="L139" s="143">
        <f>IF(F139="x","x",(F139*1000000/VLOOKUP($C139,'Crisis Indicator Data'!$C$3:$H$198,5,FALSE)))</f>
        <v>0.97605263157894739</v>
      </c>
      <c r="M139" s="143">
        <f>IF(G139="x","x",(G139*1000000/VLOOKUP($C139,'Crisis Indicator Data'!$C$3:$H$198,5,FALSE)))</f>
        <v>0</v>
      </c>
      <c r="N139" s="143">
        <f>IF(H139="x","x",(H139*1000000/VLOOKUP($C139,'Crisis Indicator Data'!$C$3:$H$198,5,FALSE)))</f>
        <v>2.394736842105263E-2</v>
      </c>
      <c r="O139" s="143">
        <f>IF(I139="x","x",(I139*1000000/VLOOKUP($C139,'Crisis Indicator Data'!$C$3:$H$198,5,FALSE)))</f>
        <v>0</v>
      </c>
      <c r="P139" s="143">
        <f>IF(J139="x","x",(J139*1000000/VLOOKUP($C139,'Crisis Indicator Data'!$C$3:$H$198,5,FALSE)))</f>
        <v>0</v>
      </c>
      <c r="Q139" s="240">
        <f t="shared" si="13"/>
        <v>1</v>
      </c>
      <c r="R139" s="240">
        <f t="shared" si="14"/>
        <v>1.3</v>
      </c>
    </row>
    <row r="140" spans="1:18" x14ac:dyDescent="0.35">
      <c r="A140" s="149" t="str">
        <f>'Crisis Indicator Data'!A137</f>
        <v xml:space="preserve">Conflict in southern Thailand </v>
      </c>
      <c r="B140" s="150" t="str">
        <f>'Crisis Indicator Data'!B137</f>
        <v>Conflict</v>
      </c>
      <c r="C140" s="150" t="str">
        <f>'Crisis Indicator Data'!C137</f>
        <v>THA002</v>
      </c>
      <c r="D140" s="150" t="str">
        <f>'Crisis Indicator Data'!D137</f>
        <v>Thailand</v>
      </c>
      <c r="E140" s="150" t="str">
        <f>'Crisis Indicator Data'!E137</f>
        <v>THA</v>
      </c>
      <c r="F140" s="159">
        <f>IF('Crisis Indicator Data'!Q137="x","x",('Crisis Indicator Data'!Q137/1000000))</f>
        <v>3.4580000000000002</v>
      </c>
      <c r="G140" s="159" t="str">
        <f>IF('Crisis Indicator Data'!R137="x","x",('Crisis Indicator Data'!R137/1000000))</f>
        <v>x</v>
      </c>
      <c r="H140" s="159" t="str">
        <f>IF('Crisis Indicator Data'!S137="x","x",('Crisis Indicator Data'!S137/1000000))</f>
        <v>x</v>
      </c>
      <c r="I140" s="159" t="str">
        <f>IF('Crisis Indicator Data'!T137="x","x",('Crisis Indicator Data'!T137/1000000))</f>
        <v>x</v>
      </c>
      <c r="J140" s="159" t="str">
        <f>IF('Crisis Indicator Data'!U137="x","x",('Crisis Indicator Data'!U137/1000000))</f>
        <v>x</v>
      </c>
      <c r="K140" s="246" t="str">
        <f t="shared" si="12"/>
        <v>x</v>
      </c>
      <c r="L140" s="143">
        <f>IF(F140="x","x",(F140*1000000/VLOOKUP($C140,'Crisis Indicator Data'!$C$3:$H$198,5,FALSE)))</f>
        <v>1</v>
      </c>
      <c r="M140" s="143" t="str">
        <f>IF(G140="x","x",(G140*1000000/VLOOKUP($C140,'Crisis Indicator Data'!$C$3:$H$198,5,FALSE)))</f>
        <v>x</v>
      </c>
      <c r="N140" s="143" t="str">
        <f>IF(H140="x","x",(H140*1000000/VLOOKUP($C140,'Crisis Indicator Data'!$C$3:$H$198,5,FALSE)))</f>
        <v>x</v>
      </c>
      <c r="O140" s="143" t="str">
        <f>IF(I140="x","x",(I140*1000000/VLOOKUP($C140,'Crisis Indicator Data'!$C$3:$H$198,5,FALSE)))</f>
        <v>x</v>
      </c>
      <c r="P140" s="143" t="str">
        <f>IF(J140="x","x",(J140*1000000/VLOOKUP($C140,'Crisis Indicator Data'!$C$3:$H$198,5,FALSE)))</f>
        <v>x</v>
      </c>
      <c r="Q140" s="240" t="str">
        <f t="shared" si="13"/>
        <v>x</v>
      </c>
      <c r="R140" s="240" t="str">
        <f t="shared" si="14"/>
        <v>x</v>
      </c>
    </row>
    <row r="141" spans="1:18" x14ac:dyDescent="0.35">
      <c r="A141" s="149" t="str">
        <f>'Crisis Indicator Data'!A138</f>
        <v>Myanmar refugees in Thailand</v>
      </c>
      <c r="B141" s="150" t="str">
        <f>'Crisis Indicator Data'!B138</f>
        <v>International displacement</v>
      </c>
      <c r="C141" s="150" t="str">
        <f>'Crisis Indicator Data'!C138</f>
        <v>THA003</v>
      </c>
      <c r="D141" s="150" t="str">
        <f>'Crisis Indicator Data'!D138</f>
        <v>Thailand</v>
      </c>
      <c r="E141" s="150" t="str">
        <f>'Crisis Indicator Data'!E138</f>
        <v>THA</v>
      </c>
      <c r="F141" s="159">
        <f>IF('Crisis Indicator Data'!Q138="x","x",('Crisis Indicator Data'!Q138/1000000))</f>
        <v>0.252</v>
      </c>
      <c r="G141" s="159">
        <f>IF('Crisis Indicator Data'!R138="x","x",('Crisis Indicator Data'!R138/1000000))</f>
        <v>0</v>
      </c>
      <c r="H141" s="159">
        <f>IF('Crisis Indicator Data'!S138="x","x",('Crisis Indicator Data'!S138/1000000))</f>
        <v>9.0999999999999998E-2</v>
      </c>
      <c r="I141" s="159">
        <f>IF('Crisis Indicator Data'!T138="x","x",('Crisis Indicator Data'!T138/1000000))</f>
        <v>0</v>
      </c>
      <c r="J141" s="159">
        <f>IF('Crisis Indicator Data'!U138="x","x",('Crisis Indicator Data'!U138/1000000))</f>
        <v>0</v>
      </c>
      <c r="K141" s="246">
        <f t="shared" si="12"/>
        <v>1.6</v>
      </c>
      <c r="L141" s="143">
        <f>IF(F141="x","x",(F141*1000000/VLOOKUP($C141,'Crisis Indicator Data'!$C$3:$H$198,5,FALSE)))</f>
        <v>0.73469387755102045</v>
      </c>
      <c r="M141" s="143">
        <f>IF(G141="x","x",(G141*1000000/VLOOKUP($C141,'Crisis Indicator Data'!$C$3:$H$198,5,FALSE)))</f>
        <v>0</v>
      </c>
      <c r="N141" s="143">
        <f>IF(H141="x","x",(H141*1000000/VLOOKUP($C141,'Crisis Indicator Data'!$C$3:$H$198,5,FALSE)))</f>
        <v>0.26530612244897961</v>
      </c>
      <c r="O141" s="143">
        <f>IF(I141="x","x",(I141*1000000/VLOOKUP($C141,'Crisis Indicator Data'!$C$3:$H$198,5,FALSE)))</f>
        <v>0</v>
      </c>
      <c r="P141" s="143">
        <f>IF(J141="x","x",(J141*1000000/VLOOKUP($C141,'Crisis Indicator Data'!$C$3:$H$198,5,FALSE)))</f>
        <v>0</v>
      </c>
      <c r="Q141" s="240">
        <f t="shared" si="13"/>
        <v>3</v>
      </c>
      <c r="R141" s="240">
        <f t="shared" si="14"/>
        <v>2.2999999999999998</v>
      </c>
    </row>
    <row r="142" spans="1:18" x14ac:dyDescent="0.35">
      <c r="A142" s="149" t="str">
        <f>'Crisis Indicator Data'!A139</f>
        <v>Tonga Volcano Eruption</v>
      </c>
      <c r="B142" s="150" t="str">
        <f>'Crisis Indicator Data'!B139</f>
        <v>Volcano</v>
      </c>
      <c r="C142" s="150" t="str">
        <f>'Crisis Indicator Data'!C139</f>
        <v>TON002</v>
      </c>
      <c r="D142" s="150" t="str">
        <f>'Crisis Indicator Data'!D139</f>
        <v>Tonga</v>
      </c>
      <c r="E142" s="150" t="str">
        <f>'Crisis Indicator Data'!E139</f>
        <v>TON</v>
      </c>
      <c r="F142" s="159">
        <f>IF('Crisis Indicator Data'!Q139="x","x",('Crisis Indicator Data'!Q139/1000000))</f>
        <v>0.02</v>
      </c>
      <c r="G142" s="159">
        <f>IF('Crisis Indicator Data'!R139="x","x",('Crisis Indicator Data'!R139/1000000))</f>
        <v>8.2000000000000003E-2</v>
      </c>
      <c r="H142" s="159">
        <f>IF('Crisis Indicator Data'!S139="x","x",('Crisis Indicator Data'!S139/1000000))</f>
        <v>2E-3</v>
      </c>
      <c r="I142" s="159">
        <f>IF('Crisis Indicator Data'!T139="x","x",('Crisis Indicator Data'!T139/1000000))</f>
        <v>0</v>
      </c>
      <c r="J142" s="159">
        <f>IF('Crisis Indicator Data'!U139="x","x",('Crisis Indicator Data'!U139/1000000))</f>
        <v>0</v>
      </c>
      <c r="K142" s="246">
        <f t="shared" si="12"/>
        <v>0</v>
      </c>
      <c r="L142" s="143">
        <f>IF(F142="x","x",(F142*1000000/VLOOKUP($C142,'Crisis Indicator Data'!$C$3:$H$198,5,FALSE)))</f>
        <v>0.19047619047619047</v>
      </c>
      <c r="M142" s="143">
        <f>IF(G142="x","x",(G142*1000000/VLOOKUP($C142,'Crisis Indicator Data'!$C$3:$H$198,5,FALSE)))</f>
        <v>0.78095238095238095</v>
      </c>
      <c r="N142" s="143">
        <f>IF(H142="x","x",(H142*1000000/VLOOKUP($C142,'Crisis Indicator Data'!$C$3:$H$198,5,FALSE)))</f>
        <v>1.9047619047619049E-2</v>
      </c>
      <c r="O142" s="143">
        <f>IF(I142="x","x",(I142*1000000/VLOOKUP($C142,'Crisis Indicator Data'!$C$3:$H$198,5,FALSE)))</f>
        <v>0</v>
      </c>
      <c r="P142" s="143">
        <f>IF(J142="x","x",(J142*1000000/VLOOKUP($C142,'Crisis Indicator Data'!$C$3:$H$198,5,FALSE)))</f>
        <v>0</v>
      </c>
      <c r="Q142" s="240">
        <f t="shared" si="13"/>
        <v>2</v>
      </c>
      <c r="R142" s="240">
        <f t="shared" si="14"/>
        <v>1</v>
      </c>
    </row>
    <row r="143" spans="1:18" x14ac:dyDescent="0.35">
      <c r="A143" s="149" t="str">
        <f>'Crisis Indicator Data'!A140</f>
        <v>Venezuelan refugees in Trinidad and Tobago</v>
      </c>
      <c r="B143" s="150" t="str">
        <f>'Crisis Indicator Data'!B140</f>
        <v>International displacement</v>
      </c>
      <c r="C143" s="150" t="str">
        <f>'Crisis Indicator Data'!C140</f>
        <v>TTO002</v>
      </c>
      <c r="D143" s="150" t="str">
        <f>'Crisis Indicator Data'!D140</f>
        <v>Trinidad and Tobago</v>
      </c>
      <c r="E143" s="150" t="str">
        <f>'Crisis Indicator Data'!E140</f>
        <v>TTO</v>
      </c>
      <c r="F143" s="160">
        <f>IF('Crisis Indicator Data'!Q140="x","x",('Crisis Indicator Data'!Q140/1000000))</f>
        <v>1.3680000000000001</v>
      </c>
      <c r="G143" s="160">
        <f>IF('Crisis Indicator Data'!R140="x","x",('Crisis Indicator Data'!R140/1000000))</f>
        <v>3.0000000000000001E-3</v>
      </c>
      <c r="H143" s="160">
        <f>IF('Crisis Indicator Data'!S140="x","x",('Crisis Indicator Data'!S140/1000000))</f>
        <v>3.5000000000000003E-2</v>
      </c>
      <c r="I143" s="160">
        <f>IF('Crisis Indicator Data'!T140="x","x",('Crisis Indicator Data'!T140/1000000))</f>
        <v>0</v>
      </c>
      <c r="J143" s="160">
        <f>IF('Crisis Indicator Data'!U140="x","x",('Crisis Indicator Data'!U140/1000000))</f>
        <v>0</v>
      </c>
      <c r="K143" s="246">
        <f t="shared" si="12"/>
        <v>0.9</v>
      </c>
      <c r="L143" s="143">
        <f>IF(F143="x","x",(F143*1000000/VLOOKUP($C143,'Crisis Indicator Data'!$C$3:$H$198,5,FALSE)))</f>
        <v>0.97228144989339016</v>
      </c>
      <c r="M143" s="143">
        <f>IF(G143="x","x",(G143*1000000/VLOOKUP($C143,'Crisis Indicator Data'!$C$3:$H$198,5,FALSE)))</f>
        <v>2.1321961620469083E-3</v>
      </c>
      <c r="N143" s="143">
        <f>IF(H143="x","x",(H143*1000000/VLOOKUP($C143,'Crisis Indicator Data'!$C$3:$H$198,5,FALSE)))</f>
        <v>2.4875621890547265E-2</v>
      </c>
      <c r="O143" s="143">
        <f>IF(I143="x","x",(I143*1000000/VLOOKUP($C143,'Crisis Indicator Data'!$C$3:$H$198,5,FALSE)))</f>
        <v>0</v>
      </c>
      <c r="P143" s="143">
        <f>IF(J143="x","x",(J143*1000000/VLOOKUP($C143,'Crisis Indicator Data'!$C$3:$H$198,5,FALSE)))</f>
        <v>0</v>
      </c>
      <c r="Q143" s="240">
        <f t="shared" si="13"/>
        <v>1</v>
      </c>
      <c r="R143" s="240">
        <f t="shared" si="14"/>
        <v>0.95</v>
      </c>
    </row>
    <row r="144" spans="1:18" x14ac:dyDescent="0.35">
      <c r="A144" s="152" t="str">
        <f>'Crisis Indicator Data'!A141</f>
        <v>Mixed migration flows in Tunisia</v>
      </c>
      <c r="B144" s="153" t="str">
        <f>'Crisis Indicator Data'!B141</f>
        <v>International displacement</v>
      </c>
      <c r="C144" s="153" t="str">
        <f>'Crisis Indicator Data'!C141</f>
        <v>TUN002</v>
      </c>
      <c r="D144" s="153" t="str">
        <f>'Crisis Indicator Data'!D141</f>
        <v>Tunisia</v>
      </c>
      <c r="E144" s="153" t="str">
        <f>'Crisis Indicator Data'!E141</f>
        <v>TUN</v>
      </c>
      <c r="F144" s="160" t="str">
        <f>IF('Crisis Indicator Data'!Q141="x","x",('Crisis Indicator Data'!Q141/1000000))</f>
        <v>x</v>
      </c>
      <c r="G144" s="160" t="str">
        <f>IF('Crisis Indicator Data'!R141="x","x",('Crisis Indicator Data'!R141/1000000))</f>
        <v>x</v>
      </c>
      <c r="H144" s="160" t="str">
        <f>IF('Crisis Indicator Data'!S141="x","x",('Crisis Indicator Data'!S141/1000000))</f>
        <v>x</v>
      </c>
      <c r="I144" s="160" t="str">
        <f>IF('Crisis Indicator Data'!T141="x","x",('Crisis Indicator Data'!T141/1000000))</f>
        <v>x</v>
      </c>
      <c r="J144" s="160" t="str">
        <f>IF('Crisis Indicator Data'!U141="x","x",('Crisis Indicator Data'!U141/1000000))</f>
        <v>x</v>
      </c>
      <c r="K144" s="246" t="str">
        <f t="shared" si="12"/>
        <v>x</v>
      </c>
      <c r="L144" s="143" t="str">
        <f>IF(F144="x","x",(F144*1000000/VLOOKUP($C144,'Crisis Indicator Data'!$C$3:$H$198,5,FALSE)))</f>
        <v>x</v>
      </c>
      <c r="M144" s="143" t="str">
        <f>IF(G144="x","x",(G144*1000000/VLOOKUP($C144,'Crisis Indicator Data'!$C$3:$H$198,5,FALSE)))</f>
        <v>x</v>
      </c>
      <c r="N144" s="143" t="str">
        <f>IF(H144="x","x",(H144*1000000/VLOOKUP($C144,'Crisis Indicator Data'!$C$3:$H$198,5,FALSE)))</f>
        <v>x</v>
      </c>
      <c r="O144" s="143" t="str">
        <f>IF(I144="x","x",(I144*1000000/VLOOKUP($C144,'Crisis Indicator Data'!$C$3:$H$198,5,FALSE)))</f>
        <v>x</v>
      </c>
      <c r="P144" s="143" t="str">
        <f>IF(J144="x","x",(J144*1000000/VLOOKUP($C144,'Crisis Indicator Data'!$C$3:$H$198,5,FALSE)))</f>
        <v>x</v>
      </c>
      <c r="Q144" s="240" t="str">
        <f t="shared" si="13"/>
        <v>x</v>
      </c>
      <c r="R144" s="240" t="str">
        <f t="shared" si="14"/>
        <v>x</v>
      </c>
    </row>
    <row r="145" spans="1:18" x14ac:dyDescent="0.35">
      <c r="A145" s="152" t="str">
        <f>'Crisis Indicator Data'!A142</f>
        <v>Complex situation in Turkey</v>
      </c>
      <c r="B145" s="153" t="str">
        <f>'Crisis Indicator Data'!B142</f>
        <v>Multiple crises country</v>
      </c>
      <c r="C145" s="153" t="str">
        <f>'Crisis Indicator Data'!C142</f>
        <v>TUR001</v>
      </c>
      <c r="D145" s="153" t="str">
        <f>'Crisis Indicator Data'!D142</f>
        <v>Turkey</v>
      </c>
      <c r="E145" s="153" t="str">
        <f>'Crisis Indicator Data'!E142</f>
        <v>TUR</v>
      </c>
      <c r="F145" s="160">
        <f>IF('Crisis Indicator Data'!Q142="x","x",('Crisis Indicator Data'!Q142/1000000))</f>
        <v>46.545000000000002</v>
      </c>
      <c r="G145" s="160">
        <f>IF('Crisis Indicator Data'!R142="x","x",('Crisis Indicator Data'!R142/1000000))</f>
        <v>1.639</v>
      </c>
      <c r="H145" s="160">
        <f>IF('Crisis Indicator Data'!S142="x","x",('Crisis Indicator Data'!S142/1000000))</f>
        <v>1.6759999999999999</v>
      </c>
      <c r="I145" s="160">
        <f>IF('Crisis Indicator Data'!T142="x","x",('Crisis Indicator Data'!T142/1000000))</f>
        <v>0.74</v>
      </c>
      <c r="J145" s="160">
        <f>IF('Crisis Indicator Data'!U142="x","x",('Crisis Indicator Data'!U142/1000000))</f>
        <v>0</v>
      </c>
      <c r="K145" s="246">
        <f t="shared" si="12"/>
        <v>4</v>
      </c>
      <c r="L145" s="143">
        <f>IF(F145="x","x",(F145*1000000/VLOOKUP($C145,'Crisis Indicator Data'!$C$3:$H$198,5,FALSE)))</f>
        <v>0.91986166007905135</v>
      </c>
      <c r="M145" s="143">
        <f>IF(G145="x","x",(G145*1000000/VLOOKUP($C145,'Crisis Indicator Data'!$C$3:$H$198,5,FALSE)))</f>
        <v>3.239130434782609E-2</v>
      </c>
      <c r="N145" s="143">
        <f>IF(H145="x","x",(H145*1000000/VLOOKUP($C145,'Crisis Indicator Data'!$C$3:$H$198,5,FALSE)))</f>
        <v>3.3122529644268775E-2</v>
      </c>
      <c r="O145" s="143">
        <f>IF(I145="x","x",(I145*1000000/VLOOKUP($C145,'Crisis Indicator Data'!$C$3:$H$198,5,FALSE)))</f>
        <v>1.4624505928853756E-2</v>
      </c>
      <c r="P145" s="143">
        <f>IF(J145="x","x",(J145*1000000/VLOOKUP($C145,'Crisis Indicator Data'!$C$3:$H$198,5,FALSE)))</f>
        <v>0</v>
      </c>
      <c r="Q145" s="240">
        <f t="shared" si="13"/>
        <v>2</v>
      </c>
      <c r="R145" s="240">
        <f t="shared" si="14"/>
        <v>3</v>
      </c>
    </row>
    <row r="146" spans="1:18" x14ac:dyDescent="0.35">
      <c r="A146" s="152" t="str">
        <f>'Crisis Indicator Data'!A143</f>
        <v>Syrian Refugees in Turkey</v>
      </c>
      <c r="B146" s="153" t="str">
        <f>'Crisis Indicator Data'!B143</f>
        <v>International displacement</v>
      </c>
      <c r="C146" s="153" t="str">
        <f>'Crisis Indicator Data'!C143</f>
        <v>TUR002</v>
      </c>
      <c r="D146" s="153" t="str">
        <f>'Crisis Indicator Data'!D143</f>
        <v>Turkey</v>
      </c>
      <c r="E146" s="153" t="str">
        <f>'Crisis Indicator Data'!E143</f>
        <v>TUR</v>
      </c>
      <c r="F146" s="160">
        <f>IF('Crisis Indicator Data'!Q143="x","x",('Crisis Indicator Data'!Q143/1000000))</f>
        <v>23.933</v>
      </c>
      <c r="G146" s="160">
        <f>IF('Crisis Indicator Data'!R143="x","x",('Crisis Indicator Data'!R143/1000000))</f>
        <v>10.138999999999999</v>
      </c>
      <c r="H146" s="160">
        <f>IF('Crisis Indicator Data'!S143="x","x",('Crisis Indicator Data'!S143/1000000))</f>
        <v>1.6759999999999999</v>
      </c>
      <c r="I146" s="160">
        <f>IF('Crisis Indicator Data'!T143="x","x",('Crisis Indicator Data'!T143/1000000))</f>
        <v>0.41</v>
      </c>
      <c r="J146" s="160">
        <f>IF('Crisis Indicator Data'!U143="x","x",('Crisis Indicator Data'!U143/1000000))</f>
        <v>0</v>
      </c>
      <c r="K146" s="246">
        <f t="shared" si="12"/>
        <v>3.9</v>
      </c>
      <c r="L146" s="143">
        <f>IF(F146="x","x",(F146*1000000/VLOOKUP($C146,'Crisis Indicator Data'!$C$3:$H$198,5,FALSE)))</f>
        <v>0.66190054759665906</v>
      </c>
      <c r="M146" s="143">
        <f>IF(G146="x","x",(G146*1000000/VLOOKUP($C146,'Crisis Indicator Data'!$C$3:$H$198,5,FALSE)))</f>
        <v>0.2804082084186072</v>
      </c>
      <c r="N146" s="143">
        <f>IF(H146="x","x",(H146*1000000/VLOOKUP($C146,'Crisis Indicator Data'!$C$3:$H$198,5,FALSE)))</f>
        <v>4.6352121245644119E-2</v>
      </c>
      <c r="O146" s="143">
        <f>IF(I146="x","x",(I146*1000000/VLOOKUP($C146,'Crisis Indicator Data'!$C$3:$H$198,5,FALSE)))</f>
        <v>1.1339122739089552E-2</v>
      </c>
      <c r="P146" s="143">
        <f>IF(J146="x","x",(J146*1000000/VLOOKUP($C146,'Crisis Indicator Data'!$C$3:$H$198,5,FALSE)))</f>
        <v>0</v>
      </c>
      <c r="Q146" s="240">
        <f t="shared" si="13"/>
        <v>3</v>
      </c>
      <c r="R146" s="240">
        <f t="shared" si="14"/>
        <v>3.45</v>
      </c>
    </row>
    <row r="147" spans="1:18" x14ac:dyDescent="0.35">
      <c r="A147" s="152" t="str">
        <f>'Crisis Indicator Data'!A144</f>
        <v>Mixed Migration Flows in Turkey</v>
      </c>
      <c r="B147" s="153" t="str">
        <f>'Crisis Indicator Data'!B144</f>
        <v>International displacement</v>
      </c>
      <c r="C147" s="153" t="str">
        <f>'Crisis Indicator Data'!C144</f>
        <v>TUR003</v>
      </c>
      <c r="D147" s="153" t="str">
        <f>'Crisis Indicator Data'!D144</f>
        <v>Turkey</v>
      </c>
      <c r="E147" s="153" t="str">
        <f>'Crisis Indicator Data'!E144</f>
        <v>TUR</v>
      </c>
      <c r="F147" s="160">
        <f>IF('Crisis Indicator Data'!Q144="x","x",('Crisis Indicator Data'!Q144/1000000))</f>
        <v>25.071999999999999</v>
      </c>
      <c r="G147" s="160">
        <f>IF('Crisis Indicator Data'!R144="x","x",('Crisis Indicator Data'!R144/1000000))</f>
        <v>10.138999999999999</v>
      </c>
      <c r="H147" s="160">
        <f>IF('Crisis Indicator Data'!S144="x","x",('Crisis Indicator Data'!S144/1000000))</f>
        <v>1.6759999999999999</v>
      </c>
      <c r="I147" s="160">
        <f>IF('Crisis Indicator Data'!T144="x","x",('Crisis Indicator Data'!T144/1000000))</f>
        <v>0.74</v>
      </c>
      <c r="J147" s="160">
        <f>IF('Crisis Indicator Data'!U144="x","x",('Crisis Indicator Data'!U144/1000000))</f>
        <v>0</v>
      </c>
      <c r="K147" s="246">
        <f t="shared" si="12"/>
        <v>4</v>
      </c>
      <c r="L147" s="143">
        <f>IF(F147="x","x",(F147*1000000/VLOOKUP($C147,'Crisis Indicator Data'!$C$3:$H$198,5,FALSE)))</f>
        <v>0.66634773826609262</v>
      </c>
      <c r="M147" s="143">
        <f>IF(G147="x","x",(G147*1000000/VLOOKUP($C147,'Crisis Indicator Data'!$C$3:$H$198,5,FALSE)))</f>
        <v>0.26946792111837559</v>
      </c>
      <c r="N147" s="143">
        <f>IF(H147="x","x",(H147*1000000/VLOOKUP($C147,'Crisis Indicator Data'!$C$3:$H$198,5,FALSE)))</f>
        <v>4.4543666613511931E-2</v>
      </c>
      <c r="O147" s="143">
        <f>IF(I147="x","x",(I147*1000000/VLOOKUP($C147,'Crisis Indicator Data'!$C$3:$H$198,5,FALSE)))</f>
        <v>1.9667251368734387E-2</v>
      </c>
      <c r="P147" s="143">
        <f>IF(J147="x","x",(J147*1000000/VLOOKUP($C147,'Crisis Indicator Data'!$C$3:$H$198,5,FALSE)))</f>
        <v>0</v>
      </c>
      <c r="Q147" s="240">
        <f t="shared" si="13"/>
        <v>3</v>
      </c>
      <c r="R147" s="240">
        <f t="shared" si="14"/>
        <v>3.5</v>
      </c>
    </row>
    <row r="148" spans="1:18" x14ac:dyDescent="0.35">
      <c r="A148" s="152" t="str">
        <f>'Crisis Indicator Data'!A145</f>
        <v>Kurdish Conflict</v>
      </c>
      <c r="B148" s="153" t="str">
        <f>'Crisis Indicator Data'!B145</f>
        <v>Conflict</v>
      </c>
      <c r="C148" s="153" t="str">
        <f>'Crisis Indicator Data'!C145</f>
        <v>TUR004</v>
      </c>
      <c r="D148" s="153" t="str">
        <f>'Crisis Indicator Data'!D145</f>
        <v>Turkey</v>
      </c>
      <c r="E148" s="153" t="str">
        <f>'Crisis Indicator Data'!E145</f>
        <v>TUR</v>
      </c>
      <c r="F148" s="160" t="str">
        <f>IF('Crisis Indicator Data'!Q145="x","x",('Crisis Indicator Data'!Q145/1000000))</f>
        <v>x</v>
      </c>
      <c r="G148" s="160" t="str">
        <f>IF('Crisis Indicator Data'!R145="x","x",('Crisis Indicator Data'!R145/1000000))</f>
        <v>x</v>
      </c>
      <c r="H148" s="160" t="str">
        <f>IF('Crisis Indicator Data'!S145="x","x",('Crisis Indicator Data'!S145/1000000))</f>
        <v>x</v>
      </c>
      <c r="I148" s="160" t="str">
        <f>IF('Crisis Indicator Data'!T145="x","x",('Crisis Indicator Data'!T145/1000000))</f>
        <v>x</v>
      </c>
      <c r="J148" s="160" t="str">
        <f>IF('Crisis Indicator Data'!U145="x","x",('Crisis Indicator Data'!U145/1000000))</f>
        <v>x</v>
      </c>
      <c r="K148" s="246" t="str">
        <f t="shared" si="12"/>
        <v>x</v>
      </c>
      <c r="L148" s="143" t="str">
        <f>IF(F148="x","x",(F148*1000000/VLOOKUP($C148,'Crisis Indicator Data'!$C$3:$H$198,5,FALSE)))</f>
        <v>x</v>
      </c>
      <c r="M148" s="143" t="str">
        <f>IF(G148="x","x",(G148*1000000/VLOOKUP($C148,'Crisis Indicator Data'!$C$3:$H$198,5,FALSE)))</f>
        <v>x</v>
      </c>
      <c r="N148" s="143" t="str">
        <f>IF(H148="x","x",(H148*1000000/VLOOKUP($C148,'Crisis Indicator Data'!$C$3:$H$198,5,FALSE)))</f>
        <v>x</v>
      </c>
      <c r="O148" s="143" t="str">
        <f>IF(I148="x","x",(I148*1000000/VLOOKUP($C148,'Crisis Indicator Data'!$C$3:$H$198,5,FALSE)))</f>
        <v>x</v>
      </c>
      <c r="P148" s="143" t="str">
        <f>IF(J148="x","x",(J148*1000000/VLOOKUP($C148,'Crisis Indicator Data'!$C$3:$H$198,5,FALSE)))</f>
        <v>x</v>
      </c>
      <c r="Q148" s="240" t="str">
        <f t="shared" si="13"/>
        <v>x</v>
      </c>
      <c r="R148" s="240" t="str">
        <f t="shared" si="14"/>
        <v>x</v>
      </c>
    </row>
    <row r="149" spans="1:18" x14ac:dyDescent="0.35">
      <c r="A149" s="152" t="str">
        <f>'Crisis Indicator Data'!A146</f>
        <v>Multiple Crises in Tanzania</v>
      </c>
      <c r="B149" s="153" t="str">
        <f>'Crisis Indicator Data'!B146</f>
        <v>Multiple crises country</v>
      </c>
      <c r="C149" s="153" t="str">
        <f>'Crisis Indicator Data'!C146</f>
        <v>TZA001</v>
      </c>
      <c r="D149" s="153" t="str">
        <f>'Crisis Indicator Data'!D146</f>
        <v>Tanzania</v>
      </c>
      <c r="E149" s="153" t="str">
        <f>'Crisis Indicator Data'!E146</f>
        <v>TZA</v>
      </c>
      <c r="F149" s="160">
        <f>IF('Crisis Indicator Data'!Q146="x","x",('Crisis Indicator Data'!Q146/1000000))</f>
        <v>1.9970000000000001</v>
      </c>
      <c r="G149" s="160">
        <f>IF('Crisis Indicator Data'!R146="x","x",('Crisis Indicator Data'!R146/1000000))</f>
        <v>12.073</v>
      </c>
      <c r="H149" s="160">
        <f>IF('Crisis Indicator Data'!S146="x","x",('Crisis Indicator Data'!S146/1000000))</f>
        <v>0.746</v>
      </c>
      <c r="I149" s="160">
        <f>IF('Crisis Indicator Data'!T146="x","x",('Crisis Indicator Data'!T146/1000000))</f>
        <v>9.5000000000000001E-2</v>
      </c>
      <c r="J149" s="160">
        <f>IF('Crisis Indicator Data'!U146="x","x",('Crisis Indicator Data'!U146/1000000))</f>
        <v>0</v>
      </c>
      <c r="K149" s="246">
        <f t="shared" si="12"/>
        <v>3.2</v>
      </c>
      <c r="L149" s="143">
        <f>IF(F149="x","x",(F149*1000000/VLOOKUP($C149,'Crisis Indicator Data'!$C$3:$H$198,5,FALSE)))</f>
        <v>0.13392797263765005</v>
      </c>
      <c r="M149" s="143">
        <f>IF(G149="x","x",(G149*1000000/VLOOKUP($C149,'Crisis Indicator Data'!$C$3:$H$198,5,FALSE)))</f>
        <v>0.80967071289651937</v>
      </c>
      <c r="N149" s="143">
        <f>IF(H149="x","x",(H149*1000000/VLOOKUP($C149,'Crisis Indicator Data'!$C$3:$H$198,5,FALSE)))</f>
        <v>5.0030179062437126E-2</v>
      </c>
      <c r="O149" s="143">
        <f>IF(I149="x","x",(I149*1000000/VLOOKUP($C149,'Crisis Indicator Data'!$C$3:$H$198,5,FALSE)))</f>
        <v>6.3711354033934679E-3</v>
      </c>
      <c r="P149" s="143">
        <f>IF(J149="x","x",(J149*1000000/VLOOKUP($C149,'Crisis Indicator Data'!$C$3:$H$198,5,FALSE)))</f>
        <v>0</v>
      </c>
      <c r="Q149" s="240">
        <f t="shared" si="13"/>
        <v>3</v>
      </c>
      <c r="R149" s="240">
        <f t="shared" si="14"/>
        <v>3.1</v>
      </c>
    </row>
    <row r="150" spans="1:18" x14ac:dyDescent="0.35">
      <c r="A150" s="152" t="str">
        <f>'Crisis Indicator Data'!A147</f>
        <v>International Displacement in Tanzania</v>
      </c>
      <c r="B150" s="153" t="str">
        <f>'Crisis Indicator Data'!B147</f>
        <v>International displacement</v>
      </c>
      <c r="C150" s="153" t="str">
        <f>'Crisis Indicator Data'!C147</f>
        <v>TZA002</v>
      </c>
      <c r="D150" s="153" t="str">
        <f>'Crisis Indicator Data'!D147</f>
        <v>Tanzania</v>
      </c>
      <c r="E150" s="153" t="str">
        <f>'Crisis Indicator Data'!E147</f>
        <v>TZA</v>
      </c>
      <c r="F150" s="160">
        <f>IF('Crisis Indicator Data'!Q147="x","x",('Crisis Indicator Data'!Q147/1000000))</f>
        <v>0</v>
      </c>
      <c r="G150" s="160">
        <f>IF('Crisis Indicator Data'!R147="x","x",('Crisis Indicator Data'!R147/1000000))</f>
        <v>11.144</v>
      </c>
      <c r="H150" s="160">
        <f>IF('Crisis Indicator Data'!S147="x","x",('Crisis Indicator Data'!S147/1000000))</f>
        <v>0.249</v>
      </c>
      <c r="I150" s="160">
        <f>IF('Crisis Indicator Data'!T147="x","x",('Crisis Indicator Data'!T147/1000000))</f>
        <v>0</v>
      </c>
      <c r="J150" s="160">
        <f>IF('Crisis Indicator Data'!U147="x","x",('Crisis Indicator Data'!U147/1000000))</f>
        <v>0</v>
      </c>
      <c r="K150" s="246">
        <f t="shared" si="12"/>
        <v>2.2999999999999998</v>
      </c>
      <c r="L150" s="143">
        <f>IF(F150="x","x",(F150*1000000/VLOOKUP($C150,'Crisis Indicator Data'!$C$3:$H$198,5,FALSE)))</f>
        <v>0</v>
      </c>
      <c r="M150" s="143">
        <f>IF(G150="x","x",(G150*1000000/VLOOKUP($C150,'Crisis Indicator Data'!$C$3:$H$198,5,FALSE)))</f>
        <v>0.97814447467743348</v>
      </c>
      <c r="N150" s="143">
        <f>IF(H150="x","x",(H150*1000000/VLOOKUP($C150,'Crisis Indicator Data'!$C$3:$H$198,5,FALSE)))</f>
        <v>2.1855525322566488E-2</v>
      </c>
      <c r="O150" s="143">
        <f>IF(I150="x","x",(I150*1000000/VLOOKUP($C150,'Crisis Indicator Data'!$C$3:$H$198,5,FALSE)))</f>
        <v>0</v>
      </c>
      <c r="P150" s="143">
        <f>IF(J150="x","x",(J150*1000000/VLOOKUP($C150,'Crisis Indicator Data'!$C$3:$H$198,5,FALSE)))</f>
        <v>0</v>
      </c>
      <c r="Q150" s="240">
        <f t="shared" si="13"/>
        <v>2</v>
      </c>
      <c r="R150" s="240">
        <f t="shared" si="14"/>
        <v>2.15</v>
      </c>
    </row>
    <row r="151" spans="1:18" x14ac:dyDescent="0.35">
      <c r="A151" s="152" t="str">
        <f>'Crisis Indicator Data'!A148</f>
        <v>Food Security Crisis in North-East Tanzania</v>
      </c>
      <c r="B151" s="153" t="str">
        <f>'Crisis Indicator Data'!B148</f>
        <v>Food Security</v>
      </c>
      <c r="C151" s="153" t="str">
        <f>'Crisis Indicator Data'!C148</f>
        <v>TZA003</v>
      </c>
      <c r="D151" s="153" t="str">
        <f>'Crisis Indicator Data'!D148</f>
        <v>Tanzania</v>
      </c>
      <c r="E151" s="153" t="str">
        <f>'Crisis Indicator Data'!E148</f>
        <v>TZA</v>
      </c>
      <c r="F151" s="160">
        <f>IF('Crisis Indicator Data'!Q148="x","x",('Crisis Indicator Data'!Q148/1000000))</f>
        <v>1.9970000000000001</v>
      </c>
      <c r="G151" s="160">
        <f>IF('Crisis Indicator Data'!R148="x","x",('Crisis Indicator Data'!R148/1000000))</f>
        <v>0.92900000000000005</v>
      </c>
      <c r="H151" s="160">
        <f>IF('Crisis Indicator Data'!S148="x","x",('Crisis Indicator Data'!S148/1000000))</f>
        <v>0.497</v>
      </c>
      <c r="I151" s="160">
        <f>IF('Crisis Indicator Data'!T148="x","x",('Crisis Indicator Data'!T148/1000000))</f>
        <v>9.5000000000000001E-2</v>
      </c>
      <c r="J151" s="160">
        <f>IF('Crisis Indicator Data'!U148="x","x",('Crisis Indicator Data'!U148/1000000))</f>
        <v>0</v>
      </c>
      <c r="K151" s="246">
        <f t="shared" si="12"/>
        <v>3</v>
      </c>
      <c r="L151" s="143">
        <f>IF(F151="x","x",(F151*1000000/VLOOKUP($C151,'Crisis Indicator Data'!$C$3:$H$198,5,FALSE)))</f>
        <v>0.56765207504263782</v>
      </c>
      <c r="M151" s="143">
        <f>IF(G151="x","x",(G151*1000000/VLOOKUP($C151,'Crisis Indicator Data'!$C$3:$H$198,5,FALSE)))</f>
        <v>0.26407049459920412</v>
      </c>
      <c r="N151" s="143">
        <f>IF(H151="x","x",(H151*1000000/VLOOKUP($C151,'Crisis Indicator Data'!$C$3:$H$198,5,FALSE)))</f>
        <v>0.14127345082433201</v>
      </c>
      <c r="O151" s="143">
        <f>IF(I151="x","x",(I151*1000000/VLOOKUP($C151,'Crisis Indicator Data'!$C$3:$H$198,5,FALSE)))</f>
        <v>2.7003979533826036E-2</v>
      </c>
      <c r="P151" s="143">
        <f>IF(J151="x","x",(J151*1000000/VLOOKUP($C151,'Crisis Indicator Data'!$C$3:$H$198,5,FALSE)))</f>
        <v>0</v>
      </c>
      <c r="Q151" s="240">
        <f t="shared" si="13"/>
        <v>3</v>
      </c>
      <c r="R151" s="240">
        <f t="shared" si="14"/>
        <v>3</v>
      </c>
    </row>
    <row r="152" spans="1:18" x14ac:dyDescent="0.35">
      <c r="A152" s="152" t="str">
        <f>'Crisis Indicator Data'!A149</f>
        <v>International Displacement in Uganda</v>
      </c>
      <c r="B152" s="153" t="str">
        <f>'Crisis Indicator Data'!B149</f>
        <v>International displacement</v>
      </c>
      <c r="C152" s="153" t="str">
        <f>'Crisis Indicator Data'!C149</f>
        <v>UGA005</v>
      </c>
      <c r="D152" s="153" t="str">
        <f>'Crisis Indicator Data'!D149</f>
        <v>Uganda</v>
      </c>
      <c r="E152" s="153" t="str">
        <f>'Crisis Indicator Data'!E149</f>
        <v>UGA</v>
      </c>
      <c r="F152" s="160">
        <f>IF('Crisis Indicator Data'!Q149="x","x",('Crisis Indicator Data'!Q149/1000000))</f>
        <v>6.1470000000000002</v>
      </c>
      <c r="G152" s="160">
        <f>IF('Crisis Indicator Data'!R149="x","x",('Crisis Indicator Data'!R149/1000000))</f>
        <v>0</v>
      </c>
      <c r="H152" s="160">
        <f>IF('Crisis Indicator Data'!S149="x","x",('Crisis Indicator Data'!S149/1000000))</f>
        <v>1.583</v>
      </c>
      <c r="I152" s="160">
        <f>IF('Crisis Indicator Data'!T149="x","x",('Crisis Indicator Data'!T149/1000000))</f>
        <v>0</v>
      </c>
      <c r="J152" s="160">
        <f>IF('Crisis Indicator Data'!U149="x","x",('Crisis Indicator Data'!U149/1000000))</f>
        <v>0</v>
      </c>
      <c r="K152" s="246">
        <f t="shared" si="12"/>
        <v>3.7</v>
      </c>
      <c r="L152" s="143">
        <f>IF(F152="x","x",(F152*1000000/VLOOKUP($C152,'Crisis Indicator Data'!$C$3:$H$198,5,FALSE)))</f>
        <v>0.80342438896876223</v>
      </c>
      <c r="M152" s="143">
        <f>IF(G152="x","x",(G152*1000000/VLOOKUP($C152,'Crisis Indicator Data'!$C$3:$H$198,5,FALSE)))</f>
        <v>0</v>
      </c>
      <c r="N152" s="143">
        <f>IF(H152="x","x",(H152*1000000/VLOOKUP($C152,'Crisis Indicator Data'!$C$3:$H$198,5,FALSE)))</f>
        <v>0.20690105868513919</v>
      </c>
      <c r="O152" s="143">
        <f>IF(I152="x","x",(I152*1000000/VLOOKUP($C152,'Crisis Indicator Data'!$C$3:$H$198,5,FALSE)))</f>
        <v>0</v>
      </c>
      <c r="P152" s="143">
        <f>IF(J152="x","x",(J152*1000000/VLOOKUP($C152,'Crisis Indicator Data'!$C$3:$H$198,5,FALSE)))</f>
        <v>0</v>
      </c>
      <c r="Q152" s="240">
        <f t="shared" si="13"/>
        <v>3</v>
      </c>
      <c r="R152" s="240">
        <f t="shared" si="14"/>
        <v>3.35</v>
      </c>
    </row>
    <row r="153" spans="1:18" x14ac:dyDescent="0.35">
      <c r="A153" s="152" t="str">
        <f>'Crisis Indicator Data'!A150</f>
        <v>Conflict in Ukraine</v>
      </c>
      <c r="B153" s="153" t="str">
        <f>'Crisis Indicator Data'!B150</f>
        <v>Conflict</v>
      </c>
      <c r="C153" s="153" t="str">
        <f>'Crisis Indicator Data'!C150</f>
        <v>UKR002</v>
      </c>
      <c r="D153" s="153" t="str">
        <f>'Crisis Indicator Data'!D150</f>
        <v>Ukraine</v>
      </c>
      <c r="E153" s="153" t="str">
        <f>'Crisis Indicator Data'!E150</f>
        <v>UKR</v>
      </c>
      <c r="F153" s="160">
        <f>IF('Crisis Indicator Data'!Q150="x","x",('Crisis Indicator Data'!Q150/1000000))</f>
        <v>18.135000000000002</v>
      </c>
      <c r="G153" s="160">
        <f>IF('Crisis Indicator Data'!R150="x","x",('Crisis Indicator Data'!R150/1000000))</f>
        <v>6</v>
      </c>
      <c r="H153" s="160">
        <f>IF('Crisis Indicator Data'!S150="x","x",('Crisis Indicator Data'!S150/1000000))</f>
        <v>9.8000000000000007</v>
      </c>
      <c r="I153" s="160">
        <f>IF('Crisis Indicator Data'!T150="x","x",('Crisis Indicator Data'!T150/1000000))</f>
        <v>0.2</v>
      </c>
      <c r="J153" s="160">
        <f>IF('Crisis Indicator Data'!U150="x","x",('Crisis Indicator Data'!U150/1000000))</f>
        <v>2</v>
      </c>
      <c r="K153" s="246">
        <f t="shared" si="12"/>
        <v>5</v>
      </c>
      <c r="L153" s="143">
        <f>IF(F153="x","x",(F153*1000000/VLOOKUP($C153,'Crisis Indicator Data'!$C$3:$H$198,5,FALSE)))</f>
        <v>0.50186799501867996</v>
      </c>
      <c r="M153" s="143">
        <f>IF(G153="x","x",(G153*1000000/VLOOKUP($C153,'Crisis Indicator Data'!$C$3:$H$198,5,FALSE)))</f>
        <v>0.16604400166044</v>
      </c>
      <c r="N153" s="143">
        <f>IF(H153="x","x",(H153*1000000/VLOOKUP($C153,'Crisis Indicator Data'!$C$3:$H$198,5,FALSE)))</f>
        <v>0.27120520271205201</v>
      </c>
      <c r="O153" s="143">
        <f>IF(I153="x","x",(I153*1000000/VLOOKUP($C153,'Crisis Indicator Data'!$C$3:$H$198,5,FALSE)))</f>
        <v>5.5348000553480008E-3</v>
      </c>
      <c r="P153" s="143">
        <f>IF(J153="x","x",(J153*1000000/VLOOKUP($C153,'Crisis Indicator Data'!$C$3:$H$198,5,FALSE)))</f>
        <v>5.5348000553480006E-2</v>
      </c>
      <c r="Q153" s="240">
        <f t="shared" si="13"/>
        <v>5</v>
      </c>
      <c r="R153" s="240">
        <f t="shared" si="14"/>
        <v>5</v>
      </c>
    </row>
    <row r="154" spans="1:18" x14ac:dyDescent="0.35">
      <c r="A154" s="152" t="str">
        <f>'Crisis Indicator Data'!A151</f>
        <v>Complex crisis in Venezuela</v>
      </c>
      <c r="B154" s="153" t="str">
        <f>'Crisis Indicator Data'!B151</f>
        <v>Complex crisis</v>
      </c>
      <c r="C154" s="153" t="str">
        <f>'Crisis Indicator Data'!C151</f>
        <v>VEN001</v>
      </c>
      <c r="D154" s="153" t="str">
        <f>'Crisis Indicator Data'!D151</f>
        <v>Venezuela</v>
      </c>
      <c r="E154" s="153" t="str">
        <f>'Crisis Indicator Data'!E151</f>
        <v>VEN</v>
      </c>
      <c r="F154" s="160">
        <f>IF('Crisis Indicator Data'!Q151="x","x",('Crisis Indicator Data'!Q151/1000000))</f>
        <v>0</v>
      </c>
      <c r="G154" s="160">
        <f>IF('Crisis Indicator Data'!R151="x","x",('Crisis Indicator Data'!R151/1000000))</f>
        <v>12.61</v>
      </c>
      <c r="H154" s="160">
        <f>IF('Crisis Indicator Data'!S151="x","x",('Crisis Indicator Data'!S151/1000000))</f>
        <v>14.803000000000001</v>
      </c>
      <c r="I154" s="160">
        <f>IF('Crisis Indicator Data'!T151="x","x",('Crisis Indicator Data'!T151/1000000))</f>
        <v>0</v>
      </c>
      <c r="J154" s="160">
        <f>IF('Crisis Indicator Data'!U151="x","x",('Crisis Indicator Data'!U151/1000000))</f>
        <v>0</v>
      </c>
      <c r="K154" s="246">
        <f t="shared" si="12"/>
        <v>5</v>
      </c>
      <c r="L154" s="143">
        <f>IF(F154="x","x",(F154*1000000/VLOOKUP($C154,'Crisis Indicator Data'!$C$3:$H$198,5,FALSE)))</f>
        <v>0</v>
      </c>
      <c r="M154" s="143">
        <f>IF(G154="x","x",(G154*1000000/VLOOKUP($C154,'Crisis Indicator Data'!$C$3:$H$198,5,FALSE)))</f>
        <v>0.46001751057930834</v>
      </c>
      <c r="N154" s="143">
        <f>IF(H154="x","x",(H154*1000000/VLOOKUP($C154,'Crisis Indicator Data'!$C$3:$H$198,5,FALSE)))</f>
        <v>0.54001896979425068</v>
      </c>
      <c r="O154" s="143">
        <f>IF(I154="x","x",(I154*1000000/VLOOKUP($C154,'Crisis Indicator Data'!$C$3:$H$198,5,FALSE)))</f>
        <v>0</v>
      </c>
      <c r="P154" s="143">
        <f>IF(J154="x","x",(J154*1000000/VLOOKUP($C154,'Crisis Indicator Data'!$C$3:$H$198,5,FALSE)))</f>
        <v>0</v>
      </c>
      <c r="Q154" s="240">
        <f t="shared" si="13"/>
        <v>3</v>
      </c>
      <c r="R154" s="240">
        <f t="shared" si="14"/>
        <v>4</v>
      </c>
    </row>
    <row r="155" spans="1:18" x14ac:dyDescent="0.35">
      <c r="A155" s="152" t="str">
        <f>'Crisis Indicator Data'!A152</f>
        <v>Conflict in Yemen</v>
      </c>
      <c r="B155" s="153" t="str">
        <f>'Crisis Indicator Data'!B152</f>
        <v>Complex crisis</v>
      </c>
      <c r="C155" s="153" t="str">
        <f>'Crisis Indicator Data'!C152</f>
        <v>YEM001</v>
      </c>
      <c r="D155" s="153" t="str">
        <f>'Crisis Indicator Data'!D152</f>
        <v>Yemen</v>
      </c>
      <c r="E155" s="153" t="str">
        <f>'Crisis Indicator Data'!E152</f>
        <v>YEM</v>
      </c>
      <c r="F155" s="160">
        <f>IF('Crisis Indicator Data'!Q152="x","x",('Crisis Indicator Data'!Q152/1000000))</f>
        <v>3.6</v>
      </c>
      <c r="G155" s="160">
        <f>IF('Crisis Indicator Data'!R152="x","x",('Crisis Indicator Data'!R152/1000000))</f>
        <v>6.4</v>
      </c>
      <c r="H155" s="160">
        <f>IF('Crisis Indicator Data'!S152="x","x",('Crisis Indicator Data'!S152/1000000))</f>
        <v>8.4</v>
      </c>
      <c r="I155" s="160">
        <f>IF('Crisis Indicator Data'!T152="x","x",('Crisis Indicator Data'!T152/1000000))</f>
        <v>8.9</v>
      </c>
      <c r="J155" s="160">
        <f>IF('Crisis Indicator Data'!U152="x","x",('Crisis Indicator Data'!U152/1000000))</f>
        <v>3.4</v>
      </c>
      <c r="K155" s="246">
        <f t="shared" si="12"/>
        <v>5</v>
      </c>
      <c r="L155" s="143">
        <f>IF(F155="x","x",(F155*1000000/VLOOKUP($C155,'Crisis Indicator Data'!$C$3:$H$198,5,FALSE)))</f>
        <v>0.11726384364820847</v>
      </c>
      <c r="M155" s="143">
        <f>IF(G155="x","x",(G155*1000000/VLOOKUP($C155,'Crisis Indicator Data'!$C$3:$H$198,5,FALSE)))</f>
        <v>0.20846905537459284</v>
      </c>
      <c r="N155" s="143">
        <f>IF(H155="x","x",(H155*1000000/VLOOKUP($C155,'Crisis Indicator Data'!$C$3:$H$198,5,FALSE)))</f>
        <v>0.2736156351791531</v>
      </c>
      <c r="O155" s="143">
        <f>IF(I155="x","x",(I155*1000000/VLOOKUP($C155,'Crisis Indicator Data'!$C$3:$H$198,5,FALSE)))</f>
        <v>0.28990228013029318</v>
      </c>
      <c r="P155" s="143">
        <f>IF(J155="x","x",(J155*1000000/VLOOKUP($C155,'Crisis Indicator Data'!$C$3:$H$198,5,FALSE)))</f>
        <v>0.11074918566775244</v>
      </c>
      <c r="Q155" s="240">
        <f t="shared" si="13"/>
        <v>5</v>
      </c>
      <c r="R155" s="240">
        <f t="shared" si="14"/>
        <v>5</v>
      </c>
    </row>
    <row r="156" spans="1:18" x14ac:dyDescent="0.35">
      <c r="A156" s="152" t="str">
        <f>'Crisis Indicator Data'!A153</f>
        <v>Mixed migration flows in Yemen</v>
      </c>
      <c r="B156" s="153" t="str">
        <f>'Crisis Indicator Data'!B153</f>
        <v>International displacement</v>
      </c>
      <c r="C156" s="153" t="str">
        <f>'Crisis Indicator Data'!C153</f>
        <v>YEM002</v>
      </c>
      <c r="D156" s="153" t="str">
        <f>'Crisis Indicator Data'!D153</f>
        <v>Yemen</v>
      </c>
      <c r="E156" s="153" t="str">
        <f>'Crisis Indicator Data'!E153</f>
        <v>YEM</v>
      </c>
      <c r="F156" s="160">
        <f>IF('Crisis Indicator Data'!Q153="x","x",('Crisis Indicator Data'!Q153/1000000))</f>
        <v>3.6</v>
      </c>
      <c r="G156" s="160">
        <f>IF('Crisis Indicator Data'!R153="x","x",('Crisis Indicator Data'!R153/1000000))</f>
        <v>6.4</v>
      </c>
      <c r="H156" s="160">
        <f>IF('Crisis Indicator Data'!S153="x","x",('Crisis Indicator Data'!S153/1000000))</f>
        <v>8.4</v>
      </c>
      <c r="I156" s="160">
        <f>IF('Crisis Indicator Data'!T153="x","x",('Crisis Indicator Data'!T153/1000000))</f>
        <v>8.9</v>
      </c>
      <c r="J156" s="160">
        <f>IF('Crisis Indicator Data'!U153="x","x",('Crisis Indicator Data'!U153/1000000))</f>
        <v>3.4</v>
      </c>
      <c r="K156" s="246">
        <f t="shared" si="12"/>
        <v>5</v>
      </c>
      <c r="L156" s="143">
        <f>IF(F156="x","x",(F156*1000000/VLOOKUP($C156,'Crisis Indicator Data'!$C$3:$H$198,5,FALSE)))</f>
        <v>0.11726384364820847</v>
      </c>
      <c r="M156" s="143">
        <f>IF(G156="x","x",(G156*1000000/VLOOKUP($C156,'Crisis Indicator Data'!$C$3:$H$198,5,FALSE)))</f>
        <v>0.20846905537459284</v>
      </c>
      <c r="N156" s="143">
        <f>IF(H156="x","x",(H156*1000000/VLOOKUP($C156,'Crisis Indicator Data'!$C$3:$H$198,5,FALSE)))</f>
        <v>0.2736156351791531</v>
      </c>
      <c r="O156" s="143">
        <f>IF(I156="x","x",(I156*1000000/VLOOKUP($C156,'Crisis Indicator Data'!$C$3:$H$198,5,FALSE)))</f>
        <v>0.28990228013029318</v>
      </c>
      <c r="P156" s="143">
        <f>IF(J156="x","x",(J156*1000000/VLOOKUP($C156,'Crisis Indicator Data'!$C$3:$H$198,5,FALSE)))</f>
        <v>0.11074918566775244</v>
      </c>
      <c r="Q156" s="240">
        <f t="shared" si="13"/>
        <v>5</v>
      </c>
      <c r="R156" s="240">
        <f t="shared" si="14"/>
        <v>5</v>
      </c>
    </row>
    <row r="157" spans="1:18" x14ac:dyDescent="0.35">
      <c r="A157" s="152" t="str">
        <f>'Crisis Indicator Data'!A154</f>
        <v>Drought in Zambia</v>
      </c>
      <c r="B157" s="153" t="str">
        <f>'Crisis Indicator Data'!B154</f>
        <v>Drought</v>
      </c>
      <c r="C157" s="153" t="str">
        <f>'Crisis Indicator Data'!C154</f>
        <v>ZMB002</v>
      </c>
      <c r="D157" s="153" t="str">
        <f>'Crisis Indicator Data'!D154</f>
        <v>Zambia</v>
      </c>
      <c r="E157" s="153" t="str">
        <f>'Crisis Indicator Data'!E154</f>
        <v>ZMB</v>
      </c>
      <c r="F157" s="160">
        <f>IF('Crisis Indicator Data'!Q154="x","x",('Crisis Indicator Data'!Q154/1000000))</f>
        <v>5.4210000000000003</v>
      </c>
      <c r="G157" s="160">
        <f>IF('Crisis Indicator Data'!R154="x","x",('Crisis Indicator Data'!R154/1000000))</f>
        <v>5.1849999999999996</v>
      </c>
      <c r="H157" s="160">
        <f>IF('Crisis Indicator Data'!S154="x","x",('Crisis Indicator Data'!S154/1000000))</f>
        <v>1.575</v>
      </c>
      <c r="I157" s="160">
        <f>IF('Crisis Indicator Data'!T154="x","x",('Crisis Indicator Data'!T154/1000000))</f>
        <v>0</v>
      </c>
      <c r="J157" s="160">
        <f>IF('Crisis Indicator Data'!U154="x","x",('Crisis Indicator Data'!U154/1000000))</f>
        <v>0</v>
      </c>
      <c r="K157" s="246">
        <f t="shared" si="12"/>
        <v>3.7</v>
      </c>
      <c r="L157" s="143">
        <f>IF(F157="x","x",(F157*1000000/VLOOKUP($C157,'Crisis Indicator Data'!$C$3:$H$198,5,FALSE)))</f>
        <v>0.44503735325506938</v>
      </c>
      <c r="M157" s="143">
        <f>IF(G157="x","x",(G157*1000000/VLOOKUP($C157,'Crisis Indicator Data'!$C$3:$H$198,5,FALSE)))</f>
        <v>0.42566291765864872</v>
      </c>
      <c r="N157" s="143">
        <f>IF(H157="x","x",(H157*1000000/VLOOKUP($C157,'Crisis Indicator Data'!$C$3:$H$198,5,FALSE)))</f>
        <v>0.12929972908628193</v>
      </c>
      <c r="O157" s="143">
        <f>IF(I157="x","x",(I157*1000000/VLOOKUP($C157,'Crisis Indicator Data'!$C$3:$H$198,5,FALSE)))</f>
        <v>0</v>
      </c>
      <c r="P157" s="143">
        <f>IF(J157="x","x",(J157*1000000/VLOOKUP($C157,'Crisis Indicator Data'!$C$3:$H$198,5,FALSE)))</f>
        <v>0</v>
      </c>
      <c r="Q157" s="240">
        <f t="shared" si="13"/>
        <v>3</v>
      </c>
      <c r="R157" s="240">
        <f t="shared" si="14"/>
        <v>3.35</v>
      </c>
    </row>
    <row r="158" spans="1:18" x14ac:dyDescent="0.35">
      <c r="A158" s="152" t="str">
        <f>'Crisis Indicator Data'!A155</f>
        <v>Complex crisis in Zimbabwe</v>
      </c>
      <c r="B158" s="153" t="str">
        <f>'Crisis Indicator Data'!B155</f>
        <v>Complex crisis</v>
      </c>
      <c r="C158" s="153" t="str">
        <f>'Crisis Indicator Data'!C155</f>
        <v>ZWE001</v>
      </c>
      <c r="D158" s="153" t="str">
        <f>'Crisis Indicator Data'!D155</f>
        <v>Zimbabwe</v>
      </c>
      <c r="E158" s="153" t="str">
        <f>'Crisis Indicator Data'!E155</f>
        <v>ZWE</v>
      </c>
      <c r="F158" s="160">
        <f>IF('Crisis Indicator Data'!Q155="x","x",('Crisis Indicator Data'!Q155/1000000))</f>
        <v>5.6159999999999997</v>
      </c>
      <c r="G158" s="160">
        <f>IF('Crisis Indicator Data'!R155="x","x",('Crisis Indicator Data'!R155/1000000))</f>
        <v>2.706</v>
      </c>
      <c r="H158" s="160">
        <f>IF('Crisis Indicator Data'!S155="x","x",('Crisis Indicator Data'!S155/1000000))</f>
        <v>6.05</v>
      </c>
      <c r="I158" s="160">
        <f>IF('Crisis Indicator Data'!T155="x","x",('Crisis Indicator Data'!T155/1000000))</f>
        <v>0.95</v>
      </c>
      <c r="J158" s="160">
        <f>IF('Crisis Indicator Data'!U155="x","x",('Crisis Indicator Data'!U155/1000000))</f>
        <v>0</v>
      </c>
      <c r="K158" s="246">
        <f t="shared" si="12"/>
        <v>4.7</v>
      </c>
      <c r="L158" s="143">
        <f>IF(F158="x","x",(F158*1000000/VLOOKUP($C158,'Crisis Indicator Data'!$C$3:$H$198,5,FALSE)))</f>
        <v>0.36653178436235478</v>
      </c>
      <c r="M158" s="143">
        <f>IF(G158="x","x",(G158*1000000/VLOOKUP($C158,'Crisis Indicator Data'!$C$3:$H$198,5,FALSE)))</f>
        <v>0.17660879780707481</v>
      </c>
      <c r="N158" s="143">
        <f>IF(H158="x","x",(H158*1000000/VLOOKUP($C158,'Crisis Indicator Data'!$C$3:$H$198,5,FALSE)))</f>
        <v>0.39485706826785016</v>
      </c>
      <c r="O158" s="143">
        <f>IF(I158="x","x",(I158*1000000/VLOOKUP($C158,'Crisis Indicator Data'!$C$3:$H$198,5,FALSE)))</f>
        <v>6.2002349562720271E-2</v>
      </c>
      <c r="P158" s="143">
        <f>IF(J158="x","x",(J158*1000000/VLOOKUP($C158,'Crisis Indicator Data'!$C$3:$H$198,5,FALSE)))</f>
        <v>0</v>
      </c>
      <c r="Q158" s="240">
        <f t="shared" si="13"/>
        <v>4</v>
      </c>
      <c r="R158" s="240">
        <f t="shared" si="14"/>
        <v>4.3499999999999996</v>
      </c>
    </row>
  </sheetData>
  <mergeCells count="1">
    <mergeCell ref="A1:R1"/>
  </mergeCells>
  <conditionalFormatting sqref="K6:K250">
    <cfRule type="cellIs" dxfId="381" priority="22" stopIfTrue="1" operator="between">
      <formula>7.1</formula>
      <formula>10</formula>
    </cfRule>
    <cfRule type="cellIs" dxfId="380" priority="23" stopIfTrue="1" operator="between">
      <formula>5.4</formula>
      <formula>7</formula>
    </cfRule>
    <cfRule type="cellIs" dxfId="379" priority="24" stopIfTrue="1" operator="between">
      <formula>3.5</formula>
      <formula>5.3</formula>
    </cfRule>
    <cfRule type="cellIs" dxfId="378" priority="25" stopIfTrue="1" operator="between">
      <formula>1.8</formula>
      <formula>3.4</formula>
    </cfRule>
    <cfRule type="cellIs" dxfId="377" priority="26" stopIfTrue="1" operator="between">
      <formula>0</formula>
      <formula>1.7</formula>
    </cfRule>
  </conditionalFormatting>
  <conditionalFormatting sqref="Q6:Q250">
    <cfRule type="cellIs" dxfId="376" priority="17" stopIfTrue="1" operator="between">
      <formula>7.1</formula>
      <formula>10</formula>
    </cfRule>
    <cfRule type="cellIs" dxfId="375" priority="18" stopIfTrue="1" operator="between">
      <formula>5.4</formula>
      <formula>7</formula>
    </cfRule>
    <cfRule type="cellIs" dxfId="374" priority="19" stopIfTrue="1" operator="between">
      <formula>3.5</formula>
      <formula>5.3</formula>
    </cfRule>
    <cfRule type="cellIs" dxfId="373" priority="20" stopIfTrue="1" operator="between">
      <formula>1.8</formula>
      <formula>3.4</formula>
    </cfRule>
    <cfRule type="cellIs" dxfId="372" priority="21" stopIfTrue="1" operator="between">
      <formula>0</formula>
      <formula>1.7</formula>
    </cfRule>
  </conditionalFormatting>
  <conditionalFormatting sqref="R6:R250">
    <cfRule type="cellIs" dxfId="371" priority="7" stopIfTrue="1" operator="between">
      <formula>5</formula>
      <formula>5.9</formula>
    </cfRule>
    <cfRule type="cellIs" dxfId="370" priority="8" stopIfTrue="1" operator="between">
      <formula>4</formula>
      <formula>4.9</formula>
    </cfRule>
    <cfRule type="cellIs" dxfId="369" priority="9" stopIfTrue="1" operator="between">
      <formula>3</formula>
      <formula>3.9</formula>
    </cfRule>
    <cfRule type="cellIs" dxfId="368" priority="10" stopIfTrue="1" operator="between">
      <formula>2</formula>
      <formula>2.9</formula>
    </cfRule>
    <cfRule type="cellIs" dxfId="367" priority="11" stopIfTrue="1" operator="between">
      <formula>0</formula>
      <formula>1.9</formula>
    </cfRule>
  </conditionalFormatting>
  <conditionalFormatting sqref="L6:P143">
    <cfRule type="cellIs" priority="5" stopIfTrue="1" operator="equal">
      <formula>"x"</formula>
    </cfRule>
    <cfRule type="cellIs" dxfId="366" priority="6" operator="greaterThan">
      <formula>1.05</formula>
    </cfRule>
  </conditionalFormatting>
  <conditionalFormatting sqref="L144:P250">
    <cfRule type="cellIs" priority="3" stopIfTrue="1" operator="equal">
      <formula>"x"</formula>
    </cfRule>
    <cfRule type="cellIs" dxfId="365" priority="4" operator="greaterThan">
      <formula>1.05</formula>
    </cfRule>
  </conditionalFormatting>
  <conditionalFormatting sqref="A2:R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58"/>
  <sheetViews>
    <sheetView zoomScale="80" zoomScaleNormal="80" workbookViewId="0">
      <selection activeCell="A3" sqref="A3"/>
    </sheetView>
  </sheetViews>
  <sheetFormatPr defaultColWidth="9.453125" defaultRowHeight="14.5" x14ac:dyDescent="0.35"/>
  <cols>
    <col min="1" max="1" width="40.453125" style="216" bestFit="1" customWidth="1"/>
    <col min="2" max="2" width="25.54296875" style="216" bestFit="1" customWidth="1"/>
    <col min="3" max="3" width="11.453125" style="216" bestFit="1" customWidth="1"/>
    <col min="4" max="4" width="11.453125" style="216" customWidth="1"/>
    <col min="5" max="5" width="8.453125" style="213" customWidth="1"/>
    <col min="6" max="14" width="8.54296875" style="216" customWidth="1"/>
    <col min="15" max="15" width="8.54296875" style="214" customWidth="1"/>
    <col min="16" max="17" width="8.54296875" style="216" customWidth="1"/>
    <col min="18" max="18" width="8.54296875" style="214" customWidth="1"/>
    <col min="19" max="22" width="8.54296875" style="216" customWidth="1"/>
    <col min="23" max="24" width="8.54296875" style="214" customWidth="1"/>
    <col min="25" max="25" width="8.54296875" style="216" customWidth="1"/>
    <col min="26" max="26" width="8.54296875" style="214" customWidth="1"/>
    <col min="27" max="30" width="13" style="216" hidden="1" customWidth="1"/>
    <col min="31" max="31" width="8.54296875" style="216" hidden="1" customWidth="1"/>
    <col min="32" max="38" width="13" style="216" hidden="1" customWidth="1"/>
    <col min="39" max="40" width="8.54296875" style="214" customWidth="1"/>
    <col min="41" max="41" width="9.453125" style="216" customWidth="1"/>
    <col min="42" max="16384" width="9.453125" style="216"/>
  </cols>
  <sheetData>
    <row r="1" spans="1:40" x14ac:dyDescent="0.35">
      <c r="A1" s="301"/>
      <c r="B1" s="297"/>
      <c r="C1" s="297"/>
      <c r="D1" s="297"/>
      <c r="E1" s="302"/>
      <c r="F1" s="297"/>
      <c r="G1" s="297"/>
      <c r="H1" s="297"/>
      <c r="I1" s="297"/>
      <c r="J1" s="297"/>
      <c r="K1" s="297"/>
      <c r="L1" s="297"/>
      <c r="M1" s="297"/>
      <c r="N1" s="297"/>
      <c r="O1" s="303"/>
      <c r="P1" s="297"/>
      <c r="Q1" s="297"/>
      <c r="R1" s="303"/>
      <c r="S1" s="297"/>
      <c r="T1" s="297"/>
      <c r="U1" s="297"/>
      <c r="V1" s="297"/>
      <c r="W1" s="303"/>
      <c r="X1" s="303"/>
      <c r="Y1" s="297"/>
      <c r="Z1" s="303"/>
      <c r="AA1" s="297"/>
      <c r="AB1" s="297"/>
      <c r="AC1" s="297"/>
      <c r="AD1" s="297"/>
      <c r="AE1" s="297"/>
      <c r="AF1" s="297"/>
      <c r="AG1" s="297"/>
      <c r="AH1" s="297"/>
      <c r="AI1" s="297"/>
      <c r="AJ1" s="297"/>
      <c r="AK1" s="297"/>
      <c r="AL1" s="297"/>
      <c r="AM1" s="303"/>
      <c r="AN1" s="303"/>
    </row>
    <row r="2" spans="1:40" ht="109.5" customHeight="1" thickBot="1" x14ac:dyDescent="0.4">
      <c r="A2" s="51"/>
      <c r="B2" s="51"/>
      <c r="C2" s="55"/>
      <c r="D2" s="55"/>
      <c r="E2" s="8"/>
      <c r="F2" s="82" t="s">
        <v>7941</v>
      </c>
      <c r="G2" s="82" t="s">
        <v>7942</v>
      </c>
      <c r="H2" s="81" t="s">
        <v>7943</v>
      </c>
      <c r="I2" s="82" t="s">
        <v>7944</v>
      </c>
      <c r="J2" s="82" t="s">
        <v>7945</v>
      </c>
      <c r="K2" s="81" t="s">
        <v>7946</v>
      </c>
      <c r="L2" s="82" t="s">
        <v>7947</v>
      </c>
      <c r="M2" s="82" t="s">
        <v>7948</v>
      </c>
      <c r="N2" s="81" t="s">
        <v>7949</v>
      </c>
      <c r="O2" s="80" t="s">
        <v>7950</v>
      </c>
      <c r="P2" s="82" t="s">
        <v>7951</v>
      </c>
      <c r="Q2" s="82" t="s">
        <v>7952</v>
      </c>
      <c r="R2" s="80" t="s">
        <v>7953</v>
      </c>
      <c r="S2" s="82" t="s">
        <v>7954</v>
      </c>
      <c r="T2" s="82" t="s">
        <v>7955</v>
      </c>
      <c r="U2" s="82" t="s">
        <v>7956</v>
      </c>
      <c r="V2" s="82" t="s">
        <v>7957</v>
      </c>
      <c r="W2" s="80" t="s">
        <v>7958</v>
      </c>
      <c r="X2" s="79" t="s">
        <v>7898</v>
      </c>
      <c r="Y2" s="82" t="s">
        <v>7959</v>
      </c>
      <c r="Z2" s="80" t="s">
        <v>7960</v>
      </c>
      <c r="AA2" s="82" t="s">
        <v>3968</v>
      </c>
      <c r="AB2" s="82" t="s">
        <v>3980</v>
      </c>
      <c r="AC2" s="82" t="s">
        <v>3970</v>
      </c>
      <c r="AD2" s="82" t="s">
        <v>3982</v>
      </c>
      <c r="AE2" s="81" t="s">
        <v>7961</v>
      </c>
      <c r="AF2" s="82" t="s">
        <v>3965</v>
      </c>
      <c r="AG2" s="82" t="s">
        <v>3978</v>
      </c>
      <c r="AH2" s="81" t="s">
        <v>7962</v>
      </c>
      <c r="AI2" s="82" t="s">
        <v>3972</v>
      </c>
      <c r="AJ2" s="82" t="s">
        <v>7963</v>
      </c>
      <c r="AK2" s="82" t="s">
        <v>3974</v>
      </c>
      <c r="AL2" s="81" t="s">
        <v>7964</v>
      </c>
      <c r="AM2" s="80" t="s">
        <v>7965</v>
      </c>
      <c r="AN2" s="79" t="s">
        <v>7899</v>
      </c>
    </row>
    <row r="3" spans="1:40" x14ac:dyDescent="0.35">
      <c r="A3" s="51"/>
      <c r="B3" s="51"/>
      <c r="C3" s="55"/>
      <c r="D3" s="55"/>
      <c r="E3" s="7" t="s">
        <v>7928</v>
      </c>
      <c r="F3" s="249">
        <v>14</v>
      </c>
      <c r="G3" s="249">
        <v>10</v>
      </c>
      <c r="H3" s="249"/>
      <c r="I3" s="249">
        <v>1</v>
      </c>
      <c r="J3" s="249">
        <v>0.5</v>
      </c>
      <c r="K3" s="249"/>
      <c r="L3" s="249">
        <v>0.75</v>
      </c>
      <c r="M3" s="249">
        <v>65</v>
      </c>
      <c r="N3" s="249"/>
      <c r="O3" s="249"/>
      <c r="P3" s="249"/>
      <c r="Q3" s="69">
        <v>3000</v>
      </c>
      <c r="R3" s="249"/>
      <c r="S3" s="249">
        <v>100</v>
      </c>
      <c r="T3" s="249">
        <v>2.5</v>
      </c>
      <c r="U3" s="249">
        <v>10</v>
      </c>
      <c r="V3" s="249">
        <v>100</v>
      </c>
      <c r="W3" s="249"/>
      <c r="X3" s="249"/>
      <c r="Y3" s="249"/>
      <c r="Z3" s="249"/>
      <c r="AA3" s="249"/>
      <c r="AB3" s="249"/>
      <c r="AC3" s="249"/>
      <c r="AD3" s="249"/>
      <c r="AE3" s="249"/>
      <c r="AF3" s="249"/>
      <c r="AG3" s="249"/>
      <c r="AH3" s="249"/>
      <c r="AI3" s="249"/>
      <c r="AJ3" s="249"/>
      <c r="AK3" s="249"/>
      <c r="AL3" s="249"/>
      <c r="AM3" s="249"/>
      <c r="AN3" s="249"/>
    </row>
    <row r="4" spans="1:40" x14ac:dyDescent="0.35">
      <c r="A4" s="51"/>
      <c r="B4" s="51"/>
      <c r="C4" s="55"/>
      <c r="D4" s="55"/>
      <c r="E4" s="7" t="s">
        <v>7929</v>
      </c>
      <c r="F4" s="249">
        <v>0</v>
      </c>
      <c r="G4" s="249">
        <v>0</v>
      </c>
      <c r="H4" s="249"/>
      <c r="I4" s="249">
        <v>0</v>
      </c>
      <c r="J4" s="249">
        <v>0</v>
      </c>
      <c r="K4" s="249"/>
      <c r="L4" s="249">
        <v>0</v>
      </c>
      <c r="M4" s="249">
        <v>25</v>
      </c>
      <c r="N4" s="249"/>
      <c r="O4" s="249"/>
      <c r="P4" s="249"/>
      <c r="Q4" s="249">
        <v>1</v>
      </c>
      <c r="R4" s="249"/>
      <c r="S4" s="249">
        <v>0</v>
      </c>
      <c r="T4" s="249">
        <v>-2.5</v>
      </c>
      <c r="U4" s="249">
        <v>0</v>
      </c>
      <c r="V4" s="249">
        <v>0</v>
      </c>
      <c r="W4" s="249"/>
      <c r="X4" s="249"/>
      <c r="Y4" s="249"/>
      <c r="Z4" s="249"/>
      <c r="AA4" s="249"/>
      <c r="AB4" s="249"/>
      <c r="AC4" s="249"/>
      <c r="AD4" s="249"/>
      <c r="AE4" s="249"/>
      <c r="AF4" s="249"/>
      <c r="AG4" s="249"/>
      <c r="AH4" s="249"/>
      <c r="AI4" s="249"/>
      <c r="AJ4" s="249"/>
      <c r="AK4" s="249"/>
      <c r="AL4" s="249"/>
      <c r="AM4" s="249"/>
      <c r="AN4" s="249"/>
    </row>
    <row r="5" spans="1:40" x14ac:dyDescent="0.35">
      <c r="A5" s="23" t="s">
        <v>7883</v>
      </c>
      <c r="B5" s="23" t="s">
        <v>7966</v>
      </c>
      <c r="C5" s="23" t="s">
        <v>7885</v>
      </c>
      <c r="D5" s="23" t="s">
        <v>7886</v>
      </c>
      <c r="E5" s="24" t="s">
        <v>7930</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5">
      <c r="A6" s="146" t="str">
        <f>'Crisis Indicator Data'!A3</f>
        <v>Complex crisis in Afghanistan</v>
      </c>
      <c r="B6" s="147" t="str">
        <f>'Crisis Indicator Data'!B3</f>
        <v>Complex crisis</v>
      </c>
      <c r="C6" s="147" t="str">
        <f>'Crisis Indicator Data'!C3</f>
        <v>AFG001</v>
      </c>
      <c r="D6" s="147" t="str">
        <f>'Crisis Indicator Data'!D3</f>
        <v>Afghanistan</v>
      </c>
      <c r="E6" s="148" t="str">
        <f>'Crisis Indicator Data'!E3</f>
        <v>AFG</v>
      </c>
      <c r="F6" s="243">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3">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3">
        <f t="shared" ref="H6:H37" si="0">IF(AND(F6="x",G6="x"),"x",AVERAGE(F6,G6))</f>
        <v>3.5</v>
      </c>
      <c r="I6" s="243">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3">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3">
        <f t="shared" ref="K6:K37" si="1">IF(AND(I6="x",J6="x"),"x",AVERAGE(I6,J6))</f>
        <v>1.85</v>
      </c>
      <c r="L6" s="243">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3"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3">
        <f t="shared" ref="N6:N37" si="2">IF(AND(L6="x",M6="x"),"x",AVERAGE(L6,M6))</f>
        <v>3.8</v>
      </c>
      <c r="O6" s="243">
        <f t="shared" ref="O6:O37" si="3">AVERAGE(H6,K6,N6)</f>
        <v>3.0499999999999994</v>
      </c>
      <c r="P6" s="243">
        <f>IF(B6="Regional crisis",VLOOKUP(C6,'Regional Crises'!$B$1:$R$69,12,FALSE),VLOOKUP(E6,'Country Indicator Data'!$B$4:$I$300,8,FALSE))</f>
        <v>5</v>
      </c>
      <c r="Q6" s="243">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3">
        <f t="shared" ref="R6:R37" si="4">AVERAGE(P6:Q6)</f>
        <v>5</v>
      </c>
      <c r="S6" s="243">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3">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3">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3">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3">
        <f t="shared" ref="W6:W37" si="5">IF(AND(S6="x",V6="x"),"x",ROUND(AVERAGE(S6,V6,T6,U6),1))</f>
        <v>3.9</v>
      </c>
      <c r="X6" s="243">
        <f t="shared" ref="X6:X37" si="6">ROUND(AVERAGE(O6,W6,R6),1)</f>
        <v>4</v>
      </c>
      <c r="Y6" s="250">
        <f>IF('Core Indicators'!FC3="x","x",IF('Core Indicators'!FC3&gt;=5,5,IF('Core Indicators'!FC3&gt;=4,4,IF('Core Indicators'!FC3&gt;=3,3,IF('Core Indicators'!FC3&gt;=2,2,IF('Core Indicators'!FC3&gt;=1,1,0))))))</f>
        <v>5</v>
      </c>
      <c r="Z6" s="243">
        <f t="shared" ref="Z6:Z37" si="7">Y6</f>
        <v>5</v>
      </c>
      <c r="AA6" s="250">
        <f>'Crisis Indicator Data'!Y3</f>
        <v>1</v>
      </c>
      <c r="AB6" s="250">
        <f>'Crisis Indicator Data'!Z3</f>
        <v>2</v>
      </c>
      <c r="AC6" s="250">
        <f>'Crisis Indicator Data'!AA3</f>
        <v>2</v>
      </c>
      <c r="AD6" s="250">
        <f>'Crisis Indicator Data'!AB3</f>
        <v>0</v>
      </c>
      <c r="AE6" s="250">
        <f t="shared" ref="AE6:AE37" si="8">IF(SUM(AA6:AD6)=0,0,IF(SUM(AA6,AB6,AC6,AD6)&lt;2,1,IF(SUM(AA6:AD6)&lt;6,2,IF(SUM(AA6:AD6)&lt;8,3,IF(SUM(AA6:AD6)&lt;10,4,5)))))</f>
        <v>2</v>
      </c>
      <c r="AF6" s="250">
        <f>'Crisis Indicator Data'!AC3</f>
        <v>3</v>
      </c>
      <c r="AG6" s="250">
        <f>'Crisis Indicator Data'!AD3</f>
        <v>3</v>
      </c>
      <c r="AH6" s="250">
        <f t="shared" ref="AH6:AH37" si="9">IF(SUM(AF6:AG6)=0,0,IF(SUM(AF6,AG6)=1,1,IF(SUM(AF6:AG6)&lt;3,2,IF(SUM(AF6:AG6)&lt;4,3,IF(SUM(AF6:AG6)&lt;5,4,5)))))</f>
        <v>5</v>
      </c>
      <c r="AI6" s="250">
        <f>'Crisis Indicator Data'!AE3</f>
        <v>1</v>
      </c>
      <c r="AJ6" s="250">
        <f>'Crisis Indicator Data'!AF3</f>
        <v>3</v>
      </c>
      <c r="AK6" s="250">
        <f>'Crisis Indicator Data'!AG3</f>
        <v>3</v>
      </c>
      <c r="AL6" s="250">
        <f t="shared" ref="AL6:AL37" si="10">IF(SUM(AI6:AK6)=0,0,IF(SUM(AI6:AK6)=1,1,IF(SUM(AI6:AK6)&lt;3,2,IF(SUM(AI6:AK6)&lt;5,3,IF(SUM(AI6:AK6)&lt;7,4,5)))))</f>
        <v>5</v>
      </c>
      <c r="AM6" s="243">
        <f t="shared" ref="AM6:AM37" si="11">IF(AA6=3,5,ROUND(AVERAGE(AE6,AH6,AL6),0))</f>
        <v>4</v>
      </c>
      <c r="AN6" s="243">
        <f t="shared" ref="AN6:AN37" si="12">IF(AND(Z6="x",AM6="x"),"x",ROUND(AVERAGE(Z6,AM6),1))</f>
        <v>4.5</v>
      </c>
    </row>
    <row r="7" spans="1:40" ht="13.5" customHeight="1" x14ac:dyDescent="0.35">
      <c r="A7" s="146" t="str">
        <f>'Crisis Indicator Data'!A4</f>
        <v>Earthquake in Khost and Paktika</v>
      </c>
      <c r="B7" s="147" t="str">
        <f>'Crisis Indicator Data'!B4</f>
        <v>Earthquake</v>
      </c>
      <c r="C7" s="147" t="str">
        <f>'Crisis Indicator Data'!C4</f>
        <v>AFG005</v>
      </c>
      <c r="D7" s="147" t="str">
        <f>'Crisis Indicator Data'!D4</f>
        <v>Afghanistan</v>
      </c>
      <c r="E7" s="148" t="str">
        <f>'Crisis Indicator Data'!E4</f>
        <v>AFG</v>
      </c>
      <c r="F7" s="243">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43">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243">
        <f t="shared" si="0"/>
        <v>3.5</v>
      </c>
      <c r="I7" s="243">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243">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243">
        <f t="shared" si="1"/>
        <v>1.85</v>
      </c>
      <c r="L7" s="243">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243" t="str">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243">
        <f t="shared" si="2"/>
        <v>3.8</v>
      </c>
      <c r="O7" s="243">
        <f t="shared" si="3"/>
        <v>3.0499999999999994</v>
      </c>
      <c r="P7" s="243">
        <f>IF(B7="Regional crisis",VLOOKUP(C7,'Regional Crises'!$B$1:$R$69,12,FALSE),VLOOKUP(E7,'Country Indicator Data'!$B$4:$I$300,8,FALSE))</f>
        <v>5</v>
      </c>
      <c r="Q7" s="243">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5</v>
      </c>
      <c r="R7" s="243">
        <f t="shared" si="4"/>
        <v>5</v>
      </c>
      <c r="S7" s="243">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243">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243">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243">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243">
        <f t="shared" si="5"/>
        <v>3.9</v>
      </c>
      <c r="X7" s="243">
        <f t="shared" si="6"/>
        <v>4</v>
      </c>
      <c r="Y7" s="250">
        <f>IF('Core Indicators'!FC4="x","x",IF('Core Indicators'!FC4&gt;=5,5,IF('Core Indicators'!FC4&gt;=4,4,IF('Core Indicators'!FC4&gt;=3,3,IF('Core Indicators'!FC4&gt;=2,2,IF('Core Indicators'!FC4&gt;=1,1,0))))))</f>
        <v>2</v>
      </c>
      <c r="Z7" s="243">
        <f t="shared" si="7"/>
        <v>2</v>
      </c>
      <c r="AA7" s="250">
        <f>'Crisis Indicator Data'!Y4</f>
        <v>1</v>
      </c>
      <c r="AB7" s="250">
        <f>'Crisis Indicator Data'!Z4</f>
        <v>2</v>
      </c>
      <c r="AC7" s="250">
        <f>'Crisis Indicator Data'!AA4</f>
        <v>2</v>
      </c>
      <c r="AD7" s="250">
        <f>'Crisis Indicator Data'!AB4</f>
        <v>0</v>
      </c>
      <c r="AE7" s="250">
        <f t="shared" si="8"/>
        <v>2</v>
      </c>
      <c r="AF7" s="250">
        <f>'Crisis Indicator Data'!AC4</f>
        <v>3</v>
      </c>
      <c r="AG7" s="250">
        <f>'Crisis Indicator Data'!AD4</f>
        <v>3</v>
      </c>
      <c r="AH7" s="250">
        <f t="shared" si="9"/>
        <v>5</v>
      </c>
      <c r="AI7" s="250">
        <f>'Crisis Indicator Data'!AE4</f>
        <v>0</v>
      </c>
      <c r="AJ7" s="250">
        <f>'Crisis Indicator Data'!AF4</f>
        <v>3</v>
      </c>
      <c r="AK7" s="250">
        <f>'Crisis Indicator Data'!AG4</f>
        <v>3</v>
      </c>
      <c r="AL7" s="250">
        <f t="shared" si="10"/>
        <v>4</v>
      </c>
      <c r="AM7" s="243">
        <f t="shared" si="11"/>
        <v>4</v>
      </c>
      <c r="AN7" s="243">
        <f t="shared" si="12"/>
        <v>3</v>
      </c>
    </row>
    <row r="8" spans="1:40" ht="13.5" customHeight="1" x14ac:dyDescent="0.35">
      <c r="A8" s="146" t="str">
        <f>'Crisis Indicator Data'!A5</f>
        <v>Drought in South-West Angola</v>
      </c>
      <c r="B8" s="147" t="str">
        <f>'Crisis Indicator Data'!B5</f>
        <v>Food Security</v>
      </c>
      <c r="C8" s="147" t="str">
        <f>'Crisis Indicator Data'!C5</f>
        <v>AGO002</v>
      </c>
      <c r="D8" s="147" t="str">
        <f>'Crisis Indicator Data'!D5</f>
        <v>Angola</v>
      </c>
      <c r="E8" s="148" t="str">
        <f>'Crisis Indicator Data'!E5</f>
        <v>AGO</v>
      </c>
      <c r="F8" s="243">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43">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243">
        <f t="shared" si="0"/>
        <v>3.1500000000000004</v>
      </c>
      <c r="I8" s="243">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243">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243">
        <f t="shared" si="1"/>
        <v>4.4000000000000004</v>
      </c>
      <c r="L8" s="243">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243">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243">
        <f t="shared" si="2"/>
        <v>3.5999999999999996</v>
      </c>
      <c r="O8" s="243">
        <f t="shared" si="3"/>
        <v>3.7166666666666668</v>
      </c>
      <c r="P8" s="243">
        <f>IF(B8="Regional crisis",VLOOKUP(C8,'Regional Crises'!$B$1:$R$69,12,FALSE),VLOOKUP(E8,'Country Indicator Data'!$B$4:$I$300,8,FALSE))</f>
        <v>3</v>
      </c>
      <c r="Q8" s="243">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243">
        <f t="shared" si="4"/>
        <v>1.95</v>
      </c>
      <c r="S8" s="243">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243">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243">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243">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243">
        <f t="shared" si="5"/>
        <v>3.5</v>
      </c>
      <c r="X8" s="243">
        <f t="shared" si="6"/>
        <v>3.1</v>
      </c>
      <c r="Y8" s="250">
        <f>IF('Core Indicators'!FC5="x","x",IF('Core Indicators'!FC5&gt;=5,5,IF('Core Indicators'!FC5&gt;=4,4,IF('Core Indicators'!FC5&gt;=3,3,IF('Core Indicators'!FC5&gt;=2,2,IF('Core Indicators'!FC5&gt;=1,1,0))))))</f>
        <v>2</v>
      </c>
      <c r="Z8" s="243">
        <f t="shared" si="7"/>
        <v>2</v>
      </c>
      <c r="AA8" s="250">
        <f>'Crisis Indicator Data'!Y5</f>
        <v>1</v>
      </c>
      <c r="AB8" s="250">
        <f>'Crisis Indicator Data'!Z5</f>
        <v>0</v>
      </c>
      <c r="AC8" s="250">
        <f>'Crisis Indicator Data'!AA5</f>
        <v>0</v>
      </c>
      <c r="AD8" s="250">
        <f>'Crisis Indicator Data'!AB5</f>
        <v>0</v>
      </c>
      <c r="AE8" s="250">
        <f t="shared" si="8"/>
        <v>1</v>
      </c>
      <c r="AF8" s="250">
        <f>'Crisis Indicator Data'!AC5</f>
        <v>0</v>
      </c>
      <c r="AG8" s="250">
        <f>'Crisis Indicator Data'!AD5</f>
        <v>0</v>
      </c>
      <c r="AH8" s="250">
        <f t="shared" si="9"/>
        <v>0</v>
      </c>
      <c r="AI8" s="250">
        <f>'Crisis Indicator Data'!AE5</f>
        <v>0</v>
      </c>
      <c r="AJ8" s="250">
        <f>'Crisis Indicator Data'!AF5</f>
        <v>2</v>
      </c>
      <c r="AK8" s="250">
        <f>'Crisis Indicator Data'!AG5</f>
        <v>0</v>
      </c>
      <c r="AL8" s="250">
        <f t="shared" si="10"/>
        <v>2</v>
      </c>
      <c r="AM8" s="243">
        <f t="shared" si="11"/>
        <v>1</v>
      </c>
      <c r="AN8" s="243">
        <f t="shared" si="12"/>
        <v>1.5</v>
      </c>
    </row>
    <row r="9" spans="1:40" ht="13.5" customHeight="1" x14ac:dyDescent="0.35">
      <c r="A9" s="146" t="str">
        <f>'Crisis Indicator Data'!A6</f>
        <v>Nagorno-Karabakh Conflict in Armenia</v>
      </c>
      <c r="B9" s="147" t="str">
        <f>'Crisis Indicator Data'!B6</f>
        <v>Conflict</v>
      </c>
      <c r="C9" s="147" t="str">
        <f>'Crisis Indicator Data'!C6</f>
        <v>ARM002</v>
      </c>
      <c r="D9" s="147" t="str">
        <f>'Crisis Indicator Data'!D6</f>
        <v>Armenia</v>
      </c>
      <c r="E9" s="148" t="str">
        <f>'Crisis Indicator Data'!E6</f>
        <v>ARM</v>
      </c>
      <c r="F9" s="243">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243">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243">
        <f t="shared" si="0"/>
        <v>2.2000000000000002</v>
      </c>
      <c r="I9" s="243">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243">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243">
        <f t="shared" si="1"/>
        <v>0.2</v>
      </c>
      <c r="L9" s="243">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243">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243">
        <f t="shared" si="2"/>
        <v>1.1499999999999999</v>
      </c>
      <c r="O9" s="243">
        <f t="shared" si="3"/>
        <v>1.1833333333333333</v>
      </c>
      <c r="P9" s="243">
        <f>IF(B9="Regional crisis",VLOOKUP(C9,'Regional Crises'!$B$1:$R$69,12,FALSE),VLOOKUP(E9,'Country Indicator Data'!$B$4:$I$300,8,FALSE))</f>
        <v>3</v>
      </c>
      <c r="Q9" s="243">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1.3</v>
      </c>
      <c r="R9" s="243">
        <f t="shared" si="4"/>
        <v>2.15</v>
      </c>
      <c r="S9" s="243">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243">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243">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243">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243">
        <f t="shared" si="5"/>
        <v>2.5</v>
      </c>
      <c r="X9" s="243">
        <f t="shared" si="6"/>
        <v>1.9</v>
      </c>
      <c r="Y9" s="250">
        <f>IF('Core Indicators'!FC6="x","x",IF('Core Indicators'!FC6&gt;=5,5,IF('Core Indicators'!FC6&gt;=4,4,IF('Core Indicators'!FC6&gt;=3,3,IF('Core Indicators'!FC6&gt;=2,2,IF('Core Indicators'!FC6&gt;=1,1,0))))))</f>
        <v>2</v>
      </c>
      <c r="Z9" s="243">
        <f t="shared" si="7"/>
        <v>2</v>
      </c>
      <c r="AA9" s="250">
        <f>'Crisis Indicator Data'!Y6</f>
        <v>0</v>
      </c>
      <c r="AB9" s="250">
        <f>'Crisis Indicator Data'!Z6</f>
        <v>0</v>
      </c>
      <c r="AC9" s="250">
        <f>'Crisis Indicator Data'!AA6</f>
        <v>0</v>
      </c>
      <c r="AD9" s="250">
        <f>'Crisis Indicator Data'!AB6</f>
        <v>0</v>
      </c>
      <c r="AE9" s="250">
        <f t="shared" si="8"/>
        <v>0</v>
      </c>
      <c r="AF9" s="250">
        <f>'Crisis Indicator Data'!AC6</f>
        <v>0</v>
      </c>
      <c r="AG9" s="250">
        <f>'Crisis Indicator Data'!AD6</f>
        <v>0</v>
      </c>
      <c r="AH9" s="250">
        <f t="shared" si="9"/>
        <v>0</v>
      </c>
      <c r="AI9" s="250">
        <f>'Crisis Indicator Data'!AE6</f>
        <v>0</v>
      </c>
      <c r="AJ9" s="250">
        <f>'Crisis Indicator Data'!AF6</f>
        <v>1</v>
      </c>
      <c r="AK9" s="250">
        <f>'Crisis Indicator Data'!AG6</f>
        <v>0</v>
      </c>
      <c r="AL9" s="250">
        <f t="shared" si="10"/>
        <v>1</v>
      </c>
      <c r="AM9" s="243">
        <f t="shared" si="11"/>
        <v>0</v>
      </c>
      <c r="AN9" s="243">
        <f t="shared" si="12"/>
        <v>1</v>
      </c>
    </row>
    <row r="10" spans="1:40" ht="13.5" customHeight="1" x14ac:dyDescent="0.35">
      <c r="A10" s="146" t="str">
        <f>'Crisis Indicator Data'!A7</f>
        <v>Nagorno-Karabakh conflict in Azerbaijan</v>
      </c>
      <c r="B10" s="147" t="str">
        <f>'Crisis Indicator Data'!B7</f>
        <v>Conflict</v>
      </c>
      <c r="C10" s="147" t="str">
        <f>'Crisis Indicator Data'!C7</f>
        <v>AZE002</v>
      </c>
      <c r="D10" s="147" t="str">
        <f>'Crisis Indicator Data'!D7</f>
        <v>Azerbaijan</v>
      </c>
      <c r="E10" s="148" t="str">
        <f>'Crisis Indicator Data'!E7</f>
        <v>AZE</v>
      </c>
      <c r="F10" s="243">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243">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243">
        <f t="shared" si="0"/>
        <v>3.45</v>
      </c>
      <c r="I10" s="243">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243">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243">
        <f t="shared" si="1"/>
        <v>0.7</v>
      </c>
      <c r="L10" s="243">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243">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243">
        <f t="shared" si="2"/>
        <v>1.1500000000000001</v>
      </c>
      <c r="O10" s="243">
        <f t="shared" si="3"/>
        <v>1.7666666666666668</v>
      </c>
      <c r="P10" s="243">
        <f>IF(B10="Regional crisis",VLOOKUP(C10,'Regional Crises'!$B$1:$R$69,12,FALSE),VLOOKUP(E10,'Country Indicator Data'!$B$4:$I$300,8,FALSE))</f>
        <v>3</v>
      </c>
      <c r="Q10" s="243">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1.4</v>
      </c>
      <c r="R10" s="243">
        <f t="shared" si="4"/>
        <v>2.2000000000000002</v>
      </c>
      <c r="S10" s="243">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243">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243">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243">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243">
        <f t="shared" si="5"/>
        <v>3.7</v>
      </c>
      <c r="X10" s="243">
        <f t="shared" si="6"/>
        <v>2.6</v>
      </c>
      <c r="Y10" s="250">
        <f>IF('Core Indicators'!FC7="x","x",IF('Core Indicators'!FC7&gt;=5,5,IF('Core Indicators'!FC7&gt;=4,4,IF('Core Indicators'!FC7&gt;=3,3,IF('Core Indicators'!FC7&gt;=2,2,IF('Core Indicators'!FC7&gt;=1,1,0))))))</f>
        <v>3</v>
      </c>
      <c r="Z10" s="243">
        <f t="shared" si="7"/>
        <v>3</v>
      </c>
      <c r="AA10" s="250">
        <f>'Crisis Indicator Data'!Y7</f>
        <v>1</v>
      </c>
      <c r="AB10" s="250">
        <f>'Crisis Indicator Data'!Z7</f>
        <v>0</v>
      </c>
      <c r="AC10" s="250">
        <f>'Crisis Indicator Data'!AA7</f>
        <v>1</v>
      </c>
      <c r="AD10" s="250">
        <f>'Crisis Indicator Data'!AB7</f>
        <v>0</v>
      </c>
      <c r="AE10" s="250">
        <f t="shared" si="8"/>
        <v>2</v>
      </c>
      <c r="AF10" s="250">
        <f>'Crisis Indicator Data'!AC7</f>
        <v>0</v>
      </c>
      <c r="AG10" s="250">
        <f>'Crisis Indicator Data'!AD7</f>
        <v>0</v>
      </c>
      <c r="AH10" s="250">
        <f t="shared" si="9"/>
        <v>0</v>
      </c>
      <c r="AI10" s="250">
        <f>'Crisis Indicator Data'!AE7</f>
        <v>0</v>
      </c>
      <c r="AJ10" s="250">
        <f>'Crisis Indicator Data'!AF7</f>
        <v>2</v>
      </c>
      <c r="AK10" s="250">
        <f>'Crisis Indicator Data'!AG7</f>
        <v>0</v>
      </c>
      <c r="AL10" s="250">
        <f t="shared" si="10"/>
        <v>2</v>
      </c>
      <c r="AM10" s="243">
        <f t="shared" si="11"/>
        <v>1</v>
      </c>
      <c r="AN10" s="243">
        <f t="shared" si="12"/>
        <v>2</v>
      </c>
    </row>
    <row r="11" spans="1:40" ht="13.5" customHeight="1" x14ac:dyDescent="0.35">
      <c r="A11" s="146" t="str">
        <f>'Crisis Indicator Data'!A8</f>
        <v>Complex in Burundi</v>
      </c>
      <c r="B11" s="147" t="str">
        <f>'Crisis Indicator Data'!B8</f>
        <v>Complex crisis</v>
      </c>
      <c r="C11" s="147" t="str">
        <f>'Crisis Indicator Data'!C8</f>
        <v>BDI001</v>
      </c>
      <c r="D11" s="147" t="str">
        <f>'Crisis Indicator Data'!D8</f>
        <v>Burundi</v>
      </c>
      <c r="E11" s="148" t="str">
        <f>'Crisis Indicator Data'!E8</f>
        <v>BDI</v>
      </c>
      <c r="F11" s="243">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243">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243">
        <f t="shared" si="0"/>
        <v>2.6500000000000004</v>
      </c>
      <c r="I11" s="243">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243">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43">
        <f t="shared" si="1"/>
        <v>0.65</v>
      </c>
      <c r="L11" s="243">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243">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243">
        <f t="shared" si="2"/>
        <v>2.6</v>
      </c>
      <c r="O11" s="243">
        <f t="shared" si="3"/>
        <v>1.9666666666666668</v>
      </c>
      <c r="P11" s="243">
        <f>IF(B11="Regional crisis",VLOOKUP(C11,'Regional Crises'!$B$1:$R$69,12,FALSE),VLOOKUP(E11,'Country Indicator Data'!$B$4:$I$300,8,FALSE))</f>
        <v>3</v>
      </c>
      <c r="Q11" s="243">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v>
      </c>
      <c r="R11" s="243">
        <f t="shared" si="4"/>
        <v>3</v>
      </c>
      <c r="S11" s="243">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243">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243">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243">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243">
        <f t="shared" si="5"/>
        <v>4.0999999999999996</v>
      </c>
      <c r="X11" s="243">
        <f t="shared" si="6"/>
        <v>3</v>
      </c>
      <c r="Y11" s="250">
        <f>IF('Core Indicators'!FC8="x","x",IF('Core Indicators'!FC8&gt;=5,5,IF('Core Indicators'!FC8&gt;=4,4,IF('Core Indicators'!FC8&gt;=3,3,IF('Core Indicators'!FC8&gt;=2,2,IF('Core Indicators'!FC8&gt;=1,1,0))))))</f>
        <v>5</v>
      </c>
      <c r="Z11" s="243">
        <f t="shared" si="7"/>
        <v>5</v>
      </c>
      <c r="AA11" s="250">
        <f>'Crisis Indicator Data'!Y8</f>
        <v>1</v>
      </c>
      <c r="AB11" s="250">
        <f>'Crisis Indicator Data'!Z8</f>
        <v>1</v>
      </c>
      <c r="AC11" s="250">
        <f>'Crisis Indicator Data'!AA8</f>
        <v>1</v>
      </c>
      <c r="AD11" s="250">
        <f>'Crisis Indicator Data'!AB8</f>
        <v>0</v>
      </c>
      <c r="AE11" s="250">
        <f t="shared" si="8"/>
        <v>2</v>
      </c>
      <c r="AF11" s="250">
        <f>'Crisis Indicator Data'!AC8</f>
        <v>0</v>
      </c>
      <c r="AG11" s="250">
        <f>'Crisis Indicator Data'!AD8</f>
        <v>1</v>
      </c>
      <c r="AH11" s="250">
        <f t="shared" si="9"/>
        <v>1</v>
      </c>
      <c r="AI11" s="250">
        <f>'Crisis Indicator Data'!AE8</f>
        <v>0</v>
      </c>
      <c r="AJ11" s="250">
        <f>'Crisis Indicator Data'!AF8</f>
        <v>0</v>
      </c>
      <c r="AK11" s="250">
        <f>'Crisis Indicator Data'!AG8</f>
        <v>2</v>
      </c>
      <c r="AL11" s="250">
        <f t="shared" si="10"/>
        <v>2</v>
      </c>
      <c r="AM11" s="243">
        <f t="shared" si="11"/>
        <v>2</v>
      </c>
      <c r="AN11" s="243">
        <f t="shared" si="12"/>
        <v>3.5</v>
      </c>
    </row>
    <row r="12" spans="1:40" ht="13.5" customHeight="1" x14ac:dyDescent="0.35">
      <c r="A12" s="146" t="str">
        <f>'Crisis Indicator Data'!A9</f>
        <v>Conflict in Burkina Faso</v>
      </c>
      <c r="B12" s="147" t="str">
        <f>'Crisis Indicator Data'!B9</f>
        <v>Conflict</v>
      </c>
      <c r="C12" s="147" t="str">
        <f>'Crisis Indicator Data'!C9</f>
        <v>BFA002</v>
      </c>
      <c r="D12" s="147" t="str">
        <f>'Crisis Indicator Data'!D9</f>
        <v>Burkina Faso</v>
      </c>
      <c r="E12" s="148" t="str">
        <f>'Crisis Indicator Data'!E9</f>
        <v>BFA</v>
      </c>
      <c r="F12" s="243">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243">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243">
        <f t="shared" si="0"/>
        <v>1.5</v>
      </c>
      <c r="I12" s="243">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243">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243">
        <f t="shared" si="1"/>
        <v>1.4</v>
      </c>
      <c r="L12" s="243">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243">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243">
        <f t="shared" si="2"/>
        <v>2.6999999999999997</v>
      </c>
      <c r="O12" s="243">
        <f t="shared" si="3"/>
        <v>1.8666666666666665</v>
      </c>
      <c r="P12" s="243">
        <f>IF(B12="Regional crisis",VLOOKUP(C12,'Regional Crises'!$B$1:$R$69,12,FALSE),VLOOKUP(E12,'Country Indicator Data'!$B$4:$I$300,8,FALSE))</f>
        <v>5</v>
      </c>
      <c r="Q12" s="243">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4</v>
      </c>
      <c r="R12" s="243">
        <f t="shared" si="4"/>
        <v>4.5</v>
      </c>
      <c r="S12" s="243">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243">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243">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243">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243">
        <f t="shared" si="5"/>
        <v>2.8</v>
      </c>
      <c r="X12" s="243">
        <f t="shared" si="6"/>
        <v>3.1</v>
      </c>
      <c r="Y12" s="250">
        <f>IF('Core Indicators'!FC9="x","x",IF('Core Indicators'!FC9&gt;=5,5,IF('Core Indicators'!FC9&gt;=4,4,IF('Core Indicators'!FC9&gt;=3,3,IF('Core Indicators'!FC9&gt;=2,2,IF('Core Indicators'!FC9&gt;=1,1,0))))))</f>
        <v>4</v>
      </c>
      <c r="Z12" s="243">
        <f t="shared" si="7"/>
        <v>4</v>
      </c>
      <c r="AA12" s="250">
        <f>'Crisis Indicator Data'!Y9</f>
        <v>1</v>
      </c>
      <c r="AB12" s="250">
        <f>'Crisis Indicator Data'!Z9</f>
        <v>3</v>
      </c>
      <c r="AC12" s="250">
        <f>'Crisis Indicator Data'!AA9</f>
        <v>1</v>
      </c>
      <c r="AD12" s="250">
        <f>'Crisis Indicator Data'!AB9</f>
        <v>0</v>
      </c>
      <c r="AE12" s="250">
        <f t="shared" si="8"/>
        <v>2</v>
      </c>
      <c r="AF12" s="250">
        <f>'Crisis Indicator Data'!AC9</f>
        <v>0</v>
      </c>
      <c r="AG12" s="250">
        <f>'Crisis Indicator Data'!AD9</f>
        <v>2</v>
      </c>
      <c r="AH12" s="250">
        <f t="shared" si="9"/>
        <v>2</v>
      </c>
      <c r="AI12" s="250">
        <f>'Crisis Indicator Data'!AE9</f>
        <v>3</v>
      </c>
      <c r="AJ12" s="250">
        <f>'Crisis Indicator Data'!AF9</f>
        <v>1</v>
      </c>
      <c r="AK12" s="250">
        <f>'Crisis Indicator Data'!AG9</f>
        <v>3</v>
      </c>
      <c r="AL12" s="250">
        <f t="shared" si="10"/>
        <v>5</v>
      </c>
      <c r="AM12" s="243">
        <f t="shared" si="11"/>
        <v>3</v>
      </c>
      <c r="AN12" s="243">
        <f t="shared" si="12"/>
        <v>3.5</v>
      </c>
    </row>
    <row r="13" spans="1:40" ht="13.5" customHeight="1" x14ac:dyDescent="0.35">
      <c r="A13" s="146" t="str">
        <f>'Crisis Indicator Data'!A10</f>
        <v>Mutliple crises in Bangladesh</v>
      </c>
      <c r="B13" s="147" t="str">
        <f>'Crisis Indicator Data'!B10</f>
        <v>Multiple crises country</v>
      </c>
      <c r="C13" s="147" t="str">
        <f>'Crisis Indicator Data'!C10</f>
        <v>BGD001</v>
      </c>
      <c r="D13" s="147" t="str">
        <f>'Crisis Indicator Data'!D10</f>
        <v>Bangladesh</v>
      </c>
      <c r="E13" s="148" t="str">
        <f>'Crisis Indicator Data'!E10</f>
        <v>BGD</v>
      </c>
      <c r="F13" s="243">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243">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243">
        <f t="shared" si="0"/>
        <v>2.65</v>
      </c>
      <c r="I13" s="243">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243">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243">
        <f t="shared" si="1"/>
        <v>1.05</v>
      </c>
      <c r="L13" s="243">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243">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243">
        <f t="shared" si="2"/>
        <v>2.25</v>
      </c>
      <c r="O13" s="243">
        <f t="shared" si="3"/>
        <v>1.9833333333333334</v>
      </c>
      <c r="P13" s="243">
        <f>IF(B13="Regional crisis",VLOOKUP(C13,'Regional Crises'!$B$1:$R$69,12,FALSE),VLOOKUP(E13,'Country Indicator Data'!$B$4:$I$300,8,FALSE))</f>
        <v>3</v>
      </c>
      <c r="Q13" s="243">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2.8</v>
      </c>
      <c r="R13" s="243">
        <f t="shared" si="4"/>
        <v>2.9</v>
      </c>
      <c r="S13" s="243">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243">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243">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243">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243">
        <f t="shared" si="5"/>
        <v>3.3</v>
      </c>
      <c r="X13" s="243">
        <f t="shared" si="6"/>
        <v>2.7</v>
      </c>
      <c r="Y13" s="250">
        <f>IF('Core Indicators'!FC10="x","x",IF('Core Indicators'!FC10&gt;=5,5,IF('Core Indicators'!FC10&gt;=4,4,IF('Core Indicators'!FC10&gt;=3,3,IF('Core Indicators'!FC10&gt;=2,2,IF('Core Indicators'!FC10&gt;=1,1,0))))))</f>
        <v>4</v>
      </c>
      <c r="Z13" s="243">
        <f t="shared" si="7"/>
        <v>4</v>
      </c>
      <c r="AA13" s="250">
        <f>'Crisis Indicator Data'!Y10</f>
        <v>2</v>
      </c>
      <c r="AB13" s="250">
        <f>'Crisis Indicator Data'!Z10</f>
        <v>1</v>
      </c>
      <c r="AC13" s="250">
        <f>'Crisis Indicator Data'!AA10</f>
        <v>1</v>
      </c>
      <c r="AD13" s="250">
        <f>'Crisis Indicator Data'!AB10</f>
        <v>2</v>
      </c>
      <c r="AE13" s="250">
        <f t="shared" si="8"/>
        <v>3</v>
      </c>
      <c r="AF13" s="250">
        <f>'Crisis Indicator Data'!AC10</f>
        <v>1</v>
      </c>
      <c r="AG13" s="250">
        <f>'Crisis Indicator Data'!AD10</f>
        <v>2</v>
      </c>
      <c r="AH13" s="250">
        <f t="shared" si="9"/>
        <v>3</v>
      </c>
      <c r="AI13" s="250">
        <f>'Crisis Indicator Data'!AE10</f>
        <v>0</v>
      </c>
      <c r="AJ13" s="250">
        <f>'Crisis Indicator Data'!AF10</f>
        <v>0</v>
      </c>
      <c r="AK13" s="250">
        <f>'Crisis Indicator Data'!AG10</f>
        <v>3</v>
      </c>
      <c r="AL13" s="250">
        <f t="shared" si="10"/>
        <v>3</v>
      </c>
      <c r="AM13" s="243">
        <f t="shared" si="11"/>
        <v>3</v>
      </c>
      <c r="AN13" s="243">
        <f t="shared" si="12"/>
        <v>3.5</v>
      </c>
    </row>
    <row r="14" spans="1:40" ht="13.5" customHeight="1" x14ac:dyDescent="0.35">
      <c r="A14" s="146" t="str">
        <f>'Crisis Indicator Data'!A11</f>
        <v>Rohingya refugee crisis</v>
      </c>
      <c r="B14" s="147" t="str">
        <f>'Crisis Indicator Data'!B11</f>
        <v>International displacement</v>
      </c>
      <c r="C14" s="147" t="str">
        <f>'Crisis Indicator Data'!C11</f>
        <v>BGD002</v>
      </c>
      <c r="D14" s="147" t="str">
        <f>'Crisis Indicator Data'!D11</f>
        <v>Bangladesh</v>
      </c>
      <c r="E14" s="148" t="str">
        <f>'Crisis Indicator Data'!E11</f>
        <v>BGD</v>
      </c>
      <c r="F14" s="243">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243">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243">
        <f t="shared" si="0"/>
        <v>2.65</v>
      </c>
      <c r="I14" s="243">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243">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243">
        <f t="shared" si="1"/>
        <v>1.05</v>
      </c>
      <c r="L14" s="243">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243">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243">
        <f t="shared" si="2"/>
        <v>2.25</v>
      </c>
      <c r="O14" s="243">
        <f t="shared" si="3"/>
        <v>1.9833333333333334</v>
      </c>
      <c r="P14" s="243">
        <f>IF(B14="Regional crisis",VLOOKUP(C14,'Regional Crises'!$B$1:$R$69,12,FALSE),VLOOKUP(E14,'Country Indicator Data'!$B$4:$I$300,8,FALSE))</f>
        <v>3</v>
      </c>
      <c r="Q14" s="243">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2.8</v>
      </c>
      <c r="R14" s="243">
        <f t="shared" si="4"/>
        <v>2.9</v>
      </c>
      <c r="S14" s="243">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243">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243">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243">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243">
        <f t="shared" si="5"/>
        <v>3.3</v>
      </c>
      <c r="X14" s="243">
        <f t="shared" si="6"/>
        <v>2.7</v>
      </c>
      <c r="Y14" s="250">
        <f>IF('Core Indicators'!FC11="x","x",IF('Core Indicators'!FC11&gt;=5,5,IF('Core Indicators'!FC11&gt;=4,4,IF('Core Indicators'!FC11&gt;=3,3,IF('Core Indicators'!FC11&gt;=2,2,IF('Core Indicators'!FC11&gt;=1,1,0))))))</f>
        <v>3</v>
      </c>
      <c r="Z14" s="243">
        <f t="shared" si="7"/>
        <v>3</v>
      </c>
      <c r="AA14" s="250">
        <f>'Crisis Indicator Data'!Y11</f>
        <v>2</v>
      </c>
      <c r="AB14" s="250">
        <f>'Crisis Indicator Data'!Z11</f>
        <v>1</v>
      </c>
      <c r="AC14" s="250">
        <f>'Crisis Indicator Data'!AA11</f>
        <v>1</v>
      </c>
      <c r="AD14" s="250">
        <f>'Crisis Indicator Data'!AB11</f>
        <v>2</v>
      </c>
      <c r="AE14" s="250">
        <f t="shared" si="8"/>
        <v>3</v>
      </c>
      <c r="AF14" s="250">
        <f>'Crisis Indicator Data'!AC11</f>
        <v>1</v>
      </c>
      <c r="AG14" s="250">
        <f>'Crisis Indicator Data'!AD11</f>
        <v>2</v>
      </c>
      <c r="AH14" s="250">
        <f t="shared" si="9"/>
        <v>3</v>
      </c>
      <c r="AI14" s="250">
        <f>'Crisis Indicator Data'!AE11</f>
        <v>0</v>
      </c>
      <c r="AJ14" s="250">
        <f>'Crisis Indicator Data'!AF11</f>
        <v>0</v>
      </c>
      <c r="AK14" s="250">
        <f>'Crisis Indicator Data'!AG11</f>
        <v>2</v>
      </c>
      <c r="AL14" s="250">
        <f t="shared" si="10"/>
        <v>2</v>
      </c>
      <c r="AM14" s="243">
        <f t="shared" si="11"/>
        <v>3</v>
      </c>
      <c r="AN14" s="243">
        <f t="shared" si="12"/>
        <v>3</v>
      </c>
    </row>
    <row r="15" spans="1:40" ht="13.5" customHeight="1" x14ac:dyDescent="0.35">
      <c r="A15" s="146" t="str">
        <f>'Crisis Indicator Data'!A12</f>
        <v>2022 Floods in Bangladesh</v>
      </c>
      <c r="B15" s="147" t="str">
        <f>'Crisis Indicator Data'!B12</f>
        <v>Flood</v>
      </c>
      <c r="C15" s="147" t="str">
        <f>'Crisis Indicator Data'!C12</f>
        <v>BGD008</v>
      </c>
      <c r="D15" s="147" t="str">
        <f>'Crisis Indicator Data'!D12</f>
        <v>Bangladesh</v>
      </c>
      <c r="E15" s="148" t="str">
        <f>'Crisis Indicator Data'!E12</f>
        <v>BGD</v>
      </c>
      <c r="F15" s="243">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243">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243">
        <f t="shared" si="0"/>
        <v>2.65</v>
      </c>
      <c r="I15" s="243">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243">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243">
        <f t="shared" si="1"/>
        <v>1.05</v>
      </c>
      <c r="L15" s="243">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243">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243">
        <f t="shared" si="2"/>
        <v>2.25</v>
      </c>
      <c r="O15" s="243">
        <f t="shared" si="3"/>
        <v>1.9833333333333334</v>
      </c>
      <c r="P15" s="243">
        <f>IF(B15="Regional crisis",VLOOKUP(C15,'Regional Crises'!$B$1:$R$69,12,FALSE),VLOOKUP(E15,'Country Indicator Data'!$B$4:$I$300,8,FALSE))</f>
        <v>3</v>
      </c>
      <c r="Q15" s="243">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2.8</v>
      </c>
      <c r="R15" s="243">
        <f t="shared" si="4"/>
        <v>2.9</v>
      </c>
      <c r="S15" s="243">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243">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243">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243">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243">
        <f t="shared" si="5"/>
        <v>3.3</v>
      </c>
      <c r="X15" s="243">
        <f t="shared" si="6"/>
        <v>2.7</v>
      </c>
      <c r="Y15" s="250">
        <f>IF('Core Indicators'!FC12="x","x",IF('Core Indicators'!FC12&gt;=5,5,IF('Core Indicators'!FC12&gt;=4,4,IF('Core Indicators'!FC12&gt;=3,3,IF('Core Indicators'!FC12&gt;=2,2,IF('Core Indicators'!FC12&gt;=1,1,0))))))</f>
        <v>3</v>
      </c>
      <c r="Z15" s="243">
        <f t="shared" si="7"/>
        <v>3</v>
      </c>
      <c r="AA15" s="250">
        <f>'Crisis Indicator Data'!Y12</f>
        <v>2</v>
      </c>
      <c r="AB15" s="250">
        <f>'Crisis Indicator Data'!Z12</f>
        <v>0</v>
      </c>
      <c r="AC15" s="250">
        <f>'Crisis Indicator Data'!AA12</f>
        <v>0</v>
      </c>
      <c r="AD15" s="250">
        <f>'Crisis Indicator Data'!AB12</f>
        <v>0</v>
      </c>
      <c r="AE15" s="250">
        <f t="shared" si="8"/>
        <v>2</v>
      </c>
      <c r="AF15" s="250">
        <f>'Crisis Indicator Data'!AC12</f>
        <v>0</v>
      </c>
      <c r="AG15" s="250">
        <f>'Crisis Indicator Data'!AD12</f>
        <v>0</v>
      </c>
      <c r="AH15" s="250">
        <f t="shared" si="9"/>
        <v>0</v>
      </c>
      <c r="AI15" s="250">
        <f>'Crisis Indicator Data'!AE12</f>
        <v>0</v>
      </c>
      <c r="AJ15" s="250">
        <f>'Crisis Indicator Data'!AF12</f>
        <v>0</v>
      </c>
      <c r="AK15" s="250">
        <f>'Crisis Indicator Data'!AG12</f>
        <v>3</v>
      </c>
      <c r="AL15" s="250">
        <f t="shared" si="10"/>
        <v>3</v>
      </c>
      <c r="AM15" s="243">
        <f t="shared" si="11"/>
        <v>2</v>
      </c>
      <c r="AN15" s="243">
        <f t="shared" si="12"/>
        <v>2.5</v>
      </c>
    </row>
    <row r="16" spans="1:40" ht="13.5" customHeight="1" x14ac:dyDescent="0.35">
      <c r="A16" s="146" t="str">
        <f>'Crisis Indicator Data'!A13</f>
        <v>Country level Brazil</v>
      </c>
      <c r="B16" s="147" t="str">
        <f>'Crisis Indicator Data'!B13</f>
        <v>Multiple crises country</v>
      </c>
      <c r="C16" s="147" t="str">
        <f>'Crisis Indicator Data'!C13</f>
        <v>BRA001</v>
      </c>
      <c r="D16" s="147" t="str">
        <f>'Crisis Indicator Data'!D13</f>
        <v>Brazil</v>
      </c>
      <c r="E16" s="148" t="str">
        <f>'Crisis Indicator Data'!E13</f>
        <v>BRA</v>
      </c>
      <c r="F16" s="243">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243">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243">
        <f t="shared" si="0"/>
        <v>1</v>
      </c>
      <c r="I16" s="243">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243">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243">
        <f t="shared" si="1"/>
        <v>1.65</v>
      </c>
      <c r="L16" s="243">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243">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243">
        <f t="shared" si="2"/>
        <v>3.1</v>
      </c>
      <c r="O16" s="243">
        <f t="shared" si="3"/>
        <v>1.9166666666666667</v>
      </c>
      <c r="P16" s="243">
        <f>IF(B16="Regional crisis",VLOOKUP(C16,'Regional Crises'!$B$1:$R$69,12,FALSE),VLOOKUP(E16,'Country Indicator Data'!$B$4:$I$300,8,FALSE))</f>
        <v>4</v>
      </c>
      <c r="Q16" s="243">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5</v>
      </c>
      <c r="R16" s="243">
        <f t="shared" si="4"/>
        <v>4.5</v>
      </c>
      <c r="S16" s="243">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243">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243">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243">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243">
        <f t="shared" si="5"/>
        <v>2.2000000000000002</v>
      </c>
      <c r="X16" s="243">
        <f t="shared" si="6"/>
        <v>2.9</v>
      </c>
      <c r="Y16" s="250">
        <f>IF('Core Indicators'!FC13="x","x",IF('Core Indicators'!FC13&gt;=5,5,IF('Core Indicators'!FC13&gt;=4,4,IF('Core Indicators'!FC13&gt;=3,3,IF('Core Indicators'!FC13&gt;=2,2,IF('Core Indicators'!FC13&gt;=1,1,0))))))</f>
        <v>5</v>
      </c>
      <c r="Z16" s="243">
        <f t="shared" si="7"/>
        <v>5</v>
      </c>
      <c r="AA16" s="250">
        <f>'Crisis Indicator Data'!Y13</f>
        <v>0</v>
      </c>
      <c r="AB16" s="250">
        <f>'Crisis Indicator Data'!Z13</f>
        <v>1</v>
      </c>
      <c r="AC16" s="250">
        <f>'Crisis Indicator Data'!AA13</f>
        <v>0</v>
      </c>
      <c r="AD16" s="250">
        <f>'Crisis Indicator Data'!AB13</f>
        <v>0</v>
      </c>
      <c r="AE16" s="250">
        <f t="shared" si="8"/>
        <v>1</v>
      </c>
      <c r="AF16" s="250">
        <f>'Crisis Indicator Data'!AC13</f>
        <v>0</v>
      </c>
      <c r="AG16" s="250">
        <f>'Crisis Indicator Data'!AD13</f>
        <v>0</v>
      </c>
      <c r="AH16" s="250">
        <f t="shared" si="9"/>
        <v>0</v>
      </c>
      <c r="AI16" s="250">
        <f>'Crisis Indicator Data'!AE13</f>
        <v>1</v>
      </c>
      <c r="AJ16" s="250">
        <f>'Crisis Indicator Data'!AF13</f>
        <v>0</v>
      </c>
      <c r="AK16" s="250">
        <f>'Crisis Indicator Data'!AG13</f>
        <v>3</v>
      </c>
      <c r="AL16" s="250">
        <f t="shared" si="10"/>
        <v>3</v>
      </c>
      <c r="AM16" s="243">
        <f t="shared" si="11"/>
        <v>1</v>
      </c>
      <c r="AN16" s="243">
        <f t="shared" si="12"/>
        <v>3</v>
      </c>
    </row>
    <row r="17" spans="1:40" ht="13.5" customHeight="1" x14ac:dyDescent="0.35">
      <c r="A17" s="146" t="str">
        <f>'Crisis Indicator Data'!A14</f>
        <v>Venezuela displacement in Brazil</v>
      </c>
      <c r="B17" s="147" t="str">
        <f>'Crisis Indicator Data'!B14</f>
        <v>International displacement</v>
      </c>
      <c r="C17" s="147" t="str">
        <f>'Crisis Indicator Data'!C14</f>
        <v>BRA002</v>
      </c>
      <c r="D17" s="147" t="str">
        <f>'Crisis Indicator Data'!D14</f>
        <v>Brazil</v>
      </c>
      <c r="E17" s="148" t="str">
        <f>'Crisis Indicator Data'!E14</f>
        <v>BRA</v>
      </c>
      <c r="F17" s="243">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243">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243">
        <f t="shared" si="0"/>
        <v>1</v>
      </c>
      <c r="I17" s="243">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243">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243">
        <f t="shared" si="1"/>
        <v>1.65</v>
      </c>
      <c r="L17" s="243">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243">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243">
        <f t="shared" si="2"/>
        <v>3.1</v>
      </c>
      <c r="O17" s="243">
        <f t="shared" si="3"/>
        <v>1.9166666666666667</v>
      </c>
      <c r="P17" s="243">
        <f>IF(B17="Regional crisis",VLOOKUP(C17,'Regional Crises'!$B$1:$R$69,12,FALSE),VLOOKUP(E17,'Country Indicator Data'!$B$4:$I$300,8,FALSE))</f>
        <v>4</v>
      </c>
      <c r="Q17" s="243">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5</v>
      </c>
      <c r="R17" s="243">
        <f t="shared" si="4"/>
        <v>4.5</v>
      </c>
      <c r="S17" s="243">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243">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243">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243">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243">
        <f t="shared" si="5"/>
        <v>2.2000000000000002</v>
      </c>
      <c r="X17" s="243">
        <f t="shared" si="6"/>
        <v>2.9</v>
      </c>
      <c r="Y17" s="250">
        <f>IF('Core Indicators'!FC14="x","x",IF('Core Indicators'!FC14&gt;=5,5,IF('Core Indicators'!FC14&gt;=4,4,IF('Core Indicators'!FC14&gt;=3,3,IF('Core Indicators'!FC14&gt;=2,2,IF('Core Indicators'!FC14&gt;=1,1,0))))))</f>
        <v>4</v>
      </c>
      <c r="Z17" s="243">
        <f t="shared" si="7"/>
        <v>4</v>
      </c>
      <c r="AA17" s="250">
        <f>'Crisis Indicator Data'!Y14</f>
        <v>0</v>
      </c>
      <c r="AB17" s="250">
        <f>'Crisis Indicator Data'!Z14</f>
        <v>1</v>
      </c>
      <c r="AC17" s="250">
        <f>'Crisis Indicator Data'!AA14</f>
        <v>0</v>
      </c>
      <c r="AD17" s="250">
        <f>'Crisis Indicator Data'!AB14</f>
        <v>0</v>
      </c>
      <c r="AE17" s="250">
        <f t="shared" si="8"/>
        <v>1</v>
      </c>
      <c r="AF17" s="250">
        <f>'Crisis Indicator Data'!AC14</f>
        <v>0</v>
      </c>
      <c r="AG17" s="250">
        <f>'Crisis Indicator Data'!AD14</f>
        <v>0</v>
      </c>
      <c r="AH17" s="250">
        <f t="shared" si="9"/>
        <v>0</v>
      </c>
      <c r="AI17" s="250">
        <f>'Crisis Indicator Data'!AE14</f>
        <v>1</v>
      </c>
      <c r="AJ17" s="250">
        <f>'Crisis Indicator Data'!AF14</f>
        <v>0</v>
      </c>
      <c r="AK17" s="250">
        <f>'Crisis Indicator Data'!AG14</f>
        <v>3</v>
      </c>
      <c r="AL17" s="250">
        <f t="shared" si="10"/>
        <v>3</v>
      </c>
      <c r="AM17" s="243">
        <f t="shared" si="11"/>
        <v>1</v>
      </c>
      <c r="AN17" s="243">
        <f t="shared" si="12"/>
        <v>2.5</v>
      </c>
    </row>
    <row r="18" spans="1:40" ht="13.5" customHeight="1" x14ac:dyDescent="0.35">
      <c r="A18" s="146" t="str">
        <f>'Crisis Indicator Data'!A15</f>
        <v>Floods in rainy season 2022</v>
      </c>
      <c r="B18" s="147" t="str">
        <f>'Crisis Indicator Data'!B15</f>
        <v>Flood</v>
      </c>
      <c r="C18" s="147" t="str">
        <f>'Crisis Indicator Data'!C15</f>
        <v>BRA003</v>
      </c>
      <c r="D18" s="147" t="str">
        <f>'Crisis Indicator Data'!D15</f>
        <v>Brazil</v>
      </c>
      <c r="E18" s="148" t="str">
        <f>'Crisis Indicator Data'!E15</f>
        <v>BRA</v>
      </c>
      <c r="F18" s="243">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243">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243">
        <f t="shared" si="0"/>
        <v>1</v>
      </c>
      <c r="I18" s="243">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243">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243">
        <f t="shared" si="1"/>
        <v>1.65</v>
      </c>
      <c r="L18" s="243">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243">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243">
        <f t="shared" si="2"/>
        <v>3.1</v>
      </c>
      <c r="O18" s="243">
        <f t="shared" si="3"/>
        <v>1.9166666666666667</v>
      </c>
      <c r="P18" s="243">
        <f>IF(B18="Regional crisis",VLOOKUP(C18,'Regional Crises'!$B$1:$R$69,12,FALSE),VLOOKUP(E18,'Country Indicator Data'!$B$4:$I$300,8,FALSE))</f>
        <v>4</v>
      </c>
      <c r="Q18" s="243">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5</v>
      </c>
      <c r="R18" s="243">
        <f t="shared" si="4"/>
        <v>4.5</v>
      </c>
      <c r="S18" s="243">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243">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243">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243">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243">
        <f t="shared" si="5"/>
        <v>2.2000000000000002</v>
      </c>
      <c r="X18" s="243">
        <f t="shared" si="6"/>
        <v>2.9</v>
      </c>
      <c r="Y18" s="250">
        <f>IF('Core Indicators'!FC15="x","x",IF('Core Indicators'!FC15&gt;=5,5,IF('Core Indicators'!FC15&gt;=4,4,IF('Core Indicators'!FC15&gt;=3,3,IF('Core Indicators'!FC15&gt;=2,2,IF('Core Indicators'!FC15&gt;=1,1,0))))))</f>
        <v>3</v>
      </c>
      <c r="Z18" s="243">
        <f t="shared" si="7"/>
        <v>3</v>
      </c>
      <c r="AA18" s="250">
        <f>'Crisis Indicator Data'!Y15</f>
        <v>0</v>
      </c>
      <c r="AB18" s="250">
        <f>'Crisis Indicator Data'!Z15</f>
        <v>1</v>
      </c>
      <c r="AC18" s="250">
        <f>'Crisis Indicator Data'!AA15</f>
        <v>0</v>
      </c>
      <c r="AD18" s="250">
        <f>'Crisis Indicator Data'!AB15</f>
        <v>0</v>
      </c>
      <c r="AE18" s="250">
        <f t="shared" si="8"/>
        <v>1</v>
      </c>
      <c r="AF18" s="250">
        <f>'Crisis Indicator Data'!AC15</f>
        <v>0</v>
      </c>
      <c r="AG18" s="250">
        <f>'Crisis Indicator Data'!AD15</f>
        <v>1</v>
      </c>
      <c r="AH18" s="250">
        <f t="shared" si="9"/>
        <v>1</v>
      </c>
      <c r="AI18" s="250">
        <f>'Crisis Indicator Data'!AE15</f>
        <v>1</v>
      </c>
      <c r="AJ18" s="250">
        <f>'Crisis Indicator Data'!AF15</f>
        <v>0</v>
      </c>
      <c r="AK18" s="250">
        <f>'Crisis Indicator Data'!AG15</f>
        <v>3</v>
      </c>
      <c r="AL18" s="250">
        <f t="shared" si="10"/>
        <v>3</v>
      </c>
      <c r="AM18" s="243">
        <f t="shared" si="11"/>
        <v>2</v>
      </c>
      <c r="AN18" s="243">
        <f t="shared" si="12"/>
        <v>2.5</v>
      </c>
    </row>
    <row r="19" spans="1:40" ht="13.5" customHeight="1" x14ac:dyDescent="0.35">
      <c r="A19" s="146" t="str">
        <f>'Crisis Indicator Data'!A16</f>
        <v>Complex crisis in CAR</v>
      </c>
      <c r="B19" s="147" t="str">
        <f>'Crisis Indicator Data'!B16</f>
        <v>Complex crisis</v>
      </c>
      <c r="C19" s="147" t="str">
        <f>'Crisis Indicator Data'!C16</f>
        <v>CAF001</v>
      </c>
      <c r="D19" s="147" t="str">
        <f>'Crisis Indicator Data'!D16</f>
        <v>CAR</v>
      </c>
      <c r="E19" s="148" t="str">
        <f>'Crisis Indicator Data'!E16</f>
        <v>CAF</v>
      </c>
      <c r="F19" s="243">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3.6</v>
      </c>
      <c r="G19" s="243">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3">
        <f t="shared" si="0"/>
        <v>3.4000000000000004</v>
      </c>
      <c r="I19" s="243">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243">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1.8</v>
      </c>
      <c r="K19" s="243">
        <f t="shared" si="1"/>
        <v>3.1</v>
      </c>
      <c r="L19" s="243">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4.5</v>
      </c>
      <c r="M19" s="243">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3.9</v>
      </c>
      <c r="N19" s="243">
        <f t="shared" si="2"/>
        <v>4.2</v>
      </c>
      <c r="O19" s="243">
        <f t="shared" si="3"/>
        <v>3.5666666666666664</v>
      </c>
      <c r="P19" s="243">
        <f>IF(B19="Regional crisis",VLOOKUP(C19,'Regional Crises'!$B$1:$R$69,12,FALSE),VLOOKUP(E19,'Country Indicator Data'!$B$4:$I$300,8,FALSE))</f>
        <v>5</v>
      </c>
      <c r="Q19" s="243">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4.3</v>
      </c>
      <c r="R19" s="243">
        <f t="shared" si="4"/>
        <v>4.6500000000000004</v>
      </c>
      <c r="S19" s="243">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43">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4.2</v>
      </c>
      <c r="U19" s="243">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43">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4.5</v>
      </c>
      <c r="W19" s="243">
        <f t="shared" si="5"/>
        <v>4</v>
      </c>
      <c r="X19" s="243">
        <f t="shared" si="6"/>
        <v>4.0999999999999996</v>
      </c>
      <c r="Y19" s="250">
        <f>IF('Core Indicators'!FC16="x","x",IF('Core Indicators'!FC16&gt;=5,5,IF('Core Indicators'!FC16&gt;=4,4,IF('Core Indicators'!FC16&gt;=3,3,IF('Core Indicators'!FC16&gt;=2,2,IF('Core Indicators'!FC16&gt;=1,1,0))))))</f>
        <v>5</v>
      </c>
      <c r="Z19" s="243">
        <f t="shared" si="7"/>
        <v>5</v>
      </c>
      <c r="AA19" s="250">
        <f>'Crisis Indicator Data'!Y16</f>
        <v>1</v>
      </c>
      <c r="AB19" s="250">
        <f>'Crisis Indicator Data'!Z16</f>
        <v>3</v>
      </c>
      <c r="AC19" s="250">
        <f>'Crisis Indicator Data'!AA16</f>
        <v>2</v>
      </c>
      <c r="AD19" s="250">
        <f>'Crisis Indicator Data'!AB16</f>
        <v>3</v>
      </c>
      <c r="AE19" s="250">
        <f t="shared" si="8"/>
        <v>4</v>
      </c>
      <c r="AF19" s="250">
        <f>'Crisis Indicator Data'!AC16</f>
        <v>0</v>
      </c>
      <c r="AG19" s="250">
        <f>'Crisis Indicator Data'!AD16</f>
        <v>2</v>
      </c>
      <c r="AH19" s="250">
        <f t="shared" si="9"/>
        <v>2</v>
      </c>
      <c r="AI19" s="250">
        <f>'Crisis Indicator Data'!AE16</f>
        <v>3</v>
      </c>
      <c r="AJ19" s="250">
        <f>'Crisis Indicator Data'!AF16</f>
        <v>0</v>
      </c>
      <c r="AK19" s="250">
        <f>'Crisis Indicator Data'!AG16</f>
        <v>3</v>
      </c>
      <c r="AL19" s="250">
        <f t="shared" si="10"/>
        <v>4</v>
      </c>
      <c r="AM19" s="243">
        <f t="shared" si="11"/>
        <v>3</v>
      </c>
      <c r="AN19" s="243">
        <f t="shared" si="12"/>
        <v>4</v>
      </c>
    </row>
    <row r="20" spans="1:40" ht="13.5" customHeight="1" x14ac:dyDescent="0.35">
      <c r="A20" s="146" t="str">
        <f>'Crisis Indicator Data'!A17</f>
        <v>Venezuela displacement in Chile</v>
      </c>
      <c r="B20" s="147" t="str">
        <f>'Crisis Indicator Data'!B17</f>
        <v>International displacement</v>
      </c>
      <c r="C20" s="147" t="str">
        <f>'Crisis Indicator Data'!C17</f>
        <v>CHL002</v>
      </c>
      <c r="D20" s="147" t="str">
        <f>'Crisis Indicator Data'!D17</f>
        <v>Chile</v>
      </c>
      <c r="E20" s="148" t="str">
        <f>'Crisis Indicator Data'!E17</f>
        <v>CHL</v>
      </c>
      <c r="F20" s="243">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243">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0.4</v>
      </c>
      <c r="H20" s="243">
        <f t="shared" si="0"/>
        <v>0.55000000000000004</v>
      </c>
      <c r="I20" s="243">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0.8</v>
      </c>
      <c r="J20" s="243">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243">
        <f t="shared" si="1"/>
        <v>0.60000000000000009</v>
      </c>
      <c r="L20" s="243">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1.9</v>
      </c>
      <c r="M20" s="243">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2.4</v>
      </c>
      <c r="N20" s="243">
        <f t="shared" si="2"/>
        <v>2.15</v>
      </c>
      <c r="O20" s="243">
        <f t="shared" si="3"/>
        <v>1.0999999999999999</v>
      </c>
      <c r="P20" s="243">
        <f>IF(B20="Regional crisis",VLOOKUP(C20,'Regional Crises'!$B$1:$R$69,12,FALSE),VLOOKUP(E20,'Country Indicator Data'!$B$4:$I$300,8,FALSE))</f>
        <v>3</v>
      </c>
      <c r="Q20" s="243">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1.6</v>
      </c>
      <c r="R20" s="243">
        <f t="shared" si="4"/>
        <v>2.2999999999999998</v>
      </c>
      <c r="S20" s="243">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1.7</v>
      </c>
      <c r="T20" s="243">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1.4</v>
      </c>
      <c r="U20" s="243">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0.3</v>
      </c>
      <c r="V20" s="243">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0.5</v>
      </c>
      <c r="W20" s="243">
        <f t="shared" si="5"/>
        <v>1</v>
      </c>
      <c r="X20" s="243">
        <f t="shared" si="6"/>
        <v>1.5</v>
      </c>
      <c r="Y20" s="250">
        <f>IF('Core Indicators'!FC17="x","x",IF('Core Indicators'!FC17&gt;=5,5,IF('Core Indicators'!FC17&gt;=4,4,IF('Core Indicators'!FC17&gt;=3,3,IF('Core Indicators'!FC17&gt;=2,2,IF('Core Indicators'!FC17&gt;=1,1,0))))))</f>
        <v>3</v>
      </c>
      <c r="Z20" s="243">
        <f t="shared" si="7"/>
        <v>3</v>
      </c>
      <c r="AA20" s="250">
        <f>'Crisis Indicator Data'!Y17</f>
        <v>0</v>
      </c>
      <c r="AB20" s="250">
        <f>'Crisis Indicator Data'!Z17</f>
        <v>0</v>
      </c>
      <c r="AC20" s="250">
        <f>'Crisis Indicator Data'!AA17</f>
        <v>0</v>
      </c>
      <c r="AD20" s="250">
        <f>'Crisis Indicator Data'!AB17</f>
        <v>0</v>
      </c>
      <c r="AE20" s="250">
        <f t="shared" si="8"/>
        <v>0</v>
      </c>
      <c r="AF20" s="250">
        <f>'Crisis Indicator Data'!AC17</f>
        <v>0</v>
      </c>
      <c r="AG20" s="250">
        <f>'Crisis Indicator Data'!AD17</f>
        <v>1</v>
      </c>
      <c r="AH20" s="250">
        <f t="shared" si="9"/>
        <v>1</v>
      </c>
      <c r="AI20" s="250">
        <f>'Crisis Indicator Data'!AE17</f>
        <v>0</v>
      </c>
      <c r="AJ20" s="250">
        <f>'Crisis Indicator Data'!AF17</f>
        <v>3</v>
      </c>
      <c r="AK20" s="250">
        <f>'Crisis Indicator Data'!AG17</f>
        <v>2</v>
      </c>
      <c r="AL20" s="250">
        <f t="shared" si="10"/>
        <v>4</v>
      </c>
      <c r="AM20" s="243">
        <f t="shared" si="11"/>
        <v>2</v>
      </c>
      <c r="AN20" s="243">
        <f t="shared" si="12"/>
        <v>2.5</v>
      </c>
    </row>
    <row r="21" spans="1:40" ht="13.5" customHeight="1" x14ac:dyDescent="0.35">
      <c r="A21" s="146" t="str">
        <f>'Crisis Indicator Data'!A18</f>
        <v>Multiple crises in Cameroon</v>
      </c>
      <c r="B21" s="147" t="str">
        <f>'Crisis Indicator Data'!B18</f>
        <v>Multiple crises country</v>
      </c>
      <c r="C21" s="147" t="str">
        <f>'Crisis Indicator Data'!C18</f>
        <v>CMR001</v>
      </c>
      <c r="D21" s="147" t="str">
        <f>'Crisis Indicator Data'!D18</f>
        <v>Cameroon</v>
      </c>
      <c r="E21" s="148" t="str">
        <f>'Crisis Indicator Data'!E18</f>
        <v>CMR</v>
      </c>
      <c r="F21" s="243">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43">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43">
        <f t="shared" si="0"/>
        <v>3.2</v>
      </c>
      <c r="I21" s="243">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43">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43">
        <f t="shared" si="1"/>
        <v>2.15</v>
      </c>
      <c r="L21" s="243">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43">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43">
        <f t="shared" si="2"/>
        <v>3.25</v>
      </c>
      <c r="O21" s="243">
        <f t="shared" si="3"/>
        <v>2.8666666666666667</v>
      </c>
      <c r="P21" s="243">
        <f>IF(B21="Regional crisis",VLOOKUP(C21,'Regional Crises'!$B$1:$R$69,12,FALSE),VLOOKUP(E21,'Country Indicator Data'!$B$4:$I$300,8,FALSE))</f>
        <v>5</v>
      </c>
      <c r="Q21" s="243">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3.9</v>
      </c>
      <c r="R21" s="243">
        <f t="shared" si="4"/>
        <v>4.45</v>
      </c>
      <c r="S21" s="243">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43">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43">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43">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43">
        <f t="shared" si="5"/>
        <v>3.7</v>
      </c>
      <c r="X21" s="243">
        <f t="shared" si="6"/>
        <v>3.7</v>
      </c>
      <c r="Y21" s="250">
        <f>IF('Core Indicators'!FC18="x","x",IF('Core Indicators'!FC18&gt;=5,5,IF('Core Indicators'!FC18&gt;=4,4,IF('Core Indicators'!FC18&gt;=3,3,IF('Core Indicators'!FC18&gt;=2,2,IF('Core Indicators'!FC18&gt;=1,1,0))))))</f>
        <v>3</v>
      </c>
      <c r="Z21" s="243">
        <f t="shared" si="7"/>
        <v>3</v>
      </c>
      <c r="AA21" s="250">
        <f>'Crisis Indicator Data'!Y18</f>
        <v>1</v>
      </c>
      <c r="AB21" s="250">
        <f>'Crisis Indicator Data'!Z18</f>
        <v>3</v>
      </c>
      <c r="AC21" s="250">
        <f>'Crisis Indicator Data'!AA18</f>
        <v>3</v>
      </c>
      <c r="AD21" s="250">
        <f>'Crisis Indicator Data'!AB18</f>
        <v>2</v>
      </c>
      <c r="AE21" s="250">
        <f t="shared" si="8"/>
        <v>4</v>
      </c>
      <c r="AF21" s="250">
        <f>'Crisis Indicator Data'!AC18</f>
        <v>0</v>
      </c>
      <c r="AG21" s="250">
        <f>'Crisis Indicator Data'!AD18</f>
        <v>2</v>
      </c>
      <c r="AH21" s="250">
        <f t="shared" si="9"/>
        <v>2</v>
      </c>
      <c r="AI21" s="250">
        <f>'Crisis Indicator Data'!AE18</f>
        <v>3</v>
      </c>
      <c r="AJ21" s="250">
        <f>'Crisis Indicator Data'!AF18</f>
        <v>1</v>
      </c>
      <c r="AK21" s="250">
        <f>'Crisis Indicator Data'!AG18</f>
        <v>2</v>
      </c>
      <c r="AL21" s="250">
        <f t="shared" si="10"/>
        <v>4</v>
      </c>
      <c r="AM21" s="243">
        <f t="shared" si="11"/>
        <v>3</v>
      </c>
      <c r="AN21" s="243">
        <f t="shared" si="12"/>
        <v>3</v>
      </c>
    </row>
    <row r="22" spans="1:40" ht="13.5" customHeight="1" x14ac:dyDescent="0.35">
      <c r="A22" s="146" t="str">
        <f>'Crisis Indicator Data'!A19</f>
        <v>Boko Haram in Cameroon</v>
      </c>
      <c r="B22" s="147" t="str">
        <f>'Crisis Indicator Data'!B19</f>
        <v>Conflict</v>
      </c>
      <c r="C22" s="147" t="str">
        <f>'Crisis Indicator Data'!C19</f>
        <v>CMR002</v>
      </c>
      <c r="D22" s="147" t="str">
        <f>'Crisis Indicator Data'!D19</f>
        <v>Cameroon</v>
      </c>
      <c r="E22" s="148" t="str">
        <f>'Crisis Indicator Data'!E19</f>
        <v>CMR</v>
      </c>
      <c r="F22" s="243">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243">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43">
        <f t="shared" si="0"/>
        <v>3.2</v>
      </c>
      <c r="I22" s="243">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243">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243">
        <f t="shared" si="1"/>
        <v>2.15</v>
      </c>
      <c r="L22" s="243">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243">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243">
        <f t="shared" si="2"/>
        <v>3.25</v>
      </c>
      <c r="O22" s="243">
        <f t="shared" si="3"/>
        <v>2.8666666666666667</v>
      </c>
      <c r="P22" s="243">
        <f>IF(B22="Regional crisis",VLOOKUP(C22,'Regional Crises'!$B$1:$R$69,12,FALSE),VLOOKUP(E22,'Country Indicator Data'!$B$4:$I$300,8,FALSE))</f>
        <v>5</v>
      </c>
      <c r="Q22" s="243">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3.9</v>
      </c>
      <c r="R22" s="243">
        <f t="shared" si="4"/>
        <v>4.45</v>
      </c>
      <c r="S22" s="243">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243">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243">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243">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43">
        <f t="shared" si="5"/>
        <v>3.7</v>
      </c>
      <c r="X22" s="243">
        <f t="shared" si="6"/>
        <v>3.7</v>
      </c>
      <c r="Y22" s="250">
        <f>IF('Core Indicators'!FC19="x","x",IF('Core Indicators'!FC19&gt;=5,5,IF('Core Indicators'!FC19&gt;=4,4,IF('Core Indicators'!FC19&gt;=3,3,IF('Core Indicators'!FC19&gt;=2,2,IF('Core Indicators'!FC19&gt;=1,1,0))))))</f>
        <v>5</v>
      </c>
      <c r="Z22" s="243">
        <f t="shared" si="7"/>
        <v>5</v>
      </c>
      <c r="AA22" s="250">
        <f>'Crisis Indicator Data'!Y19</f>
        <v>1</v>
      </c>
      <c r="AB22" s="250">
        <f>'Crisis Indicator Data'!Z19</f>
        <v>3</v>
      </c>
      <c r="AC22" s="250">
        <f>'Crisis Indicator Data'!AA19</f>
        <v>1</v>
      </c>
      <c r="AD22" s="250">
        <f>'Crisis Indicator Data'!AB19</f>
        <v>2</v>
      </c>
      <c r="AE22" s="250">
        <f t="shared" si="8"/>
        <v>3</v>
      </c>
      <c r="AF22" s="250">
        <f>'Crisis Indicator Data'!AC19</f>
        <v>0</v>
      </c>
      <c r="AG22" s="250">
        <f>'Crisis Indicator Data'!AD19</f>
        <v>3</v>
      </c>
      <c r="AH22" s="250">
        <f t="shared" si="9"/>
        <v>3</v>
      </c>
      <c r="AI22" s="250">
        <f>'Crisis Indicator Data'!AE19</f>
        <v>3</v>
      </c>
      <c r="AJ22" s="250">
        <f>'Crisis Indicator Data'!AF19</f>
        <v>1</v>
      </c>
      <c r="AK22" s="250">
        <f>'Crisis Indicator Data'!AG19</f>
        <v>3</v>
      </c>
      <c r="AL22" s="250">
        <f t="shared" si="10"/>
        <v>5</v>
      </c>
      <c r="AM22" s="243">
        <f t="shared" si="11"/>
        <v>4</v>
      </c>
      <c r="AN22" s="243">
        <f t="shared" si="12"/>
        <v>4.5</v>
      </c>
    </row>
    <row r="23" spans="1:40" ht="13.5" customHeight="1" x14ac:dyDescent="0.35">
      <c r="A23" s="146" t="str">
        <f>'Crisis Indicator Data'!A20</f>
        <v>Anglophone Crisis in Cameroon</v>
      </c>
      <c r="B23" s="147" t="str">
        <f>'Crisis Indicator Data'!B20</f>
        <v>Conflict</v>
      </c>
      <c r="C23" s="147" t="str">
        <f>'Crisis Indicator Data'!C20</f>
        <v>CMR003</v>
      </c>
      <c r="D23" s="147" t="str">
        <f>'Crisis Indicator Data'!D20</f>
        <v>Cameroon</v>
      </c>
      <c r="E23" s="148" t="str">
        <f>'Crisis Indicator Data'!E20</f>
        <v>CMR</v>
      </c>
      <c r="F23" s="243">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243">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243">
        <f t="shared" si="0"/>
        <v>3.2</v>
      </c>
      <c r="I23" s="243">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243">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243">
        <f t="shared" si="1"/>
        <v>2.15</v>
      </c>
      <c r="L23" s="243">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243">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243">
        <f t="shared" si="2"/>
        <v>3.25</v>
      </c>
      <c r="O23" s="243">
        <f t="shared" si="3"/>
        <v>2.8666666666666667</v>
      </c>
      <c r="P23" s="243">
        <f>IF(B23="Regional crisis",VLOOKUP(C23,'Regional Crises'!$B$1:$R$69,12,FALSE),VLOOKUP(E23,'Country Indicator Data'!$B$4:$I$300,8,FALSE))</f>
        <v>5</v>
      </c>
      <c r="Q23" s="243">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3.9</v>
      </c>
      <c r="R23" s="243">
        <f t="shared" si="4"/>
        <v>4.45</v>
      </c>
      <c r="S23" s="243">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243">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243">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243">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243">
        <f t="shared" si="5"/>
        <v>3.7</v>
      </c>
      <c r="X23" s="243">
        <f t="shared" si="6"/>
        <v>3.7</v>
      </c>
      <c r="Y23" s="250">
        <f>IF('Core Indicators'!FC20="x","x",IF('Core Indicators'!FC20&gt;=5,5,IF('Core Indicators'!FC20&gt;=4,4,IF('Core Indicators'!FC20&gt;=3,3,IF('Core Indicators'!FC20&gt;=2,2,IF('Core Indicators'!FC20&gt;=1,1,0))))))</f>
        <v>4</v>
      </c>
      <c r="Z23" s="243">
        <f t="shared" si="7"/>
        <v>4</v>
      </c>
      <c r="AA23" s="250">
        <f>'Crisis Indicator Data'!Y20</f>
        <v>1</v>
      </c>
      <c r="AB23" s="250">
        <f>'Crisis Indicator Data'!Z20</f>
        <v>3</v>
      </c>
      <c r="AC23" s="250">
        <f>'Crisis Indicator Data'!AA20</f>
        <v>3</v>
      </c>
      <c r="AD23" s="250">
        <f>'Crisis Indicator Data'!AB20</f>
        <v>0</v>
      </c>
      <c r="AE23" s="250">
        <f t="shared" si="8"/>
        <v>3</v>
      </c>
      <c r="AF23" s="250">
        <f>'Crisis Indicator Data'!AC20</f>
        <v>0</v>
      </c>
      <c r="AG23" s="250">
        <f>'Crisis Indicator Data'!AD20</f>
        <v>3</v>
      </c>
      <c r="AH23" s="250">
        <f t="shared" si="9"/>
        <v>3</v>
      </c>
      <c r="AI23" s="250">
        <f>'Crisis Indicator Data'!AE20</f>
        <v>3</v>
      </c>
      <c r="AJ23" s="250">
        <f>'Crisis Indicator Data'!AF20</f>
        <v>0</v>
      </c>
      <c r="AK23" s="250">
        <f>'Crisis Indicator Data'!AG20</f>
        <v>1</v>
      </c>
      <c r="AL23" s="250">
        <f t="shared" si="10"/>
        <v>3</v>
      </c>
      <c r="AM23" s="243">
        <f t="shared" si="11"/>
        <v>3</v>
      </c>
      <c r="AN23" s="243">
        <f t="shared" si="12"/>
        <v>3.5</v>
      </c>
    </row>
    <row r="24" spans="1:40" ht="13.5" customHeight="1" x14ac:dyDescent="0.35">
      <c r="A24" s="146" t="str">
        <f>'Crisis Indicator Data'!A21</f>
        <v>CAR refugees in Cameroon</v>
      </c>
      <c r="B24" s="147" t="str">
        <f>'Crisis Indicator Data'!B21</f>
        <v>International displacement</v>
      </c>
      <c r="C24" s="147" t="str">
        <f>'Crisis Indicator Data'!C21</f>
        <v>CMR004</v>
      </c>
      <c r="D24" s="147" t="str">
        <f>'Crisis Indicator Data'!D21</f>
        <v>Cameroon</v>
      </c>
      <c r="E24" s="148" t="str">
        <f>'Crisis Indicator Data'!E21</f>
        <v>CMR</v>
      </c>
      <c r="F24" s="243">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243">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243">
        <f t="shared" si="0"/>
        <v>3.2</v>
      </c>
      <c r="I24" s="243">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243">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43">
        <f t="shared" si="1"/>
        <v>2.15</v>
      </c>
      <c r="L24" s="243">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243">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243">
        <f t="shared" si="2"/>
        <v>3.25</v>
      </c>
      <c r="O24" s="243">
        <f t="shared" si="3"/>
        <v>2.8666666666666667</v>
      </c>
      <c r="P24" s="243">
        <f>IF(B24="Regional crisis",VLOOKUP(C24,'Regional Crises'!$B$1:$R$69,12,FALSE),VLOOKUP(E24,'Country Indicator Data'!$B$4:$I$300,8,FALSE))</f>
        <v>5</v>
      </c>
      <c r="Q24" s="243">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3.9</v>
      </c>
      <c r="R24" s="243">
        <f t="shared" si="4"/>
        <v>4.45</v>
      </c>
      <c r="S24" s="243">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243">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243">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243">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243">
        <f t="shared" si="5"/>
        <v>3.7</v>
      </c>
      <c r="X24" s="243">
        <f t="shared" si="6"/>
        <v>3.7</v>
      </c>
      <c r="Y24" s="250">
        <f>IF('Core Indicators'!FC21="x","x",IF('Core Indicators'!FC21&gt;=5,5,IF('Core Indicators'!FC21&gt;=4,4,IF('Core Indicators'!FC21&gt;=3,3,IF('Core Indicators'!FC21&gt;=2,2,IF('Core Indicators'!FC21&gt;=1,1,0))))))</f>
        <v>3</v>
      </c>
      <c r="Z24" s="243">
        <f t="shared" si="7"/>
        <v>3</v>
      </c>
      <c r="AA24" s="250">
        <f>'Crisis Indicator Data'!Y21</f>
        <v>1</v>
      </c>
      <c r="AB24" s="250">
        <f>'Crisis Indicator Data'!Z21</f>
        <v>2</v>
      </c>
      <c r="AC24" s="250">
        <f>'Crisis Indicator Data'!AA21</f>
        <v>1</v>
      </c>
      <c r="AD24" s="250">
        <f>'Crisis Indicator Data'!AB21</f>
        <v>0</v>
      </c>
      <c r="AE24" s="250">
        <f t="shared" si="8"/>
        <v>2</v>
      </c>
      <c r="AF24" s="250">
        <f>'Crisis Indicator Data'!AC21</f>
        <v>0</v>
      </c>
      <c r="AG24" s="250">
        <f>'Crisis Indicator Data'!AD21</f>
        <v>1</v>
      </c>
      <c r="AH24" s="250">
        <f t="shared" si="9"/>
        <v>1</v>
      </c>
      <c r="AI24" s="250">
        <f>'Crisis Indicator Data'!AE21</f>
        <v>1</v>
      </c>
      <c r="AJ24" s="250">
        <f>'Crisis Indicator Data'!AF21</f>
        <v>0</v>
      </c>
      <c r="AK24" s="250">
        <f>'Crisis Indicator Data'!AG21</f>
        <v>1</v>
      </c>
      <c r="AL24" s="250">
        <f t="shared" si="10"/>
        <v>2</v>
      </c>
      <c r="AM24" s="243">
        <f t="shared" si="11"/>
        <v>2</v>
      </c>
      <c r="AN24" s="243">
        <f t="shared" si="12"/>
        <v>2.5</v>
      </c>
    </row>
    <row r="25" spans="1:40" ht="13.5" customHeight="1" x14ac:dyDescent="0.35">
      <c r="A25" s="146" t="str">
        <f>'Crisis Indicator Data'!A22</f>
        <v>Complex crisis in DRC</v>
      </c>
      <c r="B25" s="147" t="str">
        <f>'Crisis Indicator Data'!B22</f>
        <v>Complex crisis</v>
      </c>
      <c r="C25" s="147" t="str">
        <f>'Crisis Indicator Data'!C22</f>
        <v>COD001</v>
      </c>
      <c r="D25" s="147" t="str">
        <f>'Crisis Indicator Data'!D22</f>
        <v>DRC</v>
      </c>
      <c r="E25" s="148" t="str">
        <f>'Crisis Indicator Data'!E22</f>
        <v>COD</v>
      </c>
      <c r="F25" s="243">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3.9</v>
      </c>
      <c r="G25" s="243">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243">
        <f t="shared" si="0"/>
        <v>3.55</v>
      </c>
      <c r="I25" s="243">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4.7</v>
      </c>
      <c r="J25" s="243">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243">
        <f t="shared" si="1"/>
        <v>4.8499999999999996</v>
      </c>
      <c r="L25" s="243">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4.4000000000000004</v>
      </c>
      <c r="M25" s="243">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43">
        <f t="shared" si="2"/>
        <v>3.25</v>
      </c>
      <c r="O25" s="243">
        <f t="shared" si="3"/>
        <v>3.8833333333333329</v>
      </c>
      <c r="P25" s="243">
        <f>IF(B25="Regional crisis",VLOOKUP(C25,'Regional Crises'!$B$1:$R$69,12,FALSE),VLOOKUP(E25,'Country Indicator Data'!$B$4:$I$300,8,FALSE))</f>
        <v>5</v>
      </c>
      <c r="Q25" s="243">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243">
        <f t="shared" si="4"/>
        <v>5</v>
      </c>
      <c r="S25" s="243">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243">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4.3</v>
      </c>
      <c r="U25" s="243">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3.6</v>
      </c>
      <c r="V25" s="243">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243">
        <f t="shared" si="5"/>
        <v>4</v>
      </c>
      <c r="X25" s="243">
        <f t="shared" si="6"/>
        <v>4.3</v>
      </c>
      <c r="Y25" s="250">
        <f>IF('Core Indicators'!FC22="x","x",IF('Core Indicators'!FC22&gt;=5,5,IF('Core Indicators'!FC22&gt;=4,4,IF('Core Indicators'!FC22&gt;=3,3,IF('Core Indicators'!FC22&gt;=2,2,IF('Core Indicators'!FC22&gt;=1,1,0))))))</f>
        <v>5</v>
      </c>
      <c r="Z25" s="243">
        <f t="shared" si="7"/>
        <v>5</v>
      </c>
      <c r="AA25" s="250">
        <f>'Crisis Indicator Data'!Y22</f>
        <v>1</v>
      </c>
      <c r="AB25" s="250">
        <f>'Crisis Indicator Data'!Z22</f>
        <v>3</v>
      </c>
      <c r="AC25" s="250">
        <f>'Crisis Indicator Data'!AA22</f>
        <v>2</v>
      </c>
      <c r="AD25" s="250">
        <f>'Crisis Indicator Data'!AB22</f>
        <v>3</v>
      </c>
      <c r="AE25" s="250">
        <f t="shared" si="8"/>
        <v>4</v>
      </c>
      <c r="AF25" s="250">
        <f>'Crisis Indicator Data'!AC22</f>
        <v>0</v>
      </c>
      <c r="AG25" s="250">
        <f>'Crisis Indicator Data'!AD22</f>
        <v>2</v>
      </c>
      <c r="AH25" s="250">
        <f t="shared" si="9"/>
        <v>2</v>
      </c>
      <c r="AI25" s="250">
        <f>'Crisis Indicator Data'!AE22</f>
        <v>3</v>
      </c>
      <c r="AJ25" s="250">
        <f>'Crisis Indicator Data'!AF22</f>
        <v>1</v>
      </c>
      <c r="AK25" s="250">
        <f>'Crisis Indicator Data'!AG22</f>
        <v>3</v>
      </c>
      <c r="AL25" s="250">
        <f t="shared" si="10"/>
        <v>5</v>
      </c>
      <c r="AM25" s="243">
        <f t="shared" si="11"/>
        <v>4</v>
      </c>
      <c r="AN25" s="243">
        <f t="shared" si="12"/>
        <v>4.5</v>
      </c>
    </row>
    <row r="26" spans="1:40" ht="13.5" customHeight="1" x14ac:dyDescent="0.35">
      <c r="A26" s="146" t="str">
        <f>'Crisis Indicator Data'!A23</f>
        <v>Complex crisis in Congo</v>
      </c>
      <c r="B26" s="147" t="str">
        <f>'Crisis Indicator Data'!B23</f>
        <v>Complex crisis</v>
      </c>
      <c r="C26" s="147" t="str">
        <f>'Crisis Indicator Data'!C23</f>
        <v>COG001</v>
      </c>
      <c r="D26" s="147" t="str">
        <f>'Crisis Indicator Data'!D23</f>
        <v>Congo</v>
      </c>
      <c r="E26" s="148" t="str">
        <f>'Crisis Indicator Data'!E23</f>
        <v>COG</v>
      </c>
      <c r="F26" s="243">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243">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3.4</v>
      </c>
      <c r="H26" s="243">
        <f t="shared" si="0"/>
        <v>2.4</v>
      </c>
      <c r="I26" s="243">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4.4000000000000004</v>
      </c>
      <c r="J26" s="243">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243">
        <f t="shared" si="1"/>
        <v>4.7</v>
      </c>
      <c r="L26" s="243">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3.9</v>
      </c>
      <c r="M26" s="243">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v>
      </c>
      <c r="N26" s="243">
        <f t="shared" si="2"/>
        <v>3.45</v>
      </c>
      <c r="O26" s="243">
        <f t="shared" si="3"/>
        <v>3.5166666666666671</v>
      </c>
      <c r="P26" s="243">
        <f>IF(B26="Regional crisis",VLOOKUP(C26,'Regional Crises'!$B$1:$R$69,12,FALSE),VLOOKUP(E26,'Country Indicator Data'!$B$4:$I$300,8,FALSE))</f>
        <v>1</v>
      </c>
      <c r="Q26" s="243" t="str">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x</v>
      </c>
      <c r="R26" s="243">
        <f t="shared" si="4"/>
        <v>1</v>
      </c>
      <c r="S26" s="243">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243">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243">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3.8</v>
      </c>
      <c r="V26" s="243">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v>
      </c>
      <c r="W26" s="243">
        <f t="shared" si="5"/>
        <v>3.9</v>
      </c>
      <c r="X26" s="243">
        <f t="shared" si="6"/>
        <v>2.8</v>
      </c>
      <c r="Y26" s="250">
        <f>IF('Core Indicators'!FC23="x","x",IF('Core Indicators'!FC23&gt;=5,5,IF('Core Indicators'!FC23&gt;=4,4,IF('Core Indicators'!FC23&gt;=3,3,IF('Core Indicators'!FC23&gt;=2,2,IF('Core Indicators'!FC23&gt;=1,1,0))))))</f>
        <v>3</v>
      </c>
      <c r="Z26" s="243">
        <f t="shared" si="7"/>
        <v>3</v>
      </c>
      <c r="AA26" s="250">
        <f>'Crisis Indicator Data'!Y23</f>
        <v>0</v>
      </c>
      <c r="AB26" s="250">
        <f>'Crisis Indicator Data'!Z23</f>
        <v>1</v>
      </c>
      <c r="AC26" s="250">
        <f>'Crisis Indicator Data'!AA23</f>
        <v>0</v>
      </c>
      <c r="AD26" s="250">
        <f>'Crisis Indicator Data'!AB23</f>
        <v>0</v>
      </c>
      <c r="AE26" s="250">
        <f t="shared" si="8"/>
        <v>1</v>
      </c>
      <c r="AF26" s="250">
        <f>'Crisis Indicator Data'!AC23</f>
        <v>0</v>
      </c>
      <c r="AG26" s="250">
        <f>'Crisis Indicator Data'!AD23</f>
        <v>1</v>
      </c>
      <c r="AH26" s="250">
        <f t="shared" si="9"/>
        <v>1</v>
      </c>
      <c r="AI26" s="250">
        <f>'Crisis Indicator Data'!AE23</f>
        <v>0</v>
      </c>
      <c r="AJ26" s="250">
        <f>'Crisis Indicator Data'!AF23</f>
        <v>0</v>
      </c>
      <c r="AK26" s="250">
        <f>'Crisis Indicator Data'!AG23</f>
        <v>1</v>
      </c>
      <c r="AL26" s="250">
        <f t="shared" si="10"/>
        <v>1</v>
      </c>
      <c r="AM26" s="243">
        <f t="shared" si="11"/>
        <v>1</v>
      </c>
      <c r="AN26" s="243">
        <f t="shared" si="12"/>
        <v>2</v>
      </c>
    </row>
    <row r="27" spans="1:40" ht="13.5" customHeight="1" x14ac:dyDescent="0.35">
      <c r="A27" s="146" t="str">
        <f>'Crisis Indicator Data'!A24</f>
        <v>Complex crisis in Colombia</v>
      </c>
      <c r="B27" s="147" t="str">
        <f>'Crisis Indicator Data'!B24</f>
        <v>Complex crisis</v>
      </c>
      <c r="C27" s="147" t="str">
        <f>'Crisis Indicator Data'!C24</f>
        <v>COL001</v>
      </c>
      <c r="D27" s="147" t="str">
        <f>'Crisis Indicator Data'!D24</f>
        <v>Colombia</v>
      </c>
      <c r="E27" s="148" t="str">
        <f>'Crisis Indicator Data'!E24</f>
        <v>COL</v>
      </c>
      <c r="F27" s="243">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243">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243">
        <f t="shared" si="0"/>
        <v>1.5499999999999998</v>
      </c>
      <c r="I27" s="243">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243">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243">
        <f t="shared" si="1"/>
        <v>2.2999999999999998</v>
      </c>
      <c r="L27" s="243">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243">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243">
        <f t="shared" si="2"/>
        <v>3</v>
      </c>
      <c r="O27" s="243">
        <f t="shared" si="3"/>
        <v>2.2833333333333332</v>
      </c>
      <c r="P27" s="243">
        <f>IF(B27="Regional crisis",VLOOKUP(C27,'Regional Crises'!$B$1:$R$69,12,FALSE),VLOOKUP(E27,'Country Indicator Data'!$B$4:$I$300,8,FALSE))</f>
        <v>4</v>
      </c>
      <c r="Q27" s="243">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4.2</v>
      </c>
      <c r="R27" s="243">
        <f t="shared" si="4"/>
        <v>4.0999999999999996</v>
      </c>
      <c r="S27" s="243">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243">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243">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243">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243">
        <f t="shared" si="5"/>
        <v>2.4</v>
      </c>
      <c r="X27" s="243">
        <f t="shared" si="6"/>
        <v>2.9</v>
      </c>
      <c r="Y27" s="250">
        <f>IF('Core Indicators'!FC24="x","x",IF('Core Indicators'!FC24&gt;=5,5,IF('Core Indicators'!FC24&gt;=4,4,IF('Core Indicators'!FC24&gt;=3,3,IF('Core Indicators'!FC24&gt;=2,2,IF('Core Indicators'!FC24&gt;=1,1,0))))))</f>
        <v>3</v>
      </c>
      <c r="Z27" s="243">
        <f t="shared" si="7"/>
        <v>3</v>
      </c>
      <c r="AA27" s="250">
        <f>'Crisis Indicator Data'!Y24</f>
        <v>0</v>
      </c>
      <c r="AB27" s="250">
        <f>'Crisis Indicator Data'!Z24</f>
        <v>2</v>
      </c>
      <c r="AC27" s="250">
        <f>'Crisis Indicator Data'!AA24</f>
        <v>1</v>
      </c>
      <c r="AD27" s="250">
        <f>'Crisis Indicator Data'!AB24</f>
        <v>0</v>
      </c>
      <c r="AE27" s="250">
        <f t="shared" si="8"/>
        <v>2</v>
      </c>
      <c r="AF27" s="250">
        <f>'Crisis Indicator Data'!AC24</f>
        <v>2</v>
      </c>
      <c r="AG27" s="250">
        <f>'Crisis Indicator Data'!AD24</f>
        <v>2</v>
      </c>
      <c r="AH27" s="250">
        <f t="shared" si="9"/>
        <v>4</v>
      </c>
      <c r="AI27" s="250">
        <f>'Crisis Indicator Data'!AE24</f>
        <v>3</v>
      </c>
      <c r="AJ27" s="250">
        <f>'Crisis Indicator Data'!AF24</f>
        <v>2</v>
      </c>
      <c r="AK27" s="250">
        <f>'Crisis Indicator Data'!AG24</f>
        <v>3</v>
      </c>
      <c r="AL27" s="250">
        <f t="shared" si="10"/>
        <v>5</v>
      </c>
      <c r="AM27" s="243">
        <f t="shared" si="11"/>
        <v>4</v>
      </c>
      <c r="AN27" s="243">
        <f t="shared" si="12"/>
        <v>3.5</v>
      </c>
    </row>
    <row r="28" spans="1:40" ht="13.5" customHeight="1" x14ac:dyDescent="0.35">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8" t="str">
        <f>'Crisis Indicator Data'!E25</f>
        <v>COL</v>
      </c>
      <c r="F28" s="243">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243">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243">
        <f t="shared" si="0"/>
        <v>1.5499999999999998</v>
      </c>
      <c r="I28" s="243">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243">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243">
        <f t="shared" si="1"/>
        <v>2.2999999999999998</v>
      </c>
      <c r="L28" s="243">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243">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243">
        <f t="shared" si="2"/>
        <v>3</v>
      </c>
      <c r="O28" s="243">
        <f t="shared" si="3"/>
        <v>2.2833333333333332</v>
      </c>
      <c r="P28" s="243">
        <f>IF(B28="Regional crisis",VLOOKUP(C28,'Regional Crises'!$B$1:$R$69,12,FALSE),VLOOKUP(E28,'Country Indicator Data'!$B$4:$I$300,8,FALSE))</f>
        <v>4</v>
      </c>
      <c r="Q28" s="243">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4.2</v>
      </c>
      <c r="R28" s="243">
        <f t="shared" si="4"/>
        <v>4.0999999999999996</v>
      </c>
      <c r="S28" s="243">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243">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243">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243">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243">
        <f t="shared" si="5"/>
        <v>2.4</v>
      </c>
      <c r="X28" s="243">
        <f t="shared" si="6"/>
        <v>2.9</v>
      </c>
      <c r="Y28" s="250">
        <f>IF('Core Indicators'!FC25="x","x",IF('Core Indicators'!FC25&gt;=5,5,IF('Core Indicators'!FC25&gt;=4,4,IF('Core Indicators'!FC25&gt;=3,3,IF('Core Indicators'!FC25&gt;=2,2,IF('Core Indicators'!FC25&gt;=1,1,0))))))</f>
        <v>3</v>
      </c>
      <c r="Z28" s="243">
        <f t="shared" si="7"/>
        <v>3</v>
      </c>
      <c r="AA28" s="250">
        <f>'Crisis Indicator Data'!Y25</f>
        <v>0</v>
      </c>
      <c r="AB28" s="250">
        <f>'Crisis Indicator Data'!Z25</f>
        <v>2</v>
      </c>
      <c r="AC28" s="250">
        <f>'Crisis Indicator Data'!AA25</f>
        <v>1</v>
      </c>
      <c r="AD28" s="250">
        <f>'Crisis Indicator Data'!AB25</f>
        <v>0</v>
      </c>
      <c r="AE28" s="250">
        <f t="shared" si="8"/>
        <v>2</v>
      </c>
      <c r="AF28" s="250">
        <f>'Crisis Indicator Data'!AC25</f>
        <v>2</v>
      </c>
      <c r="AG28" s="250">
        <f>'Crisis Indicator Data'!AD25</f>
        <v>2</v>
      </c>
      <c r="AH28" s="250">
        <f t="shared" si="9"/>
        <v>4</v>
      </c>
      <c r="AI28" s="250">
        <f>'Crisis Indicator Data'!AE25</f>
        <v>3</v>
      </c>
      <c r="AJ28" s="250">
        <f>'Crisis Indicator Data'!AF25</f>
        <v>2</v>
      </c>
      <c r="AK28" s="250">
        <f>'Crisis Indicator Data'!AG25</f>
        <v>3</v>
      </c>
      <c r="AL28" s="250">
        <f t="shared" si="10"/>
        <v>5</v>
      </c>
      <c r="AM28" s="243">
        <f t="shared" si="11"/>
        <v>4</v>
      </c>
      <c r="AN28" s="243">
        <f t="shared" si="12"/>
        <v>3.5</v>
      </c>
    </row>
    <row r="29" spans="1:40" ht="13.5" customHeight="1" x14ac:dyDescent="0.35">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8" t="str">
        <f>'Crisis Indicator Data'!E26</f>
        <v>CRI</v>
      </c>
      <c r="F29" s="243">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1.1000000000000001</v>
      </c>
      <c r="G29" s="243">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0.5</v>
      </c>
      <c r="H29" s="243">
        <f t="shared" si="0"/>
        <v>0.8</v>
      </c>
      <c r="I29" s="243">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1.5</v>
      </c>
      <c r="J29" s="243">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0.2</v>
      </c>
      <c r="K29" s="243">
        <f t="shared" si="1"/>
        <v>0.85</v>
      </c>
      <c r="L29" s="243">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1.9</v>
      </c>
      <c r="M29" s="243">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2.9</v>
      </c>
      <c r="N29" s="243">
        <f t="shared" si="2"/>
        <v>2.4</v>
      </c>
      <c r="O29" s="243">
        <f t="shared" si="3"/>
        <v>1.3499999999999999</v>
      </c>
      <c r="P29" s="243">
        <f>IF(B29="Regional crisis",VLOOKUP(C29,'Regional Crises'!$B$1:$R$69,12,FALSE),VLOOKUP(E29,'Country Indicator Data'!$B$4:$I$300,8,FALSE))</f>
        <v>0</v>
      </c>
      <c r="Q29" s="243" t="str">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x</v>
      </c>
      <c r="R29" s="243">
        <f t="shared" si="4"/>
        <v>0</v>
      </c>
      <c r="S29" s="243">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2.2000000000000002</v>
      </c>
      <c r="T29" s="243">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v>
      </c>
      <c r="U29" s="243">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0.3</v>
      </c>
      <c r="V29" s="243">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0.5</v>
      </c>
      <c r="W29" s="243">
        <f t="shared" si="5"/>
        <v>1.3</v>
      </c>
      <c r="X29" s="243">
        <f t="shared" si="6"/>
        <v>0.9</v>
      </c>
      <c r="Y29" s="250">
        <f>IF('Core Indicators'!FC26="x","x",IF('Core Indicators'!FC26&gt;=5,5,IF('Core Indicators'!FC26&gt;=4,4,IF('Core Indicators'!FC26&gt;=3,3,IF('Core Indicators'!FC26&gt;=2,2,IF('Core Indicators'!FC26&gt;=1,1,0))))))</f>
        <v>2</v>
      </c>
      <c r="Z29" s="243">
        <f t="shared" si="7"/>
        <v>2</v>
      </c>
      <c r="AA29" s="250">
        <f>'Crisis Indicator Data'!Y26</f>
        <v>0</v>
      </c>
      <c r="AB29" s="250">
        <f>'Crisis Indicator Data'!Z26</f>
        <v>0</v>
      </c>
      <c r="AC29" s="250">
        <f>'Crisis Indicator Data'!AA26</f>
        <v>0</v>
      </c>
      <c r="AD29" s="250">
        <f>'Crisis Indicator Data'!AB26</f>
        <v>0</v>
      </c>
      <c r="AE29" s="250">
        <f t="shared" si="8"/>
        <v>0</v>
      </c>
      <c r="AF29" s="250">
        <f>'Crisis Indicator Data'!AC26</f>
        <v>0</v>
      </c>
      <c r="AG29" s="250">
        <f>'Crisis Indicator Data'!AD26</f>
        <v>0</v>
      </c>
      <c r="AH29" s="250">
        <f t="shared" si="9"/>
        <v>0</v>
      </c>
      <c r="AI29" s="250">
        <f>'Crisis Indicator Data'!AE26</f>
        <v>0</v>
      </c>
      <c r="AJ29" s="250">
        <f>'Crisis Indicator Data'!AF26</f>
        <v>0</v>
      </c>
      <c r="AK29" s="250">
        <f>'Crisis Indicator Data'!AG26</f>
        <v>0</v>
      </c>
      <c r="AL29" s="250">
        <f t="shared" si="10"/>
        <v>0</v>
      </c>
      <c r="AM29" s="243">
        <f t="shared" si="11"/>
        <v>0</v>
      </c>
      <c r="AN29" s="243">
        <f t="shared" si="12"/>
        <v>1</v>
      </c>
    </row>
    <row r="30" spans="1:40" ht="13.5" customHeight="1" x14ac:dyDescent="0.35">
      <c r="A30" s="146" t="str">
        <f>'Crisis Indicator Data'!A27</f>
        <v>Multiple crises in Djibouti</v>
      </c>
      <c r="B30" s="147" t="str">
        <f>'Crisis Indicator Data'!B27</f>
        <v>Multiple crises country</v>
      </c>
      <c r="C30" s="147" t="str">
        <f>'Crisis Indicator Data'!C27</f>
        <v>DJI001</v>
      </c>
      <c r="D30" s="147" t="str">
        <f>'Crisis Indicator Data'!D27</f>
        <v>Djibouti</v>
      </c>
      <c r="E30" s="148" t="str">
        <f>'Crisis Indicator Data'!E27</f>
        <v>DJI</v>
      </c>
      <c r="F30" s="243">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243">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243">
        <f t="shared" si="0"/>
        <v>3</v>
      </c>
      <c r="I30" s="243">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243">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243">
        <f t="shared" si="1"/>
        <v>1.4</v>
      </c>
      <c r="L30" s="243" t="str">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243">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43">
        <f t="shared" si="2"/>
        <v>2.1</v>
      </c>
      <c r="O30" s="243">
        <f t="shared" si="3"/>
        <v>2.1666666666666665</v>
      </c>
      <c r="P30" s="243">
        <f>IF(B30="Regional crisis",VLOOKUP(C30,'Regional Crises'!$B$1:$R$69,12,FALSE),VLOOKUP(E30,'Country Indicator Data'!$B$4:$I$300,8,FALSE))</f>
        <v>3</v>
      </c>
      <c r="Q30" s="243">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243">
        <f t="shared" si="4"/>
        <v>1.5</v>
      </c>
      <c r="S30" s="243">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243">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243">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43">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243">
        <f t="shared" si="5"/>
        <v>3.6</v>
      </c>
      <c r="X30" s="243">
        <f t="shared" si="6"/>
        <v>2.4</v>
      </c>
      <c r="Y30" s="250">
        <f>IF('Core Indicators'!FC27="x","x",IF('Core Indicators'!FC27&gt;=5,5,IF('Core Indicators'!FC27&gt;=4,4,IF('Core Indicators'!FC27&gt;=3,3,IF('Core Indicators'!FC27&gt;=2,2,IF('Core Indicators'!FC27&gt;=1,1,0))))))</f>
        <v>5</v>
      </c>
      <c r="Z30" s="243">
        <f t="shared" si="7"/>
        <v>5</v>
      </c>
      <c r="AA30" s="250">
        <f>'Crisis Indicator Data'!Y27</f>
        <v>0</v>
      </c>
      <c r="AB30" s="250">
        <f>'Crisis Indicator Data'!Z27</f>
        <v>0</v>
      </c>
      <c r="AC30" s="250">
        <f>'Crisis Indicator Data'!AA27</f>
        <v>0</v>
      </c>
      <c r="AD30" s="250">
        <f>'Crisis Indicator Data'!AB27</f>
        <v>0</v>
      </c>
      <c r="AE30" s="250">
        <f t="shared" si="8"/>
        <v>0</v>
      </c>
      <c r="AF30" s="250">
        <f>'Crisis Indicator Data'!AC27</f>
        <v>0</v>
      </c>
      <c r="AG30" s="250">
        <f>'Crisis Indicator Data'!AD27</f>
        <v>0</v>
      </c>
      <c r="AH30" s="250">
        <f t="shared" si="9"/>
        <v>0</v>
      </c>
      <c r="AI30" s="250">
        <f>'Crisis Indicator Data'!AE27</f>
        <v>0</v>
      </c>
      <c r="AJ30" s="250">
        <f>'Crisis Indicator Data'!AF27</f>
        <v>0</v>
      </c>
      <c r="AK30" s="250">
        <f>'Crisis Indicator Data'!AG27</f>
        <v>0</v>
      </c>
      <c r="AL30" s="250">
        <f t="shared" si="10"/>
        <v>0</v>
      </c>
      <c r="AM30" s="243">
        <f t="shared" si="11"/>
        <v>0</v>
      </c>
      <c r="AN30" s="243">
        <f t="shared" si="12"/>
        <v>2.5</v>
      </c>
    </row>
    <row r="31" spans="1:40" ht="13.5" customHeight="1" x14ac:dyDescent="0.35">
      <c r="A31" s="146" t="str">
        <f>'Crisis Indicator Data'!A28</f>
        <v>Mixed migration in Djibouti</v>
      </c>
      <c r="B31" s="147" t="str">
        <f>'Crisis Indicator Data'!B28</f>
        <v>International displacement</v>
      </c>
      <c r="C31" s="147" t="str">
        <f>'Crisis Indicator Data'!C28</f>
        <v>DJI002</v>
      </c>
      <c r="D31" s="147" t="str">
        <f>'Crisis Indicator Data'!D28</f>
        <v>Djibouti</v>
      </c>
      <c r="E31" s="148" t="str">
        <f>'Crisis Indicator Data'!E28</f>
        <v>DJI</v>
      </c>
      <c r="F31" s="243">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243">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243">
        <f t="shared" si="0"/>
        <v>3</v>
      </c>
      <c r="I31" s="243">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243">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243">
        <f t="shared" si="1"/>
        <v>1.4</v>
      </c>
      <c r="L31" s="243" t="str">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243">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243">
        <f t="shared" si="2"/>
        <v>2.1</v>
      </c>
      <c r="O31" s="243">
        <f t="shared" si="3"/>
        <v>2.1666666666666665</v>
      </c>
      <c r="P31" s="243">
        <f>IF(B31="Regional crisis",VLOOKUP(C31,'Regional Crises'!$B$1:$R$69,12,FALSE),VLOOKUP(E31,'Country Indicator Data'!$B$4:$I$300,8,FALSE))</f>
        <v>3</v>
      </c>
      <c r="Q31" s="243">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v>
      </c>
      <c r="R31" s="243">
        <f t="shared" si="4"/>
        <v>1.5</v>
      </c>
      <c r="S31" s="243">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243">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243">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243">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243">
        <f t="shared" si="5"/>
        <v>3.6</v>
      </c>
      <c r="X31" s="243">
        <f t="shared" si="6"/>
        <v>2.4</v>
      </c>
      <c r="Y31" s="250">
        <f>IF('Core Indicators'!FC28="x","x",IF('Core Indicators'!FC28&gt;=5,5,IF('Core Indicators'!FC28&gt;=4,4,IF('Core Indicators'!FC28&gt;=3,3,IF('Core Indicators'!FC28&gt;=2,2,IF('Core Indicators'!FC28&gt;=1,1,0))))))</f>
        <v>3</v>
      </c>
      <c r="Z31" s="243">
        <f t="shared" si="7"/>
        <v>3</v>
      </c>
      <c r="AA31" s="250">
        <f>'Crisis Indicator Data'!Y28</f>
        <v>0</v>
      </c>
      <c r="AB31" s="250">
        <f>'Crisis Indicator Data'!Z28</f>
        <v>0</v>
      </c>
      <c r="AC31" s="250">
        <f>'Crisis Indicator Data'!AA28</f>
        <v>0</v>
      </c>
      <c r="AD31" s="250">
        <f>'Crisis Indicator Data'!AB28</f>
        <v>0</v>
      </c>
      <c r="AE31" s="250">
        <f t="shared" si="8"/>
        <v>0</v>
      </c>
      <c r="AF31" s="250">
        <f>'Crisis Indicator Data'!AC28</f>
        <v>0</v>
      </c>
      <c r="AG31" s="250">
        <f>'Crisis Indicator Data'!AD28</f>
        <v>0</v>
      </c>
      <c r="AH31" s="250">
        <f t="shared" si="9"/>
        <v>0</v>
      </c>
      <c r="AI31" s="250">
        <f>'Crisis Indicator Data'!AE28</f>
        <v>0</v>
      </c>
      <c r="AJ31" s="250">
        <f>'Crisis Indicator Data'!AF28</f>
        <v>0</v>
      </c>
      <c r="AK31" s="250">
        <f>'Crisis Indicator Data'!AG28</f>
        <v>0</v>
      </c>
      <c r="AL31" s="250">
        <f t="shared" si="10"/>
        <v>0</v>
      </c>
      <c r="AM31" s="243">
        <f t="shared" si="11"/>
        <v>0</v>
      </c>
      <c r="AN31" s="243">
        <f t="shared" si="12"/>
        <v>1.5</v>
      </c>
    </row>
    <row r="32" spans="1:40" ht="13.5" customHeight="1" x14ac:dyDescent="0.35">
      <c r="A32" s="146" t="str">
        <f>'Crisis Indicator Data'!A29</f>
        <v>Drought in Djibouti</v>
      </c>
      <c r="B32" s="147" t="str">
        <f>'Crisis Indicator Data'!B29</f>
        <v>Drought</v>
      </c>
      <c r="C32" s="147" t="str">
        <f>'Crisis Indicator Data'!C29</f>
        <v>DJI003</v>
      </c>
      <c r="D32" s="147" t="str">
        <f>'Crisis Indicator Data'!D29</f>
        <v>Djibouti</v>
      </c>
      <c r="E32" s="148" t="str">
        <f>'Crisis Indicator Data'!E29</f>
        <v>DJI</v>
      </c>
      <c r="F32" s="243">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243">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243">
        <f t="shared" si="0"/>
        <v>3</v>
      </c>
      <c r="I32" s="243">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243">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243">
        <f t="shared" si="1"/>
        <v>1.4</v>
      </c>
      <c r="L32" s="243" t="str">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243">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243">
        <f t="shared" si="2"/>
        <v>2.1</v>
      </c>
      <c r="O32" s="243">
        <f t="shared" si="3"/>
        <v>2.1666666666666665</v>
      </c>
      <c r="P32" s="243">
        <f>IF(B32="Regional crisis",VLOOKUP(C32,'Regional Crises'!$B$1:$R$69,12,FALSE),VLOOKUP(E32,'Country Indicator Data'!$B$4:$I$300,8,FALSE))</f>
        <v>3</v>
      </c>
      <c r="Q32" s="243">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243">
        <f t="shared" si="4"/>
        <v>1.5</v>
      </c>
      <c r="S32" s="243">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243">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243">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243">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243">
        <f t="shared" si="5"/>
        <v>3.6</v>
      </c>
      <c r="X32" s="243">
        <f t="shared" si="6"/>
        <v>2.4</v>
      </c>
      <c r="Y32" s="250">
        <f>IF('Core Indicators'!FC29="x","x",IF('Core Indicators'!FC29&gt;=5,5,IF('Core Indicators'!FC29&gt;=4,4,IF('Core Indicators'!FC29&gt;=3,3,IF('Core Indicators'!FC29&gt;=2,2,IF('Core Indicators'!FC29&gt;=1,1,0))))))</f>
        <v>5</v>
      </c>
      <c r="Z32" s="243">
        <f t="shared" si="7"/>
        <v>5</v>
      </c>
      <c r="AA32" s="250">
        <f>'Crisis Indicator Data'!Y29</f>
        <v>0</v>
      </c>
      <c r="AB32" s="250">
        <f>'Crisis Indicator Data'!Z29</f>
        <v>0</v>
      </c>
      <c r="AC32" s="250">
        <f>'Crisis Indicator Data'!AA29</f>
        <v>0</v>
      </c>
      <c r="AD32" s="250">
        <f>'Crisis Indicator Data'!AB29</f>
        <v>0</v>
      </c>
      <c r="AE32" s="250">
        <f t="shared" si="8"/>
        <v>0</v>
      </c>
      <c r="AF32" s="250">
        <f>'Crisis Indicator Data'!AC29</f>
        <v>0</v>
      </c>
      <c r="AG32" s="250">
        <f>'Crisis Indicator Data'!AD29</f>
        <v>0</v>
      </c>
      <c r="AH32" s="250">
        <f t="shared" si="9"/>
        <v>0</v>
      </c>
      <c r="AI32" s="250">
        <f>'Crisis Indicator Data'!AE29</f>
        <v>0</v>
      </c>
      <c r="AJ32" s="250">
        <f>'Crisis Indicator Data'!AF29</f>
        <v>0</v>
      </c>
      <c r="AK32" s="250">
        <f>'Crisis Indicator Data'!AG29</f>
        <v>0</v>
      </c>
      <c r="AL32" s="250">
        <f t="shared" si="10"/>
        <v>0</v>
      </c>
      <c r="AM32" s="243">
        <f t="shared" si="11"/>
        <v>0</v>
      </c>
      <c r="AN32" s="243">
        <f t="shared" si="12"/>
        <v>2.5</v>
      </c>
    </row>
    <row r="33" spans="1:40" ht="13.5" customHeight="1" x14ac:dyDescent="0.35">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8" t="str">
        <f>'Crisis Indicator Data'!E30</f>
        <v>DOM</v>
      </c>
      <c r="F33" s="243">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2.5</v>
      </c>
      <c r="G33" s="243">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1.6</v>
      </c>
      <c r="H33" s="243">
        <f t="shared" si="0"/>
        <v>2.0499999999999998</v>
      </c>
      <c r="I33" s="243">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0</v>
      </c>
      <c r="J33" s="243">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0.7</v>
      </c>
      <c r="K33" s="243">
        <f t="shared" si="1"/>
        <v>0.35</v>
      </c>
      <c r="L33" s="243">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43">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243">
        <f t="shared" si="2"/>
        <v>2.5499999999999998</v>
      </c>
      <c r="O33" s="243">
        <f t="shared" si="3"/>
        <v>1.6499999999999997</v>
      </c>
      <c r="P33" s="243">
        <f>IF(B33="Regional crisis",VLOOKUP(C33,'Regional Crises'!$B$1:$R$69,12,FALSE),VLOOKUP(E33,'Country Indicator Data'!$B$4:$I$300,8,FALSE))</f>
        <v>0</v>
      </c>
      <c r="Q33" s="243" t="str">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243">
        <f t="shared" si="4"/>
        <v>0</v>
      </c>
      <c r="S33" s="243">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3.6</v>
      </c>
      <c r="T33" s="243">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2.8</v>
      </c>
      <c r="U33" s="243">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2.4</v>
      </c>
      <c r="V33" s="243">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1.7</v>
      </c>
      <c r="W33" s="243">
        <f t="shared" si="5"/>
        <v>2.6</v>
      </c>
      <c r="X33" s="243">
        <f t="shared" si="6"/>
        <v>1.4</v>
      </c>
      <c r="Y33" s="250">
        <f>IF('Core Indicators'!FC30="x","x",IF('Core Indicators'!FC30&gt;=5,5,IF('Core Indicators'!FC30&gt;=4,4,IF('Core Indicators'!FC30&gt;=3,3,IF('Core Indicators'!FC30&gt;=2,2,IF('Core Indicators'!FC30&gt;=1,1,0))))))</f>
        <v>2</v>
      </c>
      <c r="Z33" s="243">
        <f t="shared" si="7"/>
        <v>2</v>
      </c>
      <c r="AA33" s="250">
        <f>'Crisis Indicator Data'!Y30</f>
        <v>0</v>
      </c>
      <c r="AB33" s="250">
        <f>'Crisis Indicator Data'!Z30</f>
        <v>0</v>
      </c>
      <c r="AC33" s="250">
        <f>'Crisis Indicator Data'!AA30</f>
        <v>0</v>
      </c>
      <c r="AD33" s="250">
        <f>'Crisis Indicator Data'!AB30</f>
        <v>0</v>
      </c>
      <c r="AE33" s="250">
        <f t="shared" si="8"/>
        <v>0</v>
      </c>
      <c r="AF33" s="250">
        <f>'Crisis Indicator Data'!AC30</f>
        <v>0</v>
      </c>
      <c r="AG33" s="250">
        <f>'Crisis Indicator Data'!AD30</f>
        <v>0</v>
      </c>
      <c r="AH33" s="250">
        <f t="shared" si="9"/>
        <v>0</v>
      </c>
      <c r="AI33" s="250">
        <f>'Crisis Indicator Data'!AE30</f>
        <v>0</v>
      </c>
      <c r="AJ33" s="250">
        <f>'Crisis Indicator Data'!AF30</f>
        <v>0</v>
      </c>
      <c r="AK33" s="250">
        <f>'Crisis Indicator Data'!AG30</f>
        <v>0</v>
      </c>
      <c r="AL33" s="250">
        <f t="shared" si="10"/>
        <v>0</v>
      </c>
      <c r="AM33" s="243">
        <f t="shared" si="11"/>
        <v>0</v>
      </c>
      <c r="AN33" s="243">
        <f t="shared" si="12"/>
        <v>1</v>
      </c>
    </row>
    <row r="34" spans="1:40" ht="13.5" customHeight="1" x14ac:dyDescent="0.35">
      <c r="A34" s="146" t="str">
        <f>'Crisis Indicator Data'!A31</f>
        <v>Mixed migration flows in Algeria</v>
      </c>
      <c r="B34" s="147" t="str">
        <f>'Crisis Indicator Data'!B31</f>
        <v>International displacement</v>
      </c>
      <c r="C34" s="147" t="str">
        <f>'Crisis Indicator Data'!C31</f>
        <v>DZA002</v>
      </c>
      <c r="D34" s="147" t="str">
        <f>'Crisis Indicator Data'!D31</f>
        <v>Algeria</v>
      </c>
      <c r="E34" s="148" t="str">
        <f>'Crisis Indicator Data'!E31</f>
        <v>DZA</v>
      </c>
      <c r="F34" s="243">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43">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243">
        <f t="shared" si="0"/>
        <v>3.3</v>
      </c>
      <c r="I34" s="243">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243">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43">
        <f t="shared" si="1"/>
        <v>2.35</v>
      </c>
      <c r="L34" s="243">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243">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243">
        <f t="shared" si="2"/>
        <v>1.65</v>
      </c>
      <c r="O34" s="243">
        <f t="shared" si="3"/>
        <v>2.4333333333333336</v>
      </c>
      <c r="P34" s="243">
        <f>IF(B34="Regional crisis",VLOOKUP(C34,'Regional Crises'!$B$1:$R$69,12,FALSE),VLOOKUP(E34,'Country Indicator Data'!$B$4:$I$300,8,FALSE))</f>
        <v>3</v>
      </c>
      <c r="Q34" s="243">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3.1</v>
      </c>
      <c r="R34" s="243">
        <f t="shared" si="4"/>
        <v>3.05</v>
      </c>
      <c r="S34" s="243">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243">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243">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243">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243">
        <f t="shared" si="5"/>
        <v>3.2</v>
      </c>
      <c r="X34" s="243">
        <f t="shared" si="6"/>
        <v>2.9</v>
      </c>
      <c r="Y34" s="250">
        <f>IF('Core Indicators'!FC31="x","x",IF('Core Indicators'!FC31&gt;=5,5,IF('Core Indicators'!FC31&gt;=4,4,IF('Core Indicators'!FC31&gt;=3,3,IF('Core Indicators'!FC31&gt;=2,2,IF('Core Indicators'!FC31&gt;=1,1,0))))))</f>
        <v>2</v>
      </c>
      <c r="Z34" s="243">
        <f t="shared" si="7"/>
        <v>2</v>
      </c>
      <c r="AA34" s="250">
        <f>'Crisis Indicator Data'!Y31</f>
        <v>0</v>
      </c>
      <c r="AB34" s="250">
        <f>'Crisis Indicator Data'!Z31</f>
        <v>1</v>
      </c>
      <c r="AC34" s="250">
        <f>'Crisis Indicator Data'!AA31</f>
        <v>1</v>
      </c>
      <c r="AD34" s="250">
        <f>'Crisis Indicator Data'!AB31</f>
        <v>0</v>
      </c>
      <c r="AE34" s="250">
        <f t="shared" si="8"/>
        <v>2</v>
      </c>
      <c r="AF34" s="250">
        <f>'Crisis Indicator Data'!AC31</f>
        <v>0</v>
      </c>
      <c r="AG34" s="250">
        <f>'Crisis Indicator Data'!AD31</f>
        <v>0</v>
      </c>
      <c r="AH34" s="250">
        <f t="shared" si="9"/>
        <v>0</v>
      </c>
      <c r="AI34" s="250">
        <f>'Crisis Indicator Data'!AE31</f>
        <v>0</v>
      </c>
      <c r="AJ34" s="250">
        <f>'Crisis Indicator Data'!AF31</f>
        <v>1</v>
      </c>
      <c r="AK34" s="250">
        <f>'Crisis Indicator Data'!AG31</f>
        <v>0</v>
      </c>
      <c r="AL34" s="250">
        <f t="shared" si="10"/>
        <v>1</v>
      </c>
      <c r="AM34" s="243">
        <f t="shared" si="11"/>
        <v>1</v>
      </c>
      <c r="AN34" s="243">
        <f t="shared" si="12"/>
        <v>1.5</v>
      </c>
    </row>
    <row r="35" spans="1:40" ht="13.5" customHeight="1" x14ac:dyDescent="0.35">
      <c r="A35" s="146" t="str">
        <f>'Crisis Indicator Data'!A32</f>
        <v>Sahrawi refugees in Algeria</v>
      </c>
      <c r="B35" s="147" t="str">
        <f>'Crisis Indicator Data'!B32</f>
        <v>International displacement</v>
      </c>
      <c r="C35" s="147" t="str">
        <f>'Crisis Indicator Data'!C32</f>
        <v>DZA003</v>
      </c>
      <c r="D35" s="147" t="str">
        <f>'Crisis Indicator Data'!D32</f>
        <v>Algeria</v>
      </c>
      <c r="E35" s="148" t="str">
        <f>'Crisis Indicator Data'!E32</f>
        <v>DZA</v>
      </c>
      <c r="F35" s="243">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43">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243">
        <f t="shared" si="0"/>
        <v>3.3</v>
      </c>
      <c r="I35" s="243">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243">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43">
        <f t="shared" si="1"/>
        <v>2.35</v>
      </c>
      <c r="L35" s="243">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243">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243">
        <f t="shared" si="2"/>
        <v>1.65</v>
      </c>
      <c r="O35" s="243">
        <f t="shared" si="3"/>
        <v>2.4333333333333336</v>
      </c>
      <c r="P35" s="243">
        <f>IF(B35="Regional crisis",VLOOKUP(C35,'Regional Crises'!$B$1:$R$69,12,FALSE),VLOOKUP(E35,'Country Indicator Data'!$B$4:$I$300,8,FALSE))</f>
        <v>3</v>
      </c>
      <c r="Q35" s="243">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3.1</v>
      </c>
      <c r="R35" s="243">
        <f t="shared" si="4"/>
        <v>3.05</v>
      </c>
      <c r="S35" s="243">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243">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243">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243">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243">
        <f t="shared" si="5"/>
        <v>3.2</v>
      </c>
      <c r="X35" s="243">
        <f t="shared" si="6"/>
        <v>2.9</v>
      </c>
      <c r="Y35" s="250">
        <f>IF('Core Indicators'!FC32="x","x",IF('Core Indicators'!FC32&gt;=5,5,IF('Core Indicators'!FC32&gt;=4,4,IF('Core Indicators'!FC32&gt;=3,3,IF('Core Indicators'!FC32&gt;=2,2,IF('Core Indicators'!FC32&gt;=1,1,0))))))</f>
        <v>1</v>
      </c>
      <c r="Z35" s="243">
        <f t="shared" si="7"/>
        <v>1</v>
      </c>
      <c r="AA35" s="250">
        <f>'Crisis Indicator Data'!Y32</f>
        <v>1</v>
      </c>
      <c r="AB35" s="250">
        <f>'Crisis Indicator Data'!Z32</f>
        <v>2</v>
      </c>
      <c r="AC35" s="250">
        <f>'Crisis Indicator Data'!AA32</f>
        <v>2</v>
      </c>
      <c r="AD35" s="250">
        <f>'Crisis Indicator Data'!AB32</f>
        <v>0</v>
      </c>
      <c r="AE35" s="250">
        <f t="shared" si="8"/>
        <v>2</v>
      </c>
      <c r="AF35" s="250">
        <f>'Crisis Indicator Data'!AC32</f>
        <v>0</v>
      </c>
      <c r="AG35" s="250">
        <f>'Crisis Indicator Data'!AD32</f>
        <v>2</v>
      </c>
      <c r="AH35" s="250">
        <f t="shared" si="9"/>
        <v>2</v>
      </c>
      <c r="AI35" s="250">
        <f>'Crisis Indicator Data'!AE32</f>
        <v>0</v>
      </c>
      <c r="AJ35" s="250">
        <f>'Crisis Indicator Data'!AF32</f>
        <v>1</v>
      </c>
      <c r="AK35" s="250">
        <f>'Crisis Indicator Data'!AG32</f>
        <v>0</v>
      </c>
      <c r="AL35" s="250">
        <f t="shared" si="10"/>
        <v>1</v>
      </c>
      <c r="AM35" s="243">
        <f t="shared" si="11"/>
        <v>2</v>
      </c>
      <c r="AN35" s="243">
        <f t="shared" si="12"/>
        <v>1.5</v>
      </c>
    </row>
    <row r="36" spans="1:40" ht="13.5" customHeight="1" x14ac:dyDescent="0.35">
      <c r="A36" s="146" t="str">
        <f>'Crisis Indicator Data'!A33</f>
        <v>Multiple crises in Algeria</v>
      </c>
      <c r="B36" s="147" t="str">
        <f>'Crisis Indicator Data'!B33</f>
        <v>Multiple crises country</v>
      </c>
      <c r="C36" s="147" t="str">
        <f>'Crisis Indicator Data'!C33</f>
        <v>DZA004</v>
      </c>
      <c r="D36" s="147" t="str">
        <f>'Crisis Indicator Data'!D33</f>
        <v>Algeria</v>
      </c>
      <c r="E36" s="148" t="str">
        <f>'Crisis Indicator Data'!E33</f>
        <v>DZA</v>
      </c>
      <c r="F36" s="243">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3">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243">
        <f t="shared" si="0"/>
        <v>3.3</v>
      </c>
      <c r="I36" s="243">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243">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43">
        <f t="shared" si="1"/>
        <v>2.35</v>
      </c>
      <c r="L36" s="243">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243">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243">
        <f t="shared" si="2"/>
        <v>1.65</v>
      </c>
      <c r="O36" s="243">
        <f t="shared" si="3"/>
        <v>2.4333333333333336</v>
      </c>
      <c r="P36" s="243">
        <f>IF(B36="Regional crisis",VLOOKUP(C36,'Regional Crises'!$B$1:$R$69,12,FALSE),VLOOKUP(E36,'Country Indicator Data'!$B$4:$I$300,8,FALSE))</f>
        <v>3</v>
      </c>
      <c r="Q36" s="243">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3.1</v>
      </c>
      <c r="R36" s="243">
        <f t="shared" si="4"/>
        <v>3.05</v>
      </c>
      <c r="S36" s="243">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243">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243">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243">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243">
        <f t="shared" si="5"/>
        <v>3.2</v>
      </c>
      <c r="X36" s="243">
        <f t="shared" si="6"/>
        <v>2.9</v>
      </c>
      <c r="Y36" s="250">
        <f>IF('Core Indicators'!FC33="x","x",IF('Core Indicators'!FC33&gt;=5,5,IF('Core Indicators'!FC33&gt;=4,4,IF('Core Indicators'!FC33&gt;=3,3,IF('Core Indicators'!FC33&gt;=2,2,IF('Core Indicators'!FC33&gt;=1,1,0))))))</f>
        <v>3</v>
      </c>
      <c r="Z36" s="243">
        <f t="shared" si="7"/>
        <v>3</v>
      </c>
      <c r="AA36" s="250">
        <f>'Crisis Indicator Data'!Y33</f>
        <v>1</v>
      </c>
      <c r="AB36" s="250">
        <f>'Crisis Indicator Data'!Z33</f>
        <v>2</v>
      </c>
      <c r="AC36" s="250">
        <f>'Crisis Indicator Data'!AA33</f>
        <v>2</v>
      </c>
      <c r="AD36" s="250">
        <f>'Crisis Indicator Data'!AB33</f>
        <v>0</v>
      </c>
      <c r="AE36" s="250">
        <f t="shared" si="8"/>
        <v>2</v>
      </c>
      <c r="AF36" s="250">
        <f>'Crisis Indicator Data'!AC33</f>
        <v>0</v>
      </c>
      <c r="AG36" s="250">
        <f>'Crisis Indicator Data'!AD33</f>
        <v>2</v>
      </c>
      <c r="AH36" s="250">
        <f t="shared" si="9"/>
        <v>2</v>
      </c>
      <c r="AI36" s="250">
        <f>'Crisis Indicator Data'!AE33</f>
        <v>0</v>
      </c>
      <c r="AJ36" s="250">
        <f>'Crisis Indicator Data'!AF33</f>
        <v>1</v>
      </c>
      <c r="AK36" s="250">
        <f>'Crisis Indicator Data'!AG33</f>
        <v>0</v>
      </c>
      <c r="AL36" s="250">
        <f t="shared" si="10"/>
        <v>1</v>
      </c>
      <c r="AM36" s="243">
        <f t="shared" si="11"/>
        <v>2</v>
      </c>
      <c r="AN36" s="243">
        <f t="shared" si="12"/>
        <v>2.5</v>
      </c>
    </row>
    <row r="37" spans="1:40" ht="13.5" customHeight="1" x14ac:dyDescent="0.35">
      <c r="A37" s="146" t="str">
        <f>'Crisis Indicator Data'!A34</f>
        <v>Venezuela displacement in Ecuador</v>
      </c>
      <c r="B37" s="147" t="str">
        <f>'Crisis Indicator Data'!B34</f>
        <v>International displacement</v>
      </c>
      <c r="C37" s="147" t="str">
        <f>'Crisis Indicator Data'!C34</f>
        <v>ECU002</v>
      </c>
      <c r="D37" s="147" t="str">
        <f>'Crisis Indicator Data'!D34</f>
        <v>Ecuador</v>
      </c>
      <c r="E37" s="148" t="str">
        <f>'Crisis Indicator Data'!E34</f>
        <v>ECU</v>
      </c>
      <c r="F37" s="243">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243">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1.4</v>
      </c>
      <c r="H37" s="243">
        <f t="shared" si="0"/>
        <v>1.6</v>
      </c>
      <c r="I37" s="243">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1.6</v>
      </c>
      <c r="J37" s="243">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3.1</v>
      </c>
      <c r="K37" s="243">
        <f t="shared" si="1"/>
        <v>2.35</v>
      </c>
      <c r="L37" s="243">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2.6</v>
      </c>
      <c r="M37" s="243">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2.6</v>
      </c>
      <c r="N37" s="243">
        <f t="shared" si="2"/>
        <v>2.6</v>
      </c>
      <c r="O37" s="243">
        <f t="shared" si="3"/>
        <v>2.1833333333333336</v>
      </c>
      <c r="P37" s="243">
        <f>IF(B37="Regional crisis",VLOOKUP(C37,'Regional Crises'!$B$1:$R$69,12,FALSE),VLOOKUP(E37,'Country Indicator Data'!$B$4:$I$300,8,FALSE))</f>
        <v>3</v>
      </c>
      <c r="Q37" s="243">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v>
      </c>
      <c r="R37" s="243">
        <f t="shared" si="4"/>
        <v>1.5</v>
      </c>
      <c r="S37" s="243">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3.1</v>
      </c>
      <c r="T37" s="243">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3.1</v>
      </c>
      <c r="U37" s="243">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1.8</v>
      </c>
      <c r="V37" s="243">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1.8</v>
      </c>
      <c r="W37" s="243">
        <f t="shared" si="5"/>
        <v>2.5</v>
      </c>
      <c r="X37" s="243">
        <f t="shared" si="6"/>
        <v>2.1</v>
      </c>
      <c r="Y37" s="250">
        <f>IF('Core Indicators'!FC34="x","x",IF('Core Indicators'!FC34&gt;=5,5,IF('Core Indicators'!FC34&gt;=4,4,IF('Core Indicators'!FC34&gt;=3,3,IF('Core Indicators'!FC34&gt;=2,2,IF('Core Indicators'!FC34&gt;=1,1,0))))))</f>
        <v>2</v>
      </c>
      <c r="Z37" s="243">
        <f t="shared" si="7"/>
        <v>2</v>
      </c>
      <c r="AA37" s="250">
        <f>'Crisis Indicator Data'!Y34</f>
        <v>0</v>
      </c>
      <c r="AB37" s="250">
        <f>'Crisis Indicator Data'!Z34</f>
        <v>0</v>
      </c>
      <c r="AC37" s="250">
        <f>'Crisis Indicator Data'!AA34</f>
        <v>0</v>
      </c>
      <c r="AD37" s="250">
        <f>'Crisis Indicator Data'!AB34</f>
        <v>0</v>
      </c>
      <c r="AE37" s="250">
        <f t="shared" si="8"/>
        <v>0</v>
      </c>
      <c r="AF37" s="250">
        <f>'Crisis Indicator Data'!AC34</f>
        <v>0</v>
      </c>
      <c r="AG37" s="250">
        <f>'Crisis Indicator Data'!AD34</f>
        <v>0</v>
      </c>
      <c r="AH37" s="250">
        <f t="shared" si="9"/>
        <v>0</v>
      </c>
      <c r="AI37" s="250">
        <f>'Crisis Indicator Data'!AE34</f>
        <v>1</v>
      </c>
      <c r="AJ37" s="250">
        <f>'Crisis Indicator Data'!AF34</f>
        <v>1</v>
      </c>
      <c r="AK37" s="250">
        <f>'Crisis Indicator Data'!AG34</f>
        <v>2</v>
      </c>
      <c r="AL37" s="250">
        <f t="shared" si="10"/>
        <v>3</v>
      </c>
      <c r="AM37" s="243">
        <f t="shared" si="11"/>
        <v>1</v>
      </c>
      <c r="AN37" s="243">
        <f t="shared" si="12"/>
        <v>1.5</v>
      </c>
    </row>
    <row r="38" spans="1:40" ht="13.5" customHeight="1" x14ac:dyDescent="0.35">
      <c r="A38" s="146" t="str">
        <f>'Crisis Indicator Data'!A35</f>
        <v>Syrian Refugee Crisis in Egypt</v>
      </c>
      <c r="B38" s="147" t="str">
        <f>'Crisis Indicator Data'!B35</f>
        <v>International displacement</v>
      </c>
      <c r="C38" s="147" t="str">
        <f>'Crisis Indicator Data'!C35</f>
        <v>EGY002</v>
      </c>
      <c r="D38" s="147" t="str">
        <f>'Crisis Indicator Data'!D35</f>
        <v>Egypt</v>
      </c>
      <c r="E38" s="148" t="str">
        <f>'Crisis Indicator Data'!E35</f>
        <v>EGY</v>
      </c>
      <c r="F38" s="243">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43">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3.3</v>
      </c>
      <c r="H38" s="243">
        <f t="shared" ref="H38:H69" si="13">IF(AND(F38="x",G38="x"),"x",AVERAGE(F38,G38))</f>
        <v>3.5999999999999996</v>
      </c>
      <c r="I38" s="243">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0.8</v>
      </c>
      <c r="J38" s="243">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0.9</v>
      </c>
      <c r="K38" s="243">
        <f t="shared" ref="K38:K69" si="14">IF(AND(I38="x",J38="x"),"x",AVERAGE(I38,J38))</f>
        <v>0.85000000000000009</v>
      </c>
      <c r="L38" s="243">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243">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0.8</v>
      </c>
      <c r="N38" s="243">
        <f t="shared" ref="N38:N69" si="15">IF(AND(L38="x",M38="x"),"x",AVERAGE(L38,M38))</f>
        <v>1.9</v>
      </c>
      <c r="O38" s="243">
        <f t="shared" ref="O38:O69" si="16">AVERAGE(H38,K38,N38)</f>
        <v>2.1166666666666667</v>
      </c>
      <c r="P38" s="243">
        <f>IF(B38="Regional crisis",VLOOKUP(C38,'Regional Crises'!$B$1:$R$69,12,FALSE),VLOOKUP(E38,'Country Indicator Data'!$B$4:$I$300,8,FALSE))</f>
        <v>3</v>
      </c>
      <c r="Q38" s="243">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3</v>
      </c>
      <c r="R38" s="243">
        <f t="shared" ref="R38:R69" si="17">AVERAGE(P38:Q38)</f>
        <v>3</v>
      </c>
      <c r="S38" s="243">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243">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2.9</v>
      </c>
      <c r="U38" s="243">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3.5</v>
      </c>
      <c r="V38" s="243">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v>
      </c>
      <c r="W38" s="243">
        <f t="shared" ref="W38:W69" si="18">IF(AND(S38="x",V38="x"),"x",ROUND(AVERAGE(S38,V38,T38,U38),1))</f>
        <v>3.4</v>
      </c>
      <c r="X38" s="243">
        <f t="shared" ref="X38:X69" si="19">ROUND(AVERAGE(O38,W38,R38),1)</f>
        <v>2.8</v>
      </c>
      <c r="Y38" s="250">
        <f>IF('Core Indicators'!FC35="x","x",IF('Core Indicators'!FC35&gt;=5,5,IF('Core Indicators'!FC35&gt;=4,4,IF('Core Indicators'!FC35&gt;=3,3,IF('Core Indicators'!FC35&gt;=2,2,IF('Core Indicators'!FC35&gt;=1,1,0))))))</f>
        <v>2</v>
      </c>
      <c r="Z38" s="243">
        <f t="shared" ref="Z38:Z69" si="20">Y38</f>
        <v>2</v>
      </c>
      <c r="AA38" s="250">
        <f>'Crisis Indicator Data'!Y35</f>
        <v>0</v>
      </c>
      <c r="AB38" s="250">
        <f>'Crisis Indicator Data'!Z35</f>
        <v>0</v>
      </c>
      <c r="AC38" s="250">
        <f>'Crisis Indicator Data'!AA35</f>
        <v>0</v>
      </c>
      <c r="AD38" s="250">
        <f>'Crisis Indicator Data'!AB35</f>
        <v>0</v>
      </c>
      <c r="AE38" s="250">
        <f t="shared" ref="AE38:AE69" si="21">IF(SUM(AA38:AD38)=0,0,IF(SUM(AA38,AB38,AC38,AD38)&lt;2,1,IF(SUM(AA38:AD38)&lt;6,2,IF(SUM(AA38:AD38)&lt;8,3,IF(SUM(AA38:AD38)&lt;10,4,5)))))</f>
        <v>0</v>
      </c>
      <c r="AF38" s="250">
        <f>'Crisis Indicator Data'!AC35</f>
        <v>0</v>
      </c>
      <c r="AG38" s="250">
        <f>'Crisis Indicator Data'!AD35</f>
        <v>0</v>
      </c>
      <c r="AH38" s="250">
        <f t="shared" ref="AH38:AH69" si="22">IF(SUM(AF38:AG38)=0,0,IF(SUM(AF38,AG38)=1,1,IF(SUM(AF38:AG38)&lt;3,2,IF(SUM(AF38:AG38)&lt;4,3,IF(SUM(AF38:AG38)&lt;5,4,5)))))</f>
        <v>0</v>
      </c>
      <c r="AI38" s="250">
        <f>'Crisis Indicator Data'!AE35</f>
        <v>0</v>
      </c>
      <c r="AJ38" s="250">
        <f>'Crisis Indicator Data'!AF35</f>
        <v>3</v>
      </c>
      <c r="AK38" s="250">
        <f>'Crisis Indicator Data'!AG35</f>
        <v>0</v>
      </c>
      <c r="AL38" s="250">
        <f t="shared" ref="AL38:AL69" si="23">IF(SUM(AI38:AK38)=0,0,IF(SUM(AI38:AK38)=1,1,IF(SUM(AI38:AK38)&lt;3,2,IF(SUM(AI38:AK38)&lt;5,3,IF(SUM(AI38:AK38)&lt;7,4,5)))))</f>
        <v>3</v>
      </c>
      <c r="AM38" s="243">
        <f t="shared" ref="AM38:AM69" si="24">IF(AA38=3,5,ROUND(AVERAGE(AE38,AH38,AL38),0))</f>
        <v>1</v>
      </c>
      <c r="AN38" s="243">
        <f t="shared" ref="AN38:AN69" si="25">IF(AND(Z38="x",AM38="x"),"x",ROUND(AVERAGE(Z38,AM38),1))</f>
        <v>1.5</v>
      </c>
    </row>
    <row r="39" spans="1:40" ht="13.5" customHeight="1" x14ac:dyDescent="0.35">
      <c r="A39" s="146" t="str">
        <f>'Crisis Indicator Data'!A36</f>
        <v>Complex crisis in Eritrea</v>
      </c>
      <c r="B39" s="147" t="str">
        <f>'Crisis Indicator Data'!B36</f>
        <v>Complex crisis</v>
      </c>
      <c r="C39" s="147" t="str">
        <f>'Crisis Indicator Data'!C36</f>
        <v>ERI001</v>
      </c>
      <c r="D39" s="147" t="str">
        <f>'Crisis Indicator Data'!D36</f>
        <v>Eritrea</v>
      </c>
      <c r="E39" s="148" t="str">
        <f>'Crisis Indicator Data'!E36</f>
        <v>ERI</v>
      </c>
      <c r="F39" s="243">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5</v>
      </c>
      <c r="G39" s="243">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3.9</v>
      </c>
      <c r="H39" s="243">
        <f t="shared" si="13"/>
        <v>4.45</v>
      </c>
      <c r="I39" s="243">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3.1</v>
      </c>
      <c r="J39" s="243">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v>
      </c>
      <c r="K39" s="243">
        <f t="shared" si="14"/>
        <v>1.55</v>
      </c>
      <c r="L39" s="243" t="str">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x</v>
      </c>
      <c r="M39" s="243" t="str">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x</v>
      </c>
      <c r="N39" s="243" t="str">
        <f t="shared" si="15"/>
        <v>x</v>
      </c>
      <c r="O39" s="243">
        <f t="shared" si="16"/>
        <v>3</v>
      </c>
      <c r="P39" s="243">
        <f>IF(B39="Regional crisis",VLOOKUP(C39,'Regional Crises'!$B$1:$R$69,12,FALSE),VLOOKUP(E39,'Country Indicator Data'!$B$4:$I$300,8,FALSE))</f>
        <v>5</v>
      </c>
      <c r="Q39" s="243">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243">
        <f t="shared" si="17"/>
        <v>2.5</v>
      </c>
      <c r="S39" s="243">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3.9</v>
      </c>
      <c r="T39" s="243">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4.0999999999999996</v>
      </c>
      <c r="U39" s="243">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4.4000000000000004</v>
      </c>
      <c r="V39" s="243">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4.9000000000000004</v>
      </c>
      <c r="W39" s="243">
        <f t="shared" si="18"/>
        <v>4.3</v>
      </c>
      <c r="X39" s="243">
        <f t="shared" si="19"/>
        <v>3.3</v>
      </c>
      <c r="Y39" s="250">
        <f>IF('Core Indicators'!FC36="x","x",IF('Core Indicators'!FC36&gt;=5,5,IF('Core Indicators'!FC36&gt;=4,4,IF('Core Indicators'!FC36&gt;=3,3,IF('Core Indicators'!FC36&gt;=2,2,IF('Core Indicators'!FC36&gt;=1,1,0))))))</f>
        <v>5</v>
      </c>
      <c r="Z39" s="243">
        <f t="shared" si="20"/>
        <v>5</v>
      </c>
      <c r="AA39" s="250">
        <f>'Crisis Indicator Data'!Y36</f>
        <v>3</v>
      </c>
      <c r="AB39" s="250">
        <f>'Crisis Indicator Data'!Z36</f>
        <v>1</v>
      </c>
      <c r="AC39" s="250">
        <f>'Crisis Indicator Data'!AA36</f>
        <v>2</v>
      </c>
      <c r="AD39" s="250">
        <f>'Crisis Indicator Data'!AB36</f>
        <v>0</v>
      </c>
      <c r="AE39" s="250">
        <f t="shared" si="21"/>
        <v>3</v>
      </c>
      <c r="AF39" s="250">
        <f>'Crisis Indicator Data'!AC36</f>
        <v>2</v>
      </c>
      <c r="AG39" s="250">
        <f>'Crisis Indicator Data'!AD36</f>
        <v>2</v>
      </c>
      <c r="AH39" s="250">
        <f t="shared" si="22"/>
        <v>4</v>
      </c>
      <c r="AI39" s="250">
        <f>'Crisis Indicator Data'!AE36</f>
        <v>0</v>
      </c>
      <c r="AJ39" s="250">
        <f>'Crisis Indicator Data'!AF36</f>
        <v>2</v>
      </c>
      <c r="AK39" s="250">
        <f>'Crisis Indicator Data'!AG36</f>
        <v>2</v>
      </c>
      <c r="AL39" s="250">
        <f t="shared" si="23"/>
        <v>3</v>
      </c>
      <c r="AM39" s="243">
        <f t="shared" si="24"/>
        <v>5</v>
      </c>
      <c r="AN39" s="243">
        <f t="shared" si="25"/>
        <v>5</v>
      </c>
    </row>
    <row r="40" spans="1:40" ht="13.5" customHeight="1" x14ac:dyDescent="0.35">
      <c r="A40" s="146" t="str">
        <f>'Crisis Indicator Data'!A37</f>
        <v>Mixed migration flows in spain</v>
      </c>
      <c r="B40" s="147" t="str">
        <f>'Crisis Indicator Data'!B37</f>
        <v>International displacement</v>
      </c>
      <c r="C40" s="147" t="str">
        <f>'Crisis Indicator Data'!C37</f>
        <v>ESP002</v>
      </c>
      <c r="D40" s="147" t="str">
        <f>'Crisis Indicator Data'!D37</f>
        <v>Spain</v>
      </c>
      <c r="E40" s="148" t="str">
        <f>'Crisis Indicator Data'!E37</f>
        <v>ESP</v>
      </c>
      <c r="F40" s="243">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1.1000000000000001</v>
      </c>
      <c r="G40" s="243" t="str">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x</v>
      </c>
      <c r="H40" s="243">
        <f t="shared" si="13"/>
        <v>1.1000000000000001</v>
      </c>
      <c r="I40" s="243">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2.5</v>
      </c>
      <c r="J40" s="243">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v>
      </c>
      <c r="K40" s="243">
        <f t="shared" si="14"/>
        <v>2.75</v>
      </c>
      <c r="L40" s="243">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0.5</v>
      </c>
      <c r="M40" s="243">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1.2</v>
      </c>
      <c r="N40" s="243">
        <f t="shared" si="15"/>
        <v>0.85</v>
      </c>
      <c r="O40" s="243">
        <f t="shared" si="16"/>
        <v>1.5666666666666667</v>
      </c>
      <c r="P40" s="243">
        <f>IF(B40="Regional crisis",VLOOKUP(C40,'Regional Crises'!$B$1:$R$69,12,FALSE),VLOOKUP(E40,'Country Indicator Data'!$B$4:$I$300,8,FALSE))</f>
        <v>1</v>
      </c>
      <c r="Q40" s="243">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3</v>
      </c>
      <c r="R40" s="243">
        <f t="shared" si="17"/>
        <v>2</v>
      </c>
      <c r="S40" s="243">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1.9</v>
      </c>
      <c r="T40" s="243">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1.5</v>
      </c>
      <c r="U40" s="243" t="str">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x</v>
      </c>
      <c r="V40" s="243">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0.4</v>
      </c>
      <c r="W40" s="243">
        <f t="shared" si="18"/>
        <v>1.3</v>
      </c>
      <c r="X40" s="243">
        <f t="shared" si="19"/>
        <v>1.6</v>
      </c>
      <c r="Y40" s="250">
        <f>IF('Core Indicators'!FC37="x","x",IF('Core Indicators'!FC37&gt;=5,5,IF('Core Indicators'!FC37&gt;=4,4,IF('Core Indicators'!FC37&gt;=3,3,IF('Core Indicators'!FC37&gt;=2,2,IF('Core Indicators'!FC37&gt;=1,1,0))))))</f>
        <v>2</v>
      </c>
      <c r="Z40" s="243">
        <f t="shared" si="20"/>
        <v>2</v>
      </c>
      <c r="AA40" s="250">
        <f>'Crisis Indicator Data'!Y37</f>
        <v>0</v>
      </c>
      <c r="AB40" s="250">
        <f>'Crisis Indicator Data'!Z37</f>
        <v>0</v>
      </c>
      <c r="AC40" s="250">
        <f>'Crisis Indicator Data'!AA37</f>
        <v>0</v>
      </c>
      <c r="AD40" s="250">
        <f>'Crisis Indicator Data'!AB37</f>
        <v>0</v>
      </c>
      <c r="AE40" s="250">
        <f t="shared" si="21"/>
        <v>0</v>
      </c>
      <c r="AF40" s="250">
        <f>'Crisis Indicator Data'!AC37</f>
        <v>0</v>
      </c>
      <c r="AG40" s="250">
        <f>'Crisis Indicator Data'!AD37</f>
        <v>0</v>
      </c>
      <c r="AH40" s="250">
        <f t="shared" si="22"/>
        <v>0</v>
      </c>
      <c r="AI40" s="250">
        <f>'Crisis Indicator Data'!AE37</f>
        <v>0</v>
      </c>
      <c r="AJ40" s="250">
        <f>'Crisis Indicator Data'!AF37</f>
        <v>0</v>
      </c>
      <c r="AK40" s="250">
        <f>'Crisis Indicator Data'!AG37</f>
        <v>1</v>
      </c>
      <c r="AL40" s="250">
        <f t="shared" si="23"/>
        <v>1</v>
      </c>
      <c r="AM40" s="243">
        <f t="shared" si="24"/>
        <v>0</v>
      </c>
      <c r="AN40" s="243">
        <f t="shared" si="25"/>
        <v>1</v>
      </c>
    </row>
    <row r="41" spans="1:40" ht="13.5" customHeight="1" x14ac:dyDescent="0.35">
      <c r="A41" s="146" t="str">
        <f>'Crisis Indicator Data'!A38</f>
        <v>Complex crisis in Ethiopia</v>
      </c>
      <c r="B41" s="147" t="str">
        <f>'Crisis Indicator Data'!B38</f>
        <v>Complex crisis</v>
      </c>
      <c r="C41" s="147" t="str">
        <f>'Crisis Indicator Data'!C38</f>
        <v>ETH001</v>
      </c>
      <c r="D41" s="147" t="str">
        <f>'Crisis Indicator Data'!D38</f>
        <v>Ethiopia</v>
      </c>
      <c r="E41" s="148" t="str">
        <f>'Crisis Indicator Data'!E38</f>
        <v>ETH</v>
      </c>
      <c r="F41" s="243">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43">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43">
        <f t="shared" si="13"/>
        <v>3.45</v>
      </c>
      <c r="I41" s="243">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43">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43">
        <f t="shared" si="14"/>
        <v>3.25</v>
      </c>
      <c r="L41" s="243">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43">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43">
        <f t="shared" si="15"/>
        <v>2.35</v>
      </c>
      <c r="O41" s="243">
        <f t="shared" si="16"/>
        <v>3.0166666666666671</v>
      </c>
      <c r="P41" s="243">
        <f>IF(B41="Regional crisis",VLOOKUP(C41,'Regional Crises'!$B$1:$R$69,12,FALSE),VLOOKUP(E41,'Country Indicator Data'!$B$4:$I$300,8,FALSE))</f>
        <v>5</v>
      </c>
      <c r="Q41" s="243">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5</v>
      </c>
      <c r="R41" s="243">
        <f t="shared" si="17"/>
        <v>5</v>
      </c>
      <c r="S41" s="243">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43">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43">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3">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43">
        <f t="shared" si="18"/>
        <v>3.4</v>
      </c>
      <c r="X41" s="243">
        <f t="shared" si="19"/>
        <v>3.8</v>
      </c>
      <c r="Y41" s="250">
        <f>IF('Core Indicators'!FC38="x","x",IF('Core Indicators'!FC38&gt;=5,5,IF('Core Indicators'!FC38&gt;=4,4,IF('Core Indicators'!FC38&gt;=3,3,IF('Core Indicators'!FC38&gt;=2,2,IF('Core Indicators'!FC38&gt;=1,1,0))))))</f>
        <v>4</v>
      </c>
      <c r="Z41" s="243">
        <f t="shared" si="20"/>
        <v>4</v>
      </c>
      <c r="AA41" s="250">
        <f>'Crisis Indicator Data'!Y38</f>
        <v>2</v>
      </c>
      <c r="AB41" s="250">
        <f>'Crisis Indicator Data'!Z38</f>
        <v>3</v>
      </c>
      <c r="AC41" s="250">
        <f>'Crisis Indicator Data'!AA38</f>
        <v>3</v>
      </c>
      <c r="AD41" s="250">
        <f>'Crisis Indicator Data'!AB38</f>
        <v>0</v>
      </c>
      <c r="AE41" s="250">
        <f t="shared" si="21"/>
        <v>4</v>
      </c>
      <c r="AF41" s="250">
        <f>'Crisis Indicator Data'!AC38</f>
        <v>2</v>
      </c>
      <c r="AG41" s="250">
        <f>'Crisis Indicator Data'!AD38</f>
        <v>2</v>
      </c>
      <c r="AH41" s="250">
        <f t="shared" si="22"/>
        <v>4</v>
      </c>
      <c r="AI41" s="250">
        <f>'Crisis Indicator Data'!AE38</f>
        <v>3</v>
      </c>
      <c r="AJ41" s="250">
        <f>'Crisis Indicator Data'!AF38</f>
        <v>3</v>
      </c>
      <c r="AK41" s="250">
        <f>'Crisis Indicator Data'!AG38</f>
        <v>3</v>
      </c>
      <c r="AL41" s="250">
        <f t="shared" si="23"/>
        <v>5</v>
      </c>
      <c r="AM41" s="243">
        <f t="shared" si="24"/>
        <v>4</v>
      </c>
      <c r="AN41" s="243">
        <f t="shared" si="25"/>
        <v>4</v>
      </c>
    </row>
    <row r="42" spans="1:40" ht="13.5" customHeight="1" x14ac:dyDescent="0.35">
      <c r="A42" s="146" t="str">
        <f>'Crisis Indicator Data'!A39</f>
        <v>International Displacement</v>
      </c>
      <c r="B42" s="147" t="str">
        <f>'Crisis Indicator Data'!B39</f>
        <v>International displacement</v>
      </c>
      <c r="C42" s="147" t="str">
        <f>'Crisis Indicator Data'!C39</f>
        <v>ETH003</v>
      </c>
      <c r="D42" s="147" t="str">
        <f>'Crisis Indicator Data'!D39</f>
        <v>Ethiopia</v>
      </c>
      <c r="E42" s="148" t="str">
        <f>'Crisis Indicator Data'!E39</f>
        <v>ETH</v>
      </c>
      <c r="F42" s="243">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243">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243">
        <f t="shared" si="13"/>
        <v>3.45</v>
      </c>
      <c r="I42" s="243">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243">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243">
        <f t="shared" si="14"/>
        <v>3.25</v>
      </c>
      <c r="L42" s="243">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243">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243">
        <f t="shared" si="15"/>
        <v>2.35</v>
      </c>
      <c r="O42" s="243">
        <f t="shared" si="16"/>
        <v>3.0166666666666671</v>
      </c>
      <c r="P42" s="243">
        <f>IF(B42="Regional crisis",VLOOKUP(C42,'Regional Crises'!$B$1:$R$69,12,FALSE),VLOOKUP(E42,'Country Indicator Data'!$B$4:$I$300,8,FALSE))</f>
        <v>5</v>
      </c>
      <c r="Q42" s="243">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5</v>
      </c>
      <c r="R42" s="243">
        <f t="shared" si="17"/>
        <v>5</v>
      </c>
      <c r="S42" s="243">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243">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243">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243">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243">
        <f t="shared" si="18"/>
        <v>3.4</v>
      </c>
      <c r="X42" s="243">
        <f t="shared" si="19"/>
        <v>3.8</v>
      </c>
      <c r="Y42" s="250">
        <f>IF('Core Indicators'!FC39="x","x",IF('Core Indicators'!FC39&gt;=5,5,IF('Core Indicators'!FC39&gt;=4,4,IF('Core Indicators'!FC39&gt;=3,3,IF('Core Indicators'!FC39&gt;=2,2,IF('Core Indicators'!FC39&gt;=1,1,0))))))</f>
        <v>3</v>
      </c>
      <c r="Z42" s="243">
        <f t="shared" si="20"/>
        <v>3</v>
      </c>
      <c r="AA42" s="250">
        <f>'Crisis Indicator Data'!Y39</f>
        <v>2</v>
      </c>
      <c r="AB42" s="250">
        <f>'Crisis Indicator Data'!Z39</f>
        <v>2</v>
      </c>
      <c r="AC42" s="250">
        <f>'Crisis Indicator Data'!AA39</f>
        <v>1</v>
      </c>
      <c r="AD42" s="250">
        <f>'Crisis Indicator Data'!AB39</f>
        <v>0</v>
      </c>
      <c r="AE42" s="250">
        <f t="shared" si="21"/>
        <v>2</v>
      </c>
      <c r="AF42" s="250">
        <f>'Crisis Indicator Data'!AC39</f>
        <v>0</v>
      </c>
      <c r="AG42" s="250">
        <f>'Crisis Indicator Data'!AD39</f>
        <v>1</v>
      </c>
      <c r="AH42" s="250">
        <f t="shared" si="22"/>
        <v>1</v>
      </c>
      <c r="AI42" s="250">
        <f>'Crisis Indicator Data'!AE39</f>
        <v>3</v>
      </c>
      <c r="AJ42" s="250">
        <f>'Crisis Indicator Data'!AF39</f>
        <v>3</v>
      </c>
      <c r="AK42" s="250">
        <f>'Crisis Indicator Data'!AG39</f>
        <v>0</v>
      </c>
      <c r="AL42" s="250">
        <f t="shared" si="23"/>
        <v>4</v>
      </c>
      <c r="AM42" s="243">
        <f t="shared" si="24"/>
        <v>2</v>
      </c>
      <c r="AN42" s="243">
        <f t="shared" si="25"/>
        <v>2.5</v>
      </c>
    </row>
    <row r="43" spans="1:40" ht="13.5" customHeight="1" x14ac:dyDescent="0.35">
      <c r="A43" s="146" t="str">
        <f>'Crisis Indicator Data'!A40</f>
        <v>Northern Ethiopia Conflict</v>
      </c>
      <c r="B43" s="147" t="str">
        <f>'Crisis Indicator Data'!B40</f>
        <v>Conflict</v>
      </c>
      <c r="C43" s="147" t="str">
        <f>'Crisis Indicator Data'!C40</f>
        <v>ETH004</v>
      </c>
      <c r="D43" s="147" t="str">
        <f>'Crisis Indicator Data'!D40</f>
        <v>Ethiopia</v>
      </c>
      <c r="E43" s="148" t="str">
        <f>'Crisis Indicator Data'!E40</f>
        <v>ETH</v>
      </c>
      <c r="F43" s="243">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243">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243">
        <f t="shared" si="13"/>
        <v>3.45</v>
      </c>
      <c r="I43" s="243">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243">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243">
        <f t="shared" si="14"/>
        <v>3.25</v>
      </c>
      <c r="L43" s="243">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243">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243">
        <f t="shared" si="15"/>
        <v>2.35</v>
      </c>
      <c r="O43" s="243">
        <f t="shared" si="16"/>
        <v>3.0166666666666671</v>
      </c>
      <c r="P43" s="243">
        <f>IF(B43="Regional crisis",VLOOKUP(C43,'Regional Crises'!$B$1:$R$69,12,FALSE),VLOOKUP(E43,'Country Indicator Data'!$B$4:$I$300,8,FALSE))</f>
        <v>5</v>
      </c>
      <c r="Q43" s="243">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5</v>
      </c>
      <c r="R43" s="243">
        <f t="shared" si="17"/>
        <v>5</v>
      </c>
      <c r="S43" s="243">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243">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243">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243">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243">
        <f t="shared" si="18"/>
        <v>3.4</v>
      </c>
      <c r="X43" s="243">
        <f t="shared" si="19"/>
        <v>3.8</v>
      </c>
      <c r="Y43" s="250">
        <f>IF('Core Indicators'!FC40="x","x",IF('Core Indicators'!FC40&gt;=5,5,IF('Core Indicators'!FC40&gt;=4,4,IF('Core Indicators'!FC40&gt;=3,3,IF('Core Indicators'!FC40&gt;=2,2,IF('Core Indicators'!FC40&gt;=1,1,0))))))</f>
        <v>4</v>
      </c>
      <c r="Z43" s="243">
        <f t="shared" si="20"/>
        <v>4</v>
      </c>
      <c r="AA43" s="250">
        <f>'Crisis Indicator Data'!Y40</f>
        <v>2</v>
      </c>
      <c r="AB43" s="250">
        <f>'Crisis Indicator Data'!Z40</f>
        <v>3</v>
      </c>
      <c r="AC43" s="250">
        <f>'Crisis Indicator Data'!AA40</f>
        <v>3</v>
      </c>
      <c r="AD43" s="250">
        <f>'Crisis Indicator Data'!AB40</f>
        <v>0</v>
      </c>
      <c r="AE43" s="250">
        <f t="shared" si="21"/>
        <v>4</v>
      </c>
      <c r="AF43" s="250">
        <f>'Crisis Indicator Data'!AC40</f>
        <v>2</v>
      </c>
      <c r="AG43" s="250">
        <f>'Crisis Indicator Data'!AD40</f>
        <v>2</v>
      </c>
      <c r="AH43" s="250">
        <f t="shared" si="22"/>
        <v>4</v>
      </c>
      <c r="AI43" s="250">
        <f>'Crisis Indicator Data'!AE40</f>
        <v>3</v>
      </c>
      <c r="AJ43" s="250">
        <f>'Crisis Indicator Data'!AF40</f>
        <v>3</v>
      </c>
      <c r="AK43" s="250">
        <f>'Crisis Indicator Data'!AG40</f>
        <v>3</v>
      </c>
      <c r="AL43" s="250">
        <f t="shared" si="23"/>
        <v>5</v>
      </c>
      <c r="AM43" s="243">
        <f t="shared" si="24"/>
        <v>4</v>
      </c>
      <c r="AN43" s="243">
        <f t="shared" si="25"/>
        <v>4</v>
      </c>
    </row>
    <row r="44" spans="1:40" ht="13.5" customHeight="1" x14ac:dyDescent="0.35">
      <c r="A44" s="146" t="str">
        <f>'Crisis Indicator Data'!A41</f>
        <v>Drought in Ethiopia</v>
      </c>
      <c r="B44" s="147" t="str">
        <f>'Crisis Indicator Data'!B41</f>
        <v>Drought</v>
      </c>
      <c r="C44" s="147" t="str">
        <f>'Crisis Indicator Data'!C41</f>
        <v>ETH005</v>
      </c>
      <c r="D44" s="147" t="str">
        <f>'Crisis Indicator Data'!D41</f>
        <v>Ethiopia</v>
      </c>
      <c r="E44" s="148" t="str">
        <f>'Crisis Indicator Data'!E41</f>
        <v>ETH</v>
      </c>
      <c r="F44" s="243">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243">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243">
        <f t="shared" si="13"/>
        <v>3.45</v>
      </c>
      <c r="I44" s="243">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243">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243">
        <f t="shared" si="14"/>
        <v>3.25</v>
      </c>
      <c r="L44" s="243">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243">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243">
        <f t="shared" si="15"/>
        <v>2.35</v>
      </c>
      <c r="O44" s="243">
        <f t="shared" si="16"/>
        <v>3.0166666666666671</v>
      </c>
      <c r="P44" s="243">
        <f>IF(B44="Regional crisis",VLOOKUP(C44,'Regional Crises'!$B$1:$R$69,12,FALSE),VLOOKUP(E44,'Country Indicator Data'!$B$4:$I$300,8,FALSE))</f>
        <v>5</v>
      </c>
      <c r="Q44" s="243">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5</v>
      </c>
      <c r="R44" s="243">
        <f t="shared" si="17"/>
        <v>5</v>
      </c>
      <c r="S44" s="243">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243">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243">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243">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243">
        <f t="shared" si="18"/>
        <v>3.4</v>
      </c>
      <c r="X44" s="243">
        <f t="shared" si="19"/>
        <v>3.8</v>
      </c>
      <c r="Y44" s="250">
        <f>IF('Core Indicators'!FC41="x","x",IF('Core Indicators'!FC41&gt;=5,5,IF('Core Indicators'!FC41&gt;=4,4,IF('Core Indicators'!FC41&gt;=3,3,IF('Core Indicators'!FC41&gt;=2,2,IF('Core Indicators'!FC41&gt;=1,1,0))))))</f>
        <v>3</v>
      </c>
      <c r="Z44" s="243">
        <f t="shared" si="20"/>
        <v>3</v>
      </c>
      <c r="AA44" s="250">
        <f>'Crisis Indicator Data'!Y41</f>
        <v>2</v>
      </c>
      <c r="AB44" s="250">
        <f>'Crisis Indicator Data'!Z41</f>
        <v>1</v>
      </c>
      <c r="AC44" s="250">
        <f>'Crisis Indicator Data'!AA41</f>
        <v>1</v>
      </c>
      <c r="AD44" s="250">
        <f>'Crisis Indicator Data'!AB41</f>
        <v>0</v>
      </c>
      <c r="AE44" s="250">
        <f t="shared" si="21"/>
        <v>2</v>
      </c>
      <c r="AF44" s="250">
        <f>'Crisis Indicator Data'!AC41</f>
        <v>0</v>
      </c>
      <c r="AG44" s="250">
        <f>'Crisis Indicator Data'!AD41</f>
        <v>1</v>
      </c>
      <c r="AH44" s="250">
        <f t="shared" si="22"/>
        <v>1</v>
      </c>
      <c r="AI44" s="250">
        <f>'Crisis Indicator Data'!AE41</f>
        <v>3</v>
      </c>
      <c r="AJ44" s="250">
        <f>'Crisis Indicator Data'!AF41</f>
        <v>3</v>
      </c>
      <c r="AK44" s="250">
        <f>'Crisis Indicator Data'!AG41</f>
        <v>2</v>
      </c>
      <c r="AL44" s="250">
        <f t="shared" si="23"/>
        <v>5</v>
      </c>
      <c r="AM44" s="243">
        <f t="shared" si="24"/>
        <v>3</v>
      </c>
      <c r="AN44" s="243">
        <f t="shared" si="25"/>
        <v>3</v>
      </c>
    </row>
    <row r="45" spans="1:40" ht="13.5" customHeight="1" x14ac:dyDescent="0.35">
      <c r="A45" s="146" t="str">
        <f>'Crisis Indicator Data'!A42</f>
        <v>Mixed migration flows in Greece</v>
      </c>
      <c r="B45" s="147" t="str">
        <f>'Crisis Indicator Data'!B42</f>
        <v>International displacement</v>
      </c>
      <c r="C45" s="147" t="str">
        <f>'Crisis Indicator Data'!C42</f>
        <v>GRC002</v>
      </c>
      <c r="D45" s="147" t="str">
        <f>'Crisis Indicator Data'!D42</f>
        <v>Greece</v>
      </c>
      <c r="E45" s="148" t="str">
        <f>'Crisis Indicator Data'!E42</f>
        <v>GRC</v>
      </c>
      <c r="F45" s="243">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1.8</v>
      </c>
      <c r="G45" s="243" t="str">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243">
        <f t="shared" si="13"/>
        <v>1.8</v>
      </c>
      <c r="I45" s="243">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0.4</v>
      </c>
      <c r="J45" s="243">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0.3</v>
      </c>
      <c r="K45" s="243">
        <f t="shared" si="14"/>
        <v>0.35</v>
      </c>
      <c r="L45" s="243">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0.8</v>
      </c>
      <c r="M45" s="243">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v>
      </c>
      <c r="N45" s="243">
        <f t="shared" si="15"/>
        <v>0.9</v>
      </c>
      <c r="O45" s="243">
        <f t="shared" si="16"/>
        <v>1.0166666666666666</v>
      </c>
      <c r="P45" s="243">
        <f>IF(B45="Regional crisis",VLOOKUP(C45,'Regional Crises'!$B$1:$R$69,12,FALSE),VLOOKUP(E45,'Country Indicator Data'!$B$4:$I$300,8,FALSE))</f>
        <v>3</v>
      </c>
      <c r="Q45" s="243">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2.8</v>
      </c>
      <c r="R45" s="243">
        <f t="shared" si="17"/>
        <v>2.9</v>
      </c>
      <c r="S45" s="243">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2.6</v>
      </c>
      <c r="T45" s="243">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2.2999999999999998</v>
      </c>
      <c r="U45" s="243" t="str">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243">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0.6</v>
      </c>
      <c r="W45" s="243">
        <f t="shared" si="18"/>
        <v>1.8</v>
      </c>
      <c r="X45" s="243">
        <f t="shared" si="19"/>
        <v>1.9</v>
      </c>
      <c r="Y45" s="250">
        <f>IF('Core Indicators'!FC42="x","x",IF('Core Indicators'!FC42&gt;=5,5,IF('Core Indicators'!FC42&gt;=4,4,IF('Core Indicators'!FC42&gt;=3,3,IF('Core Indicators'!FC42&gt;=2,2,IF('Core Indicators'!FC42&gt;=1,1,0))))))</f>
        <v>2</v>
      </c>
      <c r="Z45" s="243">
        <f t="shared" si="20"/>
        <v>2</v>
      </c>
      <c r="AA45" s="250">
        <f>'Crisis Indicator Data'!Y42</f>
        <v>0</v>
      </c>
      <c r="AB45" s="250">
        <f>'Crisis Indicator Data'!Z42</f>
        <v>0</v>
      </c>
      <c r="AC45" s="250">
        <f>'Crisis Indicator Data'!AA42</f>
        <v>1</v>
      </c>
      <c r="AD45" s="250">
        <f>'Crisis Indicator Data'!AB42</f>
        <v>0</v>
      </c>
      <c r="AE45" s="250">
        <f t="shared" si="21"/>
        <v>1</v>
      </c>
      <c r="AF45" s="250">
        <f>'Crisis Indicator Data'!AC42</f>
        <v>2</v>
      </c>
      <c r="AG45" s="250">
        <f>'Crisis Indicator Data'!AD42</f>
        <v>0</v>
      </c>
      <c r="AH45" s="250">
        <f t="shared" si="22"/>
        <v>2</v>
      </c>
      <c r="AI45" s="250">
        <f>'Crisis Indicator Data'!AE42</f>
        <v>0</v>
      </c>
      <c r="AJ45" s="250">
        <f>'Crisis Indicator Data'!AF42</f>
        <v>0</v>
      </c>
      <c r="AK45" s="250">
        <f>'Crisis Indicator Data'!AG42</f>
        <v>0</v>
      </c>
      <c r="AL45" s="250">
        <f t="shared" si="23"/>
        <v>0</v>
      </c>
      <c r="AM45" s="243">
        <f t="shared" si="24"/>
        <v>1</v>
      </c>
      <c r="AN45" s="243">
        <f t="shared" si="25"/>
        <v>1.5</v>
      </c>
    </row>
    <row r="46" spans="1:40" ht="13.5" customHeight="1" x14ac:dyDescent="0.35">
      <c r="A46" s="146" t="str">
        <f>'Crisis Indicator Data'!A43</f>
        <v>Complex crisis in Guatemala</v>
      </c>
      <c r="B46" s="147" t="str">
        <f>'Crisis Indicator Data'!B43</f>
        <v>Complex crisis</v>
      </c>
      <c r="C46" s="147" t="str">
        <f>'Crisis Indicator Data'!C43</f>
        <v>GTM001</v>
      </c>
      <c r="D46" s="147" t="str">
        <f>'Crisis Indicator Data'!D43</f>
        <v>Guatemala</v>
      </c>
      <c r="E46" s="148" t="str">
        <f>'Crisis Indicator Data'!E43</f>
        <v>GTM</v>
      </c>
      <c r="F46" s="243">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1.1000000000000001</v>
      </c>
      <c r="G46" s="243">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243">
        <f t="shared" si="13"/>
        <v>2.0499999999999998</v>
      </c>
      <c r="I46" s="243">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2.5</v>
      </c>
      <c r="J46" s="243">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3.9</v>
      </c>
      <c r="K46" s="243">
        <f t="shared" si="14"/>
        <v>3.2</v>
      </c>
      <c r="L46" s="243">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3.3</v>
      </c>
      <c r="M46" s="243">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2.9</v>
      </c>
      <c r="N46" s="243">
        <f t="shared" si="15"/>
        <v>3.0999999999999996</v>
      </c>
      <c r="O46" s="243">
        <f t="shared" si="16"/>
        <v>2.7833333333333332</v>
      </c>
      <c r="P46" s="243">
        <f>IF(B46="Regional crisis",VLOOKUP(C46,'Regional Crises'!$B$1:$R$69,12,FALSE),VLOOKUP(E46,'Country Indicator Data'!$B$4:$I$300,8,FALSE))</f>
        <v>3</v>
      </c>
      <c r="Q46" s="243">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3.9</v>
      </c>
      <c r="R46" s="243">
        <f t="shared" si="17"/>
        <v>3.45</v>
      </c>
      <c r="S46" s="243">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243">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3.6</v>
      </c>
      <c r="U46" s="243">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243">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2.4</v>
      </c>
      <c r="W46" s="243">
        <f t="shared" si="18"/>
        <v>3.3</v>
      </c>
      <c r="X46" s="243">
        <f t="shared" si="19"/>
        <v>3.2</v>
      </c>
      <c r="Y46" s="250">
        <f>IF('Core Indicators'!FC43="x","x",IF('Core Indicators'!FC43&gt;=5,5,IF('Core Indicators'!FC43&gt;=4,4,IF('Core Indicators'!FC43&gt;=3,3,IF('Core Indicators'!FC43&gt;=2,2,IF('Core Indicators'!FC43&gt;=1,1,0))))))</f>
        <v>5</v>
      </c>
      <c r="Z46" s="243">
        <f t="shared" si="20"/>
        <v>5</v>
      </c>
      <c r="AA46" s="250">
        <f>'Crisis Indicator Data'!Y43</f>
        <v>0</v>
      </c>
      <c r="AB46" s="250">
        <f>'Crisis Indicator Data'!Z43</f>
        <v>1</v>
      </c>
      <c r="AC46" s="250">
        <f>'Crisis Indicator Data'!AA43</f>
        <v>0</v>
      </c>
      <c r="AD46" s="250">
        <f>'Crisis Indicator Data'!AB43</f>
        <v>0</v>
      </c>
      <c r="AE46" s="250">
        <f t="shared" si="21"/>
        <v>1</v>
      </c>
      <c r="AF46" s="250">
        <f>'Crisis Indicator Data'!AC43</f>
        <v>0</v>
      </c>
      <c r="AG46" s="250">
        <f>'Crisis Indicator Data'!AD43</f>
        <v>1</v>
      </c>
      <c r="AH46" s="250">
        <f t="shared" si="22"/>
        <v>1</v>
      </c>
      <c r="AI46" s="250">
        <f>'Crisis Indicator Data'!AE43</f>
        <v>1</v>
      </c>
      <c r="AJ46" s="250">
        <f>'Crisis Indicator Data'!AF43</f>
        <v>0</v>
      </c>
      <c r="AK46" s="250">
        <f>'Crisis Indicator Data'!AG43</f>
        <v>2</v>
      </c>
      <c r="AL46" s="250">
        <f t="shared" si="23"/>
        <v>3</v>
      </c>
      <c r="AM46" s="243">
        <f t="shared" si="24"/>
        <v>2</v>
      </c>
      <c r="AN46" s="243">
        <f t="shared" si="25"/>
        <v>3.5</v>
      </c>
    </row>
    <row r="47" spans="1:40" ht="13.5" customHeight="1" x14ac:dyDescent="0.35">
      <c r="A47" s="146" t="str">
        <f>'Crisis Indicator Data'!A44</f>
        <v>Complex crisis in Honduras</v>
      </c>
      <c r="B47" s="147" t="str">
        <f>'Crisis Indicator Data'!B44</f>
        <v>Complex crisis</v>
      </c>
      <c r="C47" s="147" t="str">
        <f>'Crisis Indicator Data'!C44</f>
        <v>HND001</v>
      </c>
      <c r="D47" s="147" t="str">
        <f>'Crisis Indicator Data'!D44</f>
        <v>Honduras</v>
      </c>
      <c r="E47" s="148" t="str">
        <f>'Crisis Indicator Data'!E44</f>
        <v>HND</v>
      </c>
      <c r="F47" s="243">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1.8</v>
      </c>
      <c r="G47" s="243">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2.7</v>
      </c>
      <c r="H47" s="243">
        <f t="shared" si="13"/>
        <v>2.25</v>
      </c>
      <c r="I47" s="243">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0.8</v>
      </c>
      <c r="J47" s="243">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0.7</v>
      </c>
      <c r="K47" s="243">
        <f t="shared" si="14"/>
        <v>0.75</v>
      </c>
      <c r="L47" s="243">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3.2</v>
      </c>
      <c r="M47" s="243">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2.9</v>
      </c>
      <c r="N47" s="243">
        <f t="shared" si="15"/>
        <v>3.05</v>
      </c>
      <c r="O47" s="243">
        <f t="shared" si="16"/>
        <v>2.0166666666666666</v>
      </c>
      <c r="P47" s="243">
        <f>IF(B47="Regional crisis",VLOOKUP(C47,'Regional Crises'!$B$1:$R$69,12,FALSE),VLOOKUP(E47,'Country Indicator Data'!$B$4:$I$300,8,FALSE))</f>
        <v>3</v>
      </c>
      <c r="Q47" s="243">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3.9</v>
      </c>
      <c r="R47" s="243">
        <f t="shared" si="17"/>
        <v>3.45</v>
      </c>
      <c r="S47" s="243">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3.7</v>
      </c>
      <c r="T47" s="243">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243">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243">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2.8</v>
      </c>
      <c r="W47" s="243">
        <f t="shared" si="18"/>
        <v>3.4</v>
      </c>
      <c r="X47" s="243">
        <f t="shared" si="19"/>
        <v>3</v>
      </c>
      <c r="Y47" s="250">
        <f>IF('Core Indicators'!FC44="x","x",IF('Core Indicators'!FC44&gt;=5,5,IF('Core Indicators'!FC44&gt;=4,4,IF('Core Indicators'!FC44&gt;=3,3,IF('Core Indicators'!FC44&gt;=2,2,IF('Core Indicators'!FC44&gt;=1,1,0))))))</f>
        <v>3</v>
      </c>
      <c r="Z47" s="243">
        <f t="shared" si="20"/>
        <v>3</v>
      </c>
      <c r="AA47" s="250">
        <f>'Crisis Indicator Data'!Y44</f>
        <v>0</v>
      </c>
      <c r="AB47" s="250">
        <f>'Crisis Indicator Data'!Z44</f>
        <v>1</v>
      </c>
      <c r="AC47" s="250">
        <f>'Crisis Indicator Data'!AA44</f>
        <v>0</v>
      </c>
      <c r="AD47" s="250">
        <f>'Crisis Indicator Data'!AB44</f>
        <v>0</v>
      </c>
      <c r="AE47" s="250">
        <f t="shared" si="21"/>
        <v>1</v>
      </c>
      <c r="AF47" s="250">
        <f>'Crisis Indicator Data'!AC44</f>
        <v>0</v>
      </c>
      <c r="AG47" s="250">
        <f>'Crisis Indicator Data'!AD44</f>
        <v>2</v>
      </c>
      <c r="AH47" s="250">
        <f t="shared" si="22"/>
        <v>2</v>
      </c>
      <c r="AI47" s="250">
        <f>'Crisis Indicator Data'!AE44</f>
        <v>2</v>
      </c>
      <c r="AJ47" s="250">
        <f>'Crisis Indicator Data'!AF44</f>
        <v>0</v>
      </c>
      <c r="AK47" s="250">
        <f>'Crisis Indicator Data'!AG44</f>
        <v>3</v>
      </c>
      <c r="AL47" s="250">
        <f t="shared" si="23"/>
        <v>4</v>
      </c>
      <c r="AM47" s="243">
        <f t="shared" si="24"/>
        <v>2</v>
      </c>
      <c r="AN47" s="243">
        <f t="shared" si="25"/>
        <v>2.5</v>
      </c>
    </row>
    <row r="48" spans="1:40" ht="13.5" customHeight="1" x14ac:dyDescent="0.35">
      <c r="A48" s="146" t="str">
        <f>'Crisis Indicator Data'!A45</f>
        <v>Complex crisis in Haiti</v>
      </c>
      <c r="B48" s="147" t="str">
        <f>'Crisis Indicator Data'!B45</f>
        <v>Complex crisis</v>
      </c>
      <c r="C48" s="147" t="str">
        <f>'Crisis Indicator Data'!C45</f>
        <v>HTI001</v>
      </c>
      <c r="D48" s="147" t="str">
        <f>'Crisis Indicator Data'!D45</f>
        <v>Haiti</v>
      </c>
      <c r="E48" s="148" t="str">
        <f>'Crisis Indicator Data'!E45</f>
        <v>HTI</v>
      </c>
      <c r="F48" s="243">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2.1</v>
      </c>
      <c r="G48" s="243">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2.9</v>
      </c>
      <c r="H48" s="243">
        <f t="shared" si="13"/>
        <v>2.5</v>
      </c>
      <c r="I48" s="243">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v>
      </c>
      <c r="J48" s="243">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243">
        <f t="shared" si="14"/>
        <v>0</v>
      </c>
      <c r="L48" s="243">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4.0999999999999996</v>
      </c>
      <c r="M48" s="243">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v>
      </c>
      <c r="N48" s="243">
        <f t="shared" si="15"/>
        <v>3.05</v>
      </c>
      <c r="O48" s="243">
        <f t="shared" si="16"/>
        <v>1.8499999999999999</v>
      </c>
      <c r="P48" s="243">
        <f>IF(B48="Regional crisis",VLOOKUP(C48,'Regional Crises'!$B$1:$R$69,12,FALSE),VLOOKUP(E48,'Country Indicator Data'!$B$4:$I$300,8,FALSE))</f>
        <v>3</v>
      </c>
      <c r="Q48" s="243">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243">
        <f t="shared" si="17"/>
        <v>4</v>
      </c>
      <c r="S48" s="243">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4.0999999999999996</v>
      </c>
      <c r="T48" s="243">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243">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3.5</v>
      </c>
      <c r="V48" s="243">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3.1</v>
      </c>
      <c r="W48" s="243">
        <f t="shared" si="18"/>
        <v>3.6</v>
      </c>
      <c r="X48" s="243">
        <f t="shared" si="19"/>
        <v>3.2</v>
      </c>
      <c r="Y48" s="250">
        <f>IF('Core Indicators'!FC45="x","x",IF('Core Indicators'!FC45&gt;=5,5,IF('Core Indicators'!FC45&gt;=4,4,IF('Core Indicators'!FC45&gt;=3,3,IF('Core Indicators'!FC45&gt;=2,2,IF('Core Indicators'!FC45&gt;=1,1,0))))))</f>
        <v>5</v>
      </c>
      <c r="Z48" s="243">
        <f t="shared" si="20"/>
        <v>5</v>
      </c>
      <c r="AA48" s="250">
        <f>'Crisis Indicator Data'!Y45</f>
        <v>0</v>
      </c>
      <c r="AB48" s="250">
        <f>'Crisis Indicator Data'!Z45</f>
        <v>2</v>
      </c>
      <c r="AC48" s="250">
        <f>'Crisis Indicator Data'!AA45</f>
        <v>2</v>
      </c>
      <c r="AD48" s="250">
        <f>'Crisis Indicator Data'!AB45</f>
        <v>3</v>
      </c>
      <c r="AE48" s="250">
        <f t="shared" si="21"/>
        <v>3</v>
      </c>
      <c r="AF48" s="250">
        <f>'Crisis Indicator Data'!AC45</f>
        <v>0</v>
      </c>
      <c r="AG48" s="250">
        <f>'Crisis Indicator Data'!AD45</f>
        <v>2</v>
      </c>
      <c r="AH48" s="250">
        <f t="shared" si="22"/>
        <v>2</v>
      </c>
      <c r="AI48" s="250">
        <f>'Crisis Indicator Data'!AE45</f>
        <v>3</v>
      </c>
      <c r="AJ48" s="250">
        <f>'Crisis Indicator Data'!AF45</f>
        <v>0</v>
      </c>
      <c r="AK48" s="250">
        <f>'Crisis Indicator Data'!AG45</f>
        <v>3</v>
      </c>
      <c r="AL48" s="250">
        <f t="shared" si="23"/>
        <v>4</v>
      </c>
      <c r="AM48" s="243">
        <f t="shared" si="24"/>
        <v>3</v>
      </c>
      <c r="AN48" s="243">
        <f t="shared" si="25"/>
        <v>4</v>
      </c>
    </row>
    <row r="49" spans="1:40" ht="13.5" customHeight="1" x14ac:dyDescent="0.35">
      <c r="A49" s="146" t="str">
        <f>'Crisis Indicator Data'!A46</f>
        <v xml:space="preserve">Nippes Earthquake </v>
      </c>
      <c r="B49" s="147" t="str">
        <f>'Crisis Indicator Data'!B46</f>
        <v>Earthquake</v>
      </c>
      <c r="C49" s="147" t="str">
        <f>'Crisis Indicator Data'!C46</f>
        <v>HTI002</v>
      </c>
      <c r="D49" s="147" t="str">
        <f>'Crisis Indicator Data'!D46</f>
        <v>Haiti</v>
      </c>
      <c r="E49" s="148" t="str">
        <f>'Crisis Indicator Data'!E46</f>
        <v>HTI</v>
      </c>
      <c r="F49" s="243">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2.1</v>
      </c>
      <c r="G49" s="243">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2.9</v>
      </c>
      <c r="H49" s="243">
        <f t="shared" si="13"/>
        <v>2.5</v>
      </c>
      <c r="I49" s="243">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v>
      </c>
      <c r="J49" s="243">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v>
      </c>
      <c r="K49" s="243">
        <f t="shared" si="14"/>
        <v>0</v>
      </c>
      <c r="L49" s="243">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4.0999999999999996</v>
      </c>
      <c r="M49" s="243">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v>
      </c>
      <c r="N49" s="243">
        <f t="shared" si="15"/>
        <v>3.05</v>
      </c>
      <c r="O49" s="243">
        <f t="shared" si="16"/>
        <v>1.8499999999999999</v>
      </c>
      <c r="P49" s="243">
        <f>IF(B49="Regional crisis",VLOOKUP(C49,'Regional Crises'!$B$1:$R$69,12,FALSE),VLOOKUP(E49,'Country Indicator Data'!$B$4:$I$300,8,FALSE))</f>
        <v>3</v>
      </c>
      <c r="Q49" s="243">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243">
        <f t="shared" si="17"/>
        <v>4</v>
      </c>
      <c r="S49" s="243">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4.0999999999999996</v>
      </c>
      <c r="T49" s="243">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3.5</v>
      </c>
      <c r="U49" s="243">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3.5</v>
      </c>
      <c r="V49" s="243">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3.1</v>
      </c>
      <c r="W49" s="243">
        <f t="shared" si="18"/>
        <v>3.6</v>
      </c>
      <c r="X49" s="243">
        <f t="shared" si="19"/>
        <v>3.2</v>
      </c>
      <c r="Y49" s="250">
        <f>IF('Core Indicators'!FC46="x","x",IF('Core Indicators'!FC46&gt;=5,5,IF('Core Indicators'!FC46&gt;=4,4,IF('Core Indicators'!FC46&gt;=3,3,IF('Core Indicators'!FC46&gt;=2,2,IF('Core Indicators'!FC46&gt;=1,1,0))))))</f>
        <v>3</v>
      </c>
      <c r="Z49" s="243">
        <f t="shared" si="20"/>
        <v>3</v>
      </c>
      <c r="AA49" s="250">
        <f>'Crisis Indicator Data'!Y46</f>
        <v>0</v>
      </c>
      <c r="AB49" s="250">
        <f>'Crisis Indicator Data'!Z46</f>
        <v>2</v>
      </c>
      <c r="AC49" s="250">
        <f>'Crisis Indicator Data'!AA46</f>
        <v>2</v>
      </c>
      <c r="AD49" s="250">
        <f>'Crisis Indicator Data'!AB46</f>
        <v>3</v>
      </c>
      <c r="AE49" s="250">
        <f t="shared" si="21"/>
        <v>3</v>
      </c>
      <c r="AF49" s="250">
        <f>'Crisis Indicator Data'!AC46</f>
        <v>0</v>
      </c>
      <c r="AG49" s="250">
        <f>'Crisis Indicator Data'!AD46</f>
        <v>2</v>
      </c>
      <c r="AH49" s="250">
        <f t="shared" si="22"/>
        <v>2</v>
      </c>
      <c r="AI49" s="250">
        <f>'Crisis Indicator Data'!AE46</f>
        <v>3</v>
      </c>
      <c r="AJ49" s="250">
        <f>'Crisis Indicator Data'!AF46</f>
        <v>0</v>
      </c>
      <c r="AK49" s="250">
        <f>'Crisis Indicator Data'!AG46</f>
        <v>3</v>
      </c>
      <c r="AL49" s="250">
        <f t="shared" si="23"/>
        <v>4</v>
      </c>
      <c r="AM49" s="243">
        <f t="shared" si="24"/>
        <v>3</v>
      </c>
      <c r="AN49" s="243">
        <f t="shared" si="25"/>
        <v>3</v>
      </c>
    </row>
    <row r="50" spans="1:40" ht="13.5" customHeight="1" x14ac:dyDescent="0.35">
      <c r="A50" s="146" t="str">
        <f>'Crisis Indicator Data'!A47</f>
        <v>Displacement from Ukraine conflict in Hungary</v>
      </c>
      <c r="B50" s="147" t="str">
        <f>'Crisis Indicator Data'!B47</f>
        <v>International displacement</v>
      </c>
      <c r="C50" s="147" t="str">
        <f>'Crisis Indicator Data'!C47</f>
        <v>HUN002</v>
      </c>
      <c r="D50" s="147" t="str">
        <f>'Crisis Indicator Data'!D47</f>
        <v>Hungary</v>
      </c>
      <c r="E50" s="148" t="str">
        <f>'Crisis Indicator Data'!E47</f>
        <v>HUN</v>
      </c>
      <c r="F50" s="243">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1.1000000000000001</v>
      </c>
      <c r="G50" s="243">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1.6</v>
      </c>
      <c r="H50" s="243">
        <f t="shared" si="13"/>
        <v>1.35</v>
      </c>
      <c r="I50" s="243">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0.9</v>
      </c>
      <c r="J50" s="243">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0.5</v>
      </c>
      <c r="K50" s="243">
        <f t="shared" si="14"/>
        <v>0.7</v>
      </c>
      <c r="L50" s="243">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1.7</v>
      </c>
      <c r="M50" s="243">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0.6</v>
      </c>
      <c r="N50" s="243">
        <f t="shared" si="15"/>
        <v>1.1499999999999999</v>
      </c>
      <c r="O50" s="243">
        <f t="shared" si="16"/>
        <v>1.0666666666666667</v>
      </c>
      <c r="P50" s="243">
        <f>IF(B50="Regional crisis",VLOOKUP(C50,'Regional Crises'!$B$1:$R$69,12,FALSE),VLOOKUP(E50,'Country Indicator Data'!$B$4:$I$300,8,FALSE))</f>
        <v>2</v>
      </c>
      <c r="Q50" s="243">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0</v>
      </c>
      <c r="R50" s="243">
        <f t="shared" si="17"/>
        <v>1</v>
      </c>
      <c r="S50" s="243">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2.8</v>
      </c>
      <c r="T50" s="243">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v>
      </c>
      <c r="U50" s="243">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2.1</v>
      </c>
      <c r="V50" s="243">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1.5</v>
      </c>
      <c r="W50" s="243">
        <f t="shared" si="18"/>
        <v>2.1</v>
      </c>
      <c r="X50" s="243">
        <f t="shared" si="19"/>
        <v>1.4</v>
      </c>
      <c r="Y50" s="250">
        <f>IF('Core Indicators'!FC47="x","x",IF('Core Indicators'!FC47&gt;=5,5,IF('Core Indicators'!FC47&gt;=4,4,IF('Core Indicators'!FC47&gt;=3,3,IF('Core Indicators'!FC47&gt;=2,2,IF('Core Indicators'!FC47&gt;=1,1,0))))))</f>
        <v>2</v>
      </c>
      <c r="Z50" s="243">
        <f t="shared" si="20"/>
        <v>2</v>
      </c>
      <c r="AA50" s="250">
        <f>'Crisis Indicator Data'!Y47</f>
        <v>0</v>
      </c>
      <c r="AB50" s="250">
        <f>'Crisis Indicator Data'!Z47</f>
        <v>0</v>
      </c>
      <c r="AC50" s="250">
        <f>'Crisis Indicator Data'!AA47</f>
        <v>1</v>
      </c>
      <c r="AD50" s="250">
        <f>'Crisis Indicator Data'!AB47</f>
        <v>0</v>
      </c>
      <c r="AE50" s="250">
        <f t="shared" si="21"/>
        <v>1</v>
      </c>
      <c r="AF50" s="250">
        <f>'Crisis Indicator Data'!AC47</f>
        <v>2</v>
      </c>
      <c r="AG50" s="250">
        <f>'Crisis Indicator Data'!AD47</f>
        <v>0</v>
      </c>
      <c r="AH50" s="250">
        <f t="shared" si="22"/>
        <v>2</v>
      </c>
      <c r="AI50" s="250">
        <f>'Crisis Indicator Data'!AE47</f>
        <v>0</v>
      </c>
      <c r="AJ50" s="250">
        <f>'Crisis Indicator Data'!AF47</f>
        <v>0</v>
      </c>
      <c r="AK50" s="250">
        <f>'Crisis Indicator Data'!AG47</f>
        <v>0</v>
      </c>
      <c r="AL50" s="250">
        <f t="shared" si="23"/>
        <v>0</v>
      </c>
      <c r="AM50" s="243">
        <f t="shared" si="24"/>
        <v>1</v>
      </c>
      <c r="AN50" s="243">
        <f t="shared" si="25"/>
        <v>1.5</v>
      </c>
    </row>
    <row r="51" spans="1:40" ht="13.5" customHeight="1" x14ac:dyDescent="0.35">
      <c r="A51" s="146" t="str">
        <f>'Crisis Indicator Data'!A48</f>
        <v>Papua Conflict</v>
      </c>
      <c r="B51" s="147" t="str">
        <f>'Crisis Indicator Data'!B48</f>
        <v>Conflict</v>
      </c>
      <c r="C51" s="147" t="str">
        <f>'Crisis Indicator Data'!C48</f>
        <v>IDN002</v>
      </c>
      <c r="D51" s="147" t="str">
        <f>'Crisis Indicator Data'!D48</f>
        <v>Indonesia</v>
      </c>
      <c r="E51" s="148" t="str">
        <f>'Crisis Indicator Data'!E48</f>
        <v>IDN</v>
      </c>
      <c r="F51" s="243">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243">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243">
        <f t="shared" si="13"/>
        <v>2.5</v>
      </c>
      <c r="I51" s="243">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243">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243">
        <f t="shared" si="14"/>
        <v>2.5</v>
      </c>
      <c r="L51" s="243">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243">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243">
        <f t="shared" si="15"/>
        <v>2.35</v>
      </c>
      <c r="O51" s="243">
        <f t="shared" si="16"/>
        <v>2.4499999999999997</v>
      </c>
      <c r="P51" s="243">
        <f>IF(B51="Regional crisis",VLOOKUP(C51,'Regional Crises'!$B$1:$R$69,12,FALSE),VLOOKUP(E51,'Country Indicator Data'!$B$4:$I$300,8,FALSE))</f>
        <v>3</v>
      </c>
      <c r="Q51" s="243">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2.2000000000000002</v>
      </c>
      <c r="R51" s="243">
        <f t="shared" si="17"/>
        <v>2.6</v>
      </c>
      <c r="S51" s="243">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243">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243">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243">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243">
        <f t="shared" si="18"/>
        <v>2.5</v>
      </c>
      <c r="X51" s="243">
        <f t="shared" si="19"/>
        <v>2.5</v>
      </c>
      <c r="Y51" s="250">
        <f>IF('Core Indicators'!FC48="x","x",IF('Core Indicators'!FC48&gt;=5,5,IF('Core Indicators'!FC48&gt;=4,4,IF('Core Indicators'!FC48&gt;=3,3,IF('Core Indicators'!FC48&gt;=2,2,IF('Core Indicators'!FC48&gt;=1,1,0))))))</f>
        <v>4</v>
      </c>
      <c r="Z51" s="243">
        <f t="shared" si="20"/>
        <v>4</v>
      </c>
      <c r="AA51" s="250">
        <f>'Crisis Indicator Data'!Y48</f>
        <v>1</v>
      </c>
      <c r="AB51" s="250">
        <f>'Crisis Indicator Data'!Z48</f>
        <v>3</v>
      </c>
      <c r="AC51" s="250">
        <f>'Crisis Indicator Data'!AA48</f>
        <v>2</v>
      </c>
      <c r="AD51" s="250">
        <f>'Crisis Indicator Data'!AB48</f>
        <v>0</v>
      </c>
      <c r="AE51" s="250">
        <f t="shared" si="21"/>
        <v>3</v>
      </c>
      <c r="AF51" s="250">
        <f>'Crisis Indicator Data'!AC48</f>
        <v>2</v>
      </c>
      <c r="AG51" s="250">
        <f>'Crisis Indicator Data'!AD48</f>
        <v>3</v>
      </c>
      <c r="AH51" s="250">
        <f t="shared" si="22"/>
        <v>5</v>
      </c>
      <c r="AI51" s="250">
        <f>'Crisis Indicator Data'!AE48</f>
        <v>1</v>
      </c>
      <c r="AJ51" s="250">
        <f>'Crisis Indicator Data'!AF48</f>
        <v>1</v>
      </c>
      <c r="AK51" s="250">
        <f>'Crisis Indicator Data'!AG48</f>
        <v>2</v>
      </c>
      <c r="AL51" s="250">
        <f t="shared" si="23"/>
        <v>3</v>
      </c>
      <c r="AM51" s="243">
        <f t="shared" si="24"/>
        <v>4</v>
      </c>
      <c r="AN51" s="243">
        <f t="shared" si="25"/>
        <v>4</v>
      </c>
    </row>
    <row r="52" spans="1:40" ht="13.5" customHeight="1" x14ac:dyDescent="0.35">
      <c r="A52" s="146" t="str">
        <f>'Crisis Indicator Data'!A49</f>
        <v>Conflict in Jammu and Kashmir</v>
      </c>
      <c r="B52" s="147" t="str">
        <f>'Crisis Indicator Data'!B49</f>
        <v>Conflict</v>
      </c>
      <c r="C52" s="147" t="str">
        <f>'Crisis Indicator Data'!C49</f>
        <v>IND002</v>
      </c>
      <c r="D52" s="147" t="str">
        <f>'Crisis Indicator Data'!D49</f>
        <v>India</v>
      </c>
      <c r="E52" s="148" t="str">
        <f>'Crisis Indicator Data'!E49</f>
        <v>IND</v>
      </c>
      <c r="F52" s="243">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2.5</v>
      </c>
      <c r="G52" s="243">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1.4</v>
      </c>
      <c r="H52" s="243">
        <f t="shared" si="13"/>
        <v>1.95</v>
      </c>
      <c r="I52" s="243">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4.4000000000000004</v>
      </c>
      <c r="J52" s="243">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0.1</v>
      </c>
      <c r="K52" s="243">
        <f t="shared" si="14"/>
        <v>2.25</v>
      </c>
      <c r="L52" s="243">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243">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1.3</v>
      </c>
      <c r="N52" s="243">
        <f t="shared" si="15"/>
        <v>2.2999999999999998</v>
      </c>
      <c r="O52" s="243">
        <f t="shared" si="16"/>
        <v>2.1666666666666665</v>
      </c>
      <c r="P52" s="243">
        <f>IF(B52="Regional crisis",VLOOKUP(C52,'Regional Crises'!$B$1:$R$69,12,FALSE),VLOOKUP(E52,'Country Indicator Data'!$B$4:$I$300,8,FALSE))</f>
        <v>3</v>
      </c>
      <c r="Q52" s="243">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3.3</v>
      </c>
      <c r="R52" s="243">
        <f t="shared" si="17"/>
        <v>3.15</v>
      </c>
      <c r="S52" s="243">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243">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2.5</v>
      </c>
      <c r="U52" s="243">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1.5</v>
      </c>
      <c r="V52" s="243">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1.5</v>
      </c>
      <c r="W52" s="243">
        <f t="shared" si="18"/>
        <v>2.1</v>
      </c>
      <c r="X52" s="243">
        <f t="shared" si="19"/>
        <v>2.5</v>
      </c>
      <c r="Y52" s="250" t="str">
        <f>IF('Core Indicators'!FC49="x","x",IF('Core Indicators'!FC49&gt;=5,5,IF('Core Indicators'!FC49&gt;=4,4,IF('Core Indicators'!FC49&gt;=3,3,IF('Core Indicators'!FC49&gt;=2,2,IF('Core Indicators'!FC49&gt;=1,1,0))))))</f>
        <v>x</v>
      </c>
      <c r="Z52" s="243" t="str">
        <f t="shared" si="20"/>
        <v>x</v>
      </c>
      <c r="AA52" s="250">
        <f>'Crisis Indicator Data'!Y49</f>
        <v>1</v>
      </c>
      <c r="AB52" s="250">
        <f>'Crisis Indicator Data'!Z49</f>
        <v>1</v>
      </c>
      <c r="AC52" s="250">
        <f>'Crisis Indicator Data'!AA49</f>
        <v>1</v>
      </c>
      <c r="AD52" s="250">
        <f>'Crisis Indicator Data'!AB49</f>
        <v>0</v>
      </c>
      <c r="AE52" s="250">
        <f t="shared" si="21"/>
        <v>2</v>
      </c>
      <c r="AF52" s="250">
        <f>'Crisis Indicator Data'!AC49</f>
        <v>0</v>
      </c>
      <c r="AG52" s="250">
        <f>'Crisis Indicator Data'!AD49</f>
        <v>2</v>
      </c>
      <c r="AH52" s="250">
        <f t="shared" si="22"/>
        <v>2</v>
      </c>
      <c r="AI52" s="250">
        <f>'Crisis Indicator Data'!AE49</f>
        <v>0</v>
      </c>
      <c r="AJ52" s="250">
        <f>'Crisis Indicator Data'!AF49</f>
        <v>1</v>
      </c>
      <c r="AK52" s="250">
        <f>'Crisis Indicator Data'!AG49</f>
        <v>1</v>
      </c>
      <c r="AL52" s="250">
        <f t="shared" si="23"/>
        <v>2</v>
      </c>
      <c r="AM52" s="243">
        <f t="shared" si="24"/>
        <v>2</v>
      </c>
      <c r="AN52" s="243">
        <f t="shared" si="25"/>
        <v>2</v>
      </c>
    </row>
    <row r="53" spans="1:40" ht="13.5" customHeight="1" x14ac:dyDescent="0.35">
      <c r="A53" s="146" t="str">
        <f>'Crisis Indicator Data'!A50</f>
        <v>Afghan Refugees in Iran</v>
      </c>
      <c r="B53" s="147" t="str">
        <f>'Crisis Indicator Data'!B50</f>
        <v>International displacement</v>
      </c>
      <c r="C53" s="147" t="str">
        <f>'Crisis Indicator Data'!C50</f>
        <v>IRN004</v>
      </c>
      <c r="D53" s="147" t="str">
        <f>'Crisis Indicator Data'!D50</f>
        <v>Iran</v>
      </c>
      <c r="E53" s="148" t="str">
        <f>'Crisis Indicator Data'!E50</f>
        <v>IRN</v>
      </c>
      <c r="F53" s="243">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5</v>
      </c>
      <c r="G53" s="243">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3.6</v>
      </c>
      <c r="H53" s="243">
        <f t="shared" si="13"/>
        <v>4.3</v>
      </c>
      <c r="I53" s="243">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3.4</v>
      </c>
      <c r="J53" s="243">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1.6</v>
      </c>
      <c r="K53" s="243">
        <f t="shared" si="14"/>
        <v>2.5</v>
      </c>
      <c r="L53" s="243">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243">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2.1</v>
      </c>
      <c r="N53" s="243">
        <f t="shared" si="15"/>
        <v>2.7</v>
      </c>
      <c r="O53" s="243">
        <f t="shared" si="16"/>
        <v>3.1666666666666665</v>
      </c>
      <c r="P53" s="243">
        <f>IF(B53="Regional crisis",VLOOKUP(C53,'Regional Crises'!$B$1:$R$69,12,FALSE),VLOOKUP(E53,'Country Indicator Data'!$B$4:$I$300,8,FALSE))</f>
        <v>3</v>
      </c>
      <c r="Q53" s="243">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2.8</v>
      </c>
      <c r="R53" s="243">
        <f t="shared" si="17"/>
        <v>2.9</v>
      </c>
      <c r="S53" s="243">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3.7</v>
      </c>
      <c r="T53" s="243">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3.2</v>
      </c>
      <c r="U53" s="243">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3.9</v>
      </c>
      <c r="V53" s="243">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4.2</v>
      </c>
      <c r="W53" s="243">
        <f t="shared" si="18"/>
        <v>3.8</v>
      </c>
      <c r="X53" s="243">
        <f t="shared" si="19"/>
        <v>3.3</v>
      </c>
      <c r="Y53" s="250">
        <f>IF('Core Indicators'!FC50="x","x",IF('Core Indicators'!FC50&gt;=5,5,IF('Core Indicators'!FC50&gt;=4,4,IF('Core Indicators'!FC50&gt;=3,3,IF('Core Indicators'!FC50&gt;=2,2,IF('Core Indicators'!FC50&gt;=1,1,0))))))</f>
        <v>2</v>
      </c>
      <c r="Z53" s="243">
        <f t="shared" si="20"/>
        <v>2</v>
      </c>
      <c r="AA53" s="250">
        <f>'Crisis Indicator Data'!Y50</f>
        <v>1</v>
      </c>
      <c r="AB53" s="250">
        <f>'Crisis Indicator Data'!Z50</f>
        <v>1</v>
      </c>
      <c r="AC53" s="250">
        <f>'Crisis Indicator Data'!AA50</f>
        <v>1</v>
      </c>
      <c r="AD53" s="250">
        <f>'Crisis Indicator Data'!AB50</f>
        <v>0</v>
      </c>
      <c r="AE53" s="250">
        <f t="shared" si="21"/>
        <v>2</v>
      </c>
      <c r="AF53" s="250">
        <f>'Crisis Indicator Data'!AC50</f>
        <v>2</v>
      </c>
      <c r="AG53" s="250">
        <f>'Crisis Indicator Data'!AD50</f>
        <v>2</v>
      </c>
      <c r="AH53" s="250">
        <f t="shared" si="22"/>
        <v>4</v>
      </c>
      <c r="AI53" s="250">
        <f>'Crisis Indicator Data'!AE50</f>
        <v>0</v>
      </c>
      <c r="AJ53" s="250">
        <f>'Crisis Indicator Data'!AF50</f>
        <v>3</v>
      </c>
      <c r="AK53" s="250">
        <f>'Crisis Indicator Data'!AG50</f>
        <v>1</v>
      </c>
      <c r="AL53" s="250">
        <f t="shared" si="23"/>
        <v>3</v>
      </c>
      <c r="AM53" s="243">
        <f t="shared" si="24"/>
        <v>3</v>
      </c>
      <c r="AN53" s="243">
        <f t="shared" si="25"/>
        <v>2.5</v>
      </c>
    </row>
    <row r="54" spans="1:40" ht="13.5" customHeight="1" x14ac:dyDescent="0.35">
      <c r="A54" s="149" t="str">
        <f>'Crisis Indicator Data'!A51</f>
        <v>Multiple crises in Iraq</v>
      </c>
      <c r="B54" s="150" t="str">
        <f>'Crisis Indicator Data'!B51</f>
        <v>Multiple crises country</v>
      </c>
      <c r="C54" s="150" t="str">
        <f>'Crisis Indicator Data'!C51</f>
        <v>IRQ001</v>
      </c>
      <c r="D54" s="150" t="str">
        <f>'Crisis Indicator Data'!D51</f>
        <v>Iraq</v>
      </c>
      <c r="E54" s="151" t="str">
        <f>'Crisis Indicator Data'!E51</f>
        <v>IRQ</v>
      </c>
      <c r="F54" s="243">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4.3</v>
      </c>
      <c r="G54" s="243">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v>
      </c>
      <c r="H54" s="243">
        <f t="shared" si="13"/>
        <v>3.65</v>
      </c>
      <c r="I54" s="243">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2.7</v>
      </c>
      <c r="J54" s="243">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243">
        <f t="shared" si="14"/>
        <v>1.35</v>
      </c>
      <c r="L54" s="243">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3.6</v>
      </c>
      <c r="M54" s="243">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0.6</v>
      </c>
      <c r="N54" s="243">
        <f t="shared" si="15"/>
        <v>2.1</v>
      </c>
      <c r="O54" s="243">
        <f t="shared" si="16"/>
        <v>2.3666666666666667</v>
      </c>
      <c r="P54" s="243">
        <f>IF(B54="Regional crisis",VLOOKUP(C54,'Regional Crises'!$B$1:$R$69,12,FALSE),VLOOKUP(E54,'Country Indicator Data'!$B$4:$I$300,8,FALSE))</f>
        <v>5</v>
      </c>
      <c r="Q54" s="243">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4.5999999999999996</v>
      </c>
      <c r="R54" s="243">
        <f t="shared" si="17"/>
        <v>4.8</v>
      </c>
      <c r="S54" s="243">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v>
      </c>
      <c r="T54" s="243">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4.2</v>
      </c>
      <c r="U54" s="243">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3.1</v>
      </c>
      <c r="V54" s="243">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243">
        <f t="shared" si="18"/>
        <v>3.7</v>
      </c>
      <c r="X54" s="243">
        <f t="shared" si="19"/>
        <v>3.6</v>
      </c>
      <c r="Y54" s="250">
        <f>IF('Core Indicators'!FC51="x","x",IF('Core Indicators'!FC51&gt;=5,5,IF('Core Indicators'!FC51&gt;=4,4,IF('Core Indicators'!FC51&gt;=3,3,IF('Core Indicators'!FC51&gt;=2,2,IF('Core Indicators'!FC51&gt;=1,1,0))))))</f>
        <v>5</v>
      </c>
      <c r="Z54" s="243">
        <f t="shared" si="20"/>
        <v>5</v>
      </c>
      <c r="AA54" s="250">
        <f>'Crisis Indicator Data'!Y51</f>
        <v>1</v>
      </c>
      <c r="AB54" s="250">
        <f>'Crisis Indicator Data'!Z51</f>
        <v>2</v>
      </c>
      <c r="AC54" s="250">
        <f>'Crisis Indicator Data'!AA51</f>
        <v>2</v>
      </c>
      <c r="AD54" s="250">
        <f>'Crisis Indicator Data'!AB51</f>
        <v>0</v>
      </c>
      <c r="AE54" s="250">
        <f t="shared" si="21"/>
        <v>2</v>
      </c>
      <c r="AF54" s="250">
        <f>'Crisis Indicator Data'!AC51</f>
        <v>3</v>
      </c>
      <c r="AG54" s="250">
        <f>'Crisis Indicator Data'!AD51</f>
        <v>3</v>
      </c>
      <c r="AH54" s="250">
        <f t="shared" si="22"/>
        <v>5</v>
      </c>
      <c r="AI54" s="250">
        <f>'Crisis Indicator Data'!AE51</f>
        <v>2</v>
      </c>
      <c r="AJ54" s="250">
        <f>'Crisis Indicator Data'!AF51</f>
        <v>3</v>
      </c>
      <c r="AK54" s="250">
        <f>'Crisis Indicator Data'!AG51</f>
        <v>1</v>
      </c>
      <c r="AL54" s="250">
        <f t="shared" si="23"/>
        <v>4</v>
      </c>
      <c r="AM54" s="243">
        <f t="shared" si="24"/>
        <v>4</v>
      </c>
      <c r="AN54" s="243">
        <f t="shared" si="25"/>
        <v>4.5</v>
      </c>
    </row>
    <row r="55" spans="1:40" ht="13.5" customHeight="1" x14ac:dyDescent="0.35">
      <c r="A55" s="149" t="str">
        <f>'Crisis Indicator Data'!A52</f>
        <v>Conflict  in Iraq</v>
      </c>
      <c r="B55" s="150" t="str">
        <f>'Crisis Indicator Data'!B52</f>
        <v>Conflict</v>
      </c>
      <c r="C55" s="150" t="str">
        <f>'Crisis Indicator Data'!C52</f>
        <v>IRQ002</v>
      </c>
      <c r="D55" s="150" t="str">
        <f>'Crisis Indicator Data'!D52</f>
        <v>Iraq</v>
      </c>
      <c r="E55" s="151" t="str">
        <f>'Crisis Indicator Data'!E52</f>
        <v>IRQ</v>
      </c>
      <c r="F55" s="243">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243">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243">
        <f t="shared" si="13"/>
        <v>3.65</v>
      </c>
      <c r="I55" s="243">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243">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243">
        <f t="shared" si="14"/>
        <v>1.35</v>
      </c>
      <c r="L55" s="243">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243">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243">
        <f t="shared" si="15"/>
        <v>2.1</v>
      </c>
      <c r="O55" s="243">
        <f t="shared" si="16"/>
        <v>2.3666666666666667</v>
      </c>
      <c r="P55" s="243">
        <f>IF(B55="Regional crisis",VLOOKUP(C55,'Regional Crises'!$B$1:$R$69,12,FALSE),VLOOKUP(E55,'Country Indicator Data'!$B$4:$I$300,8,FALSE))</f>
        <v>5</v>
      </c>
      <c r="Q55" s="243">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4.5999999999999996</v>
      </c>
      <c r="R55" s="243">
        <f t="shared" si="17"/>
        <v>4.8</v>
      </c>
      <c r="S55" s="243">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243">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243">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243">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243">
        <f t="shared" si="18"/>
        <v>3.7</v>
      </c>
      <c r="X55" s="243">
        <f t="shared" si="19"/>
        <v>3.6</v>
      </c>
      <c r="Y55" s="250">
        <f>IF('Core Indicators'!FC52="x","x",IF('Core Indicators'!FC52&gt;=5,5,IF('Core Indicators'!FC52&gt;=4,4,IF('Core Indicators'!FC52&gt;=3,3,IF('Core Indicators'!FC52&gt;=2,2,IF('Core Indicators'!FC52&gt;=1,1,0))))))</f>
        <v>5</v>
      </c>
      <c r="Z55" s="243">
        <f t="shared" si="20"/>
        <v>5</v>
      </c>
      <c r="AA55" s="250">
        <f>'Crisis Indicator Data'!Y52</f>
        <v>1</v>
      </c>
      <c r="AB55" s="250">
        <f>'Crisis Indicator Data'!Z52</f>
        <v>2</v>
      </c>
      <c r="AC55" s="250">
        <f>'Crisis Indicator Data'!AA52</f>
        <v>2</v>
      </c>
      <c r="AD55" s="250">
        <f>'Crisis Indicator Data'!AB52</f>
        <v>0</v>
      </c>
      <c r="AE55" s="250">
        <f t="shared" si="21"/>
        <v>2</v>
      </c>
      <c r="AF55" s="250">
        <f>'Crisis Indicator Data'!AC52</f>
        <v>3</v>
      </c>
      <c r="AG55" s="250">
        <f>'Crisis Indicator Data'!AD52</f>
        <v>3</v>
      </c>
      <c r="AH55" s="250">
        <f t="shared" si="22"/>
        <v>5</v>
      </c>
      <c r="AI55" s="250">
        <f>'Crisis Indicator Data'!AE52</f>
        <v>2</v>
      </c>
      <c r="AJ55" s="250">
        <f>'Crisis Indicator Data'!AF52</f>
        <v>3</v>
      </c>
      <c r="AK55" s="250">
        <f>'Crisis Indicator Data'!AG52</f>
        <v>1</v>
      </c>
      <c r="AL55" s="250">
        <f t="shared" si="23"/>
        <v>4</v>
      </c>
      <c r="AM55" s="243">
        <f t="shared" si="24"/>
        <v>4</v>
      </c>
      <c r="AN55" s="243">
        <f t="shared" si="25"/>
        <v>4.5</v>
      </c>
    </row>
    <row r="56" spans="1:40" ht="13.5" customHeight="1" x14ac:dyDescent="0.35">
      <c r="A56" s="149" t="str">
        <f>'Crisis Indicator Data'!A53</f>
        <v>Syrian and Palestinian refugees in iraq</v>
      </c>
      <c r="B56" s="150" t="str">
        <f>'Crisis Indicator Data'!B53</f>
        <v>International displacement</v>
      </c>
      <c r="C56" s="150" t="str">
        <f>'Crisis Indicator Data'!C53</f>
        <v>IRQ003</v>
      </c>
      <c r="D56" s="150" t="str">
        <f>'Crisis Indicator Data'!D53</f>
        <v>Iraq</v>
      </c>
      <c r="E56" s="151" t="str">
        <f>'Crisis Indicator Data'!E53</f>
        <v>IRQ</v>
      </c>
      <c r="F56" s="243">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243">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243">
        <f t="shared" si="13"/>
        <v>3.65</v>
      </c>
      <c r="I56" s="243">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243">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43">
        <f t="shared" si="14"/>
        <v>1.35</v>
      </c>
      <c r="L56" s="243">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43">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243">
        <f t="shared" si="15"/>
        <v>2.1</v>
      </c>
      <c r="O56" s="243">
        <f t="shared" si="16"/>
        <v>2.3666666666666667</v>
      </c>
      <c r="P56" s="243">
        <f>IF(B56="Regional crisis",VLOOKUP(C56,'Regional Crises'!$B$1:$R$69,12,FALSE),VLOOKUP(E56,'Country Indicator Data'!$B$4:$I$300,8,FALSE))</f>
        <v>5</v>
      </c>
      <c r="Q56" s="243">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4.5999999999999996</v>
      </c>
      <c r="R56" s="243">
        <f t="shared" si="17"/>
        <v>4.8</v>
      </c>
      <c r="S56" s="243">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243">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243">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243">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243">
        <f t="shared" si="18"/>
        <v>3.7</v>
      </c>
      <c r="X56" s="243">
        <f t="shared" si="19"/>
        <v>3.6</v>
      </c>
      <c r="Y56" s="250">
        <f>IF('Core Indicators'!FC53="x","x",IF('Core Indicators'!FC53&gt;=5,5,IF('Core Indicators'!FC53&gt;=4,4,IF('Core Indicators'!FC53&gt;=3,3,IF('Core Indicators'!FC53&gt;=2,2,IF('Core Indicators'!FC53&gt;=1,1,0))))))</f>
        <v>5</v>
      </c>
      <c r="Z56" s="243">
        <f t="shared" si="20"/>
        <v>5</v>
      </c>
      <c r="AA56" s="250">
        <f>'Crisis Indicator Data'!Y53</f>
        <v>1</v>
      </c>
      <c r="AB56" s="250">
        <f>'Crisis Indicator Data'!Z53</f>
        <v>2</v>
      </c>
      <c r="AC56" s="250">
        <f>'Crisis Indicator Data'!AA53</f>
        <v>2</v>
      </c>
      <c r="AD56" s="250">
        <f>'Crisis Indicator Data'!AB53</f>
        <v>0</v>
      </c>
      <c r="AE56" s="250">
        <f t="shared" si="21"/>
        <v>2</v>
      </c>
      <c r="AF56" s="250">
        <f>'Crisis Indicator Data'!AC53</f>
        <v>0</v>
      </c>
      <c r="AG56" s="250">
        <f>'Crisis Indicator Data'!AD53</f>
        <v>2</v>
      </c>
      <c r="AH56" s="250">
        <f t="shared" si="22"/>
        <v>2</v>
      </c>
      <c r="AI56" s="250">
        <f>'Crisis Indicator Data'!AE53</f>
        <v>0</v>
      </c>
      <c r="AJ56" s="250">
        <f>'Crisis Indicator Data'!AF53</f>
        <v>3</v>
      </c>
      <c r="AK56" s="250">
        <f>'Crisis Indicator Data'!AG53</f>
        <v>0</v>
      </c>
      <c r="AL56" s="250">
        <f t="shared" si="23"/>
        <v>3</v>
      </c>
      <c r="AM56" s="243">
        <f t="shared" si="24"/>
        <v>2</v>
      </c>
      <c r="AN56" s="243">
        <f t="shared" si="25"/>
        <v>3.5</v>
      </c>
    </row>
    <row r="57" spans="1:40" ht="13.5" customHeight="1" x14ac:dyDescent="0.35">
      <c r="A57" s="149" t="str">
        <f>'Crisis Indicator Data'!A54</f>
        <v>Mixed migration flows in Italy</v>
      </c>
      <c r="B57" s="150" t="str">
        <f>'Crisis Indicator Data'!B54</f>
        <v>International displacement</v>
      </c>
      <c r="C57" s="150" t="str">
        <f>'Crisis Indicator Data'!C54</f>
        <v>ITA002</v>
      </c>
      <c r="D57" s="150" t="str">
        <f>'Crisis Indicator Data'!D54</f>
        <v>Italy</v>
      </c>
      <c r="E57" s="151" t="str">
        <f>'Crisis Indicator Data'!E54</f>
        <v>ITA</v>
      </c>
      <c r="F57" s="243">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0.7</v>
      </c>
      <c r="G57" s="243" t="str">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x</v>
      </c>
      <c r="H57" s="243">
        <f t="shared" si="13"/>
        <v>0.7</v>
      </c>
      <c r="I57" s="243">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0.6</v>
      </c>
      <c r="J57" s="243">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0.1</v>
      </c>
      <c r="K57" s="243">
        <f t="shared" si="14"/>
        <v>0.35</v>
      </c>
      <c r="L57" s="243">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0.5</v>
      </c>
      <c r="M57" s="243">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1.4</v>
      </c>
      <c r="N57" s="243">
        <f t="shared" si="15"/>
        <v>0.95</v>
      </c>
      <c r="O57" s="243">
        <f t="shared" si="16"/>
        <v>0.66666666666666663</v>
      </c>
      <c r="P57" s="243">
        <f>IF(B57="Regional crisis",VLOOKUP(C57,'Regional Crises'!$B$1:$R$69,12,FALSE),VLOOKUP(E57,'Country Indicator Data'!$B$4:$I$300,8,FALSE))</f>
        <v>0</v>
      </c>
      <c r="Q57" s="243">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4.0999999999999996</v>
      </c>
      <c r="R57" s="243">
        <f t="shared" si="17"/>
        <v>2.0499999999999998</v>
      </c>
      <c r="S57" s="243">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2.4</v>
      </c>
      <c r="T57" s="243">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2.2000000000000002</v>
      </c>
      <c r="U57" s="243" t="str">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x</v>
      </c>
      <c r="V57" s="243">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0.6</v>
      </c>
      <c r="W57" s="243">
        <f t="shared" si="18"/>
        <v>1.7</v>
      </c>
      <c r="X57" s="243">
        <f t="shared" si="19"/>
        <v>1.5</v>
      </c>
      <c r="Y57" s="250">
        <f>IF('Core Indicators'!FC54="x","x",IF('Core Indicators'!FC54&gt;=5,5,IF('Core Indicators'!FC54&gt;=4,4,IF('Core Indicators'!FC54&gt;=3,3,IF('Core Indicators'!FC54&gt;=2,2,IF('Core Indicators'!FC54&gt;=1,1,0))))))</f>
        <v>2</v>
      </c>
      <c r="Z57" s="243">
        <f t="shared" si="20"/>
        <v>2</v>
      </c>
      <c r="AA57" s="250">
        <f>'Crisis Indicator Data'!Y54</f>
        <v>0</v>
      </c>
      <c r="AB57" s="250">
        <f>'Crisis Indicator Data'!Z54</f>
        <v>0</v>
      </c>
      <c r="AC57" s="250">
        <f>'Crisis Indicator Data'!AA54</f>
        <v>1</v>
      </c>
      <c r="AD57" s="250">
        <f>'Crisis Indicator Data'!AB54</f>
        <v>0</v>
      </c>
      <c r="AE57" s="250">
        <f t="shared" si="21"/>
        <v>1</v>
      </c>
      <c r="AF57" s="250">
        <f>'Crisis Indicator Data'!AC54</f>
        <v>0</v>
      </c>
      <c r="AG57" s="250">
        <f>'Crisis Indicator Data'!AD54</f>
        <v>0</v>
      </c>
      <c r="AH57" s="250">
        <f t="shared" si="22"/>
        <v>0</v>
      </c>
      <c r="AI57" s="250">
        <f>'Crisis Indicator Data'!AE54</f>
        <v>0</v>
      </c>
      <c r="AJ57" s="250">
        <f>'Crisis Indicator Data'!AF54</f>
        <v>1</v>
      </c>
      <c r="AK57" s="250">
        <f>'Crisis Indicator Data'!AG54</f>
        <v>1</v>
      </c>
      <c r="AL57" s="250">
        <f t="shared" si="23"/>
        <v>2</v>
      </c>
      <c r="AM57" s="243">
        <f t="shared" si="24"/>
        <v>1</v>
      </c>
      <c r="AN57" s="243">
        <f t="shared" si="25"/>
        <v>1.5</v>
      </c>
    </row>
    <row r="58" spans="1:40" ht="13.5" customHeight="1" x14ac:dyDescent="0.35">
      <c r="A58" s="149" t="str">
        <f>'Crisis Indicator Data'!A55</f>
        <v>Syrian refugees in Jordan</v>
      </c>
      <c r="B58" s="150" t="str">
        <f>'Crisis Indicator Data'!B55</f>
        <v>International displacement</v>
      </c>
      <c r="C58" s="150" t="str">
        <f>'Crisis Indicator Data'!C55</f>
        <v>JOR002</v>
      </c>
      <c r="D58" s="150" t="str">
        <f>'Crisis Indicator Data'!D55</f>
        <v>Jordan</v>
      </c>
      <c r="E58" s="151" t="str">
        <f>'Crisis Indicator Data'!E55</f>
        <v>JOR</v>
      </c>
      <c r="F58" s="243">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243">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2.8</v>
      </c>
      <c r="H58" s="243">
        <f t="shared" si="13"/>
        <v>3.55</v>
      </c>
      <c r="I58" s="243">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2.9</v>
      </c>
      <c r="J58" s="243">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5</v>
      </c>
      <c r="K58" s="243">
        <f t="shared" si="14"/>
        <v>3.95</v>
      </c>
      <c r="L58" s="243">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3.1</v>
      </c>
      <c r="M58" s="243">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1.1000000000000001</v>
      </c>
      <c r="N58" s="243">
        <f t="shared" si="15"/>
        <v>2.1</v>
      </c>
      <c r="O58" s="243">
        <f t="shared" si="16"/>
        <v>3.1999999999999997</v>
      </c>
      <c r="P58" s="243">
        <f>IF(B58="Regional crisis",VLOOKUP(C58,'Regional Crises'!$B$1:$R$69,12,FALSE),VLOOKUP(E58,'Country Indicator Data'!$B$4:$I$300,8,FALSE))</f>
        <v>3</v>
      </c>
      <c r="Q58" s="243">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0</v>
      </c>
      <c r="R58" s="243">
        <f t="shared" si="17"/>
        <v>1.5</v>
      </c>
      <c r="S58" s="243">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2.6</v>
      </c>
      <c r="T58" s="243">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2.4</v>
      </c>
      <c r="U58" s="243">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2.9</v>
      </c>
      <c r="V58" s="243">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3.2</v>
      </c>
      <c r="W58" s="243">
        <f t="shared" si="18"/>
        <v>2.8</v>
      </c>
      <c r="X58" s="243">
        <f t="shared" si="19"/>
        <v>2.5</v>
      </c>
      <c r="Y58" s="250">
        <f>IF('Core Indicators'!FC55="x","x",IF('Core Indicators'!FC55&gt;=5,5,IF('Core Indicators'!FC55&gt;=4,4,IF('Core Indicators'!FC55&gt;=3,3,IF('Core Indicators'!FC55&gt;=2,2,IF('Core Indicators'!FC55&gt;=1,1,0))))))</f>
        <v>2</v>
      </c>
      <c r="Z58" s="243">
        <f t="shared" si="20"/>
        <v>2</v>
      </c>
      <c r="AA58" s="250">
        <f>'Crisis Indicator Data'!Y55</f>
        <v>0</v>
      </c>
      <c r="AB58" s="250">
        <f>'Crisis Indicator Data'!Z55</f>
        <v>0</v>
      </c>
      <c r="AC58" s="250">
        <f>'Crisis Indicator Data'!AA55</f>
        <v>0</v>
      </c>
      <c r="AD58" s="250">
        <f>'Crisis Indicator Data'!AB55</f>
        <v>0</v>
      </c>
      <c r="AE58" s="250">
        <f t="shared" si="21"/>
        <v>0</v>
      </c>
      <c r="AF58" s="250">
        <f>'Crisis Indicator Data'!AC55</f>
        <v>0</v>
      </c>
      <c r="AG58" s="250">
        <f>'Crisis Indicator Data'!AD55</f>
        <v>1</v>
      </c>
      <c r="AH58" s="250">
        <f t="shared" si="22"/>
        <v>1</v>
      </c>
      <c r="AI58" s="250">
        <f>'Crisis Indicator Data'!AE55</f>
        <v>0</v>
      </c>
      <c r="AJ58" s="250">
        <f>'Crisis Indicator Data'!AF55</f>
        <v>2</v>
      </c>
      <c r="AK58" s="250">
        <f>'Crisis Indicator Data'!AG55</f>
        <v>0</v>
      </c>
      <c r="AL58" s="250">
        <f t="shared" si="23"/>
        <v>2</v>
      </c>
      <c r="AM58" s="243">
        <f t="shared" si="24"/>
        <v>1</v>
      </c>
      <c r="AN58" s="243">
        <f t="shared" si="25"/>
        <v>1.5</v>
      </c>
    </row>
    <row r="59" spans="1:40" ht="13.5" customHeight="1" x14ac:dyDescent="0.35">
      <c r="A59" s="149" t="str">
        <f>'Crisis Indicator Data'!A56</f>
        <v xml:space="preserve">Multiple crisis in Kenya </v>
      </c>
      <c r="B59" s="150" t="str">
        <f>'Crisis Indicator Data'!B56</f>
        <v>Multiple crises country</v>
      </c>
      <c r="C59" s="150" t="str">
        <f>'Crisis Indicator Data'!C56</f>
        <v>KEN001</v>
      </c>
      <c r="D59" s="150" t="str">
        <f>'Crisis Indicator Data'!D56</f>
        <v>Kenya</v>
      </c>
      <c r="E59" s="151" t="str">
        <f>'Crisis Indicator Data'!E56</f>
        <v>KEN</v>
      </c>
      <c r="F59" s="243">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3.6</v>
      </c>
      <c r="G59" s="243">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2.6</v>
      </c>
      <c r="H59" s="243">
        <f t="shared" si="13"/>
        <v>3.1</v>
      </c>
      <c r="I59" s="243">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4.3</v>
      </c>
      <c r="J59" s="243">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0.8</v>
      </c>
      <c r="K59" s="243">
        <f t="shared" si="14"/>
        <v>2.5499999999999998</v>
      </c>
      <c r="L59" s="243">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243">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v>
      </c>
      <c r="N59" s="243">
        <f t="shared" si="15"/>
        <v>2.8</v>
      </c>
      <c r="O59" s="243">
        <f t="shared" si="16"/>
        <v>2.8166666666666664</v>
      </c>
      <c r="P59" s="243">
        <f>IF(B59="Regional crisis",VLOOKUP(C59,'Regional Crises'!$B$1:$R$69,12,FALSE),VLOOKUP(E59,'Country Indicator Data'!$B$4:$I$300,8,FALSE))</f>
        <v>5</v>
      </c>
      <c r="Q59" s="243">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0.7</v>
      </c>
      <c r="R59" s="243">
        <f t="shared" si="17"/>
        <v>2.85</v>
      </c>
      <c r="S59" s="243">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243">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v>
      </c>
      <c r="U59" s="243">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2.2999999999999998</v>
      </c>
      <c r="V59" s="243">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2.6</v>
      </c>
      <c r="W59" s="243">
        <f t="shared" si="18"/>
        <v>2.9</v>
      </c>
      <c r="X59" s="243">
        <f t="shared" si="19"/>
        <v>2.9</v>
      </c>
      <c r="Y59" s="250">
        <f>IF('Core Indicators'!FC56="x","x",IF('Core Indicators'!FC56&gt;=5,5,IF('Core Indicators'!FC56&gt;=4,4,IF('Core Indicators'!FC56&gt;=3,3,IF('Core Indicators'!FC56&gt;=2,2,IF('Core Indicators'!FC56&gt;=1,1,0))))))</f>
        <v>2</v>
      </c>
      <c r="Z59" s="243">
        <f t="shared" si="20"/>
        <v>2</v>
      </c>
      <c r="AA59" s="250">
        <f>'Crisis Indicator Data'!Y56</f>
        <v>1</v>
      </c>
      <c r="AB59" s="250">
        <f>'Crisis Indicator Data'!Z56</f>
        <v>1</v>
      </c>
      <c r="AC59" s="250">
        <f>'Crisis Indicator Data'!AA56</f>
        <v>0</v>
      </c>
      <c r="AD59" s="250">
        <f>'Crisis Indicator Data'!AB56</f>
        <v>0</v>
      </c>
      <c r="AE59" s="250">
        <f t="shared" si="21"/>
        <v>2</v>
      </c>
      <c r="AF59" s="250">
        <f>'Crisis Indicator Data'!AC56</f>
        <v>2</v>
      </c>
      <c r="AG59" s="250">
        <f>'Crisis Indicator Data'!AD56</f>
        <v>2</v>
      </c>
      <c r="AH59" s="250">
        <f t="shared" si="22"/>
        <v>4</v>
      </c>
      <c r="AI59" s="250">
        <f>'Crisis Indicator Data'!AE56</f>
        <v>1</v>
      </c>
      <c r="AJ59" s="250">
        <f>'Crisis Indicator Data'!AF56</f>
        <v>1</v>
      </c>
      <c r="AK59" s="250">
        <f>'Crisis Indicator Data'!AG56</f>
        <v>1</v>
      </c>
      <c r="AL59" s="250">
        <f t="shared" si="23"/>
        <v>3</v>
      </c>
      <c r="AM59" s="243">
        <f t="shared" si="24"/>
        <v>3</v>
      </c>
      <c r="AN59" s="243">
        <f t="shared" si="25"/>
        <v>2.5</v>
      </c>
    </row>
    <row r="60" spans="1:40" ht="13.5" customHeight="1" x14ac:dyDescent="0.35">
      <c r="A60" s="149" t="str">
        <f>'Crisis Indicator Data'!A57</f>
        <v>Refugee situation in Kenya</v>
      </c>
      <c r="B60" s="150" t="str">
        <f>'Crisis Indicator Data'!B57</f>
        <v>International displacement</v>
      </c>
      <c r="C60" s="150" t="str">
        <f>'Crisis Indicator Data'!C57</f>
        <v>KEN002</v>
      </c>
      <c r="D60" s="150" t="str">
        <f>'Crisis Indicator Data'!D57</f>
        <v>Kenya</v>
      </c>
      <c r="E60" s="151" t="str">
        <f>'Crisis Indicator Data'!E57</f>
        <v>KEN</v>
      </c>
      <c r="F60" s="243">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243">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243">
        <f t="shared" si="13"/>
        <v>3.1</v>
      </c>
      <c r="I60" s="243">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243">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243">
        <f t="shared" si="14"/>
        <v>2.5499999999999998</v>
      </c>
      <c r="L60" s="243">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243">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243">
        <f t="shared" si="15"/>
        <v>2.8</v>
      </c>
      <c r="O60" s="243">
        <f t="shared" si="16"/>
        <v>2.8166666666666664</v>
      </c>
      <c r="P60" s="243">
        <f>IF(B60="Regional crisis",VLOOKUP(C60,'Regional Crises'!$B$1:$R$69,12,FALSE),VLOOKUP(E60,'Country Indicator Data'!$B$4:$I$300,8,FALSE))</f>
        <v>5</v>
      </c>
      <c r="Q60" s="243">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0.7</v>
      </c>
      <c r="R60" s="243">
        <f t="shared" si="17"/>
        <v>2.85</v>
      </c>
      <c r="S60" s="243">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43">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243">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243">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243">
        <f t="shared" si="18"/>
        <v>2.9</v>
      </c>
      <c r="X60" s="243">
        <f t="shared" si="19"/>
        <v>2.9</v>
      </c>
      <c r="Y60" s="250">
        <f>IF('Core Indicators'!FC57="x","x",IF('Core Indicators'!FC57&gt;=5,5,IF('Core Indicators'!FC57&gt;=4,4,IF('Core Indicators'!FC57&gt;=3,3,IF('Core Indicators'!FC57&gt;=2,2,IF('Core Indicators'!FC57&gt;=1,1,0))))))</f>
        <v>2</v>
      </c>
      <c r="Z60" s="243">
        <f t="shared" si="20"/>
        <v>2</v>
      </c>
      <c r="AA60" s="250">
        <f>'Crisis Indicator Data'!Y57</f>
        <v>1</v>
      </c>
      <c r="AB60" s="250">
        <f>'Crisis Indicator Data'!Z57</f>
        <v>1</v>
      </c>
      <c r="AC60" s="250">
        <f>'Crisis Indicator Data'!AA57</f>
        <v>0</v>
      </c>
      <c r="AD60" s="250">
        <f>'Crisis Indicator Data'!AB57</f>
        <v>0</v>
      </c>
      <c r="AE60" s="250">
        <f t="shared" si="21"/>
        <v>2</v>
      </c>
      <c r="AF60" s="250">
        <f>'Crisis Indicator Data'!AC57</f>
        <v>2</v>
      </c>
      <c r="AG60" s="250">
        <f>'Crisis Indicator Data'!AD57</f>
        <v>0</v>
      </c>
      <c r="AH60" s="250">
        <f t="shared" si="22"/>
        <v>2</v>
      </c>
      <c r="AI60" s="250">
        <f>'Crisis Indicator Data'!AE57</f>
        <v>0</v>
      </c>
      <c r="AJ60" s="250">
        <f>'Crisis Indicator Data'!AF57</f>
        <v>1</v>
      </c>
      <c r="AK60" s="250">
        <f>'Crisis Indicator Data'!AG57</f>
        <v>1</v>
      </c>
      <c r="AL60" s="250">
        <f t="shared" si="23"/>
        <v>2</v>
      </c>
      <c r="AM60" s="243">
        <f t="shared" si="24"/>
        <v>2</v>
      </c>
      <c r="AN60" s="243">
        <f t="shared" si="25"/>
        <v>2</v>
      </c>
    </row>
    <row r="61" spans="1:40" ht="13.5" customHeight="1" x14ac:dyDescent="0.35">
      <c r="A61" s="149" t="str">
        <f>'Crisis Indicator Data'!A58</f>
        <v>Drought in Kenya</v>
      </c>
      <c r="B61" s="150" t="str">
        <f>'Crisis Indicator Data'!B58</f>
        <v>Drought</v>
      </c>
      <c r="C61" s="150" t="str">
        <f>'Crisis Indicator Data'!C58</f>
        <v>KEN003</v>
      </c>
      <c r="D61" s="150" t="str">
        <f>'Crisis Indicator Data'!D58</f>
        <v>Kenya</v>
      </c>
      <c r="E61" s="151" t="str">
        <f>'Crisis Indicator Data'!E58</f>
        <v>KEN</v>
      </c>
      <c r="F61" s="243">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243">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243">
        <f t="shared" si="13"/>
        <v>3.1</v>
      </c>
      <c r="I61" s="243">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243">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243">
        <f t="shared" si="14"/>
        <v>2.5499999999999998</v>
      </c>
      <c r="L61" s="243">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243">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243">
        <f t="shared" si="15"/>
        <v>2.8</v>
      </c>
      <c r="O61" s="243">
        <f t="shared" si="16"/>
        <v>2.8166666666666664</v>
      </c>
      <c r="P61" s="243">
        <f>IF(B61="Regional crisis",VLOOKUP(C61,'Regional Crises'!$B$1:$R$69,12,FALSE),VLOOKUP(E61,'Country Indicator Data'!$B$4:$I$300,8,FALSE))</f>
        <v>5</v>
      </c>
      <c r="Q61" s="243">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0.7</v>
      </c>
      <c r="R61" s="243">
        <f t="shared" si="17"/>
        <v>2.85</v>
      </c>
      <c r="S61" s="243">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43">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243">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243">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243">
        <f t="shared" si="18"/>
        <v>2.9</v>
      </c>
      <c r="X61" s="243">
        <f t="shared" si="19"/>
        <v>2.9</v>
      </c>
      <c r="Y61" s="250">
        <f>IF('Core Indicators'!FC58="x","x",IF('Core Indicators'!FC58&gt;=5,5,IF('Core Indicators'!FC58&gt;=4,4,IF('Core Indicators'!FC58&gt;=3,3,IF('Core Indicators'!FC58&gt;=2,2,IF('Core Indicators'!FC58&gt;=1,1,0))))))</f>
        <v>2</v>
      </c>
      <c r="Z61" s="243">
        <f t="shared" si="20"/>
        <v>2</v>
      </c>
      <c r="AA61" s="250">
        <f>'Crisis Indicator Data'!Y58</f>
        <v>1</v>
      </c>
      <c r="AB61" s="250">
        <f>'Crisis Indicator Data'!Z58</f>
        <v>1</v>
      </c>
      <c r="AC61" s="250">
        <f>'Crisis Indicator Data'!AA58</f>
        <v>0</v>
      </c>
      <c r="AD61" s="250">
        <f>'Crisis Indicator Data'!AB58</f>
        <v>0</v>
      </c>
      <c r="AE61" s="250">
        <f t="shared" si="21"/>
        <v>2</v>
      </c>
      <c r="AF61" s="250">
        <f>'Crisis Indicator Data'!AC58</f>
        <v>0</v>
      </c>
      <c r="AG61" s="250">
        <f>'Crisis Indicator Data'!AD58</f>
        <v>2</v>
      </c>
      <c r="AH61" s="250">
        <f t="shared" si="22"/>
        <v>2</v>
      </c>
      <c r="AI61" s="250">
        <f>'Crisis Indicator Data'!AE58</f>
        <v>1</v>
      </c>
      <c r="AJ61" s="250">
        <f>'Crisis Indicator Data'!AF58</f>
        <v>1</v>
      </c>
      <c r="AK61" s="250">
        <f>'Crisis Indicator Data'!AG58</f>
        <v>1</v>
      </c>
      <c r="AL61" s="250">
        <f t="shared" si="23"/>
        <v>3</v>
      </c>
      <c r="AM61" s="243">
        <f t="shared" si="24"/>
        <v>2</v>
      </c>
      <c r="AN61" s="243">
        <f t="shared" si="25"/>
        <v>2</v>
      </c>
    </row>
    <row r="62" spans="1:40" ht="13.5" customHeight="1" x14ac:dyDescent="0.35">
      <c r="A62" s="149" t="str">
        <f>'Crisis Indicator Data'!A59</f>
        <v>Syrian refugees in Lebanon</v>
      </c>
      <c r="B62" s="150" t="str">
        <f>'Crisis Indicator Data'!B59</f>
        <v>International displacement</v>
      </c>
      <c r="C62" s="150" t="str">
        <f>'Crisis Indicator Data'!C59</f>
        <v>LBN002</v>
      </c>
      <c r="D62" s="150" t="str">
        <f>'Crisis Indicator Data'!D59</f>
        <v>Lebanon</v>
      </c>
      <c r="E62" s="151" t="str">
        <f>'Crisis Indicator Data'!E59</f>
        <v>LBN</v>
      </c>
      <c r="F62" s="243">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2.9</v>
      </c>
      <c r="G62" s="243">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2.4</v>
      </c>
      <c r="H62" s="243">
        <f t="shared" si="13"/>
        <v>2.65</v>
      </c>
      <c r="I62" s="243">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4.0999999999999996</v>
      </c>
      <c r="J62" s="243">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v>
      </c>
      <c r="K62" s="243">
        <f t="shared" si="14"/>
        <v>2.5499999999999998</v>
      </c>
      <c r="L62" s="243">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2.4</v>
      </c>
      <c r="M62" s="243">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0.9</v>
      </c>
      <c r="N62" s="243">
        <f t="shared" si="15"/>
        <v>1.65</v>
      </c>
      <c r="O62" s="243">
        <f t="shared" si="16"/>
        <v>2.2833333333333332</v>
      </c>
      <c r="P62" s="243">
        <f>IF(B62="Regional crisis",VLOOKUP(C62,'Regional Crises'!$B$1:$R$69,12,FALSE),VLOOKUP(E62,'Country Indicator Data'!$B$4:$I$300,8,FALSE))</f>
        <v>3</v>
      </c>
      <c r="Q62" s="243">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1.7</v>
      </c>
      <c r="R62" s="243">
        <f t="shared" si="17"/>
        <v>2.35</v>
      </c>
      <c r="S62" s="243">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43">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3.4</v>
      </c>
      <c r="U62" s="243">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2.6</v>
      </c>
      <c r="V62" s="243">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2.8</v>
      </c>
      <c r="W62" s="243">
        <f t="shared" si="18"/>
        <v>3.1</v>
      </c>
      <c r="X62" s="243">
        <f t="shared" si="19"/>
        <v>2.6</v>
      </c>
      <c r="Y62" s="250">
        <f>IF('Core Indicators'!FC59="x","x",IF('Core Indicators'!FC59&gt;=5,5,IF('Core Indicators'!FC59&gt;=4,4,IF('Core Indicators'!FC59&gt;=3,3,IF('Core Indicators'!FC59&gt;=2,2,IF('Core Indicators'!FC59&gt;=1,1,0))))))</f>
        <v>2</v>
      </c>
      <c r="Z62" s="243">
        <f t="shared" si="20"/>
        <v>2</v>
      </c>
      <c r="AA62" s="250">
        <f>'Crisis Indicator Data'!Y59</f>
        <v>1</v>
      </c>
      <c r="AB62" s="250">
        <f>'Crisis Indicator Data'!Z59</f>
        <v>0</v>
      </c>
      <c r="AC62" s="250">
        <f>'Crisis Indicator Data'!AA59</f>
        <v>0</v>
      </c>
      <c r="AD62" s="250">
        <f>'Crisis Indicator Data'!AB59</f>
        <v>0</v>
      </c>
      <c r="AE62" s="250">
        <f t="shared" si="21"/>
        <v>1</v>
      </c>
      <c r="AF62" s="250">
        <f>'Crisis Indicator Data'!AC59</f>
        <v>1</v>
      </c>
      <c r="AG62" s="250">
        <f>'Crisis Indicator Data'!AD59</f>
        <v>2</v>
      </c>
      <c r="AH62" s="250">
        <f t="shared" si="22"/>
        <v>3</v>
      </c>
      <c r="AI62" s="250">
        <f>'Crisis Indicator Data'!AE59</f>
        <v>0</v>
      </c>
      <c r="AJ62" s="250">
        <f>'Crisis Indicator Data'!AF59</f>
        <v>3</v>
      </c>
      <c r="AK62" s="250">
        <f>'Crisis Indicator Data'!AG59</f>
        <v>2</v>
      </c>
      <c r="AL62" s="250">
        <f t="shared" si="23"/>
        <v>4</v>
      </c>
      <c r="AM62" s="243">
        <f t="shared" si="24"/>
        <v>3</v>
      </c>
      <c r="AN62" s="243">
        <f t="shared" si="25"/>
        <v>2.5</v>
      </c>
    </row>
    <row r="63" spans="1:40" ht="13.5" customHeight="1" x14ac:dyDescent="0.35">
      <c r="A63" s="149" t="str">
        <f>'Crisis Indicator Data'!A60</f>
        <v>Socioeconomic crisis in Lebanon</v>
      </c>
      <c r="B63" s="150" t="str">
        <f>'Crisis Indicator Data'!B60</f>
        <v>Political and economic crisis</v>
      </c>
      <c r="C63" s="150" t="str">
        <f>'Crisis Indicator Data'!C60</f>
        <v>LBN004</v>
      </c>
      <c r="D63" s="150" t="str">
        <f>'Crisis Indicator Data'!D60</f>
        <v>Lebanon</v>
      </c>
      <c r="E63" s="151" t="str">
        <f>'Crisis Indicator Data'!E60</f>
        <v>LBN</v>
      </c>
      <c r="F63" s="243">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243">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243">
        <f t="shared" si="13"/>
        <v>2.65</v>
      </c>
      <c r="I63" s="243">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243">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243">
        <f t="shared" si="14"/>
        <v>2.5499999999999998</v>
      </c>
      <c r="L63" s="243">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243">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243">
        <f t="shared" si="15"/>
        <v>1.65</v>
      </c>
      <c r="O63" s="243">
        <f t="shared" si="16"/>
        <v>2.2833333333333332</v>
      </c>
      <c r="P63" s="243">
        <f>IF(B63="Regional crisis",VLOOKUP(C63,'Regional Crises'!$B$1:$R$69,12,FALSE),VLOOKUP(E63,'Country Indicator Data'!$B$4:$I$300,8,FALSE))</f>
        <v>3</v>
      </c>
      <c r="Q63" s="243">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1.7</v>
      </c>
      <c r="R63" s="243">
        <f t="shared" si="17"/>
        <v>2.35</v>
      </c>
      <c r="S63" s="243">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43">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243">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243">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243">
        <f t="shared" si="18"/>
        <v>3.1</v>
      </c>
      <c r="X63" s="243">
        <f t="shared" si="19"/>
        <v>2.6</v>
      </c>
      <c r="Y63" s="250">
        <f>IF('Core Indicators'!FC60="x","x",IF('Core Indicators'!FC60&gt;=5,5,IF('Core Indicators'!FC60&gt;=4,4,IF('Core Indicators'!FC60&gt;=3,3,IF('Core Indicators'!FC60&gt;=2,2,IF('Core Indicators'!FC60&gt;=1,1,0))))))</f>
        <v>3</v>
      </c>
      <c r="Z63" s="243">
        <f t="shared" si="20"/>
        <v>3</v>
      </c>
      <c r="AA63" s="250">
        <f>'Crisis Indicator Data'!Y60</f>
        <v>1</v>
      </c>
      <c r="AB63" s="250">
        <f>'Crisis Indicator Data'!Z60</f>
        <v>0</v>
      </c>
      <c r="AC63" s="250">
        <f>'Crisis Indicator Data'!AA60</f>
        <v>1</v>
      </c>
      <c r="AD63" s="250">
        <f>'Crisis Indicator Data'!AB60</f>
        <v>0</v>
      </c>
      <c r="AE63" s="250">
        <f t="shared" si="21"/>
        <v>2</v>
      </c>
      <c r="AF63" s="250">
        <f>'Crisis Indicator Data'!AC60</f>
        <v>1</v>
      </c>
      <c r="AG63" s="250">
        <f>'Crisis Indicator Data'!AD60</f>
        <v>1</v>
      </c>
      <c r="AH63" s="250">
        <f t="shared" si="22"/>
        <v>2</v>
      </c>
      <c r="AI63" s="250">
        <f>'Crisis Indicator Data'!AE60</f>
        <v>0</v>
      </c>
      <c r="AJ63" s="250">
        <f>'Crisis Indicator Data'!AF60</f>
        <v>3</v>
      </c>
      <c r="AK63" s="250">
        <f>'Crisis Indicator Data'!AG60</f>
        <v>3</v>
      </c>
      <c r="AL63" s="250">
        <f t="shared" si="23"/>
        <v>4</v>
      </c>
      <c r="AM63" s="243">
        <f t="shared" si="24"/>
        <v>3</v>
      </c>
      <c r="AN63" s="243">
        <f t="shared" si="25"/>
        <v>3</v>
      </c>
    </row>
    <row r="64" spans="1:40" ht="13.5" customHeight="1" x14ac:dyDescent="0.35">
      <c r="A64" s="149" t="str">
        <f>'Crisis Indicator Data'!A61</f>
        <v>Complex crisis in Libya</v>
      </c>
      <c r="B64" s="150" t="str">
        <f>'Crisis Indicator Data'!B61</f>
        <v>Multiple crises country</v>
      </c>
      <c r="C64" s="150" t="str">
        <f>'Crisis Indicator Data'!C61</f>
        <v>LBY001</v>
      </c>
      <c r="D64" s="150" t="str">
        <f>'Crisis Indicator Data'!D61</f>
        <v>Libya</v>
      </c>
      <c r="E64" s="151" t="str">
        <f>'Crisis Indicator Data'!E61</f>
        <v>LBY</v>
      </c>
      <c r="F64" s="243">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4.5999999999999996</v>
      </c>
      <c r="G64" s="243">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3.8</v>
      </c>
      <c r="H64" s="243">
        <f t="shared" si="13"/>
        <v>4.1999999999999993</v>
      </c>
      <c r="I64" s="243">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1.4</v>
      </c>
      <c r="J64" s="243">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v>
      </c>
      <c r="K64" s="243">
        <f t="shared" si="14"/>
        <v>0.7</v>
      </c>
      <c r="L64" s="243">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1.1000000000000001</v>
      </c>
      <c r="M64" s="243" t="str">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x</v>
      </c>
      <c r="N64" s="243">
        <f t="shared" si="15"/>
        <v>1.1000000000000001</v>
      </c>
      <c r="O64" s="243">
        <f t="shared" si="16"/>
        <v>2</v>
      </c>
      <c r="P64" s="243">
        <f>IF(B64="Regional crisis",VLOOKUP(C64,'Regional Crises'!$B$1:$R$69,12,FALSE),VLOOKUP(E64,'Country Indicator Data'!$B$4:$I$300,8,FALSE))</f>
        <v>3</v>
      </c>
      <c r="Q64" s="243">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4.3</v>
      </c>
      <c r="R64" s="243">
        <f t="shared" si="17"/>
        <v>3.65</v>
      </c>
      <c r="S64" s="243">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4.0999999999999996</v>
      </c>
      <c r="T64" s="243">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4.3</v>
      </c>
      <c r="U64" s="243">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3.6</v>
      </c>
      <c r="V64" s="243">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4.5999999999999996</v>
      </c>
      <c r="W64" s="243">
        <f t="shared" si="18"/>
        <v>4.2</v>
      </c>
      <c r="X64" s="243">
        <f t="shared" si="19"/>
        <v>3.3</v>
      </c>
      <c r="Y64" s="250">
        <f>IF('Core Indicators'!FC61="x","x",IF('Core Indicators'!FC61&gt;=5,5,IF('Core Indicators'!FC61&gt;=4,4,IF('Core Indicators'!FC61&gt;=3,3,IF('Core Indicators'!FC61&gt;=2,2,IF('Core Indicators'!FC61&gt;=1,1,0))))))</f>
        <v>5</v>
      </c>
      <c r="Z64" s="243">
        <f t="shared" si="20"/>
        <v>5</v>
      </c>
      <c r="AA64" s="250">
        <f>'Crisis Indicator Data'!Y61</f>
        <v>1</v>
      </c>
      <c r="AB64" s="250">
        <f>'Crisis Indicator Data'!Z61</f>
        <v>3</v>
      </c>
      <c r="AC64" s="250">
        <f>'Crisis Indicator Data'!AA61</f>
        <v>2</v>
      </c>
      <c r="AD64" s="250">
        <f>'Crisis Indicator Data'!AB61</f>
        <v>0</v>
      </c>
      <c r="AE64" s="250">
        <f t="shared" si="21"/>
        <v>3</v>
      </c>
      <c r="AF64" s="250">
        <f>'Crisis Indicator Data'!AC61</f>
        <v>2</v>
      </c>
      <c r="AG64" s="250">
        <f>'Crisis Indicator Data'!AD61</f>
        <v>2</v>
      </c>
      <c r="AH64" s="250">
        <f t="shared" si="22"/>
        <v>4</v>
      </c>
      <c r="AI64" s="250">
        <f>'Crisis Indicator Data'!AE61</f>
        <v>2</v>
      </c>
      <c r="AJ64" s="250">
        <f>'Crisis Indicator Data'!AF61</f>
        <v>1</v>
      </c>
      <c r="AK64" s="250">
        <f>'Crisis Indicator Data'!AG61</f>
        <v>1</v>
      </c>
      <c r="AL64" s="250">
        <f t="shared" si="23"/>
        <v>3</v>
      </c>
      <c r="AM64" s="243">
        <f t="shared" si="24"/>
        <v>3</v>
      </c>
      <c r="AN64" s="243">
        <f t="shared" si="25"/>
        <v>4</v>
      </c>
    </row>
    <row r="65" spans="1:40" ht="13.5" customHeight="1" x14ac:dyDescent="0.35">
      <c r="A65" s="149" t="str">
        <f>'Crisis Indicator Data'!A62</f>
        <v>Mixed migration flows in Libya</v>
      </c>
      <c r="B65" s="150" t="str">
        <f>'Crisis Indicator Data'!B62</f>
        <v>International displacement</v>
      </c>
      <c r="C65" s="150" t="str">
        <f>'Crisis Indicator Data'!C62</f>
        <v>LBY002</v>
      </c>
      <c r="D65" s="150" t="str">
        <f>'Crisis Indicator Data'!D62</f>
        <v>Libya</v>
      </c>
      <c r="E65" s="151" t="str">
        <f>'Crisis Indicator Data'!E62</f>
        <v>LBY</v>
      </c>
      <c r="F65" s="243">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243">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243">
        <f t="shared" si="13"/>
        <v>4.1999999999999993</v>
      </c>
      <c r="I65" s="243">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243">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243">
        <f t="shared" si="14"/>
        <v>0.7</v>
      </c>
      <c r="L65" s="243">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243" t="str">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243">
        <f t="shared" si="15"/>
        <v>1.1000000000000001</v>
      </c>
      <c r="O65" s="243">
        <f t="shared" si="16"/>
        <v>2</v>
      </c>
      <c r="P65" s="243">
        <f>IF(B65="Regional crisis",VLOOKUP(C65,'Regional Crises'!$B$1:$R$69,12,FALSE),VLOOKUP(E65,'Country Indicator Data'!$B$4:$I$300,8,FALSE))</f>
        <v>3</v>
      </c>
      <c r="Q65" s="243">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4.3</v>
      </c>
      <c r="R65" s="243">
        <f t="shared" si="17"/>
        <v>3.65</v>
      </c>
      <c r="S65" s="243">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243">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243">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43">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243">
        <f t="shared" si="18"/>
        <v>4.2</v>
      </c>
      <c r="X65" s="243">
        <f t="shared" si="19"/>
        <v>3.3</v>
      </c>
      <c r="Y65" s="250">
        <f>IF('Core Indicators'!FC62="x","x",IF('Core Indicators'!FC62&gt;=5,5,IF('Core Indicators'!FC62&gt;=4,4,IF('Core Indicators'!FC62&gt;=3,3,IF('Core Indicators'!FC62&gt;=2,2,IF('Core Indicators'!FC62&gt;=1,1,0))))))</f>
        <v>5</v>
      </c>
      <c r="Z65" s="243">
        <f t="shared" si="20"/>
        <v>5</v>
      </c>
      <c r="AA65" s="250">
        <f>'Crisis Indicator Data'!Y62</f>
        <v>1</v>
      </c>
      <c r="AB65" s="250">
        <f>'Crisis Indicator Data'!Z62</f>
        <v>3</v>
      </c>
      <c r="AC65" s="250">
        <f>'Crisis Indicator Data'!AA62</f>
        <v>2</v>
      </c>
      <c r="AD65" s="250">
        <f>'Crisis Indicator Data'!AB62</f>
        <v>0</v>
      </c>
      <c r="AE65" s="250">
        <f t="shared" si="21"/>
        <v>3</v>
      </c>
      <c r="AF65" s="250">
        <f>'Crisis Indicator Data'!AC62</f>
        <v>2</v>
      </c>
      <c r="AG65" s="250">
        <f>'Crisis Indicator Data'!AD62</f>
        <v>2</v>
      </c>
      <c r="AH65" s="250">
        <f t="shared" si="22"/>
        <v>4</v>
      </c>
      <c r="AI65" s="250">
        <f>'Crisis Indicator Data'!AE62</f>
        <v>2</v>
      </c>
      <c r="AJ65" s="250">
        <f>'Crisis Indicator Data'!AF62</f>
        <v>1</v>
      </c>
      <c r="AK65" s="250">
        <f>'Crisis Indicator Data'!AG62</f>
        <v>1</v>
      </c>
      <c r="AL65" s="250">
        <f t="shared" si="23"/>
        <v>3</v>
      </c>
      <c r="AM65" s="243">
        <f t="shared" si="24"/>
        <v>3</v>
      </c>
      <c r="AN65" s="243">
        <f t="shared" si="25"/>
        <v>4</v>
      </c>
    </row>
    <row r="66" spans="1:40" ht="13.5" customHeight="1" x14ac:dyDescent="0.35">
      <c r="A66" s="149" t="str">
        <f>'Crisis Indicator Data'!A63</f>
        <v>Socio-economic crisis in Sri Lanka</v>
      </c>
      <c r="B66" s="150" t="str">
        <f>'Crisis Indicator Data'!B63</f>
        <v>Political and economic crisis</v>
      </c>
      <c r="C66" s="150" t="str">
        <f>'Crisis Indicator Data'!C63</f>
        <v>LKA002</v>
      </c>
      <c r="D66" s="150" t="str">
        <f>'Crisis Indicator Data'!D63</f>
        <v>Sri Lanka</v>
      </c>
      <c r="E66" s="151" t="str">
        <f>'Crisis Indicator Data'!E63</f>
        <v>LKA</v>
      </c>
      <c r="F66" s="243">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3.2</v>
      </c>
      <c r="G66" s="243">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1.7</v>
      </c>
      <c r="H66" s="243">
        <f t="shared" si="13"/>
        <v>2.4500000000000002</v>
      </c>
      <c r="I66" s="243">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2.1</v>
      </c>
      <c r="J66" s="243">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1.1000000000000001</v>
      </c>
      <c r="K66" s="243">
        <f t="shared" si="14"/>
        <v>1.6</v>
      </c>
      <c r="L66" s="243">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2.5</v>
      </c>
      <c r="M66" s="243">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1.8</v>
      </c>
      <c r="N66" s="243">
        <f t="shared" si="15"/>
        <v>2.15</v>
      </c>
      <c r="O66" s="243">
        <f t="shared" si="16"/>
        <v>2.0666666666666669</v>
      </c>
      <c r="P66" s="243">
        <f>IF(B66="Regional crisis",VLOOKUP(C66,'Regional Crises'!$B$1:$R$69,12,FALSE),VLOOKUP(E66,'Country Indicator Data'!$B$4:$I$300,8,FALSE))</f>
        <v>3</v>
      </c>
      <c r="Q66" s="243">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1.3</v>
      </c>
      <c r="R66" s="243">
        <f t="shared" si="17"/>
        <v>2.15</v>
      </c>
      <c r="S66" s="243">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3.1</v>
      </c>
      <c r="T66" s="243">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2.5</v>
      </c>
      <c r="U66" s="243">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1.8</v>
      </c>
      <c r="V66" s="243">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2.2999999999999998</v>
      </c>
      <c r="W66" s="243">
        <f t="shared" si="18"/>
        <v>2.4</v>
      </c>
      <c r="X66" s="243">
        <f t="shared" si="19"/>
        <v>2.2000000000000002</v>
      </c>
      <c r="Y66" s="250">
        <f>IF('Core Indicators'!FC63="x","x",IF('Core Indicators'!FC63&gt;=5,5,IF('Core Indicators'!FC63&gt;=4,4,IF('Core Indicators'!FC63&gt;=3,3,IF('Core Indicators'!FC63&gt;=2,2,IF('Core Indicators'!FC63&gt;=1,1,0))))))</f>
        <v>1</v>
      </c>
      <c r="Z66" s="243">
        <f t="shared" si="20"/>
        <v>1</v>
      </c>
      <c r="AA66" s="250">
        <f>'Crisis Indicator Data'!Y63</f>
        <v>0</v>
      </c>
      <c r="AB66" s="250">
        <f>'Crisis Indicator Data'!Z63</f>
        <v>0</v>
      </c>
      <c r="AC66" s="250">
        <f>'Crisis Indicator Data'!AA63</f>
        <v>0</v>
      </c>
      <c r="AD66" s="250">
        <f>'Crisis Indicator Data'!AB63</f>
        <v>0</v>
      </c>
      <c r="AE66" s="250">
        <f t="shared" si="21"/>
        <v>0</v>
      </c>
      <c r="AF66" s="250">
        <f>'Crisis Indicator Data'!AC63</f>
        <v>0</v>
      </c>
      <c r="AG66" s="250">
        <f>'Crisis Indicator Data'!AD63</f>
        <v>0</v>
      </c>
      <c r="AH66" s="250">
        <f t="shared" si="22"/>
        <v>0</v>
      </c>
      <c r="AI66" s="250">
        <f>'Crisis Indicator Data'!AE63</f>
        <v>0</v>
      </c>
      <c r="AJ66" s="250">
        <f>'Crisis Indicator Data'!AF63</f>
        <v>2</v>
      </c>
      <c r="AK66" s="250">
        <f>'Crisis Indicator Data'!AG63</f>
        <v>2</v>
      </c>
      <c r="AL66" s="250">
        <f t="shared" si="23"/>
        <v>3</v>
      </c>
      <c r="AM66" s="243">
        <f t="shared" si="24"/>
        <v>1</v>
      </c>
      <c r="AN66" s="243">
        <f t="shared" si="25"/>
        <v>1</v>
      </c>
    </row>
    <row r="67" spans="1:40" ht="13.5" customHeight="1" x14ac:dyDescent="0.35">
      <c r="A67" s="149" t="str">
        <f>'Crisis Indicator Data'!A64</f>
        <v>Drought in Lesotho</v>
      </c>
      <c r="B67" s="150" t="str">
        <f>'Crisis Indicator Data'!B64</f>
        <v>Drought</v>
      </c>
      <c r="C67" s="150" t="str">
        <f>'Crisis Indicator Data'!C64</f>
        <v>LSO002</v>
      </c>
      <c r="D67" s="150" t="str">
        <f>'Crisis Indicator Data'!D64</f>
        <v>Lesotho</v>
      </c>
      <c r="E67" s="151" t="str">
        <f>'Crisis Indicator Data'!E64</f>
        <v>LSO</v>
      </c>
      <c r="F67" s="243">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1.1000000000000001</v>
      </c>
      <c r="G67" s="243">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2.2999999999999998</v>
      </c>
      <c r="H67" s="243">
        <f t="shared" si="13"/>
        <v>1.7</v>
      </c>
      <c r="I67" s="243">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0</v>
      </c>
      <c r="J67" s="243">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243">
        <f t="shared" si="14"/>
        <v>0</v>
      </c>
      <c r="L67" s="243">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3.6</v>
      </c>
      <c r="M67" s="243">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2.5</v>
      </c>
      <c r="N67" s="243">
        <f t="shared" si="15"/>
        <v>3.05</v>
      </c>
      <c r="O67" s="243">
        <f t="shared" si="16"/>
        <v>1.5833333333333333</v>
      </c>
      <c r="P67" s="243">
        <f>IF(B67="Regional crisis",VLOOKUP(C67,'Regional Crises'!$B$1:$R$69,12,FALSE),VLOOKUP(E67,'Country Indicator Data'!$B$4:$I$300,8,FALSE))</f>
        <v>0</v>
      </c>
      <c r="Q67" s="243">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1.6</v>
      </c>
      <c r="R67" s="243">
        <f t="shared" si="17"/>
        <v>0.8</v>
      </c>
      <c r="S67" s="243">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v>
      </c>
      <c r="T67" s="243">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2.9</v>
      </c>
      <c r="U67" s="243">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2.5</v>
      </c>
      <c r="V67" s="243">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1.9</v>
      </c>
      <c r="W67" s="243">
        <f t="shared" si="18"/>
        <v>2.6</v>
      </c>
      <c r="X67" s="243">
        <f t="shared" si="19"/>
        <v>1.7</v>
      </c>
      <c r="Y67" s="250">
        <f>IF('Core Indicators'!FC64="x","x",IF('Core Indicators'!FC64&gt;=5,5,IF('Core Indicators'!FC64&gt;=4,4,IF('Core Indicators'!FC64&gt;=3,3,IF('Core Indicators'!FC64&gt;=2,2,IF('Core Indicators'!FC64&gt;=1,1,0))))))</f>
        <v>1</v>
      </c>
      <c r="Z67" s="243">
        <f t="shared" si="20"/>
        <v>1</v>
      </c>
      <c r="AA67" s="250">
        <f>'Crisis Indicator Data'!Y64</f>
        <v>0</v>
      </c>
      <c r="AB67" s="250">
        <f>'Crisis Indicator Data'!Z64</f>
        <v>0</v>
      </c>
      <c r="AC67" s="250">
        <f>'Crisis Indicator Data'!AA64</f>
        <v>0</v>
      </c>
      <c r="AD67" s="250">
        <f>'Crisis Indicator Data'!AB64</f>
        <v>0</v>
      </c>
      <c r="AE67" s="250">
        <f t="shared" si="21"/>
        <v>0</v>
      </c>
      <c r="AF67" s="250">
        <f>'Crisis Indicator Data'!AC64</f>
        <v>0</v>
      </c>
      <c r="AG67" s="250">
        <f>'Crisis Indicator Data'!AD64</f>
        <v>0</v>
      </c>
      <c r="AH67" s="250">
        <f t="shared" si="22"/>
        <v>0</v>
      </c>
      <c r="AI67" s="250">
        <f>'Crisis Indicator Data'!AE64</f>
        <v>0</v>
      </c>
      <c r="AJ67" s="250">
        <f>'Crisis Indicator Data'!AF64</f>
        <v>0</v>
      </c>
      <c r="AK67" s="250">
        <f>'Crisis Indicator Data'!AG64</f>
        <v>0</v>
      </c>
      <c r="AL67" s="250">
        <f t="shared" si="23"/>
        <v>0</v>
      </c>
      <c r="AM67" s="243">
        <f t="shared" si="24"/>
        <v>0</v>
      </c>
      <c r="AN67" s="243">
        <f t="shared" si="25"/>
        <v>0.5</v>
      </c>
    </row>
    <row r="68" spans="1:40" ht="13.5" customHeight="1" x14ac:dyDescent="0.35">
      <c r="A68" s="149" t="str">
        <f>'Crisis Indicator Data'!A65</f>
        <v>Mixed migration flows in Morocco</v>
      </c>
      <c r="B68" s="150" t="str">
        <f>'Crisis Indicator Data'!B65</f>
        <v>International displacement</v>
      </c>
      <c r="C68" s="150" t="str">
        <f>'Crisis Indicator Data'!C65</f>
        <v>MAR002</v>
      </c>
      <c r="D68" s="150" t="str">
        <f>'Crisis Indicator Data'!D65</f>
        <v>Morocco</v>
      </c>
      <c r="E68" s="151" t="str">
        <f>'Crisis Indicator Data'!E65</f>
        <v>MAR</v>
      </c>
      <c r="F68" s="243">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3.2</v>
      </c>
      <c r="G68" s="243">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3.2</v>
      </c>
      <c r="H68" s="243">
        <f t="shared" si="13"/>
        <v>3.2</v>
      </c>
      <c r="I68" s="243">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2.5</v>
      </c>
      <c r="J68" s="243">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4</v>
      </c>
      <c r="K68" s="243">
        <f t="shared" si="14"/>
        <v>3.25</v>
      </c>
      <c r="L68" s="243">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3.3</v>
      </c>
      <c r="M68" s="243">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1.8</v>
      </c>
      <c r="N68" s="243">
        <f t="shared" si="15"/>
        <v>2.5499999999999998</v>
      </c>
      <c r="O68" s="243">
        <f t="shared" si="16"/>
        <v>3</v>
      </c>
      <c r="P68" s="243">
        <f>IF(B68="Regional crisis",VLOOKUP(C68,'Regional Crises'!$B$1:$R$69,12,FALSE),VLOOKUP(E68,'Country Indicator Data'!$B$4:$I$300,8,FALSE))</f>
        <v>3</v>
      </c>
      <c r="Q68" s="243">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v>
      </c>
      <c r="R68" s="243">
        <f t="shared" si="17"/>
        <v>3</v>
      </c>
      <c r="S68" s="243">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v>
      </c>
      <c r="T68" s="243">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2.6</v>
      </c>
      <c r="U68" s="243">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3.4</v>
      </c>
      <c r="V68" s="243">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3.2</v>
      </c>
      <c r="W68" s="243">
        <f t="shared" si="18"/>
        <v>3.1</v>
      </c>
      <c r="X68" s="243">
        <f t="shared" si="19"/>
        <v>3</v>
      </c>
      <c r="Y68" s="250">
        <f>IF('Core Indicators'!FC65="x","x",IF('Core Indicators'!FC65&gt;=5,5,IF('Core Indicators'!FC65&gt;=4,4,IF('Core Indicators'!FC65&gt;=3,3,IF('Core Indicators'!FC65&gt;=2,2,IF('Core Indicators'!FC65&gt;=1,1,0))))))</f>
        <v>2</v>
      </c>
      <c r="Z68" s="243">
        <f t="shared" si="20"/>
        <v>2</v>
      </c>
      <c r="AA68" s="250">
        <f>'Crisis Indicator Data'!Y65</f>
        <v>0</v>
      </c>
      <c r="AB68" s="250">
        <f>'Crisis Indicator Data'!Z65</f>
        <v>0</v>
      </c>
      <c r="AC68" s="250">
        <f>'Crisis Indicator Data'!AA65</f>
        <v>0</v>
      </c>
      <c r="AD68" s="250">
        <f>'Crisis Indicator Data'!AB65</f>
        <v>0</v>
      </c>
      <c r="AE68" s="250">
        <f t="shared" si="21"/>
        <v>0</v>
      </c>
      <c r="AF68" s="250">
        <f>'Crisis Indicator Data'!AC65</f>
        <v>0</v>
      </c>
      <c r="AG68" s="250">
        <f>'Crisis Indicator Data'!AD65</f>
        <v>0</v>
      </c>
      <c r="AH68" s="250">
        <f t="shared" si="22"/>
        <v>0</v>
      </c>
      <c r="AI68" s="250">
        <f>'Crisis Indicator Data'!AE65</f>
        <v>0</v>
      </c>
      <c r="AJ68" s="250">
        <f>'Crisis Indicator Data'!AF65</f>
        <v>1</v>
      </c>
      <c r="AK68" s="250">
        <f>'Crisis Indicator Data'!AG65</f>
        <v>0</v>
      </c>
      <c r="AL68" s="250">
        <f t="shared" si="23"/>
        <v>1</v>
      </c>
      <c r="AM68" s="243">
        <f t="shared" si="24"/>
        <v>0</v>
      </c>
      <c r="AN68" s="243">
        <f t="shared" si="25"/>
        <v>1</v>
      </c>
    </row>
    <row r="69" spans="1:40" ht="13.5" customHeight="1" x14ac:dyDescent="0.35">
      <c r="A69" s="149" t="str">
        <f>'Crisis Indicator Data'!A66</f>
        <v>DIsplacement from Ukraine conflict in Moldova</v>
      </c>
      <c r="B69" s="150" t="str">
        <f>'Crisis Indicator Data'!B66</f>
        <v>International displacement</v>
      </c>
      <c r="C69" s="150" t="str">
        <f>'Crisis Indicator Data'!C66</f>
        <v>MDA002</v>
      </c>
      <c r="D69" s="150" t="str">
        <f>'Crisis Indicator Data'!D66</f>
        <v>Moldova</v>
      </c>
      <c r="E69" s="151" t="str">
        <f>'Crisis Indicator Data'!E66</f>
        <v>MDA</v>
      </c>
      <c r="F69" s="243">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2.5</v>
      </c>
      <c r="G69" s="243">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2.1</v>
      </c>
      <c r="H69" s="243">
        <f t="shared" si="13"/>
        <v>2.2999999999999998</v>
      </c>
      <c r="I69" s="243">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2.1</v>
      </c>
      <c r="J69" s="243">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1.9</v>
      </c>
      <c r="K69" s="243">
        <f t="shared" si="14"/>
        <v>2</v>
      </c>
      <c r="L69" s="243">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1.5</v>
      </c>
      <c r="M69" s="243">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0.1</v>
      </c>
      <c r="N69" s="243">
        <f t="shared" si="15"/>
        <v>0.8</v>
      </c>
      <c r="O69" s="243">
        <f t="shared" si="16"/>
        <v>1.7</v>
      </c>
      <c r="P69" s="243">
        <f>IF(B69="Regional crisis",VLOOKUP(C69,'Regional Crises'!$B$1:$R$69,12,FALSE),VLOOKUP(E69,'Country Indicator Data'!$B$4:$I$300,8,FALSE))</f>
        <v>2</v>
      </c>
      <c r="Q69" s="243">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0</v>
      </c>
      <c r="R69" s="243">
        <f t="shared" si="17"/>
        <v>1</v>
      </c>
      <c r="S69" s="243">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3.4</v>
      </c>
      <c r="T69" s="243">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2.9</v>
      </c>
      <c r="U69" s="243">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2.8</v>
      </c>
      <c r="V69" s="243">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v>
      </c>
      <c r="W69" s="243">
        <f t="shared" si="18"/>
        <v>2.8</v>
      </c>
      <c r="X69" s="243">
        <f t="shared" si="19"/>
        <v>1.8</v>
      </c>
      <c r="Y69" s="250">
        <f>IF('Core Indicators'!FC66="x","x",IF('Core Indicators'!FC66&gt;=5,5,IF('Core Indicators'!FC66&gt;=4,4,IF('Core Indicators'!FC66&gt;=3,3,IF('Core Indicators'!FC66&gt;=2,2,IF('Core Indicators'!FC66&gt;=1,1,0))))))</f>
        <v>2</v>
      </c>
      <c r="Z69" s="243">
        <f t="shared" si="20"/>
        <v>2</v>
      </c>
      <c r="AA69" s="250">
        <f>'Crisis Indicator Data'!Y66</f>
        <v>0</v>
      </c>
      <c r="AB69" s="250">
        <f>'Crisis Indicator Data'!Z66</f>
        <v>1</v>
      </c>
      <c r="AC69" s="250">
        <f>'Crisis Indicator Data'!AA66</f>
        <v>0</v>
      </c>
      <c r="AD69" s="250">
        <f>'Crisis Indicator Data'!AB66</f>
        <v>0</v>
      </c>
      <c r="AE69" s="250">
        <f t="shared" si="21"/>
        <v>1</v>
      </c>
      <c r="AF69" s="250">
        <f>'Crisis Indicator Data'!AC66</f>
        <v>0</v>
      </c>
      <c r="AG69" s="250">
        <f>'Crisis Indicator Data'!AD66</f>
        <v>0</v>
      </c>
      <c r="AH69" s="250">
        <f t="shared" si="22"/>
        <v>0</v>
      </c>
      <c r="AI69" s="250">
        <f>'Crisis Indicator Data'!AE66</f>
        <v>0</v>
      </c>
      <c r="AJ69" s="250">
        <f>'Crisis Indicator Data'!AF66</f>
        <v>0</v>
      </c>
      <c r="AK69" s="250">
        <f>'Crisis Indicator Data'!AG66</f>
        <v>0</v>
      </c>
      <c r="AL69" s="250">
        <f t="shared" si="23"/>
        <v>0</v>
      </c>
      <c r="AM69" s="243">
        <f t="shared" si="24"/>
        <v>0</v>
      </c>
      <c r="AN69" s="243">
        <f t="shared" si="25"/>
        <v>1</v>
      </c>
    </row>
    <row r="70" spans="1:40" ht="13.5" customHeight="1" x14ac:dyDescent="0.35">
      <c r="A70" s="149" t="str">
        <f>'Crisis Indicator Data'!A67</f>
        <v>Multiple crisis in Madagascar</v>
      </c>
      <c r="B70" s="150" t="str">
        <f>'Crisis Indicator Data'!B67</f>
        <v>Multiple crises country</v>
      </c>
      <c r="C70" s="150" t="str">
        <f>'Crisis Indicator Data'!C67</f>
        <v>MDG001</v>
      </c>
      <c r="D70" s="150" t="str">
        <f>'Crisis Indicator Data'!D67</f>
        <v>Madagascar</v>
      </c>
      <c r="E70" s="151" t="str">
        <f>'Crisis Indicator Data'!E67</f>
        <v>MDG</v>
      </c>
      <c r="F70" s="243">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243">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243">
        <f t="shared" ref="H70:H101" si="26">IF(AND(F70="x",G70="x"),"x",AVERAGE(F70,G70))</f>
        <v>2.5999999999999996</v>
      </c>
      <c r="I70" s="243">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3.1</v>
      </c>
      <c r="J70" s="243">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243">
        <f t="shared" ref="K70:K101" si="27">IF(AND(I70="x",J70="x"),"x",AVERAGE(I70,J70))</f>
        <v>1.55</v>
      </c>
      <c r="L70" s="243" t="str">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x</v>
      </c>
      <c r="M70" s="243">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2.2000000000000002</v>
      </c>
      <c r="N70" s="243">
        <f t="shared" ref="N70:N101" si="28">IF(AND(L70="x",M70="x"),"x",AVERAGE(L70,M70))</f>
        <v>2.2000000000000002</v>
      </c>
      <c r="O70" s="243">
        <f t="shared" ref="O70:O101" si="29">AVERAGE(H70,K70,N70)</f>
        <v>2.1166666666666667</v>
      </c>
      <c r="P70" s="243">
        <f>IF(B70="Regional crisis",VLOOKUP(C70,'Regional Crises'!$B$1:$R$69,12,FALSE),VLOOKUP(E70,'Country Indicator Data'!$B$4:$I$300,8,FALSE))</f>
        <v>0</v>
      </c>
      <c r="Q70" s="243">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3.5</v>
      </c>
      <c r="R70" s="243">
        <f t="shared" ref="R70:R101" si="30">AVERAGE(P70:Q70)</f>
        <v>1.75</v>
      </c>
      <c r="S70" s="243">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243">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3.5</v>
      </c>
      <c r="U70" s="243">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2.9</v>
      </c>
      <c r="V70" s="243">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243">
        <f t="shared" ref="W70:W101" si="31">IF(AND(S70="x",V70="x"),"x",ROUND(AVERAGE(S70,V70,T70,U70),1))</f>
        <v>3.1</v>
      </c>
      <c r="X70" s="243">
        <f t="shared" ref="X70:X101" si="32">ROUND(AVERAGE(O70,W70,R70),1)</f>
        <v>2.2999999999999998</v>
      </c>
      <c r="Y70" s="250">
        <f>IF('Core Indicators'!FC67="x","x",IF('Core Indicators'!FC67&gt;=5,5,IF('Core Indicators'!FC67&gt;=4,4,IF('Core Indicators'!FC67&gt;=3,3,IF('Core Indicators'!FC67&gt;=2,2,IF('Core Indicators'!FC67&gt;=1,1,0))))))</f>
        <v>2</v>
      </c>
      <c r="Z70" s="243">
        <f t="shared" ref="Z70:Z101" si="33">Y70</f>
        <v>2</v>
      </c>
      <c r="AA70" s="250">
        <f>'Crisis Indicator Data'!Y67</f>
        <v>0</v>
      </c>
      <c r="AB70" s="250">
        <f>'Crisis Indicator Data'!Z67</f>
        <v>0</v>
      </c>
      <c r="AC70" s="250">
        <f>'Crisis Indicator Data'!AA67</f>
        <v>0</v>
      </c>
      <c r="AD70" s="250">
        <f>'Crisis Indicator Data'!AB67</f>
        <v>0</v>
      </c>
      <c r="AE70" s="250">
        <f t="shared" ref="AE70:AE101" si="34">IF(SUM(AA70:AD70)=0,0,IF(SUM(AA70,AB70,AC70,AD70)&lt;2,1,IF(SUM(AA70:AD70)&lt;6,2,IF(SUM(AA70:AD70)&lt;8,3,IF(SUM(AA70:AD70)&lt;10,4,5)))))</f>
        <v>0</v>
      </c>
      <c r="AF70" s="250">
        <f>'Crisis Indicator Data'!AC67</f>
        <v>0</v>
      </c>
      <c r="AG70" s="250">
        <f>'Crisis Indicator Data'!AD67</f>
        <v>0</v>
      </c>
      <c r="AH70" s="250">
        <f t="shared" ref="AH70:AH101" si="35">IF(SUM(AF70:AG70)=0,0,IF(SUM(AF70,AG70)=1,1,IF(SUM(AF70:AG70)&lt;3,2,IF(SUM(AF70:AG70)&lt;4,3,IF(SUM(AF70:AG70)&lt;5,4,5)))))</f>
        <v>0</v>
      </c>
      <c r="AI70" s="250">
        <f>'Crisis Indicator Data'!AE67</f>
        <v>1</v>
      </c>
      <c r="AJ70" s="250">
        <f>'Crisis Indicator Data'!AF67</f>
        <v>0</v>
      </c>
      <c r="AK70" s="250">
        <f>'Crisis Indicator Data'!AG67</f>
        <v>3</v>
      </c>
      <c r="AL70" s="250">
        <f t="shared" ref="AL70:AL101" si="36">IF(SUM(AI70:AK70)=0,0,IF(SUM(AI70:AK70)=1,1,IF(SUM(AI70:AK70)&lt;3,2,IF(SUM(AI70:AK70)&lt;5,3,IF(SUM(AI70:AK70)&lt;7,4,5)))))</f>
        <v>3</v>
      </c>
      <c r="AM70" s="243">
        <f t="shared" ref="AM70:AM101" si="37">IF(AA70=3,5,ROUND(AVERAGE(AE70,AH70,AL70),0))</f>
        <v>1</v>
      </c>
      <c r="AN70" s="243">
        <f t="shared" ref="AN70:AN101" si="38">IF(AND(Z70="x",AM70="x"),"x",ROUND(AVERAGE(Z70,AM70),1))</f>
        <v>1.5</v>
      </c>
    </row>
    <row r="71" spans="1:40" ht="13.5" customHeight="1" x14ac:dyDescent="0.35">
      <c r="A71" s="149" t="str">
        <f>'Crisis Indicator Data'!A68</f>
        <v>Drought in Madagascar</v>
      </c>
      <c r="B71" s="150" t="str">
        <f>'Crisis Indicator Data'!B68</f>
        <v>Drought</v>
      </c>
      <c r="C71" s="150" t="str">
        <f>'Crisis Indicator Data'!C68</f>
        <v>MDG002</v>
      </c>
      <c r="D71" s="150" t="str">
        <f>'Crisis Indicator Data'!D68</f>
        <v>Madagascar</v>
      </c>
      <c r="E71" s="151" t="str">
        <f>'Crisis Indicator Data'!E68</f>
        <v>MDG</v>
      </c>
      <c r="F71" s="243">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243">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243">
        <f t="shared" si="26"/>
        <v>2.5999999999999996</v>
      </c>
      <c r="I71" s="243">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243">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43">
        <f t="shared" si="27"/>
        <v>1.55</v>
      </c>
      <c r="L71" s="243" t="str">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243">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243">
        <f t="shared" si="28"/>
        <v>2.2000000000000002</v>
      </c>
      <c r="O71" s="243">
        <f t="shared" si="29"/>
        <v>2.1166666666666667</v>
      </c>
      <c r="P71" s="243">
        <f>IF(B71="Regional crisis",VLOOKUP(C71,'Regional Crises'!$B$1:$R$69,12,FALSE),VLOOKUP(E71,'Country Indicator Data'!$B$4:$I$300,8,FALSE))</f>
        <v>0</v>
      </c>
      <c r="Q71" s="243">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3.5</v>
      </c>
      <c r="R71" s="243">
        <f t="shared" si="30"/>
        <v>1.75</v>
      </c>
      <c r="S71" s="243">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243">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243">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243">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243">
        <f t="shared" si="31"/>
        <v>3.1</v>
      </c>
      <c r="X71" s="243">
        <f t="shared" si="32"/>
        <v>2.2999999999999998</v>
      </c>
      <c r="Y71" s="250">
        <f>IF('Core Indicators'!FC68="x","x",IF('Core Indicators'!FC68&gt;=5,5,IF('Core Indicators'!FC68&gt;=4,4,IF('Core Indicators'!FC68&gt;=3,3,IF('Core Indicators'!FC68&gt;=2,2,IF('Core Indicators'!FC68&gt;=1,1,0))))))</f>
        <v>1</v>
      </c>
      <c r="Z71" s="243">
        <f t="shared" si="33"/>
        <v>1</v>
      </c>
      <c r="AA71" s="250">
        <f>'Crisis Indicator Data'!Y68</f>
        <v>0</v>
      </c>
      <c r="AB71" s="250">
        <f>'Crisis Indicator Data'!Z68</f>
        <v>0</v>
      </c>
      <c r="AC71" s="250">
        <f>'Crisis Indicator Data'!AA68</f>
        <v>0</v>
      </c>
      <c r="AD71" s="250">
        <f>'Crisis Indicator Data'!AB68</f>
        <v>0</v>
      </c>
      <c r="AE71" s="250">
        <f t="shared" si="34"/>
        <v>0</v>
      </c>
      <c r="AF71" s="250">
        <f>'Crisis Indicator Data'!AC68</f>
        <v>0</v>
      </c>
      <c r="AG71" s="250">
        <f>'Crisis Indicator Data'!AD68</f>
        <v>0</v>
      </c>
      <c r="AH71" s="250">
        <f t="shared" si="35"/>
        <v>0</v>
      </c>
      <c r="AI71" s="250">
        <f>'Crisis Indicator Data'!AE68</f>
        <v>1</v>
      </c>
      <c r="AJ71" s="250">
        <f>'Crisis Indicator Data'!AF68</f>
        <v>0</v>
      </c>
      <c r="AK71" s="250">
        <f>'Crisis Indicator Data'!AG68</f>
        <v>3</v>
      </c>
      <c r="AL71" s="250">
        <f t="shared" si="36"/>
        <v>3</v>
      </c>
      <c r="AM71" s="243">
        <f t="shared" si="37"/>
        <v>1</v>
      </c>
      <c r="AN71" s="243">
        <f t="shared" si="38"/>
        <v>1</v>
      </c>
    </row>
    <row r="72" spans="1:40" ht="13.5" customHeight="1" x14ac:dyDescent="0.35">
      <c r="A72" s="149" t="str">
        <f>'Crisis Indicator Data'!A69</f>
        <v>Tropical Cyclones Season in 2022 in Madagascar</v>
      </c>
      <c r="B72" s="150" t="str">
        <f>'Crisis Indicator Data'!B69</f>
        <v>Tropical cyclone</v>
      </c>
      <c r="C72" s="150" t="str">
        <f>'Crisis Indicator Data'!C69</f>
        <v>MDG006</v>
      </c>
      <c r="D72" s="150" t="str">
        <f>'Crisis Indicator Data'!D69</f>
        <v>Madagascar</v>
      </c>
      <c r="E72" s="151" t="str">
        <f>'Crisis Indicator Data'!E69</f>
        <v>MDG</v>
      </c>
      <c r="F72" s="243">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2.9</v>
      </c>
      <c r="G72" s="243">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2.2999999999999998</v>
      </c>
      <c r="H72" s="243">
        <f t="shared" si="26"/>
        <v>2.5999999999999996</v>
      </c>
      <c r="I72" s="243">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3.1</v>
      </c>
      <c r="J72" s="243">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43">
        <f t="shared" si="27"/>
        <v>1.55</v>
      </c>
      <c r="L72" s="243" t="str">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x</v>
      </c>
      <c r="M72" s="243">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2.2000000000000002</v>
      </c>
      <c r="N72" s="243">
        <f t="shared" si="28"/>
        <v>2.2000000000000002</v>
      </c>
      <c r="O72" s="243">
        <f t="shared" si="29"/>
        <v>2.1166666666666667</v>
      </c>
      <c r="P72" s="243">
        <f>IF(B72="Regional crisis",VLOOKUP(C72,'Regional Crises'!$B$1:$R$69,12,FALSE),VLOOKUP(E72,'Country Indicator Data'!$B$4:$I$300,8,FALSE))</f>
        <v>0</v>
      </c>
      <c r="Q72" s="243">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3.5</v>
      </c>
      <c r="R72" s="243">
        <f t="shared" si="30"/>
        <v>1.75</v>
      </c>
      <c r="S72" s="243">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3.8</v>
      </c>
      <c r="T72" s="243">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3.5</v>
      </c>
      <c r="U72" s="243">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2.9</v>
      </c>
      <c r="V72" s="243">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243">
        <f t="shared" si="31"/>
        <v>3.1</v>
      </c>
      <c r="X72" s="243">
        <f t="shared" si="32"/>
        <v>2.2999999999999998</v>
      </c>
      <c r="Y72" s="250">
        <f>IF('Core Indicators'!FC69="x","x",IF('Core Indicators'!FC69&gt;=5,5,IF('Core Indicators'!FC69&gt;=4,4,IF('Core Indicators'!FC69&gt;=3,3,IF('Core Indicators'!FC69&gt;=2,2,IF('Core Indicators'!FC69&gt;=1,1,0))))))</f>
        <v>1</v>
      </c>
      <c r="Z72" s="243">
        <f t="shared" si="33"/>
        <v>1</v>
      </c>
      <c r="AA72" s="250">
        <f>'Crisis Indicator Data'!Y69</f>
        <v>0</v>
      </c>
      <c r="AB72" s="250">
        <f>'Crisis Indicator Data'!Z69</f>
        <v>0</v>
      </c>
      <c r="AC72" s="250">
        <f>'Crisis Indicator Data'!AA69</f>
        <v>0</v>
      </c>
      <c r="AD72" s="250">
        <f>'Crisis Indicator Data'!AB69</f>
        <v>0</v>
      </c>
      <c r="AE72" s="250">
        <f t="shared" si="34"/>
        <v>0</v>
      </c>
      <c r="AF72" s="250">
        <f>'Crisis Indicator Data'!AC69</f>
        <v>0</v>
      </c>
      <c r="AG72" s="250">
        <f>'Crisis Indicator Data'!AD69</f>
        <v>0</v>
      </c>
      <c r="AH72" s="250">
        <f t="shared" si="35"/>
        <v>0</v>
      </c>
      <c r="AI72" s="250">
        <f>'Crisis Indicator Data'!AE69</f>
        <v>0</v>
      </c>
      <c r="AJ72" s="250">
        <f>'Crisis Indicator Data'!AF69</f>
        <v>0</v>
      </c>
      <c r="AK72" s="250">
        <f>'Crisis Indicator Data'!AG69</f>
        <v>3</v>
      </c>
      <c r="AL72" s="250">
        <f t="shared" si="36"/>
        <v>3</v>
      </c>
      <c r="AM72" s="243">
        <f t="shared" si="37"/>
        <v>1</v>
      </c>
      <c r="AN72" s="243">
        <f t="shared" si="38"/>
        <v>1</v>
      </c>
    </row>
    <row r="73" spans="1:40" ht="13.5" customHeight="1" x14ac:dyDescent="0.35">
      <c r="A73" s="149" t="str">
        <f>'Crisis Indicator Data'!A70</f>
        <v>Multiple crisis in Mexico</v>
      </c>
      <c r="B73" s="150" t="str">
        <f>'Crisis Indicator Data'!B70</f>
        <v>Multiple crises country</v>
      </c>
      <c r="C73" s="150" t="str">
        <f>'Crisis Indicator Data'!C70</f>
        <v>MEX001</v>
      </c>
      <c r="D73" s="150" t="str">
        <f>'Crisis Indicator Data'!D70</f>
        <v>Mexico</v>
      </c>
      <c r="E73" s="151" t="str">
        <f>'Crisis Indicator Data'!E70</f>
        <v>MEX</v>
      </c>
      <c r="F73" s="243">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243">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243">
        <f t="shared" si="26"/>
        <v>1.7</v>
      </c>
      <c r="I73" s="243">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243">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243">
        <f t="shared" si="27"/>
        <v>1.4</v>
      </c>
      <c r="L73" s="243">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243">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2.6</v>
      </c>
      <c r="N73" s="243">
        <f t="shared" si="28"/>
        <v>2.4000000000000004</v>
      </c>
      <c r="O73" s="243">
        <f t="shared" si="29"/>
        <v>1.8333333333333333</v>
      </c>
      <c r="P73" s="243">
        <f>IF(B73="Regional crisis",VLOOKUP(C73,'Regional Crises'!$B$1:$R$69,12,FALSE),VLOOKUP(E73,'Country Indicator Data'!$B$4:$I$300,8,FALSE))</f>
        <v>4</v>
      </c>
      <c r="Q73" s="243">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243">
        <f t="shared" si="30"/>
        <v>4.5</v>
      </c>
      <c r="S73" s="243">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243">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3.2</v>
      </c>
      <c r="U73" s="243">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2.5</v>
      </c>
      <c r="V73" s="243">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1.9</v>
      </c>
      <c r="W73" s="243">
        <f t="shared" si="31"/>
        <v>2.8</v>
      </c>
      <c r="X73" s="243">
        <f t="shared" si="32"/>
        <v>3</v>
      </c>
      <c r="Y73" s="250">
        <f>IF('Core Indicators'!FC70="x","x",IF('Core Indicators'!FC70&gt;=5,5,IF('Core Indicators'!FC70&gt;=4,4,IF('Core Indicators'!FC70&gt;=3,3,IF('Core Indicators'!FC70&gt;=2,2,IF('Core Indicators'!FC70&gt;=1,1,0))))))</f>
        <v>5</v>
      </c>
      <c r="Z73" s="243">
        <f t="shared" si="33"/>
        <v>5</v>
      </c>
      <c r="AA73" s="250">
        <f>'Crisis Indicator Data'!Y70</f>
        <v>0</v>
      </c>
      <c r="AB73" s="250">
        <f>'Crisis Indicator Data'!Z70</f>
        <v>2</v>
      </c>
      <c r="AC73" s="250">
        <f>'Crisis Indicator Data'!AA70</f>
        <v>0</v>
      </c>
      <c r="AD73" s="250">
        <f>'Crisis Indicator Data'!AB70</f>
        <v>0</v>
      </c>
      <c r="AE73" s="250">
        <f t="shared" si="34"/>
        <v>2</v>
      </c>
      <c r="AF73" s="250">
        <f>'Crisis Indicator Data'!AC70</f>
        <v>2</v>
      </c>
      <c r="AG73" s="250">
        <f>'Crisis Indicator Data'!AD70</f>
        <v>1</v>
      </c>
      <c r="AH73" s="250">
        <f t="shared" si="35"/>
        <v>3</v>
      </c>
      <c r="AI73" s="250">
        <f>'Crisis Indicator Data'!AE70</f>
        <v>1</v>
      </c>
      <c r="AJ73" s="250">
        <f>'Crisis Indicator Data'!AF70</f>
        <v>0</v>
      </c>
      <c r="AK73" s="250">
        <f>'Crisis Indicator Data'!AG70</f>
        <v>2</v>
      </c>
      <c r="AL73" s="250">
        <f t="shared" si="36"/>
        <v>3</v>
      </c>
      <c r="AM73" s="243">
        <f t="shared" si="37"/>
        <v>3</v>
      </c>
      <c r="AN73" s="243">
        <f t="shared" si="38"/>
        <v>4</v>
      </c>
    </row>
    <row r="74" spans="1:40" ht="13.5" customHeight="1" x14ac:dyDescent="0.35">
      <c r="A74" s="149" t="str">
        <f>'Crisis Indicator Data'!A71</f>
        <v>Criminal Violence in Mexico</v>
      </c>
      <c r="B74" s="150" t="str">
        <f>'Crisis Indicator Data'!B71</f>
        <v>Other type of violence</v>
      </c>
      <c r="C74" s="150" t="str">
        <f>'Crisis Indicator Data'!C71</f>
        <v>MEX002</v>
      </c>
      <c r="D74" s="150" t="str">
        <f>'Crisis Indicator Data'!D71</f>
        <v>Mexico</v>
      </c>
      <c r="E74" s="151" t="str">
        <f>'Crisis Indicator Data'!E71</f>
        <v>MEX</v>
      </c>
      <c r="F74" s="243">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243">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243">
        <f t="shared" si="26"/>
        <v>1.7</v>
      </c>
      <c r="I74" s="243">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243">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243">
        <f t="shared" si="27"/>
        <v>1.4</v>
      </c>
      <c r="L74" s="243">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243">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243">
        <f t="shared" si="28"/>
        <v>2.4000000000000004</v>
      </c>
      <c r="O74" s="243">
        <f t="shared" si="29"/>
        <v>1.8333333333333333</v>
      </c>
      <c r="P74" s="243">
        <f>IF(B74="Regional crisis",VLOOKUP(C74,'Regional Crises'!$B$1:$R$69,12,FALSE),VLOOKUP(E74,'Country Indicator Data'!$B$4:$I$300,8,FALSE))</f>
        <v>4</v>
      </c>
      <c r="Q74" s="243">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243">
        <f t="shared" si="30"/>
        <v>4.5</v>
      </c>
      <c r="S74" s="243">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243">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243">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243">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243">
        <f t="shared" si="31"/>
        <v>2.8</v>
      </c>
      <c r="X74" s="243">
        <f t="shared" si="32"/>
        <v>3</v>
      </c>
      <c r="Y74" s="250">
        <f>IF('Core Indicators'!FC71="x","x",IF('Core Indicators'!FC71&gt;=5,5,IF('Core Indicators'!FC71&gt;=4,4,IF('Core Indicators'!FC71&gt;=3,3,IF('Core Indicators'!FC71&gt;=2,2,IF('Core Indicators'!FC71&gt;=1,1,0))))))</f>
        <v>5</v>
      </c>
      <c r="Z74" s="243">
        <f t="shared" si="33"/>
        <v>5</v>
      </c>
      <c r="AA74" s="250">
        <f>'Crisis Indicator Data'!Y71</f>
        <v>0</v>
      </c>
      <c r="AB74" s="250">
        <f>'Crisis Indicator Data'!Z71</f>
        <v>2</v>
      </c>
      <c r="AC74" s="250">
        <f>'Crisis Indicator Data'!AA71</f>
        <v>1</v>
      </c>
      <c r="AD74" s="250">
        <f>'Crisis Indicator Data'!AB71</f>
        <v>0</v>
      </c>
      <c r="AE74" s="250">
        <f t="shared" si="34"/>
        <v>2</v>
      </c>
      <c r="AF74" s="250">
        <f>'Crisis Indicator Data'!AC71</f>
        <v>2</v>
      </c>
      <c r="AG74" s="250">
        <f>'Crisis Indicator Data'!AD71</f>
        <v>1</v>
      </c>
      <c r="AH74" s="250">
        <f t="shared" si="35"/>
        <v>3</v>
      </c>
      <c r="AI74" s="250">
        <f>'Crisis Indicator Data'!AE71</f>
        <v>1</v>
      </c>
      <c r="AJ74" s="250">
        <f>'Crisis Indicator Data'!AF71</f>
        <v>0</v>
      </c>
      <c r="AK74" s="250">
        <f>'Crisis Indicator Data'!AG71</f>
        <v>2</v>
      </c>
      <c r="AL74" s="250">
        <f t="shared" si="36"/>
        <v>3</v>
      </c>
      <c r="AM74" s="243">
        <f t="shared" si="37"/>
        <v>3</v>
      </c>
      <c r="AN74" s="243">
        <f t="shared" si="38"/>
        <v>4</v>
      </c>
    </row>
    <row r="75" spans="1:40" ht="13.5" customHeight="1" x14ac:dyDescent="0.35">
      <c r="A75" s="149" t="str">
        <f>'Crisis Indicator Data'!A72</f>
        <v>Mixed Migration in Mexico</v>
      </c>
      <c r="B75" s="150" t="str">
        <f>'Crisis Indicator Data'!B72</f>
        <v>International displacement</v>
      </c>
      <c r="C75" s="150" t="str">
        <f>'Crisis Indicator Data'!C72</f>
        <v>MEX003</v>
      </c>
      <c r="D75" s="150" t="str">
        <f>'Crisis Indicator Data'!D72</f>
        <v>Mexico</v>
      </c>
      <c r="E75" s="151" t="str">
        <f>'Crisis Indicator Data'!E72</f>
        <v>MEX</v>
      </c>
      <c r="F75" s="243">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1.4</v>
      </c>
      <c r="G75" s="243">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43">
        <f t="shared" si="26"/>
        <v>1.7</v>
      </c>
      <c r="I75" s="243">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1.7</v>
      </c>
      <c r="J75" s="243">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243">
        <f t="shared" si="27"/>
        <v>1.4</v>
      </c>
      <c r="L75" s="243">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2.2000000000000002</v>
      </c>
      <c r="M75" s="243">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2.6</v>
      </c>
      <c r="N75" s="243">
        <f t="shared" si="28"/>
        <v>2.4000000000000004</v>
      </c>
      <c r="O75" s="243">
        <f t="shared" si="29"/>
        <v>1.8333333333333333</v>
      </c>
      <c r="P75" s="243">
        <f>IF(B75="Regional crisis",VLOOKUP(C75,'Regional Crises'!$B$1:$R$69,12,FALSE),VLOOKUP(E75,'Country Indicator Data'!$B$4:$I$300,8,FALSE))</f>
        <v>4</v>
      </c>
      <c r="Q75" s="243">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243">
        <f t="shared" si="30"/>
        <v>4.5</v>
      </c>
      <c r="S75" s="243">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43">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3.2</v>
      </c>
      <c r="U75" s="243">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2.5</v>
      </c>
      <c r="V75" s="243">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1.9</v>
      </c>
      <c r="W75" s="243">
        <f t="shared" si="31"/>
        <v>2.8</v>
      </c>
      <c r="X75" s="243">
        <f t="shared" si="32"/>
        <v>3</v>
      </c>
      <c r="Y75" s="250">
        <f>IF('Core Indicators'!FC72="x","x",IF('Core Indicators'!FC72&gt;=5,5,IF('Core Indicators'!FC72&gt;=4,4,IF('Core Indicators'!FC72&gt;=3,3,IF('Core Indicators'!FC72&gt;=2,2,IF('Core Indicators'!FC72&gt;=1,1,0))))))</f>
        <v>3</v>
      </c>
      <c r="Z75" s="243">
        <f t="shared" si="33"/>
        <v>3</v>
      </c>
      <c r="AA75" s="250">
        <f>'Crisis Indicator Data'!Y72</f>
        <v>0</v>
      </c>
      <c r="AB75" s="250">
        <f>'Crisis Indicator Data'!Z72</f>
        <v>2</v>
      </c>
      <c r="AC75" s="250">
        <f>'Crisis Indicator Data'!AA72</f>
        <v>0</v>
      </c>
      <c r="AD75" s="250">
        <f>'Crisis Indicator Data'!AB72</f>
        <v>0</v>
      </c>
      <c r="AE75" s="250">
        <f t="shared" si="34"/>
        <v>2</v>
      </c>
      <c r="AF75" s="250">
        <f>'Crisis Indicator Data'!AC72</f>
        <v>2</v>
      </c>
      <c r="AG75" s="250">
        <f>'Crisis Indicator Data'!AD72</f>
        <v>1</v>
      </c>
      <c r="AH75" s="250">
        <f t="shared" si="35"/>
        <v>3</v>
      </c>
      <c r="AI75" s="250">
        <f>'Crisis Indicator Data'!AE72</f>
        <v>1</v>
      </c>
      <c r="AJ75" s="250">
        <f>'Crisis Indicator Data'!AF72</f>
        <v>0</v>
      </c>
      <c r="AK75" s="250">
        <f>'Crisis Indicator Data'!AG72</f>
        <v>2</v>
      </c>
      <c r="AL75" s="250">
        <f t="shared" si="36"/>
        <v>3</v>
      </c>
      <c r="AM75" s="243">
        <f t="shared" si="37"/>
        <v>3</v>
      </c>
      <c r="AN75" s="243">
        <f t="shared" si="38"/>
        <v>3</v>
      </c>
    </row>
    <row r="76" spans="1:40" ht="13.5" customHeight="1" x14ac:dyDescent="0.35">
      <c r="A76" s="149" t="str">
        <f>'Crisis Indicator Data'!A73</f>
        <v>Complex crisis in Mali</v>
      </c>
      <c r="B76" s="150" t="str">
        <f>'Crisis Indicator Data'!B73</f>
        <v>Complex crisis</v>
      </c>
      <c r="C76" s="150" t="str">
        <f>'Crisis Indicator Data'!C73</f>
        <v>MLI001</v>
      </c>
      <c r="D76" s="150" t="str">
        <f>'Crisis Indicator Data'!D73</f>
        <v>Mali</v>
      </c>
      <c r="E76" s="151" t="str">
        <f>'Crisis Indicator Data'!E73</f>
        <v>MLI</v>
      </c>
      <c r="F76" s="243">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0.7</v>
      </c>
      <c r="G76" s="243">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243">
        <f t="shared" si="26"/>
        <v>1.4</v>
      </c>
      <c r="I76" s="243">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0.9</v>
      </c>
      <c r="J76" s="243">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v>
      </c>
      <c r="K76" s="243">
        <f t="shared" si="27"/>
        <v>0.45</v>
      </c>
      <c r="L76" s="243">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4.5</v>
      </c>
      <c r="M76" s="243">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v>
      </c>
      <c r="N76" s="243">
        <f t="shared" si="28"/>
        <v>2.75</v>
      </c>
      <c r="O76" s="243">
        <f t="shared" si="29"/>
        <v>1.5333333333333332</v>
      </c>
      <c r="P76" s="243">
        <f>IF(B76="Regional crisis",VLOOKUP(C76,'Regional Crises'!$B$1:$R$69,12,FALSE),VLOOKUP(E76,'Country Indicator Data'!$B$4:$I$300,8,FALSE))</f>
        <v>5</v>
      </c>
      <c r="Q76" s="243">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4.3</v>
      </c>
      <c r="R76" s="243">
        <f t="shared" si="30"/>
        <v>4.6500000000000004</v>
      </c>
      <c r="S76" s="243">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43">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3.3</v>
      </c>
      <c r="U76" s="243">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2.8</v>
      </c>
      <c r="V76" s="243">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v>
      </c>
      <c r="W76" s="243">
        <f t="shared" si="31"/>
        <v>3.2</v>
      </c>
      <c r="X76" s="243">
        <f t="shared" si="32"/>
        <v>3.1</v>
      </c>
      <c r="Y76" s="250">
        <f>IF('Core Indicators'!FC73="x","x",IF('Core Indicators'!FC73&gt;=5,5,IF('Core Indicators'!FC73&gt;=4,4,IF('Core Indicators'!FC73&gt;=3,3,IF('Core Indicators'!FC73&gt;=2,2,IF('Core Indicators'!FC73&gt;=1,1,0))))))</f>
        <v>5</v>
      </c>
      <c r="Z76" s="243">
        <f t="shared" si="33"/>
        <v>5</v>
      </c>
      <c r="AA76" s="250">
        <f>'Crisis Indicator Data'!Y73</f>
        <v>1</v>
      </c>
      <c r="AB76" s="250">
        <f>'Crisis Indicator Data'!Z73</f>
        <v>3</v>
      </c>
      <c r="AC76" s="250">
        <f>'Crisis Indicator Data'!AA73</f>
        <v>3</v>
      </c>
      <c r="AD76" s="250">
        <f>'Crisis Indicator Data'!AB73</f>
        <v>1</v>
      </c>
      <c r="AE76" s="250">
        <f t="shared" si="34"/>
        <v>4</v>
      </c>
      <c r="AF76" s="250">
        <f>'Crisis Indicator Data'!AC73</f>
        <v>2</v>
      </c>
      <c r="AG76" s="250">
        <f>'Crisis Indicator Data'!AD73</f>
        <v>3</v>
      </c>
      <c r="AH76" s="250">
        <f t="shared" si="35"/>
        <v>5</v>
      </c>
      <c r="AI76" s="250">
        <f>'Crisis Indicator Data'!AE73</f>
        <v>2</v>
      </c>
      <c r="AJ76" s="250">
        <f>'Crisis Indicator Data'!AF73</f>
        <v>1</v>
      </c>
      <c r="AK76" s="250">
        <f>'Crisis Indicator Data'!AG73</f>
        <v>2</v>
      </c>
      <c r="AL76" s="250">
        <f t="shared" si="36"/>
        <v>4</v>
      </c>
      <c r="AM76" s="243">
        <f t="shared" si="37"/>
        <v>4</v>
      </c>
      <c r="AN76" s="243">
        <f t="shared" si="38"/>
        <v>4.5</v>
      </c>
    </row>
    <row r="77" spans="1:40" ht="13.5" customHeight="1" x14ac:dyDescent="0.35">
      <c r="A77" s="149" t="str">
        <f>'Crisis Indicator Data'!A74</f>
        <v>Multiple crises in Myanmar</v>
      </c>
      <c r="B77" s="150" t="str">
        <f>'Crisis Indicator Data'!B74</f>
        <v>Multiple crises country</v>
      </c>
      <c r="C77" s="150" t="str">
        <f>'Crisis Indicator Data'!C74</f>
        <v>MMR001</v>
      </c>
      <c r="D77" s="150" t="str">
        <f>'Crisis Indicator Data'!D74</f>
        <v>Myanmar</v>
      </c>
      <c r="E77" s="151" t="str">
        <f>'Crisis Indicator Data'!E74</f>
        <v>MMR</v>
      </c>
      <c r="F77" s="243">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243">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3.4</v>
      </c>
      <c r="H77" s="243">
        <f t="shared" si="26"/>
        <v>4.2</v>
      </c>
      <c r="I77" s="243">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243">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243">
        <f t="shared" si="27"/>
        <v>2.8</v>
      </c>
      <c r="L77" s="243">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243">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243">
        <f t="shared" si="28"/>
        <v>1.9</v>
      </c>
      <c r="O77" s="243">
        <f t="shared" si="29"/>
        <v>2.9666666666666668</v>
      </c>
      <c r="P77" s="243">
        <f>IF(B77="Regional crisis",VLOOKUP(C77,'Regional Crises'!$B$1:$R$69,12,FALSE),VLOOKUP(E77,'Country Indicator Data'!$B$4:$I$300,8,FALSE))</f>
        <v>5</v>
      </c>
      <c r="Q77" s="243">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243">
        <f t="shared" si="30"/>
        <v>5</v>
      </c>
      <c r="S77" s="243">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243">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3.6</v>
      </c>
      <c r="U77" s="243">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3.6</v>
      </c>
      <c r="V77" s="243">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3.5</v>
      </c>
      <c r="W77" s="243">
        <f t="shared" si="31"/>
        <v>3.6</v>
      </c>
      <c r="X77" s="243">
        <f t="shared" si="32"/>
        <v>3.9</v>
      </c>
      <c r="Y77" s="250">
        <f>IF('Core Indicators'!FC74="x","x",IF('Core Indicators'!FC74&gt;=5,5,IF('Core Indicators'!FC74&gt;=4,4,IF('Core Indicators'!FC74&gt;=3,3,IF('Core Indicators'!FC74&gt;=2,2,IF('Core Indicators'!FC74&gt;=1,1,0))))))</f>
        <v>4</v>
      </c>
      <c r="Z77" s="243">
        <f t="shared" si="33"/>
        <v>4</v>
      </c>
      <c r="AA77" s="250">
        <f>'Crisis Indicator Data'!Y74</f>
        <v>2</v>
      </c>
      <c r="AB77" s="250">
        <f>'Crisis Indicator Data'!Z74</f>
        <v>3</v>
      </c>
      <c r="AC77" s="250">
        <f>'Crisis Indicator Data'!AA74</f>
        <v>2</v>
      </c>
      <c r="AD77" s="250">
        <f>'Crisis Indicator Data'!AB74</f>
        <v>3</v>
      </c>
      <c r="AE77" s="250">
        <f t="shared" si="34"/>
        <v>5</v>
      </c>
      <c r="AF77" s="250">
        <f>'Crisis Indicator Data'!AC74</f>
        <v>2</v>
      </c>
      <c r="AG77" s="250">
        <f>'Crisis Indicator Data'!AD74</f>
        <v>2</v>
      </c>
      <c r="AH77" s="250">
        <f t="shared" si="35"/>
        <v>4</v>
      </c>
      <c r="AI77" s="250">
        <f>'Crisis Indicator Data'!AE74</f>
        <v>3</v>
      </c>
      <c r="AJ77" s="250">
        <f>'Crisis Indicator Data'!AF74</f>
        <v>1</v>
      </c>
      <c r="AK77" s="250">
        <f>'Crisis Indicator Data'!AG74</f>
        <v>3</v>
      </c>
      <c r="AL77" s="250">
        <f t="shared" si="36"/>
        <v>5</v>
      </c>
      <c r="AM77" s="243">
        <f t="shared" si="37"/>
        <v>5</v>
      </c>
      <c r="AN77" s="243">
        <f t="shared" si="38"/>
        <v>4.5</v>
      </c>
    </row>
    <row r="78" spans="1:40" ht="13.5" customHeight="1" x14ac:dyDescent="0.35">
      <c r="A78" s="149" t="str">
        <f>'Crisis Indicator Data'!A75</f>
        <v>Rakhine Conflict</v>
      </c>
      <c r="B78" s="150" t="str">
        <f>'Crisis Indicator Data'!B75</f>
        <v>Conflict</v>
      </c>
      <c r="C78" s="150" t="str">
        <f>'Crisis Indicator Data'!C75</f>
        <v>MMR002</v>
      </c>
      <c r="D78" s="150" t="str">
        <f>'Crisis Indicator Data'!D75</f>
        <v>Myanmar</v>
      </c>
      <c r="E78" s="151" t="str">
        <f>'Crisis Indicator Data'!E75</f>
        <v>MMR</v>
      </c>
      <c r="F78" s="243">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243">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243">
        <f t="shared" si="26"/>
        <v>4.2</v>
      </c>
      <c r="I78" s="243">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243">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243">
        <f t="shared" si="27"/>
        <v>2.8</v>
      </c>
      <c r="L78" s="243">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243">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243">
        <f t="shared" si="28"/>
        <v>1.9</v>
      </c>
      <c r="O78" s="243">
        <f t="shared" si="29"/>
        <v>2.9666666666666668</v>
      </c>
      <c r="P78" s="243">
        <f>IF(B78="Regional crisis",VLOOKUP(C78,'Regional Crises'!$B$1:$R$69,12,FALSE),VLOOKUP(E78,'Country Indicator Data'!$B$4:$I$300,8,FALSE))</f>
        <v>5</v>
      </c>
      <c r="Q78" s="243">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43">
        <f t="shared" si="30"/>
        <v>5</v>
      </c>
      <c r="S78" s="243">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243">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243">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243">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243">
        <f t="shared" si="31"/>
        <v>3.6</v>
      </c>
      <c r="X78" s="243">
        <f t="shared" si="32"/>
        <v>3.9</v>
      </c>
      <c r="Y78" s="250">
        <f>IF('Core Indicators'!FC75="x","x",IF('Core Indicators'!FC75&gt;=5,5,IF('Core Indicators'!FC75&gt;=4,4,IF('Core Indicators'!FC75&gt;=3,3,IF('Core Indicators'!FC75&gt;=2,2,IF('Core Indicators'!FC75&gt;=1,1,0))))))</f>
        <v>4</v>
      </c>
      <c r="Z78" s="243">
        <f t="shared" si="33"/>
        <v>4</v>
      </c>
      <c r="AA78" s="250">
        <f>'Crisis Indicator Data'!Y75</f>
        <v>2</v>
      </c>
      <c r="AB78" s="250">
        <f>'Crisis Indicator Data'!Z75</f>
        <v>3</v>
      </c>
      <c r="AC78" s="250">
        <f>'Crisis Indicator Data'!AA75</f>
        <v>2</v>
      </c>
      <c r="AD78" s="250">
        <f>'Crisis Indicator Data'!AB75</f>
        <v>3</v>
      </c>
      <c r="AE78" s="250">
        <f t="shared" si="34"/>
        <v>5</v>
      </c>
      <c r="AF78" s="250">
        <f>'Crisis Indicator Data'!AC75</f>
        <v>2</v>
      </c>
      <c r="AG78" s="250">
        <f>'Crisis Indicator Data'!AD75</f>
        <v>3</v>
      </c>
      <c r="AH78" s="250">
        <f t="shared" si="35"/>
        <v>5</v>
      </c>
      <c r="AI78" s="250">
        <f>'Crisis Indicator Data'!AE75</f>
        <v>3</v>
      </c>
      <c r="AJ78" s="250">
        <f>'Crisis Indicator Data'!AF75</f>
        <v>1</v>
      </c>
      <c r="AK78" s="250">
        <f>'Crisis Indicator Data'!AG75</f>
        <v>3</v>
      </c>
      <c r="AL78" s="250">
        <f t="shared" si="36"/>
        <v>5</v>
      </c>
      <c r="AM78" s="243">
        <f t="shared" si="37"/>
        <v>5</v>
      </c>
      <c r="AN78" s="243">
        <f t="shared" si="38"/>
        <v>4.5</v>
      </c>
    </row>
    <row r="79" spans="1:40" ht="13.5" customHeight="1" x14ac:dyDescent="0.35">
      <c r="A79" s="149" t="str">
        <f>'Crisis Indicator Data'!A76</f>
        <v>Kachin and Shan Conflict</v>
      </c>
      <c r="B79" s="150" t="str">
        <f>'Crisis Indicator Data'!B76</f>
        <v>Conflict</v>
      </c>
      <c r="C79" s="150" t="str">
        <f>'Crisis Indicator Data'!C76</f>
        <v>MMR003</v>
      </c>
      <c r="D79" s="150" t="str">
        <f>'Crisis Indicator Data'!D76</f>
        <v>Myanmar</v>
      </c>
      <c r="E79" s="151" t="str">
        <f>'Crisis Indicator Data'!E76</f>
        <v>MMR</v>
      </c>
      <c r="F79" s="243">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243">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243">
        <f t="shared" si="26"/>
        <v>4.2</v>
      </c>
      <c r="I79" s="243">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243">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243">
        <f t="shared" si="27"/>
        <v>2.8</v>
      </c>
      <c r="L79" s="243">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243">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243">
        <f t="shared" si="28"/>
        <v>1.9</v>
      </c>
      <c r="O79" s="243">
        <f t="shared" si="29"/>
        <v>2.9666666666666668</v>
      </c>
      <c r="P79" s="243">
        <f>IF(B79="Regional crisis",VLOOKUP(C79,'Regional Crises'!$B$1:$R$69,12,FALSE),VLOOKUP(E79,'Country Indicator Data'!$B$4:$I$300,8,FALSE))</f>
        <v>5</v>
      </c>
      <c r="Q79" s="243">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43">
        <f t="shared" si="30"/>
        <v>5</v>
      </c>
      <c r="S79" s="243">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243">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243">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243">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243">
        <f t="shared" si="31"/>
        <v>3.6</v>
      </c>
      <c r="X79" s="243">
        <f t="shared" si="32"/>
        <v>3.9</v>
      </c>
      <c r="Y79" s="250">
        <f>IF('Core Indicators'!FC76="x","x",IF('Core Indicators'!FC76&gt;=5,5,IF('Core Indicators'!FC76&gt;=4,4,IF('Core Indicators'!FC76&gt;=3,3,IF('Core Indicators'!FC76&gt;=2,2,IF('Core Indicators'!FC76&gt;=1,1,0))))))</f>
        <v>3</v>
      </c>
      <c r="Z79" s="243">
        <f t="shared" si="33"/>
        <v>3</v>
      </c>
      <c r="AA79" s="250">
        <f>'Crisis Indicator Data'!Y76</f>
        <v>2</v>
      </c>
      <c r="AB79" s="250">
        <f>'Crisis Indicator Data'!Z76</f>
        <v>3</v>
      </c>
      <c r="AC79" s="250">
        <f>'Crisis Indicator Data'!AA76</f>
        <v>2</v>
      </c>
      <c r="AD79" s="250">
        <f>'Crisis Indicator Data'!AB76</f>
        <v>3</v>
      </c>
      <c r="AE79" s="250">
        <f t="shared" si="34"/>
        <v>5</v>
      </c>
      <c r="AF79" s="250">
        <f>'Crisis Indicator Data'!AC76</f>
        <v>2</v>
      </c>
      <c r="AG79" s="250">
        <f>'Crisis Indicator Data'!AD76</f>
        <v>2</v>
      </c>
      <c r="AH79" s="250">
        <f t="shared" si="35"/>
        <v>4</v>
      </c>
      <c r="AI79" s="250">
        <f>'Crisis Indicator Data'!AE76</f>
        <v>3</v>
      </c>
      <c r="AJ79" s="250">
        <f>'Crisis Indicator Data'!AF76</f>
        <v>1</v>
      </c>
      <c r="AK79" s="250">
        <f>'Crisis Indicator Data'!AG76</f>
        <v>3</v>
      </c>
      <c r="AL79" s="250">
        <f t="shared" si="36"/>
        <v>5</v>
      </c>
      <c r="AM79" s="243">
        <f t="shared" si="37"/>
        <v>5</v>
      </c>
      <c r="AN79" s="243">
        <f t="shared" si="38"/>
        <v>4</v>
      </c>
    </row>
    <row r="80" spans="1:40" ht="13.5" customHeight="1" x14ac:dyDescent="0.35">
      <c r="A80" s="149" t="str">
        <f>'Crisis Indicator Data'!A77</f>
        <v>Post-coup conflict in Myanmar</v>
      </c>
      <c r="B80" s="150" t="str">
        <f>'Crisis Indicator Data'!B77</f>
        <v>Conflict</v>
      </c>
      <c r="C80" s="150" t="str">
        <f>'Crisis Indicator Data'!C77</f>
        <v>MMR004</v>
      </c>
      <c r="D80" s="150" t="str">
        <f>'Crisis Indicator Data'!D77</f>
        <v>Myanmar</v>
      </c>
      <c r="E80" s="151" t="str">
        <f>'Crisis Indicator Data'!E77</f>
        <v>MMR</v>
      </c>
      <c r="F80" s="243">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243">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243">
        <f t="shared" si="26"/>
        <v>4.2</v>
      </c>
      <c r="I80" s="243">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243">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243">
        <f t="shared" si="27"/>
        <v>2.8</v>
      </c>
      <c r="L80" s="243">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243">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243">
        <f t="shared" si="28"/>
        <v>1.9</v>
      </c>
      <c r="O80" s="243">
        <f t="shared" si="29"/>
        <v>2.9666666666666668</v>
      </c>
      <c r="P80" s="243">
        <f>IF(B80="Regional crisis",VLOOKUP(C80,'Regional Crises'!$B$1:$R$69,12,FALSE),VLOOKUP(E80,'Country Indicator Data'!$B$4:$I$300,8,FALSE))</f>
        <v>5</v>
      </c>
      <c r="Q80" s="243">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43">
        <f t="shared" si="30"/>
        <v>5</v>
      </c>
      <c r="S80" s="243">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43">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243">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243">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243">
        <f t="shared" si="31"/>
        <v>3.6</v>
      </c>
      <c r="X80" s="243">
        <f t="shared" si="32"/>
        <v>3.9</v>
      </c>
      <c r="Y80" s="250">
        <f>IF('Core Indicators'!FC77="x","x",IF('Core Indicators'!FC77&gt;=5,5,IF('Core Indicators'!FC77&gt;=4,4,IF('Core Indicators'!FC77&gt;=3,3,IF('Core Indicators'!FC77&gt;=2,2,IF('Core Indicators'!FC77&gt;=1,1,0))))))</f>
        <v>3</v>
      </c>
      <c r="Z80" s="243">
        <f t="shared" si="33"/>
        <v>3</v>
      </c>
      <c r="AA80" s="250">
        <f>'Crisis Indicator Data'!Y77</f>
        <v>2</v>
      </c>
      <c r="AB80" s="250">
        <f>'Crisis Indicator Data'!Z77</f>
        <v>3</v>
      </c>
      <c r="AC80" s="250">
        <f>'Crisis Indicator Data'!AA77</f>
        <v>2</v>
      </c>
      <c r="AD80" s="250">
        <f>'Crisis Indicator Data'!AB77</f>
        <v>3</v>
      </c>
      <c r="AE80" s="250">
        <f t="shared" si="34"/>
        <v>5</v>
      </c>
      <c r="AF80" s="250">
        <f>'Crisis Indicator Data'!AC77</f>
        <v>2</v>
      </c>
      <c r="AG80" s="250">
        <f>'Crisis Indicator Data'!AD77</f>
        <v>3</v>
      </c>
      <c r="AH80" s="250">
        <f t="shared" si="35"/>
        <v>5</v>
      </c>
      <c r="AI80" s="250">
        <f>'Crisis Indicator Data'!AE77</f>
        <v>3</v>
      </c>
      <c r="AJ80" s="250">
        <f>'Crisis Indicator Data'!AF77</f>
        <v>1</v>
      </c>
      <c r="AK80" s="250">
        <f>'Crisis Indicator Data'!AG77</f>
        <v>3</v>
      </c>
      <c r="AL80" s="250">
        <f t="shared" si="36"/>
        <v>5</v>
      </c>
      <c r="AM80" s="243">
        <f t="shared" si="37"/>
        <v>5</v>
      </c>
      <c r="AN80" s="243">
        <f t="shared" si="38"/>
        <v>4</v>
      </c>
    </row>
    <row r="81" spans="1:40" ht="13.5" customHeight="1" x14ac:dyDescent="0.35">
      <c r="A81" s="149" t="str">
        <f>'Crisis Indicator Data'!A78</f>
        <v>Multiple Crises in Mozambique</v>
      </c>
      <c r="B81" s="150" t="str">
        <f>'Crisis Indicator Data'!B78</f>
        <v>Multiple crises country</v>
      </c>
      <c r="C81" s="150" t="str">
        <f>'Crisis Indicator Data'!C78</f>
        <v>MOZ001</v>
      </c>
      <c r="D81" s="150" t="str">
        <f>'Crisis Indicator Data'!D78</f>
        <v>Mozambique</v>
      </c>
      <c r="E81" s="151" t="str">
        <f>'Crisis Indicator Data'!E78</f>
        <v>MOZ</v>
      </c>
      <c r="F81" s="243">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2.5</v>
      </c>
      <c r="G81" s="243">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2.8</v>
      </c>
      <c r="H81" s="243">
        <f t="shared" si="26"/>
        <v>2.65</v>
      </c>
      <c r="I81" s="243">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4.5</v>
      </c>
      <c r="J81" s="243">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1.7</v>
      </c>
      <c r="K81" s="243">
        <f t="shared" si="27"/>
        <v>3.1</v>
      </c>
      <c r="L81" s="243">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3.8</v>
      </c>
      <c r="M81" s="243">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3.6</v>
      </c>
      <c r="N81" s="243">
        <f t="shared" si="28"/>
        <v>3.7</v>
      </c>
      <c r="O81" s="243">
        <f t="shared" si="29"/>
        <v>3.15</v>
      </c>
      <c r="P81" s="243">
        <f>IF(B81="Regional crisis",VLOOKUP(C81,'Regional Crises'!$B$1:$R$69,12,FALSE),VLOOKUP(E81,'Country Indicator Data'!$B$4:$I$300,8,FALSE))</f>
        <v>5</v>
      </c>
      <c r="Q81" s="243">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4</v>
      </c>
      <c r="R81" s="243">
        <f t="shared" si="30"/>
        <v>4.5</v>
      </c>
      <c r="S81" s="243">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243">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243">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3.5</v>
      </c>
      <c r="V81" s="243">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2.8</v>
      </c>
      <c r="W81" s="243">
        <f t="shared" si="31"/>
        <v>3.4</v>
      </c>
      <c r="X81" s="243">
        <f t="shared" si="32"/>
        <v>3.7</v>
      </c>
      <c r="Y81" s="250">
        <f>IF('Core Indicators'!FC78="x","x",IF('Core Indicators'!FC78&gt;=5,5,IF('Core Indicators'!FC78&gt;=4,4,IF('Core Indicators'!FC78&gt;=3,3,IF('Core Indicators'!FC78&gt;=2,2,IF('Core Indicators'!FC78&gt;=1,1,0))))))</f>
        <v>5</v>
      </c>
      <c r="Z81" s="243">
        <f t="shared" si="33"/>
        <v>5</v>
      </c>
      <c r="AA81" s="250">
        <f>'Crisis Indicator Data'!Y78</f>
        <v>1</v>
      </c>
      <c r="AB81" s="250">
        <f>'Crisis Indicator Data'!Z78</f>
        <v>1</v>
      </c>
      <c r="AC81" s="250">
        <f>'Crisis Indicator Data'!AA78</f>
        <v>1</v>
      </c>
      <c r="AD81" s="250">
        <f>'Crisis Indicator Data'!AB78</f>
        <v>0</v>
      </c>
      <c r="AE81" s="250">
        <f t="shared" si="34"/>
        <v>2</v>
      </c>
      <c r="AF81" s="250">
        <f>'Crisis Indicator Data'!AC78</f>
        <v>0</v>
      </c>
      <c r="AG81" s="250">
        <f>'Crisis Indicator Data'!AD78</f>
        <v>2</v>
      </c>
      <c r="AH81" s="250">
        <f t="shared" si="35"/>
        <v>2</v>
      </c>
      <c r="AI81" s="250">
        <f>'Crisis Indicator Data'!AE78</f>
        <v>1</v>
      </c>
      <c r="AJ81" s="250">
        <f>'Crisis Indicator Data'!AF78</f>
        <v>1</v>
      </c>
      <c r="AK81" s="250">
        <f>'Crisis Indicator Data'!AG78</f>
        <v>3</v>
      </c>
      <c r="AL81" s="250">
        <f t="shared" si="36"/>
        <v>4</v>
      </c>
      <c r="AM81" s="243">
        <f t="shared" si="37"/>
        <v>3</v>
      </c>
      <c r="AN81" s="243">
        <f t="shared" si="38"/>
        <v>4</v>
      </c>
    </row>
    <row r="82" spans="1:40" ht="13.5" customHeight="1" x14ac:dyDescent="0.35">
      <c r="A82" s="149" t="str">
        <f>'Crisis Indicator Data'!A79</f>
        <v>Cabo Delgado Islamist Insurgency</v>
      </c>
      <c r="B82" s="150" t="str">
        <f>'Crisis Indicator Data'!B79</f>
        <v>Other type of violence</v>
      </c>
      <c r="C82" s="150" t="str">
        <f>'Crisis Indicator Data'!C79</f>
        <v>MOZ004</v>
      </c>
      <c r="D82" s="150" t="str">
        <f>'Crisis Indicator Data'!D79</f>
        <v>Mozambique</v>
      </c>
      <c r="E82" s="151" t="str">
        <f>'Crisis Indicator Data'!E79</f>
        <v>MOZ</v>
      </c>
      <c r="F82" s="243">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243">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2.8</v>
      </c>
      <c r="H82" s="243">
        <f t="shared" si="26"/>
        <v>2.65</v>
      </c>
      <c r="I82" s="243">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4.5</v>
      </c>
      <c r="J82" s="243">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1.7</v>
      </c>
      <c r="K82" s="243">
        <f t="shared" si="27"/>
        <v>3.1</v>
      </c>
      <c r="L82" s="243">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3.8</v>
      </c>
      <c r="M82" s="243">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3.6</v>
      </c>
      <c r="N82" s="243">
        <f t="shared" si="28"/>
        <v>3.7</v>
      </c>
      <c r="O82" s="243">
        <f t="shared" si="29"/>
        <v>3.15</v>
      </c>
      <c r="P82" s="243">
        <f>IF(B82="Regional crisis",VLOOKUP(C82,'Regional Crises'!$B$1:$R$69,12,FALSE),VLOOKUP(E82,'Country Indicator Data'!$B$4:$I$300,8,FALSE))</f>
        <v>5</v>
      </c>
      <c r="Q82" s="243">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4</v>
      </c>
      <c r="R82" s="243">
        <f t="shared" si="30"/>
        <v>4.5</v>
      </c>
      <c r="S82" s="243">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243">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243">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3.5</v>
      </c>
      <c r="V82" s="243">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2.8</v>
      </c>
      <c r="W82" s="243">
        <f t="shared" si="31"/>
        <v>3.4</v>
      </c>
      <c r="X82" s="243">
        <f t="shared" si="32"/>
        <v>3.7</v>
      </c>
      <c r="Y82" s="250">
        <f>IF('Core Indicators'!FC79="x","x",IF('Core Indicators'!FC79&gt;=5,5,IF('Core Indicators'!FC79&gt;=4,4,IF('Core Indicators'!FC79&gt;=3,3,IF('Core Indicators'!FC79&gt;=2,2,IF('Core Indicators'!FC79&gt;=1,1,0))))))</f>
        <v>3</v>
      </c>
      <c r="Z82" s="243">
        <f t="shared" si="33"/>
        <v>3</v>
      </c>
      <c r="AA82" s="250">
        <f>'Crisis Indicator Data'!Y79</f>
        <v>1</v>
      </c>
      <c r="AB82" s="250">
        <f>'Crisis Indicator Data'!Z79</f>
        <v>1</v>
      </c>
      <c r="AC82" s="250">
        <f>'Crisis Indicator Data'!AA79</f>
        <v>1</v>
      </c>
      <c r="AD82" s="250">
        <f>'Crisis Indicator Data'!AB79</f>
        <v>0</v>
      </c>
      <c r="AE82" s="250">
        <f t="shared" si="34"/>
        <v>2</v>
      </c>
      <c r="AF82" s="250">
        <f>'Crisis Indicator Data'!AC79</f>
        <v>0</v>
      </c>
      <c r="AG82" s="250">
        <f>'Crisis Indicator Data'!AD79</f>
        <v>2</v>
      </c>
      <c r="AH82" s="250">
        <f t="shared" si="35"/>
        <v>2</v>
      </c>
      <c r="AI82" s="250">
        <f>'Crisis Indicator Data'!AE79</f>
        <v>1</v>
      </c>
      <c r="AJ82" s="250">
        <f>'Crisis Indicator Data'!AF79</f>
        <v>1</v>
      </c>
      <c r="AK82" s="250">
        <f>'Crisis Indicator Data'!AG79</f>
        <v>3</v>
      </c>
      <c r="AL82" s="250">
        <f t="shared" si="36"/>
        <v>4</v>
      </c>
      <c r="AM82" s="243">
        <f t="shared" si="37"/>
        <v>3</v>
      </c>
      <c r="AN82" s="243">
        <f t="shared" si="38"/>
        <v>3</v>
      </c>
    </row>
    <row r="83" spans="1:40" ht="13.5" customHeight="1" x14ac:dyDescent="0.35">
      <c r="A83" s="149" t="str">
        <f>'Crisis Indicator Data'!A80</f>
        <v>2022 Tropical Cyclone Seasons in Mozambique</v>
      </c>
      <c r="B83" s="150" t="str">
        <f>'Crisis Indicator Data'!B80</f>
        <v>Tropical cyclone</v>
      </c>
      <c r="C83" s="150" t="str">
        <f>'Crisis Indicator Data'!C80</f>
        <v>MOZ008</v>
      </c>
      <c r="D83" s="150" t="str">
        <f>'Crisis Indicator Data'!D80</f>
        <v>Mozambique</v>
      </c>
      <c r="E83" s="151" t="str">
        <f>'Crisis Indicator Data'!E80</f>
        <v>MOZ</v>
      </c>
      <c r="F83" s="243">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243">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243">
        <f t="shared" si="26"/>
        <v>2.65</v>
      </c>
      <c r="I83" s="243">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243">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243">
        <f t="shared" si="27"/>
        <v>3.1</v>
      </c>
      <c r="L83" s="243">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243">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243">
        <f t="shared" si="28"/>
        <v>3.7</v>
      </c>
      <c r="O83" s="243">
        <f t="shared" si="29"/>
        <v>3.15</v>
      </c>
      <c r="P83" s="243">
        <f>IF(B83="Regional crisis",VLOOKUP(C83,'Regional Crises'!$B$1:$R$69,12,FALSE),VLOOKUP(E83,'Country Indicator Data'!$B$4:$I$300,8,FALSE))</f>
        <v>5</v>
      </c>
      <c r="Q83" s="243">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4</v>
      </c>
      <c r="R83" s="243">
        <f t="shared" si="30"/>
        <v>4.5</v>
      </c>
      <c r="S83" s="243">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243">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243">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243">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243">
        <f t="shared" si="31"/>
        <v>3.4</v>
      </c>
      <c r="X83" s="243">
        <f t="shared" si="32"/>
        <v>3.7</v>
      </c>
      <c r="Y83" s="250">
        <f>IF('Core Indicators'!FC80="x","x",IF('Core Indicators'!FC80&gt;=5,5,IF('Core Indicators'!FC80&gt;=4,4,IF('Core Indicators'!FC80&gt;=3,3,IF('Core Indicators'!FC80&gt;=2,2,IF('Core Indicators'!FC80&gt;=1,1,0))))))</f>
        <v>4</v>
      </c>
      <c r="Z83" s="243">
        <f t="shared" si="33"/>
        <v>4</v>
      </c>
      <c r="AA83" s="250">
        <f>'Crisis Indicator Data'!Y80</f>
        <v>1</v>
      </c>
      <c r="AB83" s="250">
        <f>'Crisis Indicator Data'!Z80</f>
        <v>1</v>
      </c>
      <c r="AC83" s="250">
        <f>'Crisis Indicator Data'!AA80</f>
        <v>0</v>
      </c>
      <c r="AD83" s="250">
        <f>'Crisis Indicator Data'!AB80</f>
        <v>0</v>
      </c>
      <c r="AE83" s="250">
        <f t="shared" si="34"/>
        <v>2</v>
      </c>
      <c r="AF83" s="250">
        <f>'Crisis Indicator Data'!AC80</f>
        <v>0</v>
      </c>
      <c r="AG83" s="250">
        <f>'Crisis Indicator Data'!AD80</f>
        <v>1</v>
      </c>
      <c r="AH83" s="250">
        <f t="shared" si="35"/>
        <v>1</v>
      </c>
      <c r="AI83" s="250">
        <f>'Crisis Indicator Data'!AE80</f>
        <v>0</v>
      </c>
      <c r="AJ83" s="250">
        <f>'Crisis Indicator Data'!AF80</f>
        <v>1</v>
      </c>
      <c r="AK83" s="250">
        <f>'Crisis Indicator Data'!AG80</f>
        <v>3</v>
      </c>
      <c r="AL83" s="250">
        <f t="shared" si="36"/>
        <v>3</v>
      </c>
      <c r="AM83" s="243">
        <f t="shared" si="37"/>
        <v>2</v>
      </c>
      <c r="AN83" s="243">
        <f t="shared" si="38"/>
        <v>3</v>
      </c>
    </row>
    <row r="84" spans="1:40" ht="13.5" customHeight="1" x14ac:dyDescent="0.35">
      <c r="A84" s="149" t="str">
        <f>'Crisis Indicator Data'!A81</f>
        <v>Refugees from Mali in Mauritania</v>
      </c>
      <c r="B84" s="150" t="str">
        <f>'Crisis Indicator Data'!B81</f>
        <v>International displacement</v>
      </c>
      <c r="C84" s="150" t="str">
        <f>'Crisis Indicator Data'!C81</f>
        <v>MRT002</v>
      </c>
      <c r="D84" s="150" t="str">
        <f>'Crisis Indicator Data'!D81</f>
        <v>Mauritania</v>
      </c>
      <c r="E84" s="151" t="str">
        <f>'Crisis Indicator Data'!E81</f>
        <v>MRT</v>
      </c>
      <c r="F84" s="243">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3.2</v>
      </c>
      <c r="G84" s="243">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2.9</v>
      </c>
      <c r="H84" s="243">
        <f t="shared" si="26"/>
        <v>3.05</v>
      </c>
      <c r="I84" s="243">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3.3</v>
      </c>
      <c r="J84" s="243">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243">
        <f t="shared" si="27"/>
        <v>1.65</v>
      </c>
      <c r="L84" s="243">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4.0999999999999996</v>
      </c>
      <c r="M84" s="243">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1</v>
      </c>
      <c r="N84" s="243">
        <f t="shared" si="28"/>
        <v>2.5499999999999998</v>
      </c>
      <c r="O84" s="243">
        <f t="shared" si="29"/>
        <v>2.4166666666666665</v>
      </c>
      <c r="P84" s="243">
        <f>IF(B84="Regional crisis",VLOOKUP(C84,'Regional Crises'!$B$1:$R$69,12,FALSE),VLOOKUP(E84,'Country Indicator Data'!$B$4:$I$300,8,FALSE))</f>
        <v>2</v>
      </c>
      <c r="Q84" s="243">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0.7</v>
      </c>
      <c r="R84" s="243">
        <f t="shared" si="30"/>
        <v>1.35</v>
      </c>
      <c r="S84" s="243">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243">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3.1</v>
      </c>
      <c r="U84" s="243">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v>
      </c>
      <c r="V84" s="243">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3.3</v>
      </c>
      <c r="W84" s="243">
        <f t="shared" si="31"/>
        <v>3.3</v>
      </c>
      <c r="X84" s="243">
        <f t="shared" si="32"/>
        <v>2.4</v>
      </c>
      <c r="Y84" s="250">
        <f>IF('Core Indicators'!FC81="x","x",IF('Core Indicators'!FC81&gt;=5,5,IF('Core Indicators'!FC81&gt;=4,4,IF('Core Indicators'!FC81&gt;=3,3,IF('Core Indicators'!FC81&gt;=2,2,IF('Core Indicators'!FC81&gt;=1,1,0))))))</f>
        <v>2</v>
      </c>
      <c r="Z84" s="243">
        <f t="shared" si="33"/>
        <v>2</v>
      </c>
      <c r="AA84" s="250">
        <f>'Crisis Indicator Data'!Y81</f>
        <v>0</v>
      </c>
      <c r="AB84" s="250">
        <f>'Crisis Indicator Data'!Z81</f>
        <v>0</v>
      </c>
      <c r="AC84" s="250">
        <f>'Crisis Indicator Data'!AA81</f>
        <v>0</v>
      </c>
      <c r="AD84" s="250">
        <f>'Crisis Indicator Data'!AB81</f>
        <v>0</v>
      </c>
      <c r="AE84" s="250">
        <f t="shared" si="34"/>
        <v>0</v>
      </c>
      <c r="AF84" s="250">
        <f>'Crisis Indicator Data'!AC81</f>
        <v>0</v>
      </c>
      <c r="AG84" s="250">
        <f>'Crisis Indicator Data'!AD81</f>
        <v>0</v>
      </c>
      <c r="AH84" s="250">
        <f t="shared" si="35"/>
        <v>0</v>
      </c>
      <c r="AI84" s="250">
        <f>'Crisis Indicator Data'!AE81</f>
        <v>0</v>
      </c>
      <c r="AJ84" s="250">
        <f>'Crisis Indicator Data'!AF81</f>
        <v>2</v>
      </c>
      <c r="AK84" s="250">
        <f>'Crisis Indicator Data'!AG81</f>
        <v>0</v>
      </c>
      <c r="AL84" s="250">
        <f t="shared" si="36"/>
        <v>2</v>
      </c>
      <c r="AM84" s="243">
        <f t="shared" si="37"/>
        <v>1</v>
      </c>
      <c r="AN84" s="243">
        <f t="shared" si="38"/>
        <v>1.5</v>
      </c>
    </row>
    <row r="85" spans="1:40" ht="13.5" customHeight="1" x14ac:dyDescent="0.35">
      <c r="A85" s="149" t="str">
        <f>'Crisis Indicator Data'!A82</f>
        <v>Food Security in Mauritania</v>
      </c>
      <c r="B85" s="150" t="str">
        <f>'Crisis Indicator Data'!B82</f>
        <v>Drought</v>
      </c>
      <c r="C85" s="150" t="str">
        <f>'Crisis Indicator Data'!C82</f>
        <v>MRT003</v>
      </c>
      <c r="D85" s="150" t="str">
        <f>'Crisis Indicator Data'!D82</f>
        <v>Mauritania</v>
      </c>
      <c r="E85" s="151" t="str">
        <f>'Crisis Indicator Data'!E82</f>
        <v>MRT</v>
      </c>
      <c r="F85" s="243">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3.2</v>
      </c>
      <c r="G85" s="243">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2.9</v>
      </c>
      <c r="H85" s="243">
        <f t="shared" si="26"/>
        <v>3.05</v>
      </c>
      <c r="I85" s="243">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3.3</v>
      </c>
      <c r="J85" s="243">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243">
        <f t="shared" si="27"/>
        <v>1.65</v>
      </c>
      <c r="L85" s="243">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4.0999999999999996</v>
      </c>
      <c r="M85" s="243">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243">
        <f t="shared" si="28"/>
        <v>2.5499999999999998</v>
      </c>
      <c r="O85" s="243">
        <f t="shared" si="29"/>
        <v>2.4166666666666665</v>
      </c>
      <c r="P85" s="243">
        <f>IF(B85="Regional crisis",VLOOKUP(C85,'Regional Crises'!$B$1:$R$69,12,FALSE),VLOOKUP(E85,'Country Indicator Data'!$B$4:$I$300,8,FALSE))</f>
        <v>2</v>
      </c>
      <c r="Q85" s="243">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0.7</v>
      </c>
      <c r="R85" s="243">
        <f t="shared" si="30"/>
        <v>1.35</v>
      </c>
      <c r="S85" s="243">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243">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3.1</v>
      </c>
      <c r="U85" s="243">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v>
      </c>
      <c r="V85" s="243">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3.3</v>
      </c>
      <c r="W85" s="243">
        <f t="shared" si="31"/>
        <v>3.3</v>
      </c>
      <c r="X85" s="243">
        <f t="shared" si="32"/>
        <v>2.4</v>
      </c>
      <c r="Y85" s="250">
        <f>IF('Core Indicators'!FC82="x","x",IF('Core Indicators'!FC82&gt;=5,5,IF('Core Indicators'!FC82&gt;=4,4,IF('Core Indicators'!FC82&gt;=3,3,IF('Core Indicators'!FC82&gt;=2,2,IF('Core Indicators'!FC82&gt;=1,1,0))))))</f>
        <v>3</v>
      </c>
      <c r="Z85" s="243">
        <f t="shared" si="33"/>
        <v>3</v>
      </c>
      <c r="AA85" s="250">
        <f>'Crisis Indicator Data'!Y82</f>
        <v>0</v>
      </c>
      <c r="AB85" s="250">
        <f>'Crisis Indicator Data'!Z82</f>
        <v>0</v>
      </c>
      <c r="AC85" s="250">
        <f>'Crisis Indicator Data'!AA82</f>
        <v>0</v>
      </c>
      <c r="AD85" s="250">
        <f>'Crisis Indicator Data'!AB82</f>
        <v>0</v>
      </c>
      <c r="AE85" s="250">
        <f t="shared" si="34"/>
        <v>0</v>
      </c>
      <c r="AF85" s="250">
        <f>'Crisis Indicator Data'!AC82</f>
        <v>0</v>
      </c>
      <c r="AG85" s="250">
        <f>'Crisis Indicator Data'!AD82</f>
        <v>0</v>
      </c>
      <c r="AH85" s="250">
        <f t="shared" si="35"/>
        <v>0</v>
      </c>
      <c r="AI85" s="250">
        <f>'Crisis Indicator Data'!AE82</f>
        <v>0</v>
      </c>
      <c r="AJ85" s="250">
        <f>'Crisis Indicator Data'!AF82</f>
        <v>2</v>
      </c>
      <c r="AK85" s="250">
        <f>'Crisis Indicator Data'!AG82</f>
        <v>0</v>
      </c>
      <c r="AL85" s="250">
        <f t="shared" si="36"/>
        <v>2</v>
      </c>
      <c r="AM85" s="243">
        <f t="shared" si="37"/>
        <v>1</v>
      </c>
      <c r="AN85" s="243">
        <f t="shared" si="38"/>
        <v>2</v>
      </c>
    </row>
    <row r="86" spans="1:40" ht="13.5" customHeight="1" x14ac:dyDescent="0.35">
      <c r="A86" s="149" t="str">
        <f>'Crisis Indicator Data'!A83</f>
        <v>Complex crisis in Malawi</v>
      </c>
      <c r="B86" s="150" t="str">
        <f>'Crisis Indicator Data'!B83</f>
        <v>Complex crisis</v>
      </c>
      <c r="C86" s="150" t="str">
        <f>'Crisis Indicator Data'!C83</f>
        <v>MWI002</v>
      </c>
      <c r="D86" s="150" t="str">
        <f>'Crisis Indicator Data'!D83</f>
        <v>Malawi</v>
      </c>
      <c r="E86" s="151" t="str">
        <f>'Crisis Indicator Data'!E83</f>
        <v>MWI</v>
      </c>
      <c r="F86" s="243">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1.4</v>
      </c>
      <c r="G86" s="243">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1.8</v>
      </c>
      <c r="H86" s="243">
        <f t="shared" si="26"/>
        <v>1.6</v>
      </c>
      <c r="I86" s="243">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v>
      </c>
      <c r="J86" s="243">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v>
      </c>
      <c r="K86" s="243">
        <f t="shared" si="27"/>
        <v>1.5</v>
      </c>
      <c r="L86" s="243">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4.0999999999999996</v>
      </c>
      <c r="M86" s="243">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2.5</v>
      </c>
      <c r="N86" s="243">
        <f t="shared" si="28"/>
        <v>3.3</v>
      </c>
      <c r="O86" s="243">
        <f t="shared" si="29"/>
        <v>2.1333333333333333</v>
      </c>
      <c r="P86" s="243">
        <f>IF(B86="Regional crisis",VLOOKUP(C86,'Regional Crises'!$B$1:$R$69,12,FALSE),VLOOKUP(E86,'Country Indicator Data'!$B$4:$I$300,8,FALSE))</f>
        <v>0</v>
      </c>
      <c r="Q86" s="243">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2.7</v>
      </c>
      <c r="R86" s="243">
        <f t="shared" si="30"/>
        <v>1.35</v>
      </c>
      <c r="S86" s="243">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3.5</v>
      </c>
      <c r="T86" s="243">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2.8</v>
      </c>
      <c r="U86" s="243">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2.2999999999999998</v>
      </c>
      <c r="V86" s="243">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1.9</v>
      </c>
      <c r="W86" s="243">
        <f t="shared" si="31"/>
        <v>2.6</v>
      </c>
      <c r="X86" s="243">
        <f t="shared" si="32"/>
        <v>2</v>
      </c>
      <c r="Y86" s="250">
        <f>IF('Core Indicators'!FC83="x","x",IF('Core Indicators'!FC83&gt;=5,5,IF('Core Indicators'!FC83&gt;=4,4,IF('Core Indicators'!FC83&gt;=3,3,IF('Core Indicators'!FC83&gt;=2,2,IF('Core Indicators'!FC83&gt;=1,1,0))))))</f>
        <v>2</v>
      </c>
      <c r="Z86" s="243">
        <f t="shared" si="33"/>
        <v>2</v>
      </c>
      <c r="AA86" s="250">
        <f>'Crisis Indicator Data'!Y83</f>
        <v>2</v>
      </c>
      <c r="AB86" s="250">
        <f>'Crisis Indicator Data'!Z83</f>
        <v>0</v>
      </c>
      <c r="AC86" s="250">
        <f>'Crisis Indicator Data'!AA83</f>
        <v>0</v>
      </c>
      <c r="AD86" s="250">
        <f>'Crisis Indicator Data'!AB83</f>
        <v>0</v>
      </c>
      <c r="AE86" s="250">
        <f t="shared" si="34"/>
        <v>2</v>
      </c>
      <c r="AF86" s="250">
        <f>'Crisis Indicator Data'!AC83</f>
        <v>2</v>
      </c>
      <c r="AG86" s="250">
        <f>'Crisis Indicator Data'!AD83</f>
        <v>0</v>
      </c>
      <c r="AH86" s="250">
        <f t="shared" si="35"/>
        <v>2</v>
      </c>
      <c r="AI86" s="250">
        <f>'Crisis Indicator Data'!AE83</f>
        <v>0</v>
      </c>
      <c r="AJ86" s="250">
        <f>'Crisis Indicator Data'!AF83</f>
        <v>0</v>
      </c>
      <c r="AK86" s="250">
        <f>'Crisis Indicator Data'!AG83</f>
        <v>3</v>
      </c>
      <c r="AL86" s="250">
        <f t="shared" si="36"/>
        <v>3</v>
      </c>
      <c r="AM86" s="243">
        <f t="shared" si="37"/>
        <v>2</v>
      </c>
      <c r="AN86" s="243">
        <f t="shared" si="38"/>
        <v>2</v>
      </c>
    </row>
    <row r="87" spans="1:40" ht="13.5" customHeight="1" x14ac:dyDescent="0.35">
      <c r="A87" s="149" t="str">
        <f>'Crisis Indicator Data'!A84</f>
        <v>Tropical Cyclone Ana in Malawi</v>
      </c>
      <c r="B87" s="150" t="str">
        <f>'Crisis Indicator Data'!B84</f>
        <v>Tropical cyclone</v>
      </c>
      <c r="C87" s="150" t="str">
        <f>'Crisis Indicator Data'!C84</f>
        <v>MWI004</v>
      </c>
      <c r="D87" s="150" t="str">
        <f>'Crisis Indicator Data'!D84</f>
        <v>Malawi</v>
      </c>
      <c r="E87" s="151" t="str">
        <f>'Crisis Indicator Data'!E84</f>
        <v>MWI</v>
      </c>
      <c r="F87" s="243">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243">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1.8</v>
      </c>
      <c r="H87" s="243">
        <f t="shared" si="26"/>
        <v>1.6</v>
      </c>
      <c r="I87" s="243">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v>
      </c>
      <c r="J87" s="243">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243">
        <f t="shared" si="27"/>
        <v>1.5</v>
      </c>
      <c r="L87" s="243">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243">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2.5</v>
      </c>
      <c r="N87" s="243">
        <f t="shared" si="28"/>
        <v>3.3</v>
      </c>
      <c r="O87" s="243">
        <f t="shared" si="29"/>
        <v>2.1333333333333333</v>
      </c>
      <c r="P87" s="243">
        <f>IF(B87="Regional crisis",VLOOKUP(C87,'Regional Crises'!$B$1:$R$69,12,FALSE),VLOOKUP(E87,'Country Indicator Data'!$B$4:$I$300,8,FALSE))</f>
        <v>0</v>
      </c>
      <c r="Q87" s="243">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2.7</v>
      </c>
      <c r="R87" s="243">
        <f t="shared" si="30"/>
        <v>1.35</v>
      </c>
      <c r="S87" s="243">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3.5</v>
      </c>
      <c r="T87" s="243">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2.8</v>
      </c>
      <c r="U87" s="243">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243">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243">
        <f t="shared" si="31"/>
        <v>2.6</v>
      </c>
      <c r="X87" s="243">
        <f t="shared" si="32"/>
        <v>2</v>
      </c>
      <c r="Y87" s="250">
        <f>IF('Core Indicators'!FC84="x","x",IF('Core Indicators'!FC84&gt;=5,5,IF('Core Indicators'!FC84&gt;=4,4,IF('Core Indicators'!FC84&gt;=3,3,IF('Core Indicators'!FC84&gt;=2,2,IF('Core Indicators'!FC84&gt;=1,1,0))))))</f>
        <v>2</v>
      </c>
      <c r="Z87" s="243">
        <f t="shared" si="33"/>
        <v>2</v>
      </c>
      <c r="AA87" s="250">
        <f>'Crisis Indicator Data'!Y84</f>
        <v>2</v>
      </c>
      <c r="AB87" s="250">
        <f>'Crisis Indicator Data'!Z84</f>
        <v>0</v>
      </c>
      <c r="AC87" s="250">
        <f>'Crisis Indicator Data'!AA84</f>
        <v>0</v>
      </c>
      <c r="AD87" s="250">
        <f>'Crisis Indicator Data'!AB84</f>
        <v>0</v>
      </c>
      <c r="AE87" s="250">
        <f t="shared" si="34"/>
        <v>2</v>
      </c>
      <c r="AF87" s="250">
        <f>'Crisis Indicator Data'!AC84</f>
        <v>0</v>
      </c>
      <c r="AG87" s="250">
        <f>'Crisis Indicator Data'!AD84</f>
        <v>0</v>
      </c>
      <c r="AH87" s="250">
        <f t="shared" si="35"/>
        <v>0</v>
      </c>
      <c r="AI87" s="250">
        <f>'Crisis Indicator Data'!AE84</f>
        <v>0</v>
      </c>
      <c r="AJ87" s="250">
        <f>'Crisis Indicator Data'!AF84</f>
        <v>0</v>
      </c>
      <c r="AK87" s="250">
        <f>'Crisis Indicator Data'!AG84</f>
        <v>3</v>
      </c>
      <c r="AL87" s="250">
        <f t="shared" si="36"/>
        <v>3</v>
      </c>
      <c r="AM87" s="243">
        <f t="shared" si="37"/>
        <v>2</v>
      </c>
      <c r="AN87" s="243">
        <f t="shared" si="38"/>
        <v>2</v>
      </c>
    </row>
    <row r="88" spans="1:40" ht="13.5" customHeight="1" x14ac:dyDescent="0.35">
      <c r="A88" s="149" t="str">
        <f>'Crisis Indicator Data'!A85</f>
        <v>International Refugees in Malaysia</v>
      </c>
      <c r="B88" s="150" t="str">
        <f>'Crisis Indicator Data'!B85</f>
        <v>International displacement</v>
      </c>
      <c r="C88" s="150" t="str">
        <f>'Crisis Indicator Data'!C85</f>
        <v>MYS001</v>
      </c>
      <c r="D88" s="150" t="str">
        <f>'Crisis Indicator Data'!D85</f>
        <v>Malaysia</v>
      </c>
      <c r="E88" s="151" t="str">
        <f>'Crisis Indicator Data'!E85</f>
        <v>MYS</v>
      </c>
      <c r="F88" s="243">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3.9</v>
      </c>
      <c r="G88" s="243">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2.1</v>
      </c>
      <c r="H88" s="243">
        <f t="shared" si="26"/>
        <v>3</v>
      </c>
      <c r="I88" s="243">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v>
      </c>
      <c r="J88" s="243">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0.6</v>
      </c>
      <c r="K88" s="243">
        <f t="shared" si="27"/>
        <v>1.8</v>
      </c>
      <c r="L88" s="243">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1.8</v>
      </c>
      <c r="M88" s="243">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v>
      </c>
      <c r="N88" s="243">
        <f t="shared" si="28"/>
        <v>1.9</v>
      </c>
      <c r="O88" s="243">
        <f t="shared" si="29"/>
        <v>2.2333333333333329</v>
      </c>
      <c r="P88" s="243">
        <f>IF(B88="Regional crisis",VLOOKUP(C88,'Regional Crises'!$B$1:$R$69,12,FALSE),VLOOKUP(E88,'Country Indicator Data'!$B$4:$I$300,8,FALSE))</f>
        <v>1</v>
      </c>
      <c r="Q88" s="243">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1.1000000000000001</v>
      </c>
      <c r="R88" s="243">
        <f t="shared" si="30"/>
        <v>1.05</v>
      </c>
      <c r="S88" s="243">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2.4</v>
      </c>
      <c r="T88" s="243">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1.9</v>
      </c>
      <c r="U88" s="243">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243">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2.4</v>
      </c>
      <c r="W88" s="243">
        <f t="shared" si="31"/>
        <v>2.2999999999999998</v>
      </c>
      <c r="X88" s="243">
        <f t="shared" si="32"/>
        <v>1.9</v>
      </c>
      <c r="Y88" s="250">
        <f>IF('Core Indicators'!FC85="x","x",IF('Core Indicators'!FC85&gt;=5,5,IF('Core Indicators'!FC85&gt;=4,4,IF('Core Indicators'!FC85&gt;=3,3,IF('Core Indicators'!FC85&gt;=2,2,IF('Core Indicators'!FC85&gt;=1,1,0))))))</f>
        <v>3</v>
      </c>
      <c r="Z88" s="243">
        <f t="shared" si="33"/>
        <v>3</v>
      </c>
      <c r="AA88" s="250">
        <f>'Crisis Indicator Data'!Y85</f>
        <v>1</v>
      </c>
      <c r="AB88" s="250">
        <f>'Crisis Indicator Data'!Z85</f>
        <v>1</v>
      </c>
      <c r="AC88" s="250">
        <f>'Crisis Indicator Data'!AA85</f>
        <v>0</v>
      </c>
      <c r="AD88" s="250">
        <f>'Crisis Indicator Data'!AB85</f>
        <v>0</v>
      </c>
      <c r="AE88" s="250">
        <f t="shared" si="34"/>
        <v>2</v>
      </c>
      <c r="AF88" s="250">
        <f>'Crisis Indicator Data'!AC85</f>
        <v>2</v>
      </c>
      <c r="AG88" s="250">
        <f>'Crisis Indicator Data'!AD85</f>
        <v>2</v>
      </c>
      <c r="AH88" s="250">
        <f t="shared" si="35"/>
        <v>4</v>
      </c>
      <c r="AI88" s="250">
        <f>'Crisis Indicator Data'!AE85</f>
        <v>0</v>
      </c>
      <c r="AJ88" s="250">
        <f>'Crisis Indicator Data'!AF85</f>
        <v>0</v>
      </c>
      <c r="AK88" s="250">
        <f>'Crisis Indicator Data'!AG85</f>
        <v>0</v>
      </c>
      <c r="AL88" s="250">
        <f t="shared" si="36"/>
        <v>0</v>
      </c>
      <c r="AM88" s="243">
        <f t="shared" si="37"/>
        <v>2</v>
      </c>
      <c r="AN88" s="243">
        <f t="shared" si="38"/>
        <v>2.5</v>
      </c>
    </row>
    <row r="89" spans="1:40" ht="13.5" customHeight="1" x14ac:dyDescent="0.35">
      <c r="A89" s="149" t="str">
        <f>'Crisis Indicator Data'!A86</f>
        <v>Food Security Crisis in Namibia</v>
      </c>
      <c r="B89" s="150" t="str">
        <f>'Crisis Indicator Data'!B86</f>
        <v>Food Security</v>
      </c>
      <c r="C89" s="150" t="str">
        <f>'Crisis Indicator Data'!C86</f>
        <v>NAM002</v>
      </c>
      <c r="D89" s="150" t="str">
        <f>'Crisis Indicator Data'!D86</f>
        <v>Namibia</v>
      </c>
      <c r="E89" s="151" t="str">
        <f>'Crisis Indicator Data'!E86</f>
        <v>NAM</v>
      </c>
      <c r="F89" s="243">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1.1000000000000001</v>
      </c>
      <c r="G89" s="243">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1.3</v>
      </c>
      <c r="H89" s="243">
        <f t="shared" si="26"/>
        <v>1.2000000000000002</v>
      </c>
      <c r="I89" s="243">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3.6</v>
      </c>
      <c r="J89" s="243">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1.6</v>
      </c>
      <c r="K89" s="243">
        <f t="shared" si="27"/>
        <v>2.6</v>
      </c>
      <c r="L89" s="243">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3.1</v>
      </c>
      <c r="M89" s="243">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4.3</v>
      </c>
      <c r="N89" s="243">
        <f t="shared" si="28"/>
        <v>3.7</v>
      </c>
      <c r="O89" s="243">
        <f t="shared" si="29"/>
        <v>2.5</v>
      </c>
      <c r="P89" s="243">
        <f>IF(B89="Regional crisis",VLOOKUP(C89,'Regional Crises'!$B$1:$R$69,12,FALSE),VLOOKUP(E89,'Country Indicator Data'!$B$4:$I$300,8,FALSE))</f>
        <v>0</v>
      </c>
      <c r="Q89" s="243">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0.4</v>
      </c>
      <c r="R89" s="243">
        <f t="shared" si="30"/>
        <v>0.2</v>
      </c>
      <c r="S89" s="243">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2.4</v>
      </c>
      <c r="T89" s="243">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2.2000000000000002</v>
      </c>
      <c r="U89" s="243">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1.6</v>
      </c>
      <c r="V89" s="243">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1.2</v>
      </c>
      <c r="W89" s="243">
        <f t="shared" si="31"/>
        <v>1.9</v>
      </c>
      <c r="X89" s="243">
        <f t="shared" si="32"/>
        <v>1.5</v>
      </c>
      <c r="Y89" s="250">
        <f>IF('Core Indicators'!FC86="x","x",IF('Core Indicators'!FC86&gt;=5,5,IF('Core Indicators'!FC86&gt;=4,4,IF('Core Indicators'!FC86&gt;=3,3,IF('Core Indicators'!FC86&gt;=2,2,IF('Core Indicators'!FC86&gt;=1,1,0))))))</f>
        <v>1</v>
      </c>
      <c r="Z89" s="243">
        <f t="shared" si="33"/>
        <v>1</v>
      </c>
      <c r="AA89" s="250">
        <f>'Crisis Indicator Data'!Y86</f>
        <v>0</v>
      </c>
      <c r="AB89" s="250">
        <f>'Crisis Indicator Data'!Z86</f>
        <v>0</v>
      </c>
      <c r="AC89" s="250">
        <f>'Crisis Indicator Data'!AA86</f>
        <v>0</v>
      </c>
      <c r="AD89" s="250">
        <f>'Crisis Indicator Data'!AB86</f>
        <v>0</v>
      </c>
      <c r="AE89" s="250">
        <f t="shared" si="34"/>
        <v>0</v>
      </c>
      <c r="AF89" s="250">
        <f>'Crisis Indicator Data'!AC86</f>
        <v>2</v>
      </c>
      <c r="AG89" s="250">
        <f>'Crisis Indicator Data'!AD86</f>
        <v>0</v>
      </c>
      <c r="AH89" s="250">
        <f t="shared" si="35"/>
        <v>2</v>
      </c>
      <c r="AI89" s="250">
        <f>'Crisis Indicator Data'!AE86</f>
        <v>0</v>
      </c>
      <c r="AJ89" s="250">
        <f>'Crisis Indicator Data'!AF86</f>
        <v>1</v>
      </c>
      <c r="AK89" s="250">
        <f>'Crisis Indicator Data'!AG86</f>
        <v>0</v>
      </c>
      <c r="AL89" s="250">
        <f t="shared" si="36"/>
        <v>1</v>
      </c>
      <c r="AM89" s="243">
        <f t="shared" si="37"/>
        <v>1</v>
      </c>
      <c r="AN89" s="243">
        <f t="shared" si="38"/>
        <v>1</v>
      </c>
    </row>
    <row r="90" spans="1:40" ht="13.5" customHeight="1" x14ac:dyDescent="0.35">
      <c r="A90" s="149" t="str">
        <f>'Crisis Indicator Data'!A87</f>
        <v>Multiple crises in Niger</v>
      </c>
      <c r="B90" s="150" t="str">
        <f>'Crisis Indicator Data'!B87</f>
        <v>Multiple crises country</v>
      </c>
      <c r="C90" s="150" t="str">
        <f>'Crisis Indicator Data'!C87</f>
        <v>NER001</v>
      </c>
      <c r="D90" s="150" t="str">
        <f>'Crisis Indicator Data'!D87</f>
        <v>Niger</v>
      </c>
      <c r="E90" s="151" t="str">
        <f>'Crisis Indicator Data'!E87</f>
        <v>NER</v>
      </c>
      <c r="F90" s="243">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2.1</v>
      </c>
      <c r="G90" s="243">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v>
      </c>
      <c r="H90" s="243">
        <f t="shared" si="26"/>
        <v>2.0499999999999998</v>
      </c>
      <c r="I90" s="243">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3.1</v>
      </c>
      <c r="J90" s="243">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0.9</v>
      </c>
      <c r="K90" s="243">
        <f t="shared" si="27"/>
        <v>2</v>
      </c>
      <c r="L90" s="243">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4.3</v>
      </c>
      <c r="M90" s="243">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1.2</v>
      </c>
      <c r="N90" s="243">
        <f t="shared" si="28"/>
        <v>2.75</v>
      </c>
      <c r="O90" s="243">
        <f t="shared" si="29"/>
        <v>2.2666666666666666</v>
      </c>
      <c r="P90" s="243">
        <f>IF(B90="Regional crisis",VLOOKUP(C90,'Regional Crises'!$B$1:$R$69,12,FALSE),VLOOKUP(E90,'Country Indicator Data'!$B$4:$I$300,8,FALSE))</f>
        <v>3</v>
      </c>
      <c r="Q90" s="243">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243">
        <f t="shared" si="30"/>
        <v>3.35</v>
      </c>
      <c r="S90" s="243">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3.4</v>
      </c>
      <c r="T90" s="243">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v>
      </c>
      <c r="U90" s="243">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2.2999999999999998</v>
      </c>
      <c r="V90" s="243">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2.6</v>
      </c>
      <c r="W90" s="243">
        <f t="shared" si="31"/>
        <v>2.8</v>
      </c>
      <c r="X90" s="243">
        <f t="shared" si="32"/>
        <v>2.8</v>
      </c>
      <c r="Y90" s="250">
        <f>IF('Core Indicators'!FC87="x","x",IF('Core Indicators'!FC87&gt;=5,5,IF('Core Indicators'!FC87&gt;=4,4,IF('Core Indicators'!FC87&gt;=3,3,IF('Core Indicators'!FC87&gt;=2,2,IF('Core Indicators'!FC87&gt;=1,1,0))))))</f>
        <v>3</v>
      </c>
      <c r="Z90" s="243">
        <f t="shared" si="33"/>
        <v>3</v>
      </c>
      <c r="AA90" s="250">
        <f>'Crisis Indicator Data'!Y87</f>
        <v>0</v>
      </c>
      <c r="AB90" s="250">
        <f>'Crisis Indicator Data'!Z87</f>
        <v>3</v>
      </c>
      <c r="AC90" s="250">
        <f>'Crisis Indicator Data'!AA87</f>
        <v>2</v>
      </c>
      <c r="AD90" s="250">
        <f>'Crisis Indicator Data'!AB87</f>
        <v>0</v>
      </c>
      <c r="AE90" s="250">
        <f t="shared" si="34"/>
        <v>2</v>
      </c>
      <c r="AF90" s="250">
        <f>'Crisis Indicator Data'!AC87</f>
        <v>0</v>
      </c>
      <c r="AG90" s="250">
        <f>'Crisis Indicator Data'!AD87</f>
        <v>2</v>
      </c>
      <c r="AH90" s="250">
        <f t="shared" si="35"/>
        <v>2</v>
      </c>
      <c r="AI90" s="250">
        <f>'Crisis Indicator Data'!AE87</f>
        <v>3</v>
      </c>
      <c r="AJ90" s="250">
        <f>'Crisis Indicator Data'!AF87</f>
        <v>1</v>
      </c>
      <c r="AK90" s="250">
        <f>'Crisis Indicator Data'!AG87</f>
        <v>2</v>
      </c>
      <c r="AL90" s="250">
        <f t="shared" si="36"/>
        <v>4</v>
      </c>
      <c r="AM90" s="243">
        <f t="shared" si="37"/>
        <v>3</v>
      </c>
      <c r="AN90" s="243">
        <f t="shared" si="38"/>
        <v>3</v>
      </c>
    </row>
    <row r="91" spans="1:40" ht="13.5" customHeight="1" x14ac:dyDescent="0.35">
      <c r="A91" s="149" t="str">
        <f>'Crisis Indicator Data'!A88</f>
        <v>Boko Haram in Niger</v>
      </c>
      <c r="B91" s="150" t="str">
        <f>'Crisis Indicator Data'!B88</f>
        <v>Conflict</v>
      </c>
      <c r="C91" s="150" t="str">
        <f>'Crisis Indicator Data'!C88</f>
        <v>NER002</v>
      </c>
      <c r="D91" s="150" t="str">
        <f>'Crisis Indicator Data'!D88</f>
        <v>Niger</v>
      </c>
      <c r="E91" s="151" t="str">
        <f>'Crisis Indicator Data'!E88</f>
        <v>NER</v>
      </c>
      <c r="F91" s="243">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2.1</v>
      </c>
      <c r="G91" s="243">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v>
      </c>
      <c r="H91" s="243">
        <f t="shared" si="26"/>
        <v>2.0499999999999998</v>
      </c>
      <c r="I91" s="243">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3.1</v>
      </c>
      <c r="J91" s="243">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0.9</v>
      </c>
      <c r="K91" s="243">
        <f t="shared" si="27"/>
        <v>2</v>
      </c>
      <c r="L91" s="243">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4.3</v>
      </c>
      <c r="M91" s="243">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1.2</v>
      </c>
      <c r="N91" s="243">
        <f t="shared" si="28"/>
        <v>2.75</v>
      </c>
      <c r="O91" s="243">
        <f t="shared" si="29"/>
        <v>2.2666666666666666</v>
      </c>
      <c r="P91" s="243">
        <f>IF(B91="Regional crisis",VLOOKUP(C91,'Regional Crises'!$B$1:$R$69,12,FALSE),VLOOKUP(E91,'Country Indicator Data'!$B$4:$I$300,8,FALSE))</f>
        <v>3</v>
      </c>
      <c r="Q91" s="243">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243">
        <f t="shared" si="30"/>
        <v>3.35</v>
      </c>
      <c r="S91" s="243">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3.4</v>
      </c>
      <c r="T91" s="243">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243">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243">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2.6</v>
      </c>
      <c r="W91" s="243">
        <f t="shared" si="31"/>
        <v>2.8</v>
      </c>
      <c r="X91" s="243">
        <f t="shared" si="32"/>
        <v>2.8</v>
      </c>
      <c r="Y91" s="250">
        <f>IF('Core Indicators'!FC88="x","x",IF('Core Indicators'!FC88&gt;=5,5,IF('Core Indicators'!FC88&gt;=4,4,IF('Core Indicators'!FC88&gt;=3,3,IF('Core Indicators'!FC88&gt;=2,2,IF('Core Indicators'!FC88&gt;=1,1,0))))))</f>
        <v>5</v>
      </c>
      <c r="Z91" s="243">
        <f t="shared" si="33"/>
        <v>5</v>
      </c>
      <c r="AA91" s="250">
        <f>'Crisis Indicator Data'!Y88</f>
        <v>0</v>
      </c>
      <c r="AB91" s="250">
        <f>'Crisis Indicator Data'!Z88</f>
        <v>3</v>
      </c>
      <c r="AC91" s="250">
        <f>'Crisis Indicator Data'!AA88</f>
        <v>2</v>
      </c>
      <c r="AD91" s="250">
        <f>'Crisis Indicator Data'!AB88</f>
        <v>0</v>
      </c>
      <c r="AE91" s="250">
        <f t="shared" si="34"/>
        <v>2</v>
      </c>
      <c r="AF91" s="250">
        <f>'Crisis Indicator Data'!AC88</f>
        <v>0</v>
      </c>
      <c r="AG91" s="250">
        <f>'Crisis Indicator Data'!AD88</f>
        <v>2</v>
      </c>
      <c r="AH91" s="250">
        <f t="shared" si="35"/>
        <v>2</v>
      </c>
      <c r="AI91" s="250">
        <f>'Crisis Indicator Data'!AE88</f>
        <v>3</v>
      </c>
      <c r="AJ91" s="250">
        <f>'Crisis Indicator Data'!AF88</f>
        <v>1</v>
      </c>
      <c r="AK91" s="250">
        <f>'Crisis Indicator Data'!AG88</f>
        <v>2</v>
      </c>
      <c r="AL91" s="250">
        <f t="shared" si="36"/>
        <v>4</v>
      </c>
      <c r="AM91" s="243">
        <f t="shared" si="37"/>
        <v>3</v>
      </c>
      <c r="AN91" s="243">
        <f t="shared" si="38"/>
        <v>4</v>
      </c>
    </row>
    <row r="92" spans="1:40" ht="13.5" customHeight="1" x14ac:dyDescent="0.35">
      <c r="A92" s="149" t="str">
        <f>'Crisis Indicator Data'!A89</f>
        <v>Mali/Burkina Faso conflict</v>
      </c>
      <c r="B92" s="150" t="str">
        <f>'Crisis Indicator Data'!B89</f>
        <v>Conflict</v>
      </c>
      <c r="C92" s="150" t="str">
        <f>'Crisis Indicator Data'!C89</f>
        <v>NER003</v>
      </c>
      <c r="D92" s="150" t="str">
        <f>'Crisis Indicator Data'!D89</f>
        <v>Niger</v>
      </c>
      <c r="E92" s="151" t="str">
        <f>'Crisis Indicator Data'!E89</f>
        <v>NER</v>
      </c>
      <c r="F92" s="243">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2.1</v>
      </c>
      <c r="G92" s="243">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v>
      </c>
      <c r="H92" s="243">
        <f t="shared" si="26"/>
        <v>2.0499999999999998</v>
      </c>
      <c r="I92" s="243">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3.1</v>
      </c>
      <c r="J92" s="243">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0.9</v>
      </c>
      <c r="K92" s="243">
        <f t="shared" si="27"/>
        <v>2</v>
      </c>
      <c r="L92" s="243">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4.3</v>
      </c>
      <c r="M92" s="243">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1.2</v>
      </c>
      <c r="N92" s="243">
        <f t="shared" si="28"/>
        <v>2.75</v>
      </c>
      <c r="O92" s="243">
        <f t="shared" si="29"/>
        <v>2.2666666666666666</v>
      </c>
      <c r="P92" s="243">
        <f>IF(B92="Regional crisis",VLOOKUP(C92,'Regional Crises'!$B$1:$R$69,12,FALSE),VLOOKUP(E92,'Country Indicator Data'!$B$4:$I$300,8,FALSE))</f>
        <v>3</v>
      </c>
      <c r="Q92" s="243">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3.7</v>
      </c>
      <c r="R92" s="243">
        <f t="shared" si="30"/>
        <v>3.35</v>
      </c>
      <c r="S92" s="243">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3.4</v>
      </c>
      <c r="T92" s="243">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v>
      </c>
      <c r="U92" s="243">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2.2999999999999998</v>
      </c>
      <c r="V92" s="243">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2.6</v>
      </c>
      <c r="W92" s="243">
        <f t="shared" si="31"/>
        <v>2.8</v>
      </c>
      <c r="X92" s="243">
        <f t="shared" si="32"/>
        <v>2.8</v>
      </c>
      <c r="Y92" s="250">
        <f>IF('Core Indicators'!FC89="x","x",IF('Core Indicators'!FC89&gt;=5,5,IF('Core Indicators'!FC89&gt;=4,4,IF('Core Indicators'!FC89&gt;=3,3,IF('Core Indicators'!FC89&gt;=2,2,IF('Core Indicators'!FC89&gt;=1,1,0))))))</f>
        <v>5</v>
      </c>
      <c r="Z92" s="243">
        <f t="shared" si="33"/>
        <v>5</v>
      </c>
      <c r="AA92" s="250">
        <f>'Crisis Indicator Data'!Y89</f>
        <v>1</v>
      </c>
      <c r="AB92" s="250">
        <f>'Crisis Indicator Data'!Z89</f>
        <v>3</v>
      </c>
      <c r="AC92" s="250">
        <f>'Crisis Indicator Data'!AA89</f>
        <v>2</v>
      </c>
      <c r="AD92" s="250">
        <f>'Crisis Indicator Data'!AB89</f>
        <v>0</v>
      </c>
      <c r="AE92" s="250">
        <f t="shared" si="34"/>
        <v>3</v>
      </c>
      <c r="AF92" s="250">
        <f>'Crisis Indicator Data'!AC89</f>
        <v>0</v>
      </c>
      <c r="AG92" s="250">
        <f>'Crisis Indicator Data'!AD89</f>
        <v>2</v>
      </c>
      <c r="AH92" s="250">
        <f t="shared" si="35"/>
        <v>2</v>
      </c>
      <c r="AI92" s="250">
        <f>'Crisis Indicator Data'!AE89</f>
        <v>3</v>
      </c>
      <c r="AJ92" s="250">
        <f>'Crisis Indicator Data'!AF89</f>
        <v>1</v>
      </c>
      <c r="AK92" s="250">
        <f>'Crisis Indicator Data'!AG89</f>
        <v>2</v>
      </c>
      <c r="AL92" s="250">
        <f t="shared" si="36"/>
        <v>4</v>
      </c>
      <c r="AM92" s="243">
        <f t="shared" si="37"/>
        <v>3</v>
      </c>
      <c r="AN92" s="243">
        <f t="shared" si="38"/>
        <v>4</v>
      </c>
    </row>
    <row r="93" spans="1:40" ht="13.5" customHeight="1" x14ac:dyDescent="0.35">
      <c r="A93" s="149" t="str">
        <f>'Crisis Indicator Data'!A90</f>
        <v>Nigerian Refugees</v>
      </c>
      <c r="B93" s="150" t="str">
        <f>'Crisis Indicator Data'!B90</f>
        <v>International displacement</v>
      </c>
      <c r="C93" s="150" t="str">
        <f>'Crisis Indicator Data'!C90</f>
        <v>NER004</v>
      </c>
      <c r="D93" s="150" t="str">
        <f>'Crisis Indicator Data'!D90</f>
        <v>Niger</v>
      </c>
      <c r="E93" s="151" t="str">
        <f>'Crisis Indicator Data'!E90</f>
        <v>NER</v>
      </c>
      <c r="F93" s="243">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243">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243">
        <f t="shared" si="26"/>
        <v>2.0499999999999998</v>
      </c>
      <c r="I93" s="243">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243">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243">
        <f t="shared" si="27"/>
        <v>2</v>
      </c>
      <c r="L93" s="243">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243">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243">
        <f t="shared" si="28"/>
        <v>2.75</v>
      </c>
      <c r="O93" s="243">
        <f t="shared" si="29"/>
        <v>2.2666666666666666</v>
      </c>
      <c r="P93" s="243">
        <f>IF(B93="Regional crisis",VLOOKUP(C93,'Regional Crises'!$B$1:$R$69,12,FALSE),VLOOKUP(E93,'Country Indicator Data'!$B$4:$I$300,8,FALSE))</f>
        <v>3</v>
      </c>
      <c r="Q93" s="243">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243">
        <f t="shared" si="30"/>
        <v>3.35</v>
      </c>
      <c r="S93" s="243">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243">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243">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243">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243">
        <f t="shared" si="31"/>
        <v>2.8</v>
      </c>
      <c r="X93" s="243">
        <f t="shared" si="32"/>
        <v>2.8</v>
      </c>
      <c r="Y93" s="250">
        <f>IF('Core Indicators'!FC90="x","x",IF('Core Indicators'!FC90&gt;=5,5,IF('Core Indicators'!FC90&gt;=4,4,IF('Core Indicators'!FC90&gt;=3,3,IF('Core Indicators'!FC90&gt;=2,2,IF('Core Indicators'!FC90&gt;=1,1,0))))))</f>
        <v>2</v>
      </c>
      <c r="Z93" s="243">
        <f t="shared" si="33"/>
        <v>2</v>
      </c>
      <c r="AA93" s="250">
        <f>'Crisis Indicator Data'!Y90</f>
        <v>1</v>
      </c>
      <c r="AB93" s="250">
        <f>'Crisis Indicator Data'!Z90</f>
        <v>3</v>
      </c>
      <c r="AC93" s="250">
        <f>'Crisis Indicator Data'!AA90</f>
        <v>1</v>
      </c>
      <c r="AD93" s="250">
        <f>'Crisis Indicator Data'!AB90</f>
        <v>0</v>
      </c>
      <c r="AE93" s="250">
        <f t="shared" si="34"/>
        <v>2</v>
      </c>
      <c r="AF93" s="250">
        <f>'Crisis Indicator Data'!AC90</f>
        <v>0</v>
      </c>
      <c r="AG93" s="250">
        <f>'Crisis Indicator Data'!AD90</f>
        <v>2</v>
      </c>
      <c r="AH93" s="250">
        <f t="shared" si="35"/>
        <v>2</v>
      </c>
      <c r="AI93" s="250">
        <f>'Crisis Indicator Data'!AE90</f>
        <v>1</v>
      </c>
      <c r="AJ93" s="250">
        <f>'Crisis Indicator Data'!AF90</f>
        <v>1</v>
      </c>
      <c r="AK93" s="250">
        <f>'Crisis Indicator Data'!AG90</f>
        <v>2</v>
      </c>
      <c r="AL93" s="250">
        <f t="shared" si="36"/>
        <v>3</v>
      </c>
      <c r="AM93" s="243">
        <f t="shared" si="37"/>
        <v>2</v>
      </c>
      <c r="AN93" s="243">
        <f t="shared" si="38"/>
        <v>2</v>
      </c>
    </row>
    <row r="94" spans="1:40" ht="13.5" customHeight="1" x14ac:dyDescent="0.35">
      <c r="A94" s="149" t="str">
        <f>'Crisis Indicator Data'!A91</f>
        <v>Complex crisis in Nigeria</v>
      </c>
      <c r="B94" s="150" t="str">
        <f>'Crisis Indicator Data'!B91</f>
        <v>Complex crisis</v>
      </c>
      <c r="C94" s="150" t="str">
        <f>'Crisis Indicator Data'!C91</f>
        <v>NGA001</v>
      </c>
      <c r="D94" s="150" t="str">
        <f>'Crisis Indicator Data'!D91</f>
        <v>Nigeria</v>
      </c>
      <c r="E94" s="151" t="str">
        <f>'Crisis Indicator Data'!E91</f>
        <v>NGA</v>
      </c>
      <c r="F94" s="243">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3.9</v>
      </c>
      <c r="G94" s="243">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2.2999999999999998</v>
      </c>
      <c r="H94" s="243">
        <f t="shared" si="26"/>
        <v>3.0999999999999996</v>
      </c>
      <c r="I94" s="243">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4.0999999999999996</v>
      </c>
      <c r="J94" s="243">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0.3</v>
      </c>
      <c r="K94" s="243">
        <f t="shared" si="27"/>
        <v>2.1999999999999997</v>
      </c>
      <c r="L94" s="243" t="str">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x</v>
      </c>
      <c r="M94" s="243">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1.3</v>
      </c>
      <c r="N94" s="243">
        <f t="shared" si="28"/>
        <v>1.3</v>
      </c>
      <c r="O94" s="243">
        <f t="shared" si="29"/>
        <v>2.1999999999999997</v>
      </c>
      <c r="P94" s="243">
        <f>IF(B94="Regional crisis",VLOOKUP(C94,'Regional Crises'!$B$1:$R$69,12,FALSE),VLOOKUP(E94,'Country Indicator Data'!$B$4:$I$300,8,FALSE))</f>
        <v>5</v>
      </c>
      <c r="Q94" s="243">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243">
        <f t="shared" si="30"/>
        <v>5</v>
      </c>
      <c r="S94" s="243">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3.7</v>
      </c>
      <c r="T94" s="243">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3.4</v>
      </c>
      <c r="U94" s="243">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2.4</v>
      </c>
      <c r="V94" s="243">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2.7</v>
      </c>
      <c r="W94" s="243">
        <f t="shared" si="31"/>
        <v>3.1</v>
      </c>
      <c r="X94" s="243">
        <f t="shared" si="32"/>
        <v>3.4</v>
      </c>
      <c r="Y94" s="250">
        <f>IF('Core Indicators'!FC91="x","x",IF('Core Indicators'!FC91&gt;=5,5,IF('Core Indicators'!FC91&gt;=4,4,IF('Core Indicators'!FC91&gt;=3,3,IF('Core Indicators'!FC91&gt;=2,2,IF('Core Indicators'!FC91&gt;=1,1,0))))))</f>
        <v>5</v>
      </c>
      <c r="Z94" s="243">
        <f t="shared" si="33"/>
        <v>5</v>
      </c>
      <c r="AA94" s="250">
        <f>'Crisis Indicator Data'!Y91</f>
        <v>1</v>
      </c>
      <c r="AB94" s="250">
        <f>'Crisis Indicator Data'!Z91</f>
        <v>3</v>
      </c>
      <c r="AC94" s="250">
        <f>'Crisis Indicator Data'!AA91</f>
        <v>1</v>
      </c>
      <c r="AD94" s="250">
        <f>'Crisis Indicator Data'!AB91</f>
        <v>1</v>
      </c>
      <c r="AE94" s="250">
        <f t="shared" si="34"/>
        <v>3</v>
      </c>
      <c r="AF94" s="250">
        <f>'Crisis Indicator Data'!AC91</f>
        <v>2</v>
      </c>
      <c r="AG94" s="250">
        <f>'Crisis Indicator Data'!AD91</f>
        <v>3</v>
      </c>
      <c r="AH94" s="250">
        <f t="shared" si="35"/>
        <v>5</v>
      </c>
      <c r="AI94" s="250">
        <f>'Crisis Indicator Data'!AE91</f>
        <v>3</v>
      </c>
      <c r="AJ94" s="250">
        <f>'Crisis Indicator Data'!AF91</f>
        <v>1</v>
      </c>
      <c r="AK94" s="250">
        <f>'Crisis Indicator Data'!AG91</f>
        <v>3</v>
      </c>
      <c r="AL94" s="250">
        <f t="shared" si="36"/>
        <v>5</v>
      </c>
      <c r="AM94" s="243">
        <f t="shared" si="37"/>
        <v>4</v>
      </c>
      <c r="AN94" s="243">
        <f t="shared" si="38"/>
        <v>4.5</v>
      </c>
    </row>
    <row r="95" spans="1:40" ht="13.5" customHeight="1" x14ac:dyDescent="0.35">
      <c r="A95" s="149" t="str">
        <f>'Crisis Indicator Data'!A92</f>
        <v>Middle belt conflict</v>
      </c>
      <c r="B95" s="150" t="str">
        <f>'Crisis Indicator Data'!B92</f>
        <v>Conflict</v>
      </c>
      <c r="C95" s="150" t="str">
        <f>'Crisis Indicator Data'!C92</f>
        <v>NGA003</v>
      </c>
      <c r="D95" s="150" t="str">
        <f>'Crisis Indicator Data'!D92</f>
        <v>Nigeria</v>
      </c>
      <c r="E95" s="151" t="str">
        <f>'Crisis Indicator Data'!E92</f>
        <v>NGA</v>
      </c>
      <c r="F95" s="243">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243">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243">
        <f t="shared" si="26"/>
        <v>3.0999999999999996</v>
      </c>
      <c r="I95" s="243">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243">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243">
        <f t="shared" si="27"/>
        <v>2.1999999999999997</v>
      </c>
      <c r="L95" s="243" t="str">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x</v>
      </c>
      <c r="M95" s="243">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243">
        <f t="shared" si="28"/>
        <v>1.3</v>
      </c>
      <c r="O95" s="243">
        <f t="shared" si="29"/>
        <v>2.1999999999999997</v>
      </c>
      <c r="P95" s="243">
        <f>IF(B95="Regional crisis",VLOOKUP(C95,'Regional Crises'!$B$1:$R$69,12,FALSE),VLOOKUP(E95,'Country Indicator Data'!$B$4:$I$300,8,FALSE))</f>
        <v>5</v>
      </c>
      <c r="Q95" s="243">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243">
        <f t="shared" si="30"/>
        <v>5</v>
      </c>
      <c r="S95" s="243">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243">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243">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2.4</v>
      </c>
      <c r="V95" s="243">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2.7</v>
      </c>
      <c r="W95" s="243">
        <f t="shared" si="31"/>
        <v>3.1</v>
      </c>
      <c r="X95" s="243">
        <f t="shared" si="32"/>
        <v>3.4</v>
      </c>
      <c r="Y95" s="250">
        <f>IF('Core Indicators'!FC92="x","x",IF('Core Indicators'!FC92&gt;=5,5,IF('Core Indicators'!FC92&gt;=4,4,IF('Core Indicators'!FC92&gt;=3,3,IF('Core Indicators'!FC92&gt;=2,2,IF('Core Indicators'!FC92&gt;=1,1,0))))))</f>
        <v>5</v>
      </c>
      <c r="Z95" s="243">
        <f t="shared" si="33"/>
        <v>5</v>
      </c>
      <c r="AA95" s="250">
        <f>'Crisis Indicator Data'!Y92</f>
        <v>1</v>
      </c>
      <c r="AB95" s="250">
        <f>'Crisis Indicator Data'!Z92</f>
        <v>2</v>
      </c>
      <c r="AC95" s="250">
        <f>'Crisis Indicator Data'!AA92</f>
        <v>0</v>
      </c>
      <c r="AD95" s="250">
        <f>'Crisis Indicator Data'!AB92</f>
        <v>0</v>
      </c>
      <c r="AE95" s="250">
        <f t="shared" si="34"/>
        <v>2</v>
      </c>
      <c r="AF95" s="250">
        <f>'Crisis Indicator Data'!AC92</f>
        <v>0</v>
      </c>
      <c r="AG95" s="250">
        <f>'Crisis Indicator Data'!AD92</f>
        <v>0</v>
      </c>
      <c r="AH95" s="250">
        <f t="shared" si="35"/>
        <v>0</v>
      </c>
      <c r="AI95" s="250">
        <f>'Crisis Indicator Data'!AE92</f>
        <v>2</v>
      </c>
      <c r="AJ95" s="250">
        <f>'Crisis Indicator Data'!AF92</f>
        <v>1</v>
      </c>
      <c r="AK95" s="250">
        <f>'Crisis Indicator Data'!AG92</f>
        <v>1</v>
      </c>
      <c r="AL95" s="250">
        <f t="shared" si="36"/>
        <v>3</v>
      </c>
      <c r="AM95" s="243">
        <f t="shared" si="37"/>
        <v>2</v>
      </c>
      <c r="AN95" s="243">
        <f t="shared" si="38"/>
        <v>3.5</v>
      </c>
    </row>
    <row r="96" spans="1:40" ht="13.5" customHeight="1" x14ac:dyDescent="0.35">
      <c r="A96" s="149" t="str">
        <f>'Crisis Indicator Data'!A93</f>
        <v>Boko Haram crisis in Nigeria</v>
      </c>
      <c r="B96" s="150" t="str">
        <f>'Crisis Indicator Data'!B93</f>
        <v>Conflict</v>
      </c>
      <c r="C96" s="150" t="str">
        <f>'Crisis Indicator Data'!C93</f>
        <v>NGA004</v>
      </c>
      <c r="D96" s="150" t="str">
        <f>'Crisis Indicator Data'!D93</f>
        <v>Nigeria</v>
      </c>
      <c r="E96" s="151" t="str">
        <f>'Crisis Indicator Data'!E93</f>
        <v>NGA</v>
      </c>
      <c r="F96" s="243">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243">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2.2999999999999998</v>
      </c>
      <c r="H96" s="243">
        <f t="shared" si="26"/>
        <v>3.0999999999999996</v>
      </c>
      <c r="I96" s="243">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4.0999999999999996</v>
      </c>
      <c r="J96" s="243">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0.3</v>
      </c>
      <c r="K96" s="243">
        <f t="shared" si="27"/>
        <v>2.1999999999999997</v>
      </c>
      <c r="L96" s="243" t="str">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x</v>
      </c>
      <c r="M96" s="243">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1.3</v>
      </c>
      <c r="N96" s="243">
        <f t="shared" si="28"/>
        <v>1.3</v>
      </c>
      <c r="O96" s="243">
        <f t="shared" si="29"/>
        <v>2.1999999999999997</v>
      </c>
      <c r="P96" s="243">
        <f>IF(B96="Regional crisis",VLOOKUP(C96,'Regional Crises'!$B$1:$R$69,12,FALSE),VLOOKUP(E96,'Country Indicator Data'!$B$4:$I$300,8,FALSE))</f>
        <v>5</v>
      </c>
      <c r="Q96" s="243">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243">
        <f t="shared" si="30"/>
        <v>5</v>
      </c>
      <c r="S96" s="243">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243">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243">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2.4</v>
      </c>
      <c r="V96" s="243">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2.7</v>
      </c>
      <c r="W96" s="243">
        <f t="shared" si="31"/>
        <v>3.1</v>
      </c>
      <c r="X96" s="243">
        <f t="shared" si="32"/>
        <v>3.4</v>
      </c>
      <c r="Y96" s="250">
        <f>IF('Core Indicators'!FC93="x","x",IF('Core Indicators'!FC93&gt;=5,5,IF('Core Indicators'!FC93&gt;=4,4,IF('Core Indicators'!FC93&gt;=3,3,IF('Core Indicators'!FC93&gt;=2,2,IF('Core Indicators'!FC93&gt;=1,1,0))))))</f>
        <v>4</v>
      </c>
      <c r="Z96" s="243">
        <f t="shared" si="33"/>
        <v>4</v>
      </c>
      <c r="AA96" s="250">
        <f>'Crisis Indicator Data'!Y93</f>
        <v>1</v>
      </c>
      <c r="AB96" s="250">
        <f>'Crisis Indicator Data'!Z93</f>
        <v>3</v>
      </c>
      <c r="AC96" s="250">
        <f>'Crisis Indicator Data'!AA93</f>
        <v>1</v>
      </c>
      <c r="AD96" s="250">
        <f>'Crisis Indicator Data'!AB93</f>
        <v>1</v>
      </c>
      <c r="AE96" s="250">
        <f t="shared" si="34"/>
        <v>3</v>
      </c>
      <c r="AF96" s="250">
        <f>'Crisis Indicator Data'!AC93</f>
        <v>2</v>
      </c>
      <c r="AG96" s="250">
        <f>'Crisis Indicator Data'!AD93</f>
        <v>3</v>
      </c>
      <c r="AH96" s="250">
        <f t="shared" si="35"/>
        <v>5</v>
      </c>
      <c r="AI96" s="250">
        <f>'Crisis Indicator Data'!AE93</f>
        <v>3</v>
      </c>
      <c r="AJ96" s="250">
        <f>'Crisis Indicator Data'!AF93</f>
        <v>1</v>
      </c>
      <c r="AK96" s="250">
        <f>'Crisis Indicator Data'!AG93</f>
        <v>2</v>
      </c>
      <c r="AL96" s="250">
        <f t="shared" si="36"/>
        <v>4</v>
      </c>
      <c r="AM96" s="243">
        <f t="shared" si="37"/>
        <v>4</v>
      </c>
      <c r="AN96" s="243">
        <f t="shared" si="38"/>
        <v>4</v>
      </c>
    </row>
    <row r="97" spans="1:40" ht="13.5" customHeight="1" x14ac:dyDescent="0.35">
      <c r="A97" s="149" t="str">
        <f>'Crisis Indicator Data'!A94</f>
        <v>Northwest Banditry</v>
      </c>
      <c r="B97" s="150" t="str">
        <f>'Crisis Indicator Data'!B94</f>
        <v>Other type of violence</v>
      </c>
      <c r="C97" s="150" t="str">
        <f>'Crisis Indicator Data'!C94</f>
        <v>NGA007</v>
      </c>
      <c r="D97" s="150" t="str">
        <f>'Crisis Indicator Data'!D94</f>
        <v>Nigeria</v>
      </c>
      <c r="E97" s="151" t="str">
        <f>'Crisis Indicator Data'!E94</f>
        <v>NGA</v>
      </c>
      <c r="F97" s="243">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43">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243">
        <f t="shared" si="26"/>
        <v>3.0999999999999996</v>
      </c>
      <c r="I97" s="243">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243">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243">
        <f t="shared" si="27"/>
        <v>2.1999999999999997</v>
      </c>
      <c r="L97" s="243" t="str">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243">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243">
        <f t="shared" si="28"/>
        <v>1.3</v>
      </c>
      <c r="O97" s="243">
        <f t="shared" si="29"/>
        <v>2.1999999999999997</v>
      </c>
      <c r="P97" s="243">
        <f>IF(B97="Regional crisis",VLOOKUP(C97,'Regional Crises'!$B$1:$R$69,12,FALSE),VLOOKUP(E97,'Country Indicator Data'!$B$4:$I$300,8,FALSE))</f>
        <v>5</v>
      </c>
      <c r="Q97" s="243">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243">
        <f t="shared" si="30"/>
        <v>5</v>
      </c>
      <c r="S97" s="243">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243">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243">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243">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243">
        <f t="shared" si="31"/>
        <v>3.1</v>
      </c>
      <c r="X97" s="243">
        <f t="shared" si="32"/>
        <v>3.4</v>
      </c>
      <c r="Y97" s="250">
        <f>IF('Core Indicators'!FC94="x","x",IF('Core Indicators'!FC94&gt;=5,5,IF('Core Indicators'!FC94&gt;=4,4,IF('Core Indicators'!FC94&gt;=3,3,IF('Core Indicators'!FC94&gt;=2,2,IF('Core Indicators'!FC94&gt;=1,1,0))))))</f>
        <v>5</v>
      </c>
      <c r="Z97" s="243">
        <f t="shared" si="33"/>
        <v>5</v>
      </c>
      <c r="AA97" s="250">
        <f>'Crisis Indicator Data'!Y94</f>
        <v>1</v>
      </c>
      <c r="AB97" s="250">
        <f>'Crisis Indicator Data'!Z94</f>
        <v>2</v>
      </c>
      <c r="AC97" s="250">
        <f>'Crisis Indicator Data'!AA94</f>
        <v>0</v>
      </c>
      <c r="AD97" s="250">
        <f>'Crisis Indicator Data'!AB94</f>
        <v>0</v>
      </c>
      <c r="AE97" s="250">
        <f t="shared" si="34"/>
        <v>2</v>
      </c>
      <c r="AF97" s="250">
        <f>'Crisis Indicator Data'!AC94</f>
        <v>0</v>
      </c>
      <c r="AG97" s="250">
        <f>'Crisis Indicator Data'!AD94</f>
        <v>2</v>
      </c>
      <c r="AH97" s="250">
        <f t="shared" si="35"/>
        <v>2</v>
      </c>
      <c r="AI97" s="250">
        <f>'Crisis Indicator Data'!AE94</f>
        <v>2</v>
      </c>
      <c r="AJ97" s="250">
        <f>'Crisis Indicator Data'!AF94</f>
        <v>1</v>
      </c>
      <c r="AK97" s="250">
        <f>'Crisis Indicator Data'!AG94</f>
        <v>2</v>
      </c>
      <c r="AL97" s="250">
        <f t="shared" si="36"/>
        <v>4</v>
      </c>
      <c r="AM97" s="243">
        <f t="shared" si="37"/>
        <v>3</v>
      </c>
      <c r="AN97" s="243">
        <f t="shared" si="38"/>
        <v>4</v>
      </c>
    </row>
    <row r="98" spans="1:40" ht="13.5" customHeight="1" x14ac:dyDescent="0.35">
      <c r="A98" s="149" t="str">
        <f>'Crisis Indicator Data'!A95</f>
        <v>Cameroonian Refugees in Nigeria</v>
      </c>
      <c r="B98" s="150" t="str">
        <f>'Crisis Indicator Data'!B95</f>
        <v>International displacement</v>
      </c>
      <c r="C98" s="150" t="str">
        <f>'Crisis Indicator Data'!C95</f>
        <v>NGA008</v>
      </c>
      <c r="D98" s="150" t="str">
        <f>'Crisis Indicator Data'!D95</f>
        <v>Nigeria</v>
      </c>
      <c r="E98" s="151" t="str">
        <f>'Crisis Indicator Data'!E95</f>
        <v>NGA</v>
      </c>
      <c r="F98" s="243">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243">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243">
        <f t="shared" si="26"/>
        <v>3.0999999999999996</v>
      </c>
      <c r="I98" s="243">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243">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243">
        <f t="shared" si="27"/>
        <v>2.1999999999999997</v>
      </c>
      <c r="L98" s="243" t="str">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243">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243">
        <f t="shared" si="28"/>
        <v>1.3</v>
      </c>
      <c r="O98" s="243">
        <f t="shared" si="29"/>
        <v>2.1999999999999997</v>
      </c>
      <c r="P98" s="243">
        <f>IF(B98="Regional crisis",VLOOKUP(C98,'Regional Crises'!$B$1:$R$69,12,FALSE),VLOOKUP(E98,'Country Indicator Data'!$B$4:$I$300,8,FALSE))</f>
        <v>5</v>
      </c>
      <c r="Q98" s="243">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243">
        <f t="shared" si="30"/>
        <v>5</v>
      </c>
      <c r="S98" s="243">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243">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243">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243">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243">
        <f t="shared" si="31"/>
        <v>3.1</v>
      </c>
      <c r="X98" s="243">
        <f t="shared" si="32"/>
        <v>3.4</v>
      </c>
      <c r="Y98" s="250">
        <f>IF('Core Indicators'!FC95="x","x",IF('Core Indicators'!FC95&gt;=5,5,IF('Core Indicators'!FC95&gt;=4,4,IF('Core Indicators'!FC95&gt;=3,3,IF('Core Indicators'!FC95&gt;=2,2,IF('Core Indicators'!FC95&gt;=1,1,0))))))</f>
        <v>5</v>
      </c>
      <c r="Z98" s="243">
        <f t="shared" si="33"/>
        <v>5</v>
      </c>
      <c r="AA98" s="250">
        <f>'Crisis Indicator Data'!Y95</f>
        <v>1</v>
      </c>
      <c r="AB98" s="250">
        <f>'Crisis Indicator Data'!Z95</f>
        <v>2</v>
      </c>
      <c r="AC98" s="250">
        <f>'Crisis Indicator Data'!AA95</f>
        <v>0</v>
      </c>
      <c r="AD98" s="250">
        <f>'Crisis Indicator Data'!AB95</f>
        <v>0</v>
      </c>
      <c r="AE98" s="250">
        <f t="shared" si="34"/>
        <v>2</v>
      </c>
      <c r="AF98" s="250">
        <f>'Crisis Indicator Data'!AC95</f>
        <v>0</v>
      </c>
      <c r="AG98" s="250">
        <f>'Crisis Indicator Data'!AD95</f>
        <v>2</v>
      </c>
      <c r="AH98" s="250">
        <f t="shared" si="35"/>
        <v>2</v>
      </c>
      <c r="AI98" s="250">
        <f>'Crisis Indicator Data'!AE95</f>
        <v>0</v>
      </c>
      <c r="AJ98" s="250">
        <f>'Crisis Indicator Data'!AF95</f>
        <v>1</v>
      </c>
      <c r="AK98" s="250">
        <f>'Crisis Indicator Data'!AG95</f>
        <v>1</v>
      </c>
      <c r="AL98" s="250">
        <f t="shared" si="36"/>
        <v>2</v>
      </c>
      <c r="AM98" s="243">
        <f t="shared" si="37"/>
        <v>2</v>
      </c>
      <c r="AN98" s="243">
        <f t="shared" si="38"/>
        <v>3.5</v>
      </c>
    </row>
    <row r="99" spans="1:40" ht="13.5" customHeight="1" x14ac:dyDescent="0.35">
      <c r="A99" s="149" t="str">
        <f>'Crisis Indicator Data'!A96</f>
        <v>Socioeconomic crisis in Nicaragua</v>
      </c>
      <c r="B99" s="150" t="str">
        <f>'Crisis Indicator Data'!B96</f>
        <v>Political and economic crisis</v>
      </c>
      <c r="C99" s="150" t="str">
        <f>'Crisis Indicator Data'!C96</f>
        <v>NIC001</v>
      </c>
      <c r="D99" s="150" t="str">
        <f>'Crisis Indicator Data'!D96</f>
        <v>Nicaragua</v>
      </c>
      <c r="E99" s="151" t="str">
        <f>'Crisis Indicator Data'!E96</f>
        <v>NIC</v>
      </c>
      <c r="F99" s="243">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2.9</v>
      </c>
      <c r="G99" s="243">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3</v>
      </c>
      <c r="H99" s="243">
        <f t="shared" si="26"/>
        <v>2.95</v>
      </c>
      <c r="I99" s="243">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1.3</v>
      </c>
      <c r="J99" s="243">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1.4</v>
      </c>
      <c r="K99" s="243">
        <f t="shared" si="27"/>
        <v>1.35</v>
      </c>
      <c r="L99" s="243">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v>
      </c>
      <c r="M99" s="243">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2.7</v>
      </c>
      <c r="N99" s="243">
        <f t="shared" si="28"/>
        <v>2.85</v>
      </c>
      <c r="O99" s="243">
        <f t="shared" si="29"/>
        <v>2.3833333333333333</v>
      </c>
      <c r="P99" s="243">
        <f>IF(B99="Regional crisis",VLOOKUP(C99,'Regional Crises'!$B$1:$R$69,12,FALSE),VLOOKUP(E99,'Country Indicator Data'!$B$4:$I$300,8,FALSE))</f>
        <v>3</v>
      </c>
      <c r="Q99" s="243">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2.1</v>
      </c>
      <c r="R99" s="243">
        <f t="shared" si="30"/>
        <v>2.5499999999999998</v>
      </c>
      <c r="S99" s="243">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3.9</v>
      </c>
      <c r="T99" s="243">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3.7</v>
      </c>
      <c r="U99" s="243">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3.8</v>
      </c>
      <c r="V99" s="243">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3.5</v>
      </c>
      <c r="W99" s="243">
        <f t="shared" si="31"/>
        <v>3.7</v>
      </c>
      <c r="X99" s="243">
        <f t="shared" si="32"/>
        <v>2.9</v>
      </c>
      <c r="Y99" s="250" t="str">
        <f>IF('Core Indicators'!FC96="x","x",IF('Core Indicators'!FC96&gt;=5,5,IF('Core Indicators'!FC96&gt;=4,4,IF('Core Indicators'!FC96&gt;=3,3,IF('Core Indicators'!FC96&gt;=2,2,IF('Core Indicators'!FC96&gt;=1,1,0))))))</f>
        <v>x</v>
      </c>
      <c r="Z99" s="243" t="str">
        <f t="shared" si="33"/>
        <v>x</v>
      </c>
      <c r="AA99" s="250">
        <f>'Crisis Indicator Data'!Y96</f>
        <v>2</v>
      </c>
      <c r="AB99" s="250">
        <f>'Crisis Indicator Data'!Z96</f>
        <v>0</v>
      </c>
      <c r="AC99" s="250">
        <f>'Crisis Indicator Data'!AA96</f>
        <v>3</v>
      </c>
      <c r="AD99" s="250">
        <f>'Crisis Indicator Data'!AB96</f>
        <v>2</v>
      </c>
      <c r="AE99" s="250">
        <f t="shared" si="34"/>
        <v>3</v>
      </c>
      <c r="AF99" s="250">
        <f>'Crisis Indicator Data'!AC96</f>
        <v>2</v>
      </c>
      <c r="AG99" s="250">
        <f>'Crisis Indicator Data'!AD96</f>
        <v>2</v>
      </c>
      <c r="AH99" s="250">
        <f t="shared" si="35"/>
        <v>4</v>
      </c>
      <c r="AI99" s="250">
        <f>'Crisis Indicator Data'!AE96</f>
        <v>1</v>
      </c>
      <c r="AJ99" s="250">
        <f>'Crisis Indicator Data'!AF96</f>
        <v>0</v>
      </c>
      <c r="AK99" s="250">
        <f>'Crisis Indicator Data'!AG96</f>
        <v>1</v>
      </c>
      <c r="AL99" s="250">
        <f t="shared" si="36"/>
        <v>2</v>
      </c>
      <c r="AM99" s="243">
        <f t="shared" si="37"/>
        <v>3</v>
      </c>
      <c r="AN99" s="243">
        <f t="shared" si="38"/>
        <v>3</v>
      </c>
    </row>
    <row r="100" spans="1:40" ht="13.5" customHeight="1" x14ac:dyDescent="0.35">
      <c r="A100" s="149" t="str">
        <f>'Crisis Indicator Data'!A97</f>
        <v>Complex crisis in Pakistan</v>
      </c>
      <c r="B100" s="150" t="str">
        <f>'Crisis Indicator Data'!B97</f>
        <v>Complex crisis</v>
      </c>
      <c r="C100" s="150" t="str">
        <f>'Crisis Indicator Data'!C97</f>
        <v>PAK001</v>
      </c>
      <c r="D100" s="150" t="str">
        <f>'Crisis Indicator Data'!D97</f>
        <v>Pakistan</v>
      </c>
      <c r="E100" s="151" t="str">
        <f>'Crisis Indicator Data'!E97</f>
        <v>PAK</v>
      </c>
      <c r="F100" s="243">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243">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3.1</v>
      </c>
      <c r="H100" s="243">
        <f t="shared" si="26"/>
        <v>3.5</v>
      </c>
      <c r="I100" s="243">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3.2</v>
      </c>
      <c r="J100" s="243">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1.6</v>
      </c>
      <c r="K100" s="243">
        <f t="shared" si="27"/>
        <v>2.4000000000000004</v>
      </c>
      <c r="L100" s="243">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3.6</v>
      </c>
      <c r="M100" s="243">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0.8</v>
      </c>
      <c r="N100" s="243">
        <f t="shared" si="28"/>
        <v>2.2000000000000002</v>
      </c>
      <c r="O100" s="243">
        <f t="shared" si="29"/>
        <v>2.7000000000000006</v>
      </c>
      <c r="P100" s="243">
        <f>IF(B100="Regional crisis",VLOOKUP(C100,'Regional Crises'!$B$1:$R$69,12,FALSE),VLOOKUP(E100,'Country Indicator Data'!$B$4:$I$300,8,FALSE))</f>
        <v>3</v>
      </c>
      <c r="Q100" s="243">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4.2</v>
      </c>
      <c r="R100" s="243">
        <f t="shared" si="30"/>
        <v>3.6</v>
      </c>
      <c r="S100" s="243">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243">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3.2</v>
      </c>
      <c r="U100" s="243">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3.4</v>
      </c>
      <c r="V100" s="243">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3.1</v>
      </c>
      <c r="W100" s="243">
        <f t="shared" si="31"/>
        <v>3.3</v>
      </c>
      <c r="X100" s="243">
        <f t="shared" si="32"/>
        <v>3.2</v>
      </c>
      <c r="Y100" s="250">
        <f>IF('Core Indicators'!FC97="x","x",IF('Core Indicators'!FC97&gt;=5,5,IF('Core Indicators'!FC97&gt;=4,4,IF('Core Indicators'!FC97&gt;=3,3,IF('Core Indicators'!FC97&gt;=2,2,IF('Core Indicators'!FC97&gt;=1,1,0))))))</f>
        <v>5</v>
      </c>
      <c r="Z100" s="243">
        <f t="shared" si="33"/>
        <v>5</v>
      </c>
      <c r="AA100" s="250">
        <f>'Crisis Indicator Data'!Y97</f>
        <v>2</v>
      </c>
      <c r="AB100" s="250">
        <f>'Crisis Indicator Data'!Z97</f>
        <v>1</v>
      </c>
      <c r="AC100" s="250">
        <f>'Crisis Indicator Data'!AA97</f>
        <v>2</v>
      </c>
      <c r="AD100" s="250">
        <f>'Crisis Indicator Data'!AB97</f>
        <v>0</v>
      </c>
      <c r="AE100" s="250">
        <f t="shared" si="34"/>
        <v>2</v>
      </c>
      <c r="AF100" s="250">
        <f>'Crisis Indicator Data'!AC97</f>
        <v>2</v>
      </c>
      <c r="AG100" s="250">
        <f>'Crisis Indicator Data'!AD97</f>
        <v>2</v>
      </c>
      <c r="AH100" s="250">
        <f t="shared" si="35"/>
        <v>4</v>
      </c>
      <c r="AI100" s="250">
        <f>'Crisis Indicator Data'!AE97</f>
        <v>1</v>
      </c>
      <c r="AJ100" s="250">
        <f>'Crisis Indicator Data'!AF97</f>
        <v>1</v>
      </c>
      <c r="AK100" s="250">
        <f>'Crisis Indicator Data'!AG97</f>
        <v>1</v>
      </c>
      <c r="AL100" s="250">
        <f t="shared" si="36"/>
        <v>3</v>
      </c>
      <c r="AM100" s="243">
        <f t="shared" si="37"/>
        <v>3</v>
      </c>
      <c r="AN100" s="243">
        <f t="shared" si="38"/>
        <v>4</v>
      </c>
    </row>
    <row r="101" spans="1:40" ht="13.5" customHeight="1" x14ac:dyDescent="0.35">
      <c r="A101" s="149" t="str">
        <f>'Crisis Indicator Data'!A98</f>
        <v>Kashmir conflict in Pakistan</v>
      </c>
      <c r="B101" s="150" t="str">
        <f>'Crisis Indicator Data'!B98</f>
        <v>Conflict</v>
      </c>
      <c r="C101" s="150" t="str">
        <f>'Crisis Indicator Data'!C98</f>
        <v>PAK004</v>
      </c>
      <c r="D101" s="150" t="str">
        <f>'Crisis Indicator Data'!D98</f>
        <v>Pakistan</v>
      </c>
      <c r="E101" s="151" t="str">
        <f>'Crisis Indicator Data'!E98</f>
        <v>PAK</v>
      </c>
      <c r="F101" s="243">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243">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3.1</v>
      </c>
      <c r="H101" s="243">
        <f t="shared" si="26"/>
        <v>3.5</v>
      </c>
      <c r="I101" s="243">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3.2</v>
      </c>
      <c r="J101" s="243">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1.6</v>
      </c>
      <c r="K101" s="243">
        <f t="shared" si="27"/>
        <v>2.4000000000000004</v>
      </c>
      <c r="L101" s="243">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3.6</v>
      </c>
      <c r="M101" s="243">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0.8</v>
      </c>
      <c r="N101" s="243">
        <f t="shared" si="28"/>
        <v>2.2000000000000002</v>
      </c>
      <c r="O101" s="243">
        <f t="shared" si="29"/>
        <v>2.7000000000000006</v>
      </c>
      <c r="P101" s="243">
        <f>IF(B101="Regional crisis",VLOOKUP(C101,'Regional Crises'!$B$1:$R$69,12,FALSE),VLOOKUP(E101,'Country Indicator Data'!$B$4:$I$300,8,FALSE))</f>
        <v>3</v>
      </c>
      <c r="Q101" s="243">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4.2</v>
      </c>
      <c r="R101" s="243">
        <f t="shared" si="30"/>
        <v>3.6</v>
      </c>
      <c r="S101" s="243">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243">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3.2</v>
      </c>
      <c r="U101" s="243">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3.4</v>
      </c>
      <c r="V101" s="243">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3.1</v>
      </c>
      <c r="W101" s="243">
        <f t="shared" si="31"/>
        <v>3.3</v>
      </c>
      <c r="X101" s="243">
        <f t="shared" si="32"/>
        <v>3.2</v>
      </c>
      <c r="Y101" s="250">
        <f>IF('Core Indicators'!FC98="x","x",IF('Core Indicators'!FC98&gt;=5,5,IF('Core Indicators'!FC98&gt;=4,4,IF('Core Indicators'!FC98&gt;=3,3,IF('Core Indicators'!FC98&gt;=2,2,IF('Core Indicators'!FC98&gt;=1,1,0))))))</f>
        <v>3</v>
      </c>
      <c r="Z101" s="243">
        <f t="shared" si="33"/>
        <v>3</v>
      </c>
      <c r="AA101" s="250">
        <f>'Crisis Indicator Data'!Y98</f>
        <v>2</v>
      </c>
      <c r="AB101" s="250">
        <f>'Crisis Indicator Data'!Z98</f>
        <v>1</v>
      </c>
      <c r="AC101" s="250">
        <f>'Crisis Indicator Data'!AA98</f>
        <v>1</v>
      </c>
      <c r="AD101" s="250">
        <f>'Crisis Indicator Data'!AB98</f>
        <v>0</v>
      </c>
      <c r="AE101" s="250">
        <f t="shared" si="34"/>
        <v>2</v>
      </c>
      <c r="AF101" s="250">
        <f>'Crisis Indicator Data'!AC98</f>
        <v>0</v>
      </c>
      <c r="AG101" s="250">
        <f>'Crisis Indicator Data'!AD98</f>
        <v>2</v>
      </c>
      <c r="AH101" s="250">
        <f t="shared" si="35"/>
        <v>2</v>
      </c>
      <c r="AI101" s="250">
        <f>'Crisis Indicator Data'!AE98</f>
        <v>1</v>
      </c>
      <c r="AJ101" s="250">
        <f>'Crisis Indicator Data'!AF98</f>
        <v>1</v>
      </c>
      <c r="AK101" s="250">
        <f>'Crisis Indicator Data'!AG98</f>
        <v>1</v>
      </c>
      <c r="AL101" s="250">
        <f t="shared" si="36"/>
        <v>3</v>
      </c>
      <c r="AM101" s="243">
        <f t="shared" si="37"/>
        <v>2</v>
      </c>
      <c r="AN101" s="243">
        <f t="shared" si="38"/>
        <v>2.5</v>
      </c>
    </row>
    <row r="102" spans="1:40" ht="13.5" customHeight="1" x14ac:dyDescent="0.35">
      <c r="A102" s="149" t="str">
        <f>'Crisis Indicator Data'!A99</f>
        <v>Venezuela displacement in Panama</v>
      </c>
      <c r="B102" s="150" t="str">
        <f>'Crisis Indicator Data'!B99</f>
        <v>International displacement</v>
      </c>
      <c r="C102" s="150" t="str">
        <f>'Crisis Indicator Data'!C99</f>
        <v>PAN002</v>
      </c>
      <c r="D102" s="150" t="str">
        <f>'Crisis Indicator Data'!D99</f>
        <v>Panama</v>
      </c>
      <c r="E102" s="151" t="str">
        <f>'Crisis Indicator Data'!E99</f>
        <v>PAN</v>
      </c>
      <c r="F102" s="243">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0.7</v>
      </c>
      <c r="G102" s="243">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1.5</v>
      </c>
      <c r="H102" s="243">
        <f t="shared" ref="H102:H133" si="39">IF(AND(F102="x",G102="x"),"x",AVERAGE(F102,G102))</f>
        <v>1.1000000000000001</v>
      </c>
      <c r="I102" s="243">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1.7</v>
      </c>
      <c r="J102" s="243">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1.3</v>
      </c>
      <c r="K102" s="243">
        <f t="shared" ref="K102:K133" si="40">IF(AND(I102="x",J102="x"),"x",AVERAGE(I102,J102))</f>
        <v>1.5</v>
      </c>
      <c r="L102" s="243">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3.1</v>
      </c>
      <c r="M102" s="243">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3.1</v>
      </c>
      <c r="N102" s="243">
        <f t="shared" ref="N102:N133" si="41">IF(AND(L102="x",M102="x"),"x",AVERAGE(L102,M102))</f>
        <v>3.1</v>
      </c>
      <c r="O102" s="243">
        <f t="shared" ref="O102:O133" si="42">AVERAGE(H102,K102,N102)</f>
        <v>1.9000000000000001</v>
      </c>
      <c r="P102" s="243">
        <f>IF(B102="Regional crisis",VLOOKUP(C102,'Regional Crises'!$B$1:$R$69,12,FALSE),VLOOKUP(E102,'Country Indicator Data'!$B$4:$I$300,8,FALSE))</f>
        <v>0</v>
      </c>
      <c r="Q102" s="243">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2.4</v>
      </c>
      <c r="R102" s="243">
        <f t="shared" ref="R102:R133" si="43">AVERAGE(P102:Q102)</f>
        <v>1.2</v>
      </c>
      <c r="S102" s="243">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3.2</v>
      </c>
      <c r="T102" s="243">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2.6</v>
      </c>
      <c r="U102" s="243">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v>
      </c>
      <c r="V102" s="243">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0.8</v>
      </c>
      <c r="W102" s="243">
        <f t="shared" ref="W102:W133" si="44">IF(AND(S102="x",V102="x"),"x",ROUND(AVERAGE(S102,V102,T102,U102),1))</f>
        <v>2.2000000000000002</v>
      </c>
      <c r="X102" s="243">
        <f t="shared" ref="X102:X133" si="45">ROUND(AVERAGE(O102,W102,R102),1)</f>
        <v>1.8</v>
      </c>
      <c r="Y102" s="250">
        <f>IF('Core Indicators'!FC99="x","x",IF('Core Indicators'!FC99&gt;=5,5,IF('Core Indicators'!FC99&gt;=4,4,IF('Core Indicators'!FC99&gt;=3,3,IF('Core Indicators'!FC99&gt;=2,2,IF('Core Indicators'!FC99&gt;=1,1,0))))))</f>
        <v>2</v>
      </c>
      <c r="Z102" s="243">
        <f t="shared" ref="Z102:Z133" si="46">Y102</f>
        <v>2</v>
      </c>
      <c r="AA102" s="250">
        <f>'Crisis Indicator Data'!Y99</f>
        <v>0</v>
      </c>
      <c r="AB102" s="250">
        <f>'Crisis Indicator Data'!Z99</f>
        <v>0</v>
      </c>
      <c r="AC102" s="250">
        <f>'Crisis Indicator Data'!AA99</f>
        <v>0</v>
      </c>
      <c r="AD102" s="250">
        <f>'Crisis Indicator Data'!AB99</f>
        <v>0</v>
      </c>
      <c r="AE102" s="250">
        <f t="shared" ref="AE102:AE133" si="47">IF(SUM(AA102:AD102)=0,0,IF(SUM(AA102,AB102,AC102,AD102)&lt;2,1,IF(SUM(AA102:AD102)&lt;6,2,IF(SUM(AA102:AD102)&lt;8,3,IF(SUM(AA102:AD102)&lt;10,4,5)))))</f>
        <v>0</v>
      </c>
      <c r="AF102" s="250">
        <f>'Crisis Indicator Data'!AC99</f>
        <v>0</v>
      </c>
      <c r="AG102" s="250">
        <f>'Crisis Indicator Data'!AD99</f>
        <v>0</v>
      </c>
      <c r="AH102" s="250">
        <f t="shared" ref="AH102:AH133" si="48">IF(SUM(AF102:AG102)=0,0,IF(SUM(AF102,AG102)=1,1,IF(SUM(AF102:AG102)&lt;3,2,IF(SUM(AF102:AG102)&lt;4,3,IF(SUM(AF102:AG102)&lt;5,4,5)))))</f>
        <v>0</v>
      </c>
      <c r="AI102" s="250">
        <f>'Crisis Indicator Data'!AE99</f>
        <v>0</v>
      </c>
      <c r="AJ102" s="250">
        <f>'Crisis Indicator Data'!AF99</f>
        <v>0</v>
      </c>
      <c r="AK102" s="250">
        <f>'Crisis Indicator Data'!AG99</f>
        <v>0</v>
      </c>
      <c r="AL102" s="250">
        <f t="shared" ref="AL102:AL133" si="49">IF(SUM(AI102:AK102)=0,0,IF(SUM(AI102:AK102)=1,1,IF(SUM(AI102:AK102)&lt;3,2,IF(SUM(AI102:AK102)&lt;5,3,IF(SUM(AI102:AK102)&lt;7,4,5)))))</f>
        <v>0</v>
      </c>
      <c r="AM102" s="243">
        <f t="shared" ref="AM102:AM133" si="50">IF(AA102=3,5,ROUND(AVERAGE(AE102,AH102,AL102),0))</f>
        <v>0</v>
      </c>
      <c r="AN102" s="243">
        <f t="shared" ref="AN102:AN133" si="51">IF(AND(Z102="x",AM102="x"),"x",ROUND(AVERAGE(Z102,AM102),1))</f>
        <v>1</v>
      </c>
    </row>
    <row r="103" spans="1:40" ht="13.5" customHeight="1" x14ac:dyDescent="0.35">
      <c r="A103" s="149" t="str">
        <f>'Crisis Indicator Data'!A100</f>
        <v>Venezuela displacement in Peru</v>
      </c>
      <c r="B103" s="150" t="str">
        <f>'Crisis Indicator Data'!B100</f>
        <v>International displacement</v>
      </c>
      <c r="C103" s="150" t="str">
        <f>'Crisis Indicator Data'!C100</f>
        <v>PER002</v>
      </c>
      <c r="D103" s="150" t="str">
        <f>'Crisis Indicator Data'!D100</f>
        <v>Peru</v>
      </c>
      <c r="E103" s="151" t="str">
        <f>'Crisis Indicator Data'!E100</f>
        <v>PER</v>
      </c>
      <c r="F103" s="243">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1.8</v>
      </c>
      <c r="G103" s="243">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1.7</v>
      </c>
      <c r="H103" s="243">
        <f t="shared" si="39"/>
        <v>1.75</v>
      </c>
      <c r="I103" s="243">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v>
      </c>
      <c r="J103" s="243">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4.5</v>
      </c>
      <c r="K103" s="243">
        <f t="shared" si="40"/>
        <v>3.75</v>
      </c>
      <c r="L103" s="243">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2.5</v>
      </c>
      <c r="M103" s="243">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2.1</v>
      </c>
      <c r="N103" s="243">
        <f t="shared" si="41"/>
        <v>2.2999999999999998</v>
      </c>
      <c r="O103" s="243">
        <f t="shared" si="42"/>
        <v>2.6</v>
      </c>
      <c r="P103" s="243">
        <f>IF(B103="Regional crisis",VLOOKUP(C103,'Regional Crises'!$B$1:$R$69,12,FALSE),VLOOKUP(E103,'Country Indicator Data'!$B$4:$I$300,8,FALSE))</f>
        <v>3</v>
      </c>
      <c r="Q103" s="243" t="str">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x</v>
      </c>
      <c r="R103" s="243">
        <f t="shared" si="43"/>
        <v>3</v>
      </c>
      <c r="S103" s="243">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3.2</v>
      </c>
      <c r="T103" s="243">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v>
      </c>
      <c r="U103" s="243">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1.9</v>
      </c>
      <c r="V103" s="243">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1.4</v>
      </c>
      <c r="W103" s="243">
        <f t="shared" si="44"/>
        <v>2.4</v>
      </c>
      <c r="X103" s="243">
        <f t="shared" si="45"/>
        <v>2.7</v>
      </c>
      <c r="Y103" s="250">
        <f>IF('Core Indicators'!FC100="x","x",IF('Core Indicators'!FC100&gt;=5,5,IF('Core Indicators'!FC100&gt;=4,4,IF('Core Indicators'!FC100&gt;=3,3,IF('Core Indicators'!FC100&gt;=2,2,IF('Core Indicators'!FC100&gt;=1,1,0))))))</f>
        <v>2</v>
      </c>
      <c r="Z103" s="243">
        <f t="shared" si="46"/>
        <v>2</v>
      </c>
      <c r="AA103" s="250">
        <f>'Crisis Indicator Data'!Y100</f>
        <v>0</v>
      </c>
      <c r="AB103" s="250">
        <f>'Crisis Indicator Data'!Z100</f>
        <v>0</v>
      </c>
      <c r="AC103" s="250">
        <f>'Crisis Indicator Data'!AA100</f>
        <v>0</v>
      </c>
      <c r="AD103" s="250">
        <f>'Crisis Indicator Data'!AB100</f>
        <v>0</v>
      </c>
      <c r="AE103" s="250">
        <f t="shared" si="47"/>
        <v>0</v>
      </c>
      <c r="AF103" s="250">
        <f>'Crisis Indicator Data'!AC100</f>
        <v>0</v>
      </c>
      <c r="AG103" s="250">
        <f>'Crisis Indicator Data'!AD100</f>
        <v>0</v>
      </c>
      <c r="AH103" s="250">
        <f t="shared" si="48"/>
        <v>0</v>
      </c>
      <c r="AI103" s="250">
        <f>'Crisis Indicator Data'!AE100</f>
        <v>0</v>
      </c>
      <c r="AJ103" s="250">
        <f>'Crisis Indicator Data'!AF100</f>
        <v>1</v>
      </c>
      <c r="AK103" s="250">
        <f>'Crisis Indicator Data'!AG100</f>
        <v>0</v>
      </c>
      <c r="AL103" s="250">
        <f t="shared" si="49"/>
        <v>1</v>
      </c>
      <c r="AM103" s="243">
        <f t="shared" si="50"/>
        <v>0</v>
      </c>
      <c r="AN103" s="243">
        <f t="shared" si="51"/>
        <v>1</v>
      </c>
    </row>
    <row r="104" spans="1:40" ht="13.5" customHeight="1" x14ac:dyDescent="0.35">
      <c r="A104" s="149" t="str">
        <f>'Crisis Indicator Data'!A101</f>
        <v>Multiple crises in the Philippines</v>
      </c>
      <c r="B104" s="150" t="str">
        <f>'Crisis Indicator Data'!B101</f>
        <v>Multiple crises country</v>
      </c>
      <c r="C104" s="150" t="str">
        <f>'Crisis Indicator Data'!C101</f>
        <v>PHL001</v>
      </c>
      <c r="D104" s="150" t="str">
        <f>'Crisis Indicator Data'!D101</f>
        <v>Philippines</v>
      </c>
      <c r="E104" s="151" t="str">
        <f>'Crisis Indicator Data'!E101</f>
        <v>PHL</v>
      </c>
      <c r="F104" s="243">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1.8</v>
      </c>
      <c r="G104" s="243">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2.1</v>
      </c>
      <c r="H104" s="243">
        <f t="shared" si="39"/>
        <v>1.9500000000000002</v>
      </c>
      <c r="I104" s="243">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1.3</v>
      </c>
      <c r="J104" s="243">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1.4</v>
      </c>
      <c r="K104" s="243">
        <f t="shared" si="40"/>
        <v>1.35</v>
      </c>
      <c r="L104" s="243">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2.8</v>
      </c>
      <c r="M104" s="243">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2.2000000000000002</v>
      </c>
      <c r="N104" s="243">
        <f t="shared" si="41"/>
        <v>2.5</v>
      </c>
      <c r="O104" s="243">
        <f t="shared" si="42"/>
        <v>1.9333333333333336</v>
      </c>
      <c r="P104" s="243">
        <f>IF(B104="Regional crisis",VLOOKUP(C104,'Regional Crises'!$B$1:$R$69,12,FALSE),VLOOKUP(E104,'Country Indicator Data'!$B$4:$I$300,8,FALSE))</f>
        <v>4</v>
      </c>
      <c r="Q104" s="243">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v>
      </c>
      <c r="R104" s="243">
        <f t="shared" si="43"/>
        <v>4</v>
      </c>
      <c r="S104" s="243">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3.3</v>
      </c>
      <c r="T104" s="243">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243">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2.6</v>
      </c>
      <c r="V104" s="243">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2.1</v>
      </c>
      <c r="W104" s="243">
        <f t="shared" si="44"/>
        <v>2.8</v>
      </c>
      <c r="X104" s="243">
        <f t="shared" si="45"/>
        <v>2.9</v>
      </c>
      <c r="Y104" s="250">
        <f>IF('Core Indicators'!FC101="x","x",IF('Core Indicators'!FC101&gt;=5,5,IF('Core Indicators'!FC101&gt;=4,4,IF('Core Indicators'!FC101&gt;=3,3,IF('Core Indicators'!FC101&gt;=2,2,IF('Core Indicators'!FC101&gt;=1,1,0))))))</f>
        <v>4</v>
      </c>
      <c r="Z104" s="243">
        <f t="shared" si="46"/>
        <v>4</v>
      </c>
      <c r="AA104" s="250">
        <f>'Crisis Indicator Data'!Y101</f>
        <v>0</v>
      </c>
      <c r="AB104" s="250">
        <f>'Crisis Indicator Data'!Z101</f>
        <v>0</v>
      </c>
      <c r="AC104" s="250">
        <f>'Crisis Indicator Data'!AA101</f>
        <v>0</v>
      </c>
      <c r="AD104" s="250">
        <f>'Crisis Indicator Data'!AB101</f>
        <v>0</v>
      </c>
      <c r="AE104" s="250">
        <f t="shared" si="47"/>
        <v>0</v>
      </c>
      <c r="AF104" s="250">
        <f>'Crisis Indicator Data'!AC101</f>
        <v>0</v>
      </c>
      <c r="AG104" s="250">
        <f>'Crisis Indicator Data'!AD101</f>
        <v>0</v>
      </c>
      <c r="AH104" s="250">
        <f t="shared" si="48"/>
        <v>0</v>
      </c>
      <c r="AI104" s="250">
        <f>'Crisis Indicator Data'!AE101</f>
        <v>0</v>
      </c>
      <c r="AJ104" s="250">
        <f>'Crisis Indicator Data'!AF101</f>
        <v>0</v>
      </c>
      <c r="AK104" s="250">
        <f>'Crisis Indicator Data'!AG101</f>
        <v>2</v>
      </c>
      <c r="AL104" s="250">
        <f t="shared" si="49"/>
        <v>2</v>
      </c>
      <c r="AM104" s="243">
        <f t="shared" si="50"/>
        <v>1</v>
      </c>
      <c r="AN104" s="243">
        <f t="shared" si="51"/>
        <v>2.5</v>
      </c>
    </row>
    <row r="105" spans="1:40" ht="13.5" customHeight="1" x14ac:dyDescent="0.35">
      <c r="A105" s="149" t="str">
        <f>'Crisis Indicator Data'!A102</f>
        <v>Mindanao conflict</v>
      </c>
      <c r="B105" s="150" t="str">
        <f>'Crisis Indicator Data'!B102</f>
        <v>Conflict</v>
      </c>
      <c r="C105" s="150" t="str">
        <f>'Crisis Indicator Data'!C102</f>
        <v>PHL003</v>
      </c>
      <c r="D105" s="150" t="str">
        <f>'Crisis Indicator Data'!D102</f>
        <v>Philippines</v>
      </c>
      <c r="E105" s="151" t="str">
        <f>'Crisis Indicator Data'!E102</f>
        <v>PHL</v>
      </c>
      <c r="F105" s="243">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1.8</v>
      </c>
      <c r="G105" s="243">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2.1</v>
      </c>
      <c r="H105" s="243">
        <f t="shared" si="39"/>
        <v>1.9500000000000002</v>
      </c>
      <c r="I105" s="243">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1.3</v>
      </c>
      <c r="J105" s="243">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1.4</v>
      </c>
      <c r="K105" s="243">
        <f t="shared" si="40"/>
        <v>1.35</v>
      </c>
      <c r="L105" s="243">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2.8</v>
      </c>
      <c r="M105" s="243">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2.2000000000000002</v>
      </c>
      <c r="N105" s="243">
        <f t="shared" si="41"/>
        <v>2.5</v>
      </c>
      <c r="O105" s="243">
        <f t="shared" si="42"/>
        <v>1.9333333333333336</v>
      </c>
      <c r="P105" s="243">
        <f>IF(B105="Regional crisis",VLOOKUP(C105,'Regional Crises'!$B$1:$R$69,12,FALSE),VLOOKUP(E105,'Country Indicator Data'!$B$4:$I$300,8,FALSE))</f>
        <v>4</v>
      </c>
      <c r="Q105" s="243">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v>
      </c>
      <c r="R105" s="243">
        <f t="shared" si="43"/>
        <v>4</v>
      </c>
      <c r="S105" s="243">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3.3</v>
      </c>
      <c r="T105" s="243">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243">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2.6</v>
      </c>
      <c r="V105" s="243">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2.1</v>
      </c>
      <c r="W105" s="243">
        <f t="shared" si="44"/>
        <v>2.8</v>
      </c>
      <c r="X105" s="243">
        <f t="shared" si="45"/>
        <v>2.9</v>
      </c>
      <c r="Y105" s="250">
        <f>IF('Core Indicators'!FC102="x","x",IF('Core Indicators'!FC102&gt;=5,5,IF('Core Indicators'!FC102&gt;=4,4,IF('Core Indicators'!FC102&gt;=3,3,IF('Core Indicators'!FC102&gt;=2,2,IF('Core Indicators'!FC102&gt;=1,1,0))))))</f>
        <v>4</v>
      </c>
      <c r="Z105" s="243">
        <f t="shared" si="46"/>
        <v>4</v>
      </c>
      <c r="AA105" s="250">
        <f>'Crisis Indicator Data'!Y102</f>
        <v>0</v>
      </c>
      <c r="AB105" s="250">
        <f>'Crisis Indicator Data'!Z102</f>
        <v>1</v>
      </c>
      <c r="AC105" s="250">
        <f>'Crisis Indicator Data'!AA102</f>
        <v>0</v>
      </c>
      <c r="AD105" s="250">
        <f>'Crisis Indicator Data'!AB102</f>
        <v>0</v>
      </c>
      <c r="AE105" s="250">
        <f t="shared" si="47"/>
        <v>1</v>
      </c>
      <c r="AF105" s="250">
        <f>'Crisis Indicator Data'!AC102</f>
        <v>0</v>
      </c>
      <c r="AG105" s="250">
        <f>'Crisis Indicator Data'!AD102</f>
        <v>0</v>
      </c>
      <c r="AH105" s="250">
        <f t="shared" si="48"/>
        <v>0</v>
      </c>
      <c r="AI105" s="250">
        <f>'Crisis Indicator Data'!AE102</f>
        <v>0</v>
      </c>
      <c r="AJ105" s="250">
        <f>'Crisis Indicator Data'!AF102</f>
        <v>0</v>
      </c>
      <c r="AK105" s="250">
        <f>'Crisis Indicator Data'!AG102</f>
        <v>1</v>
      </c>
      <c r="AL105" s="250">
        <f t="shared" si="49"/>
        <v>1</v>
      </c>
      <c r="AM105" s="243">
        <f t="shared" si="50"/>
        <v>1</v>
      </c>
      <c r="AN105" s="243">
        <f t="shared" si="51"/>
        <v>2.5</v>
      </c>
    </row>
    <row r="106" spans="1:40" ht="13.5" customHeight="1" x14ac:dyDescent="0.35">
      <c r="A106" s="149" t="str">
        <f>'Crisis Indicator Data'!A103</f>
        <v>Typhoon RAI</v>
      </c>
      <c r="B106" s="150" t="str">
        <f>'Crisis Indicator Data'!B103</f>
        <v>Tropical cyclone</v>
      </c>
      <c r="C106" s="150" t="str">
        <f>'Crisis Indicator Data'!C103</f>
        <v>PHL010</v>
      </c>
      <c r="D106" s="150" t="str">
        <f>'Crisis Indicator Data'!D103</f>
        <v>Philippines</v>
      </c>
      <c r="E106" s="151" t="str">
        <f>'Crisis Indicator Data'!E103</f>
        <v>PHL</v>
      </c>
      <c r="F106" s="243">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243">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2.1</v>
      </c>
      <c r="H106" s="243">
        <f t="shared" si="39"/>
        <v>1.9500000000000002</v>
      </c>
      <c r="I106" s="243">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243">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243">
        <f t="shared" si="40"/>
        <v>1.35</v>
      </c>
      <c r="L106" s="243">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2.8</v>
      </c>
      <c r="M106" s="243">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2.2000000000000002</v>
      </c>
      <c r="N106" s="243">
        <f t="shared" si="41"/>
        <v>2.5</v>
      </c>
      <c r="O106" s="243">
        <f t="shared" si="42"/>
        <v>1.9333333333333336</v>
      </c>
      <c r="P106" s="243">
        <f>IF(B106="Regional crisis",VLOOKUP(C106,'Regional Crises'!$B$1:$R$69,12,FALSE),VLOOKUP(E106,'Country Indicator Data'!$B$4:$I$300,8,FALSE))</f>
        <v>4</v>
      </c>
      <c r="Q106" s="243">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4</v>
      </c>
      <c r="R106" s="243">
        <f t="shared" si="43"/>
        <v>4</v>
      </c>
      <c r="S106" s="243">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3.3</v>
      </c>
      <c r="T106" s="243">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243">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2.6</v>
      </c>
      <c r="V106" s="243">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2.1</v>
      </c>
      <c r="W106" s="243">
        <f t="shared" si="44"/>
        <v>2.8</v>
      </c>
      <c r="X106" s="243">
        <f t="shared" si="45"/>
        <v>2.9</v>
      </c>
      <c r="Y106" s="250">
        <f>IF('Core Indicators'!FC103="x","x",IF('Core Indicators'!FC103&gt;=5,5,IF('Core Indicators'!FC103&gt;=4,4,IF('Core Indicators'!FC103&gt;=3,3,IF('Core Indicators'!FC103&gt;=2,2,IF('Core Indicators'!FC103&gt;=1,1,0))))))</f>
        <v>4</v>
      </c>
      <c r="Z106" s="243">
        <f t="shared" si="46"/>
        <v>4</v>
      </c>
      <c r="AA106" s="250">
        <f>'Crisis Indicator Data'!Y103</f>
        <v>0</v>
      </c>
      <c r="AB106" s="250">
        <f>'Crisis Indicator Data'!Z103</f>
        <v>0</v>
      </c>
      <c r="AC106" s="250">
        <f>'Crisis Indicator Data'!AA103</f>
        <v>0</v>
      </c>
      <c r="AD106" s="250">
        <f>'Crisis Indicator Data'!AB103</f>
        <v>0</v>
      </c>
      <c r="AE106" s="250">
        <f t="shared" si="47"/>
        <v>0</v>
      </c>
      <c r="AF106" s="250">
        <f>'Crisis Indicator Data'!AC103</f>
        <v>0</v>
      </c>
      <c r="AG106" s="250">
        <f>'Crisis Indicator Data'!AD103</f>
        <v>0</v>
      </c>
      <c r="AH106" s="250">
        <f t="shared" si="48"/>
        <v>0</v>
      </c>
      <c r="AI106" s="250">
        <f>'Crisis Indicator Data'!AE103</f>
        <v>0</v>
      </c>
      <c r="AJ106" s="250">
        <f>'Crisis Indicator Data'!AF103</f>
        <v>0</v>
      </c>
      <c r="AK106" s="250">
        <f>'Crisis Indicator Data'!AG103</f>
        <v>2</v>
      </c>
      <c r="AL106" s="250">
        <f t="shared" si="49"/>
        <v>2</v>
      </c>
      <c r="AM106" s="243">
        <f t="shared" si="50"/>
        <v>1</v>
      </c>
      <c r="AN106" s="243">
        <f t="shared" si="51"/>
        <v>2.5</v>
      </c>
    </row>
    <row r="107" spans="1:40" ht="13.5" customHeight="1" x14ac:dyDescent="0.35">
      <c r="A107" s="149" t="str">
        <f>'Crisis Indicator Data'!A104</f>
        <v>Displacement from Ukraine conflict in Poland</v>
      </c>
      <c r="B107" s="150" t="str">
        <f>'Crisis Indicator Data'!B104</f>
        <v>International displacement</v>
      </c>
      <c r="C107" s="150" t="str">
        <f>'Crisis Indicator Data'!C104</f>
        <v>POL002</v>
      </c>
      <c r="D107" s="150" t="str">
        <f>'Crisis Indicator Data'!D104</f>
        <v>Poland</v>
      </c>
      <c r="E107" s="151" t="str">
        <f>'Crisis Indicator Data'!E104</f>
        <v>POL</v>
      </c>
      <c r="F107" s="243">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0.7</v>
      </c>
      <c r="G107" s="243">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v>
      </c>
      <c r="H107" s="243">
        <f t="shared" si="39"/>
        <v>0.85</v>
      </c>
      <c r="I107" s="243">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0.4</v>
      </c>
      <c r="J107" s="243">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0.1</v>
      </c>
      <c r="K107" s="243">
        <f t="shared" si="40"/>
        <v>0.25</v>
      </c>
      <c r="L107" s="243">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0.8</v>
      </c>
      <c r="M107" s="243">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0.7</v>
      </c>
      <c r="N107" s="243">
        <f t="shared" si="41"/>
        <v>0.75</v>
      </c>
      <c r="O107" s="243">
        <f t="shared" si="42"/>
        <v>0.6166666666666667</v>
      </c>
      <c r="P107" s="243">
        <f>IF(B107="Regional crisis",VLOOKUP(C107,'Regional Crises'!$B$1:$R$69,12,FALSE),VLOOKUP(E107,'Country Indicator Data'!$B$4:$I$300,8,FALSE))</f>
        <v>0</v>
      </c>
      <c r="Q107" s="243">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1.4</v>
      </c>
      <c r="R107" s="243">
        <f t="shared" si="43"/>
        <v>0.7</v>
      </c>
      <c r="S107" s="243">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2.1</v>
      </c>
      <c r="T107" s="243">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2</v>
      </c>
      <c r="U107" s="243">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1.6</v>
      </c>
      <c r="V107" s="243">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0.8</v>
      </c>
      <c r="W107" s="243">
        <f t="shared" si="44"/>
        <v>1.6</v>
      </c>
      <c r="X107" s="243">
        <f t="shared" si="45"/>
        <v>1</v>
      </c>
      <c r="Y107" s="250">
        <f>IF('Core Indicators'!FC104="x","x",IF('Core Indicators'!FC104&gt;=5,5,IF('Core Indicators'!FC104&gt;=4,4,IF('Core Indicators'!FC104&gt;=3,3,IF('Core Indicators'!FC104&gt;=2,2,IF('Core Indicators'!FC104&gt;=1,1,0))))))</f>
        <v>2</v>
      </c>
      <c r="Z107" s="243">
        <f t="shared" si="46"/>
        <v>2</v>
      </c>
      <c r="AA107" s="250">
        <f>'Crisis Indicator Data'!Y104</f>
        <v>0</v>
      </c>
      <c r="AB107" s="250">
        <f>'Crisis Indicator Data'!Z104</f>
        <v>0</v>
      </c>
      <c r="AC107" s="250">
        <f>'Crisis Indicator Data'!AA104</f>
        <v>1</v>
      </c>
      <c r="AD107" s="250">
        <f>'Crisis Indicator Data'!AB104</f>
        <v>0</v>
      </c>
      <c r="AE107" s="250">
        <f t="shared" si="47"/>
        <v>1</v>
      </c>
      <c r="AF107" s="250">
        <f>'Crisis Indicator Data'!AC104</f>
        <v>2</v>
      </c>
      <c r="AG107" s="250">
        <f>'Crisis Indicator Data'!AD104</f>
        <v>0</v>
      </c>
      <c r="AH107" s="250">
        <f t="shared" si="48"/>
        <v>2</v>
      </c>
      <c r="AI107" s="250">
        <f>'Crisis Indicator Data'!AE104</f>
        <v>0</v>
      </c>
      <c r="AJ107" s="250">
        <f>'Crisis Indicator Data'!AF104</f>
        <v>0</v>
      </c>
      <c r="AK107" s="250">
        <f>'Crisis Indicator Data'!AG104</f>
        <v>0</v>
      </c>
      <c r="AL107" s="250">
        <f t="shared" si="49"/>
        <v>0</v>
      </c>
      <c r="AM107" s="243">
        <f t="shared" si="50"/>
        <v>1</v>
      </c>
      <c r="AN107" s="243">
        <f t="shared" si="51"/>
        <v>1.5</v>
      </c>
    </row>
    <row r="108" spans="1:40" ht="13.5" customHeight="1" x14ac:dyDescent="0.35">
      <c r="A108" s="149" t="str">
        <f>'Crisis Indicator Data'!A105</f>
        <v>Complex crisis in DPRK</v>
      </c>
      <c r="B108" s="150" t="str">
        <f>'Crisis Indicator Data'!B105</f>
        <v>Complex crisis</v>
      </c>
      <c r="C108" s="150" t="str">
        <f>'Crisis Indicator Data'!C105</f>
        <v>PRK001</v>
      </c>
      <c r="D108" s="150" t="str">
        <f>'Crisis Indicator Data'!D105</f>
        <v>DPRK</v>
      </c>
      <c r="E108" s="151" t="str">
        <f>'Crisis Indicator Data'!E105</f>
        <v>PRK</v>
      </c>
      <c r="F108" s="243">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5</v>
      </c>
      <c r="G108" s="243">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3.7</v>
      </c>
      <c r="H108" s="243">
        <f t="shared" si="39"/>
        <v>4.3499999999999996</v>
      </c>
      <c r="I108" s="243">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0</v>
      </c>
      <c r="J108" s="243">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v>
      </c>
      <c r="K108" s="243">
        <f t="shared" si="40"/>
        <v>0</v>
      </c>
      <c r="L108" s="243" t="str">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243" t="str">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x</v>
      </c>
      <c r="N108" s="243" t="str">
        <f t="shared" si="41"/>
        <v>x</v>
      </c>
      <c r="O108" s="243">
        <f t="shared" si="42"/>
        <v>2.1749999999999998</v>
      </c>
      <c r="P108" s="243">
        <f>IF(B108="Regional crisis",VLOOKUP(C108,'Regional Crises'!$B$1:$R$69,12,FALSE),VLOOKUP(E108,'Country Indicator Data'!$B$4:$I$300,8,FALSE))</f>
        <v>1</v>
      </c>
      <c r="Q108" s="243">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1.9</v>
      </c>
      <c r="R108" s="243">
        <f t="shared" si="43"/>
        <v>1.45</v>
      </c>
      <c r="S108" s="243">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4.2</v>
      </c>
      <c r="T108" s="243">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4.2</v>
      </c>
      <c r="U108" s="243">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4.4000000000000004</v>
      </c>
      <c r="V108" s="243">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4.9000000000000004</v>
      </c>
      <c r="W108" s="243">
        <f t="shared" si="44"/>
        <v>4.4000000000000004</v>
      </c>
      <c r="X108" s="243">
        <f t="shared" si="45"/>
        <v>2.7</v>
      </c>
      <c r="Y108" s="250">
        <f>IF('Core Indicators'!FC105="x","x",IF('Core Indicators'!FC105&gt;=5,5,IF('Core Indicators'!FC105&gt;=4,4,IF('Core Indicators'!FC105&gt;=3,3,IF('Core Indicators'!FC105&gt;=2,2,IF('Core Indicators'!FC105&gt;=1,1,0))))))</f>
        <v>1</v>
      </c>
      <c r="Z108" s="243">
        <f t="shared" si="46"/>
        <v>1</v>
      </c>
      <c r="AA108" s="250">
        <f>'Crisis Indicator Data'!Y105</f>
        <v>1</v>
      </c>
      <c r="AB108" s="250">
        <f>'Crisis Indicator Data'!Z105</f>
        <v>2</v>
      </c>
      <c r="AC108" s="250">
        <f>'Crisis Indicator Data'!AA105</f>
        <v>2</v>
      </c>
      <c r="AD108" s="250">
        <f>'Crisis Indicator Data'!AB105</f>
        <v>0</v>
      </c>
      <c r="AE108" s="250">
        <f t="shared" si="47"/>
        <v>2</v>
      </c>
      <c r="AF108" s="250">
        <f>'Crisis Indicator Data'!AC105</f>
        <v>3</v>
      </c>
      <c r="AG108" s="250">
        <f>'Crisis Indicator Data'!AD105</f>
        <v>3</v>
      </c>
      <c r="AH108" s="250">
        <f t="shared" si="48"/>
        <v>5</v>
      </c>
      <c r="AI108" s="250">
        <f>'Crisis Indicator Data'!AE105</f>
        <v>0</v>
      </c>
      <c r="AJ108" s="250">
        <f>'Crisis Indicator Data'!AF105</f>
        <v>0</v>
      </c>
      <c r="AK108" s="250">
        <f>'Crisis Indicator Data'!AG105</f>
        <v>3</v>
      </c>
      <c r="AL108" s="250">
        <f t="shared" si="49"/>
        <v>3</v>
      </c>
      <c r="AM108" s="243">
        <f t="shared" si="50"/>
        <v>3</v>
      </c>
      <c r="AN108" s="243">
        <f t="shared" si="51"/>
        <v>2</v>
      </c>
    </row>
    <row r="109" spans="1:40" ht="13.5" customHeight="1" x14ac:dyDescent="0.35">
      <c r="A109" s="149" t="str">
        <f>'Crisis Indicator Data'!A106</f>
        <v>Conflict in Palestine</v>
      </c>
      <c r="B109" s="150" t="str">
        <f>'Crisis Indicator Data'!B106</f>
        <v>Conflict</v>
      </c>
      <c r="C109" s="150" t="str">
        <f>'Crisis Indicator Data'!C106</f>
        <v>PSE002</v>
      </c>
      <c r="D109" s="150" t="str">
        <f>'Crisis Indicator Data'!D106</f>
        <v>Palestine</v>
      </c>
      <c r="E109" s="151" t="str">
        <f>'Crisis Indicator Data'!E106</f>
        <v>PSE</v>
      </c>
      <c r="F109" s="243" t="str">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x</v>
      </c>
      <c r="G109" s="243" t="str">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x</v>
      </c>
      <c r="H109" s="243" t="str">
        <f t="shared" si="39"/>
        <v>x</v>
      </c>
      <c r="I109" s="243">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v>
      </c>
      <c r="J109" s="243">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243">
        <f t="shared" si="40"/>
        <v>0</v>
      </c>
      <c r="L109" s="243" t="str">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243">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1.1000000000000001</v>
      </c>
      <c r="N109" s="243">
        <f t="shared" si="41"/>
        <v>1.1000000000000001</v>
      </c>
      <c r="O109" s="243">
        <f t="shared" si="42"/>
        <v>0.55000000000000004</v>
      </c>
      <c r="P109" s="243">
        <f>IF(B109="Regional crisis",VLOOKUP(C109,'Regional Crises'!$B$1:$R$69,12,FALSE),VLOOKUP(E109,'Country Indicator Data'!$B$4:$I$300,8,FALSE))</f>
        <v>2</v>
      </c>
      <c r="Q109" s="243">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2.1</v>
      </c>
      <c r="R109" s="243">
        <f t="shared" si="43"/>
        <v>2.0499999999999998</v>
      </c>
      <c r="S109" s="243" t="str">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x</v>
      </c>
      <c r="T109" s="243">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243" t="str">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x</v>
      </c>
      <c r="V109" s="243">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4.5</v>
      </c>
      <c r="W109" s="243">
        <f t="shared" si="44"/>
        <v>3.8</v>
      </c>
      <c r="X109" s="243">
        <f t="shared" si="45"/>
        <v>2.1</v>
      </c>
      <c r="Y109" s="250">
        <f>IF('Core Indicators'!FC106="x","x",IF('Core Indicators'!FC106&gt;=5,5,IF('Core Indicators'!FC106&gt;=4,4,IF('Core Indicators'!FC106&gt;=3,3,IF('Core Indicators'!FC106&gt;=2,2,IF('Core Indicators'!FC106&gt;=1,1,0))))))</f>
        <v>4</v>
      </c>
      <c r="Z109" s="243">
        <f t="shared" si="46"/>
        <v>4</v>
      </c>
      <c r="AA109" s="250">
        <f>'Crisis Indicator Data'!Y106</f>
        <v>2</v>
      </c>
      <c r="AB109" s="250">
        <f>'Crisis Indicator Data'!Z106</f>
        <v>2</v>
      </c>
      <c r="AC109" s="250">
        <f>'Crisis Indicator Data'!AA106</f>
        <v>3</v>
      </c>
      <c r="AD109" s="250">
        <f>'Crisis Indicator Data'!AB106</f>
        <v>0</v>
      </c>
      <c r="AE109" s="250">
        <f t="shared" si="47"/>
        <v>3</v>
      </c>
      <c r="AF109" s="250">
        <f>'Crisis Indicator Data'!AC106</f>
        <v>2</v>
      </c>
      <c r="AG109" s="250">
        <f>'Crisis Indicator Data'!AD106</f>
        <v>3</v>
      </c>
      <c r="AH109" s="250">
        <f t="shared" si="48"/>
        <v>5</v>
      </c>
      <c r="AI109" s="250">
        <f>'Crisis Indicator Data'!AE106</f>
        <v>2</v>
      </c>
      <c r="AJ109" s="250">
        <f>'Crisis Indicator Data'!AF106</f>
        <v>2</v>
      </c>
      <c r="AK109" s="250">
        <f>'Crisis Indicator Data'!AG106</f>
        <v>3</v>
      </c>
      <c r="AL109" s="250">
        <f t="shared" si="49"/>
        <v>5</v>
      </c>
      <c r="AM109" s="243">
        <f t="shared" si="50"/>
        <v>4</v>
      </c>
      <c r="AN109" s="243">
        <f t="shared" si="51"/>
        <v>4</v>
      </c>
    </row>
    <row r="110" spans="1:40" ht="13.5" customHeight="1" x14ac:dyDescent="0.35">
      <c r="A110" s="149" t="str">
        <f>'Crisis Indicator Data'!A107</f>
        <v>Regional Boko Haram Crisis</v>
      </c>
      <c r="B110" s="150" t="str">
        <f>'Crisis Indicator Data'!B107</f>
        <v>Regional crisis</v>
      </c>
      <c r="C110" s="150" t="str">
        <f>'Crisis Indicator Data'!C107</f>
        <v>REG001</v>
      </c>
      <c r="D110" s="150" t="str">
        <f>'Crisis Indicator Data'!D107</f>
        <v>Nigeria,Niger,Chad,Cameroon</v>
      </c>
      <c r="E110" s="151" t="str">
        <f>'Crisis Indicator Data'!E107</f>
        <v>NGA,NER,TCD,CMR</v>
      </c>
      <c r="F110" s="243">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2.8</v>
      </c>
      <c r="G110" s="243">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2.7</v>
      </c>
      <c r="H110" s="243">
        <f t="shared" si="39"/>
        <v>2.75</v>
      </c>
      <c r="I110" s="243">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4</v>
      </c>
      <c r="J110" s="243">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0.8</v>
      </c>
      <c r="K110" s="243">
        <f t="shared" si="40"/>
        <v>2.4</v>
      </c>
      <c r="L110" s="243">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4.3</v>
      </c>
      <c r="M110" s="243">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1.9</v>
      </c>
      <c r="N110" s="243">
        <f t="shared" si="41"/>
        <v>3.0999999999999996</v>
      </c>
      <c r="O110" s="243">
        <f t="shared" si="42"/>
        <v>2.75</v>
      </c>
      <c r="P110" s="243">
        <f>IF(B110="Regional crisis",VLOOKUP(C110,'Regional Crises'!$B$1:$R$69,12,FALSE),VLOOKUP(E110,'Country Indicator Data'!$B$4:$I$300,8,FALSE))</f>
        <v>4.5</v>
      </c>
      <c r="Q110" s="243">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5</v>
      </c>
      <c r="R110" s="243">
        <f t="shared" si="43"/>
        <v>4.75</v>
      </c>
      <c r="S110" s="243">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3.7</v>
      </c>
      <c r="T110" s="243">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3.5</v>
      </c>
      <c r="U110" s="243">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v>
      </c>
      <c r="V110" s="243">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3.4</v>
      </c>
      <c r="W110" s="243">
        <f t="shared" si="44"/>
        <v>3.4</v>
      </c>
      <c r="X110" s="243">
        <f t="shared" si="45"/>
        <v>3.6</v>
      </c>
      <c r="Y110" s="250">
        <f>IF('Core Indicators'!FC107="x","x",IF('Core Indicators'!FC107&gt;=5,5,IF('Core Indicators'!FC107&gt;=4,4,IF('Core Indicators'!FC107&gt;=3,3,IF('Core Indicators'!FC107&gt;=2,2,IF('Core Indicators'!FC107&gt;=1,1,0))))))</f>
        <v>5</v>
      </c>
      <c r="Z110" s="243">
        <f t="shared" si="46"/>
        <v>5</v>
      </c>
      <c r="AA110" s="250">
        <f>'Crisis Indicator Data'!Y107</f>
        <v>1</v>
      </c>
      <c r="AB110" s="250">
        <f>'Crisis Indicator Data'!Z107</f>
        <v>3</v>
      </c>
      <c r="AC110" s="250">
        <f>'Crisis Indicator Data'!AA107</f>
        <v>2</v>
      </c>
      <c r="AD110" s="250">
        <f>'Crisis Indicator Data'!AB107</f>
        <v>2</v>
      </c>
      <c r="AE110" s="250">
        <f t="shared" si="47"/>
        <v>4</v>
      </c>
      <c r="AF110" s="250">
        <f>'Crisis Indicator Data'!AC107</f>
        <v>2</v>
      </c>
      <c r="AG110" s="250">
        <f>'Crisis Indicator Data'!AD107</f>
        <v>3</v>
      </c>
      <c r="AH110" s="250">
        <f t="shared" si="48"/>
        <v>5</v>
      </c>
      <c r="AI110" s="250">
        <f>'Crisis Indicator Data'!AE107</f>
        <v>3</v>
      </c>
      <c r="AJ110" s="250">
        <f>'Crisis Indicator Data'!AF107</f>
        <v>3</v>
      </c>
      <c r="AK110" s="250">
        <f>'Crisis Indicator Data'!AG107</f>
        <v>3</v>
      </c>
      <c r="AL110" s="250">
        <f t="shared" si="49"/>
        <v>5</v>
      </c>
      <c r="AM110" s="243">
        <f t="shared" si="50"/>
        <v>5</v>
      </c>
      <c r="AN110" s="243">
        <f t="shared" si="51"/>
        <v>5</v>
      </c>
    </row>
    <row r="111" spans="1:40" ht="13.5" customHeight="1" x14ac:dyDescent="0.35">
      <c r="A111" s="149" t="str">
        <f>'Crisis Indicator Data'!A108</f>
        <v>Venezuela Regional Crisis</v>
      </c>
      <c r="B111" s="150" t="str">
        <f>'Crisis Indicator Data'!B108</f>
        <v>Regional crisis</v>
      </c>
      <c r="C111" s="150" t="str">
        <f>'Crisis Indicator Data'!C108</f>
        <v>REG002</v>
      </c>
      <c r="D111" s="150" t="str">
        <f>'Crisis Indicator Data'!D108</f>
        <v>Venezuela,Brazil,Colombia,Ecuador,Peru,Trinidad and Tobago,Chile,Dominican Republic,Panama</v>
      </c>
      <c r="E111" s="151" t="str">
        <f>'Crisis Indicator Data'!E108</f>
        <v>VEN,BRA,COL,ECU,PER,TTO,CHL,DOM,PAN</v>
      </c>
      <c r="F111" s="243">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1.4</v>
      </c>
      <c r="G111" s="243">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1.5</v>
      </c>
      <c r="H111" s="243">
        <f t="shared" si="39"/>
        <v>1.45</v>
      </c>
      <c r="I111" s="243">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1.9</v>
      </c>
      <c r="J111" s="243">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2</v>
      </c>
      <c r="K111" s="243">
        <f t="shared" si="40"/>
        <v>1.95</v>
      </c>
      <c r="L111" s="243">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2.6</v>
      </c>
      <c r="M111" s="243">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2.6</v>
      </c>
      <c r="N111" s="243">
        <f t="shared" si="41"/>
        <v>2.6</v>
      </c>
      <c r="O111" s="243">
        <f t="shared" si="42"/>
        <v>2</v>
      </c>
      <c r="P111" s="243">
        <f>IF(B111="Regional crisis",VLOOKUP(C111,'Regional Crises'!$B$1:$R$69,12,FALSE),VLOOKUP(E111,'Country Indicator Data'!$B$4:$I$300,8,FALSE))</f>
        <v>2.3333333333333335</v>
      </c>
      <c r="Q111" s="243">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5</v>
      </c>
      <c r="R111" s="243">
        <f t="shared" si="43"/>
        <v>3.666666666666667</v>
      </c>
      <c r="S111" s="243">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3.2</v>
      </c>
      <c r="T111" s="243">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2.9</v>
      </c>
      <c r="U111" s="243">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1.9</v>
      </c>
      <c r="V111" s="243">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1.6</v>
      </c>
      <c r="W111" s="243">
        <f t="shared" si="44"/>
        <v>2.4</v>
      </c>
      <c r="X111" s="243">
        <f t="shared" si="45"/>
        <v>2.7</v>
      </c>
      <c r="Y111" s="250">
        <f>IF('Core Indicators'!FC108="x","x",IF('Core Indicators'!FC108&gt;=5,5,IF('Core Indicators'!FC108&gt;=4,4,IF('Core Indicators'!FC108&gt;=3,3,IF('Core Indicators'!FC108&gt;=2,2,IF('Core Indicators'!FC108&gt;=1,1,0))))))</f>
        <v>4</v>
      </c>
      <c r="Z111" s="243">
        <f t="shared" si="46"/>
        <v>4</v>
      </c>
      <c r="AA111" s="250">
        <f>'Crisis Indicator Data'!Y108</f>
        <v>2</v>
      </c>
      <c r="AB111" s="250">
        <f>'Crisis Indicator Data'!Z108</f>
        <v>2</v>
      </c>
      <c r="AC111" s="250">
        <f>'Crisis Indicator Data'!AA108</f>
        <v>1</v>
      </c>
      <c r="AD111" s="250">
        <f>'Crisis Indicator Data'!AB108</f>
        <v>0</v>
      </c>
      <c r="AE111" s="250">
        <f t="shared" si="47"/>
        <v>2</v>
      </c>
      <c r="AF111" s="250">
        <f>'Crisis Indicator Data'!AC108</f>
        <v>2</v>
      </c>
      <c r="AG111" s="250">
        <f>'Crisis Indicator Data'!AD108</f>
        <v>2</v>
      </c>
      <c r="AH111" s="250">
        <f t="shared" si="48"/>
        <v>4</v>
      </c>
      <c r="AI111" s="250">
        <f>'Crisis Indicator Data'!AE108</f>
        <v>3</v>
      </c>
      <c r="AJ111" s="250">
        <f>'Crisis Indicator Data'!AF108</f>
        <v>2</v>
      </c>
      <c r="AK111" s="250">
        <f>'Crisis Indicator Data'!AG108</f>
        <v>3</v>
      </c>
      <c r="AL111" s="250">
        <f t="shared" si="49"/>
        <v>5</v>
      </c>
      <c r="AM111" s="243">
        <f t="shared" si="50"/>
        <v>4</v>
      </c>
      <c r="AN111" s="243">
        <f t="shared" si="51"/>
        <v>4</v>
      </c>
    </row>
    <row r="112" spans="1:40" ht="13.5" customHeight="1" x14ac:dyDescent="0.35">
      <c r="A112" s="149" t="str">
        <f>'Crisis Indicator Data'!A109</f>
        <v>Regional Kashmir conflict</v>
      </c>
      <c r="B112" s="150" t="str">
        <f>'Crisis Indicator Data'!B109</f>
        <v>Regional crisis</v>
      </c>
      <c r="C112" s="150" t="str">
        <f>'Crisis Indicator Data'!C109</f>
        <v>REG003</v>
      </c>
      <c r="D112" s="150" t="str">
        <f>'Crisis Indicator Data'!D109</f>
        <v>India,Pakistan</v>
      </c>
      <c r="E112" s="151" t="str">
        <f>'Crisis Indicator Data'!E109</f>
        <v>IND,PAK</v>
      </c>
      <c r="F112" s="243">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3.2</v>
      </c>
      <c r="G112" s="243">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2.2999999999999998</v>
      </c>
      <c r="H112" s="243">
        <f t="shared" si="39"/>
        <v>2.75</v>
      </c>
      <c r="I112" s="243">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3.8</v>
      </c>
      <c r="J112" s="243">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0.8</v>
      </c>
      <c r="K112" s="243">
        <f t="shared" si="40"/>
        <v>2.2999999999999998</v>
      </c>
      <c r="L112" s="243">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3.5</v>
      </c>
      <c r="M112" s="243">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1.1000000000000001</v>
      </c>
      <c r="N112" s="243">
        <f t="shared" si="41"/>
        <v>2.2999999999999998</v>
      </c>
      <c r="O112" s="243">
        <f t="shared" si="42"/>
        <v>2.4499999999999997</v>
      </c>
      <c r="P112" s="243">
        <f>IF(B112="Regional crisis",VLOOKUP(C112,'Regional Crises'!$B$1:$R$69,12,FALSE),VLOOKUP(E112,'Country Indicator Data'!$B$4:$I$300,8,FALSE))</f>
        <v>3</v>
      </c>
      <c r="Q112" s="243">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3.3</v>
      </c>
      <c r="R112" s="243">
        <f t="shared" si="43"/>
        <v>3.15</v>
      </c>
      <c r="S112" s="243">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243">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2.8</v>
      </c>
      <c r="U112" s="243">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2.4</v>
      </c>
      <c r="V112" s="243">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2.2999999999999998</v>
      </c>
      <c r="W112" s="243">
        <f t="shared" si="44"/>
        <v>2.7</v>
      </c>
      <c r="X112" s="243">
        <f t="shared" si="45"/>
        <v>2.8</v>
      </c>
      <c r="Y112" s="250">
        <f>IF('Core Indicators'!FC109="x","x",IF('Core Indicators'!FC109&gt;=5,5,IF('Core Indicators'!FC109&gt;=4,4,IF('Core Indicators'!FC109&gt;=3,3,IF('Core Indicators'!FC109&gt;=2,2,IF('Core Indicators'!FC109&gt;=1,1,0))))))</f>
        <v>3</v>
      </c>
      <c r="Z112" s="243">
        <f t="shared" si="46"/>
        <v>3</v>
      </c>
      <c r="AA112" s="250">
        <f>'Crisis Indicator Data'!Y109</f>
        <v>2</v>
      </c>
      <c r="AB112" s="250">
        <f>'Crisis Indicator Data'!Z109</f>
        <v>1</v>
      </c>
      <c r="AC112" s="250">
        <f>'Crisis Indicator Data'!AA109</f>
        <v>2</v>
      </c>
      <c r="AD112" s="250">
        <f>'Crisis Indicator Data'!AB109</f>
        <v>0</v>
      </c>
      <c r="AE112" s="250">
        <f t="shared" si="47"/>
        <v>2</v>
      </c>
      <c r="AF112" s="250">
        <f>'Crisis Indicator Data'!AC109</f>
        <v>0</v>
      </c>
      <c r="AG112" s="250">
        <f>'Crisis Indicator Data'!AD109</f>
        <v>2</v>
      </c>
      <c r="AH112" s="250">
        <f t="shared" si="48"/>
        <v>2</v>
      </c>
      <c r="AI112" s="250">
        <f>'Crisis Indicator Data'!AE109</f>
        <v>1</v>
      </c>
      <c r="AJ112" s="250">
        <f>'Crisis Indicator Data'!AF109</f>
        <v>1</v>
      </c>
      <c r="AK112" s="250">
        <f>'Crisis Indicator Data'!AG109</f>
        <v>2</v>
      </c>
      <c r="AL112" s="250">
        <f t="shared" si="49"/>
        <v>3</v>
      </c>
      <c r="AM112" s="243">
        <f t="shared" si="50"/>
        <v>2</v>
      </c>
      <c r="AN112" s="243">
        <f t="shared" si="51"/>
        <v>2.5</v>
      </c>
    </row>
    <row r="113" spans="1:40" ht="13.5" customHeight="1" x14ac:dyDescent="0.35">
      <c r="A113" s="149" t="str">
        <f>'Crisis Indicator Data'!A110</f>
        <v>Syrian Regional Crisis</v>
      </c>
      <c r="B113" s="150" t="str">
        <f>'Crisis Indicator Data'!B110</f>
        <v>Regional crisis</v>
      </c>
      <c r="C113" s="150" t="str">
        <f>'Crisis Indicator Data'!C110</f>
        <v>REG004</v>
      </c>
      <c r="D113" s="150" t="str">
        <f>'Crisis Indicator Data'!D110</f>
        <v>Syria,Turkey,Iraq,Egypt,Jordan,Lebanon</v>
      </c>
      <c r="E113" s="151" t="str">
        <f>'Crisis Indicator Data'!E110</f>
        <v>SYR,TUR,IRQ,EGY,JOR,LBN</v>
      </c>
      <c r="F113" s="243">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3.8</v>
      </c>
      <c r="G113" s="243">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v>
      </c>
      <c r="H113" s="243">
        <f t="shared" si="39"/>
        <v>3.4</v>
      </c>
      <c r="I113" s="243">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2.5</v>
      </c>
      <c r="J113" s="243">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3.3</v>
      </c>
      <c r="K113" s="243">
        <f t="shared" si="40"/>
        <v>2.9</v>
      </c>
      <c r="L113" s="243">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v>
      </c>
      <c r="M113" s="243">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1.2</v>
      </c>
      <c r="N113" s="243">
        <f t="shared" si="41"/>
        <v>2.1</v>
      </c>
      <c r="O113" s="243">
        <f t="shared" si="42"/>
        <v>2.8000000000000003</v>
      </c>
      <c r="P113" s="243">
        <f>IF(B113="Regional crisis",VLOOKUP(C113,'Regional Crises'!$B$1:$R$69,12,FALSE),VLOOKUP(E113,'Country Indicator Data'!$B$4:$I$300,8,FALSE))</f>
        <v>3.8333333333333335</v>
      </c>
      <c r="Q113" s="243">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243">
        <f t="shared" si="43"/>
        <v>4.416666666666667</v>
      </c>
      <c r="S113" s="243">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3.5</v>
      </c>
      <c r="T113" s="243">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3.4</v>
      </c>
      <c r="U113" s="243">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3.3</v>
      </c>
      <c r="V113" s="243">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3.6</v>
      </c>
      <c r="W113" s="243">
        <f t="shared" si="44"/>
        <v>3.5</v>
      </c>
      <c r="X113" s="243">
        <f t="shared" si="45"/>
        <v>3.6</v>
      </c>
      <c r="Y113" s="250">
        <f>IF('Core Indicators'!FC110="x","x",IF('Core Indicators'!FC110&gt;=5,5,IF('Core Indicators'!FC110&gt;=4,4,IF('Core Indicators'!FC110&gt;=3,3,IF('Core Indicators'!FC110&gt;=2,2,IF('Core Indicators'!FC110&gt;=1,1,0))))))</f>
        <v>5</v>
      </c>
      <c r="Z113" s="243">
        <f t="shared" si="46"/>
        <v>5</v>
      </c>
      <c r="AA113" s="250">
        <f>'Crisis Indicator Data'!Y110</f>
        <v>1</v>
      </c>
      <c r="AB113" s="250">
        <f>'Crisis Indicator Data'!Z110</f>
        <v>3</v>
      </c>
      <c r="AC113" s="250">
        <f>'Crisis Indicator Data'!AA110</f>
        <v>2</v>
      </c>
      <c r="AD113" s="250">
        <f>'Crisis Indicator Data'!AB110</f>
        <v>1</v>
      </c>
      <c r="AE113" s="250">
        <f t="shared" si="47"/>
        <v>3</v>
      </c>
      <c r="AF113" s="250">
        <f>'Crisis Indicator Data'!AC110</f>
        <v>3</v>
      </c>
      <c r="AG113" s="250">
        <f>'Crisis Indicator Data'!AD110</f>
        <v>3</v>
      </c>
      <c r="AH113" s="250">
        <f t="shared" si="48"/>
        <v>5</v>
      </c>
      <c r="AI113" s="250">
        <f>'Crisis Indicator Data'!AE110</f>
        <v>3</v>
      </c>
      <c r="AJ113" s="250">
        <f>'Crisis Indicator Data'!AF110</f>
        <v>3</v>
      </c>
      <c r="AK113" s="250">
        <f>'Crisis Indicator Data'!AG110</f>
        <v>3</v>
      </c>
      <c r="AL113" s="250">
        <f t="shared" si="49"/>
        <v>5</v>
      </c>
      <c r="AM113" s="243">
        <f t="shared" si="50"/>
        <v>4</v>
      </c>
      <c r="AN113" s="243">
        <f t="shared" si="51"/>
        <v>4.5</v>
      </c>
    </row>
    <row r="114" spans="1:40" ht="13.5" customHeight="1" x14ac:dyDescent="0.35">
      <c r="A114" s="149" t="str">
        <f>'Crisis Indicator Data'!A111</f>
        <v xml:space="preserve">Eastern Mediterranean Route </v>
      </c>
      <c r="B114" s="150" t="str">
        <f>'Crisis Indicator Data'!B111</f>
        <v>Regional crisis</v>
      </c>
      <c r="C114" s="150" t="str">
        <f>'Crisis Indicator Data'!C111</f>
        <v>REG006</v>
      </c>
      <c r="D114" s="150" t="str">
        <f>'Crisis Indicator Data'!D111</f>
        <v>Turkey,Greece</v>
      </c>
      <c r="E114" s="151" t="str">
        <f>'Crisis Indicator Data'!E111</f>
        <v>TUR,GRC</v>
      </c>
      <c r="F114" s="243">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2.1</v>
      </c>
      <c r="G114" s="243">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2.5</v>
      </c>
      <c r="H114" s="243">
        <f t="shared" si="39"/>
        <v>2.2999999999999998</v>
      </c>
      <c r="I114" s="243">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1.2</v>
      </c>
      <c r="J114" s="243">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1.8</v>
      </c>
      <c r="K114" s="243">
        <f t="shared" si="40"/>
        <v>1.5</v>
      </c>
      <c r="L114" s="243">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1.4</v>
      </c>
      <c r="M114" s="243">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1.6</v>
      </c>
      <c r="N114" s="243">
        <f t="shared" si="41"/>
        <v>1.5</v>
      </c>
      <c r="O114" s="243">
        <f t="shared" si="42"/>
        <v>1.7666666666666666</v>
      </c>
      <c r="P114" s="243">
        <f>IF(B114="Regional crisis",VLOOKUP(C114,'Regional Crises'!$B$1:$R$69,12,FALSE),VLOOKUP(E114,'Country Indicator Data'!$B$4:$I$300,8,FALSE))</f>
        <v>3.5</v>
      </c>
      <c r="Q114" s="243">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3.2</v>
      </c>
      <c r="R114" s="243">
        <f t="shared" si="43"/>
        <v>3.35</v>
      </c>
      <c r="S114" s="243">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2.8</v>
      </c>
      <c r="T114" s="243">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2.5</v>
      </c>
      <c r="U114" s="243">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3.3</v>
      </c>
      <c r="V114" s="243">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v>
      </c>
      <c r="W114" s="243">
        <f t="shared" si="44"/>
        <v>2.7</v>
      </c>
      <c r="X114" s="243">
        <f t="shared" si="45"/>
        <v>2.6</v>
      </c>
      <c r="Y114" s="250">
        <f>IF('Core Indicators'!FC111="x","x",IF('Core Indicators'!FC111&gt;=5,5,IF('Core Indicators'!FC111&gt;=4,4,IF('Core Indicators'!FC111&gt;=3,3,IF('Core Indicators'!FC111&gt;=2,2,IF('Core Indicators'!FC111&gt;=1,1,0))))))</f>
        <v>2</v>
      </c>
      <c r="Z114" s="243">
        <f t="shared" si="46"/>
        <v>2</v>
      </c>
      <c r="AA114" s="250">
        <f>'Crisis Indicator Data'!Y111</f>
        <v>1</v>
      </c>
      <c r="AB114" s="250">
        <f>'Crisis Indicator Data'!Z111</f>
        <v>0</v>
      </c>
      <c r="AC114" s="250">
        <f>'Crisis Indicator Data'!AA111</f>
        <v>2</v>
      </c>
      <c r="AD114" s="250">
        <f>'Crisis Indicator Data'!AB111</f>
        <v>0</v>
      </c>
      <c r="AE114" s="250">
        <f t="shared" si="47"/>
        <v>2</v>
      </c>
      <c r="AF114" s="250">
        <f>'Crisis Indicator Data'!AC111</f>
        <v>2</v>
      </c>
      <c r="AG114" s="250">
        <f>'Crisis Indicator Data'!AD111</f>
        <v>2</v>
      </c>
      <c r="AH114" s="250">
        <f t="shared" si="48"/>
        <v>4</v>
      </c>
      <c r="AI114" s="250">
        <f>'Crisis Indicator Data'!AE111</f>
        <v>0</v>
      </c>
      <c r="AJ114" s="250">
        <f>'Crisis Indicator Data'!AF111</f>
        <v>3</v>
      </c>
      <c r="AK114" s="250">
        <f>'Crisis Indicator Data'!AG111</f>
        <v>0</v>
      </c>
      <c r="AL114" s="250">
        <f t="shared" si="49"/>
        <v>3</v>
      </c>
      <c r="AM114" s="243">
        <f t="shared" si="50"/>
        <v>3</v>
      </c>
      <c r="AN114" s="243">
        <f t="shared" si="51"/>
        <v>2.5</v>
      </c>
    </row>
    <row r="115" spans="1:40" ht="13.5" customHeight="1" x14ac:dyDescent="0.35">
      <c r="A115" s="149" t="str">
        <f>'Crisis Indicator Data'!A112</f>
        <v>Central Mediterranean Route</v>
      </c>
      <c r="B115" s="150" t="str">
        <f>'Crisis Indicator Data'!B112</f>
        <v>Regional crisis</v>
      </c>
      <c r="C115" s="150" t="str">
        <f>'Crisis Indicator Data'!C112</f>
        <v>REG007</v>
      </c>
      <c r="D115" s="150" t="str">
        <f>'Crisis Indicator Data'!D112</f>
        <v>Algeria,Tunisia,Libya,Italy</v>
      </c>
      <c r="E115" s="151" t="str">
        <f>'Crisis Indicator Data'!E112</f>
        <v>DZA,TUN,LBY,ITA</v>
      </c>
      <c r="F115" s="243">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2.9</v>
      </c>
      <c r="G115" s="243">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2.7</v>
      </c>
      <c r="H115" s="243">
        <f t="shared" si="39"/>
        <v>2.8</v>
      </c>
      <c r="I115" s="243">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1.1000000000000001</v>
      </c>
      <c r="J115" s="243">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0.7</v>
      </c>
      <c r="K115" s="243">
        <f t="shared" si="40"/>
        <v>0.9</v>
      </c>
      <c r="L115" s="243">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1.6</v>
      </c>
      <c r="M115" s="243">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0.9</v>
      </c>
      <c r="N115" s="243">
        <f t="shared" si="41"/>
        <v>1.25</v>
      </c>
      <c r="O115" s="243">
        <f t="shared" si="42"/>
        <v>1.6499999999999997</v>
      </c>
      <c r="P115" s="243">
        <f>IF(B115="Regional crisis",VLOOKUP(C115,'Regional Crises'!$B$1:$R$69,12,FALSE),VLOOKUP(E115,'Country Indicator Data'!$B$4:$I$300,8,FALSE))</f>
        <v>2.25</v>
      </c>
      <c r="Q115" s="243">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v>
      </c>
      <c r="R115" s="243">
        <f t="shared" si="43"/>
        <v>3.125</v>
      </c>
      <c r="S115" s="243">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3.1</v>
      </c>
      <c r="T115" s="243">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3.1</v>
      </c>
      <c r="U115" s="243">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2.9</v>
      </c>
      <c r="V115" s="243">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2.5</v>
      </c>
      <c r="W115" s="243">
        <f t="shared" si="44"/>
        <v>2.9</v>
      </c>
      <c r="X115" s="243">
        <f t="shared" si="45"/>
        <v>2.6</v>
      </c>
      <c r="Y115" s="250">
        <f>IF('Core Indicators'!FC112="x","x",IF('Core Indicators'!FC112&gt;=5,5,IF('Core Indicators'!FC112&gt;=4,4,IF('Core Indicators'!FC112&gt;=3,3,IF('Core Indicators'!FC112&gt;=2,2,IF('Core Indicators'!FC112&gt;=1,1,0))))))</f>
        <v>2</v>
      </c>
      <c r="Z115" s="243">
        <f t="shared" si="46"/>
        <v>2</v>
      </c>
      <c r="AA115" s="250">
        <f>'Crisis Indicator Data'!Y112</f>
        <v>1</v>
      </c>
      <c r="AB115" s="250">
        <f>'Crisis Indicator Data'!Z112</f>
        <v>3</v>
      </c>
      <c r="AC115" s="250">
        <f>'Crisis Indicator Data'!AA112</f>
        <v>2</v>
      </c>
      <c r="AD115" s="250">
        <f>'Crisis Indicator Data'!AB112</f>
        <v>0</v>
      </c>
      <c r="AE115" s="250">
        <f t="shared" si="47"/>
        <v>3</v>
      </c>
      <c r="AF115" s="250">
        <f>'Crisis Indicator Data'!AC112</f>
        <v>2</v>
      </c>
      <c r="AG115" s="250">
        <f>'Crisis Indicator Data'!AD112</f>
        <v>2</v>
      </c>
      <c r="AH115" s="250">
        <f t="shared" si="48"/>
        <v>4</v>
      </c>
      <c r="AI115" s="250">
        <f>'Crisis Indicator Data'!AE112</f>
        <v>2</v>
      </c>
      <c r="AJ115" s="250">
        <f>'Crisis Indicator Data'!AF112</f>
        <v>1</v>
      </c>
      <c r="AK115" s="250">
        <f>'Crisis Indicator Data'!AG112</f>
        <v>2</v>
      </c>
      <c r="AL115" s="250">
        <f t="shared" si="49"/>
        <v>4</v>
      </c>
      <c r="AM115" s="243">
        <f t="shared" si="50"/>
        <v>4</v>
      </c>
      <c r="AN115" s="243">
        <f t="shared" si="51"/>
        <v>3</v>
      </c>
    </row>
    <row r="116" spans="1:40" ht="13.5" customHeight="1" x14ac:dyDescent="0.35">
      <c r="A116" s="149" t="str">
        <f>'Crisis Indicator Data'!A113</f>
        <v>Western Mediterranean Route</v>
      </c>
      <c r="B116" s="150" t="str">
        <f>'Crisis Indicator Data'!B113</f>
        <v>Regional crisis</v>
      </c>
      <c r="C116" s="150" t="str">
        <f>'Crisis Indicator Data'!C113</f>
        <v>REG008</v>
      </c>
      <c r="D116" s="150" t="str">
        <f>'Crisis Indicator Data'!D113</f>
        <v>Algeria,Morocco,Spain</v>
      </c>
      <c r="E116" s="151" t="str">
        <f>'Crisis Indicator Data'!E113</f>
        <v>DZA,MAR,ESP</v>
      </c>
      <c r="F116" s="243">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2.7</v>
      </c>
      <c r="G116" s="243">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2.9</v>
      </c>
      <c r="H116" s="243">
        <f t="shared" si="39"/>
        <v>2.8</v>
      </c>
      <c r="I116" s="243">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2.2999999999999998</v>
      </c>
      <c r="J116" s="243">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3.2</v>
      </c>
      <c r="K116" s="243">
        <f t="shared" si="40"/>
        <v>2.75</v>
      </c>
      <c r="L116" s="243">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2.2000000000000002</v>
      </c>
      <c r="M116" s="243">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1.1000000000000001</v>
      </c>
      <c r="N116" s="243">
        <f t="shared" si="41"/>
        <v>1.6500000000000001</v>
      </c>
      <c r="O116" s="243">
        <f t="shared" si="42"/>
        <v>2.4</v>
      </c>
      <c r="P116" s="243">
        <f>IF(B116="Regional crisis",VLOOKUP(C116,'Regional Crises'!$B$1:$R$69,12,FALSE),VLOOKUP(E116,'Country Indicator Data'!$B$4:$I$300,8,FALSE))</f>
        <v>2.3333333333333335</v>
      </c>
      <c r="Q116" s="243">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3.2</v>
      </c>
      <c r="R116" s="243">
        <f t="shared" si="43"/>
        <v>2.7666666666666666</v>
      </c>
      <c r="S116" s="243">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2.7</v>
      </c>
      <c r="T116" s="243">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2.5</v>
      </c>
      <c r="U116" s="243">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3.1</v>
      </c>
      <c r="V116" s="243">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2.2999999999999998</v>
      </c>
      <c r="W116" s="243">
        <f t="shared" si="44"/>
        <v>2.7</v>
      </c>
      <c r="X116" s="243">
        <f t="shared" si="45"/>
        <v>2.6</v>
      </c>
      <c r="Y116" s="250">
        <f>IF('Core Indicators'!FC113="x","x",IF('Core Indicators'!FC113&gt;=5,5,IF('Core Indicators'!FC113&gt;=4,4,IF('Core Indicators'!FC113&gt;=3,3,IF('Core Indicators'!FC113&gt;=2,2,IF('Core Indicators'!FC113&gt;=1,1,0))))))</f>
        <v>2</v>
      </c>
      <c r="Z116" s="243">
        <f t="shared" si="46"/>
        <v>2</v>
      </c>
      <c r="AA116" s="250">
        <f>'Crisis Indicator Data'!Y113</f>
        <v>1</v>
      </c>
      <c r="AB116" s="250">
        <f>'Crisis Indicator Data'!Z113</f>
        <v>2</v>
      </c>
      <c r="AC116" s="250">
        <f>'Crisis Indicator Data'!AA113</f>
        <v>2</v>
      </c>
      <c r="AD116" s="250">
        <f>'Crisis Indicator Data'!AB113</f>
        <v>0</v>
      </c>
      <c r="AE116" s="250">
        <f t="shared" si="47"/>
        <v>2</v>
      </c>
      <c r="AF116" s="250">
        <f>'Crisis Indicator Data'!AC113</f>
        <v>0</v>
      </c>
      <c r="AG116" s="250">
        <f>'Crisis Indicator Data'!AD113</f>
        <v>2</v>
      </c>
      <c r="AH116" s="250">
        <f t="shared" si="48"/>
        <v>2</v>
      </c>
      <c r="AI116" s="250">
        <f>'Crisis Indicator Data'!AE113</f>
        <v>0</v>
      </c>
      <c r="AJ116" s="250">
        <f>'Crisis Indicator Data'!AF113</f>
        <v>1</v>
      </c>
      <c r="AK116" s="250">
        <f>'Crisis Indicator Data'!AG113</f>
        <v>1</v>
      </c>
      <c r="AL116" s="250">
        <f t="shared" si="49"/>
        <v>2</v>
      </c>
      <c r="AM116" s="243">
        <f t="shared" si="50"/>
        <v>2</v>
      </c>
      <c r="AN116" s="243">
        <f t="shared" si="51"/>
        <v>2</v>
      </c>
    </row>
    <row r="117" spans="1:40" ht="13.5" customHeight="1" x14ac:dyDescent="0.35">
      <c r="A117" s="149" t="str">
        <f>'Crisis Indicator Data'!A114</f>
        <v>Rohingya Regional Crisis</v>
      </c>
      <c r="B117" s="150" t="str">
        <f>'Crisis Indicator Data'!B114</f>
        <v>Regional crisis</v>
      </c>
      <c r="C117" s="150" t="str">
        <f>'Crisis Indicator Data'!C114</f>
        <v>REG011</v>
      </c>
      <c r="D117" s="150" t="str">
        <f>'Crisis Indicator Data'!D114</f>
        <v>Bangladesh,Myanmar</v>
      </c>
      <c r="E117" s="151" t="str">
        <f>'Crisis Indicator Data'!E114</f>
        <v>BGD,MMR</v>
      </c>
      <c r="F117" s="243">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3.8</v>
      </c>
      <c r="G117" s="243">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3.1</v>
      </c>
      <c r="H117" s="243">
        <f t="shared" si="39"/>
        <v>3.45</v>
      </c>
      <c r="I117" s="243">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1.8</v>
      </c>
      <c r="J117" s="243">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2.1</v>
      </c>
      <c r="K117" s="243">
        <f t="shared" si="40"/>
        <v>1.9500000000000002</v>
      </c>
      <c r="L117" s="243">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3.3</v>
      </c>
      <c r="M117" s="243">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0.8</v>
      </c>
      <c r="N117" s="243">
        <f t="shared" si="41"/>
        <v>2.0499999999999998</v>
      </c>
      <c r="O117" s="243">
        <f t="shared" si="42"/>
        <v>2.4833333333333334</v>
      </c>
      <c r="P117" s="243">
        <f>IF(B117="Regional crisis",VLOOKUP(C117,'Regional Crises'!$B$1:$R$69,12,FALSE),VLOOKUP(E117,'Country Indicator Data'!$B$4:$I$300,8,FALSE))</f>
        <v>4</v>
      </c>
      <c r="Q117" s="243">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243">
        <f t="shared" si="43"/>
        <v>4.5</v>
      </c>
      <c r="S117" s="243">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3.6</v>
      </c>
      <c r="T117" s="243">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3.3</v>
      </c>
      <c r="U117" s="243">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3.4</v>
      </c>
      <c r="V117" s="243">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3.3</v>
      </c>
      <c r="W117" s="243">
        <f t="shared" si="44"/>
        <v>3.4</v>
      </c>
      <c r="X117" s="243">
        <f t="shared" si="45"/>
        <v>3.5</v>
      </c>
      <c r="Y117" s="250">
        <f>IF('Core Indicators'!FC114="x","x",IF('Core Indicators'!FC114&gt;=5,5,IF('Core Indicators'!FC114&gt;=4,4,IF('Core Indicators'!FC114&gt;=3,3,IF('Core Indicators'!FC114&gt;=2,2,IF('Core Indicators'!FC114&gt;=1,1,0))))))</f>
        <v>4</v>
      </c>
      <c r="Z117" s="243">
        <f t="shared" si="46"/>
        <v>4</v>
      </c>
      <c r="AA117" s="250">
        <f>'Crisis Indicator Data'!Y114</f>
        <v>2</v>
      </c>
      <c r="AB117" s="250">
        <f>'Crisis Indicator Data'!Z114</f>
        <v>3</v>
      </c>
      <c r="AC117" s="250">
        <f>'Crisis Indicator Data'!AA114</f>
        <v>2</v>
      </c>
      <c r="AD117" s="250">
        <f>'Crisis Indicator Data'!AB114</f>
        <v>3</v>
      </c>
      <c r="AE117" s="250">
        <f t="shared" si="47"/>
        <v>5</v>
      </c>
      <c r="AF117" s="250">
        <f>'Crisis Indicator Data'!AC114</f>
        <v>3</v>
      </c>
      <c r="AG117" s="250">
        <f>'Crisis Indicator Data'!AD114</f>
        <v>3</v>
      </c>
      <c r="AH117" s="250">
        <f t="shared" si="48"/>
        <v>5</v>
      </c>
      <c r="AI117" s="250">
        <f>'Crisis Indicator Data'!AE114</f>
        <v>3</v>
      </c>
      <c r="AJ117" s="250">
        <f>'Crisis Indicator Data'!AF114</f>
        <v>1</v>
      </c>
      <c r="AK117" s="250">
        <f>'Crisis Indicator Data'!AG114</f>
        <v>3</v>
      </c>
      <c r="AL117" s="250">
        <f t="shared" si="49"/>
        <v>5</v>
      </c>
      <c r="AM117" s="243">
        <f t="shared" si="50"/>
        <v>5</v>
      </c>
      <c r="AN117" s="243">
        <f t="shared" si="51"/>
        <v>4.5</v>
      </c>
    </row>
    <row r="118" spans="1:40" ht="13.5" customHeight="1" x14ac:dyDescent="0.35">
      <c r="A118" s="149" t="str">
        <f>'Crisis Indicator Data'!A115</f>
        <v>Southern Africa Regional Food Security Crisis</v>
      </c>
      <c r="B118" s="150" t="str">
        <f>'Crisis Indicator Data'!B115</f>
        <v>Regional crisis</v>
      </c>
      <c r="C118" s="150" t="str">
        <f>'Crisis Indicator Data'!C115</f>
        <v>REG012</v>
      </c>
      <c r="D118" s="150" t="str">
        <f>'Crisis Indicator Data'!D115</f>
        <v>Lesotho,Madagascar,Malawi,Namibia,Eswatini,Zambia,Zimbabwe,Tanzania</v>
      </c>
      <c r="E118" s="151" t="str">
        <f>'Crisis Indicator Data'!E115</f>
        <v>LSO,MDG,MWI,NAM,SWZ,ZMB,ZWE,TZA</v>
      </c>
      <c r="F118" s="243">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2.4</v>
      </c>
      <c r="G118" s="243">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2.2000000000000002</v>
      </c>
      <c r="H118" s="243">
        <f t="shared" si="39"/>
        <v>2.2999999999999998</v>
      </c>
      <c r="I118" s="243">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2.2000000000000002</v>
      </c>
      <c r="J118" s="243">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0.2</v>
      </c>
      <c r="K118" s="243">
        <f t="shared" si="40"/>
        <v>1.2000000000000002</v>
      </c>
      <c r="L118" s="243">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3.6</v>
      </c>
      <c r="M118" s="243">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3</v>
      </c>
      <c r="N118" s="243">
        <f t="shared" si="41"/>
        <v>3.3</v>
      </c>
      <c r="O118" s="243">
        <f t="shared" si="42"/>
        <v>2.2666666666666666</v>
      </c>
      <c r="P118" s="243">
        <f>IF(B118="Regional crisis",VLOOKUP(C118,'Regional Crises'!$B$1:$R$69,12,FALSE),VLOOKUP(E118,'Country Indicator Data'!$B$4:$I$300,8,FALSE))</f>
        <v>0.875</v>
      </c>
      <c r="Q118" s="243">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4</v>
      </c>
      <c r="R118" s="243">
        <f t="shared" si="43"/>
        <v>2.4375</v>
      </c>
      <c r="S118" s="243">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3.3</v>
      </c>
      <c r="T118" s="243">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243">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2.7</v>
      </c>
      <c r="V118" s="243">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2.5</v>
      </c>
      <c r="W118" s="243">
        <f t="shared" si="44"/>
        <v>2.9</v>
      </c>
      <c r="X118" s="243">
        <f t="shared" si="45"/>
        <v>2.5</v>
      </c>
      <c r="Y118" s="250">
        <f>IF('Core Indicators'!FC115="x","x",IF('Core Indicators'!FC115&gt;=5,5,IF('Core Indicators'!FC115&gt;=4,4,IF('Core Indicators'!FC115&gt;=3,3,IF('Core Indicators'!FC115&gt;=2,2,IF('Core Indicators'!FC115&gt;=1,1,0))))))</f>
        <v>3</v>
      </c>
      <c r="Z118" s="243">
        <f t="shared" si="46"/>
        <v>3</v>
      </c>
      <c r="AA118" s="250">
        <f>'Crisis Indicator Data'!Y115</f>
        <v>0</v>
      </c>
      <c r="AB118" s="250">
        <f>'Crisis Indicator Data'!Z115</f>
        <v>0</v>
      </c>
      <c r="AC118" s="250">
        <f>'Crisis Indicator Data'!AA115</f>
        <v>0</v>
      </c>
      <c r="AD118" s="250">
        <f>'Crisis Indicator Data'!AB115</f>
        <v>0</v>
      </c>
      <c r="AE118" s="250">
        <f t="shared" si="47"/>
        <v>0</v>
      </c>
      <c r="AF118" s="250">
        <f>'Crisis Indicator Data'!AC115</f>
        <v>0</v>
      </c>
      <c r="AG118" s="250">
        <f>'Crisis Indicator Data'!AD115</f>
        <v>0</v>
      </c>
      <c r="AH118" s="250">
        <f t="shared" si="48"/>
        <v>0</v>
      </c>
      <c r="AI118" s="250">
        <f>'Crisis Indicator Data'!AE115</f>
        <v>0</v>
      </c>
      <c r="AJ118" s="250">
        <f>'Crisis Indicator Data'!AF115</f>
        <v>2</v>
      </c>
      <c r="AK118" s="250">
        <f>'Crisis Indicator Data'!AG115</f>
        <v>3</v>
      </c>
      <c r="AL118" s="250">
        <f t="shared" si="49"/>
        <v>4</v>
      </c>
      <c r="AM118" s="243">
        <f t="shared" si="50"/>
        <v>1</v>
      </c>
      <c r="AN118" s="243">
        <f t="shared" si="51"/>
        <v>2</v>
      </c>
    </row>
    <row r="119" spans="1:40" ht="13.5" customHeight="1" x14ac:dyDescent="0.35">
      <c r="A119" s="149" t="str">
        <f>'Crisis Indicator Data'!A116</f>
        <v>Nagorno-Karabakh Conflict</v>
      </c>
      <c r="B119" s="150" t="str">
        <f>'Crisis Indicator Data'!B116</f>
        <v>Regional crisis</v>
      </c>
      <c r="C119" s="150" t="str">
        <f>'Crisis Indicator Data'!C116</f>
        <v>REG013</v>
      </c>
      <c r="D119" s="150" t="str">
        <f>'Crisis Indicator Data'!D116</f>
        <v>Armenia,Azerbaijan</v>
      </c>
      <c r="E119" s="151" t="str">
        <f>'Crisis Indicator Data'!E116</f>
        <v>ARM,AZE</v>
      </c>
      <c r="F119" s="243">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3.2</v>
      </c>
      <c r="G119" s="243">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2.4</v>
      </c>
      <c r="H119" s="243">
        <f t="shared" si="39"/>
        <v>2.8</v>
      </c>
      <c r="I119" s="243">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0.5</v>
      </c>
      <c r="J119" s="243">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0.4</v>
      </c>
      <c r="K119" s="243">
        <f t="shared" si="40"/>
        <v>0.45</v>
      </c>
      <c r="L119" s="243">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1.9</v>
      </c>
      <c r="M119" s="243">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0.4</v>
      </c>
      <c r="N119" s="243">
        <f t="shared" si="41"/>
        <v>1.1499999999999999</v>
      </c>
      <c r="O119" s="243">
        <f t="shared" si="42"/>
        <v>1.4666666666666668</v>
      </c>
      <c r="P119" s="243">
        <f>IF(B119="Regional crisis",VLOOKUP(C119,'Regional Crises'!$B$1:$R$69,12,FALSE),VLOOKUP(E119,'Country Indicator Data'!$B$4:$I$300,8,FALSE))</f>
        <v>3</v>
      </c>
      <c r="Q119" s="243">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1.8</v>
      </c>
      <c r="R119" s="243">
        <f t="shared" si="43"/>
        <v>2.4</v>
      </c>
      <c r="S119" s="243">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3.2</v>
      </c>
      <c r="T119" s="243">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2.9</v>
      </c>
      <c r="U119" s="243">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2.8</v>
      </c>
      <c r="V119" s="243">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3.4</v>
      </c>
      <c r="W119" s="243">
        <f t="shared" si="44"/>
        <v>3.1</v>
      </c>
      <c r="X119" s="243">
        <f t="shared" si="45"/>
        <v>2.2999999999999998</v>
      </c>
      <c r="Y119" s="250">
        <f>IF('Core Indicators'!FC116="x","x",IF('Core Indicators'!FC116&gt;=5,5,IF('Core Indicators'!FC116&gt;=4,4,IF('Core Indicators'!FC116&gt;=3,3,IF('Core Indicators'!FC116&gt;=2,2,IF('Core Indicators'!FC116&gt;=1,1,0))))))</f>
        <v>2</v>
      </c>
      <c r="Z119" s="243">
        <f t="shared" si="46"/>
        <v>2</v>
      </c>
      <c r="AA119" s="250">
        <f>'Crisis Indicator Data'!Y116</f>
        <v>1</v>
      </c>
      <c r="AB119" s="250">
        <f>'Crisis Indicator Data'!Z116</f>
        <v>0</v>
      </c>
      <c r="AC119" s="250">
        <f>'Crisis Indicator Data'!AA116</f>
        <v>0</v>
      </c>
      <c r="AD119" s="250">
        <f>'Crisis Indicator Data'!AB116</f>
        <v>0</v>
      </c>
      <c r="AE119" s="250">
        <f t="shared" si="47"/>
        <v>1</v>
      </c>
      <c r="AF119" s="250">
        <f>'Crisis Indicator Data'!AC116</f>
        <v>0</v>
      </c>
      <c r="AG119" s="250">
        <f>'Crisis Indicator Data'!AD116</f>
        <v>0</v>
      </c>
      <c r="AH119" s="250">
        <f t="shared" si="48"/>
        <v>0</v>
      </c>
      <c r="AI119" s="250">
        <f>'Crisis Indicator Data'!AE116</f>
        <v>0</v>
      </c>
      <c r="AJ119" s="250">
        <f>'Crisis Indicator Data'!AF116</f>
        <v>2</v>
      </c>
      <c r="AK119" s="250">
        <f>'Crisis Indicator Data'!AG116</f>
        <v>0</v>
      </c>
      <c r="AL119" s="250">
        <f t="shared" si="49"/>
        <v>2</v>
      </c>
      <c r="AM119" s="243">
        <f t="shared" si="50"/>
        <v>1</v>
      </c>
      <c r="AN119" s="243">
        <f t="shared" si="51"/>
        <v>1.5</v>
      </c>
    </row>
    <row r="120" spans="1:40" ht="13.5" customHeight="1" x14ac:dyDescent="0.35">
      <c r="A120" s="149" t="str">
        <f>'Crisis Indicator Data'!A117</f>
        <v>Eastern Africa Regional Drought Crisis</v>
      </c>
      <c r="B120" s="150" t="str">
        <f>'Crisis Indicator Data'!B117</f>
        <v>Regional crisis</v>
      </c>
      <c r="C120" s="150" t="str">
        <f>'Crisis Indicator Data'!C117</f>
        <v>REG014</v>
      </c>
      <c r="D120" s="150" t="str">
        <f>'Crisis Indicator Data'!D117</f>
        <v>Ethiopia,Somalia,Kenya</v>
      </c>
      <c r="E120" s="151" t="str">
        <f>'Crisis Indicator Data'!E117</f>
        <v>ETH,SOM,KEN</v>
      </c>
      <c r="F120" s="243">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3.8</v>
      </c>
      <c r="G120" s="243">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3.3</v>
      </c>
      <c r="H120" s="243">
        <f t="shared" si="39"/>
        <v>3.55</v>
      </c>
      <c r="I120" s="243">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2.7</v>
      </c>
      <c r="J120" s="243">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1.2</v>
      </c>
      <c r="K120" s="243">
        <f t="shared" si="40"/>
        <v>1.9500000000000002</v>
      </c>
      <c r="L120" s="243">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3.5</v>
      </c>
      <c r="M120" s="243">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1.6</v>
      </c>
      <c r="N120" s="243">
        <f t="shared" si="41"/>
        <v>2.5499999999999998</v>
      </c>
      <c r="O120" s="243">
        <f t="shared" si="42"/>
        <v>2.6833333333333336</v>
      </c>
      <c r="P120" s="243">
        <f>IF(B120="Regional crisis",VLOOKUP(C120,'Regional Crises'!$B$1:$R$69,12,FALSE),VLOOKUP(E120,'Country Indicator Data'!$B$4:$I$300,8,FALSE))</f>
        <v>5</v>
      </c>
      <c r="Q120" s="243">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243">
        <f t="shared" si="43"/>
        <v>5</v>
      </c>
      <c r="S120" s="243">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3.8</v>
      </c>
      <c r="T120" s="243">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3.6</v>
      </c>
      <c r="U120" s="243">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3.4</v>
      </c>
      <c r="V120" s="243">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3.7</v>
      </c>
      <c r="W120" s="243">
        <f t="shared" si="44"/>
        <v>3.6</v>
      </c>
      <c r="X120" s="243">
        <f t="shared" si="45"/>
        <v>3.8</v>
      </c>
      <c r="Y120" s="250">
        <f>IF('Core Indicators'!FC117="x","x",IF('Core Indicators'!FC117&gt;=5,5,IF('Core Indicators'!FC117&gt;=4,4,IF('Core Indicators'!FC117&gt;=3,3,IF('Core Indicators'!FC117&gt;=2,2,IF('Core Indicators'!FC117&gt;=1,1,0))))))</f>
        <v>5</v>
      </c>
      <c r="Z120" s="243">
        <f t="shared" si="46"/>
        <v>5</v>
      </c>
      <c r="AA120" s="250">
        <f>'Crisis Indicator Data'!Y117</f>
        <v>1</v>
      </c>
      <c r="AB120" s="250">
        <f>'Crisis Indicator Data'!Z117</f>
        <v>2</v>
      </c>
      <c r="AC120" s="250">
        <f>'Crisis Indicator Data'!AA117</f>
        <v>1</v>
      </c>
      <c r="AD120" s="250">
        <f>'Crisis Indicator Data'!AB117</f>
        <v>2</v>
      </c>
      <c r="AE120" s="250">
        <f t="shared" si="47"/>
        <v>3</v>
      </c>
      <c r="AF120" s="250">
        <f>'Crisis Indicator Data'!AC117</f>
        <v>0</v>
      </c>
      <c r="AG120" s="250">
        <f>'Crisis Indicator Data'!AD117</f>
        <v>2</v>
      </c>
      <c r="AH120" s="250">
        <f t="shared" si="48"/>
        <v>2</v>
      </c>
      <c r="AI120" s="250">
        <f>'Crisis Indicator Data'!AE117</f>
        <v>3</v>
      </c>
      <c r="AJ120" s="250">
        <f>'Crisis Indicator Data'!AF117</f>
        <v>3</v>
      </c>
      <c r="AK120" s="250">
        <f>'Crisis Indicator Data'!AG117</f>
        <v>3</v>
      </c>
      <c r="AL120" s="250">
        <f t="shared" si="49"/>
        <v>5</v>
      </c>
      <c r="AM120" s="243">
        <f t="shared" si="50"/>
        <v>3</v>
      </c>
      <c r="AN120" s="243">
        <f t="shared" si="51"/>
        <v>4</v>
      </c>
    </row>
    <row r="121" spans="1:40" ht="13.5" customHeight="1" x14ac:dyDescent="0.35">
      <c r="A121" s="149" t="str">
        <f>'Crisis Indicator Data'!A118</f>
        <v>Displacement from Ukraine conflict in Romania</v>
      </c>
      <c r="B121" s="150" t="str">
        <f>'Crisis Indicator Data'!B118</f>
        <v>International displacement</v>
      </c>
      <c r="C121" s="150" t="str">
        <f>'Crisis Indicator Data'!C118</f>
        <v>ROU002</v>
      </c>
      <c r="D121" s="150" t="str">
        <f>'Crisis Indicator Data'!D118</f>
        <v>Romania</v>
      </c>
      <c r="E121" s="151" t="str">
        <f>'Crisis Indicator Data'!E118</f>
        <v>ROU</v>
      </c>
      <c r="F121" s="243">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2.1</v>
      </c>
      <c r="G121" s="243">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1.2</v>
      </c>
      <c r="H121" s="243">
        <f t="shared" si="39"/>
        <v>1.65</v>
      </c>
      <c r="I121" s="243">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1.5</v>
      </c>
      <c r="J121" s="243">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0.3</v>
      </c>
      <c r="K121" s="243">
        <f t="shared" si="40"/>
        <v>0.9</v>
      </c>
      <c r="L121" s="243">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2.1</v>
      </c>
      <c r="M121" s="243">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1.4</v>
      </c>
      <c r="N121" s="243">
        <f t="shared" si="41"/>
        <v>1.75</v>
      </c>
      <c r="O121" s="243">
        <f t="shared" si="42"/>
        <v>1.4333333333333333</v>
      </c>
      <c r="P121" s="243">
        <f>IF(B121="Regional crisis",VLOOKUP(C121,'Regional Crises'!$B$1:$R$69,12,FALSE),VLOOKUP(E121,'Country Indicator Data'!$B$4:$I$300,8,FALSE))</f>
        <v>1</v>
      </c>
      <c r="Q121" s="243">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0</v>
      </c>
      <c r="R121" s="243">
        <f t="shared" si="43"/>
        <v>0.5</v>
      </c>
      <c r="S121" s="243">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2.8</v>
      </c>
      <c r="T121" s="243">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2.1</v>
      </c>
      <c r="U121" s="243">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1.6</v>
      </c>
      <c r="V121" s="243">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0.9</v>
      </c>
      <c r="W121" s="243">
        <f t="shared" si="44"/>
        <v>1.9</v>
      </c>
      <c r="X121" s="243">
        <f t="shared" si="45"/>
        <v>1.3</v>
      </c>
      <c r="Y121" s="250">
        <f>IF('Core Indicators'!FC118="x","x",IF('Core Indicators'!FC118&gt;=5,5,IF('Core Indicators'!FC118&gt;=4,4,IF('Core Indicators'!FC118&gt;=3,3,IF('Core Indicators'!FC118&gt;=2,2,IF('Core Indicators'!FC118&gt;=1,1,0))))))</f>
        <v>2</v>
      </c>
      <c r="Z121" s="243">
        <f t="shared" si="46"/>
        <v>2</v>
      </c>
      <c r="AA121" s="250">
        <f>'Crisis Indicator Data'!Y118</f>
        <v>0</v>
      </c>
      <c r="AB121" s="250">
        <f>'Crisis Indicator Data'!Z118</f>
        <v>0</v>
      </c>
      <c r="AC121" s="250">
        <f>'Crisis Indicator Data'!AA118</f>
        <v>0</v>
      </c>
      <c r="AD121" s="250">
        <f>'Crisis Indicator Data'!AB118</f>
        <v>0</v>
      </c>
      <c r="AE121" s="250">
        <f t="shared" si="47"/>
        <v>0</v>
      </c>
      <c r="AF121" s="250">
        <f>'Crisis Indicator Data'!AC118</f>
        <v>0</v>
      </c>
      <c r="AG121" s="250">
        <f>'Crisis Indicator Data'!AD118</f>
        <v>0</v>
      </c>
      <c r="AH121" s="250">
        <f t="shared" si="48"/>
        <v>0</v>
      </c>
      <c r="AI121" s="250">
        <f>'Crisis Indicator Data'!AE118</f>
        <v>0</v>
      </c>
      <c r="AJ121" s="250">
        <f>'Crisis Indicator Data'!AF118</f>
        <v>0</v>
      </c>
      <c r="AK121" s="250">
        <f>'Crisis Indicator Data'!AG118</f>
        <v>0</v>
      </c>
      <c r="AL121" s="250">
        <f t="shared" si="49"/>
        <v>0</v>
      </c>
      <c r="AM121" s="243">
        <f t="shared" si="50"/>
        <v>0</v>
      </c>
      <c r="AN121" s="243">
        <f t="shared" si="51"/>
        <v>1</v>
      </c>
    </row>
    <row r="122" spans="1:40" ht="13.5" customHeight="1" x14ac:dyDescent="0.35">
      <c r="A122" s="149" t="str">
        <f>'Crisis Indicator Data'!A119</f>
        <v>Burundi and DRC refugees in Rwanda</v>
      </c>
      <c r="B122" s="150" t="str">
        <f>'Crisis Indicator Data'!B119</f>
        <v>International displacement</v>
      </c>
      <c r="C122" s="150" t="str">
        <f>'Crisis Indicator Data'!C119</f>
        <v>RWA002</v>
      </c>
      <c r="D122" s="150" t="str">
        <f>'Crisis Indicator Data'!D119</f>
        <v>Rwanda</v>
      </c>
      <c r="E122" s="151" t="str">
        <f>'Crisis Indicator Data'!E119</f>
        <v>RWA</v>
      </c>
      <c r="F122" s="243">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3.2</v>
      </c>
      <c r="G122" s="243">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v>
      </c>
      <c r="H122" s="243">
        <f t="shared" si="39"/>
        <v>3.1</v>
      </c>
      <c r="I122" s="243">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1.4</v>
      </c>
      <c r="J122" s="243">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5</v>
      </c>
      <c r="K122" s="243">
        <f t="shared" si="40"/>
        <v>3.2</v>
      </c>
      <c r="L122" s="243">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2.7</v>
      </c>
      <c r="M122" s="243">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2.2999999999999998</v>
      </c>
      <c r="N122" s="243">
        <f t="shared" si="41"/>
        <v>2.5</v>
      </c>
      <c r="O122" s="243">
        <f t="shared" si="42"/>
        <v>2.9333333333333336</v>
      </c>
      <c r="P122" s="243">
        <f>IF(B122="Regional crisis",VLOOKUP(C122,'Regional Crises'!$B$1:$R$69,12,FALSE),VLOOKUP(E122,'Country Indicator Data'!$B$4:$I$300,8,FALSE))</f>
        <v>3</v>
      </c>
      <c r="Q122" s="243" t="str">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x</v>
      </c>
      <c r="R122" s="243">
        <f t="shared" si="43"/>
        <v>3</v>
      </c>
      <c r="S122" s="243">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2.4</v>
      </c>
      <c r="T122" s="243">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2.4</v>
      </c>
      <c r="U122" s="243">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3.1</v>
      </c>
      <c r="V122" s="243">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3.9</v>
      </c>
      <c r="W122" s="243">
        <f t="shared" si="44"/>
        <v>3</v>
      </c>
      <c r="X122" s="243">
        <f t="shared" si="45"/>
        <v>3</v>
      </c>
      <c r="Y122" s="250">
        <f>IF('Core Indicators'!FC119="x","x",IF('Core Indicators'!FC119&gt;=5,5,IF('Core Indicators'!FC119&gt;=4,4,IF('Core Indicators'!FC119&gt;=3,3,IF('Core Indicators'!FC119&gt;=2,2,IF('Core Indicators'!FC119&gt;=1,1,0))))))</f>
        <v>2</v>
      </c>
      <c r="Z122" s="243">
        <f t="shared" si="46"/>
        <v>2</v>
      </c>
      <c r="AA122" s="250">
        <f>'Crisis Indicator Data'!Y119</f>
        <v>1</v>
      </c>
      <c r="AB122" s="250">
        <f>'Crisis Indicator Data'!Z119</f>
        <v>0</v>
      </c>
      <c r="AC122" s="250">
        <f>'Crisis Indicator Data'!AA119</f>
        <v>1</v>
      </c>
      <c r="AD122" s="250">
        <f>'Crisis Indicator Data'!AB119</f>
        <v>0</v>
      </c>
      <c r="AE122" s="250">
        <f t="shared" si="47"/>
        <v>2</v>
      </c>
      <c r="AF122" s="250">
        <f>'Crisis Indicator Data'!AC119</f>
        <v>0</v>
      </c>
      <c r="AG122" s="250">
        <f>'Crisis Indicator Data'!AD119</f>
        <v>0</v>
      </c>
      <c r="AH122" s="250">
        <f t="shared" si="48"/>
        <v>0</v>
      </c>
      <c r="AI122" s="250">
        <f>'Crisis Indicator Data'!AE119</f>
        <v>0</v>
      </c>
      <c r="AJ122" s="250">
        <f>'Crisis Indicator Data'!AF119</f>
        <v>0</v>
      </c>
      <c r="AK122" s="250">
        <f>'Crisis Indicator Data'!AG119</f>
        <v>2</v>
      </c>
      <c r="AL122" s="250">
        <f t="shared" si="49"/>
        <v>2</v>
      </c>
      <c r="AM122" s="243">
        <f t="shared" si="50"/>
        <v>1</v>
      </c>
      <c r="AN122" s="243">
        <f t="shared" si="51"/>
        <v>1.5</v>
      </c>
    </row>
    <row r="123" spans="1:40" ht="13.5" customHeight="1" x14ac:dyDescent="0.35">
      <c r="A123" s="149" t="str">
        <f>'Crisis Indicator Data'!A120</f>
        <v>Complex crisis in Sudan</v>
      </c>
      <c r="B123" s="150" t="str">
        <f>'Crisis Indicator Data'!B120</f>
        <v>Multiple crises country</v>
      </c>
      <c r="C123" s="150" t="str">
        <f>'Crisis Indicator Data'!C120</f>
        <v>SDN001</v>
      </c>
      <c r="D123" s="150" t="str">
        <f>'Crisis Indicator Data'!D120</f>
        <v>Sudan</v>
      </c>
      <c r="E123" s="151" t="str">
        <f>'Crisis Indicator Data'!E120</f>
        <v>SDN</v>
      </c>
      <c r="F123" s="243">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3.6</v>
      </c>
      <c r="G123" s="243">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4</v>
      </c>
      <c r="H123" s="243">
        <f t="shared" si="39"/>
        <v>3.8</v>
      </c>
      <c r="I123" s="243">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4</v>
      </c>
      <c r="J123" s="243">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5</v>
      </c>
      <c r="K123" s="243">
        <f t="shared" si="40"/>
        <v>4.5</v>
      </c>
      <c r="L123" s="243">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3.7</v>
      </c>
      <c r="M123" s="243">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1.2</v>
      </c>
      <c r="N123" s="243">
        <f t="shared" si="41"/>
        <v>2.4500000000000002</v>
      </c>
      <c r="O123" s="243">
        <f t="shared" si="42"/>
        <v>3.5833333333333335</v>
      </c>
      <c r="P123" s="243">
        <f>IF(B123="Regional crisis",VLOOKUP(C123,'Regional Crises'!$B$1:$R$69,12,FALSE),VLOOKUP(E123,'Country Indicator Data'!$B$4:$I$300,8,FALSE))</f>
        <v>5</v>
      </c>
      <c r="Q123" s="243">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4.3</v>
      </c>
      <c r="R123" s="243">
        <f t="shared" si="43"/>
        <v>4.6500000000000004</v>
      </c>
      <c r="S123" s="243">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4.2</v>
      </c>
      <c r="T123" s="243">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3.6</v>
      </c>
      <c r="U123" s="243">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4.5</v>
      </c>
      <c r="V123" s="243">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4.4000000000000004</v>
      </c>
      <c r="W123" s="243">
        <f t="shared" si="44"/>
        <v>4.2</v>
      </c>
      <c r="X123" s="243">
        <f t="shared" si="45"/>
        <v>4.0999999999999996</v>
      </c>
      <c r="Y123" s="250">
        <f>IF('Core Indicators'!FC120="x","x",IF('Core Indicators'!FC120&gt;=5,5,IF('Core Indicators'!FC120&gt;=4,4,IF('Core Indicators'!FC120&gt;=3,3,IF('Core Indicators'!FC120&gt;=2,2,IF('Core Indicators'!FC120&gt;=1,1,0))))))</f>
        <v>5</v>
      </c>
      <c r="Z123" s="243">
        <f t="shared" si="46"/>
        <v>5</v>
      </c>
      <c r="AA123" s="250">
        <f>'Crisis Indicator Data'!Y120</f>
        <v>2</v>
      </c>
      <c r="AB123" s="250">
        <f>'Crisis Indicator Data'!Z120</f>
        <v>2</v>
      </c>
      <c r="AC123" s="250">
        <f>'Crisis Indicator Data'!AA120</f>
        <v>3</v>
      </c>
      <c r="AD123" s="250">
        <f>'Crisis Indicator Data'!AB120</f>
        <v>3</v>
      </c>
      <c r="AE123" s="250">
        <f t="shared" si="47"/>
        <v>5</v>
      </c>
      <c r="AF123" s="250">
        <f>'Crisis Indicator Data'!AC120</f>
        <v>2</v>
      </c>
      <c r="AG123" s="250">
        <f>'Crisis Indicator Data'!AD120</f>
        <v>1</v>
      </c>
      <c r="AH123" s="250">
        <f t="shared" si="48"/>
        <v>3</v>
      </c>
      <c r="AI123" s="250">
        <f>'Crisis Indicator Data'!AE120</f>
        <v>3</v>
      </c>
      <c r="AJ123" s="250">
        <f>'Crisis Indicator Data'!AF120</f>
        <v>1</v>
      </c>
      <c r="AK123" s="250">
        <f>'Crisis Indicator Data'!AG120</f>
        <v>2</v>
      </c>
      <c r="AL123" s="250">
        <f t="shared" si="49"/>
        <v>4</v>
      </c>
      <c r="AM123" s="243">
        <f t="shared" si="50"/>
        <v>4</v>
      </c>
      <c r="AN123" s="243">
        <f t="shared" si="51"/>
        <v>4.5</v>
      </c>
    </row>
    <row r="124" spans="1:40" ht="13.5" customHeight="1" x14ac:dyDescent="0.35">
      <c r="A124" s="149" t="str">
        <f>'Crisis Indicator Data'!A121</f>
        <v>Refugees in Sudan</v>
      </c>
      <c r="B124" s="150" t="str">
        <f>'Crisis Indicator Data'!B121</f>
        <v>International displacement</v>
      </c>
      <c r="C124" s="150" t="str">
        <f>'Crisis Indicator Data'!C121</f>
        <v>SDN005</v>
      </c>
      <c r="D124" s="150" t="str">
        <f>'Crisis Indicator Data'!D121</f>
        <v>Sudan</v>
      </c>
      <c r="E124" s="151" t="str">
        <f>'Crisis Indicator Data'!E121</f>
        <v>SDN</v>
      </c>
      <c r="F124" s="243">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3.6</v>
      </c>
      <c r="G124" s="243">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4</v>
      </c>
      <c r="H124" s="243">
        <f t="shared" si="39"/>
        <v>3.8</v>
      </c>
      <c r="I124" s="243">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4</v>
      </c>
      <c r="J124" s="243">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5</v>
      </c>
      <c r="K124" s="243">
        <f t="shared" si="40"/>
        <v>4.5</v>
      </c>
      <c r="L124" s="243">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3.7</v>
      </c>
      <c r="M124" s="243">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1.2</v>
      </c>
      <c r="N124" s="243">
        <f t="shared" si="41"/>
        <v>2.4500000000000002</v>
      </c>
      <c r="O124" s="243">
        <f t="shared" si="42"/>
        <v>3.5833333333333335</v>
      </c>
      <c r="P124" s="243">
        <f>IF(B124="Regional crisis",VLOOKUP(C124,'Regional Crises'!$B$1:$R$69,12,FALSE),VLOOKUP(E124,'Country Indicator Data'!$B$4:$I$300,8,FALSE))</f>
        <v>5</v>
      </c>
      <c r="Q124" s="243">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4.3</v>
      </c>
      <c r="R124" s="243">
        <f t="shared" si="43"/>
        <v>4.6500000000000004</v>
      </c>
      <c r="S124" s="243">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4.2</v>
      </c>
      <c r="T124" s="243">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3.6</v>
      </c>
      <c r="U124" s="243">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4.5</v>
      </c>
      <c r="V124" s="243">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4.4000000000000004</v>
      </c>
      <c r="W124" s="243">
        <f t="shared" si="44"/>
        <v>4.2</v>
      </c>
      <c r="X124" s="243">
        <f t="shared" si="45"/>
        <v>4.0999999999999996</v>
      </c>
      <c r="Y124" s="250">
        <f>IF('Core Indicators'!FC121="x","x",IF('Core Indicators'!FC121&gt;=5,5,IF('Core Indicators'!FC121&gt;=4,4,IF('Core Indicators'!FC121&gt;=3,3,IF('Core Indicators'!FC121&gt;=2,2,IF('Core Indicators'!FC121&gt;=1,1,0))))))</f>
        <v>2</v>
      </c>
      <c r="Z124" s="243">
        <f t="shared" si="46"/>
        <v>2</v>
      </c>
      <c r="AA124" s="250">
        <f>'Crisis Indicator Data'!Y121</f>
        <v>2</v>
      </c>
      <c r="AB124" s="250">
        <f>'Crisis Indicator Data'!Z121</f>
        <v>2</v>
      </c>
      <c r="AC124" s="250">
        <f>'Crisis Indicator Data'!AA121</f>
        <v>2</v>
      </c>
      <c r="AD124" s="250">
        <f>'Crisis Indicator Data'!AB121</f>
        <v>3</v>
      </c>
      <c r="AE124" s="250">
        <f t="shared" si="47"/>
        <v>4</v>
      </c>
      <c r="AF124" s="250">
        <f>'Crisis Indicator Data'!AC121</f>
        <v>0</v>
      </c>
      <c r="AG124" s="250">
        <f>'Crisis Indicator Data'!AD121</f>
        <v>1</v>
      </c>
      <c r="AH124" s="250">
        <f t="shared" si="48"/>
        <v>1</v>
      </c>
      <c r="AI124" s="250">
        <f>'Crisis Indicator Data'!AE121</f>
        <v>3</v>
      </c>
      <c r="AJ124" s="250">
        <f>'Crisis Indicator Data'!AF121</f>
        <v>1</v>
      </c>
      <c r="AK124" s="250">
        <f>'Crisis Indicator Data'!AG121</f>
        <v>2</v>
      </c>
      <c r="AL124" s="250">
        <f t="shared" si="49"/>
        <v>4</v>
      </c>
      <c r="AM124" s="243">
        <f t="shared" si="50"/>
        <v>3</v>
      </c>
      <c r="AN124" s="243">
        <f t="shared" si="51"/>
        <v>2.5</v>
      </c>
    </row>
    <row r="125" spans="1:40" ht="13.5" customHeight="1" x14ac:dyDescent="0.35">
      <c r="A125" s="149" t="str">
        <f>'Crisis Indicator Data'!A122</f>
        <v>Violence in Darfur and Kordofan regions</v>
      </c>
      <c r="B125" s="150" t="str">
        <f>'Crisis Indicator Data'!B122</f>
        <v>Other type of violence</v>
      </c>
      <c r="C125" s="150" t="str">
        <f>'Crisis Indicator Data'!C122</f>
        <v>SDN008</v>
      </c>
      <c r="D125" s="150" t="str">
        <f>'Crisis Indicator Data'!D122</f>
        <v>Sudan</v>
      </c>
      <c r="E125" s="151" t="str">
        <f>'Crisis Indicator Data'!E122</f>
        <v>SDN</v>
      </c>
      <c r="F125" s="243">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3.6</v>
      </c>
      <c r="G125" s="243">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4</v>
      </c>
      <c r="H125" s="243">
        <f t="shared" si="39"/>
        <v>3.8</v>
      </c>
      <c r="I125" s="243">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4</v>
      </c>
      <c r="J125" s="243">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5</v>
      </c>
      <c r="K125" s="243">
        <f t="shared" si="40"/>
        <v>4.5</v>
      </c>
      <c r="L125" s="243">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3.7</v>
      </c>
      <c r="M125" s="243">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1.2</v>
      </c>
      <c r="N125" s="243">
        <f t="shared" si="41"/>
        <v>2.4500000000000002</v>
      </c>
      <c r="O125" s="243">
        <f t="shared" si="42"/>
        <v>3.5833333333333335</v>
      </c>
      <c r="P125" s="243">
        <f>IF(B125="Regional crisis",VLOOKUP(C125,'Regional Crises'!$B$1:$R$69,12,FALSE),VLOOKUP(E125,'Country Indicator Data'!$B$4:$I$300,8,FALSE))</f>
        <v>5</v>
      </c>
      <c r="Q125" s="243">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4.3</v>
      </c>
      <c r="R125" s="243">
        <f t="shared" si="43"/>
        <v>4.6500000000000004</v>
      </c>
      <c r="S125" s="243">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4.2</v>
      </c>
      <c r="T125" s="243">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3.6</v>
      </c>
      <c r="U125" s="243">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4.5</v>
      </c>
      <c r="V125" s="243">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4.4000000000000004</v>
      </c>
      <c r="W125" s="243">
        <f t="shared" si="44"/>
        <v>4.2</v>
      </c>
      <c r="X125" s="243">
        <f t="shared" si="45"/>
        <v>4.0999999999999996</v>
      </c>
      <c r="Y125" s="250">
        <f>IF('Core Indicators'!FC122="x","x",IF('Core Indicators'!FC122&gt;=5,5,IF('Core Indicators'!FC122&gt;=4,4,IF('Core Indicators'!FC122&gt;=3,3,IF('Core Indicators'!FC122&gt;=2,2,IF('Core Indicators'!FC122&gt;=1,1,0))))))</f>
        <v>2</v>
      </c>
      <c r="Z125" s="243">
        <f t="shared" si="46"/>
        <v>2</v>
      </c>
      <c r="AA125" s="250">
        <f>'Crisis Indicator Data'!Y122</f>
        <v>2</v>
      </c>
      <c r="AB125" s="250">
        <f>'Crisis Indicator Data'!Z122</f>
        <v>2</v>
      </c>
      <c r="AC125" s="250">
        <f>'Crisis Indicator Data'!AA122</f>
        <v>2</v>
      </c>
      <c r="AD125" s="250">
        <f>'Crisis Indicator Data'!AB122</f>
        <v>3</v>
      </c>
      <c r="AE125" s="250">
        <f t="shared" si="47"/>
        <v>4</v>
      </c>
      <c r="AF125" s="250">
        <f>'Crisis Indicator Data'!AC122</f>
        <v>2</v>
      </c>
      <c r="AG125" s="250">
        <f>'Crisis Indicator Data'!AD122</f>
        <v>1</v>
      </c>
      <c r="AH125" s="250">
        <f t="shared" si="48"/>
        <v>3</v>
      </c>
      <c r="AI125" s="250">
        <f>'Crisis Indicator Data'!AE122</f>
        <v>3</v>
      </c>
      <c r="AJ125" s="250">
        <f>'Crisis Indicator Data'!AF122</f>
        <v>1</v>
      </c>
      <c r="AK125" s="250">
        <f>'Crisis Indicator Data'!AG122</f>
        <v>2</v>
      </c>
      <c r="AL125" s="250">
        <f t="shared" si="49"/>
        <v>4</v>
      </c>
      <c r="AM125" s="243">
        <f t="shared" si="50"/>
        <v>4</v>
      </c>
      <c r="AN125" s="243">
        <f t="shared" si="51"/>
        <v>3</v>
      </c>
    </row>
    <row r="126" spans="1:40" ht="13.5" customHeight="1" x14ac:dyDescent="0.35">
      <c r="A126" s="149" t="str">
        <f>'Crisis Indicator Data'!A123</f>
        <v>Drought in Senegal</v>
      </c>
      <c r="B126" s="150" t="str">
        <f>'Crisis Indicator Data'!B123</f>
        <v>Drought</v>
      </c>
      <c r="C126" s="150" t="str">
        <f>'Crisis Indicator Data'!C123</f>
        <v>SEN002</v>
      </c>
      <c r="D126" s="150" t="str">
        <f>'Crisis Indicator Data'!D123</f>
        <v>Senegal</v>
      </c>
      <c r="E126" s="151" t="str">
        <f>'Crisis Indicator Data'!E123</f>
        <v>SEN</v>
      </c>
      <c r="F126" s="243">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1.8</v>
      </c>
      <c r="G126" s="243">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1.5</v>
      </c>
      <c r="H126" s="243">
        <f t="shared" si="39"/>
        <v>1.65</v>
      </c>
      <c r="I126" s="243">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3.6</v>
      </c>
      <c r="J126" s="243">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243">
        <f t="shared" si="40"/>
        <v>1.8</v>
      </c>
      <c r="L126" s="243">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3.5</v>
      </c>
      <c r="M126" s="243">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1.9</v>
      </c>
      <c r="N126" s="243">
        <f t="shared" si="41"/>
        <v>2.7</v>
      </c>
      <c r="O126" s="243">
        <f t="shared" si="42"/>
        <v>2.0500000000000003</v>
      </c>
      <c r="P126" s="243">
        <f>IF(B126="Regional crisis",VLOOKUP(C126,'Regional Crises'!$B$1:$R$69,12,FALSE),VLOOKUP(E126,'Country Indicator Data'!$B$4:$I$300,8,FALSE))</f>
        <v>3</v>
      </c>
      <c r="Q126" s="243">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0</v>
      </c>
      <c r="R126" s="243">
        <f t="shared" si="43"/>
        <v>1.5</v>
      </c>
      <c r="S126" s="243">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2.8</v>
      </c>
      <c r="T126" s="243">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2.7</v>
      </c>
      <c r="U126" s="243">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v>
      </c>
      <c r="V126" s="243">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1.5</v>
      </c>
      <c r="W126" s="243">
        <f t="shared" si="44"/>
        <v>2.2999999999999998</v>
      </c>
      <c r="X126" s="243">
        <f t="shared" si="45"/>
        <v>2</v>
      </c>
      <c r="Y126" s="250">
        <f>IF('Core Indicators'!FC123="x","x",IF('Core Indicators'!FC123&gt;=5,5,IF('Core Indicators'!FC123&gt;=4,4,IF('Core Indicators'!FC123&gt;=3,3,IF('Core Indicators'!FC123&gt;=2,2,IF('Core Indicators'!FC123&gt;=1,1,0))))))</f>
        <v>2</v>
      </c>
      <c r="Z126" s="243">
        <f t="shared" si="46"/>
        <v>2</v>
      </c>
      <c r="AA126" s="250">
        <f>'Crisis Indicator Data'!Y123</f>
        <v>0</v>
      </c>
      <c r="AB126" s="250">
        <f>'Crisis Indicator Data'!Z123</f>
        <v>1</v>
      </c>
      <c r="AC126" s="250">
        <f>'Crisis Indicator Data'!AA123</f>
        <v>0</v>
      </c>
      <c r="AD126" s="250">
        <f>'Crisis Indicator Data'!AB123</f>
        <v>0</v>
      </c>
      <c r="AE126" s="250">
        <f t="shared" si="47"/>
        <v>1</v>
      </c>
      <c r="AF126" s="250">
        <f>'Crisis Indicator Data'!AC123</f>
        <v>0</v>
      </c>
      <c r="AG126" s="250">
        <f>'Crisis Indicator Data'!AD123</f>
        <v>0</v>
      </c>
      <c r="AH126" s="250">
        <f t="shared" si="48"/>
        <v>0</v>
      </c>
      <c r="AI126" s="250">
        <f>'Crisis Indicator Data'!AE123</f>
        <v>0</v>
      </c>
      <c r="AJ126" s="250">
        <f>'Crisis Indicator Data'!AF123</f>
        <v>1</v>
      </c>
      <c r="AK126" s="250">
        <f>'Crisis Indicator Data'!AG123</f>
        <v>0</v>
      </c>
      <c r="AL126" s="250">
        <f t="shared" si="49"/>
        <v>1</v>
      </c>
      <c r="AM126" s="243">
        <f t="shared" si="50"/>
        <v>1</v>
      </c>
      <c r="AN126" s="243">
        <f t="shared" si="51"/>
        <v>1.5</v>
      </c>
    </row>
    <row r="127" spans="1:40" ht="13.5" customHeight="1" x14ac:dyDescent="0.35">
      <c r="A127" s="149" t="str">
        <f>'Crisis Indicator Data'!A124</f>
        <v>Complex crisis in El Salvador</v>
      </c>
      <c r="B127" s="150" t="str">
        <f>'Crisis Indicator Data'!B124</f>
        <v>Complex crisis</v>
      </c>
      <c r="C127" s="150" t="str">
        <f>'Crisis Indicator Data'!C124</f>
        <v>SLV001</v>
      </c>
      <c r="D127" s="150" t="str">
        <f>'Crisis Indicator Data'!D124</f>
        <v>El Salvador</v>
      </c>
      <c r="E127" s="151" t="str">
        <f>'Crisis Indicator Data'!E124</f>
        <v>SLV</v>
      </c>
      <c r="F127" s="243">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0.7</v>
      </c>
      <c r="G127" s="243">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1.4</v>
      </c>
      <c r="H127" s="243">
        <f t="shared" si="39"/>
        <v>1.0499999999999998</v>
      </c>
      <c r="I127" s="243">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0.9</v>
      </c>
      <c r="J127" s="243">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243">
        <f t="shared" si="40"/>
        <v>0.45</v>
      </c>
      <c r="L127" s="243">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2.6</v>
      </c>
      <c r="M127" s="243">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1.7</v>
      </c>
      <c r="N127" s="243">
        <f t="shared" si="41"/>
        <v>2.15</v>
      </c>
      <c r="O127" s="243">
        <f t="shared" si="42"/>
        <v>1.2166666666666666</v>
      </c>
      <c r="P127" s="243">
        <f>IF(B127="Regional crisis",VLOOKUP(C127,'Regional Crises'!$B$1:$R$69,12,FALSE),VLOOKUP(E127,'Country Indicator Data'!$B$4:$I$300,8,FALSE))</f>
        <v>3</v>
      </c>
      <c r="Q127" s="243">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3.7</v>
      </c>
      <c r="R127" s="243">
        <f t="shared" si="43"/>
        <v>3.35</v>
      </c>
      <c r="S127" s="243">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3.3</v>
      </c>
      <c r="T127" s="243">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3.3</v>
      </c>
      <c r="U127" s="243">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2</v>
      </c>
      <c r="V127" s="243">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1.7</v>
      </c>
      <c r="W127" s="243">
        <f t="shared" si="44"/>
        <v>2.6</v>
      </c>
      <c r="X127" s="243">
        <f t="shared" si="45"/>
        <v>2.4</v>
      </c>
      <c r="Y127" s="250">
        <f>IF('Core Indicators'!FC124="x","x",IF('Core Indicators'!FC124&gt;=5,5,IF('Core Indicators'!FC124&gt;=4,4,IF('Core Indicators'!FC124&gt;=3,3,IF('Core Indicators'!FC124&gt;=2,2,IF('Core Indicators'!FC124&gt;=1,1,0))))))</f>
        <v>3</v>
      </c>
      <c r="Z127" s="243">
        <f t="shared" si="46"/>
        <v>3</v>
      </c>
      <c r="AA127" s="250">
        <f>'Crisis Indicator Data'!Y124</f>
        <v>0</v>
      </c>
      <c r="AB127" s="250">
        <f>'Crisis Indicator Data'!Z124</f>
        <v>2</v>
      </c>
      <c r="AC127" s="250">
        <f>'Crisis Indicator Data'!AA124</f>
        <v>0</v>
      </c>
      <c r="AD127" s="250">
        <f>'Crisis Indicator Data'!AB124</f>
        <v>0</v>
      </c>
      <c r="AE127" s="250">
        <f t="shared" si="47"/>
        <v>2</v>
      </c>
      <c r="AF127" s="250">
        <f>'Crisis Indicator Data'!AC124</f>
        <v>2</v>
      </c>
      <c r="AG127" s="250">
        <f>'Crisis Indicator Data'!AD124</f>
        <v>2</v>
      </c>
      <c r="AH127" s="250">
        <f t="shared" si="48"/>
        <v>4</v>
      </c>
      <c r="AI127" s="250">
        <f>'Crisis Indicator Data'!AE124</f>
        <v>1</v>
      </c>
      <c r="AJ127" s="250">
        <f>'Crisis Indicator Data'!AF124</f>
        <v>0</v>
      </c>
      <c r="AK127" s="250">
        <f>'Crisis Indicator Data'!AG124</f>
        <v>2</v>
      </c>
      <c r="AL127" s="250">
        <f t="shared" si="49"/>
        <v>3</v>
      </c>
      <c r="AM127" s="243">
        <f t="shared" si="50"/>
        <v>3</v>
      </c>
      <c r="AN127" s="243">
        <f t="shared" si="51"/>
        <v>3</v>
      </c>
    </row>
    <row r="128" spans="1:40" ht="13.5" customHeight="1" x14ac:dyDescent="0.35">
      <c r="A128" s="149" t="str">
        <f>'Crisis Indicator Data'!A125</f>
        <v>Complex crisis in Somalia</v>
      </c>
      <c r="B128" s="150" t="str">
        <f>'Crisis Indicator Data'!B125</f>
        <v>Complex crisis</v>
      </c>
      <c r="C128" s="150" t="str">
        <f>'Crisis Indicator Data'!C125</f>
        <v>SOM001</v>
      </c>
      <c r="D128" s="150" t="str">
        <f>'Crisis Indicator Data'!D125</f>
        <v>Somalia</v>
      </c>
      <c r="E128" s="151" t="str">
        <f>'Crisis Indicator Data'!E125</f>
        <v>SOM</v>
      </c>
      <c r="F128" s="243" t="str">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x</v>
      </c>
      <c r="G128" s="243">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4.3</v>
      </c>
      <c r="H128" s="243">
        <f t="shared" si="39"/>
        <v>4.3</v>
      </c>
      <c r="I128" s="243">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0</v>
      </c>
      <c r="J128" s="243">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v>
      </c>
      <c r="K128" s="243">
        <f t="shared" si="40"/>
        <v>0</v>
      </c>
      <c r="L128" s="243" t="str">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x</v>
      </c>
      <c r="M128" s="243">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1.5</v>
      </c>
      <c r="N128" s="243">
        <f t="shared" si="41"/>
        <v>1.5</v>
      </c>
      <c r="O128" s="243">
        <f t="shared" si="42"/>
        <v>1.9333333333333333</v>
      </c>
      <c r="P128" s="243">
        <f>IF(B128="Regional crisis",VLOOKUP(C128,'Regional Crises'!$B$1:$R$69,12,FALSE),VLOOKUP(E128,'Country Indicator Data'!$B$4:$I$300,8,FALSE))</f>
        <v>5</v>
      </c>
      <c r="Q128" s="243">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4.7</v>
      </c>
      <c r="R128" s="243">
        <f t="shared" si="43"/>
        <v>4.8499999999999996</v>
      </c>
      <c r="S128" s="243">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4.5999999999999996</v>
      </c>
      <c r="T128" s="243">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4.9000000000000004</v>
      </c>
      <c r="U128" s="243">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4.5</v>
      </c>
      <c r="V128" s="243">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4.7</v>
      </c>
      <c r="W128" s="243">
        <f t="shared" si="44"/>
        <v>4.7</v>
      </c>
      <c r="X128" s="243">
        <f t="shared" si="45"/>
        <v>3.8</v>
      </c>
      <c r="Y128" s="250">
        <f>IF('Core Indicators'!FC125="x","x",IF('Core Indicators'!FC125&gt;=5,5,IF('Core Indicators'!FC125&gt;=4,4,IF('Core Indicators'!FC125&gt;=3,3,IF('Core Indicators'!FC125&gt;=2,2,IF('Core Indicators'!FC125&gt;=1,1,0))))))</f>
        <v>5</v>
      </c>
      <c r="Z128" s="243">
        <f t="shared" si="46"/>
        <v>5</v>
      </c>
      <c r="AA128" s="250">
        <f>'Crisis Indicator Data'!Y125</f>
        <v>1</v>
      </c>
      <c r="AB128" s="250">
        <f>'Crisis Indicator Data'!Z125</f>
        <v>3</v>
      </c>
      <c r="AC128" s="250">
        <f>'Crisis Indicator Data'!AA125</f>
        <v>3</v>
      </c>
      <c r="AD128" s="250">
        <f>'Crisis Indicator Data'!AB125</f>
        <v>1</v>
      </c>
      <c r="AE128" s="250">
        <f t="shared" si="47"/>
        <v>4</v>
      </c>
      <c r="AF128" s="250">
        <f>'Crisis Indicator Data'!AC125</f>
        <v>2</v>
      </c>
      <c r="AG128" s="250">
        <f>'Crisis Indicator Data'!AD125</f>
        <v>2</v>
      </c>
      <c r="AH128" s="250">
        <f t="shared" si="48"/>
        <v>4</v>
      </c>
      <c r="AI128" s="250">
        <f>'Crisis Indicator Data'!AE125</f>
        <v>3</v>
      </c>
      <c r="AJ128" s="250">
        <f>'Crisis Indicator Data'!AF125</f>
        <v>1</v>
      </c>
      <c r="AK128" s="250">
        <f>'Crisis Indicator Data'!AG125</f>
        <v>3</v>
      </c>
      <c r="AL128" s="250">
        <f t="shared" si="49"/>
        <v>5</v>
      </c>
      <c r="AM128" s="243">
        <f t="shared" si="50"/>
        <v>4</v>
      </c>
      <c r="AN128" s="243">
        <f t="shared" si="51"/>
        <v>4.5</v>
      </c>
    </row>
    <row r="129" spans="1:40" ht="13.5" customHeight="1" x14ac:dyDescent="0.35">
      <c r="A129" s="149" t="str">
        <f>'Crisis Indicator Data'!A126</f>
        <v>Mixed Migration Flows in Somalia</v>
      </c>
      <c r="B129" s="150" t="str">
        <f>'Crisis Indicator Data'!B126</f>
        <v>International displacement</v>
      </c>
      <c r="C129" s="150" t="str">
        <f>'Crisis Indicator Data'!C126</f>
        <v>SOM002</v>
      </c>
      <c r="D129" s="150" t="str">
        <f>'Crisis Indicator Data'!D126</f>
        <v>Somalia</v>
      </c>
      <c r="E129" s="151" t="str">
        <f>'Crisis Indicator Data'!E126</f>
        <v>SOM</v>
      </c>
      <c r="F129" s="243" t="str">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x</v>
      </c>
      <c r="G129" s="243">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4.3</v>
      </c>
      <c r="H129" s="243">
        <f t="shared" si="39"/>
        <v>4.3</v>
      </c>
      <c r="I129" s="243">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v>
      </c>
      <c r="J129" s="243">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v>
      </c>
      <c r="K129" s="243">
        <f t="shared" si="40"/>
        <v>0</v>
      </c>
      <c r="L129" s="243" t="str">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x</v>
      </c>
      <c r="M129" s="243">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1.5</v>
      </c>
      <c r="N129" s="243">
        <f t="shared" si="41"/>
        <v>1.5</v>
      </c>
      <c r="O129" s="243">
        <f t="shared" si="42"/>
        <v>1.9333333333333333</v>
      </c>
      <c r="P129" s="243">
        <f>IF(B129="Regional crisis",VLOOKUP(C129,'Regional Crises'!$B$1:$R$69,12,FALSE),VLOOKUP(E129,'Country Indicator Data'!$B$4:$I$300,8,FALSE))</f>
        <v>5</v>
      </c>
      <c r="Q129" s="243">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4.7</v>
      </c>
      <c r="R129" s="243">
        <f t="shared" si="43"/>
        <v>4.8499999999999996</v>
      </c>
      <c r="S129" s="243">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4.5999999999999996</v>
      </c>
      <c r="T129" s="243">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4.9000000000000004</v>
      </c>
      <c r="U129" s="243">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4.5</v>
      </c>
      <c r="V129" s="243">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4.7</v>
      </c>
      <c r="W129" s="243">
        <f t="shared" si="44"/>
        <v>4.7</v>
      </c>
      <c r="X129" s="243">
        <f t="shared" si="45"/>
        <v>3.8</v>
      </c>
      <c r="Y129" s="250">
        <f>IF('Core Indicators'!FC126="x","x",IF('Core Indicators'!FC126&gt;=5,5,IF('Core Indicators'!FC126&gt;=4,4,IF('Core Indicators'!FC126&gt;=3,3,IF('Core Indicators'!FC126&gt;=2,2,IF('Core Indicators'!FC126&gt;=1,1,0))))))</f>
        <v>1</v>
      </c>
      <c r="Z129" s="243">
        <f t="shared" si="46"/>
        <v>1</v>
      </c>
      <c r="AA129" s="250">
        <f>'Crisis Indicator Data'!Y126</f>
        <v>1</v>
      </c>
      <c r="AB129" s="250">
        <f>'Crisis Indicator Data'!Z126</f>
        <v>3</v>
      </c>
      <c r="AC129" s="250">
        <f>'Crisis Indicator Data'!AA126</f>
        <v>3</v>
      </c>
      <c r="AD129" s="250">
        <f>'Crisis Indicator Data'!AB126</f>
        <v>1</v>
      </c>
      <c r="AE129" s="250">
        <f t="shared" si="47"/>
        <v>4</v>
      </c>
      <c r="AF129" s="250">
        <f>'Crisis Indicator Data'!AC126</f>
        <v>0</v>
      </c>
      <c r="AG129" s="250">
        <f>'Crisis Indicator Data'!AD126</f>
        <v>2</v>
      </c>
      <c r="AH129" s="250">
        <f t="shared" si="48"/>
        <v>2</v>
      </c>
      <c r="AI129" s="250">
        <f>'Crisis Indicator Data'!AE126</f>
        <v>3</v>
      </c>
      <c r="AJ129" s="250">
        <f>'Crisis Indicator Data'!AF126</f>
        <v>1</v>
      </c>
      <c r="AK129" s="250">
        <f>'Crisis Indicator Data'!AG126</f>
        <v>3</v>
      </c>
      <c r="AL129" s="250">
        <f t="shared" si="49"/>
        <v>5</v>
      </c>
      <c r="AM129" s="243">
        <f t="shared" si="50"/>
        <v>4</v>
      </c>
      <c r="AN129" s="243">
        <f t="shared" si="51"/>
        <v>2.5</v>
      </c>
    </row>
    <row r="130" spans="1:40" ht="13.5" customHeight="1" x14ac:dyDescent="0.35">
      <c r="A130" s="149" t="str">
        <f>'Crisis Indicator Data'!A127</f>
        <v>Complex crisis in South Sudan</v>
      </c>
      <c r="B130" s="150" t="str">
        <f>'Crisis Indicator Data'!B127</f>
        <v>Complex crisis</v>
      </c>
      <c r="C130" s="150" t="str">
        <f>'Crisis Indicator Data'!C127</f>
        <v>SSD001</v>
      </c>
      <c r="D130" s="150" t="str">
        <f>'Crisis Indicator Data'!D127</f>
        <v>South Sudan</v>
      </c>
      <c r="E130" s="151" t="str">
        <f>'Crisis Indicator Data'!E127</f>
        <v>SSD</v>
      </c>
      <c r="F130" s="243">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1.4</v>
      </c>
      <c r="G130" s="243">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3.7</v>
      </c>
      <c r="H130" s="243">
        <f t="shared" si="39"/>
        <v>2.5499999999999998</v>
      </c>
      <c r="I130" s="243">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3.9</v>
      </c>
      <c r="J130" s="243">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v>
      </c>
      <c r="K130" s="243">
        <f t="shared" si="40"/>
        <v>1.95</v>
      </c>
      <c r="L130" s="243" t="str">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x</v>
      </c>
      <c r="M130" s="243">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2.4</v>
      </c>
      <c r="N130" s="243">
        <f t="shared" si="41"/>
        <v>2.4</v>
      </c>
      <c r="O130" s="243">
        <f t="shared" si="42"/>
        <v>2.3000000000000003</v>
      </c>
      <c r="P130" s="243">
        <f>IF(B130="Regional crisis",VLOOKUP(C130,'Regional Crises'!$B$1:$R$69,12,FALSE),VLOOKUP(E130,'Country Indicator Data'!$B$4:$I$300,8,FALSE))</f>
        <v>5</v>
      </c>
      <c r="Q130" s="243">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4.2</v>
      </c>
      <c r="R130" s="243">
        <f t="shared" si="43"/>
        <v>4.5999999999999996</v>
      </c>
      <c r="S130" s="243">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4.4000000000000004</v>
      </c>
      <c r="T130" s="243">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4.5</v>
      </c>
      <c r="U130" s="243">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3.9</v>
      </c>
      <c r="V130" s="243">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5</v>
      </c>
      <c r="W130" s="243">
        <f t="shared" si="44"/>
        <v>4.5</v>
      </c>
      <c r="X130" s="243">
        <f t="shared" si="45"/>
        <v>3.8</v>
      </c>
      <c r="Y130" s="250">
        <f>IF('Core Indicators'!FC127="x","x",IF('Core Indicators'!FC127&gt;=5,5,IF('Core Indicators'!FC127&gt;=4,4,IF('Core Indicators'!FC127&gt;=3,3,IF('Core Indicators'!FC127&gt;=2,2,IF('Core Indicators'!FC127&gt;=1,1,0))))))</f>
        <v>5</v>
      </c>
      <c r="Z130" s="243">
        <f t="shared" si="46"/>
        <v>5</v>
      </c>
      <c r="AA130" s="250">
        <f>'Crisis Indicator Data'!Y127</f>
        <v>2</v>
      </c>
      <c r="AB130" s="250">
        <f>'Crisis Indicator Data'!Z127</f>
        <v>2</v>
      </c>
      <c r="AC130" s="250">
        <f>'Crisis Indicator Data'!AA127</f>
        <v>3</v>
      </c>
      <c r="AD130" s="250">
        <f>'Crisis Indicator Data'!AB127</f>
        <v>3</v>
      </c>
      <c r="AE130" s="250">
        <f t="shared" si="47"/>
        <v>5</v>
      </c>
      <c r="AF130" s="250">
        <f>'Crisis Indicator Data'!AC127</f>
        <v>2</v>
      </c>
      <c r="AG130" s="250">
        <f>'Crisis Indicator Data'!AD127</f>
        <v>1</v>
      </c>
      <c r="AH130" s="250">
        <f t="shared" si="48"/>
        <v>3</v>
      </c>
      <c r="AI130" s="250">
        <f>'Crisis Indicator Data'!AE127</f>
        <v>3</v>
      </c>
      <c r="AJ130" s="250">
        <f>'Crisis Indicator Data'!AF127</f>
        <v>3</v>
      </c>
      <c r="AK130" s="250">
        <f>'Crisis Indicator Data'!AG127</f>
        <v>3</v>
      </c>
      <c r="AL130" s="250">
        <f t="shared" si="49"/>
        <v>5</v>
      </c>
      <c r="AM130" s="243">
        <f t="shared" si="50"/>
        <v>4</v>
      </c>
      <c r="AN130" s="243">
        <f t="shared" si="51"/>
        <v>4.5</v>
      </c>
    </row>
    <row r="131" spans="1:40" ht="13.5" customHeight="1" x14ac:dyDescent="0.35">
      <c r="A131" s="149" t="str">
        <f>'Crisis Indicator Data'!A128</f>
        <v>Displacement from Ukraine conflict in Slovakia</v>
      </c>
      <c r="B131" s="150" t="str">
        <f>'Crisis Indicator Data'!B128</f>
        <v>International displacement</v>
      </c>
      <c r="C131" s="150" t="str">
        <f>'Crisis Indicator Data'!C128</f>
        <v>SVK002</v>
      </c>
      <c r="D131" s="150" t="str">
        <f>'Crisis Indicator Data'!D128</f>
        <v>Slovakia</v>
      </c>
      <c r="E131" s="151" t="str">
        <f>'Crisis Indicator Data'!E128</f>
        <v>SVK</v>
      </c>
      <c r="F131" s="243">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1.4</v>
      </c>
      <c r="G131" s="243">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0.7</v>
      </c>
      <c r="H131" s="243">
        <f t="shared" si="39"/>
        <v>1.0499999999999998</v>
      </c>
      <c r="I131" s="243">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1.7</v>
      </c>
      <c r="J131" s="243">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1.9</v>
      </c>
      <c r="K131" s="243">
        <f t="shared" si="40"/>
        <v>1.7999999999999998</v>
      </c>
      <c r="L131" s="243">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1.3</v>
      </c>
      <c r="M131" s="243">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v>
      </c>
      <c r="N131" s="243">
        <f t="shared" si="41"/>
        <v>0.65</v>
      </c>
      <c r="O131" s="243">
        <f t="shared" si="42"/>
        <v>1.1666666666666665</v>
      </c>
      <c r="P131" s="243">
        <f>IF(B131="Regional crisis",VLOOKUP(C131,'Regional Crises'!$B$1:$R$69,12,FALSE),VLOOKUP(E131,'Country Indicator Data'!$B$4:$I$300,8,FALSE))</f>
        <v>1</v>
      </c>
      <c r="Q131" s="243">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0</v>
      </c>
      <c r="R131" s="243">
        <f t="shared" si="43"/>
        <v>0.5</v>
      </c>
      <c r="S131" s="243">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2.5</v>
      </c>
      <c r="T131" s="243">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1.9</v>
      </c>
      <c r="U131" s="243">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1</v>
      </c>
      <c r="V131" s="243">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0.6</v>
      </c>
      <c r="W131" s="243">
        <f t="shared" si="44"/>
        <v>1.5</v>
      </c>
      <c r="X131" s="243">
        <f t="shared" si="45"/>
        <v>1.1000000000000001</v>
      </c>
      <c r="Y131" s="250">
        <f>IF('Core Indicators'!FC128="x","x",IF('Core Indicators'!FC128&gt;=5,5,IF('Core Indicators'!FC128&gt;=4,4,IF('Core Indicators'!FC128&gt;=3,3,IF('Core Indicators'!FC128&gt;=2,2,IF('Core Indicators'!FC128&gt;=1,1,0))))))</f>
        <v>2</v>
      </c>
      <c r="Z131" s="243">
        <f t="shared" si="46"/>
        <v>2</v>
      </c>
      <c r="AA131" s="250">
        <f>'Crisis Indicator Data'!Y128</f>
        <v>0</v>
      </c>
      <c r="AB131" s="250">
        <f>'Crisis Indicator Data'!Z128</f>
        <v>0</v>
      </c>
      <c r="AC131" s="250">
        <f>'Crisis Indicator Data'!AA128</f>
        <v>0</v>
      </c>
      <c r="AD131" s="250">
        <f>'Crisis Indicator Data'!AB128</f>
        <v>0</v>
      </c>
      <c r="AE131" s="250">
        <f t="shared" si="47"/>
        <v>0</v>
      </c>
      <c r="AF131" s="250">
        <f>'Crisis Indicator Data'!AC128</f>
        <v>0</v>
      </c>
      <c r="AG131" s="250">
        <f>'Crisis Indicator Data'!AD128</f>
        <v>0</v>
      </c>
      <c r="AH131" s="250">
        <f t="shared" si="48"/>
        <v>0</v>
      </c>
      <c r="AI131" s="250">
        <f>'Crisis Indicator Data'!AE128</f>
        <v>0</v>
      </c>
      <c r="AJ131" s="250">
        <f>'Crisis Indicator Data'!AF128</f>
        <v>0</v>
      </c>
      <c r="AK131" s="250">
        <f>'Crisis Indicator Data'!AG128</f>
        <v>0</v>
      </c>
      <c r="AL131" s="250">
        <f t="shared" si="49"/>
        <v>0</v>
      </c>
      <c r="AM131" s="243">
        <f t="shared" si="50"/>
        <v>0</v>
      </c>
      <c r="AN131" s="243">
        <f t="shared" si="51"/>
        <v>1</v>
      </c>
    </row>
    <row r="132" spans="1:40" ht="13.5" customHeight="1" x14ac:dyDescent="0.35">
      <c r="A132" s="149" t="str">
        <f>'Crisis Indicator Data'!A129</f>
        <v>Food Security Crisis in Eswatini</v>
      </c>
      <c r="B132" s="150" t="str">
        <f>'Crisis Indicator Data'!B129</f>
        <v>Food Security</v>
      </c>
      <c r="C132" s="150" t="str">
        <f>'Crisis Indicator Data'!C129</f>
        <v>SWZ001</v>
      </c>
      <c r="D132" s="150" t="str">
        <f>'Crisis Indicator Data'!D129</f>
        <v>Eswatini</v>
      </c>
      <c r="E132" s="151" t="str">
        <f>'Crisis Indicator Data'!E129</f>
        <v>SWZ</v>
      </c>
      <c r="F132" s="243">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3.2</v>
      </c>
      <c r="G132" s="243">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3.2</v>
      </c>
      <c r="H132" s="243">
        <f t="shared" si="39"/>
        <v>3.2</v>
      </c>
      <c r="I132" s="243">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0</v>
      </c>
      <c r="J132" s="243">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243">
        <f t="shared" si="40"/>
        <v>0</v>
      </c>
      <c r="L132" s="243">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3.9</v>
      </c>
      <c r="M132" s="243">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3.7</v>
      </c>
      <c r="N132" s="243">
        <f t="shared" si="41"/>
        <v>3.8</v>
      </c>
      <c r="O132" s="243">
        <f t="shared" si="42"/>
        <v>2.3333333333333335</v>
      </c>
      <c r="P132" s="243">
        <f>IF(B132="Regional crisis",VLOOKUP(C132,'Regional Crises'!$B$1:$R$69,12,FALSE),VLOOKUP(E132,'Country Indicator Data'!$B$4:$I$300,8,FALSE))</f>
        <v>3</v>
      </c>
      <c r="Q132" s="243">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1.1000000000000001</v>
      </c>
      <c r="R132" s="243">
        <f t="shared" si="43"/>
        <v>2.0499999999999998</v>
      </c>
      <c r="S132" s="243">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3.3</v>
      </c>
      <c r="T132" s="243">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v>
      </c>
      <c r="U132" s="243">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3.8</v>
      </c>
      <c r="V132" s="243">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4.0999999999999996</v>
      </c>
      <c r="W132" s="243">
        <f t="shared" si="44"/>
        <v>3.6</v>
      </c>
      <c r="X132" s="243">
        <f t="shared" si="45"/>
        <v>2.7</v>
      </c>
      <c r="Y132" s="250">
        <f>IF('Core Indicators'!FC129="x","x",IF('Core Indicators'!FC129&gt;=5,5,IF('Core Indicators'!FC129&gt;=4,4,IF('Core Indicators'!FC129&gt;=3,3,IF('Core Indicators'!FC129&gt;=2,2,IF('Core Indicators'!FC129&gt;=1,1,0))))))</f>
        <v>1</v>
      </c>
      <c r="Z132" s="243">
        <f t="shared" si="46"/>
        <v>1</v>
      </c>
      <c r="AA132" s="250">
        <f>'Crisis Indicator Data'!Y129</f>
        <v>0</v>
      </c>
      <c r="AB132" s="250">
        <f>'Crisis Indicator Data'!Z129</f>
        <v>0</v>
      </c>
      <c r="AC132" s="250">
        <f>'Crisis Indicator Data'!AA129</f>
        <v>0</v>
      </c>
      <c r="AD132" s="250">
        <f>'Crisis Indicator Data'!AB129</f>
        <v>0</v>
      </c>
      <c r="AE132" s="250">
        <f t="shared" si="47"/>
        <v>0</v>
      </c>
      <c r="AF132" s="250">
        <f>'Crisis Indicator Data'!AC129</f>
        <v>0</v>
      </c>
      <c r="AG132" s="250">
        <f>'Crisis Indicator Data'!AD129</f>
        <v>0</v>
      </c>
      <c r="AH132" s="250">
        <f t="shared" si="48"/>
        <v>0</v>
      </c>
      <c r="AI132" s="250">
        <f>'Crisis Indicator Data'!AE129</f>
        <v>0</v>
      </c>
      <c r="AJ132" s="250">
        <f>'Crisis Indicator Data'!AF129</f>
        <v>0</v>
      </c>
      <c r="AK132" s="250">
        <f>'Crisis Indicator Data'!AG129</f>
        <v>0</v>
      </c>
      <c r="AL132" s="250">
        <f t="shared" si="49"/>
        <v>0</v>
      </c>
      <c r="AM132" s="243">
        <f t="shared" si="50"/>
        <v>0</v>
      </c>
      <c r="AN132" s="243">
        <f t="shared" si="51"/>
        <v>0.5</v>
      </c>
    </row>
    <row r="133" spans="1:40" ht="13.5" customHeight="1" x14ac:dyDescent="0.35">
      <c r="A133" s="149" t="str">
        <f>'Crisis Indicator Data'!A130</f>
        <v>Syrian conflict</v>
      </c>
      <c r="B133" s="150" t="str">
        <f>'Crisis Indicator Data'!B130</f>
        <v>Complex crisis</v>
      </c>
      <c r="C133" s="150" t="str">
        <f>'Crisis Indicator Data'!C130</f>
        <v>SYR001</v>
      </c>
      <c r="D133" s="150" t="str">
        <f>'Crisis Indicator Data'!D130</f>
        <v>Syria</v>
      </c>
      <c r="E133" s="151" t="str">
        <f>'Crisis Indicator Data'!E130</f>
        <v>SYR</v>
      </c>
      <c r="F133" s="243">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4.5999999999999996</v>
      </c>
      <c r="G133" s="243">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4.0999999999999996</v>
      </c>
      <c r="H133" s="243">
        <f t="shared" si="39"/>
        <v>4.3499999999999996</v>
      </c>
      <c r="I133" s="243">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2.7</v>
      </c>
      <c r="J133" s="243">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5</v>
      </c>
      <c r="K133" s="243">
        <f t="shared" si="40"/>
        <v>3.85</v>
      </c>
      <c r="L133" s="243">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3.6</v>
      </c>
      <c r="M133" s="243">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1.6</v>
      </c>
      <c r="N133" s="243">
        <f t="shared" si="41"/>
        <v>2.6</v>
      </c>
      <c r="O133" s="243">
        <f t="shared" si="42"/>
        <v>3.5999999999999996</v>
      </c>
      <c r="P133" s="243">
        <f>IF(B133="Regional crisis",VLOOKUP(C133,'Regional Crises'!$B$1:$R$69,12,FALSE),VLOOKUP(E133,'Country Indicator Data'!$B$4:$I$300,8,FALSE))</f>
        <v>5</v>
      </c>
      <c r="Q133" s="243">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4.9000000000000004</v>
      </c>
      <c r="R133" s="243">
        <f t="shared" si="43"/>
        <v>4.95</v>
      </c>
      <c r="S133" s="243">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4.4000000000000004</v>
      </c>
      <c r="T133" s="243">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4.5999999999999996</v>
      </c>
      <c r="U133" s="243">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4.3</v>
      </c>
      <c r="V133" s="243">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5</v>
      </c>
      <c r="W133" s="243">
        <f t="shared" si="44"/>
        <v>4.5999999999999996</v>
      </c>
      <c r="X133" s="243">
        <f t="shared" si="45"/>
        <v>4.4000000000000004</v>
      </c>
      <c r="Y133" s="250">
        <f>IF('Core Indicators'!FC130="x","x",IF('Core Indicators'!FC130&gt;=5,5,IF('Core Indicators'!FC130&gt;=4,4,IF('Core Indicators'!FC130&gt;=3,3,IF('Core Indicators'!FC130&gt;=2,2,IF('Core Indicators'!FC130&gt;=1,1,0))))))</f>
        <v>5</v>
      </c>
      <c r="Z133" s="243">
        <f t="shared" si="46"/>
        <v>5</v>
      </c>
      <c r="AA133" s="250">
        <f>'Crisis Indicator Data'!Y130</f>
        <v>1</v>
      </c>
      <c r="AB133" s="250">
        <f>'Crisis Indicator Data'!Z130</f>
        <v>3</v>
      </c>
      <c r="AC133" s="250">
        <f>'Crisis Indicator Data'!AA130</f>
        <v>2</v>
      </c>
      <c r="AD133" s="250">
        <f>'Crisis Indicator Data'!AB130</f>
        <v>1</v>
      </c>
      <c r="AE133" s="250">
        <f t="shared" si="47"/>
        <v>3</v>
      </c>
      <c r="AF133" s="250">
        <f>'Crisis Indicator Data'!AC130</f>
        <v>3</v>
      </c>
      <c r="AG133" s="250">
        <f>'Crisis Indicator Data'!AD130</f>
        <v>2</v>
      </c>
      <c r="AH133" s="250">
        <f t="shared" si="48"/>
        <v>5</v>
      </c>
      <c r="AI133" s="250">
        <f>'Crisis Indicator Data'!AE130</f>
        <v>3</v>
      </c>
      <c r="AJ133" s="250">
        <f>'Crisis Indicator Data'!AF130</f>
        <v>2</v>
      </c>
      <c r="AK133" s="250">
        <f>'Crisis Indicator Data'!AG130</f>
        <v>3</v>
      </c>
      <c r="AL133" s="250">
        <f t="shared" si="49"/>
        <v>5</v>
      </c>
      <c r="AM133" s="243">
        <f t="shared" si="50"/>
        <v>4</v>
      </c>
      <c r="AN133" s="243">
        <f t="shared" si="51"/>
        <v>4.5</v>
      </c>
    </row>
    <row r="134" spans="1:40" ht="13.5" customHeight="1" x14ac:dyDescent="0.35">
      <c r="A134" s="149" t="str">
        <f>'Crisis Indicator Data'!A131</f>
        <v>Complex crisis in Chad</v>
      </c>
      <c r="B134" s="150" t="str">
        <f>'Crisis Indicator Data'!B131</f>
        <v>Multiple crises country</v>
      </c>
      <c r="C134" s="150" t="str">
        <f>'Crisis Indicator Data'!C131</f>
        <v>TCD001</v>
      </c>
      <c r="D134" s="150" t="str">
        <f>'Crisis Indicator Data'!D131</f>
        <v>Chad</v>
      </c>
      <c r="E134" s="151" t="str">
        <f>'Crisis Indicator Data'!E131</f>
        <v>TCD</v>
      </c>
      <c r="F134" s="243">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1.8</v>
      </c>
      <c r="G134" s="243">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3.5</v>
      </c>
      <c r="H134" s="243">
        <f t="shared" ref="H134:H158" si="52">IF(AND(F134="x",G134="x"),"x",AVERAGE(F134,G134))</f>
        <v>2.65</v>
      </c>
      <c r="I134" s="243">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4.5999999999999996</v>
      </c>
      <c r="J134" s="243">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1.9</v>
      </c>
      <c r="K134" s="243">
        <f t="shared" ref="K134:K158" si="53">IF(AND(I134="x",J134="x"),"x",AVERAGE(I134,J134))</f>
        <v>3.25</v>
      </c>
      <c r="L134" s="243">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4.7</v>
      </c>
      <c r="M134" s="243">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2.2999999999999998</v>
      </c>
      <c r="N134" s="243">
        <f t="shared" ref="N134:N158" si="54">IF(AND(L134="x",M134="x"),"x",AVERAGE(L134,M134))</f>
        <v>3.5</v>
      </c>
      <c r="O134" s="243">
        <f t="shared" ref="O134:O158" si="55">AVERAGE(H134,K134,N134)</f>
        <v>3.1333333333333333</v>
      </c>
      <c r="P134" s="243">
        <f>IF(B134="Regional crisis",VLOOKUP(C134,'Regional Crises'!$B$1:$R$69,12,FALSE),VLOOKUP(E134,'Country Indicator Data'!$B$4:$I$300,8,FALSE))</f>
        <v>5</v>
      </c>
      <c r="Q134" s="243">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3.4</v>
      </c>
      <c r="R134" s="243">
        <f t="shared" ref="R134:R158" si="56">AVERAGE(P134:Q134)</f>
        <v>4.2</v>
      </c>
      <c r="S134" s="243">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v>
      </c>
      <c r="T134" s="243">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3.8</v>
      </c>
      <c r="U134" s="243">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4.0999999999999996</v>
      </c>
      <c r="V134" s="243">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4.2</v>
      </c>
      <c r="W134" s="243">
        <f t="shared" ref="W134:W158" si="57">IF(AND(S134="x",V134="x"),"x",ROUND(AVERAGE(S134,V134,T134,U134),1))</f>
        <v>4</v>
      </c>
      <c r="X134" s="243">
        <f t="shared" ref="X134:X158" si="58">ROUND(AVERAGE(O134,W134,R134),1)</f>
        <v>3.8</v>
      </c>
      <c r="Y134" s="250">
        <f>IF('Core Indicators'!FC131="x","x",IF('Core Indicators'!FC131&gt;=5,5,IF('Core Indicators'!FC131&gt;=4,4,IF('Core Indicators'!FC131&gt;=3,3,IF('Core Indicators'!FC131&gt;=2,2,IF('Core Indicators'!FC131&gt;=1,1,0))))))</f>
        <v>5</v>
      </c>
      <c r="Z134" s="243">
        <f t="shared" ref="Z134:Z158" si="59">Y134</f>
        <v>5</v>
      </c>
      <c r="AA134" s="250">
        <f>'Crisis Indicator Data'!Y131</f>
        <v>1</v>
      </c>
      <c r="AB134" s="250">
        <f>'Crisis Indicator Data'!Z131</f>
        <v>3</v>
      </c>
      <c r="AC134" s="250">
        <f>'Crisis Indicator Data'!AA131</f>
        <v>2</v>
      </c>
      <c r="AD134" s="250">
        <f>'Crisis Indicator Data'!AB131</f>
        <v>0</v>
      </c>
      <c r="AE134" s="250">
        <f t="shared" ref="AE134:AE158" si="60">IF(SUM(AA134:AD134)=0,0,IF(SUM(AA134,AB134,AC134,AD134)&lt;2,1,IF(SUM(AA134:AD134)&lt;6,2,IF(SUM(AA134:AD134)&lt;8,3,IF(SUM(AA134:AD134)&lt;10,4,5)))))</f>
        <v>3</v>
      </c>
      <c r="AF134" s="250">
        <f>'Crisis Indicator Data'!AC131</f>
        <v>0</v>
      </c>
      <c r="AG134" s="250">
        <f>'Crisis Indicator Data'!AD131</f>
        <v>3</v>
      </c>
      <c r="AH134" s="250">
        <f t="shared" ref="AH134:AH158" si="61">IF(SUM(AF134:AG134)=0,0,IF(SUM(AF134,AG134)=1,1,IF(SUM(AF134:AG134)&lt;3,2,IF(SUM(AF134:AG134)&lt;4,3,IF(SUM(AF134:AG134)&lt;5,4,5)))))</f>
        <v>3</v>
      </c>
      <c r="AI134" s="250">
        <f>'Crisis Indicator Data'!AE131</f>
        <v>3</v>
      </c>
      <c r="AJ134" s="250">
        <f>'Crisis Indicator Data'!AF131</f>
        <v>2</v>
      </c>
      <c r="AK134" s="250">
        <f>'Crisis Indicator Data'!AG131</f>
        <v>2</v>
      </c>
      <c r="AL134" s="250">
        <f t="shared" ref="AL134:AL158" si="62">IF(SUM(AI134:AK134)=0,0,IF(SUM(AI134:AK134)=1,1,IF(SUM(AI134:AK134)&lt;3,2,IF(SUM(AI134:AK134)&lt;5,3,IF(SUM(AI134:AK134)&lt;7,4,5)))))</f>
        <v>5</v>
      </c>
      <c r="AM134" s="243">
        <f t="shared" ref="AM134:AM158" si="63">IF(AA134=3,5,ROUND(AVERAGE(AE134,AH134,AL134),0))</f>
        <v>4</v>
      </c>
      <c r="AN134" s="243">
        <f t="shared" ref="AN134:AN158" si="64">IF(AND(Z134="x",AM134="x"),"x",ROUND(AVERAGE(Z134,AM134),1))</f>
        <v>4.5</v>
      </c>
    </row>
    <row r="135" spans="1:40" ht="13.5" customHeight="1" x14ac:dyDescent="0.35">
      <c r="A135" s="149" t="str">
        <f>'Crisis Indicator Data'!A132</f>
        <v>Boko Haram in Chad</v>
      </c>
      <c r="B135" s="150" t="str">
        <f>'Crisis Indicator Data'!B132</f>
        <v>Conflict</v>
      </c>
      <c r="C135" s="150" t="str">
        <f>'Crisis Indicator Data'!C132</f>
        <v>TCD003</v>
      </c>
      <c r="D135" s="150" t="str">
        <f>'Crisis Indicator Data'!D132</f>
        <v>Chad</v>
      </c>
      <c r="E135" s="151" t="str">
        <f>'Crisis Indicator Data'!E132</f>
        <v>TCD</v>
      </c>
      <c r="F135" s="243">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1.8</v>
      </c>
      <c r="G135" s="243">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3.5</v>
      </c>
      <c r="H135" s="243">
        <f t="shared" si="52"/>
        <v>2.65</v>
      </c>
      <c r="I135" s="243">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4.5999999999999996</v>
      </c>
      <c r="J135" s="243">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1.9</v>
      </c>
      <c r="K135" s="243">
        <f t="shared" si="53"/>
        <v>3.25</v>
      </c>
      <c r="L135" s="243">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4.7</v>
      </c>
      <c r="M135" s="243">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2.2999999999999998</v>
      </c>
      <c r="N135" s="243">
        <f t="shared" si="54"/>
        <v>3.5</v>
      </c>
      <c r="O135" s="243">
        <f t="shared" si="55"/>
        <v>3.1333333333333333</v>
      </c>
      <c r="P135" s="243">
        <f>IF(B135="Regional crisis",VLOOKUP(C135,'Regional Crises'!$B$1:$R$69,12,FALSE),VLOOKUP(E135,'Country Indicator Data'!$B$4:$I$300,8,FALSE))</f>
        <v>5</v>
      </c>
      <c r="Q135" s="243">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3.4</v>
      </c>
      <c r="R135" s="243">
        <f t="shared" si="56"/>
        <v>4.2</v>
      </c>
      <c r="S135" s="243">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v>
      </c>
      <c r="T135" s="243">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3.8</v>
      </c>
      <c r="U135" s="243">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4.0999999999999996</v>
      </c>
      <c r="V135" s="243">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4.2</v>
      </c>
      <c r="W135" s="243">
        <f t="shared" si="57"/>
        <v>4</v>
      </c>
      <c r="X135" s="243">
        <f t="shared" si="58"/>
        <v>3.8</v>
      </c>
      <c r="Y135" s="250">
        <f>IF('Core Indicators'!FC132="x","x",IF('Core Indicators'!FC132&gt;=5,5,IF('Core Indicators'!FC132&gt;=4,4,IF('Core Indicators'!FC132&gt;=3,3,IF('Core Indicators'!FC132&gt;=2,2,IF('Core Indicators'!FC132&gt;=1,1,0))))))</f>
        <v>5</v>
      </c>
      <c r="Z135" s="243">
        <f t="shared" si="59"/>
        <v>5</v>
      </c>
      <c r="AA135" s="250">
        <f>'Crisis Indicator Data'!Y132</f>
        <v>1</v>
      </c>
      <c r="AB135" s="250">
        <f>'Crisis Indicator Data'!Z132</f>
        <v>2</v>
      </c>
      <c r="AC135" s="250">
        <f>'Crisis Indicator Data'!AA132</f>
        <v>2</v>
      </c>
      <c r="AD135" s="250">
        <f>'Crisis Indicator Data'!AB132</f>
        <v>0</v>
      </c>
      <c r="AE135" s="250">
        <f t="shared" si="60"/>
        <v>2</v>
      </c>
      <c r="AF135" s="250">
        <f>'Crisis Indicator Data'!AC132</f>
        <v>0</v>
      </c>
      <c r="AG135" s="250">
        <f>'Crisis Indicator Data'!AD132</f>
        <v>3</v>
      </c>
      <c r="AH135" s="250">
        <f t="shared" si="61"/>
        <v>3</v>
      </c>
      <c r="AI135" s="250">
        <f>'Crisis Indicator Data'!AE132</f>
        <v>3</v>
      </c>
      <c r="AJ135" s="250">
        <f>'Crisis Indicator Data'!AF132</f>
        <v>2</v>
      </c>
      <c r="AK135" s="250">
        <f>'Crisis Indicator Data'!AG132</f>
        <v>2</v>
      </c>
      <c r="AL135" s="250">
        <f t="shared" si="62"/>
        <v>5</v>
      </c>
      <c r="AM135" s="243">
        <f t="shared" si="63"/>
        <v>3</v>
      </c>
      <c r="AN135" s="243">
        <f t="shared" si="64"/>
        <v>4</v>
      </c>
    </row>
    <row r="136" spans="1:40" ht="13.5" customHeight="1" x14ac:dyDescent="0.35">
      <c r="A136" s="149" t="str">
        <f>'Crisis Indicator Data'!A133</f>
        <v>CAR refugees in Chad</v>
      </c>
      <c r="B136" s="150" t="str">
        <f>'Crisis Indicator Data'!B133</f>
        <v>International displacement</v>
      </c>
      <c r="C136" s="150" t="str">
        <f>'Crisis Indicator Data'!C133</f>
        <v>TCD004</v>
      </c>
      <c r="D136" s="150" t="str">
        <f>'Crisis Indicator Data'!D133</f>
        <v>Chad</v>
      </c>
      <c r="E136" s="151" t="str">
        <f>'Crisis Indicator Data'!E133</f>
        <v>TCD</v>
      </c>
      <c r="F136" s="243">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1.8</v>
      </c>
      <c r="G136" s="243">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3.5</v>
      </c>
      <c r="H136" s="243">
        <f t="shared" si="52"/>
        <v>2.65</v>
      </c>
      <c r="I136" s="243">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4.5999999999999996</v>
      </c>
      <c r="J136" s="243">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1.9</v>
      </c>
      <c r="K136" s="243">
        <f t="shared" si="53"/>
        <v>3.25</v>
      </c>
      <c r="L136" s="243">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4.7</v>
      </c>
      <c r="M136" s="243">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2.2999999999999998</v>
      </c>
      <c r="N136" s="243">
        <f t="shared" si="54"/>
        <v>3.5</v>
      </c>
      <c r="O136" s="243">
        <f t="shared" si="55"/>
        <v>3.1333333333333333</v>
      </c>
      <c r="P136" s="243">
        <f>IF(B136="Regional crisis",VLOOKUP(C136,'Regional Crises'!$B$1:$R$69,12,FALSE),VLOOKUP(E136,'Country Indicator Data'!$B$4:$I$300,8,FALSE))</f>
        <v>5</v>
      </c>
      <c r="Q136" s="243">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3.4</v>
      </c>
      <c r="R136" s="243">
        <f t="shared" si="56"/>
        <v>4.2</v>
      </c>
      <c r="S136" s="243">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v>
      </c>
      <c r="T136" s="243">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3.8</v>
      </c>
      <c r="U136" s="243">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4.0999999999999996</v>
      </c>
      <c r="V136" s="243">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4.2</v>
      </c>
      <c r="W136" s="243">
        <f t="shared" si="57"/>
        <v>4</v>
      </c>
      <c r="X136" s="243">
        <f t="shared" si="58"/>
        <v>3.8</v>
      </c>
      <c r="Y136" s="250">
        <f>IF('Core Indicators'!FC133="x","x",IF('Core Indicators'!FC133&gt;=5,5,IF('Core Indicators'!FC133&gt;=4,4,IF('Core Indicators'!FC133&gt;=3,3,IF('Core Indicators'!FC133&gt;=2,2,IF('Core Indicators'!FC133&gt;=1,1,0))))))</f>
        <v>3</v>
      </c>
      <c r="Z136" s="243">
        <f t="shared" si="59"/>
        <v>3</v>
      </c>
      <c r="AA136" s="250">
        <f>'Crisis Indicator Data'!Y133</f>
        <v>1</v>
      </c>
      <c r="AB136" s="250">
        <f>'Crisis Indicator Data'!Z133</f>
        <v>2</v>
      </c>
      <c r="AC136" s="250">
        <f>'Crisis Indicator Data'!AA133</f>
        <v>1</v>
      </c>
      <c r="AD136" s="250">
        <f>'Crisis Indicator Data'!AB133</f>
        <v>0</v>
      </c>
      <c r="AE136" s="250">
        <f t="shared" si="60"/>
        <v>2</v>
      </c>
      <c r="AF136" s="250">
        <f>'Crisis Indicator Data'!AC133</f>
        <v>0</v>
      </c>
      <c r="AG136" s="250">
        <f>'Crisis Indicator Data'!AD133</f>
        <v>3</v>
      </c>
      <c r="AH136" s="250">
        <f t="shared" si="61"/>
        <v>3</v>
      </c>
      <c r="AI136" s="250">
        <f>'Crisis Indicator Data'!AE133</f>
        <v>3</v>
      </c>
      <c r="AJ136" s="250">
        <f>'Crisis Indicator Data'!AF133</f>
        <v>0</v>
      </c>
      <c r="AK136" s="250">
        <f>'Crisis Indicator Data'!AG133</f>
        <v>2</v>
      </c>
      <c r="AL136" s="250">
        <f t="shared" si="62"/>
        <v>4</v>
      </c>
      <c r="AM136" s="243">
        <f t="shared" si="63"/>
        <v>3</v>
      </c>
      <c r="AN136" s="243">
        <f t="shared" si="64"/>
        <v>3</v>
      </c>
    </row>
    <row r="137" spans="1:40" ht="13.5" customHeight="1" x14ac:dyDescent="0.35">
      <c r="A137" s="149" t="str">
        <f>'Crisis Indicator Data'!A134</f>
        <v>Darfur refugees in Chad</v>
      </c>
      <c r="B137" s="150" t="str">
        <f>'Crisis Indicator Data'!B134</f>
        <v>International displacement</v>
      </c>
      <c r="C137" s="150" t="str">
        <f>'Crisis Indicator Data'!C134</f>
        <v>TCD005</v>
      </c>
      <c r="D137" s="150" t="str">
        <f>'Crisis Indicator Data'!D134</f>
        <v>Chad</v>
      </c>
      <c r="E137" s="151" t="str">
        <f>'Crisis Indicator Data'!E134</f>
        <v>TCD</v>
      </c>
      <c r="F137" s="243">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1.8</v>
      </c>
      <c r="G137" s="243">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3.5</v>
      </c>
      <c r="H137" s="243">
        <f t="shared" si="52"/>
        <v>2.65</v>
      </c>
      <c r="I137" s="243">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4.5999999999999996</v>
      </c>
      <c r="J137" s="243">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1.9</v>
      </c>
      <c r="K137" s="243">
        <f t="shared" si="53"/>
        <v>3.25</v>
      </c>
      <c r="L137" s="243">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4.7</v>
      </c>
      <c r="M137" s="243">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2.2999999999999998</v>
      </c>
      <c r="N137" s="243">
        <f t="shared" si="54"/>
        <v>3.5</v>
      </c>
      <c r="O137" s="243">
        <f t="shared" si="55"/>
        <v>3.1333333333333333</v>
      </c>
      <c r="P137" s="243">
        <f>IF(B137="Regional crisis",VLOOKUP(C137,'Regional Crises'!$B$1:$R$69,12,FALSE),VLOOKUP(E137,'Country Indicator Data'!$B$4:$I$300,8,FALSE))</f>
        <v>5</v>
      </c>
      <c r="Q137" s="243">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3.4</v>
      </c>
      <c r="R137" s="243">
        <f t="shared" si="56"/>
        <v>4.2</v>
      </c>
      <c r="S137" s="243">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v>
      </c>
      <c r="T137" s="243">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3.8</v>
      </c>
      <c r="U137" s="243">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4.0999999999999996</v>
      </c>
      <c r="V137" s="243">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4.2</v>
      </c>
      <c r="W137" s="243">
        <f t="shared" si="57"/>
        <v>4</v>
      </c>
      <c r="X137" s="243">
        <f t="shared" si="58"/>
        <v>3.8</v>
      </c>
      <c r="Y137" s="250">
        <f>IF('Core Indicators'!FC134="x","x",IF('Core Indicators'!FC134&gt;=5,5,IF('Core Indicators'!FC134&gt;=4,4,IF('Core Indicators'!FC134&gt;=3,3,IF('Core Indicators'!FC134&gt;=2,2,IF('Core Indicators'!FC134&gt;=1,1,0))))))</f>
        <v>2</v>
      </c>
      <c r="Z137" s="243">
        <f t="shared" si="59"/>
        <v>2</v>
      </c>
      <c r="AA137" s="250">
        <f>'Crisis Indicator Data'!Y134</f>
        <v>1</v>
      </c>
      <c r="AB137" s="250">
        <f>'Crisis Indicator Data'!Z134</f>
        <v>2</v>
      </c>
      <c r="AC137" s="250">
        <f>'Crisis Indicator Data'!AA134</f>
        <v>1</v>
      </c>
      <c r="AD137" s="250">
        <f>'Crisis Indicator Data'!AB134</f>
        <v>0</v>
      </c>
      <c r="AE137" s="250">
        <f t="shared" si="60"/>
        <v>2</v>
      </c>
      <c r="AF137" s="250">
        <f>'Crisis Indicator Data'!AC134</f>
        <v>0</v>
      </c>
      <c r="AG137" s="250">
        <f>'Crisis Indicator Data'!AD134</f>
        <v>2</v>
      </c>
      <c r="AH137" s="250">
        <f t="shared" si="61"/>
        <v>2</v>
      </c>
      <c r="AI137" s="250">
        <f>'Crisis Indicator Data'!AE134</f>
        <v>2</v>
      </c>
      <c r="AJ137" s="250">
        <f>'Crisis Indicator Data'!AF134</f>
        <v>0</v>
      </c>
      <c r="AK137" s="250">
        <f>'Crisis Indicator Data'!AG134</f>
        <v>2</v>
      </c>
      <c r="AL137" s="250">
        <f t="shared" si="62"/>
        <v>3</v>
      </c>
      <c r="AM137" s="243">
        <f t="shared" si="63"/>
        <v>2</v>
      </c>
      <c r="AN137" s="243">
        <f t="shared" si="64"/>
        <v>2</v>
      </c>
    </row>
    <row r="138" spans="1:40" ht="13.5" customHeight="1" x14ac:dyDescent="0.35">
      <c r="A138" s="149" t="str">
        <f>'Crisis Indicator Data'!A135</f>
        <v>Tibesti Conflict in Chad</v>
      </c>
      <c r="B138" s="150" t="str">
        <f>'Crisis Indicator Data'!B135</f>
        <v>Conflict</v>
      </c>
      <c r="C138" s="150" t="str">
        <f>'Crisis Indicator Data'!C135</f>
        <v>TCD006</v>
      </c>
      <c r="D138" s="150" t="str">
        <f>'Crisis Indicator Data'!D135</f>
        <v>Chad</v>
      </c>
      <c r="E138" s="151" t="str">
        <f>'Crisis Indicator Data'!E135</f>
        <v>TCD</v>
      </c>
      <c r="F138" s="243">
        <f>IF(B138="Regional crisis",(IF(VLOOKUP($C138,'Regional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1.8</v>
      </c>
      <c r="G138" s="243">
        <f>IF(B138="Regional crisis",(IF(VLOOKUP($C138,'Regional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3.5</v>
      </c>
      <c r="H138" s="243">
        <f t="shared" si="52"/>
        <v>2.65</v>
      </c>
      <c r="I138" s="243">
        <f>IF(B138="Regional crisis",(IF(VLOOKUP($C138,'Regional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4.5999999999999996</v>
      </c>
      <c r="J138" s="243">
        <f>IF(B138="Regional crisis",(IF(VLOOKUP($C138,'Regional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1.9</v>
      </c>
      <c r="K138" s="243">
        <f t="shared" si="53"/>
        <v>3.25</v>
      </c>
      <c r="L138" s="243">
        <f>IF(B138="Regional crisis",(IF(VLOOKUP($C138,'Regional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4.7</v>
      </c>
      <c r="M138" s="243">
        <f>IF(B138="Regional crisis",(IF(VLOOKUP($C138,'Regional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2.2999999999999998</v>
      </c>
      <c r="N138" s="243">
        <f t="shared" si="54"/>
        <v>3.5</v>
      </c>
      <c r="O138" s="243">
        <f t="shared" si="55"/>
        <v>3.1333333333333333</v>
      </c>
      <c r="P138" s="243">
        <f>IF(B138="Regional crisis",VLOOKUP(C138,'Regional Crises'!$B$1:$R$69,12,FALSE),VLOOKUP(E138,'Country Indicator Data'!$B$4:$I$300,8,FALSE))</f>
        <v>5</v>
      </c>
      <c r="Q138" s="243">
        <f>IF($B138="Regional crisis",((IF(VLOOKUP($C138,'Regional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3.4</v>
      </c>
      <c r="R138" s="243">
        <f t="shared" si="56"/>
        <v>4.2</v>
      </c>
      <c r="S138" s="243">
        <f>IF(B138="Regional crisis",((IF(VLOOKUP($C138,'Regional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v>
      </c>
      <c r="T138" s="243">
        <f>IF(B138="Regional crisis",((IF(VLOOKUP($C138,'Regional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3.8</v>
      </c>
      <c r="U138" s="243">
        <f>IF(B138="Regional crisis",((IF(VLOOKUP($C138,'Regional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4.0999999999999996</v>
      </c>
      <c r="V138" s="243">
        <f>IF(B138="Regional crisis",((IF(VLOOKUP($C138,'Regional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4.2</v>
      </c>
      <c r="W138" s="243">
        <f t="shared" si="57"/>
        <v>4</v>
      </c>
      <c r="X138" s="243">
        <f t="shared" si="58"/>
        <v>3.8</v>
      </c>
      <c r="Y138" s="250">
        <f>IF('Core Indicators'!FC135="x","x",IF('Core Indicators'!FC135&gt;=5,5,IF('Core Indicators'!FC135&gt;=4,4,IF('Core Indicators'!FC135&gt;=3,3,IF('Core Indicators'!FC135&gt;=2,2,IF('Core Indicators'!FC135&gt;=1,1,0))))))</f>
        <v>3</v>
      </c>
      <c r="Z138" s="243">
        <f t="shared" si="59"/>
        <v>3</v>
      </c>
      <c r="AA138" s="250">
        <f>'Crisis Indicator Data'!Y135</f>
        <v>1</v>
      </c>
      <c r="AB138" s="250">
        <f>'Crisis Indicator Data'!Z135</f>
        <v>3</v>
      </c>
      <c r="AC138" s="250">
        <f>'Crisis Indicator Data'!AA135</f>
        <v>1</v>
      </c>
      <c r="AD138" s="250">
        <f>'Crisis Indicator Data'!AB135</f>
        <v>0</v>
      </c>
      <c r="AE138" s="250">
        <f t="shared" si="60"/>
        <v>2</v>
      </c>
      <c r="AF138" s="250">
        <f>'Crisis Indicator Data'!AC135</f>
        <v>0</v>
      </c>
      <c r="AG138" s="250">
        <f>'Crisis Indicator Data'!AD135</f>
        <v>0</v>
      </c>
      <c r="AH138" s="250">
        <f t="shared" si="61"/>
        <v>0</v>
      </c>
      <c r="AI138" s="250">
        <f>'Crisis Indicator Data'!AE135</f>
        <v>2</v>
      </c>
      <c r="AJ138" s="250">
        <f>'Crisis Indicator Data'!AF135</f>
        <v>0</v>
      </c>
      <c r="AK138" s="250">
        <f>'Crisis Indicator Data'!AG135</f>
        <v>2</v>
      </c>
      <c r="AL138" s="250">
        <f t="shared" si="62"/>
        <v>3</v>
      </c>
      <c r="AM138" s="243">
        <f t="shared" si="63"/>
        <v>2</v>
      </c>
      <c r="AN138" s="243">
        <f t="shared" si="64"/>
        <v>2.5</v>
      </c>
    </row>
    <row r="139" spans="1:40" ht="13.5" customHeight="1" x14ac:dyDescent="0.35">
      <c r="A139" s="149" t="str">
        <f>'Crisis Indicator Data'!A136</f>
        <v>Multiple situations in Thailand</v>
      </c>
      <c r="B139" s="150" t="str">
        <f>'Crisis Indicator Data'!B136</f>
        <v>Multiple crises country</v>
      </c>
      <c r="C139" s="150" t="str">
        <f>'Crisis Indicator Data'!C136</f>
        <v>THA001</v>
      </c>
      <c r="D139" s="150" t="str">
        <f>'Crisis Indicator Data'!D136</f>
        <v>Thailand</v>
      </c>
      <c r="E139" s="151" t="str">
        <f>'Crisis Indicator Data'!E136</f>
        <v>THA</v>
      </c>
      <c r="F139" s="243">
        <f>IF(B139="Regional crisis",(IF(VLOOKUP($C139,'Regional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2.1</v>
      </c>
      <c r="G139" s="243">
        <f>IF(B139="Regional crisis",(IF(VLOOKUP($C139,'Regional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3.4</v>
      </c>
      <c r="H139" s="243">
        <f t="shared" si="52"/>
        <v>2.75</v>
      </c>
      <c r="I139" s="243">
        <f>IF(B139="Regional crisis",(IF(VLOOKUP($C139,'Regional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1.6</v>
      </c>
      <c r="J139" s="243">
        <f>IF(B139="Regional crisis",(IF(VLOOKUP($C139,'Regional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0.5</v>
      </c>
      <c r="K139" s="243">
        <f t="shared" si="53"/>
        <v>1.05</v>
      </c>
      <c r="L139" s="243">
        <f>IF(B139="Regional crisis",(IF(VLOOKUP($C139,'Regional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2.5</v>
      </c>
      <c r="M139" s="243">
        <f>IF(B139="Regional crisis",(IF(VLOOKUP($C139,'Regional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1.2</v>
      </c>
      <c r="N139" s="243">
        <f t="shared" si="54"/>
        <v>1.85</v>
      </c>
      <c r="O139" s="243">
        <f t="shared" si="55"/>
        <v>1.8833333333333335</v>
      </c>
      <c r="P139" s="243">
        <f>IF(B139="Regional crisis",VLOOKUP(C139,'Regional Crises'!$B$1:$R$69,12,FALSE),VLOOKUP(E139,'Country Indicator Data'!$B$4:$I$300,8,FALSE))</f>
        <v>3</v>
      </c>
      <c r="Q139" s="243">
        <f>IF($B139="Regional crisis",((IF(VLOOKUP($C139,'Regional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1.9</v>
      </c>
      <c r="R139" s="243">
        <f t="shared" si="56"/>
        <v>2.4500000000000002</v>
      </c>
      <c r="S139" s="243">
        <f>IF(B139="Regional crisis",((IF(VLOOKUP($C139,'Regional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3.2</v>
      </c>
      <c r="T139" s="243">
        <f>IF(B139="Regional crisis",((IF(VLOOKUP($C139,'Regional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2.4</v>
      </c>
      <c r="U139" s="243">
        <f>IF(B139="Regional crisis",((IF(VLOOKUP($C139,'Regional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3.4</v>
      </c>
      <c r="V139" s="243">
        <f>IF(B139="Regional crisis",((IF(VLOOKUP($C139,'Regional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3.4</v>
      </c>
      <c r="W139" s="243">
        <f t="shared" si="57"/>
        <v>3.1</v>
      </c>
      <c r="X139" s="243">
        <f t="shared" si="58"/>
        <v>2.5</v>
      </c>
      <c r="Y139" s="250">
        <f>IF('Core Indicators'!FC136="x","x",IF('Core Indicators'!FC136&gt;=5,5,IF('Core Indicators'!FC136&gt;=4,4,IF('Core Indicators'!FC136&gt;=3,3,IF('Core Indicators'!FC136&gt;=2,2,IF('Core Indicators'!FC136&gt;=1,1,0))))))</f>
        <v>2</v>
      </c>
      <c r="Z139" s="243">
        <f t="shared" si="59"/>
        <v>2</v>
      </c>
      <c r="AA139" s="250">
        <f>'Crisis Indicator Data'!Y136</f>
        <v>1</v>
      </c>
      <c r="AB139" s="250">
        <f>'Crisis Indicator Data'!Z136</f>
        <v>1</v>
      </c>
      <c r="AC139" s="250">
        <f>'Crisis Indicator Data'!AA136</f>
        <v>1</v>
      </c>
      <c r="AD139" s="250">
        <f>'Crisis Indicator Data'!AB136</f>
        <v>0</v>
      </c>
      <c r="AE139" s="250">
        <f t="shared" si="60"/>
        <v>2</v>
      </c>
      <c r="AF139" s="250">
        <f>'Crisis Indicator Data'!AC136</f>
        <v>0</v>
      </c>
      <c r="AG139" s="250">
        <f>'Crisis Indicator Data'!AD136</f>
        <v>2</v>
      </c>
      <c r="AH139" s="250">
        <f t="shared" si="61"/>
        <v>2</v>
      </c>
      <c r="AI139" s="250">
        <f>'Crisis Indicator Data'!AE136</f>
        <v>1</v>
      </c>
      <c r="AJ139" s="250">
        <f>'Crisis Indicator Data'!AF136</f>
        <v>3</v>
      </c>
      <c r="AK139" s="250">
        <f>'Crisis Indicator Data'!AG136</f>
        <v>2</v>
      </c>
      <c r="AL139" s="250">
        <f t="shared" si="62"/>
        <v>4</v>
      </c>
      <c r="AM139" s="243">
        <f t="shared" si="63"/>
        <v>3</v>
      </c>
      <c r="AN139" s="243">
        <f t="shared" si="64"/>
        <v>2.5</v>
      </c>
    </row>
    <row r="140" spans="1:40" ht="13.5" customHeight="1" x14ac:dyDescent="0.35">
      <c r="A140" s="149" t="str">
        <f>'Crisis Indicator Data'!A137</f>
        <v xml:space="preserve">Conflict in southern Thailand </v>
      </c>
      <c r="B140" s="150" t="str">
        <f>'Crisis Indicator Data'!B137</f>
        <v>Conflict</v>
      </c>
      <c r="C140" s="150" t="str">
        <f>'Crisis Indicator Data'!C137</f>
        <v>THA002</v>
      </c>
      <c r="D140" s="150" t="str">
        <f>'Crisis Indicator Data'!D137</f>
        <v>Thailand</v>
      </c>
      <c r="E140" s="151" t="str">
        <f>'Crisis Indicator Data'!E137</f>
        <v>THA</v>
      </c>
      <c r="F140" s="243">
        <f>IF(B140="Regional crisis",(IF(VLOOKUP($C140,'Regional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2.1</v>
      </c>
      <c r="G140" s="243">
        <f>IF(B140="Regional crisis",(IF(VLOOKUP($C140,'Regional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3.4</v>
      </c>
      <c r="H140" s="243">
        <f t="shared" si="52"/>
        <v>2.75</v>
      </c>
      <c r="I140" s="243">
        <f>IF(B140="Regional crisis",(IF(VLOOKUP($C140,'Regional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1.6</v>
      </c>
      <c r="J140" s="243">
        <f>IF(B140="Regional crisis",(IF(VLOOKUP($C140,'Regional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0.5</v>
      </c>
      <c r="K140" s="243">
        <f t="shared" si="53"/>
        <v>1.05</v>
      </c>
      <c r="L140" s="243">
        <f>IF(B140="Regional crisis",(IF(VLOOKUP($C140,'Regional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2.5</v>
      </c>
      <c r="M140" s="243">
        <f>IF(B140="Regional crisis",(IF(VLOOKUP($C140,'Regional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1.2</v>
      </c>
      <c r="N140" s="243">
        <f t="shared" si="54"/>
        <v>1.85</v>
      </c>
      <c r="O140" s="243">
        <f t="shared" si="55"/>
        <v>1.8833333333333335</v>
      </c>
      <c r="P140" s="243">
        <f>IF(B140="Regional crisis",VLOOKUP(C140,'Regional Crises'!$B$1:$R$69,12,FALSE),VLOOKUP(E140,'Country Indicator Data'!$B$4:$I$300,8,FALSE))</f>
        <v>3</v>
      </c>
      <c r="Q140" s="243">
        <f>IF($B140="Regional crisis",((IF(VLOOKUP($C140,'Regional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1.9</v>
      </c>
      <c r="R140" s="243">
        <f t="shared" si="56"/>
        <v>2.4500000000000002</v>
      </c>
      <c r="S140" s="243">
        <f>IF(B140="Regional crisis",((IF(VLOOKUP($C140,'Regional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3.2</v>
      </c>
      <c r="T140" s="243">
        <f>IF(B140="Regional crisis",((IF(VLOOKUP($C140,'Regional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2.4</v>
      </c>
      <c r="U140" s="243">
        <f>IF(B140="Regional crisis",((IF(VLOOKUP($C140,'Regional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3.4</v>
      </c>
      <c r="V140" s="243">
        <f>IF(B140="Regional crisis",((IF(VLOOKUP($C140,'Regional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3.4</v>
      </c>
      <c r="W140" s="243">
        <f t="shared" si="57"/>
        <v>3.1</v>
      </c>
      <c r="X140" s="243">
        <f t="shared" si="58"/>
        <v>2.5</v>
      </c>
      <c r="Y140" s="250">
        <f>IF('Core Indicators'!FC137="x","x",IF('Core Indicators'!FC137&gt;=5,5,IF('Core Indicators'!FC137&gt;=4,4,IF('Core Indicators'!FC137&gt;=3,3,IF('Core Indicators'!FC137&gt;=2,2,IF('Core Indicators'!FC137&gt;=1,1,0))))))</f>
        <v>1</v>
      </c>
      <c r="Z140" s="243">
        <f t="shared" si="59"/>
        <v>1</v>
      </c>
      <c r="AA140" s="250">
        <f>'Crisis Indicator Data'!Y137</f>
        <v>1</v>
      </c>
      <c r="AB140" s="250">
        <f>'Crisis Indicator Data'!Z137</f>
        <v>1</v>
      </c>
      <c r="AC140" s="250">
        <f>'Crisis Indicator Data'!AA137</f>
        <v>0</v>
      </c>
      <c r="AD140" s="250">
        <f>'Crisis Indicator Data'!AB137</f>
        <v>0</v>
      </c>
      <c r="AE140" s="250">
        <f t="shared" si="60"/>
        <v>2</v>
      </c>
      <c r="AF140" s="250">
        <f>'Crisis Indicator Data'!AC137</f>
        <v>0</v>
      </c>
      <c r="AG140" s="250">
        <f>'Crisis Indicator Data'!AD137</f>
        <v>0</v>
      </c>
      <c r="AH140" s="250">
        <f t="shared" si="61"/>
        <v>0</v>
      </c>
      <c r="AI140" s="250">
        <f>'Crisis Indicator Data'!AE137</f>
        <v>1</v>
      </c>
      <c r="AJ140" s="250">
        <f>'Crisis Indicator Data'!AF137</f>
        <v>3</v>
      </c>
      <c r="AK140" s="250">
        <f>'Crisis Indicator Data'!AG137</f>
        <v>1</v>
      </c>
      <c r="AL140" s="250">
        <f t="shared" si="62"/>
        <v>4</v>
      </c>
      <c r="AM140" s="243">
        <f t="shared" si="63"/>
        <v>2</v>
      </c>
      <c r="AN140" s="243">
        <f t="shared" si="64"/>
        <v>1.5</v>
      </c>
    </row>
    <row r="141" spans="1:40" ht="13.5" customHeight="1" x14ac:dyDescent="0.35">
      <c r="A141" s="149" t="str">
        <f>'Crisis Indicator Data'!A138</f>
        <v>Myanmar refugees in Thailand</v>
      </c>
      <c r="B141" s="150" t="str">
        <f>'Crisis Indicator Data'!B138</f>
        <v>International displacement</v>
      </c>
      <c r="C141" s="150" t="str">
        <f>'Crisis Indicator Data'!C138</f>
        <v>THA003</v>
      </c>
      <c r="D141" s="150" t="str">
        <f>'Crisis Indicator Data'!D138</f>
        <v>Thailand</v>
      </c>
      <c r="E141" s="151" t="str">
        <f>'Crisis Indicator Data'!E138</f>
        <v>THA</v>
      </c>
      <c r="F141" s="243">
        <f>IF(B141="Regional crisis",(IF(VLOOKUP($C141,'Regional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2.1</v>
      </c>
      <c r="G141" s="243">
        <f>IF(B141="Regional crisis",(IF(VLOOKUP($C141,'Regional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3.4</v>
      </c>
      <c r="H141" s="243">
        <f t="shared" si="52"/>
        <v>2.75</v>
      </c>
      <c r="I141" s="243">
        <f>IF(B141="Regional crisis",(IF(VLOOKUP($C141,'Regional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1.6</v>
      </c>
      <c r="J141" s="243">
        <f>IF(B141="Regional crisis",(IF(VLOOKUP($C141,'Regional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0.5</v>
      </c>
      <c r="K141" s="243">
        <f t="shared" si="53"/>
        <v>1.05</v>
      </c>
      <c r="L141" s="243">
        <f>IF(B141="Regional crisis",(IF(VLOOKUP($C141,'Regional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2.5</v>
      </c>
      <c r="M141" s="243">
        <f>IF(B141="Regional crisis",(IF(VLOOKUP($C141,'Regional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1.2</v>
      </c>
      <c r="N141" s="243">
        <f t="shared" si="54"/>
        <v>1.85</v>
      </c>
      <c r="O141" s="243">
        <f t="shared" si="55"/>
        <v>1.8833333333333335</v>
      </c>
      <c r="P141" s="243">
        <f>IF(B141="Regional crisis",VLOOKUP(C141,'Regional Crises'!$B$1:$R$69,12,FALSE),VLOOKUP(E141,'Country Indicator Data'!$B$4:$I$300,8,FALSE))</f>
        <v>3</v>
      </c>
      <c r="Q141" s="243">
        <f>IF($B141="Regional crisis",((IF(VLOOKUP($C141,'Regional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1.9</v>
      </c>
      <c r="R141" s="243">
        <f t="shared" si="56"/>
        <v>2.4500000000000002</v>
      </c>
      <c r="S141" s="243">
        <f>IF(B141="Regional crisis",((IF(VLOOKUP($C141,'Regional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3.2</v>
      </c>
      <c r="T141" s="243">
        <f>IF(B141="Regional crisis",((IF(VLOOKUP($C141,'Regional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2.4</v>
      </c>
      <c r="U141" s="243">
        <f>IF(B141="Regional crisis",((IF(VLOOKUP($C141,'Regional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3.4</v>
      </c>
      <c r="V141" s="243">
        <f>IF(B141="Regional crisis",((IF(VLOOKUP($C141,'Regional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3.4</v>
      </c>
      <c r="W141" s="243">
        <f t="shared" si="57"/>
        <v>3.1</v>
      </c>
      <c r="X141" s="243">
        <f t="shared" si="58"/>
        <v>2.5</v>
      </c>
      <c r="Y141" s="250">
        <f>IF('Core Indicators'!FC138="x","x",IF('Core Indicators'!FC138&gt;=5,5,IF('Core Indicators'!FC138&gt;=4,4,IF('Core Indicators'!FC138&gt;=3,3,IF('Core Indicators'!FC138&gt;=2,2,IF('Core Indicators'!FC138&gt;=1,1,0))))))</f>
        <v>1</v>
      </c>
      <c r="Z141" s="243">
        <f t="shared" si="59"/>
        <v>1</v>
      </c>
      <c r="AA141" s="250">
        <f>'Crisis Indicator Data'!Y138</f>
        <v>1</v>
      </c>
      <c r="AB141" s="250">
        <f>'Crisis Indicator Data'!Z138</f>
        <v>0</v>
      </c>
      <c r="AC141" s="250">
        <f>'Crisis Indicator Data'!AA138</f>
        <v>1</v>
      </c>
      <c r="AD141" s="250">
        <f>'Crisis Indicator Data'!AB138</f>
        <v>0</v>
      </c>
      <c r="AE141" s="250">
        <f t="shared" si="60"/>
        <v>2</v>
      </c>
      <c r="AF141" s="250">
        <f>'Crisis Indicator Data'!AC138</f>
        <v>0</v>
      </c>
      <c r="AG141" s="250">
        <f>'Crisis Indicator Data'!AD138</f>
        <v>2</v>
      </c>
      <c r="AH141" s="250">
        <f t="shared" si="61"/>
        <v>2</v>
      </c>
      <c r="AI141" s="250">
        <f>'Crisis Indicator Data'!AE138</f>
        <v>0</v>
      </c>
      <c r="AJ141" s="250">
        <f>'Crisis Indicator Data'!AF138</f>
        <v>3</v>
      </c>
      <c r="AK141" s="250">
        <f>'Crisis Indicator Data'!AG138</f>
        <v>1</v>
      </c>
      <c r="AL141" s="250">
        <f t="shared" si="62"/>
        <v>3</v>
      </c>
      <c r="AM141" s="243">
        <f t="shared" si="63"/>
        <v>2</v>
      </c>
      <c r="AN141" s="243">
        <f t="shared" si="64"/>
        <v>1.5</v>
      </c>
    </row>
    <row r="142" spans="1:40" ht="13.5" customHeight="1" x14ac:dyDescent="0.35">
      <c r="A142" s="149" t="str">
        <f>'Crisis Indicator Data'!A139</f>
        <v>Tonga Volcano Eruption</v>
      </c>
      <c r="B142" s="150" t="str">
        <f>'Crisis Indicator Data'!B139</f>
        <v>Volcano</v>
      </c>
      <c r="C142" s="150" t="str">
        <f>'Crisis Indicator Data'!C139</f>
        <v>TON002</v>
      </c>
      <c r="D142" s="150" t="str">
        <f>'Crisis Indicator Data'!D139</f>
        <v>Tonga</v>
      </c>
      <c r="E142" s="151" t="str">
        <f>'Crisis Indicator Data'!E139</f>
        <v>TON</v>
      </c>
      <c r="F142" s="243">
        <f>IF(B142="Regional crisis",(IF(VLOOKUP($C142,'Regional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1.1000000000000001</v>
      </c>
      <c r="G142" s="243" t="str">
        <f>IF(B142="Regional crisis",(IF(VLOOKUP($C142,'Regional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x</v>
      </c>
      <c r="H142" s="243">
        <f t="shared" si="52"/>
        <v>1.1000000000000001</v>
      </c>
      <c r="I142" s="243">
        <f>IF(B142="Regional crisis",(IF(VLOOKUP($C142,'Regional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0</v>
      </c>
      <c r="J142" s="243">
        <f>IF(B142="Regional crisis",(IF(VLOOKUP($C142,'Regional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243">
        <f t="shared" si="53"/>
        <v>0</v>
      </c>
      <c r="L142" s="243">
        <f>IF(B142="Regional crisis",(IF(VLOOKUP($C142,'Regional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2.8</v>
      </c>
      <c r="M142" s="243">
        <f>IF(B142="Regional crisis",(IF(VLOOKUP($C142,'Regional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1.6</v>
      </c>
      <c r="N142" s="243">
        <f t="shared" si="54"/>
        <v>2.2000000000000002</v>
      </c>
      <c r="O142" s="243">
        <f t="shared" si="55"/>
        <v>1.1000000000000001</v>
      </c>
      <c r="P142" s="243">
        <f>IF(B142="Regional crisis",VLOOKUP(C142,'Regional Crises'!$B$1:$R$69,12,FALSE),VLOOKUP(E142,'Country Indicator Data'!$B$4:$I$300,8,FALSE))</f>
        <v>0</v>
      </c>
      <c r="Q142" s="243">
        <f>IF($B142="Regional crisis",((IF(VLOOKUP($C142,'Regional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0.9</v>
      </c>
      <c r="R142" s="243">
        <f t="shared" si="56"/>
        <v>0.45</v>
      </c>
      <c r="S142" s="243" t="str">
        <f>IF(B142="Regional crisis",((IF(VLOOKUP($C142,'Regional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x</v>
      </c>
      <c r="T142" s="243">
        <f>IF(B142="Regional crisis",((IF(VLOOKUP($C142,'Regional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v>
      </c>
      <c r="U142" s="243" t="str">
        <f>IF(B142="Regional crisis",((IF(VLOOKUP($C142,'Regional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x</v>
      </c>
      <c r="V142" s="243">
        <f>IF(B142="Regional crisis",((IF(VLOOKUP($C142,'Regional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1.1000000000000001</v>
      </c>
      <c r="W142" s="243">
        <f t="shared" si="57"/>
        <v>1.6</v>
      </c>
      <c r="X142" s="243">
        <f t="shared" si="58"/>
        <v>1.1000000000000001</v>
      </c>
      <c r="Y142" s="250">
        <f>IF('Core Indicators'!FC139="x","x",IF('Core Indicators'!FC139&gt;=5,5,IF('Core Indicators'!FC139&gt;=4,4,IF('Core Indicators'!FC139&gt;=3,3,IF('Core Indicators'!FC139&gt;=2,2,IF('Core Indicators'!FC139&gt;=1,1,0))))))</f>
        <v>1</v>
      </c>
      <c r="Z142" s="243">
        <f t="shared" si="59"/>
        <v>1</v>
      </c>
      <c r="AA142" s="250">
        <f>'Crisis Indicator Data'!Y139</f>
        <v>1</v>
      </c>
      <c r="AB142" s="250">
        <f>'Crisis Indicator Data'!Z139</f>
        <v>0</v>
      </c>
      <c r="AC142" s="250">
        <f>'Crisis Indicator Data'!AA139</f>
        <v>0</v>
      </c>
      <c r="AD142" s="250">
        <f>'Crisis Indicator Data'!AB139</f>
        <v>0</v>
      </c>
      <c r="AE142" s="250">
        <f t="shared" si="60"/>
        <v>1</v>
      </c>
      <c r="AF142" s="250">
        <f>'Crisis Indicator Data'!AC139</f>
        <v>0</v>
      </c>
      <c r="AG142" s="250">
        <f>'Crisis Indicator Data'!AD139</f>
        <v>0</v>
      </c>
      <c r="AH142" s="250">
        <f t="shared" si="61"/>
        <v>0</v>
      </c>
      <c r="AI142" s="250">
        <f>'Crisis Indicator Data'!AE139</f>
        <v>0</v>
      </c>
      <c r="AJ142" s="250">
        <f>'Crisis Indicator Data'!AF139</f>
        <v>0</v>
      </c>
      <c r="AK142" s="250">
        <f>'Crisis Indicator Data'!AG139</f>
        <v>3</v>
      </c>
      <c r="AL142" s="250">
        <f t="shared" si="62"/>
        <v>3</v>
      </c>
      <c r="AM142" s="243">
        <f t="shared" si="63"/>
        <v>1</v>
      </c>
      <c r="AN142" s="243">
        <f t="shared" si="64"/>
        <v>1</v>
      </c>
    </row>
    <row r="143" spans="1:40" x14ac:dyDescent="0.35">
      <c r="A143" s="149" t="str">
        <f>'Crisis Indicator Data'!A140</f>
        <v>Venezuelan refugees in Trinidad and Tobago</v>
      </c>
      <c r="B143" s="150" t="str">
        <f>'Crisis Indicator Data'!B140</f>
        <v>International displacement</v>
      </c>
      <c r="C143" s="150" t="str">
        <f>'Crisis Indicator Data'!C140</f>
        <v>TTO002</v>
      </c>
      <c r="D143" s="150" t="str">
        <f>'Crisis Indicator Data'!D140</f>
        <v>Trinidad and Tobago</v>
      </c>
      <c r="E143" s="151" t="str">
        <f>'Crisis Indicator Data'!E140</f>
        <v>TTO</v>
      </c>
      <c r="F143" s="243">
        <f>IF(B143="Regional crisis",(IF(VLOOKUP($C143,'Regional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0.7</v>
      </c>
      <c r="G143" s="243">
        <f>IF(B143="Regional crisis",(IF(VLOOKUP($C143,'Regional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0.8</v>
      </c>
      <c r="H143" s="243">
        <f t="shared" si="52"/>
        <v>0.75</v>
      </c>
      <c r="I143" s="243">
        <f>IF(B143="Regional crisis",(IF(VLOOKUP($C143,'Regional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3.8</v>
      </c>
      <c r="J143" s="243">
        <f>IF(B143="Regional crisis",(IF(VLOOKUP($C143,'Regional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4</v>
      </c>
      <c r="K143" s="243">
        <f t="shared" si="53"/>
        <v>3.9</v>
      </c>
      <c r="L143" s="243">
        <f>IF(B143="Regional crisis",(IF(VLOOKUP($C143,'Regional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2.2000000000000002</v>
      </c>
      <c r="M143" s="243">
        <f>IF(B143="Regional crisis",(IF(VLOOKUP($C143,'Regional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1.9</v>
      </c>
      <c r="N143" s="243">
        <f t="shared" si="54"/>
        <v>2.0499999999999998</v>
      </c>
      <c r="O143" s="243">
        <f t="shared" si="55"/>
        <v>2.2333333333333334</v>
      </c>
      <c r="P143" s="243">
        <f>IF(B143="Regional crisis",VLOOKUP(C143,'Regional Crises'!$B$1:$R$69,12,FALSE),VLOOKUP(E143,'Country Indicator Data'!$B$4:$I$300,8,FALSE))</f>
        <v>0</v>
      </c>
      <c r="Q143" s="243">
        <f>IF($B143="Regional crisis",((IF(VLOOKUP($C143,'Regional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2.6</v>
      </c>
      <c r="R143" s="243">
        <f t="shared" si="56"/>
        <v>1.3</v>
      </c>
      <c r="S143" s="243">
        <f>IF(B143="Regional crisis",((IF(VLOOKUP($C143,'Regional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v>
      </c>
      <c r="T143" s="243">
        <f>IF(B143="Regional crisis",((IF(VLOOKUP($C143,'Regional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2.6</v>
      </c>
      <c r="U143" s="243">
        <f>IF(B143="Regional crisis",((IF(VLOOKUP($C143,'Regional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1.4</v>
      </c>
      <c r="V143" s="243">
        <f>IF(B143="Regional crisis",((IF(VLOOKUP($C143,'Regional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0.9</v>
      </c>
      <c r="W143" s="243">
        <f t="shared" si="57"/>
        <v>2</v>
      </c>
      <c r="X143" s="243">
        <f t="shared" si="58"/>
        <v>1.8</v>
      </c>
      <c r="Y143" s="250">
        <f>IF('Core Indicators'!FC140="x","x",IF('Core Indicators'!FC140&gt;=5,5,IF('Core Indicators'!FC140&gt;=4,4,IF('Core Indicators'!FC140&gt;=3,3,IF('Core Indicators'!FC140&gt;=2,2,IF('Core Indicators'!FC140&gt;=1,1,0))))))</f>
        <v>2</v>
      </c>
      <c r="Z143" s="243">
        <f t="shared" si="59"/>
        <v>2</v>
      </c>
      <c r="AA143" s="250">
        <f>'Crisis Indicator Data'!Y140</f>
        <v>0</v>
      </c>
      <c r="AB143" s="250">
        <f>'Crisis Indicator Data'!Z140</f>
        <v>1</v>
      </c>
      <c r="AC143" s="250">
        <f>'Crisis Indicator Data'!AA140</f>
        <v>0</v>
      </c>
      <c r="AD143" s="250">
        <f>'Crisis Indicator Data'!AB140</f>
        <v>0</v>
      </c>
      <c r="AE143" s="250">
        <f t="shared" si="60"/>
        <v>1</v>
      </c>
      <c r="AF143" s="250">
        <f>'Crisis Indicator Data'!AC140</f>
        <v>1</v>
      </c>
      <c r="AG143" s="250">
        <f>'Crisis Indicator Data'!AD140</f>
        <v>2</v>
      </c>
      <c r="AH143" s="250">
        <f t="shared" si="61"/>
        <v>3</v>
      </c>
      <c r="AI143" s="250">
        <f>'Crisis Indicator Data'!AE140</f>
        <v>0</v>
      </c>
      <c r="AJ143" s="250">
        <f>'Crisis Indicator Data'!AF140</f>
        <v>0</v>
      </c>
      <c r="AK143" s="250">
        <f>'Crisis Indicator Data'!AG140</f>
        <v>0</v>
      </c>
      <c r="AL143" s="250">
        <f t="shared" si="62"/>
        <v>0</v>
      </c>
      <c r="AM143" s="243">
        <f t="shared" si="63"/>
        <v>1</v>
      </c>
      <c r="AN143" s="243">
        <f t="shared" si="64"/>
        <v>1.5</v>
      </c>
    </row>
    <row r="144" spans="1:40" x14ac:dyDescent="0.35">
      <c r="A144" s="152" t="str">
        <f>'Crisis Indicator Data'!A141</f>
        <v>Mixed migration flows in Tunisia</v>
      </c>
      <c r="B144" s="153" t="str">
        <f>'Crisis Indicator Data'!B141</f>
        <v>International displacement</v>
      </c>
      <c r="C144" s="153" t="str">
        <f>'Crisis Indicator Data'!C141</f>
        <v>TUN002</v>
      </c>
      <c r="D144" s="153" t="str">
        <f>'Crisis Indicator Data'!D141</f>
        <v>Tunisia</v>
      </c>
      <c r="E144" s="154" t="str">
        <f>'Crisis Indicator Data'!E141</f>
        <v>TUN</v>
      </c>
      <c r="F144" s="243">
        <f>IF(B144="Regional crisis",(IF(VLOOKUP($C144,'Regional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2.5</v>
      </c>
      <c r="G144" s="243">
        <f>IF(B144="Regional crisis",(IF(VLOOKUP($C144,'Regional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1.7</v>
      </c>
      <c r="H144" s="243">
        <f t="shared" si="52"/>
        <v>2.1</v>
      </c>
      <c r="I144" s="243">
        <f>IF(B144="Regional crisis",(IF(VLOOKUP($C144,'Regional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0.2</v>
      </c>
      <c r="J144" s="243">
        <f>IF(B144="Regional crisis",(IF(VLOOKUP($C144,'Regional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243">
        <f t="shared" si="53"/>
        <v>0.1</v>
      </c>
      <c r="L144" s="243">
        <f>IF(B144="Regional crisis",(IF(VLOOKUP($C144,'Regional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v>
      </c>
      <c r="M144" s="243">
        <f>IF(B144="Regional crisis",(IF(VLOOKUP($C144,'Regional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v>
      </c>
      <c r="N144" s="243">
        <f t="shared" si="54"/>
        <v>1.5</v>
      </c>
      <c r="O144" s="243">
        <f t="shared" si="55"/>
        <v>1.2333333333333334</v>
      </c>
      <c r="P144" s="243">
        <f>IF(B144="Regional crisis",VLOOKUP(C144,'Regional Crises'!$B$1:$R$69,12,FALSE),VLOOKUP(E144,'Country Indicator Data'!$B$4:$I$300,8,FALSE))</f>
        <v>3</v>
      </c>
      <c r="Q144" s="243">
        <f>IF($B144="Regional crisis",((IF(VLOOKUP($C144,'Regional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2.2000000000000002</v>
      </c>
      <c r="R144" s="243">
        <f t="shared" si="56"/>
        <v>2.6</v>
      </c>
      <c r="S144" s="243">
        <f>IF(B144="Regional crisis",((IF(VLOOKUP($C144,'Regional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2.9</v>
      </c>
      <c r="T144" s="243">
        <f>IF(B144="Regional crisis",((IF(VLOOKUP($C144,'Regional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2.4</v>
      </c>
      <c r="U144" s="243">
        <f>IF(B144="Regional crisis",((IF(VLOOKUP($C144,'Regional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2.2999999999999998</v>
      </c>
      <c r="V144" s="243">
        <f>IF(B144="Regional crisis",((IF(VLOOKUP($C144,'Regional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1.5</v>
      </c>
      <c r="W144" s="243">
        <f t="shared" si="57"/>
        <v>2.2999999999999998</v>
      </c>
      <c r="X144" s="243">
        <f t="shared" si="58"/>
        <v>2</v>
      </c>
      <c r="Y144" s="250">
        <f>IF('Core Indicators'!FC141="x","x",IF('Core Indicators'!FC141&gt;=5,5,IF('Core Indicators'!FC141&gt;=4,4,IF('Core Indicators'!FC141&gt;=3,3,IF('Core Indicators'!FC141&gt;=2,2,IF('Core Indicators'!FC141&gt;=1,1,0))))))</f>
        <v>1</v>
      </c>
      <c r="Z144" s="243">
        <f t="shared" si="59"/>
        <v>1</v>
      </c>
      <c r="AA144" s="250">
        <f>'Crisis Indicator Data'!Y141</f>
        <v>0</v>
      </c>
      <c r="AB144" s="250">
        <f>'Crisis Indicator Data'!Z141</f>
        <v>0</v>
      </c>
      <c r="AC144" s="250">
        <f>'Crisis Indicator Data'!AA141</f>
        <v>0</v>
      </c>
      <c r="AD144" s="250">
        <f>'Crisis Indicator Data'!AB141</f>
        <v>0</v>
      </c>
      <c r="AE144" s="250">
        <f t="shared" si="60"/>
        <v>0</v>
      </c>
      <c r="AF144" s="250">
        <f>'Crisis Indicator Data'!AC141</f>
        <v>0</v>
      </c>
      <c r="AG144" s="250">
        <f>'Crisis Indicator Data'!AD141</f>
        <v>0</v>
      </c>
      <c r="AH144" s="250">
        <f t="shared" si="61"/>
        <v>0</v>
      </c>
      <c r="AI144" s="250">
        <f>'Crisis Indicator Data'!AE141</f>
        <v>0</v>
      </c>
      <c r="AJ144" s="250">
        <f>'Crisis Indicator Data'!AF141</f>
        <v>1</v>
      </c>
      <c r="AK144" s="250">
        <f>'Crisis Indicator Data'!AG141</f>
        <v>0</v>
      </c>
      <c r="AL144" s="250">
        <f t="shared" si="62"/>
        <v>1</v>
      </c>
      <c r="AM144" s="243">
        <f t="shared" si="63"/>
        <v>0</v>
      </c>
      <c r="AN144" s="243">
        <f t="shared" si="64"/>
        <v>0.5</v>
      </c>
    </row>
    <row r="145" spans="1:40" x14ac:dyDescent="0.35">
      <c r="A145" s="152" t="str">
        <f>'Crisis Indicator Data'!A142</f>
        <v>Complex situation in Turkey</v>
      </c>
      <c r="B145" s="153" t="str">
        <f>'Crisis Indicator Data'!B142</f>
        <v>Multiple crises country</v>
      </c>
      <c r="C145" s="153" t="str">
        <f>'Crisis Indicator Data'!C142</f>
        <v>TUR001</v>
      </c>
      <c r="D145" s="153" t="str">
        <f>'Crisis Indicator Data'!D142</f>
        <v>Turkey</v>
      </c>
      <c r="E145" s="154" t="str">
        <f>'Crisis Indicator Data'!E142</f>
        <v>TUR</v>
      </c>
      <c r="F145" s="243">
        <f>IF(B145="Regional crisis",(IF(VLOOKUP($C145,'Regional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2.5</v>
      </c>
      <c r="G145" s="243">
        <f>IF(B145="Regional crisis",(IF(VLOOKUP($C145,'Regional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2.5</v>
      </c>
      <c r="H145" s="243">
        <f t="shared" si="52"/>
        <v>2.5</v>
      </c>
      <c r="I145" s="243">
        <f>IF(B145="Regional crisis",(IF(VLOOKUP($C145,'Regional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2</v>
      </c>
      <c r="J145" s="243">
        <f>IF(B145="Regional crisis",(IF(VLOOKUP($C145,'Regional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3.4</v>
      </c>
      <c r="K145" s="243">
        <f t="shared" si="53"/>
        <v>2.7</v>
      </c>
      <c r="L145" s="243">
        <f>IF(B145="Regional crisis",(IF(VLOOKUP($C145,'Regional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v>
      </c>
      <c r="M145" s="243">
        <f>IF(B145="Regional crisis",(IF(VLOOKUP($C145,'Regional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2.1</v>
      </c>
      <c r="N145" s="243">
        <f t="shared" si="54"/>
        <v>2.0499999999999998</v>
      </c>
      <c r="O145" s="243">
        <f t="shared" si="55"/>
        <v>2.4166666666666665</v>
      </c>
      <c r="P145" s="243">
        <f>IF(B145="Regional crisis",VLOOKUP(C145,'Regional Crises'!$B$1:$R$69,12,FALSE),VLOOKUP(E145,'Country Indicator Data'!$B$4:$I$300,8,FALSE))</f>
        <v>4</v>
      </c>
      <c r="Q145" s="243">
        <f>IF($B145="Regional crisis",((IF(VLOOKUP($C145,'Regional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2.6</v>
      </c>
      <c r="R145" s="243">
        <f t="shared" si="56"/>
        <v>3.3</v>
      </c>
      <c r="S145" s="243">
        <f>IF(B145="Regional crisis",((IF(VLOOKUP($C145,'Regional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3.1</v>
      </c>
      <c r="T145" s="243">
        <f>IF(B145="Regional crisis",((IF(VLOOKUP($C145,'Regional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2.8</v>
      </c>
      <c r="U145" s="243">
        <f>IF(B145="Regional crisis",((IF(VLOOKUP($C145,'Regional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3.3</v>
      </c>
      <c r="V145" s="243">
        <f>IF(B145="Regional crisis",((IF(VLOOKUP($C145,'Regional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243">
        <f t="shared" si="57"/>
        <v>3.2</v>
      </c>
      <c r="X145" s="243">
        <f t="shared" si="58"/>
        <v>3</v>
      </c>
      <c r="Y145" s="250">
        <f>IF('Core Indicators'!FC142="x","x",IF('Core Indicators'!FC142&gt;=5,5,IF('Core Indicators'!FC142&gt;=4,4,IF('Core Indicators'!FC142&gt;=3,3,IF('Core Indicators'!FC142&gt;=2,2,IF('Core Indicators'!FC142&gt;=1,1,0))))))</f>
        <v>4</v>
      </c>
      <c r="Z145" s="243">
        <f t="shared" si="59"/>
        <v>4</v>
      </c>
      <c r="AA145" s="250">
        <f>'Crisis Indicator Data'!Y142</f>
        <v>1</v>
      </c>
      <c r="AB145" s="250">
        <f>'Crisis Indicator Data'!Z142</f>
        <v>1</v>
      </c>
      <c r="AC145" s="250">
        <f>'Crisis Indicator Data'!AA142</f>
        <v>1</v>
      </c>
      <c r="AD145" s="250">
        <f>'Crisis Indicator Data'!AB142</f>
        <v>0</v>
      </c>
      <c r="AE145" s="250">
        <f t="shared" si="60"/>
        <v>2</v>
      </c>
      <c r="AF145" s="250">
        <f>'Crisis Indicator Data'!AC142</f>
        <v>2</v>
      </c>
      <c r="AG145" s="250">
        <f>'Crisis Indicator Data'!AD142</f>
        <v>2</v>
      </c>
      <c r="AH145" s="250">
        <f t="shared" si="61"/>
        <v>4</v>
      </c>
      <c r="AI145" s="250">
        <f>'Crisis Indicator Data'!AE142</f>
        <v>0</v>
      </c>
      <c r="AJ145" s="250">
        <f>'Crisis Indicator Data'!AF142</f>
        <v>3</v>
      </c>
      <c r="AK145" s="250">
        <f>'Crisis Indicator Data'!AG142</f>
        <v>1</v>
      </c>
      <c r="AL145" s="250">
        <f t="shared" si="62"/>
        <v>3</v>
      </c>
      <c r="AM145" s="243">
        <f t="shared" si="63"/>
        <v>3</v>
      </c>
      <c r="AN145" s="243">
        <f t="shared" si="64"/>
        <v>3.5</v>
      </c>
    </row>
    <row r="146" spans="1:40" x14ac:dyDescent="0.35">
      <c r="A146" s="152" t="str">
        <f>'Crisis Indicator Data'!A143</f>
        <v>Syrian Refugees in Turkey</v>
      </c>
      <c r="B146" s="153" t="str">
        <f>'Crisis Indicator Data'!B143</f>
        <v>International displacement</v>
      </c>
      <c r="C146" s="153" t="str">
        <f>'Crisis Indicator Data'!C143</f>
        <v>TUR002</v>
      </c>
      <c r="D146" s="153" t="str">
        <f>'Crisis Indicator Data'!D143</f>
        <v>Turkey</v>
      </c>
      <c r="E146" s="154" t="str">
        <f>'Crisis Indicator Data'!E143</f>
        <v>TUR</v>
      </c>
      <c r="F146" s="243">
        <f>IF(B146="Regional crisis",(IF(VLOOKUP($C146,'Regional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2.5</v>
      </c>
      <c r="G146" s="243">
        <f>IF(B146="Regional crisis",(IF(VLOOKUP($C146,'Regional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2.5</v>
      </c>
      <c r="H146" s="243">
        <f t="shared" si="52"/>
        <v>2.5</v>
      </c>
      <c r="I146" s="243">
        <f>IF(B146="Regional crisis",(IF(VLOOKUP($C146,'Regional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2</v>
      </c>
      <c r="J146" s="243">
        <f>IF(B146="Regional crisis",(IF(VLOOKUP($C146,'Regional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3.4</v>
      </c>
      <c r="K146" s="243">
        <f t="shared" si="53"/>
        <v>2.7</v>
      </c>
      <c r="L146" s="243">
        <f>IF(B146="Regional crisis",(IF(VLOOKUP($C146,'Regional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v>
      </c>
      <c r="M146" s="243">
        <f>IF(B146="Regional crisis",(IF(VLOOKUP($C146,'Regional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2.1</v>
      </c>
      <c r="N146" s="243">
        <f t="shared" si="54"/>
        <v>2.0499999999999998</v>
      </c>
      <c r="O146" s="243">
        <f t="shared" si="55"/>
        <v>2.4166666666666665</v>
      </c>
      <c r="P146" s="243">
        <f>IF(B146="Regional crisis",VLOOKUP(C146,'Regional Crises'!$B$1:$R$69,12,FALSE),VLOOKUP(E146,'Country Indicator Data'!$B$4:$I$300,8,FALSE))</f>
        <v>4</v>
      </c>
      <c r="Q146" s="243">
        <f>IF($B146="Regional crisis",((IF(VLOOKUP($C146,'Regional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2.6</v>
      </c>
      <c r="R146" s="243">
        <f t="shared" si="56"/>
        <v>3.3</v>
      </c>
      <c r="S146" s="243">
        <f>IF(B146="Regional crisis",((IF(VLOOKUP($C146,'Regional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3.1</v>
      </c>
      <c r="T146" s="243">
        <f>IF(B146="Regional crisis",((IF(VLOOKUP($C146,'Regional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2.8</v>
      </c>
      <c r="U146" s="243">
        <f>IF(B146="Regional crisis",((IF(VLOOKUP($C146,'Regional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3.3</v>
      </c>
      <c r="V146" s="243">
        <f>IF(B146="Regional crisis",((IF(VLOOKUP($C146,'Regional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243">
        <f t="shared" si="57"/>
        <v>3.2</v>
      </c>
      <c r="X146" s="243">
        <f t="shared" si="58"/>
        <v>3</v>
      </c>
      <c r="Y146" s="250">
        <f>IF('Core Indicators'!FC143="x","x",IF('Core Indicators'!FC143&gt;=5,5,IF('Core Indicators'!FC143&gt;=4,4,IF('Core Indicators'!FC143&gt;=3,3,IF('Core Indicators'!FC143&gt;=2,2,IF('Core Indicators'!FC143&gt;=1,1,0))))))</f>
        <v>2</v>
      </c>
      <c r="Z146" s="243">
        <f t="shared" si="59"/>
        <v>2</v>
      </c>
      <c r="AA146" s="250">
        <f>'Crisis Indicator Data'!Y143</f>
        <v>1</v>
      </c>
      <c r="AB146" s="250">
        <f>'Crisis Indicator Data'!Z143</f>
        <v>0</v>
      </c>
      <c r="AC146" s="250">
        <f>'Crisis Indicator Data'!AA143</f>
        <v>1</v>
      </c>
      <c r="AD146" s="250">
        <f>'Crisis Indicator Data'!AB143</f>
        <v>0</v>
      </c>
      <c r="AE146" s="250">
        <f t="shared" si="60"/>
        <v>2</v>
      </c>
      <c r="AF146" s="250">
        <f>'Crisis Indicator Data'!AC143</f>
        <v>2</v>
      </c>
      <c r="AG146" s="250">
        <f>'Crisis Indicator Data'!AD143</f>
        <v>2</v>
      </c>
      <c r="AH146" s="250">
        <f t="shared" si="61"/>
        <v>4</v>
      </c>
      <c r="AI146" s="250">
        <f>'Crisis Indicator Data'!AE143</f>
        <v>0</v>
      </c>
      <c r="AJ146" s="250">
        <f>'Crisis Indicator Data'!AF143</f>
        <v>3</v>
      </c>
      <c r="AK146" s="250">
        <f>'Crisis Indicator Data'!AG143</f>
        <v>1</v>
      </c>
      <c r="AL146" s="250">
        <f t="shared" si="62"/>
        <v>3</v>
      </c>
      <c r="AM146" s="243">
        <f t="shared" si="63"/>
        <v>3</v>
      </c>
      <c r="AN146" s="243">
        <f t="shared" si="64"/>
        <v>2.5</v>
      </c>
    </row>
    <row r="147" spans="1:40" x14ac:dyDescent="0.35">
      <c r="A147" s="152" t="str">
        <f>'Crisis Indicator Data'!A144</f>
        <v>Mixed Migration Flows in Turkey</v>
      </c>
      <c r="B147" s="153" t="str">
        <f>'Crisis Indicator Data'!B144</f>
        <v>International displacement</v>
      </c>
      <c r="C147" s="153" t="str">
        <f>'Crisis Indicator Data'!C144</f>
        <v>TUR003</v>
      </c>
      <c r="D147" s="153" t="str">
        <f>'Crisis Indicator Data'!D144</f>
        <v>Turkey</v>
      </c>
      <c r="E147" s="154" t="str">
        <f>'Crisis Indicator Data'!E144</f>
        <v>TUR</v>
      </c>
      <c r="F147" s="243">
        <f>IF(B147="Regional crisis",(IF(VLOOKUP($C147,'Regional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2.5</v>
      </c>
      <c r="G147" s="243">
        <f>IF(B147="Regional crisis",(IF(VLOOKUP($C147,'Regional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2.5</v>
      </c>
      <c r="H147" s="243">
        <f t="shared" si="52"/>
        <v>2.5</v>
      </c>
      <c r="I147" s="243">
        <f>IF(B147="Regional crisis",(IF(VLOOKUP($C147,'Regional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2</v>
      </c>
      <c r="J147" s="243">
        <f>IF(B147="Regional crisis",(IF(VLOOKUP($C147,'Regional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3.4</v>
      </c>
      <c r="K147" s="243">
        <f t="shared" si="53"/>
        <v>2.7</v>
      </c>
      <c r="L147" s="243">
        <f>IF(B147="Regional crisis",(IF(VLOOKUP($C147,'Regional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v>
      </c>
      <c r="M147" s="243">
        <f>IF(B147="Regional crisis",(IF(VLOOKUP($C147,'Regional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2.1</v>
      </c>
      <c r="N147" s="243">
        <f t="shared" si="54"/>
        <v>2.0499999999999998</v>
      </c>
      <c r="O147" s="243">
        <f t="shared" si="55"/>
        <v>2.4166666666666665</v>
      </c>
      <c r="P147" s="243">
        <f>IF(B147="Regional crisis",VLOOKUP(C147,'Regional Crises'!$B$1:$R$69,12,FALSE),VLOOKUP(E147,'Country Indicator Data'!$B$4:$I$300,8,FALSE))</f>
        <v>4</v>
      </c>
      <c r="Q147" s="243">
        <f>IF($B147="Regional crisis",((IF(VLOOKUP($C147,'Regional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2.6</v>
      </c>
      <c r="R147" s="243">
        <f t="shared" si="56"/>
        <v>3.3</v>
      </c>
      <c r="S147" s="243">
        <f>IF(B147="Regional crisis",((IF(VLOOKUP($C147,'Regional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3.1</v>
      </c>
      <c r="T147" s="243">
        <f>IF(B147="Regional crisis",((IF(VLOOKUP($C147,'Regional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2.8</v>
      </c>
      <c r="U147" s="243">
        <f>IF(B147="Regional crisis",((IF(VLOOKUP($C147,'Regional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3.3</v>
      </c>
      <c r="V147" s="243">
        <f>IF(B147="Regional crisis",((IF(VLOOKUP($C147,'Regional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3.4</v>
      </c>
      <c r="W147" s="243">
        <f t="shared" si="57"/>
        <v>3.2</v>
      </c>
      <c r="X147" s="243">
        <f t="shared" si="58"/>
        <v>3</v>
      </c>
      <c r="Y147" s="250">
        <f>IF('Core Indicators'!FC144="x","x",IF('Core Indicators'!FC144&gt;=5,5,IF('Core Indicators'!FC144&gt;=4,4,IF('Core Indicators'!FC144&gt;=3,3,IF('Core Indicators'!FC144&gt;=2,2,IF('Core Indicators'!FC144&gt;=1,1,0))))))</f>
        <v>2</v>
      </c>
      <c r="Z147" s="243">
        <f t="shared" si="59"/>
        <v>2</v>
      </c>
      <c r="AA147" s="250">
        <f>'Crisis Indicator Data'!Y144</f>
        <v>1</v>
      </c>
      <c r="AB147" s="250">
        <f>'Crisis Indicator Data'!Z144</f>
        <v>0</v>
      </c>
      <c r="AC147" s="250">
        <f>'Crisis Indicator Data'!AA144</f>
        <v>1</v>
      </c>
      <c r="AD147" s="250">
        <f>'Crisis Indicator Data'!AB144</f>
        <v>0</v>
      </c>
      <c r="AE147" s="250">
        <f t="shared" si="60"/>
        <v>2</v>
      </c>
      <c r="AF147" s="250">
        <f>'Crisis Indicator Data'!AC144</f>
        <v>2</v>
      </c>
      <c r="AG147" s="250">
        <f>'Crisis Indicator Data'!AD144</f>
        <v>2</v>
      </c>
      <c r="AH147" s="250">
        <f t="shared" si="61"/>
        <v>4</v>
      </c>
      <c r="AI147" s="250">
        <f>'Crisis Indicator Data'!AE144</f>
        <v>0</v>
      </c>
      <c r="AJ147" s="250">
        <f>'Crisis Indicator Data'!AF144</f>
        <v>3</v>
      </c>
      <c r="AK147" s="250">
        <f>'Crisis Indicator Data'!AG144</f>
        <v>0</v>
      </c>
      <c r="AL147" s="250">
        <f t="shared" si="62"/>
        <v>3</v>
      </c>
      <c r="AM147" s="243">
        <f t="shared" si="63"/>
        <v>3</v>
      </c>
      <c r="AN147" s="243">
        <f t="shared" si="64"/>
        <v>2.5</v>
      </c>
    </row>
    <row r="148" spans="1:40" x14ac:dyDescent="0.35">
      <c r="A148" s="152" t="str">
        <f>'Crisis Indicator Data'!A145</f>
        <v>Kurdish Conflict</v>
      </c>
      <c r="B148" s="153" t="str">
        <f>'Crisis Indicator Data'!B145</f>
        <v>Conflict</v>
      </c>
      <c r="C148" s="153" t="str">
        <f>'Crisis Indicator Data'!C145</f>
        <v>TUR004</v>
      </c>
      <c r="D148" s="153" t="str">
        <f>'Crisis Indicator Data'!D145</f>
        <v>Turkey</v>
      </c>
      <c r="E148" s="154" t="str">
        <f>'Crisis Indicator Data'!E145</f>
        <v>TUR</v>
      </c>
      <c r="F148" s="243">
        <f>IF(B148="Regional crisis",(IF(VLOOKUP($C148,'Regional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2.5</v>
      </c>
      <c r="G148" s="243">
        <f>IF(B148="Regional crisis",(IF(VLOOKUP($C148,'Regional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2.5</v>
      </c>
      <c r="H148" s="243">
        <f t="shared" si="52"/>
        <v>2.5</v>
      </c>
      <c r="I148" s="243">
        <f>IF(B148="Regional crisis",(IF(VLOOKUP($C148,'Regional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v>
      </c>
      <c r="J148" s="243">
        <f>IF(B148="Regional crisis",(IF(VLOOKUP($C148,'Regional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3.4</v>
      </c>
      <c r="K148" s="243">
        <f t="shared" si="53"/>
        <v>2.7</v>
      </c>
      <c r="L148" s="243">
        <f>IF(B148="Regional crisis",(IF(VLOOKUP($C148,'Regional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v>
      </c>
      <c r="M148" s="243">
        <f>IF(B148="Regional crisis",(IF(VLOOKUP($C148,'Regional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2.1</v>
      </c>
      <c r="N148" s="243">
        <f t="shared" si="54"/>
        <v>2.0499999999999998</v>
      </c>
      <c r="O148" s="243">
        <f t="shared" si="55"/>
        <v>2.4166666666666665</v>
      </c>
      <c r="P148" s="243">
        <f>IF(B148="Regional crisis",VLOOKUP(C148,'Regional Crises'!$B$1:$R$69,12,FALSE),VLOOKUP(E148,'Country Indicator Data'!$B$4:$I$300,8,FALSE))</f>
        <v>4</v>
      </c>
      <c r="Q148" s="243">
        <f>IF($B148="Regional crisis",((IF(VLOOKUP($C148,'Regional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2.6</v>
      </c>
      <c r="R148" s="243">
        <f t="shared" si="56"/>
        <v>3.3</v>
      </c>
      <c r="S148" s="243">
        <f>IF(B148="Regional crisis",((IF(VLOOKUP($C148,'Regional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3.1</v>
      </c>
      <c r="T148" s="243">
        <f>IF(B148="Regional crisis",((IF(VLOOKUP($C148,'Regional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2.8</v>
      </c>
      <c r="U148" s="243">
        <f>IF(B148="Regional crisis",((IF(VLOOKUP($C148,'Regional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3.3</v>
      </c>
      <c r="V148" s="243">
        <f>IF(B148="Regional crisis",((IF(VLOOKUP($C148,'Regional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3.4</v>
      </c>
      <c r="W148" s="243">
        <f t="shared" si="57"/>
        <v>3.2</v>
      </c>
      <c r="X148" s="243">
        <f t="shared" si="58"/>
        <v>3</v>
      </c>
      <c r="Y148" s="250">
        <f>IF('Core Indicators'!FC145="x","x",IF('Core Indicators'!FC145&gt;=5,5,IF('Core Indicators'!FC145&gt;=4,4,IF('Core Indicators'!FC145&gt;=3,3,IF('Core Indicators'!FC145&gt;=2,2,IF('Core Indicators'!FC145&gt;=1,1,0))))))</f>
        <v>3</v>
      </c>
      <c r="Z148" s="243">
        <f t="shared" si="59"/>
        <v>3</v>
      </c>
      <c r="AA148" s="250">
        <f>'Crisis Indicator Data'!Y145</f>
        <v>1</v>
      </c>
      <c r="AB148" s="250">
        <f>'Crisis Indicator Data'!Z145</f>
        <v>1</v>
      </c>
      <c r="AC148" s="250">
        <f>'Crisis Indicator Data'!AA145</f>
        <v>0</v>
      </c>
      <c r="AD148" s="250">
        <f>'Crisis Indicator Data'!AB145</f>
        <v>0</v>
      </c>
      <c r="AE148" s="250">
        <f t="shared" si="60"/>
        <v>2</v>
      </c>
      <c r="AF148" s="250">
        <f>'Crisis Indicator Data'!AC145</f>
        <v>0</v>
      </c>
      <c r="AG148" s="250">
        <f>'Crisis Indicator Data'!AD145</f>
        <v>0</v>
      </c>
      <c r="AH148" s="250">
        <f t="shared" si="61"/>
        <v>0</v>
      </c>
      <c r="AI148" s="250">
        <f>'Crisis Indicator Data'!AE145</f>
        <v>0</v>
      </c>
      <c r="AJ148" s="250">
        <f>'Crisis Indicator Data'!AF145</f>
        <v>3</v>
      </c>
      <c r="AK148" s="250">
        <f>'Crisis Indicator Data'!AG145</f>
        <v>0</v>
      </c>
      <c r="AL148" s="250">
        <f t="shared" si="62"/>
        <v>3</v>
      </c>
      <c r="AM148" s="243">
        <f t="shared" si="63"/>
        <v>2</v>
      </c>
      <c r="AN148" s="243">
        <f t="shared" si="64"/>
        <v>2.5</v>
      </c>
    </row>
    <row r="149" spans="1:40" x14ac:dyDescent="0.35">
      <c r="A149" s="152" t="str">
        <f>'Crisis Indicator Data'!A146</f>
        <v>Multiple Crises in Tanzania</v>
      </c>
      <c r="B149" s="153" t="str">
        <f>'Crisis Indicator Data'!B146</f>
        <v>Multiple crises country</v>
      </c>
      <c r="C149" s="153" t="str">
        <f>'Crisis Indicator Data'!C146</f>
        <v>TZA001</v>
      </c>
      <c r="D149" s="153" t="str">
        <f>'Crisis Indicator Data'!D146</f>
        <v>Tanzania</v>
      </c>
      <c r="E149" s="154" t="str">
        <f>'Crisis Indicator Data'!E146</f>
        <v>TZA</v>
      </c>
      <c r="F149" s="243">
        <f>IF(B149="Regional crisis",(IF(VLOOKUP($C149,'Regional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243">
        <f>IF(B149="Regional crisis",(IF(VLOOKUP($C149,'Regional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v>
      </c>
      <c r="H149" s="243">
        <f t="shared" si="52"/>
        <v>2.25</v>
      </c>
      <c r="I149" s="243">
        <f>IF(B149="Regional crisis",(IF(VLOOKUP($C149,'Regional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2.5</v>
      </c>
      <c r="J149" s="243">
        <f>IF(B149="Regional crisis",(IF(VLOOKUP($C149,'Regional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243">
        <f t="shared" si="53"/>
        <v>1.25</v>
      </c>
      <c r="L149" s="243">
        <f>IF(B149="Regional crisis",(IF(VLOOKUP($C149,'Regional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3.6</v>
      </c>
      <c r="M149" s="243">
        <f>IF(B149="Regional crisis",(IF(VLOOKUP($C149,'Regional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1.9</v>
      </c>
      <c r="N149" s="243">
        <f t="shared" si="54"/>
        <v>2.75</v>
      </c>
      <c r="O149" s="243">
        <f t="shared" si="55"/>
        <v>2.0833333333333335</v>
      </c>
      <c r="P149" s="243">
        <f>IF(B149="Regional crisis",VLOOKUP(C149,'Regional Crises'!$B$1:$R$69,12,FALSE),VLOOKUP(E149,'Country Indicator Data'!$B$4:$I$300,8,FALSE))</f>
        <v>1</v>
      </c>
      <c r="Q149" s="243">
        <f>IF($B149="Regional crisis",((IF(VLOOKUP($C149,'Regional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2.1</v>
      </c>
      <c r="R149" s="243">
        <f t="shared" si="56"/>
        <v>1.55</v>
      </c>
      <c r="S149" s="243">
        <f>IF(B149="Regional crisis",((IF(VLOOKUP($C149,'Regional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3.2</v>
      </c>
      <c r="T149" s="243">
        <f>IF(B149="Regional crisis",((IF(VLOOKUP($C149,'Regional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3.1</v>
      </c>
      <c r="U149" s="243">
        <f>IF(B149="Regional crisis",((IF(VLOOKUP($C149,'Regional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2.5</v>
      </c>
      <c r="V149" s="243">
        <f>IF(B149="Regional crisis",((IF(VLOOKUP($C149,'Regional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v>
      </c>
      <c r="W149" s="243">
        <f t="shared" si="57"/>
        <v>3</v>
      </c>
      <c r="X149" s="243">
        <f t="shared" si="58"/>
        <v>2.2000000000000002</v>
      </c>
      <c r="Y149" s="250" t="str">
        <f>IF('Core Indicators'!FC146="x","x",IF('Core Indicators'!FC146&gt;=5,5,IF('Core Indicators'!FC146&gt;=4,4,IF('Core Indicators'!FC146&gt;=3,3,IF('Core Indicators'!FC146&gt;=2,2,IF('Core Indicators'!FC146&gt;=1,1,0))))))</f>
        <v>x</v>
      </c>
      <c r="Z149" s="243" t="str">
        <f t="shared" si="59"/>
        <v>x</v>
      </c>
      <c r="AA149" s="250">
        <f>'Crisis Indicator Data'!Y146</f>
        <v>0</v>
      </c>
      <c r="AB149" s="250">
        <f>'Crisis Indicator Data'!Z146</f>
        <v>0</v>
      </c>
      <c r="AC149" s="250">
        <f>'Crisis Indicator Data'!AA146</f>
        <v>1</v>
      </c>
      <c r="AD149" s="250">
        <f>'Crisis Indicator Data'!AB146</f>
        <v>0</v>
      </c>
      <c r="AE149" s="250">
        <f t="shared" si="60"/>
        <v>1</v>
      </c>
      <c r="AF149" s="250">
        <f>'Crisis Indicator Data'!AC146</f>
        <v>2</v>
      </c>
      <c r="AG149" s="250">
        <f>'Crisis Indicator Data'!AD146</f>
        <v>1</v>
      </c>
      <c r="AH149" s="250">
        <f t="shared" si="61"/>
        <v>3</v>
      </c>
      <c r="AI149" s="250">
        <f>'Crisis Indicator Data'!AE146</f>
        <v>0</v>
      </c>
      <c r="AJ149" s="250">
        <f>'Crisis Indicator Data'!AF146</f>
        <v>0</v>
      </c>
      <c r="AK149" s="250">
        <f>'Crisis Indicator Data'!AG146</f>
        <v>0</v>
      </c>
      <c r="AL149" s="250">
        <f t="shared" si="62"/>
        <v>0</v>
      </c>
      <c r="AM149" s="243">
        <f t="shared" si="63"/>
        <v>1</v>
      </c>
      <c r="AN149" s="243">
        <f t="shared" si="64"/>
        <v>1</v>
      </c>
    </row>
    <row r="150" spans="1:40" x14ac:dyDescent="0.35">
      <c r="A150" s="152" t="str">
        <f>'Crisis Indicator Data'!A147</f>
        <v>International Displacement in Tanzania</v>
      </c>
      <c r="B150" s="153" t="str">
        <f>'Crisis Indicator Data'!B147</f>
        <v>International displacement</v>
      </c>
      <c r="C150" s="153" t="str">
        <f>'Crisis Indicator Data'!C147</f>
        <v>TZA002</v>
      </c>
      <c r="D150" s="153" t="str">
        <f>'Crisis Indicator Data'!D147</f>
        <v>Tanzania</v>
      </c>
      <c r="E150" s="154" t="str">
        <f>'Crisis Indicator Data'!E147</f>
        <v>TZA</v>
      </c>
      <c r="F150" s="243">
        <f>IF(B150="Regional crisis",(IF(VLOOKUP($C150,'Regional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243">
        <f>IF(B150="Regional crisis",(IF(VLOOKUP($C150,'Regional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v>
      </c>
      <c r="H150" s="243">
        <f t="shared" si="52"/>
        <v>2.25</v>
      </c>
      <c r="I150" s="243">
        <f>IF(B150="Regional crisis",(IF(VLOOKUP($C150,'Regional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2.5</v>
      </c>
      <c r="J150" s="243">
        <f>IF(B150="Regional crisis",(IF(VLOOKUP($C150,'Regional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v>
      </c>
      <c r="K150" s="243">
        <f t="shared" si="53"/>
        <v>1.25</v>
      </c>
      <c r="L150" s="243">
        <f>IF(B150="Regional crisis",(IF(VLOOKUP($C150,'Regional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3.6</v>
      </c>
      <c r="M150" s="243">
        <f>IF(B150="Regional crisis",(IF(VLOOKUP($C150,'Regional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1.9</v>
      </c>
      <c r="N150" s="243">
        <f t="shared" si="54"/>
        <v>2.75</v>
      </c>
      <c r="O150" s="243">
        <f t="shared" si="55"/>
        <v>2.0833333333333335</v>
      </c>
      <c r="P150" s="243">
        <f>IF(B150="Regional crisis",VLOOKUP(C150,'Regional Crises'!$B$1:$R$69,12,FALSE),VLOOKUP(E150,'Country Indicator Data'!$B$4:$I$300,8,FALSE))</f>
        <v>1</v>
      </c>
      <c r="Q150" s="243">
        <f>IF($B150="Regional crisis",((IF(VLOOKUP($C150,'Regional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2.1</v>
      </c>
      <c r="R150" s="243">
        <f t="shared" si="56"/>
        <v>1.55</v>
      </c>
      <c r="S150" s="243">
        <f>IF(B150="Regional crisis",((IF(VLOOKUP($C150,'Regional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243">
        <f>IF(B150="Regional crisis",((IF(VLOOKUP($C150,'Regional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3.1</v>
      </c>
      <c r="U150" s="243">
        <f>IF(B150="Regional crisis",((IF(VLOOKUP($C150,'Regional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2.5</v>
      </c>
      <c r="V150" s="243">
        <f>IF(B150="Regional crisis",((IF(VLOOKUP($C150,'Regional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v>
      </c>
      <c r="W150" s="243">
        <f t="shared" si="57"/>
        <v>3</v>
      </c>
      <c r="X150" s="243">
        <f t="shared" si="58"/>
        <v>2.2000000000000002</v>
      </c>
      <c r="Y150" s="250">
        <f>IF('Core Indicators'!FC147="x","x",IF('Core Indicators'!FC147&gt;=5,5,IF('Core Indicators'!FC147&gt;=4,4,IF('Core Indicators'!FC147&gt;=3,3,IF('Core Indicators'!FC147&gt;=2,2,IF('Core Indicators'!FC147&gt;=1,1,0))))))</f>
        <v>2</v>
      </c>
      <c r="Z150" s="243">
        <f t="shared" si="59"/>
        <v>2</v>
      </c>
      <c r="AA150" s="250">
        <f>'Crisis Indicator Data'!Y147</f>
        <v>0</v>
      </c>
      <c r="AB150" s="250">
        <f>'Crisis Indicator Data'!Z147</f>
        <v>0</v>
      </c>
      <c r="AC150" s="250">
        <f>'Crisis Indicator Data'!AA147</f>
        <v>1</v>
      </c>
      <c r="AD150" s="250">
        <f>'Crisis Indicator Data'!AB147</f>
        <v>0</v>
      </c>
      <c r="AE150" s="250">
        <f t="shared" si="60"/>
        <v>1</v>
      </c>
      <c r="AF150" s="250">
        <f>'Crisis Indicator Data'!AC147</f>
        <v>2</v>
      </c>
      <c r="AG150" s="250">
        <f>'Crisis Indicator Data'!AD147</f>
        <v>1</v>
      </c>
      <c r="AH150" s="250">
        <f t="shared" si="61"/>
        <v>3</v>
      </c>
      <c r="AI150" s="250">
        <f>'Crisis Indicator Data'!AE147</f>
        <v>0</v>
      </c>
      <c r="AJ150" s="250">
        <f>'Crisis Indicator Data'!AF147</f>
        <v>0</v>
      </c>
      <c r="AK150" s="250">
        <f>'Crisis Indicator Data'!AG147</f>
        <v>0</v>
      </c>
      <c r="AL150" s="250">
        <f t="shared" si="62"/>
        <v>0</v>
      </c>
      <c r="AM150" s="243">
        <f t="shared" si="63"/>
        <v>1</v>
      </c>
      <c r="AN150" s="243">
        <f t="shared" si="64"/>
        <v>1.5</v>
      </c>
    </row>
    <row r="151" spans="1:40" x14ac:dyDescent="0.35">
      <c r="A151" s="152" t="str">
        <f>'Crisis Indicator Data'!A148</f>
        <v>Food Security Crisis in North-East Tanzania</v>
      </c>
      <c r="B151" s="153" t="str">
        <f>'Crisis Indicator Data'!B148</f>
        <v>Food Security</v>
      </c>
      <c r="C151" s="153" t="str">
        <f>'Crisis Indicator Data'!C148</f>
        <v>TZA003</v>
      </c>
      <c r="D151" s="153" t="str">
        <f>'Crisis Indicator Data'!D148</f>
        <v>Tanzania</v>
      </c>
      <c r="E151" s="154" t="str">
        <f>'Crisis Indicator Data'!E148</f>
        <v>TZA</v>
      </c>
      <c r="F151" s="243">
        <f>IF(B151="Regional crisis",(IF(VLOOKUP($C151,'Regional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243">
        <f>IF(B151="Regional crisis",(IF(VLOOKUP($C151,'Regional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v>
      </c>
      <c r="H151" s="243">
        <f t="shared" si="52"/>
        <v>2.25</v>
      </c>
      <c r="I151" s="243">
        <f>IF(B151="Regional crisis",(IF(VLOOKUP($C151,'Regional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2.5</v>
      </c>
      <c r="J151" s="243">
        <f>IF(B151="Regional crisis",(IF(VLOOKUP($C151,'Regional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243">
        <f t="shared" si="53"/>
        <v>1.25</v>
      </c>
      <c r="L151" s="243">
        <f>IF(B151="Regional crisis",(IF(VLOOKUP($C151,'Regional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3.6</v>
      </c>
      <c r="M151" s="243">
        <f>IF(B151="Regional crisis",(IF(VLOOKUP($C151,'Regional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1.9</v>
      </c>
      <c r="N151" s="243">
        <f t="shared" si="54"/>
        <v>2.75</v>
      </c>
      <c r="O151" s="243">
        <f t="shared" si="55"/>
        <v>2.0833333333333335</v>
      </c>
      <c r="P151" s="243">
        <f>IF(B151="Regional crisis",VLOOKUP(C151,'Regional Crises'!$B$1:$R$69,12,FALSE),VLOOKUP(E151,'Country Indicator Data'!$B$4:$I$300,8,FALSE))</f>
        <v>1</v>
      </c>
      <c r="Q151" s="243">
        <f>IF($B151="Regional crisis",((IF(VLOOKUP($C151,'Regional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2.1</v>
      </c>
      <c r="R151" s="243">
        <f t="shared" si="56"/>
        <v>1.55</v>
      </c>
      <c r="S151" s="243">
        <f>IF(B151="Regional crisis",((IF(VLOOKUP($C151,'Regional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3.2</v>
      </c>
      <c r="T151" s="243">
        <f>IF(B151="Regional crisis",((IF(VLOOKUP($C151,'Regional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3.1</v>
      </c>
      <c r="U151" s="243">
        <f>IF(B151="Regional crisis",((IF(VLOOKUP($C151,'Regional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2.5</v>
      </c>
      <c r="V151" s="243">
        <f>IF(B151="Regional crisis",((IF(VLOOKUP($C151,'Regional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v>
      </c>
      <c r="W151" s="243">
        <f t="shared" si="57"/>
        <v>3</v>
      </c>
      <c r="X151" s="243">
        <f t="shared" si="58"/>
        <v>2.2000000000000002</v>
      </c>
      <c r="Y151" s="250">
        <f>IF('Core Indicators'!FC148="x","x",IF('Core Indicators'!FC148&gt;=5,5,IF('Core Indicators'!FC148&gt;=4,4,IF('Core Indicators'!FC148&gt;=3,3,IF('Core Indicators'!FC148&gt;=2,2,IF('Core Indicators'!FC148&gt;=1,1,0))))))</f>
        <v>2</v>
      </c>
      <c r="Z151" s="243">
        <f t="shared" si="59"/>
        <v>2</v>
      </c>
      <c r="AA151" s="250">
        <f>'Crisis Indicator Data'!Y148</f>
        <v>0</v>
      </c>
      <c r="AB151" s="250">
        <f>'Crisis Indicator Data'!Z148</f>
        <v>0</v>
      </c>
      <c r="AC151" s="250">
        <f>'Crisis Indicator Data'!AA148</f>
        <v>0</v>
      </c>
      <c r="AD151" s="250">
        <f>'Crisis Indicator Data'!AB148</f>
        <v>0</v>
      </c>
      <c r="AE151" s="250">
        <f t="shared" si="60"/>
        <v>0</v>
      </c>
      <c r="AF151" s="250">
        <f>'Crisis Indicator Data'!AC148</f>
        <v>0</v>
      </c>
      <c r="AG151" s="250">
        <f>'Crisis Indicator Data'!AD148</f>
        <v>0</v>
      </c>
      <c r="AH151" s="250">
        <f t="shared" si="61"/>
        <v>0</v>
      </c>
      <c r="AI151" s="250">
        <f>'Crisis Indicator Data'!AE148</f>
        <v>0</v>
      </c>
      <c r="AJ151" s="250">
        <f>'Crisis Indicator Data'!AF148</f>
        <v>0</v>
      </c>
      <c r="AK151" s="250">
        <f>'Crisis Indicator Data'!AG148</f>
        <v>0</v>
      </c>
      <c r="AL151" s="250">
        <f t="shared" si="62"/>
        <v>0</v>
      </c>
      <c r="AM151" s="243">
        <f t="shared" si="63"/>
        <v>0</v>
      </c>
      <c r="AN151" s="243">
        <f t="shared" si="64"/>
        <v>1</v>
      </c>
    </row>
    <row r="152" spans="1:40" x14ac:dyDescent="0.35">
      <c r="A152" s="152" t="str">
        <f>'Crisis Indicator Data'!A149</f>
        <v>International Displacement in Uganda</v>
      </c>
      <c r="B152" s="153" t="str">
        <f>'Crisis Indicator Data'!B149</f>
        <v>International displacement</v>
      </c>
      <c r="C152" s="153" t="str">
        <f>'Crisis Indicator Data'!C149</f>
        <v>UGA005</v>
      </c>
      <c r="D152" s="153" t="str">
        <f>'Crisis Indicator Data'!D149</f>
        <v>Uganda</v>
      </c>
      <c r="E152" s="154" t="str">
        <f>'Crisis Indicator Data'!E149</f>
        <v>UGA</v>
      </c>
      <c r="F152" s="243">
        <f>IF(B152="Regional crisis",(IF(VLOOKUP($C152,'Regional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243">
        <f>IF(B152="Regional crisis",(IF(VLOOKUP($C152,'Regional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2.4</v>
      </c>
      <c r="H152" s="243">
        <f t="shared" si="52"/>
        <v>2.4500000000000002</v>
      </c>
      <c r="I152" s="243">
        <f>IF(B152="Regional crisis",(IF(VLOOKUP($C152,'Regional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4.5999999999999996</v>
      </c>
      <c r="J152" s="243">
        <f>IF(B152="Regional crisis",(IF(VLOOKUP($C152,'Regional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2.4</v>
      </c>
      <c r="K152" s="243">
        <f t="shared" si="53"/>
        <v>3.5</v>
      </c>
      <c r="L152" s="243">
        <f>IF(B152="Regional crisis",(IF(VLOOKUP($C152,'Regional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3.5</v>
      </c>
      <c r="M152" s="243">
        <f>IF(B152="Regional crisis",(IF(VLOOKUP($C152,'Regional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2.2000000000000002</v>
      </c>
      <c r="N152" s="243">
        <f t="shared" si="54"/>
        <v>2.85</v>
      </c>
      <c r="O152" s="243">
        <f t="shared" si="55"/>
        <v>2.9333333333333336</v>
      </c>
      <c r="P152" s="243">
        <f>IF(B152="Regional crisis",VLOOKUP(C152,'Regional Crises'!$B$1:$R$69,12,FALSE),VLOOKUP(E152,'Country Indicator Data'!$B$4:$I$300,8,FALSE))</f>
        <v>5</v>
      </c>
      <c r="Q152" s="243">
        <f>IF($B152="Regional crisis",((IF(VLOOKUP($C152,'Regional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3.1</v>
      </c>
      <c r="R152" s="243">
        <f t="shared" si="56"/>
        <v>4.05</v>
      </c>
      <c r="S152" s="243">
        <f>IF(B152="Regional crisis",((IF(VLOOKUP($C152,'Regional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3.6</v>
      </c>
      <c r="T152" s="243">
        <f>IF(B152="Regional crisis",((IF(VLOOKUP($C152,'Regional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2.8</v>
      </c>
      <c r="U152" s="243">
        <f>IF(B152="Regional crisis",((IF(VLOOKUP($C152,'Regional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2.4</v>
      </c>
      <c r="V152" s="243">
        <f>IF(B152="Regional crisis",((IF(VLOOKUP($C152,'Regional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3.3</v>
      </c>
      <c r="W152" s="243">
        <f t="shared" si="57"/>
        <v>3</v>
      </c>
      <c r="X152" s="243">
        <f t="shared" si="58"/>
        <v>3.3</v>
      </c>
      <c r="Y152" s="250">
        <f>IF('Core Indicators'!FC149="x","x",IF('Core Indicators'!FC149&gt;=5,5,IF('Core Indicators'!FC149&gt;=4,4,IF('Core Indicators'!FC149&gt;=3,3,IF('Core Indicators'!FC149&gt;=2,2,IF('Core Indicators'!FC149&gt;=1,1,0))))))</f>
        <v>2</v>
      </c>
      <c r="Z152" s="243">
        <f t="shared" si="59"/>
        <v>2</v>
      </c>
      <c r="AA152" s="250">
        <f>'Crisis Indicator Data'!Y149</f>
        <v>2</v>
      </c>
      <c r="AB152" s="250">
        <f>'Crisis Indicator Data'!Z149</f>
        <v>1</v>
      </c>
      <c r="AC152" s="250">
        <f>'Crisis Indicator Data'!AA149</f>
        <v>1</v>
      </c>
      <c r="AD152" s="250">
        <f>'Crisis Indicator Data'!AB149</f>
        <v>0</v>
      </c>
      <c r="AE152" s="250">
        <f t="shared" si="60"/>
        <v>2</v>
      </c>
      <c r="AF152" s="250">
        <f>'Crisis Indicator Data'!AC149</f>
        <v>0</v>
      </c>
      <c r="AG152" s="250">
        <f>'Crisis Indicator Data'!AD149</f>
        <v>1</v>
      </c>
      <c r="AH152" s="250">
        <f t="shared" si="61"/>
        <v>1</v>
      </c>
      <c r="AI152" s="250">
        <f>'Crisis Indicator Data'!AE149</f>
        <v>0</v>
      </c>
      <c r="AJ152" s="250">
        <f>'Crisis Indicator Data'!AF149</f>
        <v>0</v>
      </c>
      <c r="AK152" s="250">
        <f>'Crisis Indicator Data'!AG149</f>
        <v>2</v>
      </c>
      <c r="AL152" s="250">
        <f t="shared" si="62"/>
        <v>2</v>
      </c>
      <c r="AM152" s="243">
        <f t="shared" si="63"/>
        <v>2</v>
      </c>
      <c r="AN152" s="243">
        <f t="shared" si="64"/>
        <v>2</v>
      </c>
    </row>
    <row r="153" spans="1:40" x14ac:dyDescent="0.35">
      <c r="A153" s="152" t="str">
        <f>'Crisis Indicator Data'!A150</f>
        <v>Conflict in Ukraine</v>
      </c>
      <c r="B153" s="153" t="str">
        <f>'Crisis Indicator Data'!B150</f>
        <v>Conflict</v>
      </c>
      <c r="C153" s="153" t="str">
        <f>'Crisis Indicator Data'!C150</f>
        <v>UKR002</v>
      </c>
      <c r="D153" s="153" t="str">
        <f>'Crisis Indicator Data'!D150</f>
        <v>Ukraine</v>
      </c>
      <c r="E153" s="154" t="str">
        <f>'Crisis Indicator Data'!E150</f>
        <v>UKR</v>
      </c>
      <c r="F153" s="243">
        <f>IF(B153="Regional crisis",(IF(VLOOKUP($C153,'Regional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1.4</v>
      </c>
      <c r="G153" s="243">
        <f>IF(B153="Regional crisis",(IF(VLOOKUP($C153,'Regional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1.6</v>
      </c>
      <c r="H153" s="243">
        <f t="shared" si="52"/>
        <v>1.5</v>
      </c>
      <c r="I153" s="243">
        <f>IF(B153="Regional crisis",(IF(VLOOKUP($C153,'Regional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1.6</v>
      </c>
      <c r="J153" s="243">
        <f>IF(B153="Regional crisis",(IF(VLOOKUP($C153,'Regional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0.2</v>
      </c>
      <c r="K153" s="243">
        <f t="shared" si="53"/>
        <v>0.9</v>
      </c>
      <c r="L153" s="243">
        <f>IF(B153="Regional crisis",(IF(VLOOKUP($C153,'Regional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1.9</v>
      </c>
      <c r="M153" s="243">
        <f>IF(B153="Regional crisis",(IF(VLOOKUP($C153,'Regional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0.2</v>
      </c>
      <c r="N153" s="243">
        <f t="shared" si="54"/>
        <v>1.05</v>
      </c>
      <c r="O153" s="243">
        <f t="shared" si="55"/>
        <v>1.1500000000000001</v>
      </c>
      <c r="P153" s="243">
        <f>IF(B153="Regional crisis",VLOOKUP(C153,'Regional Crises'!$B$1:$R$69,12,FALSE),VLOOKUP(E153,'Country Indicator Data'!$B$4:$I$300,8,FALSE))</f>
        <v>3</v>
      </c>
      <c r="Q153" s="243">
        <f>IF($B153="Regional crisis",((IF(VLOOKUP($C153,'Regional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4.9000000000000004</v>
      </c>
      <c r="R153" s="243">
        <f t="shared" si="56"/>
        <v>3.95</v>
      </c>
      <c r="S153" s="243">
        <f>IF(B153="Regional crisis",((IF(VLOOKUP($C153,'Regional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3.5</v>
      </c>
      <c r="T153" s="243">
        <f>IF(B153="Regional crisis",((IF(VLOOKUP($C153,'Regional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3.2</v>
      </c>
      <c r="U153" s="243">
        <f>IF(B153="Regional crisis",((IF(VLOOKUP($C153,'Regional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1.9</v>
      </c>
      <c r="V153" s="243">
        <f>IF(B153="Regional crisis",((IF(VLOOKUP($C153,'Regional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1.9</v>
      </c>
      <c r="W153" s="243">
        <f t="shared" si="57"/>
        <v>2.6</v>
      </c>
      <c r="X153" s="243">
        <f t="shared" si="58"/>
        <v>2.6</v>
      </c>
      <c r="Y153" s="250">
        <f>IF('Core Indicators'!FC150="x","x",IF('Core Indicators'!FC150&gt;=5,5,IF('Core Indicators'!FC150&gt;=4,4,IF('Core Indicators'!FC150&gt;=3,3,IF('Core Indicators'!FC150&gt;=2,2,IF('Core Indicators'!FC150&gt;=1,1,0))))))</f>
        <v>3</v>
      </c>
      <c r="Z153" s="243">
        <f t="shared" si="59"/>
        <v>3</v>
      </c>
      <c r="AA153" s="250">
        <f>'Crisis Indicator Data'!Y150</f>
        <v>1</v>
      </c>
      <c r="AB153" s="250">
        <f>'Crisis Indicator Data'!Z150</f>
        <v>3</v>
      </c>
      <c r="AC153" s="250">
        <f>'Crisis Indicator Data'!AA150</f>
        <v>2</v>
      </c>
      <c r="AD153" s="250">
        <f>'Crisis Indicator Data'!AB150</f>
        <v>3</v>
      </c>
      <c r="AE153" s="250">
        <f t="shared" si="60"/>
        <v>4</v>
      </c>
      <c r="AF153" s="250">
        <f>'Crisis Indicator Data'!AC150</f>
        <v>3</v>
      </c>
      <c r="AG153" s="250">
        <f>'Crisis Indicator Data'!AD150</f>
        <v>3</v>
      </c>
      <c r="AH153" s="250">
        <f t="shared" si="61"/>
        <v>5</v>
      </c>
      <c r="AI153" s="250">
        <f>'Crisis Indicator Data'!AE150</f>
        <v>3</v>
      </c>
      <c r="AJ153" s="250">
        <f>'Crisis Indicator Data'!AF150</f>
        <v>3</v>
      </c>
      <c r="AK153" s="250">
        <f>'Crisis Indicator Data'!AG150</f>
        <v>3</v>
      </c>
      <c r="AL153" s="250">
        <f t="shared" si="62"/>
        <v>5</v>
      </c>
      <c r="AM153" s="243">
        <f t="shared" si="63"/>
        <v>5</v>
      </c>
      <c r="AN153" s="243">
        <f t="shared" si="64"/>
        <v>4</v>
      </c>
    </row>
    <row r="154" spans="1:40" x14ac:dyDescent="0.35">
      <c r="A154" s="152" t="str">
        <f>'Crisis Indicator Data'!A151</f>
        <v>Complex crisis in Venezuela</v>
      </c>
      <c r="B154" s="153" t="str">
        <f>'Crisis Indicator Data'!B151</f>
        <v>Complex crisis</v>
      </c>
      <c r="C154" s="153" t="str">
        <f>'Crisis Indicator Data'!C151</f>
        <v>VEN001</v>
      </c>
      <c r="D154" s="153" t="str">
        <f>'Crisis Indicator Data'!D151</f>
        <v>Venezuela</v>
      </c>
      <c r="E154" s="154" t="str">
        <f>'Crisis Indicator Data'!E151</f>
        <v>VEN</v>
      </c>
      <c r="F154" s="243">
        <f>IF(B154="Regional crisis",(IF(VLOOKUP($C154,'Regional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243">
        <f>IF(B154="Regional crisis",(IF(VLOOKUP($C154,'Regional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3.5</v>
      </c>
      <c r="H154" s="243">
        <f t="shared" si="52"/>
        <v>3</v>
      </c>
      <c r="I154" s="243">
        <f>IF(B154="Regional crisis",(IF(VLOOKUP($C154,'Regional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1.3</v>
      </c>
      <c r="J154" s="243">
        <f>IF(B154="Regional crisis",(IF(VLOOKUP($C154,'Regional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1.2</v>
      </c>
      <c r="K154" s="243">
        <f t="shared" si="53"/>
        <v>1.25</v>
      </c>
      <c r="L154" s="243">
        <f>IF(B154="Regional crisis",(IF(VLOOKUP($C154,'Regional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3.1</v>
      </c>
      <c r="M154" s="243">
        <f>IF(B154="Regional crisis",(IF(VLOOKUP($C154,'Regional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2.5</v>
      </c>
      <c r="N154" s="243">
        <f t="shared" si="54"/>
        <v>2.8</v>
      </c>
      <c r="O154" s="243">
        <f t="shared" si="55"/>
        <v>2.35</v>
      </c>
      <c r="P154" s="243">
        <f>IF(B154="Regional crisis",VLOOKUP(C154,'Regional Crises'!$B$1:$R$69,12,FALSE),VLOOKUP(E154,'Country Indicator Data'!$B$4:$I$300,8,FALSE))</f>
        <v>4</v>
      </c>
      <c r="Q154" s="243">
        <f>IF($B154="Regional crisis",((IF(VLOOKUP($C154,'Regional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2.6</v>
      </c>
      <c r="R154" s="243">
        <f t="shared" si="56"/>
        <v>3.3</v>
      </c>
      <c r="S154" s="243">
        <f>IF(B154="Regional crisis",((IF(VLOOKUP($C154,'Regional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4.2</v>
      </c>
      <c r="T154" s="243">
        <f>IF(B154="Regional crisis",((IF(VLOOKUP($C154,'Regional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4.8</v>
      </c>
      <c r="U154" s="243">
        <f>IF(B154="Regional crisis",((IF(VLOOKUP($C154,'Regional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4.0999999999999996</v>
      </c>
      <c r="V154" s="243">
        <f>IF(B154="Regional crisis",((IF(VLOOKUP($C154,'Regional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4.2</v>
      </c>
      <c r="W154" s="243">
        <f t="shared" si="57"/>
        <v>4.3</v>
      </c>
      <c r="X154" s="243">
        <f t="shared" si="58"/>
        <v>3.3</v>
      </c>
      <c r="Y154" s="250">
        <f>IF('Core Indicators'!FC151="x","x",IF('Core Indicators'!FC151&gt;=5,5,IF('Core Indicators'!FC151&gt;=4,4,IF('Core Indicators'!FC151&gt;=3,3,IF('Core Indicators'!FC151&gt;=2,2,IF('Core Indicators'!FC151&gt;=1,1,0))))))</f>
        <v>5</v>
      </c>
      <c r="Z154" s="243">
        <f t="shared" si="59"/>
        <v>5</v>
      </c>
      <c r="AA154" s="250">
        <f>'Crisis Indicator Data'!Y151</f>
        <v>2</v>
      </c>
      <c r="AB154" s="250">
        <f>'Crisis Indicator Data'!Z151</f>
        <v>2</v>
      </c>
      <c r="AC154" s="250">
        <f>'Crisis Indicator Data'!AA151</f>
        <v>2</v>
      </c>
      <c r="AD154" s="250">
        <f>'Crisis Indicator Data'!AB151</f>
        <v>0</v>
      </c>
      <c r="AE154" s="250">
        <f t="shared" si="60"/>
        <v>3</v>
      </c>
      <c r="AF154" s="250">
        <f>'Crisis Indicator Data'!AC151</f>
        <v>2</v>
      </c>
      <c r="AG154" s="250">
        <f>'Crisis Indicator Data'!AD151</f>
        <v>3</v>
      </c>
      <c r="AH154" s="250">
        <f t="shared" si="61"/>
        <v>5</v>
      </c>
      <c r="AI154" s="250">
        <f>'Crisis Indicator Data'!AE151</f>
        <v>3</v>
      </c>
      <c r="AJ154" s="250">
        <f>'Crisis Indicator Data'!AF151</f>
        <v>0</v>
      </c>
      <c r="AK154" s="250">
        <f>'Crisis Indicator Data'!AG151</f>
        <v>3</v>
      </c>
      <c r="AL154" s="250">
        <f t="shared" si="62"/>
        <v>4</v>
      </c>
      <c r="AM154" s="243">
        <f t="shared" si="63"/>
        <v>4</v>
      </c>
      <c r="AN154" s="243">
        <f t="shared" si="64"/>
        <v>4.5</v>
      </c>
    </row>
    <row r="155" spans="1:40" x14ac:dyDescent="0.35">
      <c r="A155" s="152" t="str">
        <f>'Crisis Indicator Data'!A152</f>
        <v>Conflict in Yemen</v>
      </c>
      <c r="B155" s="153" t="str">
        <f>'Crisis Indicator Data'!B152</f>
        <v>Complex crisis</v>
      </c>
      <c r="C155" s="153" t="str">
        <f>'Crisis Indicator Data'!C152</f>
        <v>YEM001</v>
      </c>
      <c r="D155" s="153" t="str">
        <f>'Crisis Indicator Data'!D152</f>
        <v>Yemen</v>
      </c>
      <c r="E155" s="154" t="str">
        <f>'Crisis Indicator Data'!E152</f>
        <v>YEM</v>
      </c>
      <c r="F155" s="243">
        <f>IF(B155="Regional crisis",(IF(VLOOKUP($C155,'Regional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4.3</v>
      </c>
      <c r="G155" s="243">
        <f>IF(B155="Regional crisis",(IF(VLOOKUP($C155,'Regional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4.3</v>
      </c>
      <c r="H155" s="243">
        <f t="shared" si="52"/>
        <v>4.3</v>
      </c>
      <c r="I155" s="243">
        <f>IF(B155="Regional crisis",(IF(VLOOKUP($C155,'Regional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3.1</v>
      </c>
      <c r="J155" s="243">
        <f>IF(B155="Regional crisis",(IF(VLOOKUP($C155,'Regional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243">
        <f t="shared" si="53"/>
        <v>1.55</v>
      </c>
      <c r="L155" s="243">
        <f>IF(B155="Regional crisis",(IF(VLOOKUP($C155,'Regional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5</v>
      </c>
      <c r="M155" s="243">
        <f>IF(B155="Regional crisis",(IF(VLOOKUP($C155,'Regional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1.5</v>
      </c>
      <c r="N155" s="243">
        <f t="shared" si="54"/>
        <v>3.25</v>
      </c>
      <c r="O155" s="243">
        <f t="shared" si="55"/>
        <v>3.0333333333333332</v>
      </c>
      <c r="P155" s="243">
        <f>IF(B155="Regional crisis",VLOOKUP(C155,'Regional Crises'!$B$1:$R$69,12,FALSE),VLOOKUP(E155,'Country Indicator Data'!$B$4:$I$300,8,FALSE))</f>
        <v>5</v>
      </c>
      <c r="Q155" s="243">
        <f>IF($B155="Regional crisis",((IF(VLOOKUP($C155,'Regional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3.6</v>
      </c>
      <c r="R155" s="243">
        <f t="shared" si="56"/>
        <v>4.3</v>
      </c>
      <c r="S155" s="243">
        <f>IF(B155="Regional crisis",((IF(VLOOKUP($C155,'Regional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4.3</v>
      </c>
      <c r="T155" s="243">
        <f>IF(B155="Regional crisis",((IF(VLOOKUP($C155,'Regional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4.3</v>
      </c>
      <c r="U155" s="243">
        <f>IF(B155="Regional crisis",((IF(VLOOKUP($C155,'Regional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4.4000000000000004</v>
      </c>
      <c r="V155" s="243">
        <f>IF(B155="Regional crisis",((IF(VLOOKUP($C155,'Regional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4.5</v>
      </c>
      <c r="W155" s="243">
        <f t="shared" si="57"/>
        <v>4.4000000000000004</v>
      </c>
      <c r="X155" s="243">
        <f t="shared" si="58"/>
        <v>3.9</v>
      </c>
      <c r="Y155" s="250">
        <f>IF('Core Indicators'!FC152="x","x",IF('Core Indicators'!FC152&gt;=5,5,IF('Core Indicators'!FC152&gt;=4,4,IF('Core Indicators'!FC152&gt;=3,3,IF('Core Indicators'!FC152&gt;=2,2,IF('Core Indicators'!FC152&gt;=1,1,0))))))</f>
        <v>5</v>
      </c>
      <c r="Z155" s="243">
        <f t="shared" si="59"/>
        <v>5</v>
      </c>
      <c r="AA155" s="250">
        <f>'Crisis Indicator Data'!Y152</f>
        <v>1</v>
      </c>
      <c r="AB155" s="250">
        <f>'Crisis Indicator Data'!Z152</f>
        <v>3</v>
      </c>
      <c r="AC155" s="250">
        <f>'Crisis Indicator Data'!AA152</f>
        <v>3</v>
      </c>
      <c r="AD155" s="250">
        <f>'Crisis Indicator Data'!AB152</f>
        <v>2</v>
      </c>
      <c r="AE155" s="250">
        <f t="shared" si="60"/>
        <v>4</v>
      </c>
      <c r="AF155" s="250">
        <f>'Crisis Indicator Data'!AC152</f>
        <v>2</v>
      </c>
      <c r="AG155" s="250">
        <f>'Crisis Indicator Data'!AD152</f>
        <v>3</v>
      </c>
      <c r="AH155" s="250">
        <f t="shared" si="61"/>
        <v>5</v>
      </c>
      <c r="AI155" s="250">
        <f>'Crisis Indicator Data'!AE152</f>
        <v>3</v>
      </c>
      <c r="AJ155" s="250">
        <f>'Crisis Indicator Data'!AF152</f>
        <v>2</v>
      </c>
      <c r="AK155" s="250">
        <f>'Crisis Indicator Data'!AG152</f>
        <v>3</v>
      </c>
      <c r="AL155" s="250">
        <f t="shared" si="62"/>
        <v>5</v>
      </c>
      <c r="AM155" s="243">
        <f t="shared" si="63"/>
        <v>5</v>
      </c>
      <c r="AN155" s="243">
        <f t="shared" si="64"/>
        <v>5</v>
      </c>
    </row>
    <row r="156" spans="1:40" x14ac:dyDescent="0.35">
      <c r="A156" s="152" t="str">
        <f>'Crisis Indicator Data'!A153</f>
        <v>Mixed migration flows in Yemen</v>
      </c>
      <c r="B156" s="153" t="str">
        <f>'Crisis Indicator Data'!B153</f>
        <v>International displacement</v>
      </c>
      <c r="C156" s="153" t="str">
        <f>'Crisis Indicator Data'!C153</f>
        <v>YEM002</v>
      </c>
      <c r="D156" s="153" t="str">
        <f>'Crisis Indicator Data'!D153</f>
        <v>Yemen</v>
      </c>
      <c r="E156" s="154" t="str">
        <f>'Crisis Indicator Data'!E153</f>
        <v>YEM</v>
      </c>
      <c r="F156" s="243">
        <f>IF(B156="Regional crisis",(IF(VLOOKUP($C156,'Regional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4.3</v>
      </c>
      <c r="G156" s="243">
        <f>IF(B156="Regional crisis",(IF(VLOOKUP($C156,'Regional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4.3</v>
      </c>
      <c r="H156" s="243">
        <f t="shared" si="52"/>
        <v>4.3</v>
      </c>
      <c r="I156" s="243">
        <f>IF(B156="Regional crisis",(IF(VLOOKUP($C156,'Regional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3.1</v>
      </c>
      <c r="J156" s="243">
        <f>IF(B156="Regional crisis",(IF(VLOOKUP($C156,'Regional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v>
      </c>
      <c r="K156" s="243">
        <f t="shared" si="53"/>
        <v>1.55</v>
      </c>
      <c r="L156" s="243">
        <f>IF(B156="Regional crisis",(IF(VLOOKUP($C156,'Regional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5</v>
      </c>
      <c r="M156" s="243">
        <f>IF(B156="Regional crisis",(IF(VLOOKUP($C156,'Regional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1.5</v>
      </c>
      <c r="N156" s="243">
        <f t="shared" si="54"/>
        <v>3.25</v>
      </c>
      <c r="O156" s="243">
        <f t="shared" si="55"/>
        <v>3.0333333333333332</v>
      </c>
      <c r="P156" s="243">
        <f>IF(B156="Regional crisis",VLOOKUP(C156,'Regional Crises'!$B$1:$R$69,12,FALSE),VLOOKUP(E156,'Country Indicator Data'!$B$4:$I$300,8,FALSE))</f>
        <v>5</v>
      </c>
      <c r="Q156" s="243">
        <f>IF($B156="Regional crisis",((IF(VLOOKUP($C156,'Regional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3.6</v>
      </c>
      <c r="R156" s="243">
        <f t="shared" si="56"/>
        <v>4.3</v>
      </c>
      <c r="S156" s="243">
        <f>IF(B156="Regional crisis",((IF(VLOOKUP($C156,'Regional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4.3</v>
      </c>
      <c r="T156" s="243">
        <f>IF(B156="Regional crisis",((IF(VLOOKUP($C156,'Regional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4.3</v>
      </c>
      <c r="U156" s="243">
        <f>IF(B156="Regional crisis",((IF(VLOOKUP($C156,'Regional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4.4000000000000004</v>
      </c>
      <c r="V156" s="243">
        <f>IF(B156="Regional crisis",((IF(VLOOKUP($C156,'Regional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4.5</v>
      </c>
      <c r="W156" s="243">
        <f t="shared" si="57"/>
        <v>4.4000000000000004</v>
      </c>
      <c r="X156" s="243">
        <f t="shared" si="58"/>
        <v>3.9</v>
      </c>
      <c r="Y156" s="250">
        <f>IF('Core Indicators'!FC153="x","x",IF('Core Indicators'!FC153&gt;=5,5,IF('Core Indicators'!FC153&gt;=4,4,IF('Core Indicators'!FC153&gt;=3,3,IF('Core Indicators'!FC153&gt;=2,2,IF('Core Indicators'!FC153&gt;=1,1,0))))))</f>
        <v>2</v>
      </c>
      <c r="Z156" s="243">
        <f t="shared" si="59"/>
        <v>2</v>
      </c>
      <c r="AA156" s="250">
        <f>'Crisis Indicator Data'!Y153</f>
        <v>1</v>
      </c>
      <c r="AB156" s="250">
        <f>'Crisis Indicator Data'!Z153</f>
        <v>3</v>
      </c>
      <c r="AC156" s="250">
        <f>'Crisis Indicator Data'!AA153</f>
        <v>3</v>
      </c>
      <c r="AD156" s="250">
        <f>'Crisis Indicator Data'!AB153</f>
        <v>2</v>
      </c>
      <c r="AE156" s="250">
        <f t="shared" si="60"/>
        <v>4</v>
      </c>
      <c r="AF156" s="250">
        <f>'Crisis Indicator Data'!AC153</f>
        <v>2</v>
      </c>
      <c r="AG156" s="250">
        <f>'Crisis Indicator Data'!AD153</f>
        <v>3</v>
      </c>
      <c r="AH156" s="250">
        <f t="shared" si="61"/>
        <v>5</v>
      </c>
      <c r="AI156" s="250">
        <f>'Crisis Indicator Data'!AE153</f>
        <v>3</v>
      </c>
      <c r="AJ156" s="250">
        <f>'Crisis Indicator Data'!AF153</f>
        <v>2</v>
      </c>
      <c r="AK156" s="250">
        <f>'Crisis Indicator Data'!AG153</f>
        <v>3</v>
      </c>
      <c r="AL156" s="250">
        <f t="shared" si="62"/>
        <v>5</v>
      </c>
      <c r="AM156" s="243">
        <f t="shared" si="63"/>
        <v>5</v>
      </c>
      <c r="AN156" s="243">
        <f t="shared" si="64"/>
        <v>3.5</v>
      </c>
    </row>
    <row r="157" spans="1:40" x14ac:dyDescent="0.35">
      <c r="A157" s="152" t="str">
        <f>'Crisis Indicator Data'!A154</f>
        <v>Drought in Zambia</v>
      </c>
      <c r="B157" s="153" t="str">
        <f>'Crisis Indicator Data'!B154</f>
        <v>Drought</v>
      </c>
      <c r="C157" s="153" t="str">
        <f>'Crisis Indicator Data'!C154</f>
        <v>ZMB002</v>
      </c>
      <c r="D157" s="153" t="str">
        <f>'Crisis Indicator Data'!D154</f>
        <v>Zambia</v>
      </c>
      <c r="E157" s="154" t="str">
        <f>'Crisis Indicator Data'!E154</f>
        <v>ZMB</v>
      </c>
      <c r="F157" s="243">
        <f>IF(B157="Regional crisis",(IF(VLOOKUP($C157,'Regional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2.1</v>
      </c>
      <c r="G157" s="243">
        <f>IF(B157="Regional crisis",(IF(VLOOKUP($C157,'Regional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2.1</v>
      </c>
      <c r="H157" s="243">
        <f t="shared" si="52"/>
        <v>2.1</v>
      </c>
      <c r="I157" s="243">
        <f>IF(B157="Regional crisis",(IF(VLOOKUP($C157,'Regional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3.5</v>
      </c>
      <c r="J157" s="243">
        <f>IF(B157="Regional crisis",(IF(VLOOKUP($C157,'Regional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243">
        <f t="shared" si="53"/>
        <v>1.75</v>
      </c>
      <c r="L157" s="243">
        <f>IF(B157="Regional crisis",(IF(VLOOKUP($C157,'Regional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3.6</v>
      </c>
      <c r="M157" s="243">
        <f>IF(B157="Regional crisis",(IF(VLOOKUP($C157,'Regional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4</v>
      </c>
      <c r="N157" s="243">
        <f t="shared" si="54"/>
        <v>3.8</v>
      </c>
      <c r="O157" s="243">
        <f t="shared" si="55"/>
        <v>2.5500000000000003</v>
      </c>
      <c r="P157" s="243">
        <f>IF(B157="Regional crisis",VLOOKUP(C157,'Regional Crises'!$B$1:$R$69,12,FALSE),VLOOKUP(E157,'Country Indicator Data'!$B$4:$I$300,8,FALSE))</f>
        <v>0</v>
      </c>
      <c r="Q157" s="243">
        <f>IF($B157="Regional crisis",((IF(VLOOKUP($C157,'Regional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0</v>
      </c>
      <c r="R157" s="243">
        <f t="shared" si="56"/>
        <v>0</v>
      </c>
      <c r="S157" s="243">
        <f>IF(B157="Regional crisis",((IF(VLOOKUP($C157,'Regional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3.3</v>
      </c>
      <c r="T157" s="243">
        <f>IF(B157="Regional crisis",((IF(VLOOKUP($C157,'Regional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v>
      </c>
      <c r="U157" s="243">
        <f>IF(B157="Regional crisis",((IF(VLOOKUP($C157,'Regional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2.9</v>
      </c>
      <c r="V157" s="243">
        <f>IF(B157="Regional crisis",((IF(VLOOKUP($C157,'Regional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2.2999999999999998</v>
      </c>
      <c r="W157" s="243">
        <f t="shared" si="57"/>
        <v>2.9</v>
      </c>
      <c r="X157" s="243">
        <f t="shared" si="58"/>
        <v>1.8</v>
      </c>
      <c r="Y157" s="250">
        <f>IF('Core Indicators'!FC154="x","x",IF('Core Indicators'!FC154&gt;=5,5,IF('Core Indicators'!FC154&gt;=4,4,IF('Core Indicators'!FC154&gt;=3,3,IF('Core Indicators'!FC154&gt;=2,2,IF('Core Indicators'!FC154&gt;=1,1,0))))))</f>
        <v>3</v>
      </c>
      <c r="Z157" s="243">
        <f t="shared" si="59"/>
        <v>3</v>
      </c>
      <c r="AA157" s="250">
        <f>'Crisis Indicator Data'!Y154</f>
        <v>0</v>
      </c>
      <c r="AB157" s="250">
        <f>'Crisis Indicator Data'!Z154</f>
        <v>0</v>
      </c>
      <c r="AC157" s="250">
        <f>'Crisis Indicator Data'!AA154</f>
        <v>0</v>
      </c>
      <c r="AD157" s="250">
        <f>'Crisis Indicator Data'!AB154</f>
        <v>0</v>
      </c>
      <c r="AE157" s="250">
        <f t="shared" si="60"/>
        <v>0</v>
      </c>
      <c r="AF157" s="250">
        <f>'Crisis Indicator Data'!AC154</f>
        <v>0</v>
      </c>
      <c r="AG157" s="250">
        <f>'Crisis Indicator Data'!AD154</f>
        <v>0</v>
      </c>
      <c r="AH157" s="250">
        <f t="shared" si="61"/>
        <v>0</v>
      </c>
      <c r="AI157" s="250">
        <f>'Crisis Indicator Data'!AE154</f>
        <v>0</v>
      </c>
      <c r="AJ157" s="250">
        <f>'Crisis Indicator Data'!AF154</f>
        <v>0</v>
      </c>
      <c r="AK157" s="250">
        <f>'Crisis Indicator Data'!AG154</f>
        <v>3</v>
      </c>
      <c r="AL157" s="250">
        <f t="shared" si="62"/>
        <v>3</v>
      </c>
      <c r="AM157" s="243">
        <f t="shared" si="63"/>
        <v>1</v>
      </c>
      <c r="AN157" s="243">
        <f t="shared" si="64"/>
        <v>2</v>
      </c>
    </row>
    <row r="158" spans="1:40" x14ac:dyDescent="0.35">
      <c r="A158" s="152" t="str">
        <f>'Crisis Indicator Data'!A155</f>
        <v>Complex crisis in Zimbabwe</v>
      </c>
      <c r="B158" s="153" t="str">
        <f>'Crisis Indicator Data'!B155</f>
        <v>Complex crisis</v>
      </c>
      <c r="C158" s="153" t="str">
        <f>'Crisis Indicator Data'!C155</f>
        <v>ZWE001</v>
      </c>
      <c r="D158" s="153" t="str">
        <f>'Crisis Indicator Data'!D155</f>
        <v>Zimbabwe</v>
      </c>
      <c r="E158" s="154" t="str">
        <f>'Crisis Indicator Data'!E155</f>
        <v>ZWE</v>
      </c>
      <c r="F158" s="243">
        <f>IF(B158="Regional crisis",(IF(VLOOKUP($C158,'Regional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5</v>
      </c>
      <c r="G158" s="243">
        <f>IF(B158="Regional crisis",(IF(VLOOKUP($C158,'Regional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2.8</v>
      </c>
      <c r="H158" s="243">
        <f t="shared" si="52"/>
        <v>3.9</v>
      </c>
      <c r="I158" s="243">
        <f>IF(B158="Regional crisis",(IF(VLOOKUP($C158,'Regional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1.5</v>
      </c>
      <c r="J158" s="243">
        <f>IF(B158="Regional crisis",(IF(VLOOKUP($C158,'Regional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0.3</v>
      </c>
      <c r="K158" s="243">
        <f t="shared" si="53"/>
        <v>0.9</v>
      </c>
      <c r="L158" s="243">
        <f>IF(B158="Regional crisis",(IF(VLOOKUP($C158,'Regional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3.5</v>
      </c>
      <c r="M158" s="243">
        <f>IF(B158="Regional crisis",(IF(VLOOKUP($C158,'Regional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3.2</v>
      </c>
      <c r="N158" s="243">
        <f t="shared" si="54"/>
        <v>3.35</v>
      </c>
      <c r="O158" s="243">
        <f t="shared" si="55"/>
        <v>2.7166666666666668</v>
      </c>
      <c r="P158" s="243">
        <f>IF(B158="Regional crisis",VLOOKUP(C158,'Regional Crises'!$B$1:$R$69,12,FALSE),VLOOKUP(E158,'Country Indicator Data'!$B$4:$I$300,8,FALSE))</f>
        <v>3</v>
      </c>
      <c r="Q158" s="243">
        <f>IF($B158="Regional crisis",((IF(VLOOKUP($C158,'Regional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1.7</v>
      </c>
      <c r="R158" s="243">
        <f t="shared" si="56"/>
        <v>2.35</v>
      </c>
      <c r="S158" s="243">
        <f>IF(B158="Regional crisis",((IF(VLOOKUP($C158,'Regional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3.8</v>
      </c>
      <c r="T158" s="243">
        <f>IF(B158="Regional crisis",((IF(VLOOKUP($C158,'Regional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3.8</v>
      </c>
      <c r="U158" s="243">
        <f>IF(B158="Regional crisis",((IF(VLOOKUP($C158,'Regional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3.4</v>
      </c>
      <c r="V158" s="243">
        <f>IF(B158="Regional crisis",((IF(VLOOKUP($C158,'Regional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3.6</v>
      </c>
      <c r="W158" s="243">
        <f t="shared" si="57"/>
        <v>3.7</v>
      </c>
      <c r="X158" s="243">
        <f t="shared" si="58"/>
        <v>2.9</v>
      </c>
      <c r="Y158" s="250">
        <f>IF('Core Indicators'!FC155="x","x",IF('Core Indicators'!FC155&gt;=5,5,IF('Core Indicators'!FC155&gt;=4,4,IF('Core Indicators'!FC155&gt;=3,3,IF('Core Indicators'!FC155&gt;=2,2,IF('Core Indicators'!FC155&gt;=1,1,0))))))</f>
        <v>4</v>
      </c>
      <c r="Z158" s="243">
        <f t="shared" si="59"/>
        <v>4</v>
      </c>
      <c r="AA158" s="250">
        <f>'Crisis Indicator Data'!Y155</f>
        <v>1</v>
      </c>
      <c r="AB158" s="250">
        <f>'Crisis Indicator Data'!Z155</f>
        <v>1</v>
      </c>
      <c r="AC158" s="250">
        <f>'Crisis Indicator Data'!AA155</f>
        <v>1</v>
      </c>
      <c r="AD158" s="250">
        <f>'Crisis Indicator Data'!AB155</f>
        <v>0</v>
      </c>
      <c r="AE158" s="250">
        <f t="shared" si="60"/>
        <v>2</v>
      </c>
      <c r="AF158" s="250">
        <f>'Crisis Indicator Data'!AC155</f>
        <v>0</v>
      </c>
      <c r="AG158" s="250">
        <f>'Crisis Indicator Data'!AD155</f>
        <v>0</v>
      </c>
      <c r="AH158" s="250">
        <f t="shared" si="61"/>
        <v>0</v>
      </c>
      <c r="AI158" s="250">
        <f>'Crisis Indicator Data'!AE155</f>
        <v>0</v>
      </c>
      <c r="AJ158" s="250">
        <f>'Crisis Indicator Data'!AF155</f>
        <v>2</v>
      </c>
      <c r="AK158" s="250">
        <f>'Crisis Indicator Data'!AG155</f>
        <v>1</v>
      </c>
      <c r="AL158" s="250">
        <f t="shared" si="62"/>
        <v>3</v>
      </c>
      <c r="AM158" s="243">
        <f t="shared" si="63"/>
        <v>2</v>
      </c>
      <c r="AN158" s="243">
        <f t="shared" si="64"/>
        <v>3</v>
      </c>
    </row>
  </sheetData>
  <mergeCells count="1">
    <mergeCell ref="A1:AN1"/>
  </mergeCells>
  <conditionalFormatting sqref="AN6:AN250">
    <cfRule type="cellIs" dxfId="364" priority="107" stopIfTrue="1" operator="between">
      <formula>4</formula>
      <formula>5</formula>
    </cfRule>
    <cfRule type="cellIs" dxfId="363" priority="108" stopIfTrue="1" operator="between">
      <formula>3</formula>
      <formula>4</formula>
    </cfRule>
    <cfRule type="cellIs" dxfId="362" priority="109" stopIfTrue="1" operator="between">
      <formula>2</formula>
      <formula>3</formula>
    </cfRule>
    <cfRule type="cellIs" dxfId="361" priority="110" stopIfTrue="1" operator="between">
      <formula>1</formula>
      <formula>2</formula>
    </cfRule>
    <cfRule type="cellIs" dxfId="360" priority="111" stopIfTrue="1" operator="between">
      <formula>0</formula>
      <formula>1</formula>
    </cfRule>
  </conditionalFormatting>
  <conditionalFormatting sqref="AM6:AM250">
    <cfRule type="cellIs" dxfId="359" priority="102" stopIfTrue="1" operator="between">
      <formula>4</formula>
      <formula>5</formula>
    </cfRule>
    <cfRule type="cellIs" dxfId="358" priority="103" stopIfTrue="1" operator="between">
      <formula>3</formula>
      <formula>4</formula>
    </cfRule>
    <cfRule type="cellIs" dxfId="357" priority="104" stopIfTrue="1" operator="between">
      <formula>2</formula>
      <formula>3</formula>
    </cfRule>
    <cfRule type="cellIs" dxfId="356" priority="105" stopIfTrue="1" operator="between">
      <formula>1</formula>
      <formula>2</formula>
    </cfRule>
    <cfRule type="cellIs" dxfId="355" priority="106" stopIfTrue="1" operator="between">
      <formula>0</formula>
      <formula>1</formula>
    </cfRule>
  </conditionalFormatting>
  <conditionalFormatting sqref="Z6:Z250">
    <cfRule type="cellIs" dxfId="354" priority="97" stopIfTrue="1" operator="between">
      <formula>4</formula>
      <formula>5</formula>
    </cfRule>
    <cfRule type="cellIs" dxfId="353" priority="98" stopIfTrue="1" operator="between">
      <formula>3</formula>
      <formula>4</formula>
    </cfRule>
    <cfRule type="cellIs" dxfId="352" priority="99" stopIfTrue="1" operator="between">
      <formula>2</formula>
      <formula>3</formula>
    </cfRule>
    <cfRule type="cellIs" dxfId="351" priority="100" stopIfTrue="1" operator="between">
      <formula>1</formula>
      <formula>2</formula>
    </cfRule>
    <cfRule type="cellIs" dxfId="350" priority="101" stopIfTrue="1" operator="between">
      <formula>0</formula>
      <formula>1</formula>
    </cfRule>
  </conditionalFormatting>
  <conditionalFormatting sqref="X6:X250">
    <cfRule type="cellIs" dxfId="349" priority="92" stopIfTrue="1" operator="between">
      <formula>4</formula>
      <formula>5</formula>
    </cfRule>
    <cfRule type="cellIs" dxfId="348" priority="93" stopIfTrue="1" operator="between">
      <formula>3</formula>
      <formula>4</formula>
    </cfRule>
    <cfRule type="cellIs" dxfId="347" priority="94" stopIfTrue="1" operator="between">
      <formula>2</formula>
      <formula>3</formula>
    </cfRule>
    <cfRule type="cellIs" dxfId="346" priority="95" stopIfTrue="1" operator="between">
      <formula>1</formula>
      <formula>2</formula>
    </cfRule>
    <cfRule type="cellIs" dxfId="345" priority="96" stopIfTrue="1" operator="between">
      <formula>0</formula>
      <formula>1</formula>
    </cfRule>
  </conditionalFormatting>
  <conditionalFormatting sqref="W6:W250">
    <cfRule type="cellIs" dxfId="344" priority="87" stopIfTrue="1" operator="between">
      <formula>4</formula>
      <formula>5</formula>
    </cfRule>
    <cfRule type="cellIs" dxfId="343" priority="88" stopIfTrue="1" operator="between">
      <formula>3</formula>
      <formula>4</formula>
    </cfRule>
    <cfRule type="cellIs" dxfId="342" priority="89" stopIfTrue="1" operator="between">
      <formula>2</formula>
      <formula>3</formula>
    </cfRule>
    <cfRule type="cellIs" dxfId="341" priority="90" stopIfTrue="1" operator="between">
      <formula>1</formula>
      <formula>2</formula>
    </cfRule>
    <cfRule type="cellIs" dxfId="340" priority="91" stopIfTrue="1" operator="between">
      <formula>0</formula>
      <formula>1</formula>
    </cfRule>
  </conditionalFormatting>
  <conditionalFormatting sqref="V6:V250">
    <cfRule type="cellIs" dxfId="339" priority="82" stopIfTrue="1" operator="between">
      <formula>4</formula>
      <formula>5</formula>
    </cfRule>
    <cfRule type="cellIs" dxfId="338" priority="83" stopIfTrue="1" operator="between">
      <formula>3</formula>
      <formula>4</formula>
    </cfRule>
    <cfRule type="cellIs" dxfId="337" priority="84" stopIfTrue="1" operator="between">
      <formula>2</formula>
      <formula>3</formula>
    </cfRule>
    <cfRule type="cellIs" dxfId="336" priority="85" stopIfTrue="1" operator="between">
      <formula>1</formula>
      <formula>2</formula>
    </cfRule>
    <cfRule type="cellIs" dxfId="335" priority="86" stopIfTrue="1" operator="between">
      <formula>0</formula>
      <formula>1</formula>
    </cfRule>
  </conditionalFormatting>
  <conditionalFormatting sqref="U6:U250">
    <cfRule type="cellIs" dxfId="334" priority="77" stopIfTrue="1" operator="between">
      <formula>4</formula>
      <formula>5</formula>
    </cfRule>
    <cfRule type="cellIs" dxfId="333" priority="78" stopIfTrue="1" operator="between">
      <formula>3</formula>
      <formula>4</formula>
    </cfRule>
    <cfRule type="cellIs" dxfId="332" priority="79" stopIfTrue="1" operator="between">
      <formula>2</formula>
      <formula>3</formula>
    </cfRule>
    <cfRule type="cellIs" dxfId="331" priority="80" stopIfTrue="1" operator="between">
      <formula>1</formula>
      <formula>2</formula>
    </cfRule>
    <cfRule type="cellIs" dxfId="330" priority="81" stopIfTrue="1" operator="between">
      <formula>0</formula>
      <formula>1</formula>
    </cfRule>
  </conditionalFormatting>
  <conditionalFormatting sqref="T6:T250">
    <cfRule type="cellIs" dxfId="329" priority="72" stopIfTrue="1" operator="between">
      <formula>4</formula>
      <formula>5</formula>
    </cfRule>
    <cfRule type="cellIs" dxfId="328" priority="73" stopIfTrue="1" operator="between">
      <formula>3</formula>
      <formula>4</formula>
    </cfRule>
    <cfRule type="cellIs" dxfId="327" priority="74" stopIfTrue="1" operator="between">
      <formula>2</formula>
      <formula>3</formula>
    </cfRule>
    <cfRule type="cellIs" dxfId="326" priority="75" stopIfTrue="1" operator="between">
      <formula>1</formula>
      <formula>2</formula>
    </cfRule>
    <cfRule type="cellIs" dxfId="325" priority="76" stopIfTrue="1" operator="between">
      <formula>0</formula>
      <formula>1</formula>
    </cfRule>
  </conditionalFormatting>
  <conditionalFormatting sqref="S6:S250">
    <cfRule type="cellIs" dxfId="324" priority="67" stopIfTrue="1" operator="between">
      <formula>4</formula>
      <formula>5</formula>
    </cfRule>
    <cfRule type="cellIs" dxfId="323" priority="68" stopIfTrue="1" operator="between">
      <formula>3</formula>
      <formula>4</formula>
    </cfRule>
    <cfRule type="cellIs" dxfId="322" priority="69" stopIfTrue="1" operator="between">
      <formula>2</formula>
      <formula>3</formula>
    </cfRule>
    <cfRule type="cellIs" dxfId="321" priority="70" stopIfTrue="1" operator="between">
      <formula>1</formula>
      <formula>2</formula>
    </cfRule>
    <cfRule type="cellIs" dxfId="320" priority="71" stopIfTrue="1" operator="between">
      <formula>0</formula>
      <formula>1</formula>
    </cfRule>
  </conditionalFormatting>
  <conditionalFormatting sqref="R6:R250">
    <cfRule type="cellIs" dxfId="319" priority="62" stopIfTrue="1" operator="between">
      <formula>4</formula>
      <formula>5</formula>
    </cfRule>
    <cfRule type="cellIs" dxfId="318" priority="63" stopIfTrue="1" operator="between">
      <formula>3</formula>
      <formula>4</formula>
    </cfRule>
    <cfRule type="cellIs" dxfId="317" priority="64" stopIfTrue="1" operator="between">
      <formula>2</formula>
      <formula>3</formula>
    </cfRule>
    <cfRule type="cellIs" dxfId="316" priority="65" stopIfTrue="1" operator="between">
      <formula>1</formula>
      <formula>2</formula>
    </cfRule>
    <cfRule type="cellIs" dxfId="315" priority="66" stopIfTrue="1" operator="between">
      <formula>0</formula>
      <formula>1</formula>
    </cfRule>
  </conditionalFormatting>
  <conditionalFormatting sqref="Q6:Q250">
    <cfRule type="cellIs" dxfId="314" priority="57" stopIfTrue="1" operator="between">
      <formula>4</formula>
      <formula>5</formula>
    </cfRule>
    <cfRule type="cellIs" dxfId="313" priority="58" stopIfTrue="1" operator="between">
      <formula>3</formula>
      <formula>4</formula>
    </cfRule>
    <cfRule type="cellIs" dxfId="312" priority="59" stopIfTrue="1" operator="between">
      <formula>2</formula>
      <formula>3</formula>
    </cfRule>
    <cfRule type="cellIs" dxfId="311" priority="60" stopIfTrue="1" operator="between">
      <formula>1</formula>
      <formula>2</formula>
    </cfRule>
    <cfRule type="cellIs" dxfId="310" priority="61" stopIfTrue="1" operator="between">
      <formula>0</formula>
      <formula>1</formula>
    </cfRule>
  </conditionalFormatting>
  <conditionalFormatting sqref="P6:P250">
    <cfRule type="cellIs" dxfId="309" priority="52" stopIfTrue="1" operator="between">
      <formula>4</formula>
      <formula>5</formula>
    </cfRule>
    <cfRule type="cellIs" dxfId="308" priority="53" stopIfTrue="1" operator="between">
      <formula>3</formula>
      <formula>4</formula>
    </cfRule>
    <cfRule type="cellIs" dxfId="307" priority="54" stopIfTrue="1" operator="between">
      <formula>2</formula>
      <formula>3</formula>
    </cfRule>
    <cfRule type="cellIs" dxfId="306" priority="55" stopIfTrue="1" operator="between">
      <formula>1</formula>
      <formula>2</formula>
    </cfRule>
    <cfRule type="cellIs" dxfId="305" priority="56" stopIfTrue="1" operator="between">
      <formula>0</formula>
      <formula>1</formula>
    </cfRule>
  </conditionalFormatting>
  <conditionalFormatting sqref="O6:O250">
    <cfRule type="cellIs" dxfId="304" priority="47" stopIfTrue="1" operator="between">
      <formula>4</formula>
      <formula>5</formula>
    </cfRule>
    <cfRule type="cellIs" dxfId="303" priority="48" stopIfTrue="1" operator="between">
      <formula>3</formula>
      <formula>4</formula>
    </cfRule>
    <cfRule type="cellIs" dxfId="302" priority="49" stopIfTrue="1" operator="between">
      <formula>2</formula>
      <formula>3</formula>
    </cfRule>
    <cfRule type="cellIs" dxfId="301" priority="50" stopIfTrue="1" operator="between">
      <formula>1</formula>
      <formula>2</formula>
    </cfRule>
    <cfRule type="cellIs" dxfId="300" priority="51" stopIfTrue="1" operator="between">
      <formula>0</formula>
      <formula>1</formula>
    </cfRule>
  </conditionalFormatting>
  <conditionalFormatting sqref="N6:N250">
    <cfRule type="cellIs" dxfId="299" priority="42" stopIfTrue="1" operator="between">
      <formula>4</formula>
      <formula>5</formula>
    </cfRule>
    <cfRule type="cellIs" dxfId="298" priority="43" stopIfTrue="1" operator="between">
      <formula>3</formula>
      <formula>4</formula>
    </cfRule>
    <cfRule type="cellIs" dxfId="297" priority="44" stopIfTrue="1" operator="between">
      <formula>2</formula>
      <formula>3</formula>
    </cfRule>
    <cfRule type="cellIs" dxfId="296" priority="45" stopIfTrue="1" operator="between">
      <formula>1</formula>
      <formula>2</formula>
    </cfRule>
    <cfRule type="cellIs" dxfId="295" priority="46" stopIfTrue="1" operator="between">
      <formula>0</formula>
      <formula>1</formula>
    </cfRule>
  </conditionalFormatting>
  <conditionalFormatting sqref="M6:M250">
    <cfRule type="cellIs" dxfId="294" priority="37" stopIfTrue="1" operator="between">
      <formula>4</formula>
      <formula>5</formula>
    </cfRule>
    <cfRule type="cellIs" dxfId="293" priority="38" stopIfTrue="1" operator="between">
      <formula>3</formula>
      <formula>4</formula>
    </cfRule>
    <cfRule type="cellIs" dxfId="292" priority="39" stopIfTrue="1" operator="between">
      <formula>2</formula>
      <formula>3</formula>
    </cfRule>
    <cfRule type="cellIs" dxfId="291" priority="40" stopIfTrue="1" operator="between">
      <formula>1</formula>
      <formula>2</formula>
    </cfRule>
    <cfRule type="cellIs" dxfId="290" priority="41" stopIfTrue="1" operator="between">
      <formula>0</formula>
      <formula>1</formula>
    </cfRule>
  </conditionalFormatting>
  <conditionalFormatting sqref="L6:L250">
    <cfRule type="cellIs" dxfId="289" priority="32" stopIfTrue="1" operator="between">
      <formula>4</formula>
      <formula>5</formula>
    </cfRule>
    <cfRule type="cellIs" dxfId="288" priority="33" stopIfTrue="1" operator="between">
      <formula>3</formula>
      <formula>4</formula>
    </cfRule>
    <cfRule type="cellIs" dxfId="287" priority="34" stopIfTrue="1" operator="between">
      <formula>2</formula>
      <formula>3</formula>
    </cfRule>
    <cfRule type="cellIs" dxfId="286" priority="35" stopIfTrue="1" operator="between">
      <formula>1</formula>
      <formula>2</formula>
    </cfRule>
    <cfRule type="cellIs" dxfId="285" priority="36" stopIfTrue="1" operator="between">
      <formula>0</formula>
      <formula>1</formula>
    </cfRule>
  </conditionalFormatting>
  <conditionalFormatting sqref="K6:K250">
    <cfRule type="cellIs" dxfId="284" priority="27" stopIfTrue="1" operator="between">
      <formula>4</formula>
      <formula>5</formula>
    </cfRule>
    <cfRule type="cellIs" dxfId="283" priority="28" stopIfTrue="1" operator="between">
      <formula>3</formula>
      <formula>4</formula>
    </cfRule>
    <cfRule type="cellIs" dxfId="282" priority="29" stopIfTrue="1" operator="between">
      <formula>2</formula>
      <formula>3</formula>
    </cfRule>
    <cfRule type="cellIs" dxfId="281" priority="30" stopIfTrue="1" operator="between">
      <formula>1</formula>
      <formula>2</formula>
    </cfRule>
    <cfRule type="cellIs" dxfId="280" priority="31" stopIfTrue="1" operator="between">
      <formula>0</formula>
      <formula>1</formula>
    </cfRule>
  </conditionalFormatting>
  <conditionalFormatting sqref="J6:J250">
    <cfRule type="cellIs" dxfId="279" priority="22" stopIfTrue="1" operator="between">
      <formula>4</formula>
      <formula>5</formula>
    </cfRule>
    <cfRule type="cellIs" dxfId="278" priority="23" stopIfTrue="1" operator="between">
      <formula>3</formula>
      <formula>4</formula>
    </cfRule>
    <cfRule type="cellIs" dxfId="277" priority="24" stopIfTrue="1" operator="between">
      <formula>2</formula>
      <formula>3</formula>
    </cfRule>
    <cfRule type="cellIs" dxfId="276" priority="25" stopIfTrue="1" operator="between">
      <formula>1</formula>
      <formula>2</formula>
    </cfRule>
    <cfRule type="cellIs" dxfId="275" priority="26" stopIfTrue="1" operator="between">
      <formula>0</formula>
      <formula>1</formula>
    </cfRule>
  </conditionalFormatting>
  <conditionalFormatting sqref="I6:I250">
    <cfRule type="cellIs" dxfId="274" priority="17" stopIfTrue="1" operator="between">
      <formula>4</formula>
      <formula>5</formula>
    </cfRule>
    <cfRule type="cellIs" dxfId="273" priority="18" stopIfTrue="1" operator="between">
      <formula>3</formula>
      <formula>4</formula>
    </cfRule>
    <cfRule type="cellIs" dxfId="272" priority="19" stopIfTrue="1" operator="between">
      <formula>2</formula>
      <formula>3</formula>
    </cfRule>
    <cfRule type="cellIs" dxfId="271" priority="20" stopIfTrue="1" operator="between">
      <formula>1</formula>
      <formula>2</formula>
    </cfRule>
    <cfRule type="cellIs" dxfId="270" priority="21" stopIfTrue="1" operator="between">
      <formula>0</formula>
      <formula>1</formula>
    </cfRule>
  </conditionalFormatting>
  <conditionalFormatting sqref="H6:H250">
    <cfRule type="cellIs" dxfId="269" priority="12" stopIfTrue="1" operator="between">
      <formula>4</formula>
      <formula>5</formula>
    </cfRule>
    <cfRule type="cellIs" dxfId="268" priority="13" stopIfTrue="1" operator="between">
      <formula>3</formula>
      <formula>4</formula>
    </cfRule>
    <cfRule type="cellIs" dxfId="267" priority="14" stopIfTrue="1" operator="between">
      <formula>2</formula>
      <formula>3</formula>
    </cfRule>
    <cfRule type="cellIs" dxfId="266" priority="15" stopIfTrue="1" operator="between">
      <formula>1</formula>
      <formula>2</formula>
    </cfRule>
    <cfRule type="cellIs" dxfId="265" priority="16" stopIfTrue="1" operator="between">
      <formula>0</formula>
      <formula>1</formula>
    </cfRule>
  </conditionalFormatting>
  <conditionalFormatting sqref="G6:G250">
    <cfRule type="cellIs" dxfId="264" priority="7" stopIfTrue="1" operator="between">
      <formula>4</formula>
      <formula>5</formula>
    </cfRule>
    <cfRule type="cellIs" dxfId="263" priority="8" stopIfTrue="1" operator="between">
      <formula>3</formula>
      <formula>4</formula>
    </cfRule>
    <cfRule type="cellIs" dxfId="262" priority="9" stopIfTrue="1" operator="between">
      <formula>2</formula>
      <formula>3</formula>
    </cfRule>
    <cfRule type="cellIs" dxfId="261" priority="10" stopIfTrue="1" operator="between">
      <formula>1</formula>
      <formula>2</formula>
    </cfRule>
    <cfRule type="cellIs" dxfId="260" priority="11" stopIfTrue="1" operator="between">
      <formula>0</formula>
      <formula>1</formula>
    </cfRule>
  </conditionalFormatting>
  <conditionalFormatting sqref="F6:F250">
    <cfRule type="cellIs" dxfId="259" priority="2" stopIfTrue="1" operator="between">
      <formula>4</formula>
      <formula>5</formula>
    </cfRule>
    <cfRule type="cellIs" dxfId="258" priority="3" stopIfTrue="1" operator="between">
      <formula>3</formula>
      <formula>4</formula>
    </cfRule>
    <cfRule type="cellIs" dxfId="257" priority="4" stopIfTrue="1" operator="between">
      <formula>2</formula>
      <formula>3</formula>
    </cfRule>
    <cfRule type="cellIs" dxfId="256" priority="5" stopIfTrue="1" operator="between">
      <formula>1</formula>
      <formula>2</formula>
    </cfRule>
    <cfRule type="cellIs" dxfId="255" priority="6" stopIfTrue="1" operator="between">
      <formula>0</formula>
      <formula>1</formula>
    </cfRule>
  </conditionalFormatting>
  <conditionalFormatting sqref="A2:AN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55"/>
  <sheetViews>
    <sheetView zoomScale="80" zoomScaleNormal="80" workbookViewId="0">
      <selection activeCell="A2" sqref="A2"/>
    </sheetView>
  </sheetViews>
  <sheetFormatPr defaultColWidth="9.453125" defaultRowHeight="14.5" x14ac:dyDescent="0.35"/>
  <cols>
    <col min="1" max="1" width="36.453125" style="284" customWidth="1"/>
    <col min="2" max="2" width="28.453125" style="284" customWidth="1"/>
    <col min="3" max="3" width="9.54296875" style="284" bestFit="1" customWidth="1"/>
    <col min="4" max="4" width="9.453125" style="284"/>
    <col min="5" max="5" width="9.54296875" style="284" bestFit="1" customWidth="1"/>
    <col min="6" max="6" width="22.54296875" style="284" hidden="1" customWidth="1"/>
    <col min="7" max="7" width="12.54296875" style="284" bestFit="1" customWidth="1"/>
    <col min="8" max="9" width="9.453125" style="284"/>
    <col min="10" max="10" width="17.7265625" style="284" hidden="1" customWidth="1"/>
    <col min="11" max="11" width="11.54296875" style="284" bestFit="1" customWidth="1"/>
    <col min="12" max="12" width="9.453125" style="284"/>
    <col min="13" max="13" width="11.453125" style="291" bestFit="1" customWidth="1"/>
    <col min="14" max="14" width="16.7265625" style="284" customWidth="1"/>
    <col min="15" max="15" width="10.54296875" style="284" bestFit="1" customWidth="1"/>
    <col min="16" max="16" width="9.54296875" style="284" bestFit="1" customWidth="1"/>
    <col min="17" max="17" width="9.453125" style="284"/>
    <col min="18" max="18" width="19.453125" style="284" hidden="1" customWidth="1"/>
    <col min="19" max="19" width="11.54296875" style="284" bestFit="1" customWidth="1"/>
    <col min="20" max="20" width="9.54296875" style="284" bestFit="1" customWidth="1"/>
    <col min="21" max="21" width="11.453125" style="291" bestFit="1" customWidth="1"/>
    <col min="22" max="22" width="18.453125" style="284" hidden="1" customWidth="1"/>
    <col min="23" max="23" width="12.453125" style="284" bestFit="1" customWidth="1"/>
    <col min="24" max="24" width="9.453125" style="284"/>
    <col min="25" max="25" width="10" style="284" bestFit="1" customWidth="1"/>
    <col min="26" max="26" width="19.453125" style="284" hidden="1" customWidth="1"/>
    <col min="27" max="27" width="11.54296875" style="284" bestFit="1" customWidth="1"/>
    <col min="28" max="28" width="9.453125" style="284"/>
    <col min="29" max="29" width="11.453125" style="291" bestFit="1" customWidth="1"/>
    <col min="30" max="30" width="31.453125" style="284" hidden="1" customWidth="1"/>
    <col min="31" max="31" width="11.54296875" style="284" bestFit="1" customWidth="1"/>
    <col min="32" max="33" width="9.54296875" style="284" bestFit="1" customWidth="1"/>
    <col min="34" max="34" width="19.453125" style="284" hidden="1" customWidth="1"/>
    <col min="35" max="35" width="11.54296875" style="284" bestFit="1" customWidth="1"/>
    <col min="36" max="36" width="11.453125" style="284" customWidth="1"/>
    <col min="37" max="37" width="10.453125" style="291" customWidth="1"/>
    <col min="38" max="38" width="0.453125" style="284" customWidth="1"/>
    <col min="39" max="40" width="9.54296875" style="284" bestFit="1" customWidth="1"/>
    <col min="41" max="41" width="10" style="284" bestFit="1" customWidth="1"/>
    <col min="42" max="42" width="19.453125" style="284" hidden="1" customWidth="1"/>
    <col min="43" max="43" width="11.54296875" style="284" bestFit="1" customWidth="1"/>
    <col min="44" max="44" width="9.54296875" style="284" bestFit="1" customWidth="1"/>
    <col min="45" max="45" width="11.54296875" style="284" bestFit="1" customWidth="1"/>
    <col min="46" max="46" width="0.54296875" style="284" hidden="1" customWidth="1"/>
    <col min="47" max="49" width="0" style="284" hidden="1"/>
    <col min="50" max="50" width="19.453125" style="284" hidden="1" customWidth="1"/>
    <col min="51" max="51" width="11.453125" style="284" hidden="1" customWidth="1"/>
    <col min="52" max="52" width="0" style="284" hidden="1"/>
    <col min="53" max="53" width="11.54296875" style="50" hidden="1" customWidth="1"/>
    <col min="54" max="54" width="37.453125" style="284" hidden="1" customWidth="1"/>
    <col min="55" max="56" width="0" style="284" hidden="1"/>
    <col min="57" max="57" width="10" style="284" hidden="1" customWidth="1"/>
    <col min="58" max="58" width="19.453125" style="284" hidden="1" customWidth="1"/>
    <col min="59" max="60" width="11.453125" style="284" hidden="1" customWidth="1"/>
    <col min="61" max="61" width="11.54296875" style="217" hidden="1" customWidth="1"/>
    <col min="62" max="62" width="27.453125" style="284" bestFit="1" customWidth="1"/>
    <col min="63" max="64" width="9.54296875" style="284" bestFit="1" customWidth="1"/>
    <col min="65" max="65" width="10.453125" style="284" bestFit="1" customWidth="1"/>
    <col min="66" max="66" width="15.453125" style="284" hidden="1" customWidth="1"/>
    <col min="67" max="68" width="9.54296875" style="284" bestFit="1" customWidth="1"/>
    <col min="69" max="69" width="11.54296875" style="50" bestFit="1" customWidth="1"/>
    <col min="70" max="70" width="33.453125" style="284" hidden="1" customWidth="1"/>
    <col min="71" max="72" width="0" style="284" hidden="1"/>
    <col min="73" max="73" width="10" style="284" hidden="1" customWidth="1"/>
    <col min="74" max="74" width="15.453125" style="284" hidden="1" customWidth="1"/>
    <col min="75" max="76" width="0" style="284" hidden="1"/>
    <col min="77" max="77" width="11.54296875" style="284" hidden="1" customWidth="1"/>
    <col min="78" max="78" width="31.453125" style="284" hidden="1" customWidth="1"/>
    <col min="79" max="81" width="0" style="284" hidden="1"/>
    <col min="82" max="82" width="15.453125" style="284" hidden="1" customWidth="1"/>
    <col min="83" max="84" width="0" style="284" hidden="1"/>
    <col min="85" max="85" width="11.54296875" style="50" hidden="1" customWidth="1"/>
    <col min="86" max="92" width="0" style="284" hidden="1"/>
    <col min="93" max="93" width="9.453125" style="217" hidden="1" customWidth="1"/>
    <col min="94" max="100" width="0" style="284" hidden="1"/>
    <col min="101" max="101" width="11" style="217" hidden="1" customWidth="1"/>
    <col min="102" max="102" width="0" style="284" hidden="1"/>
    <col min="103" max="103" width="10.54296875" style="284" bestFit="1" customWidth="1"/>
    <col min="104" max="104" width="19.453125" style="284" customWidth="1"/>
    <col min="105" max="105" width="9.453125" style="284"/>
    <col min="106" max="106" width="15" style="284" hidden="1" customWidth="1"/>
    <col min="107" max="107" width="23.453125" style="284" customWidth="1"/>
    <col min="108" max="108" width="9.54296875" style="284" bestFit="1" customWidth="1"/>
    <col min="109" max="109" width="11.453125" style="50" bestFit="1" customWidth="1"/>
    <col min="110" max="110" width="14.54296875" style="284" hidden="1" customWidth="1"/>
    <col min="111" max="111" width="11.453125" style="284" bestFit="1" customWidth="1"/>
    <col min="112" max="112" width="9.54296875" style="284" bestFit="1" customWidth="1"/>
    <col min="113" max="113" width="9.453125" style="284"/>
    <col min="114" max="114" width="0" style="284" hidden="1"/>
    <col min="115" max="116" width="9.54296875" style="284" bestFit="1" customWidth="1"/>
    <col min="117" max="117" width="11.54296875" style="217" bestFit="1" customWidth="1"/>
    <col min="118" max="118" width="0.54296875" style="284" customWidth="1"/>
    <col min="119" max="119" width="13.54296875" style="284" bestFit="1" customWidth="1"/>
    <col min="120" max="120" width="9.54296875" style="284" bestFit="1" customWidth="1"/>
    <col min="121" max="121" width="9.453125" style="284"/>
    <col min="122" max="122" width="0" style="284" hidden="1"/>
    <col min="123" max="123" width="11.54296875" style="284" bestFit="1" customWidth="1"/>
    <col min="124" max="124" width="9.54296875" style="284" bestFit="1" customWidth="1"/>
    <col min="125" max="125" width="11.54296875" style="50" bestFit="1" customWidth="1"/>
    <col min="126" max="126" width="0" style="284" hidden="1"/>
    <col min="127" max="128" width="9.54296875" style="284" bestFit="1" customWidth="1"/>
    <col min="129" max="129" width="9.453125" style="284"/>
    <col min="130" max="130" width="0" style="284" hidden="1"/>
    <col min="131" max="132" width="9.54296875" style="284" bestFit="1" customWidth="1"/>
    <col min="133" max="133" width="11.54296875" style="217" bestFit="1" customWidth="1"/>
    <col min="134" max="134" width="43.453125" style="284" hidden="1" customWidth="1"/>
    <col min="135" max="135" width="11" style="284" customWidth="1"/>
    <col min="136" max="136" width="9.54296875" style="284" bestFit="1" customWidth="1"/>
    <col min="137" max="137" width="9.453125" style="284"/>
    <col min="138" max="138" width="0" style="284" hidden="1"/>
    <col min="139" max="140" width="9.453125" style="284" customWidth="1"/>
    <col min="141" max="141" width="11.54296875" style="50" bestFit="1" customWidth="1"/>
    <col min="142" max="142" width="0" style="284" hidden="1"/>
    <col min="143" max="144" width="23.54296875" style="284" customWidth="1"/>
    <col min="145" max="145" width="9.453125" style="284"/>
    <col min="146" max="146" width="0" style="284" hidden="1"/>
    <col min="147" max="148" width="9.54296875" style="284" bestFit="1" customWidth="1"/>
    <col min="149" max="149" width="11.54296875" style="217" customWidth="1"/>
    <col min="150" max="150" width="43.54296875" style="284" hidden="1" customWidth="1"/>
    <col min="151" max="153" width="9.54296875" style="284" bestFit="1" customWidth="1"/>
    <col min="154" max="154" width="0" style="284" hidden="1"/>
    <col min="155" max="156" width="9.54296875" style="284" bestFit="1" customWidth="1"/>
    <col min="157" max="157" width="11.54296875" style="50" bestFit="1" customWidth="1"/>
    <col min="158" max="158" width="0" style="284" hidden="1"/>
    <col min="159" max="161" width="9.54296875" style="284" bestFit="1" customWidth="1"/>
    <col min="162" max="162" width="0" style="284" hidden="1"/>
    <col min="163" max="164" width="9.54296875" style="284" bestFit="1" customWidth="1"/>
    <col min="165" max="165" width="11.54296875" style="50" bestFit="1" customWidth="1"/>
    <col min="166" max="166" width="0" style="284" hidden="1"/>
    <col min="167" max="167" width="9.54296875" style="284" hidden="1" bestFit="1" customWidth="1"/>
    <col min="168" max="168" width="0" style="284" hidden="1"/>
    <col min="169" max="172" width="13" style="284" hidden="1" customWidth="1"/>
    <col min="173" max="173" width="11.54296875" style="50" hidden="1" customWidth="1"/>
    <col min="174" max="174" width="0" style="284" hidden="1"/>
    <col min="175" max="180" width="13" style="284" hidden="1" customWidth="1"/>
    <col min="181" max="181" width="11.54296875" style="217" hidden="1" customWidth="1"/>
    <col min="182" max="182" width="0" style="284" hidden="1"/>
    <col min="183" max="183" width="9.54296875" style="284" hidden="1" bestFit="1" customWidth="1"/>
    <col min="184" max="185" width="13" style="284" hidden="1" customWidth="1"/>
    <col min="186" max="186" width="0" style="284" hidden="1"/>
    <col min="187" max="187" width="9.54296875" style="284" hidden="1" bestFit="1" customWidth="1"/>
    <col min="188" max="188" width="13" style="284" hidden="1" customWidth="1"/>
    <col min="189" max="189" width="11.54296875" style="50" hidden="1" bestFit="1" customWidth="1"/>
    <col min="190" max="190" width="0" style="284" hidden="1"/>
    <col min="191" max="191" width="9.54296875" style="284" hidden="1" bestFit="1" customWidth="1"/>
    <col min="192" max="193" width="13" style="284" hidden="1" customWidth="1"/>
    <col min="194" max="194" width="0" style="284" hidden="1"/>
    <col min="195" max="195" width="9.54296875" style="284" hidden="1" bestFit="1" customWidth="1"/>
    <col min="196" max="196" width="13" style="284" hidden="1" customWidth="1"/>
    <col min="197" max="197" width="11.54296875" style="217" hidden="1" bestFit="1" customWidth="1"/>
    <col min="198" max="198" width="0" style="284" hidden="1"/>
    <col min="199" max="199" width="9.54296875" style="284" hidden="1" bestFit="1" customWidth="1"/>
    <col min="200" max="200" width="13" style="284" hidden="1" customWidth="1"/>
    <col min="201" max="201" width="9.54296875" style="284" hidden="1" bestFit="1" customWidth="1"/>
    <col min="202" max="202" width="0" style="284" hidden="1"/>
    <col min="203" max="203" width="9.54296875" style="284" hidden="1" bestFit="1" customWidth="1"/>
    <col min="204" max="204" width="13" style="284" hidden="1" customWidth="1"/>
    <col min="205" max="205" width="11.54296875" style="50" hidden="1" bestFit="1" customWidth="1"/>
    <col min="206" max="206" width="0" style="284" hidden="1"/>
    <col min="207" max="207" width="9.54296875" style="284" hidden="1" bestFit="1" customWidth="1"/>
    <col min="208" max="209" width="13" style="284" hidden="1" customWidth="1"/>
    <col min="210" max="210" width="0" style="284" hidden="1"/>
    <col min="211" max="211" width="9.54296875" style="284" hidden="1" bestFit="1" customWidth="1"/>
    <col min="212" max="212" width="13" style="284" hidden="1" customWidth="1"/>
    <col min="213" max="213" width="11.54296875" style="217" hidden="1" bestFit="1" customWidth="1"/>
    <col min="214" max="214" width="0" style="284" hidden="1"/>
    <col min="215" max="215" width="9.54296875" style="284" hidden="1" bestFit="1" customWidth="1"/>
    <col min="216" max="217" width="13" style="284" hidden="1" customWidth="1"/>
    <col min="218" max="218" width="0" style="284" hidden="1"/>
    <col min="219" max="219" width="9.54296875" style="284" hidden="1" bestFit="1" customWidth="1"/>
    <col min="220" max="220" width="13" style="284" hidden="1" customWidth="1"/>
    <col min="221" max="221" width="11.54296875" style="50" hidden="1" bestFit="1" customWidth="1"/>
    <col min="222" max="222" width="0" style="284" hidden="1"/>
    <col min="223" max="223" width="9.54296875" style="284" hidden="1" bestFit="1" customWidth="1"/>
    <col min="224" max="225" width="13" style="284" hidden="1" customWidth="1"/>
    <col min="226" max="226" width="0" style="284" hidden="1"/>
    <col min="227" max="227" width="9.54296875" style="284" hidden="1" bestFit="1" customWidth="1"/>
    <col min="228" max="228" width="13" style="284" hidden="1" customWidth="1"/>
    <col min="229" max="229" width="11.54296875" style="217" hidden="1" bestFit="1" customWidth="1"/>
    <col min="230" max="230" width="0" style="284" hidden="1"/>
    <col min="231" max="231" width="9.54296875" style="284" hidden="1" bestFit="1" customWidth="1"/>
    <col min="232" max="233" width="13" style="284" hidden="1" customWidth="1"/>
    <col min="234" max="234" width="0" style="284" hidden="1"/>
    <col min="235" max="235" width="9.54296875" style="284" hidden="1" bestFit="1" customWidth="1"/>
    <col min="236" max="236" width="13" style="284" hidden="1" customWidth="1"/>
    <col min="237" max="237" width="11.54296875" style="50" hidden="1" bestFit="1" customWidth="1"/>
    <col min="238" max="238" width="33" style="284" hidden="1" customWidth="1"/>
    <col min="239" max="239" width="9.54296875" style="284" hidden="1" bestFit="1" customWidth="1"/>
    <col min="240" max="241" width="13" style="284" hidden="1" customWidth="1"/>
    <col min="242" max="242" width="0" style="284" hidden="1"/>
    <col min="243" max="243" width="9.54296875" style="284" hidden="1" bestFit="1" customWidth="1"/>
    <col min="244" max="244" width="13" style="284" hidden="1" customWidth="1"/>
    <col min="245" max="245" width="11.54296875" style="217" hidden="1" bestFit="1" customWidth="1"/>
    <col min="246" max="246" width="0" style="284" hidden="1"/>
    <col min="247" max="247" width="9.54296875" style="284" hidden="1" bestFit="1" customWidth="1"/>
    <col min="248" max="249" width="13" style="284" hidden="1" customWidth="1"/>
    <col min="250" max="250" width="0" style="284" hidden="1"/>
    <col min="251" max="251" width="9.54296875" style="284" hidden="1" bestFit="1" customWidth="1"/>
    <col min="252" max="252" width="13" style="284" hidden="1" customWidth="1"/>
    <col min="253" max="253" width="11.54296875" style="50" hidden="1" bestFit="1" customWidth="1"/>
    <col min="254" max="254" width="13" style="284" hidden="1" customWidth="1"/>
    <col min="255" max="16384" width="9.453125" style="284"/>
  </cols>
  <sheetData>
    <row r="1" spans="1:253" s="285" customFormat="1" ht="13" customHeight="1" x14ac:dyDescent="0.3">
      <c r="A1" s="166" t="s">
        <v>0</v>
      </c>
      <c r="B1" s="166" t="s">
        <v>7967</v>
      </c>
      <c r="C1" s="166" t="s">
        <v>1</v>
      </c>
      <c r="D1" s="166" t="s">
        <v>2</v>
      </c>
      <c r="E1" s="166" t="s">
        <v>8597</v>
      </c>
      <c r="F1" s="310" t="s">
        <v>805</v>
      </c>
      <c r="G1" s="310"/>
      <c r="H1" s="310"/>
      <c r="I1" s="310"/>
      <c r="J1" s="310"/>
      <c r="K1" s="310"/>
      <c r="L1" s="310"/>
      <c r="M1" s="310"/>
      <c r="N1" s="309" t="s">
        <v>218</v>
      </c>
      <c r="O1" s="309"/>
      <c r="P1" s="309"/>
      <c r="Q1" s="309"/>
      <c r="R1" s="309"/>
      <c r="S1" s="309"/>
      <c r="T1" s="309"/>
      <c r="U1" s="309"/>
      <c r="V1" s="310" t="s">
        <v>715</v>
      </c>
      <c r="W1" s="310"/>
      <c r="X1" s="310"/>
      <c r="Y1" s="310"/>
      <c r="Z1" s="310"/>
      <c r="AA1" s="310"/>
      <c r="AB1" s="310"/>
      <c r="AC1" s="310"/>
      <c r="AD1" s="309" t="s">
        <v>710</v>
      </c>
      <c r="AE1" s="309"/>
      <c r="AF1" s="309"/>
      <c r="AG1" s="309"/>
      <c r="AH1" s="309"/>
      <c r="AI1" s="309"/>
      <c r="AJ1" s="309"/>
      <c r="AK1" s="309"/>
      <c r="AL1" s="310" t="s">
        <v>613</v>
      </c>
      <c r="AM1" s="310"/>
      <c r="AN1" s="310"/>
      <c r="AO1" s="310"/>
      <c r="AP1" s="310"/>
      <c r="AQ1" s="310"/>
      <c r="AR1" s="310"/>
      <c r="AS1" s="310"/>
      <c r="AT1" s="312" t="s">
        <v>41</v>
      </c>
      <c r="AU1" s="312"/>
      <c r="AV1" s="312"/>
      <c r="AW1" s="312"/>
      <c r="AX1" s="312"/>
      <c r="AY1" s="312"/>
      <c r="AZ1" s="312"/>
      <c r="BA1" s="312"/>
      <c r="BB1" s="310" t="s">
        <v>39</v>
      </c>
      <c r="BC1" s="310"/>
      <c r="BD1" s="310"/>
      <c r="BE1" s="310"/>
      <c r="BF1" s="310"/>
      <c r="BG1" s="310"/>
      <c r="BH1" s="310"/>
      <c r="BI1" s="310"/>
      <c r="BJ1" s="309" t="s">
        <v>37</v>
      </c>
      <c r="BK1" s="309"/>
      <c r="BL1" s="309"/>
      <c r="BM1" s="309"/>
      <c r="BN1" s="309"/>
      <c r="BO1" s="309"/>
      <c r="BP1" s="309"/>
      <c r="BQ1" s="309"/>
      <c r="BR1" s="310" t="s">
        <v>13</v>
      </c>
      <c r="BS1" s="310"/>
      <c r="BT1" s="310"/>
      <c r="BU1" s="310"/>
      <c r="BV1" s="310"/>
      <c r="BW1" s="310"/>
      <c r="BX1" s="310"/>
      <c r="BY1" s="310"/>
      <c r="BZ1" s="312" t="s">
        <v>18</v>
      </c>
      <c r="CA1" s="312"/>
      <c r="CB1" s="312"/>
      <c r="CC1" s="312"/>
      <c r="CD1" s="312"/>
      <c r="CE1" s="312"/>
      <c r="CF1" s="312"/>
      <c r="CG1" s="312"/>
      <c r="CH1" s="313" t="s">
        <v>7968</v>
      </c>
      <c r="CI1" s="313"/>
      <c r="CJ1" s="313"/>
      <c r="CK1" s="313"/>
      <c r="CL1" s="313"/>
      <c r="CM1" s="313"/>
      <c r="CN1" s="313"/>
      <c r="CO1" s="313"/>
      <c r="CP1" s="310" t="s">
        <v>21</v>
      </c>
      <c r="CQ1" s="310"/>
      <c r="CR1" s="310"/>
      <c r="CS1" s="310"/>
      <c r="CT1" s="310"/>
      <c r="CU1" s="310"/>
      <c r="CV1" s="310"/>
      <c r="CW1" s="310"/>
      <c r="CX1" s="311" t="s">
        <v>633</v>
      </c>
      <c r="CY1" s="311"/>
      <c r="CZ1" s="311"/>
      <c r="DA1" s="311"/>
      <c r="DB1" s="311"/>
      <c r="DC1" s="311"/>
      <c r="DD1" s="311"/>
      <c r="DE1" s="311"/>
      <c r="DF1" s="306" t="s">
        <v>627</v>
      </c>
      <c r="DG1" s="306"/>
      <c r="DH1" s="306"/>
      <c r="DI1" s="306"/>
      <c r="DJ1" s="306"/>
      <c r="DK1" s="306"/>
      <c r="DL1" s="306"/>
      <c r="DM1" s="306"/>
      <c r="DN1" s="311" t="s">
        <v>637</v>
      </c>
      <c r="DO1" s="311"/>
      <c r="DP1" s="311"/>
      <c r="DQ1" s="311"/>
      <c r="DR1" s="311"/>
      <c r="DS1" s="311"/>
      <c r="DT1" s="311"/>
      <c r="DU1" s="311"/>
      <c r="DV1" s="306" t="s">
        <v>629</v>
      </c>
      <c r="DW1" s="306"/>
      <c r="DX1" s="306"/>
      <c r="DY1" s="306"/>
      <c r="DZ1" s="306"/>
      <c r="EA1" s="306"/>
      <c r="EB1" s="306"/>
      <c r="EC1" s="306"/>
      <c r="ED1" s="167"/>
      <c r="EE1" s="304" t="s">
        <v>635</v>
      </c>
      <c r="EF1" s="304"/>
      <c r="EG1" s="304"/>
      <c r="EH1" s="304"/>
      <c r="EI1" s="304"/>
      <c r="EJ1" s="304"/>
      <c r="EK1" s="305"/>
      <c r="EL1" s="168"/>
      <c r="EM1" s="306" t="s">
        <v>623</v>
      </c>
      <c r="EN1" s="306"/>
      <c r="EO1" s="306"/>
      <c r="EP1" s="306"/>
      <c r="EQ1" s="306"/>
      <c r="ER1" s="306"/>
      <c r="ES1" s="306"/>
      <c r="ET1" s="307" t="s">
        <v>35</v>
      </c>
      <c r="EU1" s="307"/>
      <c r="EV1" s="307"/>
      <c r="EW1" s="307"/>
      <c r="EX1" s="307"/>
      <c r="EY1" s="307"/>
      <c r="EZ1" s="307"/>
      <c r="FA1" s="307"/>
      <c r="FB1" s="308" t="s">
        <v>48</v>
      </c>
      <c r="FC1" s="308"/>
      <c r="FD1" s="308"/>
      <c r="FE1" s="308"/>
      <c r="FF1" s="308"/>
      <c r="FG1" s="308"/>
      <c r="FH1" s="308"/>
      <c r="FI1" s="308"/>
      <c r="FJ1" s="307" t="s">
        <v>23</v>
      </c>
      <c r="FK1" s="307"/>
      <c r="FL1" s="307"/>
      <c r="FM1" s="307"/>
      <c r="FN1" s="307"/>
      <c r="FO1" s="307"/>
      <c r="FP1" s="307"/>
      <c r="FQ1" s="307"/>
      <c r="FR1" s="308" t="s">
        <v>25</v>
      </c>
      <c r="FS1" s="308"/>
      <c r="FT1" s="308"/>
      <c r="FU1" s="308"/>
      <c r="FV1" s="308"/>
      <c r="FW1" s="308"/>
      <c r="FX1" s="308"/>
      <c r="FY1" s="308"/>
      <c r="FZ1" s="307" t="s">
        <v>3968</v>
      </c>
      <c r="GA1" s="307"/>
      <c r="GB1" s="307"/>
      <c r="GC1" s="307"/>
      <c r="GD1" s="307"/>
      <c r="GE1" s="307"/>
      <c r="GF1" s="307"/>
      <c r="GG1" s="307"/>
      <c r="GH1" s="308" t="s">
        <v>3980</v>
      </c>
      <c r="GI1" s="308"/>
      <c r="GJ1" s="308"/>
      <c r="GK1" s="308"/>
      <c r="GL1" s="308"/>
      <c r="GM1" s="308"/>
      <c r="GN1" s="308"/>
      <c r="GO1" s="308"/>
      <c r="GP1" s="307" t="s">
        <v>3970</v>
      </c>
      <c r="GQ1" s="307"/>
      <c r="GR1" s="307"/>
      <c r="GS1" s="307"/>
      <c r="GT1" s="307"/>
      <c r="GU1" s="307"/>
      <c r="GV1" s="307"/>
      <c r="GW1" s="307"/>
      <c r="GX1" s="308" t="s">
        <v>3982</v>
      </c>
      <c r="GY1" s="308"/>
      <c r="GZ1" s="308"/>
      <c r="HA1" s="308"/>
      <c r="HB1" s="308"/>
      <c r="HC1" s="308"/>
      <c r="HD1" s="308"/>
      <c r="HE1" s="308"/>
      <c r="HF1" s="307" t="s">
        <v>3965</v>
      </c>
      <c r="HG1" s="307"/>
      <c r="HH1" s="307"/>
      <c r="HI1" s="307"/>
      <c r="HJ1" s="307"/>
      <c r="HK1" s="307"/>
      <c r="HL1" s="307"/>
      <c r="HM1" s="307"/>
      <c r="HN1" s="308" t="s">
        <v>3978</v>
      </c>
      <c r="HO1" s="308"/>
      <c r="HP1" s="308"/>
      <c r="HQ1" s="308"/>
      <c r="HR1" s="308"/>
      <c r="HS1" s="308"/>
      <c r="HT1" s="308"/>
      <c r="HU1" s="308"/>
      <c r="HV1" s="307" t="s">
        <v>3972</v>
      </c>
      <c r="HW1" s="307"/>
      <c r="HX1" s="307"/>
      <c r="HY1" s="307"/>
      <c r="HZ1" s="307"/>
      <c r="IA1" s="307"/>
      <c r="IB1" s="307"/>
      <c r="IC1" s="307"/>
      <c r="ID1" s="308" t="s">
        <v>3976</v>
      </c>
      <c r="IE1" s="308"/>
      <c r="IF1" s="308"/>
      <c r="IG1" s="308"/>
      <c r="IH1" s="308"/>
      <c r="II1" s="308"/>
      <c r="IJ1" s="308"/>
      <c r="IK1" s="308"/>
      <c r="IL1" s="307" t="s">
        <v>3974</v>
      </c>
      <c r="IM1" s="307"/>
      <c r="IN1" s="307"/>
      <c r="IO1" s="307"/>
      <c r="IP1" s="307"/>
      <c r="IQ1" s="307"/>
      <c r="IR1" s="307"/>
      <c r="IS1" s="307"/>
    </row>
    <row r="2" spans="1:253" s="285" customFormat="1" ht="13" customHeight="1" x14ac:dyDescent="0.3">
      <c r="A2" s="169">
        <v>0</v>
      </c>
      <c r="B2" s="169"/>
      <c r="C2" s="169">
        <v>0</v>
      </c>
      <c r="D2" s="169"/>
      <c r="E2" s="169">
        <v>0</v>
      </c>
      <c r="F2" s="286" t="s">
        <v>7969</v>
      </c>
      <c r="G2" s="286" t="s">
        <v>4</v>
      </c>
      <c r="H2" s="286" t="s">
        <v>7970</v>
      </c>
      <c r="I2" s="286" t="s">
        <v>5</v>
      </c>
      <c r="J2" s="286" t="s">
        <v>6</v>
      </c>
      <c r="K2" s="286" t="s">
        <v>8</v>
      </c>
      <c r="L2" s="286" t="s">
        <v>7</v>
      </c>
      <c r="M2" s="170" t="s">
        <v>7971</v>
      </c>
      <c r="N2" s="171" t="s">
        <v>7972</v>
      </c>
      <c r="O2" s="171" t="s">
        <v>4</v>
      </c>
      <c r="P2" s="171" t="s">
        <v>7970</v>
      </c>
      <c r="Q2" s="171" t="s">
        <v>5</v>
      </c>
      <c r="R2" s="171" t="s">
        <v>6</v>
      </c>
      <c r="S2" s="171" t="s">
        <v>8</v>
      </c>
      <c r="T2" s="171" t="s">
        <v>7</v>
      </c>
      <c r="U2" s="172" t="s">
        <v>7971</v>
      </c>
      <c r="V2" s="286" t="s">
        <v>7973</v>
      </c>
      <c r="W2" s="286" t="s">
        <v>4</v>
      </c>
      <c r="X2" s="286" t="s">
        <v>7970</v>
      </c>
      <c r="Y2" s="286" t="s">
        <v>5</v>
      </c>
      <c r="Z2" s="286" t="s">
        <v>6</v>
      </c>
      <c r="AA2" s="286" t="s">
        <v>8</v>
      </c>
      <c r="AB2" s="286" t="s">
        <v>7</v>
      </c>
      <c r="AC2" s="170" t="s">
        <v>7971</v>
      </c>
      <c r="AD2" s="171" t="s">
        <v>7974</v>
      </c>
      <c r="AE2" s="171" t="s">
        <v>4</v>
      </c>
      <c r="AF2" s="171" t="s">
        <v>7970</v>
      </c>
      <c r="AG2" s="171" t="s">
        <v>5</v>
      </c>
      <c r="AH2" s="171" t="s">
        <v>6</v>
      </c>
      <c r="AI2" s="171" t="s">
        <v>8</v>
      </c>
      <c r="AJ2" s="171" t="s">
        <v>7</v>
      </c>
      <c r="AK2" s="172" t="s">
        <v>7971</v>
      </c>
      <c r="AL2" s="286" t="s">
        <v>7975</v>
      </c>
      <c r="AM2" s="286" t="s">
        <v>4</v>
      </c>
      <c r="AN2" s="286" t="s">
        <v>7970</v>
      </c>
      <c r="AO2" s="286" t="s">
        <v>5</v>
      </c>
      <c r="AP2" s="286" t="s">
        <v>6</v>
      </c>
      <c r="AQ2" s="286" t="s">
        <v>8</v>
      </c>
      <c r="AR2" s="286" t="s">
        <v>7</v>
      </c>
      <c r="AS2" s="286" t="s">
        <v>7971</v>
      </c>
      <c r="AT2" s="173" t="s">
        <v>7976</v>
      </c>
      <c r="AU2" s="173" t="s">
        <v>4</v>
      </c>
      <c r="AV2" s="173" t="s">
        <v>7970</v>
      </c>
      <c r="AW2" s="173" t="s">
        <v>5</v>
      </c>
      <c r="AX2" s="173" t="s">
        <v>6</v>
      </c>
      <c r="AY2" s="173" t="s">
        <v>8</v>
      </c>
      <c r="AZ2" s="173" t="s">
        <v>7</v>
      </c>
      <c r="BA2" s="174" t="s">
        <v>7971</v>
      </c>
      <c r="BB2" s="286" t="s">
        <v>7977</v>
      </c>
      <c r="BC2" s="286" t="s">
        <v>4</v>
      </c>
      <c r="BD2" s="286" t="s">
        <v>7970</v>
      </c>
      <c r="BE2" s="286" t="s">
        <v>5</v>
      </c>
      <c r="BF2" s="286" t="s">
        <v>6</v>
      </c>
      <c r="BG2" s="286" t="s">
        <v>8</v>
      </c>
      <c r="BH2" s="286" t="s">
        <v>7</v>
      </c>
      <c r="BI2" s="286" t="s">
        <v>7971</v>
      </c>
      <c r="BJ2" s="171" t="s">
        <v>7978</v>
      </c>
      <c r="BK2" s="171" t="s">
        <v>4</v>
      </c>
      <c r="BL2" s="171" t="s">
        <v>7970</v>
      </c>
      <c r="BM2" s="171" t="s">
        <v>5</v>
      </c>
      <c r="BN2" s="171" t="s">
        <v>6</v>
      </c>
      <c r="BO2" s="171" t="s">
        <v>8</v>
      </c>
      <c r="BP2" s="171" t="s">
        <v>7</v>
      </c>
      <c r="BQ2" s="172" t="s">
        <v>7971</v>
      </c>
      <c r="BR2" s="286" t="s">
        <v>7979</v>
      </c>
      <c r="BS2" s="286" t="s">
        <v>4</v>
      </c>
      <c r="BT2" s="286" t="s">
        <v>7970</v>
      </c>
      <c r="BU2" s="286" t="s">
        <v>5</v>
      </c>
      <c r="BV2" s="286" t="s">
        <v>6</v>
      </c>
      <c r="BW2" s="286" t="s">
        <v>8</v>
      </c>
      <c r="BX2" s="286" t="s">
        <v>7</v>
      </c>
      <c r="BY2" s="286" t="s">
        <v>7971</v>
      </c>
      <c r="BZ2" s="173" t="s">
        <v>7980</v>
      </c>
      <c r="CA2" s="173" t="s">
        <v>4</v>
      </c>
      <c r="CB2" s="173" t="s">
        <v>7970</v>
      </c>
      <c r="CC2" s="173" t="s">
        <v>5</v>
      </c>
      <c r="CD2" s="173" t="s">
        <v>6</v>
      </c>
      <c r="CE2" s="173" t="s">
        <v>8</v>
      </c>
      <c r="CF2" s="173" t="s">
        <v>7</v>
      </c>
      <c r="CG2" s="174" t="s">
        <v>7971</v>
      </c>
      <c r="CH2" s="289" t="s">
        <v>7981</v>
      </c>
      <c r="CI2" s="289" t="s">
        <v>4</v>
      </c>
      <c r="CJ2" s="289" t="s">
        <v>7970</v>
      </c>
      <c r="CK2" s="289" t="s">
        <v>5</v>
      </c>
      <c r="CL2" s="289" t="s">
        <v>6</v>
      </c>
      <c r="CM2" s="289" t="s">
        <v>8</v>
      </c>
      <c r="CN2" s="289" t="s">
        <v>7</v>
      </c>
      <c r="CO2" s="289" t="s">
        <v>7971</v>
      </c>
      <c r="CP2" s="286" t="s">
        <v>7982</v>
      </c>
      <c r="CQ2" s="286" t="s">
        <v>4</v>
      </c>
      <c r="CR2" s="286" t="s">
        <v>7970</v>
      </c>
      <c r="CS2" s="286" t="s">
        <v>5</v>
      </c>
      <c r="CT2" s="286" t="s">
        <v>6</v>
      </c>
      <c r="CU2" s="286" t="s">
        <v>8</v>
      </c>
      <c r="CV2" s="286" t="s">
        <v>7</v>
      </c>
      <c r="CW2" s="286" t="s">
        <v>7971</v>
      </c>
      <c r="CX2" s="288" t="s">
        <v>7983</v>
      </c>
      <c r="CY2" s="288" t="s">
        <v>4</v>
      </c>
      <c r="CZ2" s="288" t="s">
        <v>7970</v>
      </c>
      <c r="DA2" s="288" t="s">
        <v>5</v>
      </c>
      <c r="DB2" s="288" t="s">
        <v>6</v>
      </c>
      <c r="DC2" s="288" t="s">
        <v>8</v>
      </c>
      <c r="DD2" s="288" t="s">
        <v>7</v>
      </c>
      <c r="DE2" s="290" t="s">
        <v>7971</v>
      </c>
      <c r="DF2" s="287" t="s">
        <v>7984</v>
      </c>
      <c r="DG2" s="287" t="s">
        <v>4</v>
      </c>
      <c r="DH2" s="287" t="s">
        <v>7970</v>
      </c>
      <c r="DI2" s="287" t="s">
        <v>5</v>
      </c>
      <c r="DJ2" s="287" t="s">
        <v>6</v>
      </c>
      <c r="DK2" s="287" t="s">
        <v>8</v>
      </c>
      <c r="DL2" s="287" t="s">
        <v>7</v>
      </c>
      <c r="DM2" s="287" t="s">
        <v>7971</v>
      </c>
      <c r="DN2" s="288" t="s">
        <v>7985</v>
      </c>
      <c r="DO2" s="288" t="s">
        <v>4</v>
      </c>
      <c r="DP2" s="288" t="s">
        <v>7970</v>
      </c>
      <c r="DQ2" s="288" t="s">
        <v>5</v>
      </c>
      <c r="DR2" s="288" t="s">
        <v>6</v>
      </c>
      <c r="DS2" s="288" t="s">
        <v>8</v>
      </c>
      <c r="DT2" s="288" t="s">
        <v>7</v>
      </c>
      <c r="DU2" s="290" t="s">
        <v>7971</v>
      </c>
      <c r="DV2" s="287" t="s">
        <v>7986</v>
      </c>
      <c r="DW2" s="287" t="s">
        <v>4</v>
      </c>
      <c r="DX2" s="287" t="s">
        <v>7970</v>
      </c>
      <c r="DY2" s="287" t="s">
        <v>5</v>
      </c>
      <c r="DZ2" s="287" t="s">
        <v>6</v>
      </c>
      <c r="EA2" s="287" t="s">
        <v>8</v>
      </c>
      <c r="EB2" s="287" t="s">
        <v>7</v>
      </c>
      <c r="EC2" s="287" t="s">
        <v>7971</v>
      </c>
      <c r="ED2" s="175" t="s">
        <v>7987</v>
      </c>
      <c r="EE2" s="288" t="s">
        <v>4</v>
      </c>
      <c r="EF2" s="288" t="s">
        <v>7970</v>
      </c>
      <c r="EG2" s="288" t="s">
        <v>5</v>
      </c>
      <c r="EH2" s="288" t="s">
        <v>6</v>
      </c>
      <c r="EI2" s="288" t="s">
        <v>8</v>
      </c>
      <c r="EJ2" s="288" t="s">
        <v>7</v>
      </c>
      <c r="EK2" s="290" t="s">
        <v>7971</v>
      </c>
      <c r="EL2" s="168" t="s">
        <v>7988</v>
      </c>
      <c r="EM2" s="287" t="s">
        <v>4</v>
      </c>
      <c r="EN2" s="287" t="s">
        <v>7970</v>
      </c>
      <c r="EO2" s="287" t="s">
        <v>5</v>
      </c>
      <c r="EP2" s="287" t="s">
        <v>6</v>
      </c>
      <c r="EQ2" s="287" t="s">
        <v>8</v>
      </c>
      <c r="ER2" s="287" t="s">
        <v>7</v>
      </c>
      <c r="ES2" s="287" t="s">
        <v>7971</v>
      </c>
      <c r="ET2" s="292" t="s">
        <v>7989</v>
      </c>
      <c r="EU2" s="292" t="s">
        <v>4</v>
      </c>
      <c r="EV2" s="292" t="s">
        <v>7970</v>
      </c>
      <c r="EW2" s="292" t="s">
        <v>5</v>
      </c>
      <c r="EX2" s="292" t="s">
        <v>6</v>
      </c>
      <c r="EY2" s="292" t="s">
        <v>8</v>
      </c>
      <c r="EZ2" s="292" t="s">
        <v>7</v>
      </c>
      <c r="FA2" s="176" t="s">
        <v>7971</v>
      </c>
      <c r="FB2" s="293" t="s">
        <v>7990</v>
      </c>
      <c r="FC2" s="293" t="s">
        <v>4</v>
      </c>
      <c r="FD2" s="293" t="s">
        <v>7970</v>
      </c>
      <c r="FE2" s="293" t="s">
        <v>5</v>
      </c>
      <c r="FF2" s="293" t="s">
        <v>6</v>
      </c>
      <c r="FG2" s="293" t="s">
        <v>8</v>
      </c>
      <c r="FH2" s="293" t="s">
        <v>7</v>
      </c>
      <c r="FI2" s="177" t="s">
        <v>7971</v>
      </c>
      <c r="FJ2" s="292" t="s">
        <v>7991</v>
      </c>
      <c r="FK2" s="292" t="s">
        <v>4</v>
      </c>
      <c r="FL2" s="292" t="s">
        <v>7970</v>
      </c>
      <c r="FM2" s="292" t="s">
        <v>5</v>
      </c>
      <c r="FN2" s="292" t="s">
        <v>6</v>
      </c>
      <c r="FO2" s="292" t="s">
        <v>8</v>
      </c>
      <c r="FP2" s="292" t="s">
        <v>7</v>
      </c>
      <c r="FQ2" s="178" t="s">
        <v>7971</v>
      </c>
      <c r="FR2" s="293" t="s">
        <v>7992</v>
      </c>
      <c r="FS2" s="293" t="s">
        <v>4</v>
      </c>
      <c r="FT2" s="293" t="s">
        <v>7970</v>
      </c>
      <c r="FU2" s="293" t="s">
        <v>5</v>
      </c>
      <c r="FV2" s="293" t="s">
        <v>6</v>
      </c>
      <c r="FW2" s="293" t="s">
        <v>8</v>
      </c>
      <c r="FX2" s="293" t="s">
        <v>7</v>
      </c>
      <c r="FY2" s="293" t="s">
        <v>7971</v>
      </c>
      <c r="FZ2" s="292" t="s">
        <v>7993</v>
      </c>
      <c r="GA2" s="292" t="s">
        <v>4</v>
      </c>
      <c r="GB2" s="292" t="s">
        <v>7970</v>
      </c>
      <c r="GC2" s="292" t="s">
        <v>5</v>
      </c>
      <c r="GD2" s="292" t="s">
        <v>6</v>
      </c>
      <c r="GE2" s="292" t="s">
        <v>8</v>
      </c>
      <c r="GF2" s="292" t="s">
        <v>7</v>
      </c>
      <c r="GG2" s="176" t="s">
        <v>7971</v>
      </c>
      <c r="GH2" s="293" t="s">
        <v>7994</v>
      </c>
      <c r="GI2" s="293" t="s">
        <v>4</v>
      </c>
      <c r="GJ2" s="293" t="s">
        <v>7970</v>
      </c>
      <c r="GK2" s="293" t="s">
        <v>5</v>
      </c>
      <c r="GL2" s="293" t="s">
        <v>6</v>
      </c>
      <c r="GM2" s="293" t="s">
        <v>8</v>
      </c>
      <c r="GN2" s="293" t="s">
        <v>7</v>
      </c>
      <c r="GO2" s="293" t="s">
        <v>7971</v>
      </c>
      <c r="GP2" s="292" t="s">
        <v>7995</v>
      </c>
      <c r="GQ2" s="292" t="s">
        <v>4</v>
      </c>
      <c r="GR2" s="292" t="s">
        <v>7970</v>
      </c>
      <c r="GS2" s="292" t="s">
        <v>5</v>
      </c>
      <c r="GT2" s="292" t="s">
        <v>6</v>
      </c>
      <c r="GU2" s="292" t="s">
        <v>8</v>
      </c>
      <c r="GV2" s="292" t="s">
        <v>7</v>
      </c>
      <c r="GW2" s="176" t="s">
        <v>7971</v>
      </c>
      <c r="GX2" s="293" t="s">
        <v>7996</v>
      </c>
      <c r="GY2" s="293" t="s">
        <v>4</v>
      </c>
      <c r="GZ2" s="293" t="s">
        <v>7970</v>
      </c>
      <c r="HA2" s="293" t="s">
        <v>5</v>
      </c>
      <c r="HB2" s="293" t="s">
        <v>6</v>
      </c>
      <c r="HC2" s="293" t="s">
        <v>8</v>
      </c>
      <c r="HD2" s="293" t="s">
        <v>7</v>
      </c>
      <c r="HE2" s="293" t="s">
        <v>7971</v>
      </c>
      <c r="HF2" s="292" t="s">
        <v>7997</v>
      </c>
      <c r="HG2" s="292" t="s">
        <v>4</v>
      </c>
      <c r="HH2" s="292" t="s">
        <v>7970</v>
      </c>
      <c r="HI2" s="292" t="s">
        <v>5</v>
      </c>
      <c r="HJ2" s="292" t="s">
        <v>6</v>
      </c>
      <c r="HK2" s="292" t="s">
        <v>8</v>
      </c>
      <c r="HL2" s="292" t="s">
        <v>7</v>
      </c>
      <c r="HM2" s="176" t="s">
        <v>7971</v>
      </c>
      <c r="HN2" s="293" t="s">
        <v>7998</v>
      </c>
      <c r="HO2" s="293" t="s">
        <v>4</v>
      </c>
      <c r="HP2" s="293" t="s">
        <v>7970</v>
      </c>
      <c r="HQ2" s="293" t="s">
        <v>5</v>
      </c>
      <c r="HR2" s="293" t="s">
        <v>6</v>
      </c>
      <c r="HS2" s="293" t="s">
        <v>8</v>
      </c>
      <c r="HT2" s="293" t="s">
        <v>7</v>
      </c>
      <c r="HU2" s="293" t="s">
        <v>7971</v>
      </c>
      <c r="HV2" s="292" t="s">
        <v>7999</v>
      </c>
      <c r="HW2" s="292" t="s">
        <v>4</v>
      </c>
      <c r="HX2" s="292" t="s">
        <v>7970</v>
      </c>
      <c r="HY2" s="292" t="s">
        <v>5</v>
      </c>
      <c r="HZ2" s="292" t="s">
        <v>6</v>
      </c>
      <c r="IA2" s="292" t="s">
        <v>8</v>
      </c>
      <c r="IB2" s="292" t="s">
        <v>7</v>
      </c>
      <c r="IC2" s="176" t="s">
        <v>7971</v>
      </c>
      <c r="ID2" s="293" t="s">
        <v>8000</v>
      </c>
      <c r="IE2" s="293" t="s">
        <v>4</v>
      </c>
      <c r="IF2" s="293" t="s">
        <v>7970</v>
      </c>
      <c r="IG2" s="293" t="s">
        <v>5</v>
      </c>
      <c r="IH2" s="293" t="s">
        <v>6</v>
      </c>
      <c r="II2" s="293" t="s">
        <v>8</v>
      </c>
      <c r="IJ2" s="293" t="s">
        <v>7</v>
      </c>
      <c r="IK2" s="293" t="s">
        <v>7971</v>
      </c>
      <c r="IL2" s="292" t="s">
        <v>8001</v>
      </c>
      <c r="IM2" s="292" t="s">
        <v>4</v>
      </c>
      <c r="IN2" s="292" t="s">
        <v>7970</v>
      </c>
      <c r="IO2" s="292" t="s">
        <v>5</v>
      </c>
      <c r="IP2" s="292" t="s">
        <v>6</v>
      </c>
      <c r="IQ2" s="292" t="s">
        <v>8002</v>
      </c>
      <c r="IR2" s="292" t="s">
        <v>7</v>
      </c>
      <c r="IS2" s="176" t="s">
        <v>7971</v>
      </c>
    </row>
    <row r="3" spans="1:253" s="285" customFormat="1" ht="13" customHeight="1" x14ac:dyDescent="0.25">
      <c r="A3" s="285" t="s">
        <v>78</v>
      </c>
      <c r="B3" s="285" t="s">
        <v>8608</v>
      </c>
      <c r="C3" s="285" t="s">
        <v>79</v>
      </c>
      <c r="D3" s="285" t="s">
        <v>80</v>
      </c>
      <c r="E3" s="285" t="s">
        <v>8051</v>
      </c>
      <c r="F3" s="285" t="s">
        <v>2642</v>
      </c>
      <c r="G3" s="179">
        <v>41800000</v>
      </c>
      <c r="H3" s="180" t="s">
        <v>2639</v>
      </c>
      <c r="I3" s="180" t="s">
        <v>19</v>
      </c>
      <c r="J3" s="180">
        <v>3</v>
      </c>
      <c r="K3" s="180" t="s">
        <v>2641</v>
      </c>
      <c r="L3" s="180" t="s">
        <v>2640</v>
      </c>
      <c r="M3" s="181">
        <v>44571</v>
      </c>
      <c r="N3" s="187" t="s">
        <v>2646</v>
      </c>
      <c r="O3" s="182">
        <v>652867</v>
      </c>
      <c r="P3" s="182" t="s">
        <v>2643</v>
      </c>
      <c r="Q3" s="182" t="s">
        <v>61</v>
      </c>
      <c r="R3" s="182">
        <v>1</v>
      </c>
      <c r="S3" s="182" t="s">
        <v>2645</v>
      </c>
      <c r="T3" s="182" t="s">
        <v>2644</v>
      </c>
      <c r="U3" s="183">
        <v>44571</v>
      </c>
      <c r="V3" s="187" t="s">
        <v>2648</v>
      </c>
      <c r="W3" s="180">
        <v>41800000</v>
      </c>
      <c r="X3" s="180" t="s">
        <v>2639</v>
      </c>
      <c r="Y3" s="180" t="s">
        <v>19</v>
      </c>
      <c r="Z3" s="180">
        <v>3</v>
      </c>
      <c r="AA3" s="180" t="s">
        <v>2647</v>
      </c>
      <c r="AB3" s="180" t="s">
        <v>2640</v>
      </c>
      <c r="AC3" s="181">
        <v>44571</v>
      </c>
      <c r="AD3" s="187" t="s">
        <v>2650</v>
      </c>
      <c r="AE3" s="188">
        <v>35900000</v>
      </c>
      <c r="AF3" s="188" t="s">
        <v>2639</v>
      </c>
      <c r="AG3" s="188" t="s">
        <v>19</v>
      </c>
      <c r="AH3" s="188">
        <v>3</v>
      </c>
      <c r="AI3" s="188" t="s">
        <v>2649</v>
      </c>
      <c r="AJ3" s="188" t="s">
        <v>2640</v>
      </c>
      <c r="AK3" s="189">
        <v>44571</v>
      </c>
      <c r="AL3" s="187" t="s">
        <v>6213</v>
      </c>
      <c r="AM3" s="180">
        <v>12311000</v>
      </c>
      <c r="AN3" s="180" t="s">
        <v>6210</v>
      </c>
      <c r="AO3" s="180" t="s">
        <v>19</v>
      </c>
      <c r="AP3" s="180">
        <v>3</v>
      </c>
      <c r="AQ3" s="180" t="s">
        <v>6212</v>
      </c>
      <c r="AR3" s="180" t="s">
        <v>6211</v>
      </c>
      <c r="AS3" s="181">
        <v>44734</v>
      </c>
      <c r="AT3" s="188" t="s">
        <v>7155</v>
      </c>
      <c r="AU3" s="188">
        <v>2949</v>
      </c>
      <c r="AV3" s="188" t="s">
        <v>7123</v>
      </c>
      <c r="AW3" s="188" t="s">
        <v>30</v>
      </c>
      <c r="AX3" s="188">
        <v>2</v>
      </c>
      <c r="AY3" s="188" t="s">
        <v>7154</v>
      </c>
      <c r="AZ3" s="188" t="s">
        <v>7124</v>
      </c>
      <c r="BA3" s="189">
        <v>44741</v>
      </c>
      <c r="BB3" s="187" t="s">
        <v>86</v>
      </c>
      <c r="BC3" s="180" t="s">
        <v>14</v>
      </c>
      <c r="BD3" s="180">
        <v>0</v>
      </c>
      <c r="BE3" s="180" t="s">
        <v>14</v>
      </c>
      <c r="BF3" s="180" t="s">
        <v>14</v>
      </c>
      <c r="BG3" s="180">
        <v>0</v>
      </c>
      <c r="BH3" s="180">
        <v>0</v>
      </c>
      <c r="BI3" s="181">
        <v>43495</v>
      </c>
      <c r="BJ3" s="188" t="s">
        <v>6898</v>
      </c>
      <c r="BK3" s="188">
        <v>1900</v>
      </c>
      <c r="BL3" s="188" t="s">
        <v>6895</v>
      </c>
      <c r="BM3" s="188" t="s">
        <v>30</v>
      </c>
      <c r="BN3" s="188">
        <v>2</v>
      </c>
      <c r="BO3" s="188" t="s">
        <v>6897</v>
      </c>
      <c r="BP3" s="188" t="s">
        <v>6896</v>
      </c>
      <c r="BQ3" s="189">
        <v>44740</v>
      </c>
      <c r="BR3" s="187" t="s">
        <v>81</v>
      </c>
      <c r="BS3" s="180" t="s">
        <v>14</v>
      </c>
      <c r="BT3" s="180">
        <v>0</v>
      </c>
      <c r="BU3" s="180" t="s">
        <v>14</v>
      </c>
      <c r="BV3" s="180" t="s">
        <v>14</v>
      </c>
      <c r="BW3" s="180">
        <v>0</v>
      </c>
      <c r="BX3" s="180">
        <v>0</v>
      </c>
      <c r="BY3" s="181">
        <v>43495</v>
      </c>
      <c r="BZ3" s="188" t="s">
        <v>731</v>
      </c>
      <c r="CA3" s="188" t="s">
        <v>14</v>
      </c>
      <c r="CB3" s="188" t="s">
        <v>14</v>
      </c>
      <c r="CC3" s="188" t="s">
        <v>14</v>
      </c>
      <c r="CD3" s="188" t="s">
        <v>14</v>
      </c>
      <c r="CE3" s="188" t="s">
        <v>14</v>
      </c>
      <c r="CF3" s="188" t="s">
        <v>14</v>
      </c>
      <c r="CG3" s="189">
        <v>43514</v>
      </c>
      <c r="CH3" s="187" t="s">
        <v>9142</v>
      </c>
      <c r="CI3" s="188" t="e">
        <v>#N/A</v>
      </c>
      <c r="CJ3" s="188" t="e">
        <v>#N/A</v>
      </c>
      <c r="CK3" s="188" t="e">
        <v>#N/A</v>
      </c>
      <c r="CL3" s="188" t="e">
        <v>#N/A</v>
      </c>
      <c r="CM3" s="188" t="e">
        <v>#N/A</v>
      </c>
      <c r="CN3" s="188" t="e">
        <v>#N/A</v>
      </c>
      <c r="CO3" s="194" t="e">
        <v>#N/A</v>
      </c>
      <c r="CP3" s="188" t="s">
        <v>85</v>
      </c>
      <c r="CQ3" s="180">
        <v>13114</v>
      </c>
      <c r="CR3" s="180" t="s">
        <v>82</v>
      </c>
      <c r="CS3" s="180" t="s">
        <v>30</v>
      </c>
      <c r="CT3" s="180">
        <v>2</v>
      </c>
      <c r="CU3" s="180" t="s">
        <v>84</v>
      </c>
      <c r="CV3" s="180" t="s">
        <v>83</v>
      </c>
      <c r="CW3" s="181">
        <v>43495</v>
      </c>
      <c r="CX3" s="188" t="s">
        <v>3692</v>
      </c>
      <c r="CY3" s="188">
        <v>24420000</v>
      </c>
      <c r="CZ3" s="188" t="s">
        <v>2639</v>
      </c>
      <c r="DA3" s="188" t="s">
        <v>30</v>
      </c>
      <c r="DB3" s="188">
        <v>2</v>
      </c>
      <c r="DC3" s="188" t="s">
        <v>3691</v>
      </c>
      <c r="DD3" s="188" t="s">
        <v>2640</v>
      </c>
      <c r="DE3" s="194">
        <v>44657</v>
      </c>
      <c r="DF3" s="190" t="s">
        <v>5900</v>
      </c>
      <c r="DG3" s="180">
        <v>5880000</v>
      </c>
      <c r="DH3" s="180" t="s">
        <v>2639</v>
      </c>
      <c r="DI3" s="180" t="s">
        <v>30</v>
      </c>
      <c r="DJ3" s="180">
        <v>2</v>
      </c>
      <c r="DK3" s="180" t="s">
        <v>3691</v>
      </c>
      <c r="DL3" s="180" t="s">
        <v>2640</v>
      </c>
      <c r="DM3" s="181">
        <v>44657</v>
      </c>
      <c r="DN3" s="188" t="s">
        <v>3693</v>
      </c>
      <c r="DO3" s="188">
        <v>11500000</v>
      </c>
      <c r="DP3" s="188" t="s">
        <v>2639</v>
      </c>
      <c r="DQ3" s="188" t="s">
        <v>30</v>
      </c>
      <c r="DR3" s="188">
        <v>2</v>
      </c>
      <c r="DS3" s="188" t="s">
        <v>3691</v>
      </c>
      <c r="DT3" s="188" t="s">
        <v>2640</v>
      </c>
      <c r="DU3" s="189">
        <v>44657</v>
      </c>
      <c r="DV3" s="187" t="s">
        <v>3694</v>
      </c>
      <c r="DW3" s="180">
        <v>15100000</v>
      </c>
      <c r="DX3" s="180" t="s">
        <v>2639</v>
      </c>
      <c r="DY3" s="180" t="s">
        <v>30</v>
      </c>
      <c r="DZ3" s="180">
        <v>2</v>
      </c>
      <c r="EA3" s="180" t="s">
        <v>3691</v>
      </c>
      <c r="EB3" s="180" t="s">
        <v>2640</v>
      </c>
      <c r="EC3" s="181">
        <v>44657</v>
      </c>
      <c r="ED3" s="188" t="s">
        <v>3695</v>
      </c>
      <c r="EE3" s="188">
        <v>9300000</v>
      </c>
      <c r="EF3" s="188" t="s">
        <v>2639</v>
      </c>
      <c r="EG3" s="188" t="s">
        <v>30</v>
      </c>
      <c r="EH3" s="188">
        <v>2</v>
      </c>
      <c r="EI3" s="188" t="s">
        <v>3691</v>
      </c>
      <c r="EJ3" s="188" t="s">
        <v>2640</v>
      </c>
      <c r="EK3" s="189">
        <v>44657</v>
      </c>
      <c r="EL3" s="187" t="s">
        <v>5904</v>
      </c>
      <c r="EM3" s="180">
        <v>20000</v>
      </c>
      <c r="EN3" s="180" t="s">
        <v>5901</v>
      </c>
      <c r="EO3" s="180" t="s">
        <v>30</v>
      </c>
      <c r="EP3" s="180">
        <v>2</v>
      </c>
      <c r="EQ3" s="180" t="s">
        <v>5903</v>
      </c>
      <c r="ER3" s="180" t="s">
        <v>5902</v>
      </c>
      <c r="ES3" s="181">
        <v>44712</v>
      </c>
      <c r="ET3" s="188" t="s">
        <v>6901</v>
      </c>
      <c r="EU3" s="188">
        <v>2939</v>
      </c>
      <c r="EV3" s="188" t="s">
        <v>6899</v>
      </c>
      <c r="EW3" s="188" t="s">
        <v>30</v>
      </c>
      <c r="EX3" s="188">
        <v>2</v>
      </c>
      <c r="EY3" s="188" t="s">
        <v>6900</v>
      </c>
      <c r="EZ3" s="188" t="s">
        <v>6896</v>
      </c>
      <c r="FA3" s="189">
        <v>44740</v>
      </c>
      <c r="FB3" s="187" t="s">
        <v>1795</v>
      </c>
      <c r="FC3" s="180">
        <v>5</v>
      </c>
      <c r="FD3" s="180" t="s">
        <v>1792</v>
      </c>
      <c r="FE3" s="180" t="s">
        <v>30</v>
      </c>
      <c r="FF3" s="180">
        <v>2</v>
      </c>
      <c r="FG3" s="180" t="s">
        <v>1794</v>
      </c>
      <c r="FH3" s="180" t="s">
        <v>1793</v>
      </c>
      <c r="FI3" s="181">
        <v>44223</v>
      </c>
      <c r="FJ3" s="187" t="s">
        <v>87</v>
      </c>
      <c r="FK3" s="188" t="s">
        <v>14</v>
      </c>
      <c r="FL3" s="188">
        <v>0</v>
      </c>
      <c r="FM3" s="188" t="s">
        <v>14</v>
      </c>
      <c r="FN3" s="188" t="s">
        <v>14</v>
      </c>
      <c r="FO3" s="188">
        <v>0</v>
      </c>
      <c r="FP3" s="188">
        <v>0</v>
      </c>
      <c r="FQ3" s="189">
        <v>43495</v>
      </c>
      <c r="FR3" s="187" t="s">
        <v>88</v>
      </c>
      <c r="FS3" s="180" t="s">
        <v>14</v>
      </c>
      <c r="FT3" s="180">
        <v>0</v>
      </c>
      <c r="FU3" s="180" t="s">
        <v>14</v>
      </c>
      <c r="FV3" s="180" t="s">
        <v>14</v>
      </c>
      <c r="FW3" s="180">
        <v>0</v>
      </c>
      <c r="FX3" s="180">
        <v>0</v>
      </c>
      <c r="FY3" s="181">
        <v>43495</v>
      </c>
      <c r="FZ3" s="188" t="s">
        <v>4562</v>
      </c>
      <c r="GA3" s="188">
        <v>1</v>
      </c>
      <c r="GB3" s="188" t="s">
        <v>3966</v>
      </c>
      <c r="GC3" s="188" t="s">
        <v>30</v>
      </c>
      <c r="GD3" s="188">
        <v>2</v>
      </c>
      <c r="GE3" s="188" t="s">
        <v>14</v>
      </c>
      <c r="GF3" s="188" t="s">
        <v>14</v>
      </c>
      <c r="GG3" s="189">
        <v>44692</v>
      </c>
      <c r="GH3" s="187" t="s">
        <v>4568</v>
      </c>
      <c r="GI3" s="180">
        <v>2</v>
      </c>
      <c r="GJ3" s="180" t="s">
        <v>3966</v>
      </c>
      <c r="GK3" s="180" t="s">
        <v>30</v>
      </c>
      <c r="GL3" s="180">
        <v>2</v>
      </c>
      <c r="GM3" s="180" t="s">
        <v>14</v>
      </c>
      <c r="GN3" s="180" t="s">
        <v>14</v>
      </c>
      <c r="GO3" s="181">
        <v>44692</v>
      </c>
      <c r="GP3" s="188" t="s">
        <v>4563</v>
      </c>
      <c r="GQ3" s="188">
        <v>2</v>
      </c>
      <c r="GR3" s="188" t="s">
        <v>3966</v>
      </c>
      <c r="GS3" s="188" t="s">
        <v>30</v>
      </c>
      <c r="GT3" s="188">
        <v>2</v>
      </c>
      <c r="GU3" s="188" t="s">
        <v>14</v>
      </c>
      <c r="GV3" s="188" t="s">
        <v>14</v>
      </c>
      <c r="GW3" s="189">
        <v>44692</v>
      </c>
      <c r="GX3" s="187" t="s">
        <v>4569</v>
      </c>
      <c r="GY3" s="180">
        <v>0</v>
      </c>
      <c r="GZ3" s="180" t="s">
        <v>3966</v>
      </c>
      <c r="HA3" s="180" t="s">
        <v>30</v>
      </c>
      <c r="HB3" s="180">
        <v>2</v>
      </c>
      <c r="HC3" s="180" t="s">
        <v>14</v>
      </c>
      <c r="HD3" s="180" t="s">
        <v>14</v>
      </c>
      <c r="HE3" s="181">
        <v>44692</v>
      </c>
      <c r="HF3" s="188" t="s">
        <v>4561</v>
      </c>
      <c r="HG3" s="188">
        <v>3</v>
      </c>
      <c r="HH3" s="188" t="s">
        <v>3966</v>
      </c>
      <c r="HI3" s="188" t="s">
        <v>30</v>
      </c>
      <c r="HJ3" s="188">
        <v>2</v>
      </c>
      <c r="HK3" s="188" t="s">
        <v>14</v>
      </c>
      <c r="HL3" s="188" t="s">
        <v>14</v>
      </c>
      <c r="HM3" s="189">
        <v>44692</v>
      </c>
      <c r="HN3" s="187" t="s">
        <v>4567</v>
      </c>
      <c r="HO3" s="180">
        <v>3</v>
      </c>
      <c r="HP3" s="180" t="s">
        <v>3966</v>
      </c>
      <c r="HQ3" s="180" t="s">
        <v>30</v>
      </c>
      <c r="HR3" s="180">
        <v>2</v>
      </c>
      <c r="HS3" s="180" t="s">
        <v>14</v>
      </c>
      <c r="HT3" s="180" t="s">
        <v>14</v>
      </c>
      <c r="HU3" s="181">
        <v>44692</v>
      </c>
      <c r="HV3" s="188" t="s">
        <v>4564</v>
      </c>
      <c r="HW3" s="188">
        <v>1</v>
      </c>
      <c r="HX3" s="188" t="s">
        <v>3966</v>
      </c>
      <c r="HY3" s="188" t="s">
        <v>30</v>
      </c>
      <c r="HZ3" s="188">
        <v>2</v>
      </c>
      <c r="IA3" s="188" t="s">
        <v>14</v>
      </c>
      <c r="IB3" s="188" t="s">
        <v>14</v>
      </c>
      <c r="IC3" s="189">
        <v>44692</v>
      </c>
      <c r="ID3" s="187" t="s">
        <v>4566</v>
      </c>
      <c r="IE3" s="180">
        <v>3</v>
      </c>
      <c r="IF3" s="180" t="s">
        <v>3966</v>
      </c>
      <c r="IG3" s="180" t="s">
        <v>30</v>
      </c>
      <c r="IH3" s="180">
        <v>2</v>
      </c>
      <c r="II3" s="180" t="s">
        <v>14</v>
      </c>
      <c r="IJ3" s="180" t="s">
        <v>14</v>
      </c>
      <c r="IK3" s="181">
        <v>44692</v>
      </c>
      <c r="IL3" s="188" t="s">
        <v>4565</v>
      </c>
      <c r="IM3" s="188">
        <v>3</v>
      </c>
      <c r="IN3" s="188" t="s">
        <v>3966</v>
      </c>
      <c r="IO3" s="188" t="s">
        <v>30</v>
      </c>
      <c r="IP3" s="188">
        <v>2</v>
      </c>
      <c r="IQ3" s="188" t="s">
        <v>14</v>
      </c>
      <c r="IR3" s="188" t="s">
        <v>14</v>
      </c>
      <c r="IS3" s="189">
        <v>44692</v>
      </c>
    </row>
    <row r="4" spans="1:253" s="285" customFormat="1" ht="13" customHeight="1" x14ac:dyDescent="0.25">
      <c r="A4" s="285" t="s">
        <v>7107</v>
      </c>
      <c r="B4" s="285" t="s">
        <v>8613</v>
      </c>
      <c r="C4" s="285" t="s">
        <v>7108</v>
      </c>
      <c r="D4" s="285" t="s">
        <v>80</v>
      </c>
      <c r="E4" s="285" t="s">
        <v>8051</v>
      </c>
      <c r="F4" s="285" t="s">
        <v>7109</v>
      </c>
      <c r="G4" s="179">
        <v>41820000</v>
      </c>
      <c r="H4" s="180" t="s">
        <v>2639</v>
      </c>
      <c r="I4" s="180" t="s">
        <v>19</v>
      </c>
      <c r="J4" s="180">
        <v>3</v>
      </c>
      <c r="K4" s="180" t="s">
        <v>2641</v>
      </c>
      <c r="L4" s="180" t="s">
        <v>2640</v>
      </c>
      <c r="M4" s="181">
        <v>44741</v>
      </c>
      <c r="N4" s="190" t="s">
        <v>7113</v>
      </c>
      <c r="O4" s="182">
        <v>23751</v>
      </c>
      <c r="P4" s="182" t="s">
        <v>7110</v>
      </c>
      <c r="Q4" s="182" t="s">
        <v>61</v>
      </c>
      <c r="R4" s="182">
        <v>1</v>
      </c>
      <c r="S4" s="182" t="s">
        <v>7112</v>
      </c>
      <c r="T4" s="182" t="s">
        <v>7111</v>
      </c>
      <c r="U4" s="183">
        <v>44741</v>
      </c>
      <c r="V4" s="190" t="s">
        <v>7116</v>
      </c>
      <c r="W4" s="180">
        <v>1846000</v>
      </c>
      <c r="X4" s="180" t="s">
        <v>4349</v>
      </c>
      <c r="Y4" s="180" t="s">
        <v>30</v>
      </c>
      <c r="Z4" s="180">
        <v>2</v>
      </c>
      <c r="AA4" s="180" t="s">
        <v>7115</v>
      </c>
      <c r="AB4" s="180" t="s">
        <v>7114</v>
      </c>
      <c r="AC4" s="181">
        <v>44741</v>
      </c>
      <c r="AD4" s="190" t="s">
        <v>7120</v>
      </c>
      <c r="AE4" s="188">
        <v>362000</v>
      </c>
      <c r="AF4" s="188" t="s">
        <v>7117</v>
      </c>
      <c r="AG4" s="188" t="s">
        <v>30</v>
      </c>
      <c r="AH4" s="188">
        <v>2</v>
      </c>
      <c r="AI4" s="188" t="s">
        <v>7119</v>
      </c>
      <c r="AJ4" s="188" t="s">
        <v>7118</v>
      </c>
      <c r="AK4" s="189">
        <v>44741</v>
      </c>
      <c r="AL4" s="190" t="s">
        <v>7122</v>
      </c>
      <c r="AM4" s="180" t="s">
        <v>14</v>
      </c>
      <c r="AN4" s="180" t="s">
        <v>14</v>
      </c>
      <c r="AO4" s="180" t="s">
        <v>14</v>
      </c>
      <c r="AP4" s="180" t="s">
        <v>14</v>
      </c>
      <c r="AQ4" s="180" t="s">
        <v>7121</v>
      </c>
      <c r="AR4" s="180" t="s">
        <v>14</v>
      </c>
      <c r="AS4" s="181">
        <v>44741</v>
      </c>
      <c r="AT4" s="191" t="s">
        <v>7126</v>
      </c>
      <c r="AU4" s="188">
        <v>2949</v>
      </c>
      <c r="AV4" s="188" t="s">
        <v>7123</v>
      </c>
      <c r="AW4" s="188" t="s">
        <v>30</v>
      </c>
      <c r="AX4" s="188">
        <v>2</v>
      </c>
      <c r="AY4" s="188" t="s">
        <v>7125</v>
      </c>
      <c r="AZ4" s="188" t="s">
        <v>7124</v>
      </c>
      <c r="BA4" s="189">
        <v>44741</v>
      </c>
      <c r="BB4" s="190" t="s">
        <v>7127</v>
      </c>
      <c r="BC4" s="180" t="s">
        <v>14</v>
      </c>
      <c r="BD4" s="180" t="s">
        <v>14</v>
      </c>
      <c r="BE4" s="180" t="s">
        <v>14</v>
      </c>
      <c r="BF4" s="180" t="s">
        <v>14</v>
      </c>
      <c r="BG4" s="180" t="s">
        <v>14</v>
      </c>
      <c r="BH4" s="180" t="s">
        <v>14</v>
      </c>
      <c r="BI4" s="181">
        <v>44741</v>
      </c>
      <c r="BJ4" s="191" t="s">
        <v>7131</v>
      </c>
      <c r="BK4" s="191">
        <v>1039</v>
      </c>
      <c r="BL4" s="191" t="s">
        <v>7128</v>
      </c>
      <c r="BM4" s="191" t="s">
        <v>30</v>
      </c>
      <c r="BN4" s="191">
        <v>2</v>
      </c>
      <c r="BO4" s="191" t="s">
        <v>7130</v>
      </c>
      <c r="BP4" s="188" t="s">
        <v>7129</v>
      </c>
      <c r="BQ4" s="192">
        <v>44741</v>
      </c>
      <c r="BR4" s="190" t="s">
        <v>7136</v>
      </c>
      <c r="BS4" s="184" t="s">
        <v>14</v>
      </c>
      <c r="BT4" s="184" t="s">
        <v>14</v>
      </c>
      <c r="BU4" s="184" t="s">
        <v>14</v>
      </c>
      <c r="BV4" s="184" t="s">
        <v>14</v>
      </c>
      <c r="BW4" s="184" t="s">
        <v>7135</v>
      </c>
      <c r="BX4" s="184" t="s">
        <v>14</v>
      </c>
      <c r="BY4" s="181">
        <v>44741</v>
      </c>
      <c r="BZ4" s="191" t="s">
        <v>7137</v>
      </c>
      <c r="CA4" s="191" t="s">
        <v>14</v>
      </c>
      <c r="CB4" s="191" t="s">
        <v>14</v>
      </c>
      <c r="CC4" s="191" t="s">
        <v>14</v>
      </c>
      <c r="CD4" s="191" t="s">
        <v>14</v>
      </c>
      <c r="CE4" s="191" t="s">
        <v>7135</v>
      </c>
      <c r="CF4" s="191" t="s">
        <v>14</v>
      </c>
      <c r="CG4" s="192">
        <v>44741</v>
      </c>
      <c r="CH4" s="190" t="s">
        <v>9143</v>
      </c>
      <c r="CI4" s="191" t="e">
        <v>#N/A</v>
      </c>
      <c r="CJ4" s="191" t="e">
        <v>#N/A</v>
      </c>
      <c r="CK4" s="191" t="e">
        <v>#N/A</v>
      </c>
      <c r="CL4" s="191" t="e">
        <v>#N/A</v>
      </c>
      <c r="CM4" s="191" t="e">
        <v>#N/A</v>
      </c>
      <c r="CN4" s="191" t="e">
        <v>#N/A</v>
      </c>
      <c r="CO4" s="193" t="e">
        <v>#N/A</v>
      </c>
      <c r="CP4" s="191" t="s">
        <v>7138</v>
      </c>
      <c r="CQ4" s="184" t="s">
        <v>14</v>
      </c>
      <c r="CR4" s="184" t="s">
        <v>14</v>
      </c>
      <c r="CS4" s="184" t="s">
        <v>14</v>
      </c>
      <c r="CT4" s="184" t="s">
        <v>14</v>
      </c>
      <c r="CU4" s="184" t="s">
        <v>14</v>
      </c>
      <c r="CV4" s="184" t="s">
        <v>14</v>
      </c>
      <c r="CW4" s="181">
        <v>44741</v>
      </c>
      <c r="CX4" s="191" t="s">
        <v>7141</v>
      </c>
      <c r="CY4" s="188">
        <v>362000</v>
      </c>
      <c r="CZ4" s="188" t="s">
        <v>7139</v>
      </c>
      <c r="DA4" s="188" t="s">
        <v>30</v>
      </c>
      <c r="DB4" s="188">
        <v>2</v>
      </c>
      <c r="DC4" s="188" t="s">
        <v>7147</v>
      </c>
      <c r="DD4" s="188" t="s">
        <v>7140</v>
      </c>
      <c r="DE4" s="194">
        <v>44741</v>
      </c>
      <c r="DF4" s="190" t="s">
        <v>7145</v>
      </c>
      <c r="DG4" s="180">
        <v>1484000</v>
      </c>
      <c r="DH4" s="184" t="s">
        <v>7142</v>
      </c>
      <c r="DI4" s="184" t="s">
        <v>30</v>
      </c>
      <c r="DJ4" s="184">
        <v>2</v>
      </c>
      <c r="DK4" s="184" t="s">
        <v>7144</v>
      </c>
      <c r="DL4" s="184" t="s">
        <v>7143</v>
      </c>
      <c r="DM4" s="181">
        <v>44741</v>
      </c>
      <c r="DN4" s="191" t="s">
        <v>7146</v>
      </c>
      <c r="DO4" s="188">
        <v>0</v>
      </c>
      <c r="DP4" s="191" t="s">
        <v>14</v>
      </c>
      <c r="DQ4" s="191">
        <v>0</v>
      </c>
      <c r="DR4" s="191">
        <v>0</v>
      </c>
      <c r="DS4" s="191" t="s">
        <v>14</v>
      </c>
      <c r="DT4" s="191" t="s">
        <v>14</v>
      </c>
      <c r="DU4" s="192">
        <v>44741</v>
      </c>
      <c r="DV4" s="190" t="s">
        <v>7148</v>
      </c>
      <c r="DW4" s="180">
        <v>362000</v>
      </c>
      <c r="DX4" s="184" t="s">
        <v>7139</v>
      </c>
      <c r="DY4" s="184" t="s">
        <v>30</v>
      </c>
      <c r="DZ4" s="184">
        <v>2</v>
      </c>
      <c r="EA4" s="184" t="s">
        <v>7147</v>
      </c>
      <c r="EB4" s="184" t="s">
        <v>7140</v>
      </c>
      <c r="EC4" s="181">
        <v>44741</v>
      </c>
      <c r="ED4" s="191" t="s">
        <v>7149</v>
      </c>
      <c r="EE4" s="188">
        <v>0</v>
      </c>
      <c r="EF4" s="191" t="s">
        <v>14</v>
      </c>
      <c r="EG4" s="191">
        <v>0</v>
      </c>
      <c r="EH4" s="191">
        <v>0</v>
      </c>
      <c r="EI4" s="191" t="s">
        <v>14</v>
      </c>
      <c r="EJ4" s="191" t="s">
        <v>14</v>
      </c>
      <c r="EK4" s="192">
        <v>44741</v>
      </c>
      <c r="EL4" s="190" t="s">
        <v>7150</v>
      </c>
      <c r="EM4" s="180">
        <v>0</v>
      </c>
      <c r="EN4" s="184" t="s">
        <v>14</v>
      </c>
      <c r="EO4" s="184">
        <v>0</v>
      </c>
      <c r="EP4" s="184">
        <v>0</v>
      </c>
      <c r="EQ4" s="184" t="s">
        <v>14</v>
      </c>
      <c r="ER4" s="184" t="s">
        <v>14</v>
      </c>
      <c r="ES4" s="181">
        <v>44741</v>
      </c>
      <c r="ET4" s="191" t="s">
        <v>7134</v>
      </c>
      <c r="EU4" s="191">
        <v>2939</v>
      </c>
      <c r="EV4" s="191" t="s">
        <v>6899</v>
      </c>
      <c r="EW4" s="191" t="s">
        <v>30</v>
      </c>
      <c r="EX4" s="191">
        <v>2</v>
      </c>
      <c r="EY4" s="191" t="s">
        <v>7133</v>
      </c>
      <c r="EZ4" s="191" t="s">
        <v>7132</v>
      </c>
      <c r="FA4" s="192">
        <v>44741</v>
      </c>
      <c r="FB4" s="190" t="s">
        <v>7153</v>
      </c>
      <c r="FC4" s="184">
        <v>2</v>
      </c>
      <c r="FD4" s="184" t="s">
        <v>7151</v>
      </c>
      <c r="FE4" s="184" t="s">
        <v>30</v>
      </c>
      <c r="FF4" s="184">
        <v>2</v>
      </c>
      <c r="FG4" s="184" t="s">
        <v>7152</v>
      </c>
      <c r="FH4" s="184" t="s">
        <v>7114</v>
      </c>
      <c r="FI4" s="181">
        <v>44741</v>
      </c>
      <c r="FJ4" s="190" t="s">
        <v>9144</v>
      </c>
      <c r="FK4" s="191" t="e">
        <v>#N/A</v>
      </c>
      <c r="FL4" s="191" t="e">
        <v>#N/A</v>
      </c>
      <c r="FM4" s="191" t="e">
        <v>#N/A</v>
      </c>
      <c r="FN4" s="191" t="e">
        <v>#N/A</v>
      </c>
      <c r="FO4" s="191" t="e">
        <v>#N/A</v>
      </c>
      <c r="FP4" s="188" t="e">
        <v>#N/A</v>
      </c>
      <c r="FQ4" s="189" t="e">
        <v>#N/A</v>
      </c>
      <c r="FR4" s="190" t="s">
        <v>9145</v>
      </c>
      <c r="FS4" s="184" t="e">
        <v>#N/A</v>
      </c>
      <c r="FT4" s="184" t="e">
        <v>#N/A</v>
      </c>
      <c r="FU4" s="184" t="e">
        <v>#N/A</v>
      </c>
      <c r="FV4" s="184" t="e">
        <v>#N/A</v>
      </c>
      <c r="FW4" s="184" t="e">
        <v>#N/A</v>
      </c>
      <c r="FX4" s="184" t="e">
        <v>#N/A</v>
      </c>
      <c r="FY4" s="181" t="e">
        <v>#N/A</v>
      </c>
      <c r="FZ4" s="191" t="s">
        <v>7574</v>
      </c>
      <c r="GA4" s="191">
        <v>1</v>
      </c>
      <c r="GB4" s="191" t="s">
        <v>3966</v>
      </c>
      <c r="GC4" s="191" t="s">
        <v>30</v>
      </c>
      <c r="GD4" s="191">
        <v>2</v>
      </c>
      <c r="GE4" s="191" t="s">
        <v>14</v>
      </c>
      <c r="GF4" s="191" t="s">
        <v>14</v>
      </c>
      <c r="GG4" s="192">
        <v>44741</v>
      </c>
      <c r="GH4" s="190" t="s">
        <v>7580</v>
      </c>
      <c r="GI4" s="184">
        <v>2</v>
      </c>
      <c r="GJ4" s="184" t="s">
        <v>3966</v>
      </c>
      <c r="GK4" s="184" t="s">
        <v>30</v>
      </c>
      <c r="GL4" s="184">
        <v>2</v>
      </c>
      <c r="GM4" s="184" t="s">
        <v>14</v>
      </c>
      <c r="GN4" s="184" t="s">
        <v>14</v>
      </c>
      <c r="GO4" s="181">
        <v>44741</v>
      </c>
      <c r="GP4" s="191" t="s">
        <v>7575</v>
      </c>
      <c r="GQ4" s="191">
        <v>2</v>
      </c>
      <c r="GR4" s="191" t="s">
        <v>3966</v>
      </c>
      <c r="GS4" s="191" t="s">
        <v>30</v>
      </c>
      <c r="GT4" s="191">
        <v>2</v>
      </c>
      <c r="GU4" s="191" t="s">
        <v>14</v>
      </c>
      <c r="GV4" s="191" t="s">
        <v>14</v>
      </c>
      <c r="GW4" s="192">
        <v>44741</v>
      </c>
      <c r="GX4" s="190" t="s">
        <v>7581</v>
      </c>
      <c r="GY4" s="184">
        <v>0</v>
      </c>
      <c r="GZ4" s="184" t="s">
        <v>3966</v>
      </c>
      <c r="HA4" s="184" t="s">
        <v>30</v>
      </c>
      <c r="HB4" s="184">
        <v>2</v>
      </c>
      <c r="HC4" s="184" t="s">
        <v>14</v>
      </c>
      <c r="HD4" s="184" t="s">
        <v>14</v>
      </c>
      <c r="HE4" s="181">
        <v>44741</v>
      </c>
      <c r="HF4" s="191" t="s">
        <v>7573</v>
      </c>
      <c r="HG4" s="191">
        <v>3</v>
      </c>
      <c r="HH4" s="191" t="s">
        <v>3966</v>
      </c>
      <c r="HI4" s="191" t="s">
        <v>30</v>
      </c>
      <c r="HJ4" s="191">
        <v>2</v>
      </c>
      <c r="HK4" s="191" t="s">
        <v>14</v>
      </c>
      <c r="HL4" s="191" t="s">
        <v>14</v>
      </c>
      <c r="HM4" s="192">
        <v>44741</v>
      </c>
      <c r="HN4" s="190" t="s">
        <v>7579</v>
      </c>
      <c r="HO4" s="184">
        <v>3</v>
      </c>
      <c r="HP4" s="184" t="s">
        <v>3966</v>
      </c>
      <c r="HQ4" s="184" t="s">
        <v>30</v>
      </c>
      <c r="HR4" s="184">
        <v>2</v>
      </c>
      <c r="HS4" s="184" t="s">
        <v>14</v>
      </c>
      <c r="HT4" s="184" t="s">
        <v>14</v>
      </c>
      <c r="HU4" s="181">
        <v>44741</v>
      </c>
      <c r="HV4" s="191" t="s">
        <v>7576</v>
      </c>
      <c r="HW4" s="191">
        <v>0</v>
      </c>
      <c r="HX4" s="191" t="s">
        <v>3966</v>
      </c>
      <c r="HY4" s="191" t="s">
        <v>30</v>
      </c>
      <c r="HZ4" s="191">
        <v>2</v>
      </c>
      <c r="IA4" s="191" t="s">
        <v>14</v>
      </c>
      <c r="IB4" s="191" t="s">
        <v>14</v>
      </c>
      <c r="IC4" s="192">
        <v>44741</v>
      </c>
      <c r="ID4" s="190" t="s">
        <v>7578</v>
      </c>
      <c r="IE4" s="184">
        <v>3</v>
      </c>
      <c r="IF4" s="184" t="s">
        <v>3966</v>
      </c>
      <c r="IG4" s="184" t="s">
        <v>30</v>
      </c>
      <c r="IH4" s="184">
        <v>2</v>
      </c>
      <c r="II4" s="184" t="s">
        <v>14</v>
      </c>
      <c r="IJ4" s="184" t="s">
        <v>14</v>
      </c>
      <c r="IK4" s="181">
        <v>44741</v>
      </c>
      <c r="IL4" s="191" t="s">
        <v>7577</v>
      </c>
      <c r="IM4" s="191">
        <v>3</v>
      </c>
      <c r="IN4" s="191" t="s">
        <v>3966</v>
      </c>
      <c r="IO4" s="191" t="s">
        <v>30</v>
      </c>
      <c r="IP4" s="191">
        <v>2</v>
      </c>
      <c r="IQ4" s="191" t="s">
        <v>14</v>
      </c>
      <c r="IR4" s="191" t="s">
        <v>14</v>
      </c>
      <c r="IS4" s="192">
        <v>44741</v>
      </c>
    </row>
    <row r="5" spans="1:253" s="285" customFormat="1" ht="13" customHeight="1" x14ac:dyDescent="0.25">
      <c r="A5" s="285" t="s">
        <v>2501</v>
      </c>
      <c r="B5" s="285" t="s">
        <v>8620</v>
      </c>
      <c r="C5" s="285" t="s">
        <v>2502</v>
      </c>
      <c r="D5" s="285" t="s">
        <v>2503</v>
      </c>
      <c r="E5" s="285" t="s">
        <v>8052</v>
      </c>
      <c r="F5" s="285" t="s">
        <v>7511</v>
      </c>
      <c r="G5" s="179">
        <v>32866000</v>
      </c>
      <c r="H5" s="180" t="s">
        <v>7485</v>
      </c>
      <c r="I5" s="180" t="s">
        <v>19</v>
      </c>
      <c r="J5" s="180">
        <v>3</v>
      </c>
      <c r="K5" s="180" t="s">
        <v>7282</v>
      </c>
      <c r="L5" s="180" t="s">
        <v>7510</v>
      </c>
      <c r="M5" s="181">
        <v>44741</v>
      </c>
      <c r="N5" s="190" t="s">
        <v>7754</v>
      </c>
      <c r="O5" s="182">
        <v>1246700</v>
      </c>
      <c r="P5" s="182" t="s">
        <v>7488</v>
      </c>
      <c r="Q5" s="182" t="s">
        <v>19</v>
      </c>
      <c r="R5" s="182">
        <v>3</v>
      </c>
      <c r="S5" s="182" t="s">
        <v>7402</v>
      </c>
      <c r="T5" s="182" t="s">
        <v>7753</v>
      </c>
      <c r="U5" s="183">
        <v>44742</v>
      </c>
      <c r="V5" s="190" t="s">
        <v>7758</v>
      </c>
      <c r="W5" s="180">
        <v>2750000</v>
      </c>
      <c r="X5" s="180" t="s">
        <v>7755</v>
      </c>
      <c r="Y5" s="180" t="s">
        <v>30</v>
      </c>
      <c r="Z5" s="180">
        <v>2</v>
      </c>
      <c r="AA5" s="180" t="s">
        <v>7757</v>
      </c>
      <c r="AB5" s="180" t="s">
        <v>7756</v>
      </c>
      <c r="AC5" s="181">
        <v>44742</v>
      </c>
      <c r="AD5" s="190" t="s">
        <v>7760</v>
      </c>
      <c r="AE5" s="188">
        <v>2267000</v>
      </c>
      <c r="AF5" s="188" t="s">
        <v>7755</v>
      </c>
      <c r="AG5" s="188" t="s">
        <v>30</v>
      </c>
      <c r="AH5" s="188">
        <v>2</v>
      </c>
      <c r="AI5" s="188" t="s">
        <v>7759</v>
      </c>
      <c r="AJ5" s="188" t="s">
        <v>7756</v>
      </c>
      <c r="AK5" s="189">
        <v>44742</v>
      </c>
      <c r="AL5" s="190" t="s">
        <v>7763</v>
      </c>
      <c r="AM5" s="180">
        <v>57000</v>
      </c>
      <c r="AN5" s="180" t="s">
        <v>7481</v>
      </c>
      <c r="AO5" s="180" t="s">
        <v>30</v>
      </c>
      <c r="AP5" s="180">
        <v>2</v>
      </c>
      <c r="AQ5" s="180" t="s">
        <v>7762</v>
      </c>
      <c r="AR5" s="180" t="s">
        <v>7761</v>
      </c>
      <c r="AS5" s="181">
        <v>44742</v>
      </c>
      <c r="AT5" s="191" t="s">
        <v>9146</v>
      </c>
      <c r="AU5" s="188" t="e">
        <v>#N/A</v>
      </c>
      <c r="AV5" s="188" t="e">
        <v>#N/A</v>
      </c>
      <c r="AW5" s="188" t="e">
        <v>#N/A</v>
      </c>
      <c r="AX5" s="188" t="e">
        <v>#N/A</v>
      </c>
      <c r="AY5" s="188" t="e">
        <v>#N/A</v>
      </c>
      <c r="AZ5" s="188" t="e">
        <v>#N/A</v>
      </c>
      <c r="BA5" s="189" t="e">
        <v>#N/A</v>
      </c>
      <c r="BB5" s="190" t="s">
        <v>9147</v>
      </c>
      <c r="BC5" s="180" t="e">
        <v>#N/A</v>
      </c>
      <c r="BD5" s="180" t="e">
        <v>#N/A</v>
      </c>
      <c r="BE5" s="180" t="e">
        <v>#N/A</v>
      </c>
      <c r="BF5" s="180" t="e">
        <v>#N/A</v>
      </c>
      <c r="BG5" s="180" t="e">
        <v>#N/A</v>
      </c>
      <c r="BH5" s="180" t="e">
        <v>#N/A</v>
      </c>
      <c r="BI5" s="181" t="e">
        <v>#N/A</v>
      </c>
      <c r="BJ5" s="191" t="s">
        <v>2506</v>
      </c>
      <c r="BK5" s="191">
        <v>0</v>
      </c>
      <c r="BL5" s="191" t="s">
        <v>2504</v>
      </c>
      <c r="BM5" s="191" t="s">
        <v>61</v>
      </c>
      <c r="BN5" s="191">
        <v>1</v>
      </c>
      <c r="BO5" s="191" t="s">
        <v>2505</v>
      </c>
      <c r="BP5" s="188" t="s">
        <v>1995</v>
      </c>
      <c r="BQ5" s="192">
        <v>44546</v>
      </c>
      <c r="BR5" s="190" t="s">
        <v>9148</v>
      </c>
      <c r="BS5" s="184" t="e">
        <v>#N/A</v>
      </c>
      <c r="BT5" s="184" t="e">
        <v>#N/A</v>
      </c>
      <c r="BU5" s="184" t="e">
        <v>#N/A</v>
      </c>
      <c r="BV5" s="184" t="e">
        <v>#N/A</v>
      </c>
      <c r="BW5" s="184" t="e">
        <v>#N/A</v>
      </c>
      <c r="BX5" s="184" t="e">
        <v>#N/A</v>
      </c>
      <c r="BY5" s="181" t="e">
        <v>#N/A</v>
      </c>
      <c r="BZ5" s="191" t="s">
        <v>9149</v>
      </c>
      <c r="CA5" s="191" t="e">
        <v>#N/A</v>
      </c>
      <c r="CB5" s="191" t="e">
        <v>#N/A</v>
      </c>
      <c r="CC5" s="191" t="e">
        <v>#N/A</v>
      </c>
      <c r="CD5" s="191" t="e">
        <v>#N/A</v>
      </c>
      <c r="CE5" s="191" t="e">
        <v>#N/A</v>
      </c>
      <c r="CF5" s="191" t="e">
        <v>#N/A</v>
      </c>
      <c r="CG5" s="192" t="e">
        <v>#N/A</v>
      </c>
      <c r="CH5" s="190" t="s">
        <v>9150</v>
      </c>
      <c r="CI5" s="191" t="e">
        <v>#N/A</v>
      </c>
      <c r="CJ5" s="191" t="e">
        <v>#N/A</v>
      </c>
      <c r="CK5" s="191" t="e">
        <v>#N/A</v>
      </c>
      <c r="CL5" s="191" t="e">
        <v>#N/A</v>
      </c>
      <c r="CM5" s="191" t="e">
        <v>#N/A</v>
      </c>
      <c r="CN5" s="191" t="e">
        <v>#N/A</v>
      </c>
      <c r="CO5" s="193" t="e">
        <v>#N/A</v>
      </c>
      <c r="CP5" s="191" t="s">
        <v>9151</v>
      </c>
      <c r="CQ5" s="184" t="e">
        <v>#N/A</v>
      </c>
      <c r="CR5" s="184" t="e">
        <v>#N/A</v>
      </c>
      <c r="CS5" s="184" t="e">
        <v>#N/A</v>
      </c>
      <c r="CT5" s="184" t="e">
        <v>#N/A</v>
      </c>
      <c r="CU5" s="184" t="e">
        <v>#N/A</v>
      </c>
      <c r="CV5" s="184" t="e">
        <v>#N/A</v>
      </c>
      <c r="CW5" s="181" t="e">
        <v>#N/A</v>
      </c>
      <c r="CX5" s="191" t="s">
        <v>7764</v>
      </c>
      <c r="CY5" s="188">
        <v>1584000</v>
      </c>
      <c r="CZ5" s="188" t="s">
        <v>7755</v>
      </c>
      <c r="DA5" s="188" t="s">
        <v>30</v>
      </c>
      <c r="DB5" s="188">
        <v>2</v>
      </c>
      <c r="DC5" s="188" t="s">
        <v>7771</v>
      </c>
      <c r="DD5" s="188" t="s">
        <v>7756</v>
      </c>
      <c r="DE5" s="194">
        <v>44742</v>
      </c>
      <c r="DF5" s="190" t="s">
        <v>7766</v>
      </c>
      <c r="DG5" s="180">
        <v>483000</v>
      </c>
      <c r="DH5" s="184" t="s">
        <v>7755</v>
      </c>
      <c r="DI5" s="184" t="s">
        <v>30</v>
      </c>
      <c r="DJ5" s="184">
        <v>2</v>
      </c>
      <c r="DK5" s="184" t="s">
        <v>7765</v>
      </c>
      <c r="DL5" s="184" t="s">
        <v>7756</v>
      </c>
      <c r="DM5" s="181">
        <v>44742</v>
      </c>
      <c r="DN5" s="191" t="s">
        <v>7768</v>
      </c>
      <c r="DO5" s="188">
        <v>683000</v>
      </c>
      <c r="DP5" s="191" t="s">
        <v>7755</v>
      </c>
      <c r="DQ5" s="191" t="s">
        <v>30</v>
      </c>
      <c r="DR5" s="191">
        <v>2</v>
      </c>
      <c r="DS5" s="191" t="s">
        <v>7767</v>
      </c>
      <c r="DT5" s="191" t="s">
        <v>7756</v>
      </c>
      <c r="DU5" s="192">
        <v>44742</v>
      </c>
      <c r="DV5" s="190" t="s">
        <v>7772</v>
      </c>
      <c r="DW5" s="180">
        <v>1167000</v>
      </c>
      <c r="DX5" s="184" t="s">
        <v>7755</v>
      </c>
      <c r="DY5" s="184" t="s">
        <v>30</v>
      </c>
      <c r="DZ5" s="184">
        <v>2</v>
      </c>
      <c r="EA5" s="184" t="s">
        <v>7771</v>
      </c>
      <c r="EB5" s="184" t="s">
        <v>7756</v>
      </c>
      <c r="EC5" s="181">
        <v>44742</v>
      </c>
      <c r="ED5" s="191" t="s">
        <v>7774</v>
      </c>
      <c r="EE5" s="188">
        <v>417000</v>
      </c>
      <c r="EF5" s="191" t="s">
        <v>7755</v>
      </c>
      <c r="EG5" s="191" t="s">
        <v>30</v>
      </c>
      <c r="EH5" s="191">
        <v>2</v>
      </c>
      <c r="EI5" s="191" t="s">
        <v>7773</v>
      </c>
      <c r="EJ5" s="191" t="s">
        <v>7756</v>
      </c>
      <c r="EK5" s="192">
        <v>44742</v>
      </c>
      <c r="EL5" s="190" t="s">
        <v>7776</v>
      </c>
      <c r="EM5" s="180">
        <v>0</v>
      </c>
      <c r="EN5" s="184" t="s">
        <v>7755</v>
      </c>
      <c r="EO5" s="184" t="s">
        <v>30</v>
      </c>
      <c r="EP5" s="184">
        <v>2</v>
      </c>
      <c r="EQ5" s="184" t="s">
        <v>7775</v>
      </c>
      <c r="ER5" s="184" t="s">
        <v>7756</v>
      </c>
      <c r="ES5" s="181">
        <v>44742</v>
      </c>
      <c r="ET5" s="191" t="s">
        <v>2539</v>
      </c>
      <c r="EU5" s="191">
        <v>4</v>
      </c>
      <c r="EV5" s="191" t="s">
        <v>2537</v>
      </c>
      <c r="EW5" s="191" t="s">
        <v>61</v>
      </c>
      <c r="EX5" s="191">
        <v>1</v>
      </c>
      <c r="EY5" s="191" t="s">
        <v>2538</v>
      </c>
      <c r="EZ5" s="191" t="s">
        <v>1995</v>
      </c>
      <c r="FA5" s="192">
        <v>44550</v>
      </c>
      <c r="FB5" s="190" t="s">
        <v>7778</v>
      </c>
      <c r="FC5" s="184">
        <v>2</v>
      </c>
      <c r="FD5" s="184" t="s">
        <v>7481</v>
      </c>
      <c r="FE5" s="184" t="s">
        <v>30</v>
      </c>
      <c r="FF5" s="184">
        <v>2</v>
      </c>
      <c r="FG5" s="184" t="s">
        <v>7777</v>
      </c>
      <c r="FH5" s="184" t="s">
        <v>7761</v>
      </c>
      <c r="FI5" s="181">
        <v>44742</v>
      </c>
      <c r="FJ5" s="190" t="s">
        <v>9152</v>
      </c>
      <c r="FK5" s="191" t="e">
        <v>#N/A</v>
      </c>
      <c r="FL5" s="191" t="e">
        <v>#N/A</v>
      </c>
      <c r="FM5" s="191" t="e">
        <v>#N/A</v>
      </c>
      <c r="FN5" s="191" t="e">
        <v>#N/A</v>
      </c>
      <c r="FO5" s="191" t="e">
        <v>#N/A</v>
      </c>
      <c r="FP5" s="188" t="e">
        <v>#N/A</v>
      </c>
      <c r="FQ5" s="189" t="e">
        <v>#N/A</v>
      </c>
      <c r="FR5" s="190" t="s">
        <v>9153</v>
      </c>
      <c r="FS5" s="184" t="e">
        <v>#N/A</v>
      </c>
      <c r="FT5" s="184" t="e">
        <v>#N/A</v>
      </c>
      <c r="FU5" s="184" t="e">
        <v>#N/A</v>
      </c>
      <c r="FV5" s="184" t="e">
        <v>#N/A</v>
      </c>
      <c r="FW5" s="184" t="e">
        <v>#N/A</v>
      </c>
      <c r="FX5" s="184" t="e">
        <v>#N/A</v>
      </c>
      <c r="FY5" s="181" t="e">
        <v>#N/A</v>
      </c>
      <c r="FZ5" s="191" t="s">
        <v>4643</v>
      </c>
      <c r="GA5" s="191">
        <v>1</v>
      </c>
      <c r="GB5" s="191" t="s">
        <v>3966</v>
      </c>
      <c r="GC5" s="191" t="s">
        <v>30</v>
      </c>
      <c r="GD5" s="191">
        <v>2</v>
      </c>
      <c r="GE5" s="191" t="s">
        <v>14</v>
      </c>
      <c r="GF5" s="191" t="s">
        <v>14</v>
      </c>
      <c r="GG5" s="192">
        <v>44693</v>
      </c>
      <c r="GH5" s="190" t="s">
        <v>4649</v>
      </c>
      <c r="GI5" s="184">
        <v>0</v>
      </c>
      <c r="GJ5" s="184" t="s">
        <v>3966</v>
      </c>
      <c r="GK5" s="184" t="s">
        <v>30</v>
      </c>
      <c r="GL5" s="184">
        <v>2</v>
      </c>
      <c r="GM5" s="184" t="s">
        <v>14</v>
      </c>
      <c r="GN5" s="184" t="s">
        <v>14</v>
      </c>
      <c r="GO5" s="181">
        <v>44693</v>
      </c>
      <c r="GP5" s="191" t="s">
        <v>4644</v>
      </c>
      <c r="GQ5" s="191">
        <v>0</v>
      </c>
      <c r="GR5" s="191" t="s">
        <v>3966</v>
      </c>
      <c r="GS5" s="191" t="s">
        <v>30</v>
      </c>
      <c r="GT5" s="191">
        <v>2</v>
      </c>
      <c r="GU5" s="191" t="s">
        <v>14</v>
      </c>
      <c r="GV5" s="191" t="s">
        <v>14</v>
      </c>
      <c r="GW5" s="192">
        <v>44693</v>
      </c>
      <c r="GX5" s="190" t="s">
        <v>4650</v>
      </c>
      <c r="GY5" s="184">
        <v>0</v>
      </c>
      <c r="GZ5" s="184" t="s">
        <v>3966</v>
      </c>
      <c r="HA5" s="184" t="s">
        <v>30</v>
      </c>
      <c r="HB5" s="184">
        <v>2</v>
      </c>
      <c r="HC5" s="184" t="s">
        <v>14</v>
      </c>
      <c r="HD5" s="184" t="s">
        <v>14</v>
      </c>
      <c r="HE5" s="181">
        <v>44693</v>
      </c>
      <c r="HF5" s="191" t="s">
        <v>4642</v>
      </c>
      <c r="HG5" s="191">
        <v>0</v>
      </c>
      <c r="HH5" s="191" t="s">
        <v>3966</v>
      </c>
      <c r="HI5" s="191" t="s">
        <v>30</v>
      </c>
      <c r="HJ5" s="191">
        <v>2</v>
      </c>
      <c r="HK5" s="191" t="s">
        <v>14</v>
      </c>
      <c r="HL5" s="191" t="s">
        <v>14</v>
      </c>
      <c r="HM5" s="192">
        <v>44693</v>
      </c>
      <c r="HN5" s="190" t="s">
        <v>4648</v>
      </c>
      <c r="HO5" s="184">
        <v>0</v>
      </c>
      <c r="HP5" s="184" t="s">
        <v>3966</v>
      </c>
      <c r="HQ5" s="184" t="s">
        <v>30</v>
      </c>
      <c r="HR5" s="184">
        <v>2</v>
      </c>
      <c r="HS5" s="184" t="s">
        <v>14</v>
      </c>
      <c r="HT5" s="184" t="s">
        <v>14</v>
      </c>
      <c r="HU5" s="181">
        <v>44693</v>
      </c>
      <c r="HV5" s="191" t="s">
        <v>4645</v>
      </c>
      <c r="HW5" s="191">
        <v>0</v>
      </c>
      <c r="HX5" s="191" t="s">
        <v>3966</v>
      </c>
      <c r="HY5" s="191" t="s">
        <v>30</v>
      </c>
      <c r="HZ5" s="191">
        <v>2</v>
      </c>
      <c r="IA5" s="191" t="s">
        <v>14</v>
      </c>
      <c r="IB5" s="191" t="s">
        <v>14</v>
      </c>
      <c r="IC5" s="192">
        <v>44693</v>
      </c>
      <c r="ID5" s="190" t="s">
        <v>4647</v>
      </c>
      <c r="IE5" s="184">
        <v>2</v>
      </c>
      <c r="IF5" s="184" t="s">
        <v>3966</v>
      </c>
      <c r="IG5" s="184" t="s">
        <v>30</v>
      </c>
      <c r="IH5" s="184">
        <v>2</v>
      </c>
      <c r="II5" s="184" t="s">
        <v>14</v>
      </c>
      <c r="IJ5" s="184" t="s">
        <v>14</v>
      </c>
      <c r="IK5" s="181">
        <v>44693</v>
      </c>
      <c r="IL5" s="191" t="s">
        <v>4646</v>
      </c>
      <c r="IM5" s="191">
        <v>0</v>
      </c>
      <c r="IN5" s="191" t="s">
        <v>3966</v>
      </c>
      <c r="IO5" s="191" t="s">
        <v>30</v>
      </c>
      <c r="IP5" s="191">
        <v>2</v>
      </c>
      <c r="IQ5" s="191" t="s">
        <v>14</v>
      </c>
      <c r="IR5" s="191" t="s">
        <v>14</v>
      </c>
      <c r="IS5" s="192">
        <v>44693</v>
      </c>
    </row>
    <row r="6" spans="1:253" s="285" customFormat="1" ht="13" customHeight="1" x14ac:dyDescent="0.25">
      <c r="A6" s="285" t="s">
        <v>1666</v>
      </c>
      <c r="B6" s="285" t="s">
        <v>8627</v>
      </c>
      <c r="C6" s="285" t="s">
        <v>1667</v>
      </c>
      <c r="D6" s="285" t="s">
        <v>1668</v>
      </c>
      <c r="E6" s="285" t="s">
        <v>8059</v>
      </c>
      <c r="F6" s="285" t="s">
        <v>6014</v>
      </c>
      <c r="G6" s="179">
        <v>2988000</v>
      </c>
      <c r="H6" s="180" t="s">
        <v>6011</v>
      </c>
      <c r="I6" s="180" t="s">
        <v>30</v>
      </c>
      <c r="J6" s="180">
        <v>2</v>
      </c>
      <c r="K6" s="180" t="s">
        <v>6013</v>
      </c>
      <c r="L6" s="180" t="s">
        <v>6012</v>
      </c>
      <c r="M6" s="181">
        <v>44720</v>
      </c>
      <c r="N6" s="190" t="s">
        <v>6018</v>
      </c>
      <c r="O6" s="182">
        <v>4399</v>
      </c>
      <c r="P6" s="182" t="s">
        <v>6015</v>
      </c>
      <c r="Q6" s="182" t="s">
        <v>61</v>
      </c>
      <c r="R6" s="182">
        <v>1</v>
      </c>
      <c r="S6" s="182" t="s">
        <v>6017</v>
      </c>
      <c r="T6" s="182" t="s">
        <v>6016</v>
      </c>
      <c r="U6" s="183">
        <v>44720</v>
      </c>
      <c r="V6" s="190" t="s">
        <v>6022</v>
      </c>
      <c r="W6" s="180">
        <v>1626000</v>
      </c>
      <c r="X6" s="180" t="s">
        <v>6019</v>
      </c>
      <c r="Y6" s="180" t="s">
        <v>61</v>
      </c>
      <c r="Z6" s="180">
        <v>1</v>
      </c>
      <c r="AA6" s="180" t="s">
        <v>6021</v>
      </c>
      <c r="AB6" s="180" t="s">
        <v>6020</v>
      </c>
      <c r="AC6" s="181">
        <v>44720</v>
      </c>
      <c r="AD6" s="190" t="s">
        <v>6025</v>
      </c>
      <c r="AE6" s="188">
        <v>34000</v>
      </c>
      <c r="AF6" s="188" t="s">
        <v>6023</v>
      </c>
      <c r="AG6" s="188" t="s">
        <v>19</v>
      </c>
      <c r="AH6" s="188">
        <v>3</v>
      </c>
      <c r="AI6" s="188" t="s">
        <v>6024</v>
      </c>
      <c r="AJ6" s="188" t="s">
        <v>1824</v>
      </c>
      <c r="AK6" s="189">
        <v>44720</v>
      </c>
      <c r="AL6" s="190" t="s">
        <v>6029</v>
      </c>
      <c r="AM6" s="180">
        <v>27000</v>
      </c>
      <c r="AN6" s="180" t="s">
        <v>6026</v>
      </c>
      <c r="AO6" s="180" t="s">
        <v>30</v>
      </c>
      <c r="AP6" s="180">
        <v>2</v>
      </c>
      <c r="AQ6" s="180" t="s">
        <v>6028</v>
      </c>
      <c r="AR6" s="180" t="s">
        <v>6027</v>
      </c>
      <c r="AS6" s="181">
        <v>44720</v>
      </c>
      <c r="AT6" s="191" t="s">
        <v>1673</v>
      </c>
      <c r="AU6" s="188" t="s">
        <v>14</v>
      </c>
      <c r="AV6" s="188" t="s">
        <v>14</v>
      </c>
      <c r="AW6" s="188" t="s">
        <v>14</v>
      </c>
      <c r="AX6" s="188" t="s">
        <v>14</v>
      </c>
      <c r="AY6" s="188" t="s">
        <v>14</v>
      </c>
      <c r="AZ6" s="188" t="s">
        <v>14</v>
      </c>
      <c r="BA6" s="189">
        <v>44139</v>
      </c>
      <c r="BB6" s="190" t="s">
        <v>1672</v>
      </c>
      <c r="BC6" s="180" t="s">
        <v>14</v>
      </c>
      <c r="BD6" s="180" t="s">
        <v>14</v>
      </c>
      <c r="BE6" s="180" t="s">
        <v>14</v>
      </c>
      <c r="BF6" s="180" t="s">
        <v>14</v>
      </c>
      <c r="BG6" s="180" t="s">
        <v>14</v>
      </c>
      <c r="BH6" s="180" t="s">
        <v>14</v>
      </c>
      <c r="BI6" s="181">
        <v>44139</v>
      </c>
      <c r="BJ6" s="191" t="s">
        <v>6217</v>
      </c>
      <c r="BK6" s="191">
        <v>8</v>
      </c>
      <c r="BL6" s="191" t="s">
        <v>6214</v>
      </c>
      <c r="BM6" s="191" t="s">
        <v>30</v>
      </c>
      <c r="BN6" s="191">
        <v>2</v>
      </c>
      <c r="BO6" s="191" t="s">
        <v>6216</v>
      </c>
      <c r="BP6" s="188" t="s">
        <v>6215</v>
      </c>
      <c r="BQ6" s="192">
        <v>44735</v>
      </c>
      <c r="BR6" s="190" t="s">
        <v>1669</v>
      </c>
      <c r="BS6" s="184" t="s">
        <v>14</v>
      </c>
      <c r="BT6" s="184" t="s">
        <v>14</v>
      </c>
      <c r="BU6" s="184" t="s">
        <v>14</v>
      </c>
      <c r="BV6" s="184" t="s">
        <v>14</v>
      </c>
      <c r="BW6" s="184" t="s">
        <v>14</v>
      </c>
      <c r="BX6" s="184" t="s">
        <v>14</v>
      </c>
      <c r="BY6" s="181">
        <v>44139</v>
      </c>
      <c r="BZ6" s="191" t="s">
        <v>1670</v>
      </c>
      <c r="CA6" s="191" t="s">
        <v>14</v>
      </c>
      <c r="CB6" s="191" t="s">
        <v>14</v>
      </c>
      <c r="CC6" s="191" t="s">
        <v>14</v>
      </c>
      <c r="CD6" s="191" t="s">
        <v>14</v>
      </c>
      <c r="CE6" s="191" t="s">
        <v>14</v>
      </c>
      <c r="CF6" s="191" t="s">
        <v>14</v>
      </c>
      <c r="CG6" s="192">
        <v>44139</v>
      </c>
      <c r="CH6" s="190" t="s">
        <v>9154</v>
      </c>
      <c r="CI6" s="191" t="e">
        <v>#N/A</v>
      </c>
      <c r="CJ6" s="191" t="e">
        <v>#N/A</v>
      </c>
      <c r="CK6" s="191" t="e">
        <v>#N/A</v>
      </c>
      <c r="CL6" s="191" t="e">
        <v>#N/A</v>
      </c>
      <c r="CM6" s="191" t="e">
        <v>#N/A</v>
      </c>
      <c r="CN6" s="191" t="e">
        <v>#N/A</v>
      </c>
      <c r="CO6" s="193" t="e">
        <v>#N/A</v>
      </c>
      <c r="CP6" s="191" t="s">
        <v>1671</v>
      </c>
      <c r="CQ6" s="184" t="s">
        <v>14</v>
      </c>
      <c r="CR6" s="184" t="s">
        <v>14</v>
      </c>
      <c r="CS6" s="184" t="s">
        <v>14</v>
      </c>
      <c r="CT6" s="184" t="s">
        <v>14</v>
      </c>
      <c r="CU6" s="184" t="s">
        <v>14</v>
      </c>
      <c r="CV6" s="184" t="s">
        <v>14</v>
      </c>
      <c r="CW6" s="181">
        <v>44139</v>
      </c>
      <c r="CX6" s="191" t="s">
        <v>6031</v>
      </c>
      <c r="CY6" s="188">
        <v>27000</v>
      </c>
      <c r="CZ6" s="188" t="s">
        <v>6030</v>
      </c>
      <c r="DA6" s="188" t="s">
        <v>30</v>
      </c>
      <c r="DB6" s="188">
        <v>2</v>
      </c>
      <c r="DC6" s="188" t="s">
        <v>6036</v>
      </c>
      <c r="DD6" s="188" t="s">
        <v>6027</v>
      </c>
      <c r="DE6" s="194">
        <v>44720</v>
      </c>
      <c r="DF6" s="190" t="s">
        <v>6035</v>
      </c>
      <c r="DG6" s="180">
        <v>1593000</v>
      </c>
      <c r="DH6" s="184" t="s">
        <v>6032</v>
      </c>
      <c r="DI6" s="184" t="s">
        <v>30</v>
      </c>
      <c r="DJ6" s="184">
        <v>2</v>
      </c>
      <c r="DK6" s="184" t="s">
        <v>6034</v>
      </c>
      <c r="DL6" s="184" t="s">
        <v>6033</v>
      </c>
      <c r="DM6" s="181">
        <v>44720</v>
      </c>
      <c r="DN6" s="191" t="s">
        <v>6037</v>
      </c>
      <c r="DO6" s="188">
        <v>7000</v>
      </c>
      <c r="DP6" s="191" t="s">
        <v>6023</v>
      </c>
      <c r="DQ6" s="191" t="s">
        <v>30</v>
      </c>
      <c r="DR6" s="191">
        <v>2</v>
      </c>
      <c r="DS6" s="191" t="s">
        <v>6036</v>
      </c>
      <c r="DT6" s="191" t="s">
        <v>1824</v>
      </c>
      <c r="DU6" s="192">
        <v>44720</v>
      </c>
      <c r="DV6" s="190" t="s">
        <v>6038</v>
      </c>
      <c r="DW6" s="180">
        <v>27000</v>
      </c>
      <c r="DX6" s="184" t="s">
        <v>6030</v>
      </c>
      <c r="DY6" s="184" t="s">
        <v>30</v>
      </c>
      <c r="DZ6" s="184">
        <v>2</v>
      </c>
      <c r="EA6" s="184" t="s">
        <v>6036</v>
      </c>
      <c r="EB6" s="184" t="s">
        <v>6027</v>
      </c>
      <c r="EC6" s="181">
        <v>44720</v>
      </c>
      <c r="ED6" s="191" t="s">
        <v>1821</v>
      </c>
      <c r="EE6" s="188">
        <v>0</v>
      </c>
      <c r="EF6" s="191" t="s">
        <v>1818</v>
      </c>
      <c r="EG6" s="191" t="s">
        <v>30</v>
      </c>
      <c r="EH6" s="191">
        <v>2</v>
      </c>
      <c r="EI6" s="191" t="s">
        <v>1820</v>
      </c>
      <c r="EJ6" s="191" t="s">
        <v>1819</v>
      </c>
      <c r="EK6" s="192">
        <v>44223</v>
      </c>
      <c r="EL6" s="190" t="s">
        <v>1822</v>
      </c>
      <c r="EM6" s="180">
        <v>0</v>
      </c>
      <c r="EN6" s="184" t="s">
        <v>1818</v>
      </c>
      <c r="EO6" s="184" t="s">
        <v>30</v>
      </c>
      <c r="EP6" s="184">
        <v>2</v>
      </c>
      <c r="EQ6" s="184" t="s">
        <v>1820</v>
      </c>
      <c r="ER6" s="184" t="s">
        <v>1819</v>
      </c>
      <c r="ES6" s="181">
        <v>44223</v>
      </c>
      <c r="ET6" s="191" t="s">
        <v>6218</v>
      </c>
      <c r="EU6" s="191">
        <v>8</v>
      </c>
      <c r="EV6" s="191" t="s">
        <v>6214</v>
      </c>
      <c r="EW6" s="191" t="s">
        <v>30</v>
      </c>
      <c r="EX6" s="191">
        <v>2</v>
      </c>
      <c r="EY6" s="191" t="s">
        <v>6216</v>
      </c>
      <c r="EZ6" s="191" t="s">
        <v>6215</v>
      </c>
      <c r="FA6" s="192">
        <v>44735</v>
      </c>
      <c r="FB6" s="190" t="s">
        <v>1826</v>
      </c>
      <c r="FC6" s="184">
        <v>2</v>
      </c>
      <c r="FD6" s="184" t="s">
        <v>1823</v>
      </c>
      <c r="FE6" s="184" t="s">
        <v>30</v>
      </c>
      <c r="FF6" s="184">
        <v>2</v>
      </c>
      <c r="FG6" s="184" t="s">
        <v>1825</v>
      </c>
      <c r="FH6" s="184" t="s">
        <v>1824</v>
      </c>
      <c r="FI6" s="181">
        <v>44223</v>
      </c>
      <c r="FJ6" s="190" t="s">
        <v>1674</v>
      </c>
      <c r="FK6" s="191" t="s">
        <v>14</v>
      </c>
      <c r="FL6" s="191" t="s">
        <v>14</v>
      </c>
      <c r="FM6" s="191" t="s">
        <v>14</v>
      </c>
      <c r="FN6" s="191" t="s">
        <v>14</v>
      </c>
      <c r="FO6" s="191" t="s">
        <v>14</v>
      </c>
      <c r="FP6" s="188" t="s">
        <v>14</v>
      </c>
      <c r="FQ6" s="189">
        <v>44139</v>
      </c>
      <c r="FR6" s="190" t="s">
        <v>1675</v>
      </c>
      <c r="FS6" s="184" t="s">
        <v>14</v>
      </c>
      <c r="FT6" s="184" t="s">
        <v>14</v>
      </c>
      <c r="FU6" s="184" t="s">
        <v>14</v>
      </c>
      <c r="FV6" s="184" t="s">
        <v>14</v>
      </c>
      <c r="FW6" s="184" t="s">
        <v>14</v>
      </c>
      <c r="FX6" s="184" t="s">
        <v>14</v>
      </c>
      <c r="FY6" s="181">
        <v>44139</v>
      </c>
      <c r="FZ6" s="191" t="s">
        <v>5395</v>
      </c>
      <c r="GA6" s="191">
        <v>0</v>
      </c>
      <c r="GB6" s="191" t="s">
        <v>3966</v>
      </c>
      <c r="GC6" s="191" t="s">
        <v>30</v>
      </c>
      <c r="GD6" s="191">
        <v>2</v>
      </c>
      <c r="GE6" s="191" t="s">
        <v>14</v>
      </c>
      <c r="GF6" s="191" t="s">
        <v>14</v>
      </c>
      <c r="GG6" s="192">
        <v>44697</v>
      </c>
      <c r="GH6" s="190" t="s">
        <v>5401</v>
      </c>
      <c r="GI6" s="184">
        <v>0</v>
      </c>
      <c r="GJ6" s="184" t="s">
        <v>3966</v>
      </c>
      <c r="GK6" s="184" t="s">
        <v>30</v>
      </c>
      <c r="GL6" s="184">
        <v>2</v>
      </c>
      <c r="GM6" s="184" t="s">
        <v>14</v>
      </c>
      <c r="GN6" s="184" t="s">
        <v>14</v>
      </c>
      <c r="GO6" s="181">
        <v>44697</v>
      </c>
      <c r="GP6" s="191" t="s">
        <v>5396</v>
      </c>
      <c r="GQ6" s="191">
        <v>0</v>
      </c>
      <c r="GR6" s="191" t="s">
        <v>3966</v>
      </c>
      <c r="GS6" s="191" t="s">
        <v>30</v>
      </c>
      <c r="GT6" s="191">
        <v>2</v>
      </c>
      <c r="GU6" s="191" t="s">
        <v>14</v>
      </c>
      <c r="GV6" s="191" t="s">
        <v>14</v>
      </c>
      <c r="GW6" s="192">
        <v>44697</v>
      </c>
      <c r="GX6" s="190" t="s">
        <v>5402</v>
      </c>
      <c r="GY6" s="184">
        <v>0</v>
      </c>
      <c r="GZ6" s="184" t="s">
        <v>3966</v>
      </c>
      <c r="HA6" s="184" t="s">
        <v>30</v>
      </c>
      <c r="HB6" s="184">
        <v>2</v>
      </c>
      <c r="HC6" s="184" t="s">
        <v>14</v>
      </c>
      <c r="HD6" s="184" t="s">
        <v>14</v>
      </c>
      <c r="HE6" s="181">
        <v>44697</v>
      </c>
      <c r="HF6" s="191" t="s">
        <v>5394</v>
      </c>
      <c r="HG6" s="191">
        <v>0</v>
      </c>
      <c r="HH6" s="191" t="s">
        <v>3966</v>
      </c>
      <c r="HI6" s="191" t="s">
        <v>30</v>
      </c>
      <c r="HJ6" s="191">
        <v>2</v>
      </c>
      <c r="HK6" s="191" t="s">
        <v>14</v>
      </c>
      <c r="HL6" s="191" t="s">
        <v>14</v>
      </c>
      <c r="HM6" s="192">
        <v>44697</v>
      </c>
      <c r="HN6" s="190" t="s">
        <v>5400</v>
      </c>
      <c r="HO6" s="184">
        <v>0</v>
      </c>
      <c r="HP6" s="184" t="s">
        <v>3966</v>
      </c>
      <c r="HQ6" s="184" t="s">
        <v>30</v>
      </c>
      <c r="HR6" s="184">
        <v>2</v>
      </c>
      <c r="HS6" s="184" t="s">
        <v>14</v>
      </c>
      <c r="HT6" s="184" t="s">
        <v>14</v>
      </c>
      <c r="HU6" s="181">
        <v>44697</v>
      </c>
      <c r="HV6" s="191" t="s">
        <v>5397</v>
      </c>
      <c r="HW6" s="191">
        <v>0</v>
      </c>
      <c r="HX6" s="191" t="s">
        <v>3966</v>
      </c>
      <c r="HY6" s="191" t="s">
        <v>30</v>
      </c>
      <c r="HZ6" s="191">
        <v>2</v>
      </c>
      <c r="IA6" s="191" t="s">
        <v>14</v>
      </c>
      <c r="IB6" s="191" t="s">
        <v>14</v>
      </c>
      <c r="IC6" s="192">
        <v>44697</v>
      </c>
      <c r="ID6" s="190" t="s">
        <v>5399</v>
      </c>
      <c r="IE6" s="184">
        <v>1</v>
      </c>
      <c r="IF6" s="184" t="s">
        <v>3966</v>
      </c>
      <c r="IG6" s="184" t="s">
        <v>30</v>
      </c>
      <c r="IH6" s="184">
        <v>2</v>
      </c>
      <c r="II6" s="184" t="s">
        <v>14</v>
      </c>
      <c r="IJ6" s="184" t="s">
        <v>14</v>
      </c>
      <c r="IK6" s="181">
        <v>44697</v>
      </c>
      <c r="IL6" s="191" t="s">
        <v>5398</v>
      </c>
      <c r="IM6" s="191">
        <v>0</v>
      </c>
      <c r="IN6" s="191" t="s">
        <v>3966</v>
      </c>
      <c r="IO6" s="191" t="s">
        <v>30</v>
      </c>
      <c r="IP6" s="191">
        <v>2</v>
      </c>
      <c r="IQ6" s="191" t="s">
        <v>14</v>
      </c>
      <c r="IR6" s="191" t="s">
        <v>14</v>
      </c>
      <c r="IS6" s="192">
        <v>44697</v>
      </c>
    </row>
    <row r="7" spans="1:253" s="285" customFormat="1" ht="13" customHeight="1" x14ac:dyDescent="0.25">
      <c r="A7" s="285" t="s">
        <v>1676</v>
      </c>
      <c r="B7" s="285" t="s">
        <v>8627</v>
      </c>
      <c r="C7" s="285" t="s">
        <v>1677</v>
      </c>
      <c r="D7" s="285" t="s">
        <v>1678</v>
      </c>
      <c r="E7" s="285" t="s">
        <v>8066</v>
      </c>
      <c r="F7" s="285" t="s">
        <v>4281</v>
      </c>
      <c r="G7" s="179">
        <v>10040000</v>
      </c>
      <c r="H7" s="180" t="s">
        <v>4278</v>
      </c>
      <c r="I7" s="180" t="s">
        <v>30</v>
      </c>
      <c r="J7" s="180">
        <v>2</v>
      </c>
      <c r="K7" s="180" t="s">
        <v>4280</v>
      </c>
      <c r="L7" s="180" t="s">
        <v>4279</v>
      </c>
      <c r="M7" s="181">
        <v>44683</v>
      </c>
      <c r="N7" s="190" t="s">
        <v>1691</v>
      </c>
      <c r="O7" s="182">
        <v>31560</v>
      </c>
      <c r="P7" s="182" t="s">
        <v>1688</v>
      </c>
      <c r="Q7" s="182" t="s">
        <v>61</v>
      </c>
      <c r="R7" s="182">
        <v>1</v>
      </c>
      <c r="S7" s="182" t="s">
        <v>1690</v>
      </c>
      <c r="T7" s="182" t="s">
        <v>1689</v>
      </c>
      <c r="U7" s="183">
        <v>44139</v>
      </c>
      <c r="V7" s="190" t="s">
        <v>1744</v>
      </c>
      <c r="W7" s="180">
        <v>5874000</v>
      </c>
      <c r="X7" s="180" t="s">
        <v>1739</v>
      </c>
      <c r="Y7" s="180" t="s">
        <v>19</v>
      </c>
      <c r="Z7" s="180">
        <v>3</v>
      </c>
      <c r="AA7" s="180" t="s">
        <v>1743</v>
      </c>
      <c r="AB7" s="180" t="s">
        <v>1740</v>
      </c>
      <c r="AC7" s="181">
        <v>44182</v>
      </c>
      <c r="AD7" s="190" t="s">
        <v>1742</v>
      </c>
      <c r="AE7" s="188">
        <v>5874000</v>
      </c>
      <c r="AF7" s="188" t="s">
        <v>1739</v>
      </c>
      <c r="AG7" s="188" t="s">
        <v>19</v>
      </c>
      <c r="AH7" s="188">
        <v>3</v>
      </c>
      <c r="AI7" s="188" t="s">
        <v>1741</v>
      </c>
      <c r="AJ7" s="188" t="s">
        <v>1740</v>
      </c>
      <c r="AK7" s="189">
        <v>44182</v>
      </c>
      <c r="AL7" s="190" t="s">
        <v>1939</v>
      </c>
      <c r="AM7" s="180">
        <v>91000</v>
      </c>
      <c r="AN7" s="180" t="s">
        <v>1936</v>
      </c>
      <c r="AO7" s="180" t="s">
        <v>30</v>
      </c>
      <c r="AP7" s="180">
        <v>2</v>
      </c>
      <c r="AQ7" s="180" t="s">
        <v>1938</v>
      </c>
      <c r="AR7" s="180" t="s">
        <v>1937</v>
      </c>
      <c r="AS7" s="181">
        <v>44269</v>
      </c>
      <c r="AT7" s="191" t="s">
        <v>1687</v>
      </c>
      <c r="AU7" s="188" t="s">
        <v>14</v>
      </c>
      <c r="AV7" s="188" t="s">
        <v>14</v>
      </c>
      <c r="AW7" s="188" t="s">
        <v>14</v>
      </c>
      <c r="AX7" s="188" t="s">
        <v>14</v>
      </c>
      <c r="AY7" s="188" t="s">
        <v>14</v>
      </c>
      <c r="AZ7" s="188" t="s">
        <v>14</v>
      </c>
      <c r="BA7" s="189">
        <v>44139</v>
      </c>
      <c r="BB7" s="190" t="s">
        <v>1686</v>
      </c>
      <c r="BC7" s="180" t="s">
        <v>14</v>
      </c>
      <c r="BD7" s="180" t="s">
        <v>14</v>
      </c>
      <c r="BE7" s="180" t="s">
        <v>14</v>
      </c>
      <c r="BF7" s="180" t="s">
        <v>14</v>
      </c>
      <c r="BG7" s="180" t="s">
        <v>14</v>
      </c>
      <c r="BH7" s="180" t="s">
        <v>14</v>
      </c>
      <c r="BI7" s="181">
        <v>44139</v>
      </c>
      <c r="BJ7" s="191" t="s">
        <v>6221</v>
      </c>
      <c r="BK7" s="191">
        <v>10</v>
      </c>
      <c r="BL7" s="191" t="s">
        <v>6219</v>
      </c>
      <c r="BM7" s="191" t="s">
        <v>30</v>
      </c>
      <c r="BN7" s="191">
        <v>2</v>
      </c>
      <c r="BO7" s="191" t="s">
        <v>6216</v>
      </c>
      <c r="BP7" s="188" t="s">
        <v>6220</v>
      </c>
      <c r="BQ7" s="192">
        <v>44735</v>
      </c>
      <c r="BR7" s="190" t="s">
        <v>1679</v>
      </c>
      <c r="BS7" s="184" t="s">
        <v>14</v>
      </c>
      <c r="BT7" s="184" t="s">
        <v>14</v>
      </c>
      <c r="BU7" s="184" t="s">
        <v>14</v>
      </c>
      <c r="BV7" s="184" t="s">
        <v>14</v>
      </c>
      <c r="BW7" s="184" t="s">
        <v>14</v>
      </c>
      <c r="BX7" s="184" t="s">
        <v>14</v>
      </c>
      <c r="BY7" s="181">
        <v>44139</v>
      </c>
      <c r="BZ7" s="191" t="s">
        <v>1680</v>
      </c>
      <c r="CA7" s="191" t="s">
        <v>14</v>
      </c>
      <c r="CB7" s="191" t="s">
        <v>14</v>
      </c>
      <c r="CC7" s="191" t="s">
        <v>14</v>
      </c>
      <c r="CD7" s="191" t="s">
        <v>14</v>
      </c>
      <c r="CE7" s="191" t="s">
        <v>14</v>
      </c>
      <c r="CF7" s="191" t="s">
        <v>14</v>
      </c>
      <c r="CG7" s="192">
        <v>44139</v>
      </c>
      <c r="CH7" s="190" t="s">
        <v>9155</v>
      </c>
      <c r="CI7" s="191" t="e">
        <v>#N/A</v>
      </c>
      <c r="CJ7" s="191" t="e">
        <v>#N/A</v>
      </c>
      <c r="CK7" s="191" t="e">
        <v>#N/A</v>
      </c>
      <c r="CL7" s="191" t="e">
        <v>#N/A</v>
      </c>
      <c r="CM7" s="191" t="e">
        <v>#N/A</v>
      </c>
      <c r="CN7" s="191" t="e">
        <v>#N/A</v>
      </c>
      <c r="CO7" s="193" t="e">
        <v>#N/A</v>
      </c>
      <c r="CP7" s="191" t="s">
        <v>1683</v>
      </c>
      <c r="CQ7" s="184" t="s">
        <v>14</v>
      </c>
      <c r="CR7" s="184" t="s">
        <v>14</v>
      </c>
      <c r="CS7" s="184" t="s">
        <v>14</v>
      </c>
      <c r="CT7" s="184" t="s">
        <v>14</v>
      </c>
      <c r="CU7" s="184" t="s">
        <v>14</v>
      </c>
      <c r="CV7" s="184" t="s">
        <v>14</v>
      </c>
      <c r="CW7" s="181">
        <v>44139</v>
      </c>
      <c r="CX7" s="191" t="s">
        <v>1696</v>
      </c>
      <c r="CY7" s="188" t="s">
        <v>14</v>
      </c>
      <c r="CZ7" s="188" t="s">
        <v>14</v>
      </c>
      <c r="DA7" s="188" t="s">
        <v>14</v>
      </c>
      <c r="DB7" s="188" t="s">
        <v>14</v>
      </c>
      <c r="DC7" s="188" t="s">
        <v>1684</v>
      </c>
      <c r="DD7" s="188" t="s">
        <v>14</v>
      </c>
      <c r="DE7" s="194">
        <v>44139</v>
      </c>
      <c r="DF7" s="190" t="s">
        <v>1692</v>
      </c>
      <c r="DG7" s="180" t="s">
        <v>14</v>
      </c>
      <c r="DH7" s="184" t="s">
        <v>14</v>
      </c>
      <c r="DI7" s="184" t="s">
        <v>14</v>
      </c>
      <c r="DJ7" s="184" t="s">
        <v>14</v>
      </c>
      <c r="DK7" s="184" t="s">
        <v>1684</v>
      </c>
      <c r="DL7" s="184" t="s">
        <v>14</v>
      </c>
      <c r="DM7" s="181">
        <v>44139</v>
      </c>
      <c r="DN7" s="191" t="s">
        <v>7867</v>
      </c>
      <c r="DO7" s="188">
        <v>2826000</v>
      </c>
      <c r="DP7" s="191" t="s">
        <v>7865</v>
      </c>
      <c r="DQ7" s="191" t="s">
        <v>19</v>
      </c>
      <c r="DR7" s="191">
        <v>3</v>
      </c>
      <c r="DS7" s="191" t="s">
        <v>7866</v>
      </c>
      <c r="DT7" s="191" t="s">
        <v>1689</v>
      </c>
      <c r="DU7" s="192">
        <v>44742</v>
      </c>
      <c r="DV7" s="190" t="s">
        <v>1693</v>
      </c>
      <c r="DW7" s="180" t="s">
        <v>14</v>
      </c>
      <c r="DX7" s="184" t="s">
        <v>14</v>
      </c>
      <c r="DY7" s="184" t="s">
        <v>14</v>
      </c>
      <c r="DZ7" s="184" t="s">
        <v>14</v>
      </c>
      <c r="EA7" s="184" t="s">
        <v>1684</v>
      </c>
      <c r="EB7" s="184" t="s">
        <v>14</v>
      </c>
      <c r="EC7" s="181">
        <v>44139</v>
      </c>
      <c r="ED7" s="191" t="s">
        <v>1697</v>
      </c>
      <c r="EE7" s="188" t="s">
        <v>14</v>
      </c>
      <c r="EF7" s="191" t="s">
        <v>14</v>
      </c>
      <c r="EG7" s="191" t="s">
        <v>14</v>
      </c>
      <c r="EH7" s="191" t="s">
        <v>14</v>
      </c>
      <c r="EI7" s="191" t="s">
        <v>1684</v>
      </c>
      <c r="EJ7" s="191" t="s">
        <v>14</v>
      </c>
      <c r="EK7" s="192">
        <v>44139</v>
      </c>
      <c r="EL7" s="190" t="s">
        <v>1685</v>
      </c>
      <c r="EM7" s="180" t="s">
        <v>14</v>
      </c>
      <c r="EN7" s="184" t="s">
        <v>14</v>
      </c>
      <c r="EO7" s="184" t="s">
        <v>14</v>
      </c>
      <c r="EP7" s="184" t="s">
        <v>14</v>
      </c>
      <c r="EQ7" s="184" t="s">
        <v>1684</v>
      </c>
      <c r="ER7" s="184" t="s">
        <v>14</v>
      </c>
      <c r="ES7" s="181">
        <v>44139</v>
      </c>
      <c r="ET7" s="191" t="s">
        <v>6223</v>
      </c>
      <c r="EU7" s="191">
        <v>10</v>
      </c>
      <c r="EV7" s="191" t="s">
        <v>6222</v>
      </c>
      <c r="EW7" s="191" t="s">
        <v>30</v>
      </c>
      <c r="EX7" s="191">
        <v>2</v>
      </c>
      <c r="EY7" s="191" t="s">
        <v>6216</v>
      </c>
      <c r="EZ7" s="191" t="s">
        <v>6220</v>
      </c>
      <c r="FA7" s="192">
        <v>44735</v>
      </c>
      <c r="FB7" s="190" t="s">
        <v>1682</v>
      </c>
      <c r="FC7" s="184">
        <v>3</v>
      </c>
      <c r="FD7" s="184" t="s">
        <v>14</v>
      </c>
      <c r="FE7" s="184" t="s">
        <v>14</v>
      </c>
      <c r="FF7" s="184" t="s">
        <v>14</v>
      </c>
      <c r="FG7" s="184" t="s">
        <v>1681</v>
      </c>
      <c r="FH7" s="184" t="s">
        <v>14</v>
      </c>
      <c r="FI7" s="181">
        <v>44139</v>
      </c>
      <c r="FJ7" s="190" t="s">
        <v>1694</v>
      </c>
      <c r="FK7" s="191" t="s">
        <v>14</v>
      </c>
      <c r="FL7" s="191" t="s">
        <v>14</v>
      </c>
      <c r="FM7" s="191" t="s">
        <v>14</v>
      </c>
      <c r="FN7" s="191" t="s">
        <v>14</v>
      </c>
      <c r="FO7" s="191" t="s">
        <v>14</v>
      </c>
      <c r="FP7" s="188" t="s">
        <v>14</v>
      </c>
      <c r="FQ7" s="189">
        <v>44139</v>
      </c>
      <c r="FR7" s="190" t="s">
        <v>1695</v>
      </c>
      <c r="FS7" s="184" t="s">
        <v>14</v>
      </c>
      <c r="FT7" s="184" t="s">
        <v>14</v>
      </c>
      <c r="FU7" s="184" t="s">
        <v>14</v>
      </c>
      <c r="FV7" s="184" t="s">
        <v>14</v>
      </c>
      <c r="FW7" s="184" t="s">
        <v>14</v>
      </c>
      <c r="FX7" s="184" t="s">
        <v>14</v>
      </c>
      <c r="FY7" s="181">
        <v>44139</v>
      </c>
      <c r="FZ7" s="191" t="s">
        <v>5404</v>
      </c>
      <c r="GA7" s="191">
        <v>1</v>
      </c>
      <c r="GB7" s="191" t="s">
        <v>3966</v>
      </c>
      <c r="GC7" s="191" t="s">
        <v>30</v>
      </c>
      <c r="GD7" s="191">
        <v>2</v>
      </c>
      <c r="GE7" s="191" t="s">
        <v>14</v>
      </c>
      <c r="GF7" s="191" t="s">
        <v>14</v>
      </c>
      <c r="GG7" s="192">
        <v>44697</v>
      </c>
      <c r="GH7" s="190" t="s">
        <v>5410</v>
      </c>
      <c r="GI7" s="184">
        <v>0</v>
      </c>
      <c r="GJ7" s="184" t="s">
        <v>3966</v>
      </c>
      <c r="GK7" s="184" t="s">
        <v>30</v>
      </c>
      <c r="GL7" s="184">
        <v>2</v>
      </c>
      <c r="GM7" s="184" t="s">
        <v>14</v>
      </c>
      <c r="GN7" s="184" t="s">
        <v>14</v>
      </c>
      <c r="GO7" s="181">
        <v>44697</v>
      </c>
      <c r="GP7" s="191" t="s">
        <v>5405</v>
      </c>
      <c r="GQ7" s="191">
        <v>1</v>
      </c>
      <c r="GR7" s="191" t="s">
        <v>3966</v>
      </c>
      <c r="GS7" s="191" t="s">
        <v>30</v>
      </c>
      <c r="GT7" s="191">
        <v>2</v>
      </c>
      <c r="GU7" s="191" t="s">
        <v>14</v>
      </c>
      <c r="GV7" s="191" t="s">
        <v>14</v>
      </c>
      <c r="GW7" s="192">
        <v>44697</v>
      </c>
      <c r="GX7" s="190" t="s">
        <v>5411</v>
      </c>
      <c r="GY7" s="184">
        <v>0</v>
      </c>
      <c r="GZ7" s="184" t="s">
        <v>3966</v>
      </c>
      <c r="HA7" s="184" t="s">
        <v>30</v>
      </c>
      <c r="HB7" s="184">
        <v>2</v>
      </c>
      <c r="HC7" s="184" t="s">
        <v>14</v>
      </c>
      <c r="HD7" s="184" t="s">
        <v>14</v>
      </c>
      <c r="HE7" s="181">
        <v>44697</v>
      </c>
      <c r="HF7" s="191" t="s">
        <v>5403</v>
      </c>
      <c r="HG7" s="191">
        <v>0</v>
      </c>
      <c r="HH7" s="191" t="s">
        <v>3966</v>
      </c>
      <c r="HI7" s="191" t="s">
        <v>30</v>
      </c>
      <c r="HJ7" s="191">
        <v>2</v>
      </c>
      <c r="HK7" s="191" t="s">
        <v>14</v>
      </c>
      <c r="HL7" s="191" t="s">
        <v>14</v>
      </c>
      <c r="HM7" s="192">
        <v>44697</v>
      </c>
      <c r="HN7" s="190" t="s">
        <v>5409</v>
      </c>
      <c r="HO7" s="184">
        <v>0</v>
      </c>
      <c r="HP7" s="184" t="s">
        <v>3966</v>
      </c>
      <c r="HQ7" s="184" t="s">
        <v>30</v>
      </c>
      <c r="HR7" s="184">
        <v>2</v>
      </c>
      <c r="HS7" s="184" t="s">
        <v>14</v>
      </c>
      <c r="HT7" s="184" t="s">
        <v>14</v>
      </c>
      <c r="HU7" s="181">
        <v>44697</v>
      </c>
      <c r="HV7" s="191" t="s">
        <v>5406</v>
      </c>
      <c r="HW7" s="191">
        <v>0</v>
      </c>
      <c r="HX7" s="191" t="s">
        <v>3966</v>
      </c>
      <c r="HY7" s="191" t="s">
        <v>30</v>
      </c>
      <c r="HZ7" s="191">
        <v>2</v>
      </c>
      <c r="IA7" s="191" t="s">
        <v>14</v>
      </c>
      <c r="IB7" s="191" t="s">
        <v>14</v>
      </c>
      <c r="IC7" s="192">
        <v>44697</v>
      </c>
      <c r="ID7" s="190" t="s">
        <v>5408</v>
      </c>
      <c r="IE7" s="184">
        <v>2</v>
      </c>
      <c r="IF7" s="184" t="s">
        <v>3966</v>
      </c>
      <c r="IG7" s="184" t="s">
        <v>30</v>
      </c>
      <c r="IH7" s="184">
        <v>2</v>
      </c>
      <c r="II7" s="184" t="s">
        <v>14</v>
      </c>
      <c r="IJ7" s="184" t="s">
        <v>14</v>
      </c>
      <c r="IK7" s="181">
        <v>44697</v>
      </c>
      <c r="IL7" s="191" t="s">
        <v>5407</v>
      </c>
      <c r="IM7" s="191">
        <v>0</v>
      </c>
      <c r="IN7" s="191" t="s">
        <v>3966</v>
      </c>
      <c r="IO7" s="191" t="s">
        <v>30</v>
      </c>
      <c r="IP7" s="191">
        <v>2</v>
      </c>
      <c r="IQ7" s="191" t="s">
        <v>14</v>
      </c>
      <c r="IR7" s="191" t="s">
        <v>14</v>
      </c>
      <c r="IS7" s="192">
        <v>44697</v>
      </c>
    </row>
    <row r="8" spans="1:253" s="285" customFormat="1" ht="13" customHeight="1" x14ac:dyDescent="0.25">
      <c r="A8" s="285" t="s">
        <v>734</v>
      </c>
      <c r="B8" s="285" t="s">
        <v>8608</v>
      </c>
      <c r="C8" s="285" t="s">
        <v>735</v>
      </c>
      <c r="D8" s="285" t="s">
        <v>736</v>
      </c>
      <c r="E8" s="285" t="s">
        <v>8067</v>
      </c>
      <c r="F8" s="285" t="s">
        <v>5826</v>
      </c>
      <c r="G8" s="179">
        <v>13000000</v>
      </c>
      <c r="H8" s="180" t="s">
        <v>5823</v>
      </c>
      <c r="I8" s="180" t="s">
        <v>30</v>
      </c>
      <c r="J8" s="180">
        <v>2</v>
      </c>
      <c r="K8" s="180" t="s">
        <v>5825</v>
      </c>
      <c r="L8" s="180" t="s">
        <v>5824</v>
      </c>
      <c r="M8" s="181">
        <v>44711</v>
      </c>
      <c r="N8" s="190" t="s">
        <v>5830</v>
      </c>
      <c r="O8" s="182">
        <v>25680</v>
      </c>
      <c r="P8" s="182" t="s">
        <v>5827</v>
      </c>
      <c r="Q8" s="182" t="s">
        <v>30</v>
      </c>
      <c r="R8" s="182">
        <v>2</v>
      </c>
      <c r="S8" s="182" t="s">
        <v>5829</v>
      </c>
      <c r="T8" s="182" t="s">
        <v>5828</v>
      </c>
      <c r="U8" s="183">
        <v>44711</v>
      </c>
      <c r="V8" s="190" t="s">
        <v>5832</v>
      </c>
      <c r="W8" s="180">
        <v>13000000</v>
      </c>
      <c r="X8" s="180" t="s">
        <v>3470</v>
      </c>
      <c r="Y8" s="180" t="s">
        <v>30</v>
      </c>
      <c r="Z8" s="180">
        <v>2</v>
      </c>
      <c r="AA8" s="180" t="s">
        <v>5831</v>
      </c>
      <c r="AB8" s="180" t="s">
        <v>5824</v>
      </c>
      <c r="AC8" s="181">
        <v>44711</v>
      </c>
      <c r="AD8" s="190" t="s">
        <v>5833</v>
      </c>
      <c r="AE8" s="188">
        <v>13000000</v>
      </c>
      <c r="AF8" s="188" t="s">
        <v>3470</v>
      </c>
      <c r="AG8" s="188" t="s">
        <v>30</v>
      </c>
      <c r="AH8" s="188">
        <v>2</v>
      </c>
      <c r="AI8" s="188" t="s">
        <v>5831</v>
      </c>
      <c r="AJ8" s="188" t="s">
        <v>5824</v>
      </c>
      <c r="AK8" s="189">
        <v>44711</v>
      </c>
      <c r="AL8" s="190" t="s">
        <v>5837</v>
      </c>
      <c r="AM8" s="180">
        <v>678000</v>
      </c>
      <c r="AN8" s="180" t="s">
        <v>5834</v>
      </c>
      <c r="AO8" s="180" t="s">
        <v>30</v>
      </c>
      <c r="AP8" s="180">
        <v>2</v>
      </c>
      <c r="AQ8" s="180" t="s">
        <v>5836</v>
      </c>
      <c r="AR8" s="180" t="s">
        <v>5835</v>
      </c>
      <c r="AS8" s="181">
        <v>44711</v>
      </c>
      <c r="AT8" s="191" t="s">
        <v>5839</v>
      </c>
      <c r="AU8" s="188" t="s">
        <v>14</v>
      </c>
      <c r="AV8" s="188" t="s">
        <v>1108</v>
      </c>
      <c r="AW8" s="188" t="s">
        <v>14</v>
      </c>
      <c r="AX8" s="188" t="s">
        <v>14</v>
      </c>
      <c r="AY8" s="188" t="s">
        <v>5838</v>
      </c>
      <c r="AZ8" s="188" t="s">
        <v>1108</v>
      </c>
      <c r="BA8" s="189">
        <v>44711</v>
      </c>
      <c r="BB8" s="190" t="s">
        <v>5856</v>
      </c>
      <c r="BC8" s="180" t="s">
        <v>14</v>
      </c>
      <c r="BD8" s="180" t="s">
        <v>14</v>
      </c>
      <c r="BE8" s="180" t="s">
        <v>14</v>
      </c>
      <c r="BF8" s="180" t="s">
        <v>14</v>
      </c>
      <c r="BG8" s="180" t="s">
        <v>5855</v>
      </c>
      <c r="BH8" s="180" t="s">
        <v>14</v>
      </c>
      <c r="BI8" s="181">
        <v>44711</v>
      </c>
      <c r="BJ8" s="191" t="s">
        <v>5843</v>
      </c>
      <c r="BK8" s="191">
        <v>124</v>
      </c>
      <c r="BL8" s="191" t="s">
        <v>5840</v>
      </c>
      <c r="BM8" s="191" t="s">
        <v>30</v>
      </c>
      <c r="BN8" s="191">
        <v>2</v>
      </c>
      <c r="BO8" s="191" t="s">
        <v>5842</v>
      </c>
      <c r="BP8" s="188" t="s">
        <v>5841</v>
      </c>
      <c r="BQ8" s="192">
        <v>44711</v>
      </c>
      <c r="BR8" s="190" t="s">
        <v>738</v>
      </c>
      <c r="BS8" s="184" t="s">
        <v>14</v>
      </c>
      <c r="BT8" s="184">
        <v>0</v>
      </c>
      <c r="BU8" s="184" t="s">
        <v>30</v>
      </c>
      <c r="BV8" s="184">
        <v>2</v>
      </c>
      <c r="BW8" s="184" t="s">
        <v>737</v>
      </c>
      <c r="BX8" s="184">
        <v>0</v>
      </c>
      <c r="BY8" s="181">
        <v>43523</v>
      </c>
      <c r="BZ8" s="191" t="s">
        <v>739</v>
      </c>
      <c r="CA8" s="191" t="s">
        <v>14</v>
      </c>
      <c r="CB8" s="191" t="s">
        <v>14</v>
      </c>
      <c r="CC8" s="191" t="s">
        <v>14</v>
      </c>
      <c r="CD8" s="191" t="s">
        <v>14</v>
      </c>
      <c r="CE8" s="191" t="s">
        <v>737</v>
      </c>
      <c r="CF8" s="191" t="s">
        <v>14</v>
      </c>
      <c r="CG8" s="192">
        <v>43523</v>
      </c>
      <c r="CH8" s="190" t="s">
        <v>9156</v>
      </c>
      <c r="CI8" s="191" t="e">
        <v>#N/A</v>
      </c>
      <c r="CJ8" s="191" t="e">
        <v>#N/A</v>
      </c>
      <c r="CK8" s="191" t="e">
        <v>#N/A</v>
      </c>
      <c r="CL8" s="191" t="e">
        <v>#N/A</v>
      </c>
      <c r="CM8" s="191" t="e">
        <v>#N/A</v>
      </c>
      <c r="CN8" s="191" t="e">
        <v>#N/A</v>
      </c>
      <c r="CO8" s="193" t="e">
        <v>#N/A</v>
      </c>
      <c r="CP8" s="191" t="s">
        <v>743</v>
      </c>
      <c r="CQ8" s="184">
        <v>444</v>
      </c>
      <c r="CR8" s="184" t="s">
        <v>740</v>
      </c>
      <c r="CS8" s="184" t="s">
        <v>30</v>
      </c>
      <c r="CT8" s="184">
        <v>2</v>
      </c>
      <c r="CU8" s="184" t="s">
        <v>742</v>
      </c>
      <c r="CV8" s="184" t="s">
        <v>741</v>
      </c>
      <c r="CW8" s="181">
        <v>43523</v>
      </c>
      <c r="CX8" s="191" t="s">
        <v>5845</v>
      </c>
      <c r="CY8" s="188">
        <v>1800000</v>
      </c>
      <c r="CZ8" s="188" t="s">
        <v>3470</v>
      </c>
      <c r="DA8" s="188" t="s">
        <v>30</v>
      </c>
      <c r="DB8" s="188">
        <v>2</v>
      </c>
      <c r="DC8" s="188" t="s">
        <v>5846</v>
      </c>
      <c r="DD8" s="188" t="s">
        <v>5824</v>
      </c>
      <c r="DE8" s="194">
        <v>44711</v>
      </c>
      <c r="DF8" s="190" t="s">
        <v>5847</v>
      </c>
      <c r="DG8" s="180">
        <v>0</v>
      </c>
      <c r="DH8" s="184" t="s">
        <v>3470</v>
      </c>
      <c r="DI8" s="184" t="s">
        <v>30</v>
      </c>
      <c r="DJ8" s="184">
        <v>2</v>
      </c>
      <c r="DK8" s="184" t="s">
        <v>5846</v>
      </c>
      <c r="DL8" s="184" t="s">
        <v>5824</v>
      </c>
      <c r="DM8" s="181">
        <v>44711</v>
      </c>
      <c r="DN8" s="191" t="s">
        <v>5848</v>
      </c>
      <c r="DO8" s="188">
        <v>11200000</v>
      </c>
      <c r="DP8" s="191" t="s">
        <v>3470</v>
      </c>
      <c r="DQ8" s="191" t="s">
        <v>30</v>
      </c>
      <c r="DR8" s="191">
        <v>2</v>
      </c>
      <c r="DS8" s="191" t="s">
        <v>5846</v>
      </c>
      <c r="DT8" s="191" t="s">
        <v>5824</v>
      </c>
      <c r="DU8" s="192">
        <v>44711</v>
      </c>
      <c r="DV8" s="190" t="s">
        <v>5849</v>
      </c>
      <c r="DW8" s="180">
        <v>1692000</v>
      </c>
      <c r="DX8" s="184" t="s">
        <v>3470</v>
      </c>
      <c r="DY8" s="184" t="s">
        <v>30</v>
      </c>
      <c r="DZ8" s="184">
        <v>2</v>
      </c>
      <c r="EA8" s="184" t="s">
        <v>5846</v>
      </c>
      <c r="EB8" s="184" t="s">
        <v>5824</v>
      </c>
      <c r="EC8" s="181">
        <v>44711</v>
      </c>
      <c r="ED8" s="191" t="s">
        <v>5850</v>
      </c>
      <c r="EE8" s="188">
        <v>108000</v>
      </c>
      <c r="EF8" s="191" t="s">
        <v>3470</v>
      </c>
      <c r="EG8" s="191" t="s">
        <v>30</v>
      </c>
      <c r="EH8" s="191">
        <v>2</v>
      </c>
      <c r="EI8" s="191" t="s">
        <v>5846</v>
      </c>
      <c r="EJ8" s="191" t="s">
        <v>5824</v>
      </c>
      <c r="EK8" s="192">
        <v>44711</v>
      </c>
      <c r="EL8" s="190" t="s">
        <v>5851</v>
      </c>
      <c r="EM8" s="180">
        <v>0</v>
      </c>
      <c r="EN8" s="184" t="s">
        <v>3470</v>
      </c>
      <c r="EO8" s="184" t="s">
        <v>30</v>
      </c>
      <c r="EP8" s="184">
        <v>2</v>
      </c>
      <c r="EQ8" s="184" t="s">
        <v>5846</v>
      </c>
      <c r="ER8" s="184" t="s">
        <v>5824</v>
      </c>
      <c r="ES8" s="181">
        <v>44711</v>
      </c>
      <c r="ET8" s="191" t="s">
        <v>5844</v>
      </c>
      <c r="EU8" s="191">
        <v>124</v>
      </c>
      <c r="EV8" s="191" t="s">
        <v>5840</v>
      </c>
      <c r="EW8" s="191" t="s">
        <v>30</v>
      </c>
      <c r="EX8" s="191">
        <v>2</v>
      </c>
      <c r="EY8" s="191" t="s">
        <v>5842</v>
      </c>
      <c r="EZ8" s="191" t="s">
        <v>5841</v>
      </c>
      <c r="FA8" s="192">
        <v>44711</v>
      </c>
      <c r="FB8" s="190" t="s">
        <v>5854</v>
      </c>
      <c r="FC8" s="184">
        <v>5</v>
      </c>
      <c r="FD8" s="184" t="s">
        <v>3470</v>
      </c>
      <c r="FE8" s="184" t="s">
        <v>61</v>
      </c>
      <c r="FF8" s="184">
        <v>1</v>
      </c>
      <c r="FG8" s="184" t="s">
        <v>5853</v>
      </c>
      <c r="FH8" s="184" t="s">
        <v>5852</v>
      </c>
      <c r="FI8" s="181">
        <v>44711</v>
      </c>
      <c r="FJ8" s="190" t="s">
        <v>744</v>
      </c>
      <c r="FK8" s="191" t="s">
        <v>14</v>
      </c>
      <c r="FL8" s="191">
        <v>0</v>
      </c>
      <c r="FM8" s="191" t="s">
        <v>30</v>
      </c>
      <c r="FN8" s="191">
        <v>2</v>
      </c>
      <c r="FO8" s="191">
        <v>0</v>
      </c>
      <c r="FP8" s="188">
        <v>0</v>
      </c>
      <c r="FQ8" s="189">
        <v>43523</v>
      </c>
      <c r="FR8" s="190" t="s">
        <v>745</v>
      </c>
      <c r="FS8" s="184" t="s">
        <v>14</v>
      </c>
      <c r="FT8" s="184">
        <v>0</v>
      </c>
      <c r="FU8" s="184" t="s">
        <v>30</v>
      </c>
      <c r="FV8" s="184">
        <v>2</v>
      </c>
      <c r="FW8" s="184">
        <v>0</v>
      </c>
      <c r="FX8" s="184">
        <v>0</v>
      </c>
      <c r="FY8" s="181">
        <v>43523</v>
      </c>
      <c r="FZ8" s="191" t="s">
        <v>4652</v>
      </c>
      <c r="GA8" s="191">
        <v>1</v>
      </c>
      <c r="GB8" s="191" t="s">
        <v>3966</v>
      </c>
      <c r="GC8" s="191" t="s">
        <v>30</v>
      </c>
      <c r="GD8" s="191">
        <v>2</v>
      </c>
      <c r="GE8" s="191" t="s">
        <v>14</v>
      </c>
      <c r="GF8" s="191" t="s">
        <v>14</v>
      </c>
      <c r="GG8" s="192">
        <v>44693</v>
      </c>
      <c r="GH8" s="190" t="s">
        <v>4658</v>
      </c>
      <c r="GI8" s="184">
        <v>1</v>
      </c>
      <c r="GJ8" s="184" t="s">
        <v>3966</v>
      </c>
      <c r="GK8" s="184" t="s">
        <v>30</v>
      </c>
      <c r="GL8" s="184">
        <v>2</v>
      </c>
      <c r="GM8" s="184" t="s">
        <v>14</v>
      </c>
      <c r="GN8" s="184" t="s">
        <v>14</v>
      </c>
      <c r="GO8" s="181">
        <v>44693</v>
      </c>
      <c r="GP8" s="191" t="s">
        <v>4653</v>
      </c>
      <c r="GQ8" s="191">
        <v>1</v>
      </c>
      <c r="GR8" s="191" t="s">
        <v>3966</v>
      </c>
      <c r="GS8" s="191" t="s">
        <v>30</v>
      </c>
      <c r="GT8" s="191">
        <v>2</v>
      </c>
      <c r="GU8" s="191" t="s">
        <v>14</v>
      </c>
      <c r="GV8" s="191" t="s">
        <v>14</v>
      </c>
      <c r="GW8" s="192">
        <v>44693</v>
      </c>
      <c r="GX8" s="190" t="s">
        <v>4659</v>
      </c>
      <c r="GY8" s="184">
        <v>0</v>
      </c>
      <c r="GZ8" s="184" t="s">
        <v>3966</v>
      </c>
      <c r="HA8" s="184" t="s">
        <v>30</v>
      </c>
      <c r="HB8" s="184">
        <v>2</v>
      </c>
      <c r="HC8" s="184" t="s">
        <v>14</v>
      </c>
      <c r="HD8" s="184" t="s">
        <v>14</v>
      </c>
      <c r="HE8" s="181">
        <v>44693</v>
      </c>
      <c r="HF8" s="191" t="s">
        <v>4651</v>
      </c>
      <c r="HG8" s="191">
        <v>0</v>
      </c>
      <c r="HH8" s="191" t="s">
        <v>3966</v>
      </c>
      <c r="HI8" s="191" t="s">
        <v>30</v>
      </c>
      <c r="HJ8" s="191">
        <v>2</v>
      </c>
      <c r="HK8" s="191" t="s">
        <v>14</v>
      </c>
      <c r="HL8" s="191" t="s">
        <v>14</v>
      </c>
      <c r="HM8" s="192">
        <v>44693</v>
      </c>
      <c r="HN8" s="190" t="s">
        <v>4657</v>
      </c>
      <c r="HO8" s="184">
        <v>1</v>
      </c>
      <c r="HP8" s="184" t="s">
        <v>3966</v>
      </c>
      <c r="HQ8" s="184" t="s">
        <v>30</v>
      </c>
      <c r="HR8" s="184">
        <v>2</v>
      </c>
      <c r="HS8" s="184" t="s">
        <v>14</v>
      </c>
      <c r="HT8" s="184" t="s">
        <v>14</v>
      </c>
      <c r="HU8" s="181">
        <v>44693</v>
      </c>
      <c r="HV8" s="191" t="s">
        <v>4654</v>
      </c>
      <c r="HW8" s="191">
        <v>0</v>
      </c>
      <c r="HX8" s="191" t="s">
        <v>3966</v>
      </c>
      <c r="HY8" s="191" t="s">
        <v>30</v>
      </c>
      <c r="HZ8" s="191">
        <v>2</v>
      </c>
      <c r="IA8" s="191" t="s">
        <v>14</v>
      </c>
      <c r="IB8" s="191" t="s">
        <v>14</v>
      </c>
      <c r="IC8" s="192">
        <v>44693</v>
      </c>
      <c r="ID8" s="190" t="s">
        <v>4656</v>
      </c>
      <c r="IE8" s="184">
        <v>0</v>
      </c>
      <c r="IF8" s="184" t="s">
        <v>3966</v>
      </c>
      <c r="IG8" s="184" t="s">
        <v>30</v>
      </c>
      <c r="IH8" s="184">
        <v>2</v>
      </c>
      <c r="II8" s="184" t="s">
        <v>14</v>
      </c>
      <c r="IJ8" s="184" t="s">
        <v>14</v>
      </c>
      <c r="IK8" s="181">
        <v>44693</v>
      </c>
      <c r="IL8" s="191" t="s">
        <v>4655</v>
      </c>
      <c r="IM8" s="191">
        <v>2</v>
      </c>
      <c r="IN8" s="191" t="s">
        <v>3966</v>
      </c>
      <c r="IO8" s="191" t="s">
        <v>30</v>
      </c>
      <c r="IP8" s="191">
        <v>2</v>
      </c>
      <c r="IQ8" s="191" t="s">
        <v>14</v>
      </c>
      <c r="IR8" s="191" t="s">
        <v>14</v>
      </c>
      <c r="IS8" s="192">
        <v>44693</v>
      </c>
    </row>
    <row r="9" spans="1:253" s="285" customFormat="1" ht="13" customHeight="1" x14ac:dyDescent="0.25">
      <c r="A9" s="285" t="s">
        <v>444</v>
      </c>
      <c r="B9" s="285" t="s">
        <v>8627</v>
      </c>
      <c r="C9" s="285" t="s">
        <v>445</v>
      </c>
      <c r="D9" s="285" t="s">
        <v>446</v>
      </c>
      <c r="E9" s="285" t="s">
        <v>8072</v>
      </c>
      <c r="F9" s="285" t="s">
        <v>1972</v>
      </c>
      <c r="G9" s="179">
        <v>21135000</v>
      </c>
      <c r="H9" s="180" t="s">
        <v>1969</v>
      </c>
      <c r="I9" s="180" t="s">
        <v>30</v>
      </c>
      <c r="J9" s="180">
        <v>2</v>
      </c>
      <c r="K9" s="180" t="s">
        <v>1971</v>
      </c>
      <c r="L9" s="180" t="s">
        <v>1970</v>
      </c>
      <c r="M9" s="181">
        <v>44278</v>
      </c>
      <c r="N9" s="190" t="s">
        <v>2236</v>
      </c>
      <c r="O9" s="182">
        <v>166445</v>
      </c>
      <c r="P9" s="182" t="s">
        <v>2233</v>
      </c>
      <c r="Q9" s="182" t="s">
        <v>61</v>
      </c>
      <c r="R9" s="182">
        <v>1</v>
      </c>
      <c r="S9" s="182" t="s">
        <v>2235</v>
      </c>
      <c r="T9" s="182" t="s">
        <v>2234</v>
      </c>
      <c r="U9" s="183">
        <v>44377</v>
      </c>
      <c r="V9" s="190" t="s">
        <v>2240</v>
      </c>
      <c r="W9" s="180">
        <v>3523000</v>
      </c>
      <c r="X9" s="180" t="s">
        <v>2237</v>
      </c>
      <c r="Y9" s="180" t="s">
        <v>61</v>
      </c>
      <c r="Z9" s="180">
        <v>1</v>
      </c>
      <c r="AA9" s="180" t="s">
        <v>2239</v>
      </c>
      <c r="AB9" s="180" t="s">
        <v>2238</v>
      </c>
      <c r="AC9" s="181">
        <v>44377</v>
      </c>
      <c r="AD9" s="190" t="s">
        <v>2242</v>
      </c>
      <c r="AE9" s="188">
        <v>3442000</v>
      </c>
      <c r="AF9" s="188" t="s">
        <v>2237</v>
      </c>
      <c r="AG9" s="188" t="s">
        <v>61</v>
      </c>
      <c r="AH9" s="188">
        <v>1</v>
      </c>
      <c r="AI9" s="188" t="s">
        <v>2241</v>
      </c>
      <c r="AJ9" s="188" t="s">
        <v>2238</v>
      </c>
      <c r="AK9" s="189">
        <v>44377</v>
      </c>
      <c r="AL9" s="190" t="s">
        <v>3069</v>
      </c>
      <c r="AM9" s="180">
        <v>1615000</v>
      </c>
      <c r="AN9" s="180" t="s">
        <v>3057</v>
      </c>
      <c r="AO9" s="180" t="s">
        <v>61</v>
      </c>
      <c r="AP9" s="180">
        <v>1</v>
      </c>
      <c r="AQ9" s="180" t="s">
        <v>3068</v>
      </c>
      <c r="AR9" s="180" t="s">
        <v>3067</v>
      </c>
      <c r="AS9" s="181">
        <v>44620</v>
      </c>
      <c r="AT9" s="191" t="s">
        <v>453</v>
      </c>
      <c r="AU9" s="188" t="s">
        <v>14</v>
      </c>
      <c r="AV9" s="188">
        <v>0</v>
      </c>
      <c r="AW9" s="188" t="s">
        <v>14</v>
      </c>
      <c r="AX9" s="188" t="s">
        <v>14</v>
      </c>
      <c r="AY9" s="188">
        <v>0</v>
      </c>
      <c r="AZ9" s="188">
        <v>0</v>
      </c>
      <c r="BA9" s="189">
        <v>43511</v>
      </c>
      <c r="BB9" s="190" t="s">
        <v>452</v>
      </c>
      <c r="BC9" s="180" t="s">
        <v>14</v>
      </c>
      <c r="BD9" s="180">
        <v>0</v>
      </c>
      <c r="BE9" s="180" t="s">
        <v>14</v>
      </c>
      <c r="BF9" s="180" t="s">
        <v>14</v>
      </c>
      <c r="BG9" s="180">
        <v>0</v>
      </c>
      <c r="BH9" s="180">
        <v>0</v>
      </c>
      <c r="BI9" s="181">
        <v>43511</v>
      </c>
      <c r="BJ9" s="191" t="s">
        <v>3070</v>
      </c>
      <c r="BK9" s="191">
        <v>1627</v>
      </c>
      <c r="BL9" s="191" t="s">
        <v>3061</v>
      </c>
      <c r="BM9" s="191" t="s">
        <v>61</v>
      </c>
      <c r="BN9" s="191">
        <v>1</v>
      </c>
      <c r="BO9" s="191" t="s">
        <v>3062</v>
      </c>
      <c r="BP9" s="188" t="s">
        <v>1995</v>
      </c>
      <c r="BQ9" s="192">
        <v>44620</v>
      </c>
      <c r="BR9" s="190" t="s">
        <v>447</v>
      </c>
      <c r="BS9" s="184" t="s">
        <v>14</v>
      </c>
      <c r="BT9" s="184">
        <v>0</v>
      </c>
      <c r="BU9" s="184" t="s">
        <v>14</v>
      </c>
      <c r="BV9" s="184" t="s">
        <v>14</v>
      </c>
      <c r="BW9" s="184">
        <v>0</v>
      </c>
      <c r="BX9" s="184">
        <v>0</v>
      </c>
      <c r="BY9" s="181">
        <v>43511</v>
      </c>
      <c r="BZ9" s="191" t="s">
        <v>448</v>
      </c>
      <c r="CA9" s="191" t="s">
        <v>14</v>
      </c>
      <c r="CB9" s="191">
        <v>0</v>
      </c>
      <c r="CC9" s="191" t="s">
        <v>14</v>
      </c>
      <c r="CD9" s="191" t="s">
        <v>14</v>
      </c>
      <c r="CE9" s="191">
        <v>0</v>
      </c>
      <c r="CF9" s="191">
        <v>0</v>
      </c>
      <c r="CG9" s="192">
        <v>43511</v>
      </c>
      <c r="CH9" s="190" t="s">
        <v>9157</v>
      </c>
      <c r="CI9" s="191" t="e">
        <v>#N/A</v>
      </c>
      <c r="CJ9" s="191" t="e">
        <v>#N/A</v>
      </c>
      <c r="CK9" s="191" t="e">
        <v>#N/A</v>
      </c>
      <c r="CL9" s="191" t="e">
        <v>#N/A</v>
      </c>
      <c r="CM9" s="191" t="e">
        <v>#N/A</v>
      </c>
      <c r="CN9" s="191" t="e">
        <v>#N/A</v>
      </c>
      <c r="CO9" s="193" t="e">
        <v>#N/A</v>
      </c>
      <c r="CP9" s="191" t="s">
        <v>451</v>
      </c>
      <c r="CQ9" s="184" t="s">
        <v>14</v>
      </c>
      <c r="CR9" s="184">
        <v>0</v>
      </c>
      <c r="CS9" s="184" t="s">
        <v>30</v>
      </c>
      <c r="CT9" s="184">
        <v>2</v>
      </c>
      <c r="CU9" s="184">
        <v>0</v>
      </c>
      <c r="CV9" s="184">
        <v>0</v>
      </c>
      <c r="CW9" s="181">
        <v>43511</v>
      </c>
      <c r="CX9" s="191" t="s">
        <v>2243</v>
      </c>
      <c r="CY9" s="188">
        <v>1442000</v>
      </c>
      <c r="CZ9" s="188" t="s">
        <v>2237</v>
      </c>
      <c r="DA9" s="188" t="s">
        <v>61</v>
      </c>
      <c r="DB9" s="188">
        <v>1</v>
      </c>
      <c r="DC9" s="188" t="s">
        <v>2118</v>
      </c>
      <c r="DD9" s="188" t="s">
        <v>2238</v>
      </c>
      <c r="DE9" s="194">
        <v>44377</v>
      </c>
      <c r="DF9" s="190" t="s">
        <v>2244</v>
      </c>
      <c r="DG9" s="180">
        <v>81000</v>
      </c>
      <c r="DH9" s="184" t="s">
        <v>2237</v>
      </c>
      <c r="DI9" s="184" t="s">
        <v>61</v>
      </c>
      <c r="DJ9" s="184">
        <v>1</v>
      </c>
      <c r="DK9" s="184" t="s">
        <v>2118</v>
      </c>
      <c r="DL9" s="184" t="s">
        <v>2238</v>
      </c>
      <c r="DM9" s="181">
        <v>44377</v>
      </c>
      <c r="DN9" s="191" t="s">
        <v>2245</v>
      </c>
      <c r="DO9" s="188">
        <v>2000000</v>
      </c>
      <c r="DP9" s="191" t="s">
        <v>2237</v>
      </c>
      <c r="DQ9" s="191" t="s">
        <v>61</v>
      </c>
      <c r="DR9" s="191">
        <v>1</v>
      </c>
      <c r="DS9" s="191" t="s">
        <v>2118</v>
      </c>
      <c r="DT9" s="191" t="s">
        <v>2238</v>
      </c>
      <c r="DU9" s="192">
        <v>44377</v>
      </c>
      <c r="DV9" s="190" t="s">
        <v>2246</v>
      </c>
      <c r="DW9" s="180">
        <v>983000</v>
      </c>
      <c r="DX9" s="184" t="s">
        <v>2237</v>
      </c>
      <c r="DY9" s="184" t="s">
        <v>61</v>
      </c>
      <c r="DZ9" s="184">
        <v>1</v>
      </c>
      <c r="EA9" s="184" t="s">
        <v>2118</v>
      </c>
      <c r="EB9" s="184" t="s">
        <v>2238</v>
      </c>
      <c r="EC9" s="181">
        <v>44377</v>
      </c>
      <c r="ED9" s="191" t="s">
        <v>2247</v>
      </c>
      <c r="EE9" s="188">
        <v>175000</v>
      </c>
      <c r="EF9" s="191" t="s">
        <v>2237</v>
      </c>
      <c r="EG9" s="191" t="s">
        <v>61</v>
      </c>
      <c r="EH9" s="191">
        <v>1</v>
      </c>
      <c r="EI9" s="191" t="s">
        <v>2118</v>
      </c>
      <c r="EJ9" s="191" t="s">
        <v>2238</v>
      </c>
      <c r="EK9" s="192">
        <v>44377</v>
      </c>
      <c r="EL9" s="190" t="s">
        <v>2248</v>
      </c>
      <c r="EM9" s="180">
        <v>284000</v>
      </c>
      <c r="EN9" s="184" t="s">
        <v>2237</v>
      </c>
      <c r="EO9" s="184" t="s">
        <v>61</v>
      </c>
      <c r="EP9" s="184">
        <v>1</v>
      </c>
      <c r="EQ9" s="184" t="s">
        <v>2118</v>
      </c>
      <c r="ER9" s="184" t="s">
        <v>2238</v>
      </c>
      <c r="ES9" s="181">
        <v>44377</v>
      </c>
      <c r="ET9" s="191" t="s">
        <v>1976</v>
      </c>
      <c r="EU9" s="191">
        <v>566</v>
      </c>
      <c r="EV9" s="191" t="s">
        <v>1973</v>
      </c>
      <c r="EW9" s="191" t="s">
        <v>30</v>
      </c>
      <c r="EX9" s="191">
        <v>2</v>
      </c>
      <c r="EY9" s="191" t="s">
        <v>1975</v>
      </c>
      <c r="EZ9" s="191" t="s">
        <v>1974</v>
      </c>
      <c r="FA9" s="192">
        <v>44278</v>
      </c>
      <c r="FB9" s="190" t="s">
        <v>450</v>
      </c>
      <c r="FC9" s="184">
        <v>4</v>
      </c>
      <c r="FD9" s="184">
        <v>0</v>
      </c>
      <c r="FE9" s="184" t="s">
        <v>30</v>
      </c>
      <c r="FF9" s="184">
        <v>2</v>
      </c>
      <c r="FG9" s="184" t="s">
        <v>449</v>
      </c>
      <c r="FH9" s="184">
        <v>0</v>
      </c>
      <c r="FI9" s="181">
        <v>43511</v>
      </c>
      <c r="FJ9" s="190" t="s">
        <v>1539</v>
      </c>
      <c r="FK9" s="191" t="s">
        <v>14</v>
      </c>
      <c r="FL9" s="191" t="s">
        <v>14</v>
      </c>
      <c r="FM9" s="191" t="s">
        <v>14</v>
      </c>
      <c r="FN9" s="191" t="s">
        <v>14</v>
      </c>
      <c r="FO9" s="191" t="s">
        <v>1538</v>
      </c>
      <c r="FP9" s="188" t="s">
        <v>14</v>
      </c>
      <c r="FQ9" s="189">
        <v>44001</v>
      </c>
      <c r="FR9" s="190" t="s">
        <v>1540</v>
      </c>
      <c r="FS9" s="184" t="s">
        <v>14</v>
      </c>
      <c r="FT9" s="184" t="s">
        <v>14</v>
      </c>
      <c r="FU9" s="184" t="s">
        <v>14</v>
      </c>
      <c r="FV9" s="184" t="s">
        <v>14</v>
      </c>
      <c r="FW9" s="184" t="s">
        <v>1538</v>
      </c>
      <c r="FX9" s="184" t="s">
        <v>14</v>
      </c>
      <c r="FY9" s="181">
        <v>44001</v>
      </c>
      <c r="FZ9" s="191" t="s">
        <v>3969</v>
      </c>
      <c r="GA9" s="191">
        <v>1</v>
      </c>
      <c r="GB9" s="191" t="s">
        <v>3966</v>
      </c>
      <c r="GC9" s="191" t="s">
        <v>30</v>
      </c>
      <c r="GD9" s="191">
        <v>2</v>
      </c>
      <c r="GE9" s="191" t="s">
        <v>14</v>
      </c>
      <c r="GF9" s="191" t="s">
        <v>14</v>
      </c>
      <c r="GG9" s="192">
        <v>44676</v>
      </c>
      <c r="GH9" s="190" t="s">
        <v>3981</v>
      </c>
      <c r="GI9" s="184">
        <v>3</v>
      </c>
      <c r="GJ9" s="184" t="s">
        <v>3966</v>
      </c>
      <c r="GK9" s="184" t="s">
        <v>30</v>
      </c>
      <c r="GL9" s="184">
        <v>2</v>
      </c>
      <c r="GM9" s="184" t="s">
        <v>14</v>
      </c>
      <c r="GN9" s="184" t="s">
        <v>14</v>
      </c>
      <c r="GO9" s="181">
        <v>44676</v>
      </c>
      <c r="GP9" s="191" t="s">
        <v>3971</v>
      </c>
      <c r="GQ9" s="191">
        <v>1</v>
      </c>
      <c r="GR9" s="191" t="s">
        <v>3966</v>
      </c>
      <c r="GS9" s="191" t="s">
        <v>30</v>
      </c>
      <c r="GT9" s="191">
        <v>2</v>
      </c>
      <c r="GU9" s="191" t="s">
        <v>14</v>
      </c>
      <c r="GV9" s="191" t="s">
        <v>14</v>
      </c>
      <c r="GW9" s="192">
        <v>44676</v>
      </c>
      <c r="GX9" s="190" t="s">
        <v>3983</v>
      </c>
      <c r="GY9" s="184">
        <v>0</v>
      </c>
      <c r="GZ9" s="184" t="s">
        <v>3966</v>
      </c>
      <c r="HA9" s="184" t="s">
        <v>30</v>
      </c>
      <c r="HB9" s="184">
        <v>2</v>
      </c>
      <c r="HC9" s="184" t="s">
        <v>14</v>
      </c>
      <c r="HD9" s="184" t="s">
        <v>14</v>
      </c>
      <c r="HE9" s="181">
        <v>44676</v>
      </c>
      <c r="HF9" s="191" t="s">
        <v>3967</v>
      </c>
      <c r="HG9" s="191">
        <v>0</v>
      </c>
      <c r="HH9" s="191" t="s">
        <v>3966</v>
      </c>
      <c r="HI9" s="191" t="s">
        <v>30</v>
      </c>
      <c r="HJ9" s="191">
        <v>2</v>
      </c>
      <c r="HK9" s="191" t="s">
        <v>14</v>
      </c>
      <c r="HL9" s="191" t="s">
        <v>14</v>
      </c>
      <c r="HM9" s="192">
        <v>44676</v>
      </c>
      <c r="HN9" s="190" t="s">
        <v>3979</v>
      </c>
      <c r="HO9" s="184">
        <v>2</v>
      </c>
      <c r="HP9" s="184" t="s">
        <v>3966</v>
      </c>
      <c r="HQ9" s="184" t="s">
        <v>30</v>
      </c>
      <c r="HR9" s="184">
        <v>2</v>
      </c>
      <c r="HS9" s="184" t="s">
        <v>14</v>
      </c>
      <c r="HT9" s="184" t="s">
        <v>14</v>
      </c>
      <c r="HU9" s="181">
        <v>44676</v>
      </c>
      <c r="HV9" s="191" t="s">
        <v>3973</v>
      </c>
      <c r="HW9" s="191">
        <v>3</v>
      </c>
      <c r="HX9" s="191" t="s">
        <v>3966</v>
      </c>
      <c r="HY9" s="191" t="s">
        <v>30</v>
      </c>
      <c r="HZ9" s="191">
        <v>2</v>
      </c>
      <c r="IA9" s="191" t="s">
        <v>14</v>
      </c>
      <c r="IB9" s="191" t="s">
        <v>14</v>
      </c>
      <c r="IC9" s="192">
        <v>44676</v>
      </c>
      <c r="ID9" s="190" t="s">
        <v>3977</v>
      </c>
      <c r="IE9" s="184">
        <v>1</v>
      </c>
      <c r="IF9" s="184" t="s">
        <v>3966</v>
      </c>
      <c r="IG9" s="184" t="s">
        <v>30</v>
      </c>
      <c r="IH9" s="184">
        <v>2</v>
      </c>
      <c r="II9" s="184" t="s">
        <v>14</v>
      </c>
      <c r="IJ9" s="184" t="s">
        <v>14</v>
      </c>
      <c r="IK9" s="181">
        <v>44676</v>
      </c>
      <c r="IL9" s="191" t="s">
        <v>3975</v>
      </c>
      <c r="IM9" s="191">
        <v>3</v>
      </c>
      <c r="IN9" s="191" t="s">
        <v>3966</v>
      </c>
      <c r="IO9" s="191" t="s">
        <v>30</v>
      </c>
      <c r="IP9" s="191">
        <v>2</v>
      </c>
      <c r="IQ9" s="191" t="s">
        <v>14</v>
      </c>
      <c r="IR9" s="191" t="s">
        <v>14</v>
      </c>
      <c r="IS9" s="192">
        <v>44676</v>
      </c>
    </row>
    <row r="10" spans="1:253" s="285" customFormat="1" ht="13" customHeight="1" x14ac:dyDescent="0.25">
      <c r="A10" s="285" t="s">
        <v>1497</v>
      </c>
      <c r="B10" s="285" t="s">
        <v>8639</v>
      </c>
      <c r="C10" s="285" t="s">
        <v>1498</v>
      </c>
      <c r="D10" s="285" t="s">
        <v>152</v>
      </c>
      <c r="E10" s="285" t="s">
        <v>8073</v>
      </c>
      <c r="F10" s="285" t="s">
        <v>7357</v>
      </c>
      <c r="G10" s="179">
        <v>171684000</v>
      </c>
      <c r="H10" s="180" t="s">
        <v>7296</v>
      </c>
      <c r="I10" s="180" t="s">
        <v>61</v>
      </c>
      <c r="J10" s="180">
        <v>1</v>
      </c>
      <c r="K10" s="180" t="s">
        <v>7298</v>
      </c>
      <c r="L10" s="180" t="s">
        <v>7297</v>
      </c>
      <c r="M10" s="181">
        <v>44741</v>
      </c>
      <c r="N10" s="190" t="s">
        <v>7361</v>
      </c>
      <c r="O10" s="182">
        <v>41761</v>
      </c>
      <c r="P10" s="182" t="s">
        <v>7358</v>
      </c>
      <c r="Q10" s="182" t="s">
        <v>61</v>
      </c>
      <c r="R10" s="182">
        <v>1</v>
      </c>
      <c r="S10" s="182" t="s">
        <v>7360</v>
      </c>
      <c r="T10" s="182" t="s">
        <v>7359</v>
      </c>
      <c r="U10" s="183">
        <v>44741</v>
      </c>
      <c r="V10" s="190" t="s">
        <v>7364</v>
      </c>
      <c r="W10" s="180">
        <v>52951000</v>
      </c>
      <c r="X10" s="180" t="s">
        <v>7362</v>
      </c>
      <c r="Y10" s="180" t="s">
        <v>30</v>
      </c>
      <c r="Z10" s="180">
        <v>2</v>
      </c>
      <c r="AA10" s="180" t="s">
        <v>7313</v>
      </c>
      <c r="AB10" s="180" t="s">
        <v>7363</v>
      </c>
      <c r="AC10" s="181">
        <v>44741</v>
      </c>
      <c r="AD10" s="190" t="s">
        <v>7368</v>
      </c>
      <c r="AE10" s="188">
        <v>8668000</v>
      </c>
      <c r="AF10" s="188" t="s">
        <v>7365</v>
      </c>
      <c r="AG10" s="188" t="s">
        <v>30</v>
      </c>
      <c r="AH10" s="188">
        <v>2</v>
      </c>
      <c r="AI10" s="188" t="s">
        <v>7367</v>
      </c>
      <c r="AJ10" s="188" t="s">
        <v>7366</v>
      </c>
      <c r="AK10" s="189">
        <v>44741</v>
      </c>
      <c r="AL10" s="190" t="s">
        <v>7372</v>
      </c>
      <c r="AM10" s="180">
        <v>1311000</v>
      </c>
      <c r="AN10" s="180" t="s">
        <v>7369</v>
      </c>
      <c r="AO10" s="180" t="s">
        <v>61</v>
      </c>
      <c r="AP10" s="180">
        <v>1</v>
      </c>
      <c r="AQ10" s="180" t="s">
        <v>7371</v>
      </c>
      <c r="AR10" s="180" t="s">
        <v>7370</v>
      </c>
      <c r="AS10" s="181">
        <v>44741</v>
      </c>
      <c r="AT10" s="191" t="s">
        <v>7375</v>
      </c>
      <c r="AU10" s="188">
        <v>80</v>
      </c>
      <c r="AV10" s="188" t="s">
        <v>7315</v>
      </c>
      <c r="AW10" s="188" t="s">
        <v>30</v>
      </c>
      <c r="AX10" s="188">
        <v>2</v>
      </c>
      <c r="AY10" s="188" t="s">
        <v>7374</v>
      </c>
      <c r="AZ10" s="188" t="s">
        <v>7373</v>
      </c>
      <c r="BA10" s="189">
        <v>44741</v>
      </c>
      <c r="BB10" s="190" t="s">
        <v>7400</v>
      </c>
      <c r="BC10" s="180">
        <v>4534</v>
      </c>
      <c r="BD10" s="180" t="s">
        <v>7315</v>
      </c>
      <c r="BE10" s="180" t="s">
        <v>30</v>
      </c>
      <c r="BF10" s="180">
        <v>2</v>
      </c>
      <c r="BG10" s="180" t="s">
        <v>7349</v>
      </c>
      <c r="BH10" s="180" t="s">
        <v>7316</v>
      </c>
      <c r="BI10" s="181">
        <v>44741</v>
      </c>
      <c r="BJ10" s="191" t="s">
        <v>7379</v>
      </c>
      <c r="BK10" s="191">
        <v>90</v>
      </c>
      <c r="BL10" s="191" t="s">
        <v>7376</v>
      </c>
      <c r="BM10" s="191" t="s">
        <v>30</v>
      </c>
      <c r="BN10" s="191">
        <v>2</v>
      </c>
      <c r="BO10" s="191" t="s">
        <v>7378</v>
      </c>
      <c r="BP10" s="188" t="s">
        <v>7377</v>
      </c>
      <c r="BQ10" s="192">
        <v>44741</v>
      </c>
      <c r="BR10" s="190" t="s">
        <v>1499</v>
      </c>
      <c r="BS10" s="184" t="s">
        <v>14</v>
      </c>
      <c r="BT10" s="184" t="s">
        <v>14</v>
      </c>
      <c r="BU10" s="184" t="s">
        <v>14</v>
      </c>
      <c r="BV10" s="184" t="s">
        <v>14</v>
      </c>
      <c r="BW10" s="184" t="s">
        <v>14</v>
      </c>
      <c r="BX10" s="184" t="s">
        <v>14</v>
      </c>
      <c r="BY10" s="181">
        <v>43987</v>
      </c>
      <c r="BZ10" s="191" t="s">
        <v>1500</v>
      </c>
      <c r="CA10" s="191" t="s">
        <v>14</v>
      </c>
      <c r="CB10" s="191" t="s">
        <v>14</v>
      </c>
      <c r="CC10" s="191" t="s">
        <v>14</v>
      </c>
      <c r="CD10" s="191" t="s">
        <v>14</v>
      </c>
      <c r="CE10" s="191" t="s">
        <v>14</v>
      </c>
      <c r="CF10" s="191" t="s">
        <v>14</v>
      </c>
      <c r="CG10" s="192">
        <v>43987</v>
      </c>
      <c r="CH10" s="190" t="s">
        <v>9158</v>
      </c>
      <c r="CI10" s="191" t="e">
        <v>#N/A</v>
      </c>
      <c r="CJ10" s="191" t="e">
        <v>#N/A</v>
      </c>
      <c r="CK10" s="191" t="e">
        <v>#N/A</v>
      </c>
      <c r="CL10" s="191" t="e">
        <v>#N/A</v>
      </c>
      <c r="CM10" s="191" t="e">
        <v>#N/A</v>
      </c>
      <c r="CN10" s="191" t="e">
        <v>#N/A</v>
      </c>
      <c r="CO10" s="193" t="e">
        <v>#N/A</v>
      </c>
      <c r="CP10" s="191" t="s">
        <v>1501</v>
      </c>
      <c r="CQ10" s="184" t="s">
        <v>14</v>
      </c>
      <c r="CR10" s="184" t="s">
        <v>14</v>
      </c>
      <c r="CS10" s="184" t="s">
        <v>14</v>
      </c>
      <c r="CT10" s="184" t="s">
        <v>14</v>
      </c>
      <c r="CU10" s="184" t="s">
        <v>14</v>
      </c>
      <c r="CV10" s="184" t="s">
        <v>14</v>
      </c>
      <c r="CW10" s="181">
        <v>43987</v>
      </c>
      <c r="CX10" s="191" t="s">
        <v>7383</v>
      </c>
      <c r="CY10" s="188">
        <v>4868000</v>
      </c>
      <c r="CZ10" s="188" t="s">
        <v>7365</v>
      </c>
      <c r="DA10" s="188" t="s">
        <v>30</v>
      </c>
      <c r="DB10" s="188">
        <v>2</v>
      </c>
      <c r="DC10" s="188" t="s">
        <v>7391</v>
      </c>
      <c r="DD10" s="188" t="s">
        <v>7390</v>
      </c>
      <c r="DE10" s="194">
        <v>44741</v>
      </c>
      <c r="DF10" s="190" t="s">
        <v>7387</v>
      </c>
      <c r="DG10" s="180">
        <v>44283000</v>
      </c>
      <c r="DH10" s="184" t="s">
        <v>7384</v>
      </c>
      <c r="DI10" s="184" t="s">
        <v>30</v>
      </c>
      <c r="DJ10" s="184">
        <v>2</v>
      </c>
      <c r="DK10" s="184" t="s">
        <v>7386</v>
      </c>
      <c r="DL10" s="184" t="s">
        <v>7385</v>
      </c>
      <c r="DM10" s="181">
        <v>44741</v>
      </c>
      <c r="DN10" s="191" t="s">
        <v>7389</v>
      </c>
      <c r="DO10" s="188">
        <v>3800000</v>
      </c>
      <c r="DP10" s="191" t="s">
        <v>7384</v>
      </c>
      <c r="DQ10" s="191" t="s">
        <v>30</v>
      </c>
      <c r="DR10" s="191">
        <v>2</v>
      </c>
      <c r="DS10" s="191" t="s">
        <v>7388</v>
      </c>
      <c r="DT10" s="191" t="s">
        <v>7385</v>
      </c>
      <c r="DU10" s="192">
        <v>44741</v>
      </c>
      <c r="DV10" s="190" t="s">
        <v>7392</v>
      </c>
      <c r="DW10" s="180">
        <v>3346000</v>
      </c>
      <c r="DX10" s="184" t="s">
        <v>7365</v>
      </c>
      <c r="DY10" s="184" t="s">
        <v>30</v>
      </c>
      <c r="DZ10" s="184">
        <v>2</v>
      </c>
      <c r="EA10" s="184" t="s">
        <v>7391</v>
      </c>
      <c r="EB10" s="184" t="s">
        <v>7390</v>
      </c>
      <c r="EC10" s="181">
        <v>44741</v>
      </c>
      <c r="ED10" s="191" t="s">
        <v>7395</v>
      </c>
      <c r="EE10" s="188">
        <v>1522000</v>
      </c>
      <c r="EF10" s="191" t="s">
        <v>7384</v>
      </c>
      <c r="EG10" s="191" t="s">
        <v>30</v>
      </c>
      <c r="EH10" s="191">
        <v>2</v>
      </c>
      <c r="EI10" s="191" t="s">
        <v>7394</v>
      </c>
      <c r="EJ10" s="191" t="s">
        <v>7393</v>
      </c>
      <c r="EK10" s="192">
        <v>44741</v>
      </c>
      <c r="EL10" s="190" t="s">
        <v>7397</v>
      </c>
      <c r="EM10" s="180">
        <v>0</v>
      </c>
      <c r="EN10" s="184" t="s">
        <v>7384</v>
      </c>
      <c r="EO10" s="184" t="s">
        <v>30</v>
      </c>
      <c r="EP10" s="184">
        <v>2</v>
      </c>
      <c r="EQ10" s="184" t="s">
        <v>7396</v>
      </c>
      <c r="ER10" s="184" t="s">
        <v>7393</v>
      </c>
      <c r="ES10" s="181">
        <v>44741</v>
      </c>
      <c r="ET10" s="191" t="s">
        <v>7382</v>
      </c>
      <c r="EU10" s="191">
        <v>90</v>
      </c>
      <c r="EV10" s="191" t="s">
        <v>7380</v>
      </c>
      <c r="EW10" s="191" t="s">
        <v>30</v>
      </c>
      <c r="EX10" s="191">
        <v>2</v>
      </c>
      <c r="EY10" s="191" t="s">
        <v>7332</v>
      </c>
      <c r="EZ10" s="191" t="s">
        <v>7381</v>
      </c>
      <c r="FA10" s="192">
        <v>44741</v>
      </c>
      <c r="FB10" s="190" t="s">
        <v>7399</v>
      </c>
      <c r="FC10" s="184">
        <v>4</v>
      </c>
      <c r="FD10" s="184" t="s">
        <v>7384</v>
      </c>
      <c r="FE10" s="184" t="s">
        <v>61</v>
      </c>
      <c r="FF10" s="184">
        <v>1</v>
      </c>
      <c r="FG10" s="184" t="s">
        <v>7398</v>
      </c>
      <c r="FH10" s="184" t="s">
        <v>7393</v>
      </c>
      <c r="FI10" s="181">
        <v>44741</v>
      </c>
      <c r="FJ10" s="190" t="s">
        <v>1502</v>
      </c>
      <c r="FK10" s="191" t="s">
        <v>14</v>
      </c>
      <c r="FL10" s="191" t="s">
        <v>14</v>
      </c>
      <c r="FM10" s="191" t="s">
        <v>14</v>
      </c>
      <c r="FN10" s="191" t="s">
        <v>14</v>
      </c>
      <c r="FO10" s="191" t="s">
        <v>14</v>
      </c>
      <c r="FP10" s="188" t="s">
        <v>14</v>
      </c>
      <c r="FQ10" s="189">
        <v>43987</v>
      </c>
      <c r="FR10" s="190" t="s">
        <v>1503</v>
      </c>
      <c r="FS10" s="184" t="s">
        <v>14</v>
      </c>
      <c r="FT10" s="184" t="s">
        <v>14</v>
      </c>
      <c r="FU10" s="184" t="s">
        <v>14</v>
      </c>
      <c r="FV10" s="184" t="s">
        <v>14</v>
      </c>
      <c r="FW10" s="184" t="s">
        <v>14</v>
      </c>
      <c r="FX10" s="184" t="s">
        <v>14</v>
      </c>
      <c r="FY10" s="181">
        <v>43987</v>
      </c>
      <c r="FZ10" s="191" t="s">
        <v>7583</v>
      </c>
      <c r="GA10" s="191">
        <v>2</v>
      </c>
      <c r="GB10" s="191" t="s">
        <v>3966</v>
      </c>
      <c r="GC10" s="191" t="s">
        <v>30</v>
      </c>
      <c r="GD10" s="191">
        <v>2</v>
      </c>
      <c r="GE10" s="191" t="s">
        <v>14</v>
      </c>
      <c r="GF10" s="191" t="s">
        <v>14</v>
      </c>
      <c r="GG10" s="192">
        <v>44741</v>
      </c>
      <c r="GH10" s="190" t="s">
        <v>7589</v>
      </c>
      <c r="GI10" s="184">
        <v>1</v>
      </c>
      <c r="GJ10" s="184" t="s">
        <v>3966</v>
      </c>
      <c r="GK10" s="184" t="s">
        <v>30</v>
      </c>
      <c r="GL10" s="184">
        <v>2</v>
      </c>
      <c r="GM10" s="184" t="s">
        <v>14</v>
      </c>
      <c r="GN10" s="184" t="s">
        <v>14</v>
      </c>
      <c r="GO10" s="181">
        <v>44741</v>
      </c>
      <c r="GP10" s="191" t="s">
        <v>7584</v>
      </c>
      <c r="GQ10" s="191">
        <v>1</v>
      </c>
      <c r="GR10" s="191" t="s">
        <v>3966</v>
      </c>
      <c r="GS10" s="191" t="s">
        <v>30</v>
      </c>
      <c r="GT10" s="191">
        <v>2</v>
      </c>
      <c r="GU10" s="191" t="s">
        <v>14</v>
      </c>
      <c r="GV10" s="191" t="s">
        <v>14</v>
      </c>
      <c r="GW10" s="192">
        <v>44741</v>
      </c>
      <c r="GX10" s="190" t="s">
        <v>7590</v>
      </c>
      <c r="GY10" s="184">
        <v>2</v>
      </c>
      <c r="GZ10" s="184" t="s">
        <v>3966</v>
      </c>
      <c r="HA10" s="184" t="s">
        <v>30</v>
      </c>
      <c r="HB10" s="184">
        <v>2</v>
      </c>
      <c r="HC10" s="184" t="s">
        <v>14</v>
      </c>
      <c r="HD10" s="184" t="s">
        <v>14</v>
      </c>
      <c r="HE10" s="181">
        <v>44741</v>
      </c>
      <c r="HF10" s="191" t="s">
        <v>7582</v>
      </c>
      <c r="HG10" s="191">
        <v>1</v>
      </c>
      <c r="HH10" s="191" t="s">
        <v>3966</v>
      </c>
      <c r="HI10" s="191" t="s">
        <v>30</v>
      </c>
      <c r="HJ10" s="191">
        <v>2</v>
      </c>
      <c r="HK10" s="191" t="s">
        <v>14</v>
      </c>
      <c r="HL10" s="191" t="s">
        <v>14</v>
      </c>
      <c r="HM10" s="192">
        <v>44741</v>
      </c>
      <c r="HN10" s="190" t="s">
        <v>7588</v>
      </c>
      <c r="HO10" s="184">
        <v>2</v>
      </c>
      <c r="HP10" s="184" t="s">
        <v>3966</v>
      </c>
      <c r="HQ10" s="184" t="s">
        <v>30</v>
      </c>
      <c r="HR10" s="184">
        <v>2</v>
      </c>
      <c r="HS10" s="184" t="s">
        <v>14</v>
      </c>
      <c r="HT10" s="184" t="s">
        <v>14</v>
      </c>
      <c r="HU10" s="181">
        <v>44741</v>
      </c>
      <c r="HV10" s="191" t="s">
        <v>7585</v>
      </c>
      <c r="HW10" s="191">
        <v>0</v>
      </c>
      <c r="HX10" s="191" t="s">
        <v>3966</v>
      </c>
      <c r="HY10" s="191" t="s">
        <v>30</v>
      </c>
      <c r="HZ10" s="191">
        <v>2</v>
      </c>
      <c r="IA10" s="191" t="s">
        <v>14</v>
      </c>
      <c r="IB10" s="191" t="s">
        <v>14</v>
      </c>
      <c r="IC10" s="192">
        <v>44741</v>
      </c>
      <c r="ID10" s="190" t="s">
        <v>7587</v>
      </c>
      <c r="IE10" s="184">
        <v>0</v>
      </c>
      <c r="IF10" s="184" t="s">
        <v>3966</v>
      </c>
      <c r="IG10" s="184" t="s">
        <v>30</v>
      </c>
      <c r="IH10" s="184">
        <v>2</v>
      </c>
      <c r="II10" s="184" t="s">
        <v>14</v>
      </c>
      <c r="IJ10" s="184" t="s">
        <v>14</v>
      </c>
      <c r="IK10" s="181">
        <v>44741</v>
      </c>
      <c r="IL10" s="191" t="s">
        <v>7586</v>
      </c>
      <c r="IM10" s="191">
        <v>3</v>
      </c>
      <c r="IN10" s="191" t="s">
        <v>3966</v>
      </c>
      <c r="IO10" s="191" t="s">
        <v>30</v>
      </c>
      <c r="IP10" s="191">
        <v>2</v>
      </c>
      <c r="IQ10" s="191" t="s">
        <v>14</v>
      </c>
      <c r="IR10" s="191" t="s">
        <v>14</v>
      </c>
      <c r="IS10" s="192">
        <v>44741</v>
      </c>
    </row>
    <row r="11" spans="1:253" s="285" customFormat="1" ht="13" customHeight="1" x14ac:dyDescent="0.25">
      <c r="A11" s="285" t="s">
        <v>150</v>
      </c>
      <c r="B11" s="285" t="s">
        <v>8646</v>
      </c>
      <c r="C11" s="285" t="s">
        <v>151</v>
      </c>
      <c r="D11" s="285" t="s">
        <v>152</v>
      </c>
      <c r="E11" s="285" t="s">
        <v>8073</v>
      </c>
      <c r="F11" s="285" t="s">
        <v>7299</v>
      </c>
      <c r="G11" s="179">
        <v>171684000</v>
      </c>
      <c r="H11" s="180" t="s">
        <v>7296</v>
      </c>
      <c r="I11" s="180" t="s">
        <v>61</v>
      </c>
      <c r="J11" s="180">
        <v>1</v>
      </c>
      <c r="K11" s="180" t="s">
        <v>7298</v>
      </c>
      <c r="L11" s="180" t="s">
        <v>7297</v>
      </c>
      <c r="M11" s="181">
        <v>44741</v>
      </c>
      <c r="N11" s="190" t="s">
        <v>4254</v>
      </c>
      <c r="O11" s="182">
        <v>730.46</v>
      </c>
      <c r="P11" s="182" t="s">
        <v>4252</v>
      </c>
      <c r="Q11" s="182" t="s">
        <v>61</v>
      </c>
      <c r="R11" s="182">
        <v>1</v>
      </c>
      <c r="S11" s="182" t="s">
        <v>4253</v>
      </c>
      <c r="T11" s="182">
        <v>0</v>
      </c>
      <c r="U11" s="183">
        <v>44683</v>
      </c>
      <c r="V11" s="190" t="s">
        <v>6623</v>
      </c>
      <c r="W11" s="180">
        <v>1468000</v>
      </c>
      <c r="X11" s="180" t="s">
        <v>6620</v>
      </c>
      <c r="Y11" s="180" t="s">
        <v>30</v>
      </c>
      <c r="Z11" s="180">
        <v>2</v>
      </c>
      <c r="AA11" s="180" t="s">
        <v>6622</v>
      </c>
      <c r="AB11" s="180" t="s">
        <v>6621</v>
      </c>
      <c r="AC11" s="181">
        <v>44739</v>
      </c>
      <c r="AD11" s="190" t="s">
        <v>6625</v>
      </c>
      <c r="AE11" s="188">
        <v>1468000</v>
      </c>
      <c r="AF11" s="188" t="s">
        <v>6620</v>
      </c>
      <c r="AG11" s="188" t="s">
        <v>30</v>
      </c>
      <c r="AH11" s="188">
        <v>2</v>
      </c>
      <c r="AI11" s="188" t="s">
        <v>6624</v>
      </c>
      <c r="AJ11" s="188" t="s">
        <v>6621</v>
      </c>
      <c r="AK11" s="189">
        <v>44739</v>
      </c>
      <c r="AL11" s="190" t="s">
        <v>6629</v>
      </c>
      <c r="AM11" s="180">
        <v>926000</v>
      </c>
      <c r="AN11" s="180" t="s">
        <v>6626</v>
      </c>
      <c r="AO11" s="180" t="s">
        <v>61</v>
      </c>
      <c r="AP11" s="180">
        <v>1</v>
      </c>
      <c r="AQ11" s="180" t="s">
        <v>6628</v>
      </c>
      <c r="AR11" s="180" t="s">
        <v>6627</v>
      </c>
      <c r="AS11" s="181">
        <v>44739</v>
      </c>
      <c r="AT11" s="191" t="s">
        <v>4255</v>
      </c>
      <c r="AU11" s="188">
        <v>0</v>
      </c>
      <c r="AV11" s="188" t="s">
        <v>14</v>
      </c>
      <c r="AW11" s="188" t="s">
        <v>19</v>
      </c>
      <c r="AX11" s="188">
        <v>3</v>
      </c>
      <c r="AY11" s="188" t="s">
        <v>15</v>
      </c>
      <c r="AZ11" s="188" t="s">
        <v>14</v>
      </c>
      <c r="BA11" s="189">
        <v>44683</v>
      </c>
      <c r="BB11" s="190" t="s">
        <v>2083</v>
      </c>
      <c r="BC11" s="180">
        <v>0</v>
      </c>
      <c r="BD11" s="180" t="s">
        <v>14</v>
      </c>
      <c r="BE11" s="180" t="s">
        <v>14</v>
      </c>
      <c r="BF11" s="180" t="s">
        <v>14</v>
      </c>
      <c r="BG11" s="180" t="s">
        <v>14</v>
      </c>
      <c r="BH11" s="180" t="s">
        <v>14</v>
      </c>
      <c r="BI11" s="181">
        <v>44334</v>
      </c>
      <c r="BJ11" s="191" t="s">
        <v>6631</v>
      </c>
      <c r="BK11" s="191">
        <v>3</v>
      </c>
      <c r="BL11" s="191" t="s">
        <v>6219</v>
      </c>
      <c r="BM11" s="191" t="s">
        <v>30</v>
      </c>
      <c r="BN11" s="191">
        <v>2</v>
      </c>
      <c r="BO11" s="191" t="s">
        <v>6630</v>
      </c>
      <c r="BP11" s="188" t="s">
        <v>1636</v>
      </c>
      <c r="BQ11" s="192">
        <v>44739</v>
      </c>
      <c r="BR11" s="190" t="s">
        <v>978</v>
      </c>
      <c r="BS11" s="184" t="s">
        <v>14</v>
      </c>
      <c r="BT11" s="184" t="s">
        <v>14</v>
      </c>
      <c r="BU11" s="184" t="s">
        <v>14</v>
      </c>
      <c r="BV11" s="184" t="s">
        <v>14</v>
      </c>
      <c r="BW11" s="184" t="s">
        <v>14</v>
      </c>
      <c r="BX11" s="184" t="s">
        <v>14</v>
      </c>
      <c r="BY11" s="181">
        <v>43608</v>
      </c>
      <c r="BZ11" s="191" t="s">
        <v>979</v>
      </c>
      <c r="CA11" s="191" t="s">
        <v>14</v>
      </c>
      <c r="CB11" s="191" t="s">
        <v>14</v>
      </c>
      <c r="CC11" s="191" t="s">
        <v>14</v>
      </c>
      <c r="CD11" s="191" t="s">
        <v>14</v>
      </c>
      <c r="CE11" s="191" t="s">
        <v>14</v>
      </c>
      <c r="CF11" s="191" t="s">
        <v>14</v>
      </c>
      <c r="CG11" s="192">
        <v>43608</v>
      </c>
      <c r="CH11" s="190" t="s">
        <v>9159</v>
      </c>
      <c r="CI11" s="191" t="e">
        <v>#N/A</v>
      </c>
      <c r="CJ11" s="191" t="e">
        <v>#N/A</v>
      </c>
      <c r="CK11" s="191" t="e">
        <v>#N/A</v>
      </c>
      <c r="CL11" s="191" t="e">
        <v>#N/A</v>
      </c>
      <c r="CM11" s="191" t="e">
        <v>#N/A</v>
      </c>
      <c r="CN11" s="191" t="e">
        <v>#N/A</v>
      </c>
      <c r="CO11" s="193" t="e">
        <v>#N/A</v>
      </c>
      <c r="CP11" s="191" t="s">
        <v>1310</v>
      </c>
      <c r="CQ11" s="184" t="s">
        <v>14</v>
      </c>
      <c r="CR11" s="184" t="s">
        <v>14</v>
      </c>
      <c r="CS11" s="184" t="s">
        <v>14</v>
      </c>
      <c r="CT11" s="184" t="s">
        <v>14</v>
      </c>
      <c r="CU11" s="184" t="s">
        <v>14</v>
      </c>
      <c r="CV11" s="184" t="s">
        <v>14</v>
      </c>
      <c r="CW11" s="181">
        <v>43860</v>
      </c>
      <c r="CX11" s="191" t="s">
        <v>6636</v>
      </c>
      <c r="CY11" s="188">
        <v>1468000</v>
      </c>
      <c r="CZ11" s="188" t="s">
        <v>6620</v>
      </c>
      <c r="DA11" s="188" t="s">
        <v>30</v>
      </c>
      <c r="DB11" s="188">
        <v>2</v>
      </c>
      <c r="DC11" s="188" t="s">
        <v>6637</v>
      </c>
      <c r="DD11" s="188" t="s">
        <v>6621</v>
      </c>
      <c r="DE11" s="194">
        <v>44739</v>
      </c>
      <c r="DF11" s="190" t="s">
        <v>4259</v>
      </c>
      <c r="DG11" s="180">
        <v>4000</v>
      </c>
      <c r="DH11" s="184" t="s">
        <v>4256</v>
      </c>
      <c r="DI11" s="184" t="s">
        <v>30</v>
      </c>
      <c r="DJ11" s="184">
        <v>2</v>
      </c>
      <c r="DK11" s="184" t="s">
        <v>4258</v>
      </c>
      <c r="DL11" s="184" t="s">
        <v>4257</v>
      </c>
      <c r="DM11" s="181">
        <v>44683</v>
      </c>
      <c r="DN11" s="191" t="s">
        <v>3237</v>
      </c>
      <c r="DO11" s="188">
        <v>39000</v>
      </c>
      <c r="DP11" s="191" t="s">
        <v>3234</v>
      </c>
      <c r="DQ11" s="191" t="s">
        <v>30</v>
      </c>
      <c r="DR11" s="191">
        <v>2</v>
      </c>
      <c r="DS11" s="191" t="s">
        <v>3236</v>
      </c>
      <c r="DT11" s="191" t="s">
        <v>3235</v>
      </c>
      <c r="DU11" s="192">
        <v>44635</v>
      </c>
      <c r="DV11" s="190" t="s">
        <v>6638</v>
      </c>
      <c r="DW11" s="180">
        <v>1468000</v>
      </c>
      <c r="DX11" s="184" t="s">
        <v>6620</v>
      </c>
      <c r="DY11" s="184" t="s">
        <v>30</v>
      </c>
      <c r="DZ11" s="184">
        <v>2</v>
      </c>
      <c r="EA11" s="184" t="s">
        <v>6637</v>
      </c>
      <c r="EB11" s="184" t="s">
        <v>6621</v>
      </c>
      <c r="EC11" s="181">
        <v>44739</v>
      </c>
      <c r="ED11" s="191" t="s">
        <v>2416</v>
      </c>
      <c r="EE11" s="188">
        <v>0</v>
      </c>
      <c r="EF11" s="191" t="s">
        <v>2413</v>
      </c>
      <c r="EG11" s="191" t="s">
        <v>30</v>
      </c>
      <c r="EH11" s="191">
        <v>2</v>
      </c>
      <c r="EI11" s="191" t="s">
        <v>2415</v>
      </c>
      <c r="EJ11" s="191" t="s">
        <v>2414</v>
      </c>
      <c r="EK11" s="192">
        <v>44466</v>
      </c>
      <c r="EL11" s="190" t="s">
        <v>2417</v>
      </c>
      <c r="EM11" s="180">
        <v>0</v>
      </c>
      <c r="EN11" s="184" t="s">
        <v>2413</v>
      </c>
      <c r="EO11" s="184" t="s">
        <v>30</v>
      </c>
      <c r="EP11" s="184">
        <v>2</v>
      </c>
      <c r="EQ11" s="184" t="s">
        <v>2415</v>
      </c>
      <c r="ER11" s="184" t="s">
        <v>2414</v>
      </c>
      <c r="ES11" s="181">
        <v>44466</v>
      </c>
      <c r="ET11" s="191" t="s">
        <v>6635</v>
      </c>
      <c r="EU11" s="191">
        <v>90</v>
      </c>
      <c r="EV11" s="191" t="s">
        <v>6632</v>
      </c>
      <c r="EW11" s="191" t="s">
        <v>30</v>
      </c>
      <c r="EX11" s="191">
        <v>2</v>
      </c>
      <c r="EY11" s="191" t="s">
        <v>6634</v>
      </c>
      <c r="EZ11" s="191" t="s">
        <v>6633</v>
      </c>
      <c r="FA11" s="192">
        <v>44739</v>
      </c>
      <c r="FB11" s="190" t="s">
        <v>1401</v>
      </c>
      <c r="FC11" s="184">
        <v>3</v>
      </c>
      <c r="FD11" s="184" t="s">
        <v>1398</v>
      </c>
      <c r="FE11" s="184" t="s">
        <v>61</v>
      </c>
      <c r="FF11" s="184">
        <v>1</v>
      </c>
      <c r="FG11" s="184" t="s">
        <v>1400</v>
      </c>
      <c r="FH11" s="184" t="s">
        <v>1399</v>
      </c>
      <c r="FI11" s="181">
        <v>43920</v>
      </c>
      <c r="FJ11" s="190" t="s">
        <v>154</v>
      </c>
      <c r="FK11" s="191">
        <v>0</v>
      </c>
      <c r="FL11" s="191">
        <v>0</v>
      </c>
      <c r="FM11" s="191" t="s">
        <v>30</v>
      </c>
      <c r="FN11" s="191">
        <v>2</v>
      </c>
      <c r="FO11" s="191" t="s">
        <v>153</v>
      </c>
      <c r="FP11" s="188">
        <v>0</v>
      </c>
      <c r="FQ11" s="189">
        <v>43503</v>
      </c>
      <c r="FR11" s="190" t="s">
        <v>156</v>
      </c>
      <c r="FS11" s="184">
        <v>0</v>
      </c>
      <c r="FT11" s="184" t="s">
        <v>155</v>
      </c>
      <c r="FU11" s="184" t="s">
        <v>30</v>
      </c>
      <c r="FV11" s="184">
        <v>2</v>
      </c>
      <c r="FW11" s="184" t="s">
        <v>153</v>
      </c>
      <c r="FX11" s="184">
        <v>0</v>
      </c>
      <c r="FY11" s="181">
        <v>43503</v>
      </c>
      <c r="FZ11" s="191" t="s">
        <v>5640</v>
      </c>
      <c r="GA11" s="191">
        <v>2</v>
      </c>
      <c r="GB11" s="191" t="s">
        <v>3966</v>
      </c>
      <c r="GC11" s="191" t="s">
        <v>30</v>
      </c>
      <c r="GD11" s="191">
        <v>2</v>
      </c>
      <c r="GE11" s="191" t="s">
        <v>14</v>
      </c>
      <c r="GF11" s="191" t="s">
        <v>14</v>
      </c>
      <c r="GG11" s="192">
        <v>44700</v>
      </c>
      <c r="GH11" s="190" t="s">
        <v>5418</v>
      </c>
      <c r="GI11" s="184">
        <v>1</v>
      </c>
      <c r="GJ11" s="184" t="s">
        <v>3966</v>
      </c>
      <c r="GK11" s="184" t="s">
        <v>30</v>
      </c>
      <c r="GL11" s="184">
        <v>2</v>
      </c>
      <c r="GM11" s="184" t="s">
        <v>14</v>
      </c>
      <c r="GN11" s="184" t="s">
        <v>14</v>
      </c>
      <c r="GO11" s="181">
        <v>44697</v>
      </c>
      <c r="GP11" s="191" t="s">
        <v>5413</v>
      </c>
      <c r="GQ11" s="191">
        <v>1</v>
      </c>
      <c r="GR11" s="191" t="s">
        <v>3966</v>
      </c>
      <c r="GS11" s="191" t="s">
        <v>30</v>
      </c>
      <c r="GT11" s="191">
        <v>2</v>
      </c>
      <c r="GU11" s="191" t="s">
        <v>14</v>
      </c>
      <c r="GV11" s="191" t="s">
        <v>14</v>
      </c>
      <c r="GW11" s="192">
        <v>44697</v>
      </c>
      <c r="GX11" s="190" t="s">
        <v>5419</v>
      </c>
      <c r="GY11" s="184">
        <v>2</v>
      </c>
      <c r="GZ11" s="184" t="s">
        <v>3966</v>
      </c>
      <c r="HA11" s="184" t="s">
        <v>30</v>
      </c>
      <c r="HB11" s="184">
        <v>2</v>
      </c>
      <c r="HC11" s="184" t="s">
        <v>14</v>
      </c>
      <c r="HD11" s="184" t="s">
        <v>14</v>
      </c>
      <c r="HE11" s="181">
        <v>44697</v>
      </c>
      <c r="HF11" s="191" t="s">
        <v>5412</v>
      </c>
      <c r="HG11" s="191">
        <v>1</v>
      </c>
      <c r="HH11" s="191" t="s">
        <v>3966</v>
      </c>
      <c r="HI11" s="191" t="s">
        <v>30</v>
      </c>
      <c r="HJ11" s="191">
        <v>2</v>
      </c>
      <c r="HK11" s="191" t="s">
        <v>14</v>
      </c>
      <c r="HL11" s="191" t="s">
        <v>14</v>
      </c>
      <c r="HM11" s="192">
        <v>44697</v>
      </c>
      <c r="HN11" s="190" t="s">
        <v>5417</v>
      </c>
      <c r="HO11" s="184">
        <v>2</v>
      </c>
      <c r="HP11" s="184" t="s">
        <v>3966</v>
      </c>
      <c r="HQ11" s="184" t="s">
        <v>30</v>
      </c>
      <c r="HR11" s="184">
        <v>2</v>
      </c>
      <c r="HS11" s="184" t="s">
        <v>14</v>
      </c>
      <c r="HT11" s="184" t="s">
        <v>14</v>
      </c>
      <c r="HU11" s="181">
        <v>44697</v>
      </c>
      <c r="HV11" s="191" t="s">
        <v>5414</v>
      </c>
      <c r="HW11" s="191">
        <v>0</v>
      </c>
      <c r="HX11" s="191" t="s">
        <v>3966</v>
      </c>
      <c r="HY11" s="191" t="s">
        <v>30</v>
      </c>
      <c r="HZ11" s="191">
        <v>2</v>
      </c>
      <c r="IA11" s="191" t="s">
        <v>14</v>
      </c>
      <c r="IB11" s="191" t="s">
        <v>14</v>
      </c>
      <c r="IC11" s="192">
        <v>44697</v>
      </c>
      <c r="ID11" s="190" t="s">
        <v>5416</v>
      </c>
      <c r="IE11" s="184">
        <v>0</v>
      </c>
      <c r="IF11" s="184" t="s">
        <v>3966</v>
      </c>
      <c r="IG11" s="184" t="s">
        <v>30</v>
      </c>
      <c r="IH11" s="184">
        <v>2</v>
      </c>
      <c r="II11" s="184" t="s">
        <v>14</v>
      </c>
      <c r="IJ11" s="184" t="s">
        <v>14</v>
      </c>
      <c r="IK11" s="181">
        <v>44697</v>
      </c>
      <c r="IL11" s="191" t="s">
        <v>5415</v>
      </c>
      <c r="IM11" s="191">
        <v>2</v>
      </c>
      <c r="IN11" s="191" t="s">
        <v>3966</v>
      </c>
      <c r="IO11" s="191" t="s">
        <v>30</v>
      </c>
      <c r="IP11" s="191">
        <v>2</v>
      </c>
      <c r="IQ11" s="191" t="s">
        <v>14</v>
      </c>
      <c r="IR11" s="191" t="s">
        <v>14</v>
      </c>
      <c r="IS11" s="192">
        <v>44697</v>
      </c>
    </row>
    <row r="12" spans="1:253" s="285" customFormat="1" ht="13" customHeight="1" x14ac:dyDescent="0.25">
      <c r="A12" s="285" t="s">
        <v>7306</v>
      </c>
      <c r="B12" s="285" t="s">
        <v>8652</v>
      </c>
      <c r="C12" s="285" t="s">
        <v>7307</v>
      </c>
      <c r="D12" s="285" t="s">
        <v>152</v>
      </c>
      <c r="E12" s="285" t="s">
        <v>8073</v>
      </c>
      <c r="F12" s="285" t="s">
        <v>7308</v>
      </c>
      <c r="G12" s="179">
        <v>171684000</v>
      </c>
      <c r="H12" s="180" t="s">
        <v>7296</v>
      </c>
      <c r="I12" s="180" t="s">
        <v>61</v>
      </c>
      <c r="J12" s="180">
        <v>1</v>
      </c>
      <c r="K12" s="180" t="s">
        <v>7298</v>
      </c>
      <c r="L12" s="180" t="s">
        <v>7297</v>
      </c>
      <c r="M12" s="181">
        <v>44741</v>
      </c>
      <c r="N12" s="190" t="s">
        <v>7312</v>
      </c>
      <c r="O12" s="182">
        <v>41031</v>
      </c>
      <c r="P12" s="182" t="s">
        <v>7309</v>
      </c>
      <c r="Q12" s="182" t="s">
        <v>61</v>
      </c>
      <c r="R12" s="182">
        <v>1</v>
      </c>
      <c r="S12" s="182" t="s">
        <v>7311</v>
      </c>
      <c r="T12" s="182" t="s">
        <v>7310</v>
      </c>
      <c r="U12" s="183">
        <v>44741</v>
      </c>
      <c r="V12" s="190" t="s">
        <v>7314</v>
      </c>
      <c r="W12" s="180">
        <v>51483000</v>
      </c>
      <c r="X12" s="180" t="s">
        <v>7296</v>
      </c>
      <c r="Y12" s="180" t="s">
        <v>61</v>
      </c>
      <c r="Z12" s="180">
        <v>1</v>
      </c>
      <c r="AA12" s="180" t="s">
        <v>7313</v>
      </c>
      <c r="AB12" s="180" t="s">
        <v>7297</v>
      </c>
      <c r="AC12" s="181">
        <v>44741</v>
      </c>
      <c r="AD12" s="190" t="s">
        <v>7318</v>
      </c>
      <c r="AE12" s="188">
        <v>7200000</v>
      </c>
      <c r="AF12" s="188" t="s">
        <v>7315</v>
      </c>
      <c r="AG12" s="188" t="s">
        <v>30</v>
      </c>
      <c r="AH12" s="188">
        <v>2</v>
      </c>
      <c r="AI12" s="188" t="s">
        <v>7317</v>
      </c>
      <c r="AJ12" s="188" t="s">
        <v>7316</v>
      </c>
      <c r="AK12" s="189">
        <v>44741</v>
      </c>
      <c r="AL12" s="190" t="s">
        <v>7322</v>
      </c>
      <c r="AM12" s="180">
        <v>385000</v>
      </c>
      <c r="AN12" s="180" t="s">
        <v>7319</v>
      </c>
      <c r="AO12" s="180" t="s">
        <v>30</v>
      </c>
      <c r="AP12" s="180">
        <v>2</v>
      </c>
      <c r="AQ12" s="180" t="s">
        <v>7321</v>
      </c>
      <c r="AR12" s="180" t="s">
        <v>7320</v>
      </c>
      <c r="AS12" s="181">
        <v>44741</v>
      </c>
      <c r="AT12" s="191" t="s">
        <v>7324</v>
      </c>
      <c r="AU12" s="188">
        <v>80</v>
      </c>
      <c r="AV12" s="188" t="s">
        <v>7315</v>
      </c>
      <c r="AW12" s="188" t="s">
        <v>30</v>
      </c>
      <c r="AX12" s="188">
        <v>2</v>
      </c>
      <c r="AY12" s="188" t="s">
        <v>7323</v>
      </c>
      <c r="AZ12" s="188" t="s">
        <v>7316</v>
      </c>
      <c r="BA12" s="189">
        <v>44741</v>
      </c>
      <c r="BB12" s="190" t="s">
        <v>7350</v>
      </c>
      <c r="BC12" s="180">
        <v>4534</v>
      </c>
      <c r="BD12" s="180" t="s">
        <v>7315</v>
      </c>
      <c r="BE12" s="180" t="s">
        <v>30</v>
      </c>
      <c r="BF12" s="180">
        <v>2</v>
      </c>
      <c r="BG12" s="180" t="s">
        <v>7349</v>
      </c>
      <c r="BH12" s="180" t="s">
        <v>7316</v>
      </c>
      <c r="BI12" s="181">
        <v>44741</v>
      </c>
      <c r="BJ12" s="191" t="s">
        <v>7327</v>
      </c>
      <c r="BK12" s="191">
        <v>87</v>
      </c>
      <c r="BL12" s="191" t="s">
        <v>7325</v>
      </c>
      <c r="BM12" s="191" t="s">
        <v>30</v>
      </c>
      <c r="BN12" s="191">
        <v>2</v>
      </c>
      <c r="BO12" s="191" t="s">
        <v>6634</v>
      </c>
      <c r="BP12" s="188" t="s">
        <v>7326</v>
      </c>
      <c r="BQ12" s="192">
        <v>44741</v>
      </c>
      <c r="BR12" s="190" t="s">
        <v>9160</v>
      </c>
      <c r="BS12" s="184" t="e">
        <v>#N/A</v>
      </c>
      <c r="BT12" s="184" t="e">
        <v>#N/A</v>
      </c>
      <c r="BU12" s="184" t="e">
        <v>#N/A</v>
      </c>
      <c r="BV12" s="184" t="e">
        <v>#N/A</v>
      </c>
      <c r="BW12" s="184" t="e">
        <v>#N/A</v>
      </c>
      <c r="BX12" s="184" t="e">
        <v>#N/A</v>
      </c>
      <c r="BY12" s="181" t="e">
        <v>#N/A</v>
      </c>
      <c r="BZ12" s="191" t="s">
        <v>9161</v>
      </c>
      <c r="CA12" s="191" t="e">
        <v>#N/A</v>
      </c>
      <c r="CB12" s="191" t="e">
        <v>#N/A</v>
      </c>
      <c r="CC12" s="191" t="e">
        <v>#N/A</v>
      </c>
      <c r="CD12" s="191" t="e">
        <v>#N/A</v>
      </c>
      <c r="CE12" s="191" t="e">
        <v>#N/A</v>
      </c>
      <c r="CF12" s="191" t="e">
        <v>#N/A</v>
      </c>
      <c r="CG12" s="192" t="e">
        <v>#N/A</v>
      </c>
      <c r="CH12" s="190" t="s">
        <v>9162</v>
      </c>
      <c r="CI12" s="191" t="e">
        <v>#N/A</v>
      </c>
      <c r="CJ12" s="191" t="e">
        <v>#N/A</v>
      </c>
      <c r="CK12" s="191" t="e">
        <v>#N/A</v>
      </c>
      <c r="CL12" s="191" t="e">
        <v>#N/A</v>
      </c>
      <c r="CM12" s="191" t="e">
        <v>#N/A</v>
      </c>
      <c r="CN12" s="191" t="e">
        <v>#N/A</v>
      </c>
      <c r="CO12" s="193" t="e">
        <v>#N/A</v>
      </c>
      <c r="CP12" s="191" t="s">
        <v>9163</v>
      </c>
      <c r="CQ12" s="184" t="e">
        <v>#N/A</v>
      </c>
      <c r="CR12" s="184" t="e">
        <v>#N/A</v>
      </c>
      <c r="CS12" s="184" t="e">
        <v>#N/A</v>
      </c>
      <c r="CT12" s="184" t="e">
        <v>#N/A</v>
      </c>
      <c r="CU12" s="184" t="e">
        <v>#N/A</v>
      </c>
      <c r="CV12" s="184" t="e">
        <v>#N/A</v>
      </c>
      <c r="CW12" s="181" t="e">
        <v>#N/A</v>
      </c>
      <c r="CX12" s="191" t="s">
        <v>7334</v>
      </c>
      <c r="CY12" s="188">
        <v>3400000</v>
      </c>
      <c r="CZ12" s="188" t="s">
        <v>7315</v>
      </c>
      <c r="DA12" s="188" t="s">
        <v>30</v>
      </c>
      <c r="DB12" s="188">
        <v>2</v>
      </c>
      <c r="DC12" s="188" t="s">
        <v>7341</v>
      </c>
      <c r="DD12" s="188" t="s">
        <v>7316</v>
      </c>
      <c r="DE12" s="194">
        <v>44741</v>
      </c>
      <c r="DF12" s="190" t="s">
        <v>7338</v>
      </c>
      <c r="DG12" s="180">
        <v>44283000</v>
      </c>
      <c r="DH12" s="184" t="s">
        <v>7335</v>
      </c>
      <c r="DI12" s="184" t="s">
        <v>30</v>
      </c>
      <c r="DJ12" s="184">
        <v>2</v>
      </c>
      <c r="DK12" s="184" t="s">
        <v>7337</v>
      </c>
      <c r="DL12" s="184" t="s">
        <v>7336</v>
      </c>
      <c r="DM12" s="181">
        <v>44741</v>
      </c>
      <c r="DN12" s="191" t="s">
        <v>7340</v>
      </c>
      <c r="DO12" s="188">
        <v>3800000</v>
      </c>
      <c r="DP12" s="191" t="s">
        <v>7315</v>
      </c>
      <c r="DQ12" s="191" t="s">
        <v>30</v>
      </c>
      <c r="DR12" s="191">
        <v>2</v>
      </c>
      <c r="DS12" s="191" t="s">
        <v>7339</v>
      </c>
      <c r="DT12" s="191" t="s">
        <v>7316</v>
      </c>
      <c r="DU12" s="192">
        <v>44741</v>
      </c>
      <c r="DV12" s="190" t="s">
        <v>7342</v>
      </c>
      <c r="DW12" s="180">
        <v>1878000</v>
      </c>
      <c r="DX12" s="184" t="s">
        <v>7315</v>
      </c>
      <c r="DY12" s="184" t="s">
        <v>30</v>
      </c>
      <c r="DZ12" s="184">
        <v>2</v>
      </c>
      <c r="EA12" s="184" t="s">
        <v>7341</v>
      </c>
      <c r="EB12" s="184" t="s">
        <v>7316</v>
      </c>
      <c r="EC12" s="181">
        <v>44741</v>
      </c>
      <c r="ED12" s="191" t="s">
        <v>7344</v>
      </c>
      <c r="EE12" s="188">
        <v>1522000</v>
      </c>
      <c r="EF12" s="191" t="s">
        <v>7315</v>
      </c>
      <c r="EG12" s="191" t="s">
        <v>30</v>
      </c>
      <c r="EH12" s="191">
        <v>2</v>
      </c>
      <c r="EI12" s="191" t="s">
        <v>7343</v>
      </c>
      <c r="EJ12" s="191" t="s">
        <v>7316</v>
      </c>
      <c r="EK12" s="192">
        <v>44741</v>
      </c>
      <c r="EL12" s="190" t="s">
        <v>7346</v>
      </c>
      <c r="EM12" s="180">
        <v>0</v>
      </c>
      <c r="EN12" s="184" t="s">
        <v>7315</v>
      </c>
      <c r="EO12" s="184" t="s">
        <v>30</v>
      </c>
      <c r="EP12" s="184">
        <v>2</v>
      </c>
      <c r="EQ12" s="184" t="s">
        <v>7345</v>
      </c>
      <c r="ER12" s="184" t="s">
        <v>7316</v>
      </c>
      <c r="ES12" s="181">
        <v>44741</v>
      </c>
      <c r="ET12" s="191" t="s">
        <v>7333</v>
      </c>
      <c r="EU12" s="191">
        <v>90</v>
      </c>
      <c r="EV12" s="191" t="s">
        <v>6632</v>
      </c>
      <c r="EW12" s="191" t="s">
        <v>30</v>
      </c>
      <c r="EX12" s="191">
        <v>2</v>
      </c>
      <c r="EY12" s="191" t="s">
        <v>7332</v>
      </c>
      <c r="EZ12" s="191" t="s">
        <v>6633</v>
      </c>
      <c r="FA12" s="192">
        <v>44741</v>
      </c>
      <c r="FB12" s="190" t="s">
        <v>7348</v>
      </c>
      <c r="FC12" s="184">
        <v>3</v>
      </c>
      <c r="FD12" s="184" t="s">
        <v>7315</v>
      </c>
      <c r="FE12" s="184" t="s">
        <v>61</v>
      </c>
      <c r="FF12" s="184">
        <v>1</v>
      </c>
      <c r="FG12" s="184" t="s">
        <v>7347</v>
      </c>
      <c r="FH12" s="184" t="s">
        <v>7316</v>
      </c>
      <c r="FI12" s="181">
        <v>44741</v>
      </c>
      <c r="FJ12" s="190" t="s">
        <v>9164</v>
      </c>
      <c r="FK12" s="191" t="e">
        <v>#N/A</v>
      </c>
      <c r="FL12" s="191" t="e">
        <v>#N/A</v>
      </c>
      <c r="FM12" s="191" t="e">
        <v>#N/A</v>
      </c>
      <c r="FN12" s="191" t="e">
        <v>#N/A</v>
      </c>
      <c r="FO12" s="191" t="e">
        <v>#N/A</v>
      </c>
      <c r="FP12" s="188" t="e">
        <v>#N/A</v>
      </c>
      <c r="FQ12" s="189" t="e">
        <v>#N/A</v>
      </c>
      <c r="FR12" s="190" t="s">
        <v>9165</v>
      </c>
      <c r="FS12" s="184" t="e">
        <v>#N/A</v>
      </c>
      <c r="FT12" s="184" t="e">
        <v>#N/A</v>
      </c>
      <c r="FU12" s="184" t="e">
        <v>#N/A</v>
      </c>
      <c r="FV12" s="184" t="e">
        <v>#N/A</v>
      </c>
      <c r="FW12" s="184" t="e">
        <v>#N/A</v>
      </c>
      <c r="FX12" s="184" t="e">
        <v>#N/A</v>
      </c>
      <c r="FY12" s="181" t="e">
        <v>#N/A</v>
      </c>
      <c r="FZ12" s="191" t="s">
        <v>7592</v>
      </c>
      <c r="GA12" s="191">
        <v>2</v>
      </c>
      <c r="GB12" s="191" t="s">
        <v>3966</v>
      </c>
      <c r="GC12" s="191" t="s">
        <v>30</v>
      </c>
      <c r="GD12" s="191">
        <v>2</v>
      </c>
      <c r="GE12" s="191" t="s">
        <v>14</v>
      </c>
      <c r="GF12" s="191" t="s">
        <v>14</v>
      </c>
      <c r="GG12" s="192">
        <v>44741</v>
      </c>
      <c r="GH12" s="190" t="s">
        <v>7598</v>
      </c>
      <c r="GI12" s="184">
        <v>0</v>
      </c>
      <c r="GJ12" s="184" t="s">
        <v>3966</v>
      </c>
      <c r="GK12" s="184" t="s">
        <v>30</v>
      </c>
      <c r="GL12" s="184">
        <v>2</v>
      </c>
      <c r="GM12" s="184" t="s">
        <v>14</v>
      </c>
      <c r="GN12" s="184" t="s">
        <v>14</v>
      </c>
      <c r="GO12" s="181">
        <v>44741</v>
      </c>
      <c r="GP12" s="191" t="s">
        <v>7593</v>
      </c>
      <c r="GQ12" s="191">
        <v>0</v>
      </c>
      <c r="GR12" s="191" t="s">
        <v>3966</v>
      </c>
      <c r="GS12" s="191" t="s">
        <v>30</v>
      </c>
      <c r="GT12" s="191">
        <v>2</v>
      </c>
      <c r="GU12" s="191" t="s">
        <v>14</v>
      </c>
      <c r="GV12" s="191" t="s">
        <v>14</v>
      </c>
      <c r="GW12" s="192">
        <v>44741</v>
      </c>
      <c r="GX12" s="190" t="s">
        <v>7599</v>
      </c>
      <c r="GY12" s="184">
        <v>0</v>
      </c>
      <c r="GZ12" s="184" t="s">
        <v>3966</v>
      </c>
      <c r="HA12" s="184" t="s">
        <v>30</v>
      </c>
      <c r="HB12" s="184">
        <v>2</v>
      </c>
      <c r="HC12" s="184" t="s">
        <v>14</v>
      </c>
      <c r="HD12" s="184" t="s">
        <v>14</v>
      </c>
      <c r="HE12" s="181">
        <v>44741</v>
      </c>
      <c r="HF12" s="191" t="s">
        <v>7591</v>
      </c>
      <c r="HG12" s="191">
        <v>0</v>
      </c>
      <c r="HH12" s="191" t="s">
        <v>3966</v>
      </c>
      <c r="HI12" s="191" t="s">
        <v>30</v>
      </c>
      <c r="HJ12" s="191">
        <v>2</v>
      </c>
      <c r="HK12" s="191" t="s">
        <v>14</v>
      </c>
      <c r="HL12" s="191" t="s">
        <v>14</v>
      </c>
      <c r="HM12" s="192">
        <v>44741</v>
      </c>
      <c r="HN12" s="190" t="s">
        <v>7597</v>
      </c>
      <c r="HO12" s="184">
        <v>0</v>
      </c>
      <c r="HP12" s="184" t="s">
        <v>3966</v>
      </c>
      <c r="HQ12" s="184" t="s">
        <v>30</v>
      </c>
      <c r="HR12" s="184">
        <v>2</v>
      </c>
      <c r="HS12" s="184" t="s">
        <v>14</v>
      </c>
      <c r="HT12" s="184" t="s">
        <v>14</v>
      </c>
      <c r="HU12" s="181">
        <v>44741</v>
      </c>
      <c r="HV12" s="191" t="s">
        <v>7594</v>
      </c>
      <c r="HW12" s="191">
        <v>0</v>
      </c>
      <c r="HX12" s="191" t="s">
        <v>3966</v>
      </c>
      <c r="HY12" s="191" t="s">
        <v>30</v>
      </c>
      <c r="HZ12" s="191">
        <v>2</v>
      </c>
      <c r="IA12" s="191" t="s">
        <v>14</v>
      </c>
      <c r="IB12" s="191" t="s">
        <v>14</v>
      </c>
      <c r="IC12" s="192">
        <v>44741</v>
      </c>
      <c r="ID12" s="190" t="s">
        <v>7596</v>
      </c>
      <c r="IE12" s="184">
        <v>0</v>
      </c>
      <c r="IF12" s="184" t="s">
        <v>3966</v>
      </c>
      <c r="IG12" s="184" t="s">
        <v>30</v>
      </c>
      <c r="IH12" s="184">
        <v>2</v>
      </c>
      <c r="II12" s="184" t="s">
        <v>14</v>
      </c>
      <c r="IJ12" s="184" t="s">
        <v>14</v>
      </c>
      <c r="IK12" s="181">
        <v>44741</v>
      </c>
      <c r="IL12" s="191" t="s">
        <v>7595</v>
      </c>
      <c r="IM12" s="191">
        <v>3</v>
      </c>
      <c r="IN12" s="191" t="s">
        <v>3966</v>
      </c>
      <c r="IO12" s="191" t="s">
        <v>30</v>
      </c>
      <c r="IP12" s="191">
        <v>2</v>
      </c>
      <c r="IQ12" s="191" t="s">
        <v>14</v>
      </c>
      <c r="IR12" s="191" t="s">
        <v>14</v>
      </c>
      <c r="IS12" s="192">
        <v>44741</v>
      </c>
    </row>
    <row r="13" spans="1:253" s="285" customFormat="1" ht="13" customHeight="1" x14ac:dyDescent="0.25">
      <c r="A13" s="285" t="s">
        <v>4079</v>
      </c>
      <c r="B13" s="285" t="s">
        <v>8639</v>
      </c>
      <c r="C13" s="285" t="s">
        <v>4080</v>
      </c>
      <c r="D13" s="285" t="s">
        <v>4081</v>
      </c>
      <c r="E13" s="285" t="s">
        <v>8088</v>
      </c>
      <c r="F13" s="285" t="s">
        <v>6010</v>
      </c>
      <c r="G13" s="179">
        <v>212617000</v>
      </c>
      <c r="H13" s="180" t="s">
        <v>6007</v>
      </c>
      <c r="I13" s="180" t="s">
        <v>30</v>
      </c>
      <c r="J13" s="180">
        <v>2</v>
      </c>
      <c r="K13" s="180" t="s">
        <v>6009</v>
      </c>
      <c r="L13" s="180" t="s">
        <v>6008</v>
      </c>
      <c r="M13" s="181">
        <v>44719</v>
      </c>
      <c r="N13" s="190" t="s">
        <v>7602</v>
      </c>
      <c r="O13" s="182">
        <v>8358140</v>
      </c>
      <c r="P13" s="182" t="s">
        <v>6007</v>
      </c>
      <c r="Q13" s="182" t="s">
        <v>61</v>
      </c>
      <c r="R13" s="182">
        <v>1</v>
      </c>
      <c r="S13" s="182" t="s">
        <v>7601</v>
      </c>
      <c r="T13" s="182" t="s">
        <v>7600</v>
      </c>
      <c r="U13" s="183">
        <v>44742</v>
      </c>
      <c r="V13" s="190" t="s">
        <v>7717</v>
      </c>
      <c r="W13" s="180">
        <v>179259000</v>
      </c>
      <c r="X13" s="180" t="s">
        <v>7714</v>
      </c>
      <c r="Y13" s="180" t="s">
        <v>30</v>
      </c>
      <c r="Z13" s="180">
        <v>2</v>
      </c>
      <c r="AA13" s="180" t="s">
        <v>7716</v>
      </c>
      <c r="AB13" s="180" t="s">
        <v>7715</v>
      </c>
      <c r="AC13" s="181">
        <v>44742</v>
      </c>
      <c r="AD13" s="190" t="s">
        <v>7606</v>
      </c>
      <c r="AE13" s="188">
        <v>806000</v>
      </c>
      <c r="AF13" s="188" t="s">
        <v>7603</v>
      </c>
      <c r="AG13" s="188" t="s">
        <v>30</v>
      </c>
      <c r="AH13" s="188">
        <v>2</v>
      </c>
      <c r="AI13" s="188" t="s">
        <v>7605</v>
      </c>
      <c r="AJ13" s="188" t="s">
        <v>7604</v>
      </c>
      <c r="AK13" s="189">
        <v>44742</v>
      </c>
      <c r="AL13" s="190" t="s">
        <v>7720</v>
      </c>
      <c r="AM13" s="180">
        <v>953000</v>
      </c>
      <c r="AN13" s="180" t="s">
        <v>7620</v>
      </c>
      <c r="AO13" s="180" t="s">
        <v>30</v>
      </c>
      <c r="AP13" s="180">
        <v>2</v>
      </c>
      <c r="AQ13" s="180" t="s">
        <v>7719</v>
      </c>
      <c r="AR13" s="180" t="s">
        <v>7718</v>
      </c>
      <c r="AS13" s="181">
        <v>44742</v>
      </c>
      <c r="AT13" s="191" t="s">
        <v>7721</v>
      </c>
      <c r="AU13" s="188" t="s">
        <v>14</v>
      </c>
      <c r="AV13" s="188" t="s">
        <v>14</v>
      </c>
      <c r="AW13" s="188" t="s">
        <v>14</v>
      </c>
      <c r="AX13" s="188" t="s">
        <v>14</v>
      </c>
      <c r="AY13" s="188" t="s">
        <v>14</v>
      </c>
      <c r="AZ13" s="188" t="s">
        <v>14</v>
      </c>
      <c r="BA13" s="189">
        <v>44742</v>
      </c>
      <c r="BB13" s="190" t="s">
        <v>7730</v>
      </c>
      <c r="BC13" s="180" t="s">
        <v>14</v>
      </c>
      <c r="BD13" s="180" t="s">
        <v>14</v>
      </c>
      <c r="BE13" s="180" t="s">
        <v>14</v>
      </c>
      <c r="BF13" s="180" t="s">
        <v>14</v>
      </c>
      <c r="BG13" s="180" t="s">
        <v>7613</v>
      </c>
      <c r="BH13" s="180" t="s">
        <v>14</v>
      </c>
      <c r="BI13" s="181">
        <v>44742</v>
      </c>
      <c r="BJ13" s="191" t="s">
        <v>7609</v>
      </c>
      <c r="BK13" s="191">
        <v>5929</v>
      </c>
      <c r="BL13" s="191" t="s">
        <v>7607</v>
      </c>
      <c r="BM13" s="191" t="s">
        <v>61</v>
      </c>
      <c r="BN13" s="191">
        <v>1</v>
      </c>
      <c r="BO13" s="191" t="s">
        <v>7608</v>
      </c>
      <c r="BP13" s="188" t="s">
        <v>1995</v>
      </c>
      <c r="BQ13" s="192">
        <v>44742</v>
      </c>
      <c r="BR13" s="190" t="s">
        <v>7731</v>
      </c>
      <c r="BS13" s="184" t="s">
        <v>14</v>
      </c>
      <c r="BT13" s="184" t="s">
        <v>14</v>
      </c>
      <c r="BU13" s="184" t="s">
        <v>14</v>
      </c>
      <c r="BV13" s="184" t="s">
        <v>14</v>
      </c>
      <c r="BW13" s="184" t="s">
        <v>7613</v>
      </c>
      <c r="BX13" s="184" t="s">
        <v>14</v>
      </c>
      <c r="BY13" s="181">
        <v>44742</v>
      </c>
      <c r="BZ13" s="191" t="s">
        <v>7614</v>
      </c>
      <c r="CA13" s="191" t="s">
        <v>14</v>
      </c>
      <c r="CB13" s="191" t="s">
        <v>14</v>
      </c>
      <c r="CC13" s="191" t="s">
        <v>14</v>
      </c>
      <c r="CD13" s="191" t="s">
        <v>14</v>
      </c>
      <c r="CE13" s="191" t="s">
        <v>7613</v>
      </c>
      <c r="CF13" s="191" t="s">
        <v>14</v>
      </c>
      <c r="CG13" s="192">
        <v>44742</v>
      </c>
      <c r="CH13" s="190" t="s">
        <v>9166</v>
      </c>
      <c r="CI13" s="191" t="e">
        <v>#N/A</v>
      </c>
      <c r="CJ13" s="191" t="e">
        <v>#N/A</v>
      </c>
      <c r="CK13" s="191" t="e">
        <v>#N/A</v>
      </c>
      <c r="CL13" s="191" t="e">
        <v>#N/A</v>
      </c>
      <c r="CM13" s="191" t="e">
        <v>#N/A</v>
      </c>
      <c r="CN13" s="191" t="e">
        <v>#N/A</v>
      </c>
      <c r="CO13" s="193" t="e">
        <v>#N/A</v>
      </c>
      <c r="CP13" s="191" t="s">
        <v>7732</v>
      </c>
      <c r="CQ13" s="184" t="s">
        <v>14</v>
      </c>
      <c r="CR13" s="184" t="s">
        <v>14</v>
      </c>
      <c r="CS13" s="184" t="s">
        <v>14</v>
      </c>
      <c r="CT13" s="184" t="s">
        <v>14</v>
      </c>
      <c r="CU13" s="184" t="s">
        <v>7613</v>
      </c>
      <c r="CV13" s="184" t="s">
        <v>14</v>
      </c>
      <c r="CW13" s="181">
        <v>44742</v>
      </c>
      <c r="CX13" s="191" t="s">
        <v>7610</v>
      </c>
      <c r="CY13" s="188">
        <v>382000</v>
      </c>
      <c r="CZ13" s="188">
        <v>0</v>
      </c>
      <c r="DA13" s="188" t="s">
        <v>30</v>
      </c>
      <c r="DB13" s="188">
        <v>2</v>
      </c>
      <c r="DC13" s="188" t="s">
        <v>7723</v>
      </c>
      <c r="DD13" s="188">
        <v>0</v>
      </c>
      <c r="DE13" s="194">
        <v>44742</v>
      </c>
      <c r="DF13" s="190" t="s">
        <v>7724</v>
      </c>
      <c r="DG13" s="180">
        <v>178454000</v>
      </c>
      <c r="DH13" s="184">
        <v>0</v>
      </c>
      <c r="DI13" s="184" t="s">
        <v>30</v>
      </c>
      <c r="DJ13" s="184">
        <v>2</v>
      </c>
      <c r="DK13" s="184" t="s">
        <v>7723</v>
      </c>
      <c r="DL13" s="184">
        <v>0</v>
      </c>
      <c r="DM13" s="181">
        <v>44742</v>
      </c>
      <c r="DN13" s="191" t="s">
        <v>7725</v>
      </c>
      <c r="DO13" s="188">
        <v>424000</v>
      </c>
      <c r="DP13" s="191">
        <v>0</v>
      </c>
      <c r="DQ13" s="191" t="s">
        <v>30</v>
      </c>
      <c r="DR13" s="191">
        <v>2</v>
      </c>
      <c r="DS13" s="191" t="s">
        <v>7723</v>
      </c>
      <c r="DT13" s="191">
        <v>0</v>
      </c>
      <c r="DU13" s="192">
        <v>44742</v>
      </c>
      <c r="DV13" s="190" t="s">
        <v>7726</v>
      </c>
      <c r="DW13" s="180">
        <v>382000</v>
      </c>
      <c r="DX13" s="184">
        <v>0</v>
      </c>
      <c r="DY13" s="184" t="s">
        <v>30</v>
      </c>
      <c r="DZ13" s="184">
        <v>2</v>
      </c>
      <c r="EA13" s="184" t="s">
        <v>7723</v>
      </c>
      <c r="EB13" s="184">
        <v>0</v>
      </c>
      <c r="EC13" s="181">
        <v>44742</v>
      </c>
      <c r="ED13" s="191" t="s">
        <v>7727</v>
      </c>
      <c r="EE13" s="188">
        <v>0</v>
      </c>
      <c r="EF13" s="191" t="s">
        <v>14</v>
      </c>
      <c r="EG13" s="191" t="s">
        <v>14</v>
      </c>
      <c r="EH13" s="191" t="s">
        <v>14</v>
      </c>
      <c r="EI13" s="191" t="s">
        <v>7669</v>
      </c>
      <c r="EJ13" s="191">
        <v>0</v>
      </c>
      <c r="EK13" s="192">
        <v>44742</v>
      </c>
      <c r="EL13" s="190" t="s">
        <v>7611</v>
      </c>
      <c r="EM13" s="180">
        <v>0</v>
      </c>
      <c r="EN13" s="184" t="s">
        <v>1813</v>
      </c>
      <c r="EO13" s="184" t="s">
        <v>14</v>
      </c>
      <c r="EP13" s="184" t="s">
        <v>14</v>
      </c>
      <c r="EQ13" s="184" t="s">
        <v>3561</v>
      </c>
      <c r="ER13" s="184">
        <v>0</v>
      </c>
      <c r="ES13" s="181">
        <v>44742</v>
      </c>
      <c r="ET13" s="191" t="s">
        <v>7722</v>
      </c>
      <c r="EU13" s="191">
        <v>5929</v>
      </c>
      <c r="EV13" s="191" t="s">
        <v>7607</v>
      </c>
      <c r="EW13" s="191" t="s">
        <v>61</v>
      </c>
      <c r="EX13" s="191">
        <v>1</v>
      </c>
      <c r="EY13" s="191" t="s">
        <v>7608</v>
      </c>
      <c r="EZ13" s="191" t="s">
        <v>1995</v>
      </c>
      <c r="FA13" s="192">
        <v>44742</v>
      </c>
      <c r="FB13" s="190" t="s">
        <v>7729</v>
      </c>
      <c r="FC13" s="184">
        <v>5</v>
      </c>
      <c r="FD13" s="184">
        <v>0</v>
      </c>
      <c r="FE13" s="184" t="s">
        <v>61</v>
      </c>
      <c r="FF13" s="184">
        <v>1</v>
      </c>
      <c r="FG13" s="184" t="s">
        <v>7728</v>
      </c>
      <c r="FH13" s="184">
        <v>0</v>
      </c>
      <c r="FI13" s="181">
        <v>44742</v>
      </c>
      <c r="FJ13" s="190" t="s">
        <v>7612</v>
      </c>
      <c r="FK13" s="191" t="s">
        <v>14</v>
      </c>
      <c r="FL13" s="191" t="s">
        <v>14</v>
      </c>
      <c r="FM13" s="191" t="s">
        <v>14</v>
      </c>
      <c r="FN13" s="191" t="s">
        <v>14</v>
      </c>
      <c r="FO13" s="191" t="s">
        <v>14</v>
      </c>
      <c r="FP13" s="188" t="s">
        <v>14</v>
      </c>
      <c r="FQ13" s="189">
        <v>44742</v>
      </c>
      <c r="FR13" s="190" t="s">
        <v>9167</v>
      </c>
      <c r="FS13" s="184" t="e">
        <v>#N/A</v>
      </c>
      <c r="FT13" s="184" t="e">
        <v>#N/A</v>
      </c>
      <c r="FU13" s="184" t="e">
        <v>#N/A</v>
      </c>
      <c r="FV13" s="184" t="e">
        <v>#N/A</v>
      </c>
      <c r="FW13" s="184" t="e">
        <v>#N/A</v>
      </c>
      <c r="FX13" s="184" t="e">
        <v>#N/A</v>
      </c>
      <c r="FY13" s="181" t="e">
        <v>#N/A</v>
      </c>
      <c r="FZ13" s="191" t="s">
        <v>4083</v>
      </c>
      <c r="GA13" s="191">
        <v>0</v>
      </c>
      <c r="GB13" s="191" t="s">
        <v>3966</v>
      </c>
      <c r="GC13" s="191" t="s">
        <v>30</v>
      </c>
      <c r="GD13" s="191">
        <v>2</v>
      </c>
      <c r="GE13" s="191" t="s">
        <v>14</v>
      </c>
      <c r="GF13" s="191" t="s">
        <v>14</v>
      </c>
      <c r="GG13" s="192">
        <v>44678</v>
      </c>
      <c r="GH13" s="190" t="s">
        <v>4089</v>
      </c>
      <c r="GI13" s="184">
        <v>1</v>
      </c>
      <c r="GJ13" s="184" t="s">
        <v>3966</v>
      </c>
      <c r="GK13" s="184" t="s">
        <v>30</v>
      </c>
      <c r="GL13" s="184">
        <v>2</v>
      </c>
      <c r="GM13" s="184" t="s">
        <v>14</v>
      </c>
      <c r="GN13" s="184" t="s">
        <v>14</v>
      </c>
      <c r="GO13" s="181">
        <v>44678</v>
      </c>
      <c r="GP13" s="191" t="s">
        <v>4084</v>
      </c>
      <c r="GQ13" s="191">
        <v>0</v>
      </c>
      <c r="GR13" s="191" t="s">
        <v>3966</v>
      </c>
      <c r="GS13" s="191" t="s">
        <v>30</v>
      </c>
      <c r="GT13" s="191">
        <v>2</v>
      </c>
      <c r="GU13" s="191" t="s">
        <v>14</v>
      </c>
      <c r="GV13" s="191" t="s">
        <v>14</v>
      </c>
      <c r="GW13" s="192">
        <v>44678</v>
      </c>
      <c r="GX13" s="190" t="s">
        <v>4090</v>
      </c>
      <c r="GY13" s="184">
        <v>0</v>
      </c>
      <c r="GZ13" s="184" t="s">
        <v>3966</v>
      </c>
      <c r="HA13" s="184" t="s">
        <v>30</v>
      </c>
      <c r="HB13" s="184">
        <v>2</v>
      </c>
      <c r="HC13" s="184" t="s">
        <v>14</v>
      </c>
      <c r="HD13" s="184" t="s">
        <v>14</v>
      </c>
      <c r="HE13" s="181">
        <v>44678</v>
      </c>
      <c r="HF13" s="191" t="s">
        <v>4082</v>
      </c>
      <c r="HG13" s="191">
        <v>0</v>
      </c>
      <c r="HH13" s="191" t="s">
        <v>3966</v>
      </c>
      <c r="HI13" s="191" t="s">
        <v>30</v>
      </c>
      <c r="HJ13" s="191">
        <v>2</v>
      </c>
      <c r="HK13" s="191" t="s">
        <v>14</v>
      </c>
      <c r="HL13" s="191" t="s">
        <v>14</v>
      </c>
      <c r="HM13" s="192">
        <v>44678</v>
      </c>
      <c r="HN13" s="190" t="s">
        <v>4088</v>
      </c>
      <c r="HO13" s="184">
        <v>0</v>
      </c>
      <c r="HP13" s="184" t="s">
        <v>3966</v>
      </c>
      <c r="HQ13" s="184" t="s">
        <v>30</v>
      </c>
      <c r="HR13" s="184">
        <v>2</v>
      </c>
      <c r="HS13" s="184" t="s">
        <v>14</v>
      </c>
      <c r="HT13" s="184" t="s">
        <v>14</v>
      </c>
      <c r="HU13" s="181">
        <v>44678</v>
      </c>
      <c r="HV13" s="191" t="s">
        <v>4085</v>
      </c>
      <c r="HW13" s="191">
        <v>1</v>
      </c>
      <c r="HX13" s="191" t="s">
        <v>3966</v>
      </c>
      <c r="HY13" s="191" t="s">
        <v>30</v>
      </c>
      <c r="HZ13" s="191">
        <v>2</v>
      </c>
      <c r="IA13" s="191" t="s">
        <v>14</v>
      </c>
      <c r="IB13" s="191" t="s">
        <v>14</v>
      </c>
      <c r="IC13" s="192">
        <v>44678</v>
      </c>
      <c r="ID13" s="190" t="s">
        <v>4087</v>
      </c>
      <c r="IE13" s="184">
        <v>0</v>
      </c>
      <c r="IF13" s="184" t="s">
        <v>3966</v>
      </c>
      <c r="IG13" s="184" t="s">
        <v>30</v>
      </c>
      <c r="IH13" s="184">
        <v>2</v>
      </c>
      <c r="II13" s="184" t="s">
        <v>14</v>
      </c>
      <c r="IJ13" s="184" t="s">
        <v>14</v>
      </c>
      <c r="IK13" s="181">
        <v>44678</v>
      </c>
      <c r="IL13" s="191" t="s">
        <v>4086</v>
      </c>
      <c r="IM13" s="191">
        <v>3</v>
      </c>
      <c r="IN13" s="191" t="s">
        <v>3966</v>
      </c>
      <c r="IO13" s="191" t="s">
        <v>30</v>
      </c>
      <c r="IP13" s="191">
        <v>2</v>
      </c>
      <c r="IQ13" s="191" t="s">
        <v>14</v>
      </c>
      <c r="IR13" s="191" t="s">
        <v>14</v>
      </c>
      <c r="IS13" s="192">
        <v>44678</v>
      </c>
    </row>
    <row r="14" spans="1:253" s="285" customFormat="1" ht="13" customHeight="1" x14ac:dyDescent="0.25">
      <c r="A14" s="285" t="s">
        <v>4091</v>
      </c>
      <c r="B14" s="285" t="s">
        <v>8646</v>
      </c>
      <c r="C14" s="285" t="s">
        <v>4092</v>
      </c>
      <c r="D14" s="285" t="s">
        <v>4081</v>
      </c>
      <c r="E14" s="285" t="s">
        <v>8088</v>
      </c>
      <c r="F14" s="285" t="s">
        <v>7615</v>
      </c>
      <c r="G14" s="179">
        <v>212617000</v>
      </c>
      <c r="H14" s="180" t="s">
        <v>6007</v>
      </c>
      <c r="I14" s="180" t="s">
        <v>30</v>
      </c>
      <c r="J14" s="180">
        <v>2</v>
      </c>
      <c r="K14" s="180" t="s">
        <v>6009</v>
      </c>
      <c r="L14" s="180" t="s">
        <v>6008</v>
      </c>
      <c r="M14" s="181">
        <v>44742</v>
      </c>
      <c r="N14" s="190" t="s">
        <v>7736</v>
      </c>
      <c r="O14" s="182">
        <v>2396339</v>
      </c>
      <c r="P14" s="182" t="s">
        <v>7733</v>
      </c>
      <c r="Q14" s="182" t="s">
        <v>61</v>
      </c>
      <c r="R14" s="182">
        <v>1</v>
      </c>
      <c r="S14" s="182" t="s">
        <v>7735</v>
      </c>
      <c r="T14" s="182" t="s">
        <v>7734</v>
      </c>
      <c r="U14" s="183">
        <v>44742</v>
      </c>
      <c r="V14" s="190" t="s">
        <v>7619</v>
      </c>
      <c r="W14" s="180">
        <v>81322000</v>
      </c>
      <c r="X14" s="180" t="s">
        <v>7616</v>
      </c>
      <c r="Y14" s="180" t="s">
        <v>30</v>
      </c>
      <c r="Z14" s="180">
        <v>2</v>
      </c>
      <c r="AA14" s="180" t="s">
        <v>7618</v>
      </c>
      <c r="AB14" s="180" t="s">
        <v>7617</v>
      </c>
      <c r="AC14" s="181">
        <v>44742</v>
      </c>
      <c r="AD14" s="190" t="s">
        <v>7739</v>
      </c>
      <c r="AE14" s="188">
        <v>491000</v>
      </c>
      <c r="AF14" s="188" t="s">
        <v>7737</v>
      </c>
      <c r="AG14" s="188" t="s">
        <v>30</v>
      </c>
      <c r="AH14" s="188">
        <v>2</v>
      </c>
      <c r="AI14" s="188" t="s">
        <v>7738</v>
      </c>
      <c r="AJ14" s="188">
        <v>0</v>
      </c>
      <c r="AK14" s="189">
        <v>44742</v>
      </c>
      <c r="AL14" s="190" t="s">
        <v>7623</v>
      </c>
      <c r="AM14" s="180">
        <v>179000</v>
      </c>
      <c r="AN14" s="180" t="s">
        <v>7620</v>
      </c>
      <c r="AO14" s="180" t="s">
        <v>61</v>
      </c>
      <c r="AP14" s="180">
        <v>1</v>
      </c>
      <c r="AQ14" s="180" t="s">
        <v>7622</v>
      </c>
      <c r="AR14" s="180" t="s">
        <v>7621</v>
      </c>
      <c r="AS14" s="181">
        <v>44742</v>
      </c>
      <c r="AT14" s="191" t="s">
        <v>7625</v>
      </c>
      <c r="AU14" s="188" t="s">
        <v>14</v>
      </c>
      <c r="AV14" s="188" t="s">
        <v>14</v>
      </c>
      <c r="AW14" s="188" t="s">
        <v>14</v>
      </c>
      <c r="AX14" s="188" t="s">
        <v>14</v>
      </c>
      <c r="AY14" s="188" t="s">
        <v>7624</v>
      </c>
      <c r="AZ14" s="188" t="s">
        <v>14</v>
      </c>
      <c r="BA14" s="189">
        <v>44742</v>
      </c>
      <c r="BB14" s="190" t="s">
        <v>7640</v>
      </c>
      <c r="BC14" s="180" t="s">
        <v>14</v>
      </c>
      <c r="BD14" s="180" t="s">
        <v>14</v>
      </c>
      <c r="BE14" s="180" t="s">
        <v>14</v>
      </c>
      <c r="BF14" s="180" t="s">
        <v>14</v>
      </c>
      <c r="BG14" s="180" t="s">
        <v>15</v>
      </c>
      <c r="BH14" s="180" t="s">
        <v>14</v>
      </c>
      <c r="BI14" s="181">
        <v>44742</v>
      </c>
      <c r="BJ14" s="191" t="s">
        <v>7627</v>
      </c>
      <c r="BK14" s="191" t="s">
        <v>14</v>
      </c>
      <c r="BL14" s="191" t="s">
        <v>14</v>
      </c>
      <c r="BM14" s="191" t="s">
        <v>14</v>
      </c>
      <c r="BN14" s="191" t="s">
        <v>14</v>
      </c>
      <c r="BO14" s="191" t="s">
        <v>7626</v>
      </c>
      <c r="BP14" s="188" t="s">
        <v>14</v>
      </c>
      <c r="BQ14" s="192">
        <v>44742</v>
      </c>
      <c r="BR14" s="190" t="s">
        <v>7641</v>
      </c>
      <c r="BS14" s="184" t="s">
        <v>14</v>
      </c>
      <c r="BT14" s="184" t="s">
        <v>14</v>
      </c>
      <c r="BU14" s="184" t="s">
        <v>14</v>
      </c>
      <c r="BV14" s="184" t="s">
        <v>14</v>
      </c>
      <c r="BW14" s="184" t="s">
        <v>15</v>
      </c>
      <c r="BX14" s="184" t="s">
        <v>14</v>
      </c>
      <c r="BY14" s="181">
        <v>44742</v>
      </c>
      <c r="BZ14" s="191" t="s">
        <v>7642</v>
      </c>
      <c r="CA14" s="191" t="s">
        <v>14</v>
      </c>
      <c r="CB14" s="191" t="s">
        <v>14</v>
      </c>
      <c r="CC14" s="191" t="s">
        <v>14</v>
      </c>
      <c r="CD14" s="191" t="s">
        <v>14</v>
      </c>
      <c r="CE14" s="191" t="s">
        <v>15</v>
      </c>
      <c r="CF14" s="191" t="s">
        <v>14</v>
      </c>
      <c r="CG14" s="192">
        <v>44742</v>
      </c>
      <c r="CH14" s="190" t="s">
        <v>9168</v>
      </c>
      <c r="CI14" s="191" t="e">
        <v>#N/A</v>
      </c>
      <c r="CJ14" s="191" t="e">
        <v>#N/A</v>
      </c>
      <c r="CK14" s="191" t="e">
        <v>#N/A</v>
      </c>
      <c r="CL14" s="191" t="e">
        <v>#N/A</v>
      </c>
      <c r="CM14" s="191" t="e">
        <v>#N/A</v>
      </c>
      <c r="CN14" s="191" t="e">
        <v>#N/A</v>
      </c>
      <c r="CO14" s="193" t="e">
        <v>#N/A</v>
      </c>
      <c r="CP14" s="191" t="s">
        <v>7643</v>
      </c>
      <c r="CQ14" s="184" t="s">
        <v>14</v>
      </c>
      <c r="CR14" s="184" t="s">
        <v>14</v>
      </c>
      <c r="CS14" s="184" t="s">
        <v>14</v>
      </c>
      <c r="CT14" s="184" t="s">
        <v>14</v>
      </c>
      <c r="CU14" s="184" t="s">
        <v>15</v>
      </c>
      <c r="CV14" s="184" t="s">
        <v>14</v>
      </c>
      <c r="CW14" s="181">
        <v>44742</v>
      </c>
      <c r="CX14" s="191" t="s">
        <v>7629</v>
      </c>
      <c r="CY14" s="188">
        <v>312000</v>
      </c>
      <c r="CZ14" s="188">
        <v>0</v>
      </c>
      <c r="DA14" s="188" t="s">
        <v>30</v>
      </c>
      <c r="DB14" s="188">
        <v>2</v>
      </c>
      <c r="DC14" s="188" t="s">
        <v>7630</v>
      </c>
      <c r="DD14" s="188">
        <v>0</v>
      </c>
      <c r="DE14" s="194">
        <v>44742</v>
      </c>
      <c r="DF14" s="190" t="s">
        <v>7631</v>
      </c>
      <c r="DG14" s="180">
        <v>80831000</v>
      </c>
      <c r="DH14" s="184">
        <v>0</v>
      </c>
      <c r="DI14" s="184" t="s">
        <v>30</v>
      </c>
      <c r="DJ14" s="184">
        <v>2</v>
      </c>
      <c r="DK14" s="184" t="s">
        <v>7630</v>
      </c>
      <c r="DL14" s="184">
        <v>0</v>
      </c>
      <c r="DM14" s="181">
        <v>44742</v>
      </c>
      <c r="DN14" s="191" t="s">
        <v>7632</v>
      </c>
      <c r="DO14" s="188">
        <v>179000</v>
      </c>
      <c r="DP14" s="191">
        <v>0</v>
      </c>
      <c r="DQ14" s="191" t="s">
        <v>30</v>
      </c>
      <c r="DR14" s="191">
        <v>2</v>
      </c>
      <c r="DS14" s="191" t="s">
        <v>7630</v>
      </c>
      <c r="DT14" s="191">
        <v>0</v>
      </c>
      <c r="DU14" s="192">
        <v>44742</v>
      </c>
      <c r="DV14" s="190" t="s">
        <v>7633</v>
      </c>
      <c r="DW14" s="180">
        <v>312000</v>
      </c>
      <c r="DX14" s="184">
        <v>0</v>
      </c>
      <c r="DY14" s="184" t="s">
        <v>30</v>
      </c>
      <c r="DZ14" s="184">
        <v>2</v>
      </c>
      <c r="EA14" s="184" t="s">
        <v>7630</v>
      </c>
      <c r="EB14" s="184">
        <v>0</v>
      </c>
      <c r="EC14" s="181">
        <v>44742</v>
      </c>
      <c r="ED14" s="191" t="s">
        <v>7634</v>
      </c>
      <c r="EE14" s="188">
        <v>0</v>
      </c>
      <c r="EF14" s="191" t="s">
        <v>1813</v>
      </c>
      <c r="EG14" s="191" t="s">
        <v>14</v>
      </c>
      <c r="EH14" s="191" t="s">
        <v>14</v>
      </c>
      <c r="EI14" s="191" t="s">
        <v>3561</v>
      </c>
      <c r="EJ14" s="191">
        <v>0</v>
      </c>
      <c r="EK14" s="192">
        <v>44742</v>
      </c>
      <c r="EL14" s="190" t="s">
        <v>7635</v>
      </c>
      <c r="EM14" s="180">
        <v>0</v>
      </c>
      <c r="EN14" s="184" t="s">
        <v>14</v>
      </c>
      <c r="EO14" s="184" t="s">
        <v>14</v>
      </c>
      <c r="EP14" s="184" t="s">
        <v>14</v>
      </c>
      <c r="EQ14" s="184" t="s">
        <v>3561</v>
      </c>
      <c r="ER14" s="184">
        <v>0</v>
      </c>
      <c r="ES14" s="181">
        <v>44742</v>
      </c>
      <c r="ET14" s="191" t="s">
        <v>7628</v>
      </c>
      <c r="EU14" s="191">
        <v>5929</v>
      </c>
      <c r="EV14" s="191" t="s">
        <v>7607</v>
      </c>
      <c r="EW14" s="191" t="s">
        <v>61</v>
      </c>
      <c r="EX14" s="191">
        <v>1</v>
      </c>
      <c r="EY14" s="191" t="s">
        <v>7608</v>
      </c>
      <c r="EZ14" s="191">
        <v>0</v>
      </c>
      <c r="FA14" s="192">
        <v>44742</v>
      </c>
      <c r="FB14" s="190" t="s">
        <v>7637</v>
      </c>
      <c r="FC14" s="184">
        <v>4</v>
      </c>
      <c r="FD14" s="184">
        <v>0</v>
      </c>
      <c r="FE14" s="184" t="s">
        <v>61</v>
      </c>
      <c r="FF14" s="184">
        <v>1</v>
      </c>
      <c r="FG14" s="184" t="s">
        <v>7636</v>
      </c>
      <c r="FH14" s="184">
        <v>0</v>
      </c>
      <c r="FI14" s="181">
        <v>44742</v>
      </c>
      <c r="FJ14" s="190" t="s">
        <v>7638</v>
      </c>
      <c r="FK14" s="191" t="s">
        <v>14</v>
      </c>
      <c r="FL14" s="191" t="s">
        <v>14</v>
      </c>
      <c r="FM14" s="191" t="s">
        <v>14</v>
      </c>
      <c r="FN14" s="191" t="s">
        <v>14</v>
      </c>
      <c r="FO14" s="191" t="s">
        <v>14</v>
      </c>
      <c r="FP14" s="188" t="s">
        <v>14</v>
      </c>
      <c r="FQ14" s="189">
        <v>44742</v>
      </c>
      <c r="FR14" s="190" t="s">
        <v>7639</v>
      </c>
      <c r="FS14" s="184" t="s">
        <v>14</v>
      </c>
      <c r="FT14" s="184" t="s">
        <v>14</v>
      </c>
      <c r="FU14" s="184" t="s">
        <v>14</v>
      </c>
      <c r="FV14" s="184" t="s">
        <v>14</v>
      </c>
      <c r="FW14" s="184" t="s">
        <v>14</v>
      </c>
      <c r="FX14" s="184" t="s">
        <v>14</v>
      </c>
      <c r="FY14" s="181">
        <v>44742</v>
      </c>
      <c r="FZ14" s="191" t="s">
        <v>4094</v>
      </c>
      <c r="GA14" s="191">
        <v>0</v>
      </c>
      <c r="GB14" s="191" t="s">
        <v>3966</v>
      </c>
      <c r="GC14" s="191" t="s">
        <v>30</v>
      </c>
      <c r="GD14" s="191">
        <v>2</v>
      </c>
      <c r="GE14" s="191" t="s">
        <v>14</v>
      </c>
      <c r="GF14" s="191" t="s">
        <v>14</v>
      </c>
      <c r="GG14" s="192">
        <v>44678</v>
      </c>
      <c r="GH14" s="190" t="s">
        <v>4100</v>
      </c>
      <c r="GI14" s="184">
        <v>1</v>
      </c>
      <c r="GJ14" s="184" t="s">
        <v>3966</v>
      </c>
      <c r="GK14" s="184" t="s">
        <v>30</v>
      </c>
      <c r="GL14" s="184">
        <v>2</v>
      </c>
      <c r="GM14" s="184" t="s">
        <v>14</v>
      </c>
      <c r="GN14" s="184" t="s">
        <v>14</v>
      </c>
      <c r="GO14" s="181">
        <v>44678</v>
      </c>
      <c r="GP14" s="191" t="s">
        <v>4095</v>
      </c>
      <c r="GQ14" s="191">
        <v>0</v>
      </c>
      <c r="GR14" s="191" t="s">
        <v>3966</v>
      </c>
      <c r="GS14" s="191" t="s">
        <v>30</v>
      </c>
      <c r="GT14" s="191">
        <v>2</v>
      </c>
      <c r="GU14" s="191" t="s">
        <v>14</v>
      </c>
      <c r="GV14" s="191" t="s">
        <v>14</v>
      </c>
      <c r="GW14" s="192">
        <v>44678</v>
      </c>
      <c r="GX14" s="190" t="s">
        <v>4101</v>
      </c>
      <c r="GY14" s="184">
        <v>0</v>
      </c>
      <c r="GZ14" s="184" t="s">
        <v>3966</v>
      </c>
      <c r="HA14" s="184" t="s">
        <v>30</v>
      </c>
      <c r="HB14" s="184">
        <v>2</v>
      </c>
      <c r="HC14" s="184" t="s">
        <v>14</v>
      </c>
      <c r="HD14" s="184" t="s">
        <v>14</v>
      </c>
      <c r="HE14" s="181">
        <v>44678</v>
      </c>
      <c r="HF14" s="191" t="s">
        <v>4093</v>
      </c>
      <c r="HG14" s="191">
        <v>0</v>
      </c>
      <c r="HH14" s="191" t="s">
        <v>3966</v>
      </c>
      <c r="HI14" s="191" t="s">
        <v>30</v>
      </c>
      <c r="HJ14" s="191">
        <v>2</v>
      </c>
      <c r="HK14" s="191" t="s">
        <v>14</v>
      </c>
      <c r="HL14" s="191" t="s">
        <v>14</v>
      </c>
      <c r="HM14" s="192">
        <v>44678</v>
      </c>
      <c r="HN14" s="190" t="s">
        <v>4099</v>
      </c>
      <c r="HO14" s="184">
        <v>0</v>
      </c>
      <c r="HP14" s="184" t="s">
        <v>3966</v>
      </c>
      <c r="HQ14" s="184" t="s">
        <v>30</v>
      </c>
      <c r="HR14" s="184">
        <v>2</v>
      </c>
      <c r="HS14" s="184" t="s">
        <v>14</v>
      </c>
      <c r="HT14" s="184" t="s">
        <v>14</v>
      </c>
      <c r="HU14" s="181">
        <v>44678</v>
      </c>
      <c r="HV14" s="191" t="s">
        <v>4096</v>
      </c>
      <c r="HW14" s="191">
        <v>1</v>
      </c>
      <c r="HX14" s="191" t="s">
        <v>3966</v>
      </c>
      <c r="HY14" s="191" t="s">
        <v>30</v>
      </c>
      <c r="HZ14" s="191">
        <v>2</v>
      </c>
      <c r="IA14" s="191" t="s">
        <v>14</v>
      </c>
      <c r="IB14" s="191" t="s">
        <v>14</v>
      </c>
      <c r="IC14" s="192">
        <v>44678</v>
      </c>
      <c r="ID14" s="190" t="s">
        <v>4098</v>
      </c>
      <c r="IE14" s="184">
        <v>0</v>
      </c>
      <c r="IF14" s="184" t="s">
        <v>3966</v>
      </c>
      <c r="IG14" s="184" t="s">
        <v>30</v>
      </c>
      <c r="IH14" s="184">
        <v>2</v>
      </c>
      <c r="II14" s="184" t="s">
        <v>14</v>
      </c>
      <c r="IJ14" s="184" t="s">
        <v>14</v>
      </c>
      <c r="IK14" s="181">
        <v>44678</v>
      </c>
      <c r="IL14" s="191" t="s">
        <v>4097</v>
      </c>
      <c r="IM14" s="191">
        <v>3</v>
      </c>
      <c r="IN14" s="191" t="s">
        <v>3966</v>
      </c>
      <c r="IO14" s="191" t="s">
        <v>30</v>
      </c>
      <c r="IP14" s="191">
        <v>2</v>
      </c>
      <c r="IQ14" s="191" t="s">
        <v>14</v>
      </c>
      <c r="IR14" s="191" t="s">
        <v>14</v>
      </c>
      <c r="IS14" s="192">
        <v>44678</v>
      </c>
    </row>
    <row r="15" spans="1:253" s="285" customFormat="1" ht="13" customHeight="1" x14ac:dyDescent="0.25">
      <c r="A15" s="285" t="s">
        <v>4102</v>
      </c>
      <c r="B15" s="285" t="s">
        <v>8652</v>
      </c>
      <c r="C15" s="285" t="s">
        <v>4103</v>
      </c>
      <c r="D15" s="285" t="s">
        <v>4081</v>
      </c>
      <c r="E15" s="285" t="s">
        <v>8088</v>
      </c>
      <c r="F15" s="285" t="s">
        <v>7645</v>
      </c>
      <c r="G15" s="179">
        <v>212617000</v>
      </c>
      <c r="H15" s="180" t="s">
        <v>7644</v>
      </c>
      <c r="I15" s="180" t="s">
        <v>30</v>
      </c>
      <c r="J15" s="180">
        <v>2</v>
      </c>
      <c r="K15" s="180" t="s">
        <v>6009</v>
      </c>
      <c r="L15" s="180" t="s">
        <v>6008</v>
      </c>
      <c r="M15" s="181">
        <v>44742</v>
      </c>
      <c r="N15" s="190" t="s">
        <v>7649</v>
      </c>
      <c r="O15" s="182">
        <v>4011307</v>
      </c>
      <c r="P15" s="182" t="s">
        <v>7646</v>
      </c>
      <c r="Q15" s="182" t="s">
        <v>30</v>
      </c>
      <c r="R15" s="182">
        <v>2</v>
      </c>
      <c r="S15" s="182" t="s">
        <v>7648</v>
      </c>
      <c r="T15" s="182" t="s">
        <v>7647</v>
      </c>
      <c r="U15" s="183">
        <v>44742</v>
      </c>
      <c r="V15" s="190" t="s">
        <v>7651</v>
      </c>
      <c r="W15" s="180">
        <v>97938000</v>
      </c>
      <c r="X15" s="180" t="s">
        <v>7646</v>
      </c>
      <c r="Y15" s="180" t="s">
        <v>30</v>
      </c>
      <c r="Z15" s="180">
        <v>2</v>
      </c>
      <c r="AA15" s="180" t="s">
        <v>7650</v>
      </c>
      <c r="AB15" s="180" t="s">
        <v>7647</v>
      </c>
      <c r="AC15" s="181">
        <v>44742</v>
      </c>
      <c r="AD15" s="190" t="s">
        <v>7655</v>
      </c>
      <c r="AE15" s="188">
        <v>315000</v>
      </c>
      <c r="AF15" s="188" t="s">
        <v>7652</v>
      </c>
      <c r="AG15" s="188" t="s">
        <v>30</v>
      </c>
      <c r="AH15" s="188">
        <v>2</v>
      </c>
      <c r="AI15" s="188" t="s">
        <v>7654</v>
      </c>
      <c r="AJ15" s="188" t="s">
        <v>7653</v>
      </c>
      <c r="AK15" s="189">
        <v>44742</v>
      </c>
      <c r="AL15" s="190" t="s">
        <v>7659</v>
      </c>
      <c r="AM15" s="180">
        <v>70000</v>
      </c>
      <c r="AN15" s="180" t="s">
        <v>7656</v>
      </c>
      <c r="AO15" s="180" t="s">
        <v>30</v>
      </c>
      <c r="AP15" s="180">
        <v>2</v>
      </c>
      <c r="AQ15" s="180" t="s">
        <v>7658</v>
      </c>
      <c r="AR15" s="180" t="s">
        <v>7657</v>
      </c>
      <c r="AS15" s="181">
        <v>44742</v>
      </c>
      <c r="AT15" s="191" t="s">
        <v>7660</v>
      </c>
      <c r="AU15" s="188" t="s">
        <v>14</v>
      </c>
      <c r="AV15" s="188" t="s">
        <v>14</v>
      </c>
      <c r="AW15" s="188" t="s">
        <v>14</v>
      </c>
      <c r="AX15" s="188" t="s">
        <v>14</v>
      </c>
      <c r="AY15" s="188" t="s">
        <v>7624</v>
      </c>
      <c r="AZ15" s="188" t="s">
        <v>14</v>
      </c>
      <c r="BA15" s="189">
        <v>44742</v>
      </c>
      <c r="BB15" s="190" t="s">
        <v>7676</v>
      </c>
      <c r="BC15" s="180" t="s">
        <v>14</v>
      </c>
      <c r="BD15" s="180">
        <v>0</v>
      </c>
      <c r="BE15" s="180" t="s">
        <v>14</v>
      </c>
      <c r="BF15" s="180" t="s">
        <v>14</v>
      </c>
      <c r="BG15" s="180" t="s">
        <v>15</v>
      </c>
      <c r="BH15" s="180">
        <v>0</v>
      </c>
      <c r="BI15" s="181">
        <v>44742</v>
      </c>
      <c r="BJ15" s="191" t="s">
        <v>7663</v>
      </c>
      <c r="BK15" s="191">
        <v>126</v>
      </c>
      <c r="BL15" s="191" t="s">
        <v>7661</v>
      </c>
      <c r="BM15" s="191" t="s">
        <v>30</v>
      </c>
      <c r="BN15" s="191">
        <v>2</v>
      </c>
      <c r="BO15" s="191" t="s">
        <v>7662</v>
      </c>
      <c r="BP15" s="188" t="s">
        <v>7657</v>
      </c>
      <c r="BQ15" s="192">
        <v>44742</v>
      </c>
      <c r="BR15" s="190" t="s">
        <v>7677</v>
      </c>
      <c r="BS15" s="184" t="s">
        <v>14</v>
      </c>
      <c r="BT15" s="184">
        <v>0</v>
      </c>
      <c r="BU15" s="184" t="s">
        <v>14</v>
      </c>
      <c r="BV15" s="184" t="s">
        <v>14</v>
      </c>
      <c r="BW15" s="184" t="s">
        <v>15</v>
      </c>
      <c r="BX15" s="184">
        <v>0</v>
      </c>
      <c r="BY15" s="181">
        <v>44742</v>
      </c>
      <c r="BZ15" s="191" t="s">
        <v>7678</v>
      </c>
      <c r="CA15" s="191" t="s">
        <v>14</v>
      </c>
      <c r="CB15" s="191">
        <v>0</v>
      </c>
      <c r="CC15" s="191" t="s">
        <v>14</v>
      </c>
      <c r="CD15" s="191" t="s">
        <v>14</v>
      </c>
      <c r="CE15" s="191" t="s">
        <v>15</v>
      </c>
      <c r="CF15" s="191">
        <v>0</v>
      </c>
      <c r="CG15" s="192">
        <v>44742</v>
      </c>
      <c r="CH15" s="190" t="s">
        <v>9169</v>
      </c>
      <c r="CI15" s="191" t="e">
        <v>#N/A</v>
      </c>
      <c r="CJ15" s="191" t="e">
        <v>#N/A</v>
      </c>
      <c r="CK15" s="191" t="e">
        <v>#N/A</v>
      </c>
      <c r="CL15" s="191" t="e">
        <v>#N/A</v>
      </c>
      <c r="CM15" s="191" t="e">
        <v>#N/A</v>
      </c>
      <c r="CN15" s="191" t="e">
        <v>#N/A</v>
      </c>
      <c r="CO15" s="193" t="e">
        <v>#N/A</v>
      </c>
      <c r="CP15" s="191" t="s">
        <v>7679</v>
      </c>
      <c r="CQ15" s="184" t="s">
        <v>14</v>
      </c>
      <c r="CR15" s="184">
        <v>0</v>
      </c>
      <c r="CS15" s="184" t="s">
        <v>14</v>
      </c>
      <c r="CT15" s="184" t="s">
        <v>14</v>
      </c>
      <c r="CU15" s="184" t="s">
        <v>15</v>
      </c>
      <c r="CV15" s="184">
        <v>0</v>
      </c>
      <c r="CW15" s="181">
        <v>44742</v>
      </c>
      <c r="CX15" s="191" t="s">
        <v>7665</v>
      </c>
      <c r="CY15" s="188">
        <v>70000</v>
      </c>
      <c r="CZ15" s="188">
        <v>0</v>
      </c>
      <c r="DA15" s="188" t="s">
        <v>30</v>
      </c>
      <c r="DB15" s="188">
        <v>2</v>
      </c>
      <c r="DC15" s="188" t="s">
        <v>7630</v>
      </c>
      <c r="DD15" s="188">
        <v>0</v>
      </c>
      <c r="DE15" s="194">
        <v>44742</v>
      </c>
      <c r="DF15" s="190" t="s">
        <v>7666</v>
      </c>
      <c r="DG15" s="180">
        <v>97623000</v>
      </c>
      <c r="DH15" s="184">
        <v>0</v>
      </c>
      <c r="DI15" s="184" t="s">
        <v>30</v>
      </c>
      <c r="DJ15" s="184">
        <v>2</v>
      </c>
      <c r="DK15" s="184" t="s">
        <v>7630</v>
      </c>
      <c r="DL15" s="184">
        <v>0</v>
      </c>
      <c r="DM15" s="181">
        <v>44742</v>
      </c>
      <c r="DN15" s="191" t="s">
        <v>7667</v>
      </c>
      <c r="DO15" s="188">
        <v>245000</v>
      </c>
      <c r="DP15" s="191">
        <v>0</v>
      </c>
      <c r="DQ15" s="191" t="s">
        <v>30</v>
      </c>
      <c r="DR15" s="191">
        <v>2</v>
      </c>
      <c r="DS15" s="191" t="s">
        <v>7630</v>
      </c>
      <c r="DT15" s="191">
        <v>0</v>
      </c>
      <c r="DU15" s="192">
        <v>44742</v>
      </c>
      <c r="DV15" s="190" t="s">
        <v>7668</v>
      </c>
      <c r="DW15" s="180">
        <v>70000</v>
      </c>
      <c r="DX15" s="184">
        <v>0</v>
      </c>
      <c r="DY15" s="184" t="s">
        <v>30</v>
      </c>
      <c r="DZ15" s="184">
        <v>2</v>
      </c>
      <c r="EA15" s="184" t="s">
        <v>7630</v>
      </c>
      <c r="EB15" s="184">
        <v>0</v>
      </c>
      <c r="EC15" s="181">
        <v>44742</v>
      </c>
      <c r="ED15" s="191" t="s">
        <v>7670</v>
      </c>
      <c r="EE15" s="188">
        <v>0</v>
      </c>
      <c r="EF15" s="191" t="s">
        <v>14</v>
      </c>
      <c r="EG15" s="191" t="s">
        <v>14</v>
      </c>
      <c r="EH15" s="191" t="s">
        <v>14</v>
      </c>
      <c r="EI15" s="191" t="s">
        <v>7669</v>
      </c>
      <c r="EJ15" s="191">
        <v>0</v>
      </c>
      <c r="EK15" s="192">
        <v>44742</v>
      </c>
      <c r="EL15" s="190" t="s">
        <v>7671</v>
      </c>
      <c r="EM15" s="180">
        <v>0</v>
      </c>
      <c r="EN15" s="184" t="s">
        <v>1813</v>
      </c>
      <c r="EO15" s="184" t="s">
        <v>14</v>
      </c>
      <c r="EP15" s="184" t="s">
        <v>14</v>
      </c>
      <c r="EQ15" s="184" t="s">
        <v>7669</v>
      </c>
      <c r="ER15" s="184">
        <v>0</v>
      </c>
      <c r="ES15" s="181">
        <v>44742</v>
      </c>
      <c r="ET15" s="191" t="s">
        <v>7664</v>
      </c>
      <c r="EU15" s="191">
        <v>5929</v>
      </c>
      <c r="EV15" s="191" t="s">
        <v>7607</v>
      </c>
      <c r="EW15" s="191" t="s">
        <v>61</v>
      </c>
      <c r="EX15" s="191">
        <v>1</v>
      </c>
      <c r="EY15" s="191" t="s">
        <v>7608</v>
      </c>
      <c r="EZ15" s="191" t="s">
        <v>1995</v>
      </c>
      <c r="FA15" s="192">
        <v>44742</v>
      </c>
      <c r="FB15" s="190" t="s">
        <v>7673</v>
      </c>
      <c r="FC15" s="184">
        <v>3</v>
      </c>
      <c r="FD15" s="184">
        <v>0</v>
      </c>
      <c r="FE15" s="184">
        <v>0</v>
      </c>
      <c r="FF15" s="184">
        <v>0</v>
      </c>
      <c r="FG15" s="184" t="s">
        <v>7672</v>
      </c>
      <c r="FH15" s="184">
        <v>0</v>
      </c>
      <c r="FI15" s="181">
        <v>44742</v>
      </c>
      <c r="FJ15" s="190" t="s">
        <v>7674</v>
      </c>
      <c r="FK15" s="191" t="s">
        <v>14</v>
      </c>
      <c r="FL15" s="191" t="s">
        <v>14</v>
      </c>
      <c r="FM15" s="191" t="s">
        <v>14</v>
      </c>
      <c r="FN15" s="191" t="s">
        <v>14</v>
      </c>
      <c r="FO15" s="191" t="s">
        <v>15</v>
      </c>
      <c r="FP15" s="188">
        <v>0</v>
      </c>
      <c r="FQ15" s="189">
        <v>44742</v>
      </c>
      <c r="FR15" s="190" t="s">
        <v>7675</v>
      </c>
      <c r="FS15" s="184" t="s">
        <v>14</v>
      </c>
      <c r="FT15" s="184" t="s">
        <v>14</v>
      </c>
      <c r="FU15" s="184" t="s">
        <v>14</v>
      </c>
      <c r="FV15" s="184" t="s">
        <v>14</v>
      </c>
      <c r="FW15" s="184" t="s">
        <v>15</v>
      </c>
      <c r="FX15" s="184">
        <v>0</v>
      </c>
      <c r="FY15" s="181">
        <v>44742</v>
      </c>
      <c r="FZ15" s="191" t="s">
        <v>4105</v>
      </c>
      <c r="GA15" s="191">
        <v>0</v>
      </c>
      <c r="GB15" s="191" t="s">
        <v>3966</v>
      </c>
      <c r="GC15" s="191" t="s">
        <v>30</v>
      </c>
      <c r="GD15" s="191">
        <v>2</v>
      </c>
      <c r="GE15" s="191" t="s">
        <v>14</v>
      </c>
      <c r="GF15" s="191" t="s">
        <v>14</v>
      </c>
      <c r="GG15" s="192">
        <v>44678</v>
      </c>
      <c r="GH15" s="190" t="s">
        <v>4111</v>
      </c>
      <c r="GI15" s="184">
        <v>1</v>
      </c>
      <c r="GJ15" s="184" t="s">
        <v>3966</v>
      </c>
      <c r="GK15" s="184" t="s">
        <v>30</v>
      </c>
      <c r="GL15" s="184">
        <v>2</v>
      </c>
      <c r="GM15" s="184" t="s">
        <v>14</v>
      </c>
      <c r="GN15" s="184" t="s">
        <v>14</v>
      </c>
      <c r="GO15" s="181">
        <v>44678</v>
      </c>
      <c r="GP15" s="191" t="s">
        <v>4106</v>
      </c>
      <c r="GQ15" s="191">
        <v>0</v>
      </c>
      <c r="GR15" s="191" t="s">
        <v>3966</v>
      </c>
      <c r="GS15" s="191" t="s">
        <v>30</v>
      </c>
      <c r="GT15" s="191">
        <v>2</v>
      </c>
      <c r="GU15" s="191" t="s">
        <v>14</v>
      </c>
      <c r="GV15" s="191" t="s">
        <v>14</v>
      </c>
      <c r="GW15" s="192">
        <v>44678</v>
      </c>
      <c r="GX15" s="190" t="s">
        <v>4112</v>
      </c>
      <c r="GY15" s="184">
        <v>0</v>
      </c>
      <c r="GZ15" s="184" t="s">
        <v>3966</v>
      </c>
      <c r="HA15" s="184" t="s">
        <v>30</v>
      </c>
      <c r="HB15" s="184">
        <v>2</v>
      </c>
      <c r="HC15" s="184" t="s">
        <v>14</v>
      </c>
      <c r="HD15" s="184" t="s">
        <v>14</v>
      </c>
      <c r="HE15" s="181">
        <v>44678</v>
      </c>
      <c r="HF15" s="191" t="s">
        <v>4104</v>
      </c>
      <c r="HG15" s="191">
        <v>0</v>
      </c>
      <c r="HH15" s="191" t="s">
        <v>3966</v>
      </c>
      <c r="HI15" s="191" t="s">
        <v>30</v>
      </c>
      <c r="HJ15" s="191">
        <v>2</v>
      </c>
      <c r="HK15" s="191" t="s">
        <v>14</v>
      </c>
      <c r="HL15" s="191" t="s">
        <v>14</v>
      </c>
      <c r="HM15" s="192">
        <v>44678</v>
      </c>
      <c r="HN15" s="190" t="s">
        <v>4110</v>
      </c>
      <c r="HO15" s="184">
        <v>1</v>
      </c>
      <c r="HP15" s="184" t="s">
        <v>3966</v>
      </c>
      <c r="HQ15" s="184" t="s">
        <v>30</v>
      </c>
      <c r="HR15" s="184">
        <v>2</v>
      </c>
      <c r="HS15" s="184" t="s">
        <v>14</v>
      </c>
      <c r="HT15" s="184" t="s">
        <v>14</v>
      </c>
      <c r="HU15" s="181">
        <v>44678</v>
      </c>
      <c r="HV15" s="191" t="s">
        <v>4107</v>
      </c>
      <c r="HW15" s="191">
        <v>1</v>
      </c>
      <c r="HX15" s="191" t="s">
        <v>3966</v>
      </c>
      <c r="HY15" s="191" t="s">
        <v>30</v>
      </c>
      <c r="HZ15" s="191">
        <v>2</v>
      </c>
      <c r="IA15" s="191" t="s">
        <v>14</v>
      </c>
      <c r="IB15" s="191" t="s">
        <v>14</v>
      </c>
      <c r="IC15" s="192">
        <v>44678</v>
      </c>
      <c r="ID15" s="190" t="s">
        <v>4109</v>
      </c>
      <c r="IE15" s="184">
        <v>0</v>
      </c>
      <c r="IF15" s="184" t="s">
        <v>3966</v>
      </c>
      <c r="IG15" s="184" t="s">
        <v>30</v>
      </c>
      <c r="IH15" s="184">
        <v>2</v>
      </c>
      <c r="II15" s="184" t="s">
        <v>14</v>
      </c>
      <c r="IJ15" s="184" t="s">
        <v>14</v>
      </c>
      <c r="IK15" s="181">
        <v>44678</v>
      </c>
      <c r="IL15" s="191" t="s">
        <v>4108</v>
      </c>
      <c r="IM15" s="191">
        <v>3</v>
      </c>
      <c r="IN15" s="191" t="s">
        <v>3966</v>
      </c>
      <c r="IO15" s="191" t="s">
        <v>30</v>
      </c>
      <c r="IP15" s="191">
        <v>2</v>
      </c>
      <c r="IQ15" s="191" t="s">
        <v>14</v>
      </c>
      <c r="IR15" s="191" t="s">
        <v>14</v>
      </c>
      <c r="IS15" s="192">
        <v>44678</v>
      </c>
    </row>
    <row r="16" spans="1:253" s="285" customFormat="1" ht="13" customHeight="1" x14ac:dyDescent="0.25">
      <c r="A16" s="285" t="s">
        <v>210</v>
      </c>
      <c r="B16" s="285" t="s">
        <v>8608</v>
      </c>
      <c r="C16" s="285" t="s">
        <v>211</v>
      </c>
      <c r="D16" s="285" t="s">
        <v>212</v>
      </c>
      <c r="E16" s="285" t="s">
        <v>8097</v>
      </c>
      <c r="F16" s="285" t="s">
        <v>5927</v>
      </c>
      <c r="G16" s="179">
        <v>4900000</v>
      </c>
      <c r="H16" s="180" t="s">
        <v>5924</v>
      </c>
      <c r="I16" s="180" t="s">
        <v>30</v>
      </c>
      <c r="J16" s="180">
        <v>2</v>
      </c>
      <c r="K16" s="180" t="s">
        <v>5926</v>
      </c>
      <c r="L16" s="180" t="s">
        <v>5925</v>
      </c>
      <c r="M16" s="181">
        <v>44712</v>
      </c>
      <c r="N16" s="190" t="s">
        <v>222</v>
      </c>
      <c r="O16" s="182">
        <v>623000</v>
      </c>
      <c r="P16" s="182" t="s">
        <v>219</v>
      </c>
      <c r="Q16" s="182" t="s">
        <v>61</v>
      </c>
      <c r="R16" s="182">
        <v>1</v>
      </c>
      <c r="S16" s="182" t="s">
        <v>221</v>
      </c>
      <c r="T16" s="182" t="s">
        <v>220</v>
      </c>
      <c r="U16" s="183">
        <v>43508</v>
      </c>
      <c r="V16" s="190" t="s">
        <v>7751</v>
      </c>
      <c r="W16" s="180">
        <v>4900000</v>
      </c>
      <c r="X16" s="180" t="s">
        <v>5924</v>
      </c>
      <c r="Y16" s="180" t="s">
        <v>61</v>
      </c>
      <c r="Z16" s="180">
        <v>1</v>
      </c>
      <c r="AA16" s="180" t="s">
        <v>7749</v>
      </c>
      <c r="AB16" s="180" t="s">
        <v>7742</v>
      </c>
      <c r="AC16" s="181">
        <v>44742</v>
      </c>
      <c r="AD16" s="190" t="s">
        <v>7750</v>
      </c>
      <c r="AE16" s="188">
        <v>4900000</v>
      </c>
      <c r="AF16" s="188" t="s">
        <v>5924</v>
      </c>
      <c r="AG16" s="188" t="s">
        <v>61</v>
      </c>
      <c r="AH16" s="188">
        <v>1</v>
      </c>
      <c r="AI16" s="188" t="s">
        <v>7749</v>
      </c>
      <c r="AJ16" s="188" t="s">
        <v>7742</v>
      </c>
      <c r="AK16" s="189">
        <v>44742</v>
      </c>
      <c r="AL16" s="190" t="s">
        <v>5930</v>
      </c>
      <c r="AM16" s="180">
        <v>1814000</v>
      </c>
      <c r="AN16" s="180" t="s">
        <v>5928</v>
      </c>
      <c r="AO16" s="180" t="s">
        <v>30</v>
      </c>
      <c r="AP16" s="180">
        <v>2</v>
      </c>
      <c r="AQ16" s="180" t="s">
        <v>5929</v>
      </c>
      <c r="AR16" s="180" t="s">
        <v>5925</v>
      </c>
      <c r="AS16" s="181">
        <v>44712</v>
      </c>
      <c r="AT16" s="191" t="s">
        <v>217</v>
      </c>
      <c r="AU16" s="188" t="s">
        <v>14</v>
      </c>
      <c r="AV16" s="188">
        <v>0</v>
      </c>
      <c r="AW16" s="188" t="s">
        <v>14</v>
      </c>
      <c r="AX16" s="188" t="s">
        <v>14</v>
      </c>
      <c r="AY16" s="188" t="s">
        <v>213</v>
      </c>
      <c r="AZ16" s="188">
        <v>0</v>
      </c>
      <c r="BA16" s="189">
        <v>43508</v>
      </c>
      <c r="BB16" s="190" t="s">
        <v>733</v>
      </c>
      <c r="BC16" s="180" t="s">
        <v>14</v>
      </c>
      <c r="BD16" s="180">
        <v>0</v>
      </c>
      <c r="BE16" s="180" t="s">
        <v>30</v>
      </c>
      <c r="BF16" s="180">
        <v>2</v>
      </c>
      <c r="BG16" s="180" t="s">
        <v>732</v>
      </c>
      <c r="BH16" s="180">
        <v>0</v>
      </c>
      <c r="BI16" s="181">
        <v>43522</v>
      </c>
      <c r="BJ16" s="191" t="s">
        <v>5933</v>
      </c>
      <c r="BK16" s="191">
        <v>775</v>
      </c>
      <c r="BL16" s="191" t="s">
        <v>5931</v>
      </c>
      <c r="BM16" s="191" t="s">
        <v>30</v>
      </c>
      <c r="BN16" s="191">
        <v>2</v>
      </c>
      <c r="BO16" s="191" t="s">
        <v>5932</v>
      </c>
      <c r="BP16" s="188" t="s">
        <v>580</v>
      </c>
      <c r="BQ16" s="192">
        <v>44712</v>
      </c>
      <c r="BR16" s="190" t="s">
        <v>214</v>
      </c>
      <c r="BS16" s="184" t="s">
        <v>14</v>
      </c>
      <c r="BT16" s="184">
        <v>0</v>
      </c>
      <c r="BU16" s="184" t="s">
        <v>14</v>
      </c>
      <c r="BV16" s="184" t="s">
        <v>14</v>
      </c>
      <c r="BW16" s="184" t="s">
        <v>213</v>
      </c>
      <c r="BX16" s="184">
        <v>0</v>
      </c>
      <c r="BY16" s="181">
        <v>43508</v>
      </c>
      <c r="BZ16" s="191" t="s">
        <v>215</v>
      </c>
      <c r="CA16" s="191" t="s">
        <v>14</v>
      </c>
      <c r="CB16" s="191">
        <v>0</v>
      </c>
      <c r="CC16" s="191" t="s">
        <v>14</v>
      </c>
      <c r="CD16" s="191" t="s">
        <v>14</v>
      </c>
      <c r="CE16" s="191" t="s">
        <v>213</v>
      </c>
      <c r="CF16" s="191">
        <v>0</v>
      </c>
      <c r="CG16" s="192">
        <v>43508</v>
      </c>
      <c r="CH16" s="190" t="s">
        <v>9170</v>
      </c>
      <c r="CI16" s="191" t="e">
        <v>#N/A</v>
      </c>
      <c r="CJ16" s="191" t="e">
        <v>#N/A</v>
      </c>
      <c r="CK16" s="191" t="e">
        <v>#N/A</v>
      </c>
      <c r="CL16" s="191" t="e">
        <v>#N/A</v>
      </c>
      <c r="CM16" s="191" t="e">
        <v>#N/A</v>
      </c>
      <c r="CN16" s="191" t="e">
        <v>#N/A</v>
      </c>
      <c r="CO16" s="193" t="e">
        <v>#N/A</v>
      </c>
      <c r="CP16" s="191" t="s">
        <v>216</v>
      </c>
      <c r="CQ16" s="184" t="s">
        <v>14</v>
      </c>
      <c r="CR16" s="184">
        <v>0</v>
      </c>
      <c r="CS16" s="184" t="s">
        <v>14</v>
      </c>
      <c r="CT16" s="184" t="s">
        <v>14</v>
      </c>
      <c r="CU16" s="184" t="s">
        <v>213</v>
      </c>
      <c r="CV16" s="184">
        <v>0</v>
      </c>
      <c r="CW16" s="181">
        <v>43508</v>
      </c>
      <c r="CX16" s="191" t="s">
        <v>7752</v>
      </c>
      <c r="CY16" s="188">
        <v>2200000</v>
      </c>
      <c r="CZ16" s="188" t="s">
        <v>5924</v>
      </c>
      <c r="DA16" s="188" t="s">
        <v>61</v>
      </c>
      <c r="DB16" s="188">
        <v>1</v>
      </c>
      <c r="DC16" s="188" t="s">
        <v>7743</v>
      </c>
      <c r="DD16" s="188" t="s">
        <v>7742</v>
      </c>
      <c r="DE16" s="194">
        <v>44742</v>
      </c>
      <c r="DF16" s="190" t="s">
        <v>7748</v>
      </c>
      <c r="DG16" s="180">
        <v>0</v>
      </c>
      <c r="DH16" s="184" t="s">
        <v>5924</v>
      </c>
      <c r="DI16" s="184" t="s">
        <v>61</v>
      </c>
      <c r="DJ16" s="184">
        <v>1</v>
      </c>
      <c r="DK16" s="184" t="s">
        <v>7743</v>
      </c>
      <c r="DL16" s="184" t="s">
        <v>7742</v>
      </c>
      <c r="DM16" s="181">
        <v>44742</v>
      </c>
      <c r="DN16" s="191" t="s">
        <v>7747</v>
      </c>
      <c r="DO16" s="188">
        <v>2700000</v>
      </c>
      <c r="DP16" s="191" t="s">
        <v>5924</v>
      </c>
      <c r="DQ16" s="191" t="s">
        <v>61</v>
      </c>
      <c r="DR16" s="191">
        <v>1</v>
      </c>
      <c r="DS16" s="191" t="s">
        <v>7743</v>
      </c>
      <c r="DT16" s="191" t="s">
        <v>7742</v>
      </c>
      <c r="DU16" s="192">
        <v>44742</v>
      </c>
      <c r="DV16" s="190" t="s">
        <v>7746</v>
      </c>
      <c r="DW16" s="180">
        <v>748000</v>
      </c>
      <c r="DX16" s="184" t="s">
        <v>5924</v>
      </c>
      <c r="DY16" s="184" t="s">
        <v>61</v>
      </c>
      <c r="DZ16" s="184">
        <v>1</v>
      </c>
      <c r="EA16" s="184" t="s">
        <v>7743</v>
      </c>
      <c r="EB16" s="184" t="s">
        <v>7742</v>
      </c>
      <c r="EC16" s="181">
        <v>44742</v>
      </c>
      <c r="ED16" s="191" t="s">
        <v>7745</v>
      </c>
      <c r="EE16" s="188">
        <v>1452000</v>
      </c>
      <c r="EF16" s="191" t="s">
        <v>5924</v>
      </c>
      <c r="EG16" s="191" t="s">
        <v>61</v>
      </c>
      <c r="EH16" s="191">
        <v>1</v>
      </c>
      <c r="EI16" s="191" t="s">
        <v>7743</v>
      </c>
      <c r="EJ16" s="191" t="s">
        <v>7742</v>
      </c>
      <c r="EK16" s="192">
        <v>44742</v>
      </c>
      <c r="EL16" s="190" t="s">
        <v>7744</v>
      </c>
      <c r="EM16" s="180">
        <v>0</v>
      </c>
      <c r="EN16" s="184" t="s">
        <v>5924</v>
      </c>
      <c r="EO16" s="184" t="s">
        <v>61</v>
      </c>
      <c r="EP16" s="184">
        <v>1</v>
      </c>
      <c r="EQ16" s="184" t="s">
        <v>7743</v>
      </c>
      <c r="ER16" s="184" t="s">
        <v>7742</v>
      </c>
      <c r="ES16" s="181">
        <v>44742</v>
      </c>
      <c r="ET16" s="191" t="s">
        <v>5935</v>
      </c>
      <c r="EU16" s="191">
        <v>1020</v>
      </c>
      <c r="EV16" s="191" t="s">
        <v>5931</v>
      </c>
      <c r="EW16" s="191" t="s">
        <v>30</v>
      </c>
      <c r="EX16" s="191">
        <v>2</v>
      </c>
      <c r="EY16" s="191" t="s">
        <v>5934</v>
      </c>
      <c r="EZ16" s="191" t="s">
        <v>580</v>
      </c>
      <c r="FA16" s="192">
        <v>44712</v>
      </c>
      <c r="FB16" s="190" t="s">
        <v>1405</v>
      </c>
      <c r="FC16" s="184">
        <v>5</v>
      </c>
      <c r="FD16" s="184" t="s">
        <v>1402</v>
      </c>
      <c r="FE16" s="184" t="s">
        <v>30</v>
      </c>
      <c r="FF16" s="184">
        <v>2</v>
      </c>
      <c r="FG16" s="184" t="s">
        <v>1404</v>
      </c>
      <c r="FH16" s="184" t="s">
        <v>1403</v>
      </c>
      <c r="FI16" s="181">
        <v>43920</v>
      </c>
      <c r="FJ16" s="190" t="s">
        <v>223</v>
      </c>
      <c r="FK16" s="191" t="s">
        <v>14</v>
      </c>
      <c r="FL16" s="191">
        <v>0</v>
      </c>
      <c r="FM16" s="191" t="s">
        <v>14</v>
      </c>
      <c r="FN16" s="191" t="s">
        <v>14</v>
      </c>
      <c r="FO16" s="191" t="s">
        <v>213</v>
      </c>
      <c r="FP16" s="188">
        <v>0</v>
      </c>
      <c r="FQ16" s="189">
        <v>43508</v>
      </c>
      <c r="FR16" s="190" t="s">
        <v>224</v>
      </c>
      <c r="FS16" s="184" t="s">
        <v>14</v>
      </c>
      <c r="FT16" s="184">
        <v>0</v>
      </c>
      <c r="FU16" s="184" t="s">
        <v>14</v>
      </c>
      <c r="FV16" s="184" t="s">
        <v>14</v>
      </c>
      <c r="FW16" s="184" t="s">
        <v>213</v>
      </c>
      <c r="FX16" s="184">
        <v>0</v>
      </c>
      <c r="FY16" s="181">
        <v>43508</v>
      </c>
      <c r="FZ16" s="191" t="s">
        <v>4114</v>
      </c>
      <c r="GA16" s="191">
        <v>1</v>
      </c>
      <c r="GB16" s="191" t="s">
        <v>3966</v>
      </c>
      <c r="GC16" s="191" t="s">
        <v>30</v>
      </c>
      <c r="GD16" s="191">
        <v>2</v>
      </c>
      <c r="GE16" s="191" t="s">
        <v>14</v>
      </c>
      <c r="GF16" s="191" t="s">
        <v>14</v>
      </c>
      <c r="GG16" s="192">
        <v>44678</v>
      </c>
      <c r="GH16" s="190" t="s">
        <v>4120</v>
      </c>
      <c r="GI16" s="184">
        <v>3</v>
      </c>
      <c r="GJ16" s="184" t="s">
        <v>3966</v>
      </c>
      <c r="GK16" s="184" t="s">
        <v>30</v>
      </c>
      <c r="GL16" s="184">
        <v>2</v>
      </c>
      <c r="GM16" s="184" t="s">
        <v>14</v>
      </c>
      <c r="GN16" s="184" t="s">
        <v>14</v>
      </c>
      <c r="GO16" s="181">
        <v>44678</v>
      </c>
      <c r="GP16" s="191" t="s">
        <v>4115</v>
      </c>
      <c r="GQ16" s="191">
        <v>2</v>
      </c>
      <c r="GR16" s="191" t="s">
        <v>3966</v>
      </c>
      <c r="GS16" s="191" t="s">
        <v>30</v>
      </c>
      <c r="GT16" s="191">
        <v>2</v>
      </c>
      <c r="GU16" s="191" t="s">
        <v>14</v>
      </c>
      <c r="GV16" s="191" t="s">
        <v>14</v>
      </c>
      <c r="GW16" s="192">
        <v>44678</v>
      </c>
      <c r="GX16" s="190" t="s">
        <v>4121</v>
      </c>
      <c r="GY16" s="184">
        <v>3</v>
      </c>
      <c r="GZ16" s="184" t="s">
        <v>3966</v>
      </c>
      <c r="HA16" s="184" t="s">
        <v>30</v>
      </c>
      <c r="HB16" s="184">
        <v>2</v>
      </c>
      <c r="HC16" s="184" t="s">
        <v>14</v>
      </c>
      <c r="HD16" s="184" t="s">
        <v>14</v>
      </c>
      <c r="HE16" s="181">
        <v>44678</v>
      </c>
      <c r="HF16" s="191" t="s">
        <v>4113</v>
      </c>
      <c r="HG16" s="191">
        <v>0</v>
      </c>
      <c r="HH16" s="191" t="s">
        <v>3966</v>
      </c>
      <c r="HI16" s="191" t="s">
        <v>30</v>
      </c>
      <c r="HJ16" s="191">
        <v>2</v>
      </c>
      <c r="HK16" s="191" t="s">
        <v>14</v>
      </c>
      <c r="HL16" s="191" t="s">
        <v>14</v>
      </c>
      <c r="HM16" s="192">
        <v>44678</v>
      </c>
      <c r="HN16" s="190" t="s">
        <v>4119</v>
      </c>
      <c r="HO16" s="184">
        <v>2</v>
      </c>
      <c r="HP16" s="184" t="s">
        <v>3966</v>
      </c>
      <c r="HQ16" s="184" t="s">
        <v>30</v>
      </c>
      <c r="HR16" s="184">
        <v>2</v>
      </c>
      <c r="HS16" s="184" t="s">
        <v>14</v>
      </c>
      <c r="HT16" s="184" t="s">
        <v>14</v>
      </c>
      <c r="HU16" s="181">
        <v>44678</v>
      </c>
      <c r="HV16" s="191" t="s">
        <v>4116</v>
      </c>
      <c r="HW16" s="191">
        <v>3</v>
      </c>
      <c r="HX16" s="191" t="s">
        <v>3966</v>
      </c>
      <c r="HY16" s="191" t="s">
        <v>30</v>
      </c>
      <c r="HZ16" s="191">
        <v>2</v>
      </c>
      <c r="IA16" s="191" t="s">
        <v>14</v>
      </c>
      <c r="IB16" s="191" t="s">
        <v>14</v>
      </c>
      <c r="IC16" s="192">
        <v>44678</v>
      </c>
      <c r="ID16" s="190" t="s">
        <v>4118</v>
      </c>
      <c r="IE16" s="184">
        <v>0</v>
      </c>
      <c r="IF16" s="184" t="s">
        <v>3966</v>
      </c>
      <c r="IG16" s="184" t="s">
        <v>30</v>
      </c>
      <c r="IH16" s="184">
        <v>2</v>
      </c>
      <c r="II16" s="184" t="s">
        <v>14</v>
      </c>
      <c r="IJ16" s="184" t="s">
        <v>14</v>
      </c>
      <c r="IK16" s="181">
        <v>44678</v>
      </c>
      <c r="IL16" s="191" t="s">
        <v>4117</v>
      </c>
      <c r="IM16" s="191">
        <v>3</v>
      </c>
      <c r="IN16" s="191" t="s">
        <v>3966</v>
      </c>
      <c r="IO16" s="191" t="s">
        <v>30</v>
      </c>
      <c r="IP16" s="191">
        <v>2</v>
      </c>
      <c r="IQ16" s="191" t="s">
        <v>14</v>
      </c>
      <c r="IR16" s="191" t="s">
        <v>14</v>
      </c>
      <c r="IS16" s="192">
        <v>44678</v>
      </c>
    </row>
    <row r="17" spans="1:253" s="285" customFormat="1" ht="13" customHeight="1" x14ac:dyDescent="0.25">
      <c r="A17" s="285" t="s">
        <v>4122</v>
      </c>
      <c r="B17" s="285" t="s">
        <v>8646</v>
      </c>
      <c r="C17" s="285" t="s">
        <v>4123</v>
      </c>
      <c r="D17" s="285" t="s">
        <v>4124</v>
      </c>
      <c r="E17" s="285" t="s">
        <v>8102</v>
      </c>
      <c r="F17" s="285" t="s">
        <v>7682</v>
      </c>
      <c r="G17" s="179">
        <v>19116000</v>
      </c>
      <c r="H17" s="180" t="s">
        <v>7644</v>
      </c>
      <c r="I17" s="180" t="s">
        <v>30</v>
      </c>
      <c r="J17" s="180">
        <v>2</v>
      </c>
      <c r="K17" s="180" t="s">
        <v>7681</v>
      </c>
      <c r="L17" s="180" t="s">
        <v>7680</v>
      </c>
      <c r="M17" s="181">
        <v>44742</v>
      </c>
      <c r="N17" s="190" t="s">
        <v>7684</v>
      </c>
      <c r="O17" s="182">
        <v>743532</v>
      </c>
      <c r="P17" s="182" t="s">
        <v>6007</v>
      </c>
      <c r="Q17" s="182" t="s">
        <v>61</v>
      </c>
      <c r="R17" s="182">
        <v>1</v>
      </c>
      <c r="S17" s="182" t="s">
        <v>7683</v>
      </c>
      <c r="T17" s="182" t="s">
        <v>7680</v>
      </c>
      <c r="U17" s="183">
        <v>44742</v>
      </c>
      <c r="V17" s="190" t="s">
        <v>7686</v>
      </c>
      <c r="W17" s="180">
        <v>19116000</v>
      </c>
      <c r="X17" s="180" t="s">
        <v>6007</v>
      </c>
      <c r="Y17" s="180" t="s">
        <v>30</v>
      </c>
      <c r="Z17" s="180">
        <v>2</v>
      </c>
      <c r="AA17" s="180" t="s">
        <v>7685</v>
      </c>
      <c r="AB17" s="180" t="s">
        <v>7680</v>
      </c>
      <c r="AC17" s="181">
        <v>44742</v>
      </c>
      <c r="AD17" s="190" t="s">
        <v>7690</v>
      </c>
      <c r="AE17" s="188">
        <v>11650000</v>
      </c>
      <c r="AF17" s="188" t="s">
        <v>7687</v>
      </c>
      <c r="AG17" s="188" t="s">
        <v>30</v>
      </c>
      <c r="AH17" s="188">
        <v>2</v>
      </c>
      <c r="AI17" s="188" t="s">
        <v>7689</v>
      </c>
      <c r="AJ17" s="188" t="s">
        <v>7688</v>
      </c>
      <c r="AK17" s="189">
        <v>44742</v>
      </c>
      <c r="AL17" s="190" t="s">
        <v>7694</v>
      </c>
      <c r="AM17" s="180">
        <v>562000</v>
      </c>
      <c r="AN17" s="180" t="s">
        <v>7691</v>
      </c>
      <c r="AO17" s="180" t="s">
        <v>30</v>
      </c>
      <c r="AP17" s="180">
        <v>2</v>
      </c>
      <c r="AQ17" s="180" t="s">
        <v>7693</v>
      </c>
      <c r="AR17" s="180" t="s">
        <v>7692</v>
      </c>
      <c r="AS17" s="181">
        <v>44742</v>
      </c>
      <c r="AT17" s="191" t="s">
        <v>7695</v>
      </c>
      <c r="AU17" s="188" t="s">
        <v>14</v>
      </c>
      <c r="AV17" s="188" t="s">
        <v>14</v>
      </c>
      <c r="AW17" s="188" t="s">
        <v>14</v>
      </c>
      <c r="AX17" s="188" t="s">
        <v>14</v>
      </c>
      <c r="AY17" s="188" t="s">
        <v>7613</v>
      </c>
      <c r="AZ17" s="188" t="s">
        <v>14</v>
      </c>
      <c r="BA17" s="189">
        <v>44742</v>
      </c>
      <c r="BB17" s="190" t="s">
        <v>7710</v>
      </c>
      <c r="BC17" s="180" t="s">
        <v>14</v>
      </c>
      <c r="BD17" s="180" t="s">
        <v>14</v>
      </c>
      <c r="BE17" s="180" t="s">
        <v>14</v>
      </c>
      <c r="BF17" s="180" t="s">
        <v>14</v>
      </c>
      <c r="BG17" s="180" t="s">
        <v>15</v>
      </c>
      <c r="BH17" s="180">
        <v>0</v>
      </c>
      <c r="BI17" s="181">
        <v>44742</v>
      </c>
      <c r="BJ17" s="191" t="s">
        <v>7698</v>
      </c>
      <c r="BK17" s="191">
        <v>14</v>
      </c>
      <c r="BL17" s="191" t="s">
        <v>7696</v>
      </c>
      <c r="BM17" s="191" t="s">
        <v>61</v>
      </c>
      <c r="BN17" s="191">
        <v>1</v>
      </c>
      <c r="BO17" s="191" t="s">
        <v>7697</v>
      </c>
      <c r="BP17" s="188" t="s">
        <v>1995</v>
      </c>
      <c r="BQ17" s="192">
        <v>44742</v>
      </c>
      <c r="BR17" s="190" t="s">
        <v>7711</v>
      </c>
      <c r="BS17" s="184" t="s">
        <v>14</v>
      </c>
      <c r="BT17" s="184" t="s">
        <v>14</v>
      </c>
      <c r="BU17" s="184" t="s">
        <v>14</v>
      </c>
      <c r="BV17" s="184" t="s">
        <v>14</v>
      </c>
      <c r="BW17" s="184" t="s">
        <v>15</v>
      </c>
      <c r="BX17" s="184">
        <v>0</v>
      </c>
      <c r="BY17" s="181">
        <v>44742</v>
      </c>
      <c r="BZ17" s="191" t="s">
        <v>7712</v>
      </c>
      <c r="CA17" s="191" t="s">
        <v>14</v>
      </c>
      <c r="CB17" s="191" t="s">
        <v>14</v>
      </c>
      <c r="CC17" s="191" t="s">
        <v>14</v>
      </c>
      <c r="CD17" s="191" t="s">
        <v>14</v>
      </c>
      <c r="CE17" s="191" t="s">
        <v>15</v>
      </c>
      <c r="CF17" s="191">
        <v>0</v>
      </c>
      <c r="CG17" s="192">
        <v>44742</v>
      </c>
      <c r="CH17" s="190" t="s">
        <v>9171</v>
      </c>
      <c r="CI17" s="191" t="e">
        <v>#N/A</v>
      </c>
      <c r="CJ17" s="191" t="e">
        <v>#N/A</v>
      </c>
      <c r="CK17" s="191" t="e">
        <v>#N/A</v>
      </c>
      <c r="CL17" s="191" t="e">
        <v>#N/A</v>
      </c>
      <c r="CM17" s="191" t="e">
        <v>#N/A</v>
      </c>
      <c r="CN17" s="191" t="e">
        <v>#N/A</v>
      </c>
      <c r="CO17" s="193" t="e">
        <v>#N/A</v>
      </c>
      <c r="CP17" s="191" t="s">
        <v>7713</v>
      </c>
      <c r="CQ17" s="184" t="s">
        <v>14</v>
      </c>
      <c r="CR17" s="184" t="s">
        <v>14</v>
      </c>
      <c r="CS17" s="184" t="s">
        <v>14</v>
      </c>
      <c r="CT17" s="184" t="s">
        <v>14</v>
      </c>
      <c r="CU17" s="184" t="s">
        <v>15</v>
      </c>
      <c r="CV17" s="184">
        <v>0</v>
      </c>
      <c r="CW17" s="181">
        <v>44742</v>
      </c>
      <c r="CX17" s="191" t="s">
        <v>7700</v>
      </c>
      <c r="CY17" s="188">
        <v>481000</v>
      </c>
      <c r="CZ17" s="188">
        <v>0</v>
      </c>
      <c r="DA17" s="188" t="s">
        <v>30</v>
      </c>
      <c r="DB17" s="188">
        <v>2</v>
      </c>
      <c r="DC17" s="188" t="s">
        <v>7630</v>
      </c>
      <c r="DD17" s="188">
        <v>0</v>
      </c>
      <c r="DE17" s="194">
        <v>44742</v>
      </c>
      <c r="DF17" s="190" t="s">
        <v>7701</v>
      </c>
      <c r="DG17" s="180">
        <v>0</v>
      </c>
      <c r="DH17" s="184">
        <v>0</v>
      </c>
      <c r="DI17" s="184" t="s">
        <v>30</v>
      </c>
      <c r="DJ17" s="184">
        <v>2</v>
      </c>
      <c r="DK17" s="184" t="s">
        <v>7630</v>
      </c>
      <c r="DL17" s="184">
        <v>0</v>
      </c>
      <c r="DM17" s="181">
        <v>44742</v>
      </c>
      <c r="DN17" s="191" t="s">
        <v>7702</v>
      </c>
      <c r="DO17" s="188">
        <v>18365000</v>
      </c>
      <c r="DP17" s="191">
        <v>0</v>
      </c>
      <c r="DQ17" s="191" t="s">
        <v>30</v>
      </c>
      <c r="DR17" s="191">
        <v>2</v>
      </c>
      <c r="DS17" s="191" t="s">
        <v>7630</v>
      </c>
      <c r="DT17" s="191">
        <v>0</v>
      </c>
      <c r="DU17" s="192">
        <v>44742</v>
      </c>
      <c r="DV17" s="190" t="s">
        <v>7703</v>
      </c>
      <c r="DW17" s="180">
        <v>481000</v>
      </c>
      <c r="DX17" s="184">
        <v>0</v>
      </c>
      <c r="DY17" s="184" t="s">
        <v>30</v>
      </c>
      <c r="DZ17" s="184">
        <v>2</v>
      </c>
      <c r="EA17" s="184" t="s">
        <v>7630</v>
      </c>
      <c r="EB17" s="184">
        <v>0</v>
      </c>
      <c r="EC17" s="181">
        <v>44742</v>
      </c>
      <c r="ED17" s="191" t="s">
        <v>7704</v>
      </c>
      <c r="EE17" s="188">
        <v>0</v>
      </c>
      <c r="EF17" s="191">
        <v>0</v>
      </c>
      <c r="EG17" s="191" t="s">
        <v>30</v>
      </c>
      <c r="EH17" s="191">
        <v>2</v>
      </c>
      <c r="EI17" s="191" t="s">
        <v>7630</v>
      </c>
      <c r="EJ17" s="191">
        <v>0</v>
      </c>
      <c r="EK17" s="192">
        <v>44742</v>
      </c>
      <c r="EL17" s="190" t="s">
        <v>7705</v>
      </c>
      <c r="EM17" s="180">
        <v>0</v>
      </c>
      <c r="EN17" s="184">
        <v>0</v>
      </c>
      <c r="EO17" s="184" t="s">
        <v>30</v>
      </c>
      <c r="EP17" s="184">
        <v>2</v>
      </c>
      <c r="EQ17" s="184" t="s">
        <v>7630</v>
      </c>
      <c r="ER17" s="184">
        <v>0</v>
      </c>
      <c r="ES17" s="181">
        <v>44742</v>
      </c>
      <c r="ET17" s="191" t="s">
        <v>7699</v>
      </c>
      <c r="EU17" s="191">
        <v>14</v>
      </c>
      <c r="EV17" s="191" t="s">
        <v>7696</v>
      </c>
      <c r="EW17" s="191" t="s">
        <v>61</v>
      </c>
      <c r="EX17" s="191">
        <v>1</v>
      </c>
      <c r="EY17" s="191" t="s">
        <v>7697</v>
      </c>
      <c r="EZ17" s="191" t="s">
        <v>1995</v>
      </c>
      <c r="FA17" s="192">
        <v>44742</v>
      </c>
      <c r="FB17" s="190" t="s">
        <v>7707</v>
      </c>
      <c r="FC17" s="184">
        <v>3</v>
      </c>
      <c r="FD17" s="184">
        <v>0</v>
      </c>
      <c r="FE17" s="184" t="s">
        <v>61</v>
      </c>
      <c r="FF17" s="184">
        <v>1</v>
      </c>
      <c r="FG17" s="184" t="s">
        <v>7706</v>
      </c>
      <c r="FH17" s="184">
        <v>0</v>
      </c>
      <c r="FI17" s="181">
        <v>44742</v>
      </c>
      <c r="FJ17" s="190" t="s">
        <v>7708</v>
      </c>
      <c r="FK17" s="191" t="s">
        <v>14</v>
      </c>
      <c r="FL17" s="191" t="s">
        <v>14</v>
      </c>
      <c r="FM17" s="191" t="s">
        <v>14</v>
      </c>
      <c r="FN17" s="191" t="s">
        <v>14</v>
      </c>
      <c r="FO17" s="191" t="s">
        <v>15</v>
      </c>
      <c r="FP17" s="188">
        <v>0</v>
      </c>
      <c r="FQ17" s="189">
        <v>44742</v>
      </c>
      <c r="FR17" s="190" t="s">
        <v>7709</v>
      </c>
      <c r="FS17" s="184" t="s">
        <v>14</v>
      </c>
      <c r="FT17" s="184" t="s">
        <v>14</v>
      </c>
      <c r="FU17" s="184" t="s">
        <v>14</v>
      </c>
      <c r="FV17" s="184" t="s">
        <v>14</v>
      </c>
      <c r="FW17" s="184" t="s">
        <v>15</v>
      </c>
      <c r="FX17" s="184">
        <v>0</v>
      </c>
      <c r="FY17" s="181">
        <v>44742</v>
      </c>
      <c r="FZ17" s="191" t="s">
        <v>4126</v>
      </c>
      <c r="GA17" s="191">
        <v>0</v>
      </c>
      <c r="GB17" s="191" t="s">
        <v>3966</v>
      </c>
      <c r="GC17" s="191" t="s">
        <v>30</v>
      </c>
      <c r="GD17" s="191">
        <v>2</v>
      </c>
      <c r="GE17" s="191" t="s">
        <v>14</v>
      </c>
      <c r="GF17" s="191" t="s">
        <v>14</v>
      </c>
      <c r="GG17" s="192">
        <v>44678</v>
      </c>
      <c r="GH17" s="190" t="s">
        <v>4132</v>
      </c>
      <c r="GI17" s="184">
        <v>0</v>
      </c>
      <c r="GJ17" s="184" t="s">
        <v>3966</v>
      </c>
      <c r="GK17" s="184" t="s">
        <v>30</v>
      </c>
      <c r="GL17" s="184">
        <v>2</v>
      </c>
      <c r="GM17" s="184" t="s">
        <v>14</v>
      </c>
      <c r="GN17" s="184" t="s">
        <v>14</v>
      </c>
      <c r="GO17" s="181">
        <v>44678</v>
      </c>
      <c r="GP17" s="191" t="s">
        <v>4127</v>
      </c>
      <c r="GQ17" s="191">
        <v>0</v>
      </c>
      <c r="GR17" s="191" t="s">
        <v>3966</v>
      </c>
      <c r="GS17" s="191" t="s">
        <v>30</v>
      </c>
      <c r="GT17" s="191">
        <v>2</v>
      </c>
      <c r="GU17" s="191" t="s">
        <v>14</v>
      </c>
      <c r="GV17" s="191" t="s">
        <v>14</v>
      </c>
      <c r="GW17" s="192">
        <v>44678</v>
      </c>
      <c r="GX17" s="190" t="s">
        <v>4133</v>
      </c>
      <c r="GY17" s="184">
        <v>0</v>
      </c>
      <c r="GZ17" s="184" t="s">
        <v>3966</v>
      </c>
      <c r="HA17" s="184" t="s">
        <v>30</v>
      </c>
      <c r="HB17" s="184">
        <v>2</v>
      </c>
      <c r="HC17" s="184" t="s">
        <v>14</v>
      </c>
      <c r="HD17" s="184" t="s">
        <v>14</v>
      </c>
      <c r="HE17" s="181">
        <v>44678</v>
      </c>
      <c r="HF17" s="191" t="s">
        <v>4125</v>
      </c>
      <c r="HG17" s="191">
        <v>0</v>
      </c>
      <c r="HH17" s="191" t="s">
        <v>3966</v>
      </c>
      <c r="HI17" s="191" t="s">
        <v>30</v>
      </c>
      <c r="HJ17" s="191">
        <v>2</v>
      </c>
      <c r="HK17" s="191" t="s">
        <v>14</v>
      </c>
      <c r="HL17" s="191" t="s">
        <v>14</v>
      </c>
      <c r="HM17" s="192">
        <v>44678</v>
      </c>
      <c r="HN17" s="190" t="s">
        <v>4131</v>
      </c>
      <c r="HO17" s="184">
        <v>1</v>
      </c>
      <c r="HP17" s="184" t="s">
        <v>3966</v>
      </c>
      <c r="HQ17" s="184" t="s">
        <v>30</v>
      </c>
      <c r="HR17" s="184">
        <v>2</v>
      </c>
      <c r="HS17" s="184" t="s">
        <v>14</v>
      </c>
      <c r="HT17" s="184" t="s">
        <v>14</v>
      </c>
      <c r="HU17" s="181">
        <v>44678</v>
      </c>
      <c r="HV17" s="191" t="s">
        <v>4128</v>
      </c>
      <c r="HW17" s="191">
        <v>0</v>
      </c>
      <c r="HX17" s="191" t="s">
        <v>3966</v>
      </c>
      <c r="HY17" s="191" t="s">
        <v>30</v>
      </c>
      <c r="HZ17" s="191">
        <v>2</v>
      </c>
      <c r="IA17" s="191" t="s">
        <v>14</v>
      </c>
      <c r="IB17" s="191" t="s">
        <v>14</v>
      </c>
      <c r="IC17" s="192">
        <v>44678</v>
      </c>
      <c r="ID17" s="190" t="s">
        <v>4130</v>
      </c>
      <c r="IE17" s="184">
        <v>3</v>
      </c>
      <c r="IF17" s="184" t="s">
        <v>3966</v>
      </c>
      <c r="IG17" s="184" t="s">
        <v>30</v>
      </c>
      <c r="IH17" s="184">
        <v>2</v>
      </c>
      <c r="II17" s="184" t="s">
        <v>14</v>
      </c>
      <c r="IJ17" s="184" t="s">
        <v>14</v>
      </c>
      <c r="IK17" s="181">
        <v>44678</v>
      </c>
      <c r="IL17" s="191" t="s">
        <v>4129</v>
      </c>
      <c r="IM17" s="191">
        <v>2</v>
      </c>
      <c r="IN17" s="191" t="s">
        <v>3966</v>
      </c>
      <c r="IO17" s="191" t="s">
        <v>30</v>
      </c>
      <c r="IP17" s="191">
        <v>2</v>
      </c>
      <c r="IQ17" s="191" t="s">
        <v>14</v>
      </c>
      <c r="IR17" s="191" t="s">
        <v>14</v>
      </c>
      <c r="IS17" s="192">
        <v>44678</v>
      </c>
    </row>
    <row r="18" spans="1:253" s="285" customFormat="1" ht="13" customHeight="1" x14ac:dyDescent="0.25">
      <c r="A18" s="285" t="s">
        <v>263</v>
      </c>
      <c r="B18" s="285" t="s">
        <v>8639</v>
      </c>
      <c r="C18" s="285" t="s">
        <v>264</v>
      </c>
      <c r="D18" s="285" t="s">
        <v>265</v>
      </c>
      <c r="E18" s="285" t="s">
        <v>8107</v>
      </c>
      <c r="F18" s="285" t="s">
        <v>7810</v>
      </c>
      <c r="G18" s="179">
        <v>27600000</v>
      </c>
      <c r="H18" s="180" t="s">
        <v>7280</v>
      </c>
      <c r="I18" s="180" t="s">
        <v>30</v>
      </c>
      <c r="J18" s="180">
        <v>2</v>
      </c>
      <c r="K18" s="180" t="s">
        <v>7809</v>
      </c>
      <c r="L18" s="180" t="s">
        <v>7808</v>
      </c>
      <c r="M18" s="181">
        <v>44742</v>
      </c>
      <c r="N18" s="190" t="s">
        <v>2116</v>
      </c>
      <c r="O18" s="182">
        <v>440640</v>
      </c>
      <c r="P18" s="182" t="s">
        <v>2113</v>
      </c>
      <c r="Q18" s="182" t="s">
        <v>61</v>
      </c>
      <c r="R18" s="182">
        <v>1</v>
      </c>
      <c r="S18" s="182" t="s">
        <v>2115</v>
      </c>
      <c r="T18" s="182" t="s">
        <v>2114</v>
      </c>
      <c r="U18" s="183">
        <v>44346</v>
      </c>
      <c r="V18" s="190" t="s">
        <v>7846</v>
      </c>
      <c r="W18" s="180">
        <v>27600000</v>
      </c>
      <c r="X18" s="180" t="s">
        <v>7843</v>
      </c>
      <c r="Y18" s="180" t="s">
        <v>30</v>
      </c>
      <c r="Z18" s="180">
        <v>2</v>
      </c>
      <c r="AA18" s="180" t="s">
        <v>7845</v>
      </c>
      <c r="AB18" s="180" t="s">
        <v>7844</v>
      </c>
      <c r="AC18" s="181">
        <v>44742</v>
      </c>
      <c r="AD18" s="190" t="s">
        <v>7848</v>
      </c>
      <c r="AE18" s="188">
        <v>13771000</v>
      </c>
      <c r="AF18" s="188" t="s">
        <v>7843</v>
      </c>
      <c r="AG18" s="188" t="s">
        <v>30</v>
      </c>
      <c r="AH18" s="188">
        <v>2</v>
      </c>
      <c r="AI18" s="188" t="s">
        <v>7847</v>
      </c>
      <c r="AJ18" s="188" t="s">
        <v>7844</v>
      </c>
      <c r="AK18" s="189">
        <v>44742</v>
      </c>
      <c r="AL18" s="190" t="s">
        <v>7851</v>
      </c>
      <c r="AM18" s="180">
        <v>1944000</v>
      </c>
      <c r="AN18" s="180" t="s">
        <v>7481</v>
      </c>
      <c r="AO18" s="180" t="s">
        <v>30</v>
      </c>
      <c r="AP18" s="180">
        <v>2</v>
      </c>
      <c r="AQ18" s="180" t="s">
        <v>7850</v>
      </c>
      <c r="AR18" s="180" t="s">
        <v>7849</v>
      </c>
      <c r="AS18" s="181">
        <v>44742</v>
      </c>
      <c r="AT18" s="191" t="s">
        <v>909</v>
      </c>
      <c r="AU18" s="188">
        <v>150</v>
      </c>
      <c r="AV18" s="188" t="s">
        <v>907</v>
      </c>
      <c r="AW18" s="188" t="s">
        <v>30</v>
      </c>
      <c r="AX18" s="188">
        <v>2</v>
      </c>
      <c r="AY18" s="188" t="s">
        <v>908</v>
      </c>
      <c r="AZ18" s="188" t="s">
        <v>187</v>
      </c>
      <c r="BA18" s="189">
        <v>43584</v>
      </c>
      <c r="BB18" s="190" t="s">
        <v>993</v>
      </c>
      <c r="BC18" s="180" t="s">
        <v>14</v>
      </c>
      <c r="BD18" s="180" t="s">
        <v>990</v>
      </c>
      <c r="BE18" s="180" t="s">
        <v>14</v>
      </c>
      <c r="BF18" s="180" t="s">
        <v>14</v>
      </c>
      <c r="BG18" s="180" t="s">
        <v>992</v>
      </c>
      <c r="BH18" s="180" t="s">
        <v>991</v>
      </c>
      <c r="BI18" s="181">
        <v>43642</v>
      </c>
      <c r="BJ18" s="191" t="s">
        <v>7853</v>
      </c>
      <c r="BK18" s="191">
        <v>364</v>
      </c>
      <c r="BL18" s="191" t="s">
        <v>7791</v>
      </c>
      <c r="BM18" s="191" t="s">
        <v>61</v>
      </c>
      <c r="BN18" s="191">
        <v>1</v>
      </c>
      <c r="BO18" s="191" t="s">
        <v>7852</v>
      </c>
      <c r="BP18" s="188" t="s">
        <v>1995</v>
      </c>
      <c r="BQ18" s="192">
        <v>44742</v>
      </c>
      <c r="BR18" s="190" t="s">
        <v>1113</v>
      </c>
      <c r="BS18" s="184" t="s">
        <v>14</v>
      </c>
      <c r="BT18" s="184" t="s">
        <v>14</v>
      </c>
      <c r="BU18" s="184" t="s">
        <v>14</v>
      </c>
      <c r="BV18" s="184" t="s">
        <v>14</v>
      </c>
      <c r="BW18" s="184" t="s">
        <v>1112</v>
      </c>
      <c r="BX18" s="184" t="s">
        <v>14</v>
      </c>
      <c r="BY18" s="181">
        <v>43697</v>
      </c>
      <c r="BZ18" s="191" t="s">
        <v>1114</v>
      </c>
      <c r="CA18" s="191" t="s">
        <v>14</v>
      </c>
      <c r="CB18" s="191" t="s">
        <v>14</v>
      </c>
      <c r="CC18" s="191" t="s">
        <v>14</v>
      </c>
      <c r="CD18" s="191" t="s">
        <v>14</v>
      </c>
      <c r="CE18" s="191" t="s">
        <v>1112</v>
      </c>
      <c r="CF18" s="191" t="s">
        <v>14</v>
      </c>
      <c r="CG18" s="192">
        <v>43697</v>
      </c>
      <c r="CH18" s="190" t="s">
        <v>9172</v>
      </c>
      <c r="CI18" s="191" t="e">
        <v>#N/A</v>
      </c>
      <c r="CJ18" s="191" t="e">
        <v>#N/A</v>
      </c>
      <c r="CK18" s="191" t="e">
        <v>#N/A</v>
      </c>
      <c r="CL18" s="191" t="e">
        <v>#N/A</v>
      </c>
      <c r="CM18" s="191" t="e">
        <v>#N/A</v>
      </c>
      <c r="CN18" s="191" t="e">
        <v>#N/A</v>
      </c>
      <c r="CO18" s="193" t="e">
        <v>#N/A</v>
      </c>
      <c r="CP18" s="191" t="s">
        <v>1115</v>
      </c>
      <c r="CQ18" s="184" t="s">
        <v>14</v>
      </c>
      <c r="CR18" s="184" t="s">
        <v>14</v>
      </c>
      <c r="CS18" s="184" t="s">
        <v>14</v>
      </c>
      <c r="CT18" s="184" t="s">
        <v>14</v>
      </c>
      <c r="CU18" s="184" t="s">
        <v>1112</v>
      </c>
      <c r="CV18" s="184" t="s">
        <v>14</v>
      </c>
      <c r="CW18" s="181">
        <v>43697</v>
      </c>
      <c r="CX18" s="191" t="s">
        <v>7854</v>
      </c>
      <c r="CY18" s="188">
        <v>11688000</v>
      </c>
      <c r="CZ18" s="188" t="s">
        <v>7843</v>
      </c>
      <c r="DA18" s="188" t="s">
        <v>30</v>
      </c>
      <c r="DB18" s="188">
        <v>2</v>
      </c>
      <c r="DC18" s="188" t="s">
        <v>7859</v>
      </c>
      <c r="DD18" s="188" t="s">
        <v>7844</v>
      </c>
      <c r="DE18" s="194">
        <v>44742</v>
      </c>
      <c r="DF18" s="190" t="s">
        <v>7856</v>
      </c>
      <c r="DG18" s="180">
        <v>13829000</v>
      </c>
      <c r="DH18" s="184" t="s">
        <v>7843</v>
      </c>
      <c r="DI18" s="184" t="s">
        <v>30</v>
      </c>
      <c r="DJ18" s="184">
        <v>2</v>
      </c>
      <c r="DK18" s="184" t="s">
        <v>7855</v>
      </c>
      <c r="DL18" s="184" t="s">
        <v>7844</v>
      </c>
      <c r="DM18" s="181">
        <v>44742</v>
      </c>
      <c r="DN18" s="191" t="s">
        <v>7858</v>
      </c>
      <c r="DO18" s="188">
        <v>2082000</v>
      </c>
      <c r="DP18" s="191" t="s">
        <v>7843</v>
      </c>
      <c r="DQ18" s="191" t="s">
        <v>30</v>
      </c>
      <c r="DR18" s="191">
        <v>2</v>
      </c>
      <c r="DS18" s="191" t="s">
        <v>7857</v>
      </c>
      <c r="DT18" s="191" t="s">
        <v>7844</v>
      </c>
      <c r="DU18" s="192">
        <v>44742</v>
      </c>
      <c r="DV18" s="190" t="s">
        <v>7860</v>
      </c>
      <c r="DW18" s="180">
        <v>9070000</v>
      </c>
      <c r="DX18" s="184" t="s">
        <v>7843</v>
      </c>
      <c r="DY18" s="184" t="s">
        <v>30</v>
      </c>
      <c r="DZ18" s="184">
        <v>2</v>
      </c>
      <c r="EA18" s="184" t="s">
        <v>7859</v>
      </c>
      <c r="EB18" s="184" t="s">
        <v>7844</v>
      </c>
      <c r="EC18" s="181">
        <v>44742</v>
      </c>
      <c r="ED18" s="191" t="s">
        <v>7862</v>
      </c>
      <c r="EE18" s="188">
        <v>2618000</v>
      </c>
      <c r="EF18" s="191" t="s">
        <v>7843</v>
      </c>
      <c r="EG18" s="191" t="s">
        <v>30</v>
      </c>
      <c r="EH18" s="191">
        <v>2</v>
      </c>
      <c r="EI18" s="191" t="s">
        <v>7861</v>
      </c>
      <c r="EJ18" s="191" t="s">
        <v>7844</v>
      </c>
      <c r="EK18" s="192">
        <v>44742</v>
      </c>
      <c r="EL18" s="190" t="s">
        <v>2119</v>
      </c>
      <c r="EM18" s="180">
        <v>0</v>
      </c>
      <c r="EN18" s="184" t="s">
        <v>2117</v>
      </c>
      <c r="EO18" s="184" t="s">
        <v>61</v>
      </c>
      <c r="EP18" s="184">
        <v>1</v>
      </c>
      <c r="EQ18" s="184" t="s">
        <v>2118</v>
      </c>
      <c r="ER18" s="184" t="s">
        <v>2114</v>
      </c>
      <c r="ES18" s="181">
        <v>44347</v>
      </c>
      <c r="ET18" s="191" t="s">
        <v>1979</v>
      </c>
      <c r="EU18" s="191">
        <v>530</v>
      </c>
      <c r="EV18" s="191" t="s">
        <v>1977</v>
      </c>
      <c r="EW18" s="191" t="s">
        <v>30</v>
      </c>
      <c r="EX18" s="191">
        <v>2</v>
      </c>
      <c r="EY18" s="191" t="s">
        <v>1978</v>
      </c>
      <c r="EZ18" s="191" t="s">
        <v>187</v>
      </c>
      <c r="FA18" s="192">
        <v>44281</v>
      </c>
      <c r="FB18" s="190" t="s">
        <v>7864</v>
      </c>
      <c r="FC18" s="184">
        <v>3</v>
      </c>
      <c r="FD18" s="184" t="s">
        <v>7481</v>
      </c>
      <c r="FE18" s="184" t="s">
        <v>30</v>
      </c>
      <c r="FF18" s="184">
        <v>2</v>
      </c>
      <c r="FG18" s="184" t="s">
        <v>7863</v>
      </c>
      <c r="FH18" s="184" t="s">
        <v>7849</v>
      </c>
      <c r="FI18" s="181">
        <v>44742</v>
      </c>
      <c r="FJ18" s="190" t="s">
        <v>266</v>
      </c>
      <c r="FK18" s="191" t="s">
        <v>14</v>
      </c>
      <c r="FL18" s="191">
        <v>0</v>
      </c>
      <c r="FM18" s="191" t="s">
        <v>30</v>
      </c>
      <c r="FN18" s="191">
        <v>2</v>
      </c>
      <c r="FO18" s="191">
        <v>0</v>
      </c>
      <c r="FP18" s="188">
        <v>0</v>
      </c>
      <c r="FQ18" s="189">
        <v>43509</v>
      </c>
      <c r="FR18" s="190" t="s">
        <v>1116</v>
      </c>
      <c r="FS18" s="184" t="s">
        <v>14</v>
      </c>
      <c r="FT18" s="184" t="s">
        <v>14</v>
      </c>
      <c r="FU18" s="184" t="s">
        <v>14</v>
      </c>
      <c r="FV18" s="184" t="s">
        <v>14</v>
      </c>
      <c r="FW18" s="184" t="s">
        <v>1112</v>
      </c>
      <c r="FX18" s="184" t="s">
        <v>14</v>
      </c>
      <c r="FY18" s="181">
        <v>43697</v>
      </c>
      <c r="FZ18" s="191" t="s">
        <v>4404</v>
      </c>
      <c r="GA18" s="191">
        <v>1</v>
      </c>
      <c r="GB18" s="191" t="s">
        <v>3966</v>
      </c>
      <c r="GC18" s="191" t="s">
        <v>30</v>
      </c>
      <c r="GD18" s="191">
        <v>2</v>
      </c>
      <c r="GE18" s="191" t="s">
        <v>14</v>
      </c>
      <c r="GF18" s="191" t="s">
        <v>14</v>
      </c>
      <c r="GG18" s="192">
        <v>44691</v>
      </c>
      <c r="GH18" s="190" t="s">
        <v>4410</v>
      </c>
      <c r="GI18" s="184">
        <v>3</v>
      </c>
      <c r="GJ18" s="184" t="s">
        <v>3966</v>
      </c>
      <c r="GK18" s="184" t="s">
        <v>30</v>
      </c>
      <c r="GL18" s="184">
        <v>2</v>
      </c>
      <c r="GM18" s="184" t="s">
        <v>14</v>
      </c>
      <c r="GN18" s="184" t="s">
        <v>14</v>
      </c>
      <c r="GO18" s="181">
        <v>44691</v>
      </c>
      <c r="GP18" s="191" t="s">
        <v>4405</v>
      </c>
      <c r="GQ18" s="191">
        <v>3</v>
      </c>
      <c r="GR18" s="191" t="s">
        <v>3966</v>
      </c>
      <c r="GS18" s="191" t="s">
        <v>30</v>
      </c>
      <c r="GT18" s="191">
        <v>2</v>
      </c>
      <c r="GU18" s="191" t="s">
        <v>14</v>
      </c>
      <c r="GV18" s="191" t="s">
        <v>14</v>
      </c>
      <c r="GW18" s="192">
        <v>44691</v>
      </c>
      <c r="GX18" s="190" t="s">
        <v>4411</v>
      </c>
      <c r="GY18" s="184">
        <v>2</v>
      </c>
      <c r="GZ18" s="184" t="s">
        <v>3966</v>
      </c>
      <c r="HA18" s="184" t="s">
        <v>30</v>
      </c>
      <c r="HB18" s="184">
        <v>2</v>
      </c>
      <c r="HC18" s="184" t="s">
        <v>14</v>
      </c>
      <c r="HD18" s="184" t="s">
        <v>14</v>
      </c>
      <c r="HE18" s="181">
        <v>44691</v>
      </c>
      <c r="HF18" s="191" t="s">
        <v>4403</v>
      </c>
      <c r="HG18" s="191">
        <v>0</v>
      </c>
      <c r="HH18" s="191" t="s">
        <v>3966</v>
      </c>
      <c r="HI18" s="191" t="s">
        <v>30</v>
      </c>
      <c r="HJ18" s="191">
        <v>2</v>
      </c>
      <c r="HK18" s="191" t="s">
        <v>14</v>
      </c>
      <c r="HL18" s="191" t="s">
        <v>14</v>
      </c>
      <c r="HM18" s="192">
        <v>44691</v>
      </c>
      <c r="HN18" s="190" t="s">
        <v>4409</v>
      </c>
      <c r="HO18" s="184">
        <v>2</v>
      </c>
      <c r="HP18" s="184" t="s">
        <v>3966</v>
      </c>
      <c r="HQ18" s="184" t="s">
        <v>30</v>
      </c>
      <c r="HR18" s="184">
        <v>2</v>
      </c>
      <c r="HS18" s="184" t="s">
        <v>14</v>
      </c>
      <c r="HT18" s="184" t="s">
        <v>14</v>
      </c>
      <c r="HU18" s="181">
        <v>44691</v>
      </c>
      <c r="HV18" s="191" t="s">
        <v>4406</v>
      </c>
      <c r="HW18" s="191">
        <v>3</v>
      </c>
      <c r="HX18" s="191" t="s">
        <v>3966</v>
      </c>
      <c r="HY18" s="191" t="s">
        <v>30</v>
      </c>
      <c r="HZ18" s="191">
        <v>2</v>
      </c>
      <c r="IA18" s="191" t="s">
        <v>14</v>
      </c>
      <c r="IB18" s="191" t="s">
        <v>14</v>
      </c>
      <c r="IC18" s="192">
        <v>44691</v>
      </c>
      <c r="ID18" s="190" t="s">
        <v>4408</v>
      </c>
      <c r="IE18" s="184">
        <v>1</v>
      </c>
      <c r="IF18" s="184" t="s">
        <v>3966</v>
      </c>
      <c r="IG18" s="184" t="s">
        <v>30</v>
      </c>
      <c r="IH18" s="184">
        <v>2</v>
      </c>
      <c r="II18" s="184" t="s">
        <v>14</v>
      </c>
      <c r="IJ18" s="184" t="s">
        <v>14</v>
      </c>
      <c r="IK18" s="181">
        <v>44691</v>
      </c>
      <c r="IL18" s="191" t="s">
        <v>4407</v>
      </c>
      <c r="IM18" s="191">
        <v>2</v>
      </c>
      <c r="IN18" s="191" t="s">
        <v>3966</v>
      </c>
      <c r="IO18" s="191" t="s">
        <v>30</v>
      </c>
      <c r="IP18" s="191">
        <v>2</v>
      </c>
      <c r="IQ18" s="191" t="s">
        <v>14</v>
      </c>
      <c r="IR18" s="191" t="s">
        <v>14</v>
      </c>
      <c r="IS18" s="192">
        <v>44691</v>
      </c>
    </row>
    <row r="19" spans="1:253" s="285" customFormat="1" ht="13" customHeight="1" x14ac:dyDescent="0.25">
      <c r="A19" s="285" t="s">
        <v>267</v>
      </c>
      <c r="B19" s="285" t="s">
        <v>8627</v>
      </c>
      <c r="C19" s="285" t="s">
        <v>268</v>
      </c>
      <c r="D19" s="285" t="s">
        <v>265</v>
      </c>
      <c r="E19" s="285" t="s">
        <v>8107</v>
      </c>
      <c r="F19" s="285" t="s">
        <v>1728</v>
      </c>
      <c r="G19" s="179">
        <v>25876000</v>
      </c>
      <c r="H19" s="180" t="s">
        <v>1651</v>
      </c>
      <c r="I19" s="180" t="s">
        <v>30</v>
      </c>
      <c r="J19" s="180">
        <v>2</v>
      </c>
      <c r="K19" s="180" t="s">
        <v>1727</v>
      </c>
      <c r="L19" s="180" t="s">
        <v>1726</v>
      </c>
      <c r="M19" s="181">
        <v>44165</v>
      </c>
      <c r="N19" s="190" t="s">
        <v>1124</v>
      </c>
      <c r="O19" s="182">
        <v>34263</v>
      </c>
      <c r="P19" s="182" t="s">
        <v>1121</v>
      </c>
      <c r="Q19" s="182" t="s">
        <v>61</v>
      </c>
      <c r="R19" s="182">
        <v>1</v>
      </c>
      <c r="S19" s="182" t="s">
        <v>1123</v>
      </c>
      <c r="T19" s="182" t="s">
        <v>1122</v>
      </c>
      <c r="U19" s="183">
        <v>43697</v>
      </c>
      <c r="V19" s="190" t="s">
        <v>2437</v>
      </c>
      <c r="W19" s="180">
        <v>3112000</v>
      </c>
      <c r="X19" s="180" t="s">
        <v>2428</v>
      </c>
      <c r="Y19" s="180" t="s">
        <v>61</v>
      </c>
      <c r="Z19" s="180">
        <v>1</v>
      </c>
      <c r="AA19" s="180" t="s">
        <v>2436</v>
      </c>
      <c r="AB19" s="180" t="s">
        <v>2429</v>
      </c>
      <c r="AC19" s="181">
        <v>44495</v>
      </c>
      <c r="AD19" s="190" t="s">
        <v>2439</v>
      </c>
      <c r="AE19" s="188">
        <v>1200000</v>
      </c>
      <c r="AF19" s="188" t="s">
        <v>2428</v>
      </c>
      <c r="AG19" s="188" t="s">
        <v>61</v>
      </c>
      <c r="AH19" s="188">
        <v>1</v>
      </c>
      <c r="AI19" s="188" t="s">
        <v>2438</v>
      </c>
      <c r="AJ19" s="188" t="s">
        <v>2429</v>
      </c>
      <c r="AK19" s="189">
        <v>44495</v>
      </c>
      <c r="AL19" s="190" t="s">
        <v>2427</v>
      </c>
      <c r="AM19" s="180">
        <v>580000</v>
      </c>
      <c r="AN19" s="180" t="s">
        <v>2424</v>
      </c>
      <c r="AO19" s="180" t="s">
        <v>61</v>
      </c>
      <c r="AP19" s="180">
        <v>1</v>
      </c>
      <c r="AQ19" s="180" t="s">
        <v>2426</v>
      </c>
      <c r="AR19" s="180" t="s">
        <v>2425</v>
      </c>
      <c r="AS19" s="181">
        <v>44474</v>
      </c>
      <c r="AT19" s="191" t="s">
        <v>1120</v>
      </c>
      <c r="AU19" s="188" t="s">
        <v>14</v>
      </c>
      <c r="AV19" s="188" t="s">
        <v>1108</v>
      </c>
      <c r="AW19" s="188" t="s">
        <v>14</v>
      </c>
      <c r="AX19" s="188" t="s">
        <v>14</v>
      </c>
      <c r="AY19" s="188" t="s">
        <v>1119</v>
      </c>
      <c r="AZ19" s="188" t="s">
        <v>1108</v>
      </c>
      <c r="BA19" s="189">
        <v>43697</v>
      </c>
      <c r="BB19" s="190" t="s">
        <v>1118</v>
      </c>
      <c r="BC19" s="180" t="s">
        <v>14</v>
      </c>
      <c r="BD19" s="180" t="s">
        <v>1108</v>
      </c>
      <c r="BE19" s="180" t="s">
        <v>14</v>
      </c>
      <c r="BF19" s="180" t="s">
        <v>14</v>
      </c>
      <c r="BG19" s="180" t="s">
        <v>1117</v>
      </c>
      <c r="BH19" s="180" t="s">
        <v>1108</v>
      </c>
      <c r="BI19" s="181">
        <v>43697</v>
      </c>
      <c r="BJ19" s="191" t="s">
        <v>2480</v>
      </c>
      <c r="BK19" s="191">
        <v>212</v>
      </c>
      <c r="BL19" s="191" t="s">
        <v>2479</v>
      </c>
      <c r="BM19" s="191" t="s">
        <v>61</v>
      </c>
      <c r="BN19" s="191">
        <v>1</v>
      </c>
      <c r="BO19" s="191" t="s">
        <v>2477</v>
      </c>
      <c r="BP19" s="188" t="s">
        <v>1995</v>
      </c>
      <c r="BQ19" s="192">
        <v>44522</v>
      </c>
      <c r="BR19" s="190" t="s">
        <v>269</v>
      </c>
      <c r="BS19" s="184" t="s">
        <v>14</v>
      </c>
      <c r="BT19" s="184">
        <v>0</v>
      </c>
      <c r="BU19" s="184" t="s">
        <v>30</v>
      </c>
      <c r="BV19" s="184">
        <v>2</v>
      </c>
      <c r="BW19" s="184">
        <v>0</v>
      </c>
      <c r="BX19" s="184">
        <v>0</v>
      </c>
      <c r="BY19" s="181">
        <v>43509</v>
      </c>
      <c r="BZ19" s="191" t="s">
        <v>270</v>
      </c>
      <c r="CA19" s="191" t="s">
        <v>14</v>
      </c>
      <c r="CB19" s="191">
        <v>0</v>
      </c>
      <c r="CC19" s="191" t="s">
        <v>14</v>
      </c>
      <c r="CD19" s="191" t="s">
        <v>14</v>
      </c>
      <c r="CE19" s="191">
        <v>0</v>
      </c>
      <c r="CF19" s="191">
        <v>0</v>
      </c>
      <c r="CG19" s="192">
        <v>43509</v>
      </c>
      <c r="CH19" s="190" t="s">
        <v>9173</v>
      </c>
      <c r="CI19" s="191" t="e">
        <v>#N/A</v>
      </c>
      <c r="CJ19" s="191" t="e">
        <v>#N/A</v>
      </c>
      <c r="CK19" s="191" t="e">
        <v>#N/A</v>
      </c>
      <c r="CL19" s="191" t="e">
        <v>#N/A</v>
      </c>
      <c r="CM19" s="191" t="e">
        <v>#N/A</v>
      </c>
      <c r="CN19" s="191" t="e">
        <v>#N/A</v>
      </c>
      <c r="CO19" s="193" t="e">
        <v>#N/A</v>
      </c>
      <c r="CP19" s="191" t="s">
        <v>274</v>
      </c>
      <c r="CQ19" s="184">
        <v>5.2</v>
      </c>
      <c r="CR19" s="184" t="s">
        <v>271</v>
      </c>
      <c r="CS19" s="184" t="s">
        <v>30</v>
      </c>
      <c r="CT19" s="184">
        <v>2</v>
      </c>
      <c r="CU19" s="184" t="s">
        <v>273</v>
      </c>
      <c r="CV19" s="184" t="s">
        <v>272</v>
      </c>
      <c r="CW19" s="181">
        <v>43509</v>
      </c>
      <c r="CX19" s="191" t="s">
        <v>2430</v>
      </c>
      <c r="CY19" s="188">
        <v>1201000</v>
      </c>
      <c r="CZ19" s="188" t="s">
        <v>2428</v>
      </c>
      <c r="DA19" s="188" t="s">
        <v>61</v>
      </c>
      <c r="DB19" s="188">
        <v>1</v>
      </c>
      <c r="DC19" s="188" t="s">
        <v>2118</v>
      </c>
      <c r="DD19" s="188" t="s">
        <v>2429</v>
      </c>
      <c r="DE19" s="194">
        <v>44474</v>
      </c>
      <c r="DF19" s="190" t="s">
        <v>2431</v>
      </c>
      <c r="DG19" s="180">
        <v>1912000</v>
      </c>
      <c r="DH19" s="184" t="s">
        <v>2428</v>
      </c>
      <c r="DI19" s="184" t="s">
        <v>61</v>
      </c>
      <c r="DJ19" s="184">
        <v>1</v>
      </c>
      <c r="DK19" s="184" t="s">
        <v>2118</v>
      </c>
      <c r="DL19" s="184" t="s">
        <v>2429</v>
      </c>
      <c r="DM19" s="181">
        <v>44474</v>
      </c>
      <c r="DN19" s="191" t="s">
        <v>2432</v>
      </c>
      <c r="DO19" s="188">
        <v>0</v>
      </c>
      <c r="DP19" s="191" t="s">
        <v>2428</v>
      </c>
      <c r="DQ19" s="191" t="s">
        <v>61</v>
      </c>
      <c r="DR19" s="191">
        <v>1</v>
      </c>
      <c r="DS19" s="191" t="s">
        <v>2118</v>
      </c>
      <c r="DT19" s="191" t="s">
        <v>2429</v>
      </c>
      <c r="DU19" s="192">
        <v>44474</v>
      </c>
      <c r="DV19" s="190" t="s">
        <v>2433</v>
      </c>
      <c r="DW19" s="180">
        <v>917000</v>
      </c>
      <c r="DX19" s="184" t="s">
        <v>2428</v>
      </c>
      <c r="DY19" s="184" t="s">
        <v>61</v>
      </c>
      <c r="DZ19" s="184">
        <v>1</v>
      </c>
      <c r="EA19" s="184" t="s">
        <v>2118</v>
      </c>
      <c r="EB19" s="184" t="s">
        <v>2429</v>
      </c>
      <c r="EC19" s="181">
        <v>44474</v>
      </c>
      <c r="ED19" s="191" t="s">
        <v>2434</v>
      </c>
      <c r="EE19" s="188">
        <v>284000</v>
      </c>
      <c r="EF19" s="191" t="s">
        <v>2428</v>
      </c>
      <c r="EG19" s="191" t="s">
        <v>61</v>
      </c>
      <c r="EH19" s="191">
        <v>1</v>
      </c>
      <c r="EI19" s="191" t="s">
        <v>2118</v>
      </c>
      <c r="EJ19" s="191" t="s">
        <v>2429</v>
      </c>
      <c r="EK19" s="192">
        <v>44474</v>
      </c>
      <c r="EL19" s="190" t="s">
        <v>2435</v>
      </c>
      <c r="EM19" s="180">
        <v>0</v>
      </c>
      <c r="EN19" s="184" t="s">
        <v>2428</v>
      </c>
      <c r="EO19" s="184" t="s">
        <v>61</v>
      </c>
      <c r="EP19" s="184">
        <v>1</v>
      </c>
      <c r="EQ19" s="184" t="s">
        <v>2118</v>
      </c>
      <c r="ER19" s="184" t="s">
        <v>2429</v>
      </c>
      <c r="ES19" s="181">
        <v>44474</v>
      </c>
      <c r="ET19" s="191" t="s">
        <v>1980</v>
      </c>
      <c r="EU19" s="191">
        <v>530</v>
      </c>
      <c r="EV19" s="191" t="s">
        <v>1977</v>
      </c>
      <c r="EW19" s="191" t="s">
        <v>30</v>
      </c>
      <c r="EX19" s="191">
        <v>2</v>
      </c>
      <c r="EY19" s="191" t="s">
        <v>1978</v>
      </c>
      <c r="EZ19" s="191" t="s">
        <v>187</v>
      </c>
      <c r="FA19" s="192">
        <v>44281</v>
      </c>
      <c r="FB19" s="190" t="s">
        <v>911</v>
      </c>
      <c r="FC19" s="184">
        <v>5</v>
      </c>
      <c r="FD19" s="184" t="s">
        <v>14</v>
      </c>
      <c r="FE19" s="184" t="s">
        <v>61</v>
      </c>
      <c r="FF19" s="184">
        <v>1</v>
      </c>
      <c r="FG19" s="184" t="s">
        <v>910</v>
      </c>
      <c r="FH19" s="184" t="s">
        <v>14</v>
      </c>
      <c r="FI19" s="181">
        <v>43584</v>
      </c>
      <c r="FJ19" s="190" t="s">
        <v>275</v>
      </c>
      <c r="FK19" s="191" t="s">
        <v>14</v>
      </c>
      <c r="FL19" s="191">
        <v>0</v>
      </c>
      <c r="FM19" s="191" t="s">
        <v>30</v>
      </c>
      <c r="FN19" s="191">
        <v>2</v>
      </c>
      <c r="FO19" s="191">
        <v>0</v>
      </c>
      <c r="FP19" s="188">
        <v>0</v>
      </c>
      <c r="FQ19" s="189">
        <v>43509</v>
      </c>
      <c r="FR19" s="190" t="s">
        <v>276</v>
      </c>
      <c r="FS19" s="184" t="s">
        <v>14</v>
      </c>
      <c r="FT19" s="184">
        <v>0</v>
      </c>
      <c r="FU19" s="184" t="s">
        <v>30</v>
      </c>
      <c r="FV19" s="184">
        <v>2</v>
      </c>
      <c r="FW19" s="184">
        <v>0</v>
      </c>
      <c r="FX19" s="184">
        <v>0</v>
      </c>
      <c r="FY19" s="181">
        <v>43509</v>
      </c>
      <c r="FZ19" s="191" t="s">
        <v>4413</v>
      </c>
      <c r="GA19" s="191">
        <v>1</v>
      </c>
      <c r="GB19" s="191" t="s">
        <v>3966</v>
      </c>
      <c r="GC19" s="191" t="s">
        <v>30</v>
      </c>
      <c r="GD19" s="191">
        <v>2</v>
      </c>
      <c r="GE19" s="191" t="s">
        <v>14</v>
      </c>
      <c r="GF19" s="191" t="s">
        <v>14</v>
      </c>
      <c r="GG19" s="192">
        <v>44691</v>
      </c>
      <c r="GH19" s="190" t="s">
        <v>4419</v>
      </c>
      <c r="GI19" s="184">
        <v>3</v>
      </c>
      <c r="GJ19" s="184" t="s">
        <v>3966</v>
      </c>
      <c r="GK19" s="184" t="s">
        <v>30</v>
      </c>
      <c r="GL19" s="184">
        <v>2</v>
      </c>
      <c r="GM19" s="184" t="s">
        <v>14</v>
      </c>
      <c r="GN19" s="184" t="s">
        <v>14</v>
      </c>
      <c r="GO19" s="181">
        <v>44691</v>
      </c>
      <c r="GP19" s="191" t="s">
        <v>4414</v>
      </c>
      <c r="GQ19" s="191">
        <v>1</v>
      </c>
      <c r="GR19" s="191" t="s">
        <v>3966</v>
      </c>
      <c r="GS19" s="191" t="s">
        <v>30</v>
      </c>
      <c r="GT19" s="191">
        <v>2</v>
      </c>
      <c r="GU19" s="191" t="s">
        <v>14</v>
      </c>
      <c r="GV19" s="191" t="s">
        <v>14</v>
      </c>
      <c r="GW19" s="192">
        <v>44691</v>
      </c>
      <c r="GX19" s="190" t="s">
        <v>4420</v>
      </c>
      <c r="GY19" s="184">
        <v>2</v>
      </c>
      <c r="GZ19" s="184" t="s">
        <v>3966</v>
      </c>
      <c r="HA19" s="184" t="s">
        <v>30</v>
      </c>
      <c r="HB19" s="184">
        <v>2</v>
      </c>
      <c r="HC19" s="184" t="s">
        <v>14</v>
      </c>
      <c r="HD19" s="184" t="s">
        <v>14</v>
      </c>
      <c r="HE19" s="181">
        <v>44691</v>
      </c>
      <c r="HF19" s="191" t="s">
        <v>4412</v>
      </c>
      <c r="HG19" s="191">
        <v>0</v>
      </c>
      <c r="HH19" s="191" t="s">
        <v>3966</v>
      </c>
      <c r="HI19" s="191" t="s">
        <v>30</v>
      </c>
      <c r="HJ19" s="191">
        <v>2</v>
      </c>
      <c r="HK19" s="191" t="s">
        <v>14</v>
      </c>
      <c r="HL19" s="191" t="s">
        <v>14</v>
      </c>
      <c r="HM19" s="192">
        <v>44691</v>
      </c>
      <c r="HN19" s="190" t="s">
        <v>4418</v>
      </c>
      <c r="HO19" s="184">
        <v>3</v>
      </c>
      <c r="HP19" s="184" t="s">
        <v>3966</v>
      </c>
      <c r="HQ19" s="184" t="s">
        <v>30</v>
      </c>
      <c r="HR19" s="184">
        <v>2</v>
      </c>
      <c r="HS19" s="184" t="s">
        <v>14</v>
      </c>
      <c r="HT19" s="184" t="s">
        <v>14</v>
      </c>
      <c r="HU19" s="181">
        <v>44691</v>
      </c>
      <c r="HV19" s="191" t="s">
        <v>4415</v>
      </c>
      <c r="HW19" s="191">
        <v>3</v>
      </c>
      <c r="HX19" s="191" t="s">
        <v>3966</v>
      </c>
      <c r="HY19" s="191" t="s">
        <v>30</v>
      </c>
      <c r="HZ19" s="191">
        <v>2</v>
      </c>
      <c r="IA19" s="191" t="s">
        <v>14</v>
      </c>
      <c r="IB19" s="191" t="s">
        <v>14</v>
      </c>
      <c r="IC19" s="192">
        <v>44691</v>
      </c>
      <c r="ID19" s="190" t="s">
        <v>4417</v>
      </c>
      <c r="IE19" s="184">
        <v>1</v>
      </c>
      <c r="IF19" s="184" t="s">
        <v>3966</v>
      </c>
      <c r="IG19" s="184" t="s">
        <v>30</v>
      </c>
      <c r="IH19" s="184">
        <v>2</v>
      </c>
      <c r="II19" s="184" t="s">
        <v>14</v>
      </c>
      <c r="IJ19" s="184" t="s">
        <v>14</v>
      </c>
      <c r="IK19" s="181">
        <v>44691</v>
      </c>
      <c r="IL19" s="191" t="s">
        <v>4416</v>
      </c>
      <c r="IM19" s="191">
        <v>3</v>
      </c>
      <c r="IN19" s="191" t="s">
        <v>3966</v>
      </c>
      <c r="IO19" s="191" t="s">
        <v>30</v>
      </c>
      <c r="IP19" s="191">
        <v>2</v>
      </c>
      <c r="IQ19" s="191" t="s">
        <v>14</v>
      </c>
      <c r="IR19" s="191" t="s">
        <v>14</v>
      </c>
      <c r="IS19" s="192">
        <v>44691</v>
      </c>
    </row>
    <row r="20" spans="1:253" s="285" customFormat="1" ht="13" customHeight="1" x14ac:dyDescent="0.25">
      <c r="A20" s="285" t="s">
        <v>277</v>
      </c>
      <c r="B20" s="285" t="s">
        <v>8627</v>
      </c>
      <c r="C20" s="285" t="s">
        <v>278</v>
      </c>
      <c r="D20" s="285" t="s">
        <v>265</v>
      </c>
      <c r="E20" s="285" t="s">
        <v>8107</v>
      </c>
      <c r="F20" s="285" t="s">
        <v>1729</v>
      </c>
      <c r="G20" s="179">
        <v>25876000</v>
      </c>
      <c r="H20" s="180" t="s">
        <v>1651</v>
      </c>
      <c r="I20" s="180" t="s">
        <v>30</v>
      </c>
      <c r="J20" s="180">
        <v>2</v>
      </c>
      <c r="K20" s="180" t="s">
        <v>1727</v>
      </c>
      <c r="L20" s="180" t="s">
        <v>1726</v>
      </c>
      <c r="M20" s="181">
        <v>44165</v>
      </c>
      <c r="N20" s="190" t="s">
        <v>3314</v>
      </c>
      <c r="O20" s="182">
        <v>89005</v>
      </c>
      <c r="P20" s="182" t="s">
        <v>3295</v>
      </c>
      <c r="Q20" s="182" t="s">
        <v>30</v>
      </c>
      <c r="R20" s="182">
        <v>2</v>
      </c>
      <c r="S20" s="182" t="s">
        <v>3313</v>
      </c>
      <c r="T20" s="182" t="s">
        <v>1122</v>
      </c>
      <c r="U20" s="183">
        <v>44641</v>
      </c>
      <c r="V20" s="190" t="s">
        <v>3316</v>
      </c>
      <c r="W20" s="180">
        <v>9470000</v>
      </c>
      <c r="X20" s="180" t="s">
        <v>3295</v>
      </c>
      <c r="Y20" s="180" t="s">
        <v>30</v>
      </c>
      <c r="Z20" s="180">
        <v>2</v>
      </c>
      <c r="AA20" s="180" t="s">
        <v>3315</v>
      </c>
      <c r="AB20" s="180" t="s">
        <v>1122</v>
      </c>
      <c r="AC20" s="181">
        <v>44641</v>
      </c>
      <c r="AD20" s="190" t="s">
        <v>3318</v>
      </c>
      <c r="AE20" s="188">
        <v>1568000</v>
      </c>
      <c r="AF20" s="188" t="s">
        <v>2428</v>
      </c>
      <c r="AG20" s="188" t="s">
        <v>61</v>
      </c>
      <c r="AH20" s="188">
        <v>1</v>
      </c>
      <c r="AI20" s="188" t="s">
        <v>3317</v>
      </c>
      <c r="AJ20" s="188" t="s">
        <v>2429</v>
      </c>
      <c r="AK20" s="189">
        <v>44641</v>
      </c>
      <c r="AL20" s="190" t="s">
        <v>1984</v>
      </c>
      <c r="AM20" s="180">
        <v>1117000</v>
      </c>
      <c r="AN20" s="180" t="s">
        <v>1981</v>
      </c>
      <c r="AO20" s="180" t="s">
        <v>30</v>
      </c>
      <c r="AP20" s="180">
        <v>2</v>
      </c>
      <c r="AQ20" s="180" t="s">
        <v>1983</v>
      </c>
      <c r="AR20" s="180" t="s">
        <v>1982</v>
      </c>
      <c r="AS20" s="181">
        <v>44281</v>
      </c>
      <c r="AT20" s="191" t="s">
        <v>1132</v>
      </c>
      <c r="AU20" s="188" t="s">
        <v>14</v>
      </c>
      <c r="AV20" s="188" t="s">
        <v>1108</v>
      </c>
      <c r="AW20" s="188" t="s">
        <v>14</v>
      </c>
      <c r="AX20" s="188" t="s">
        <v>14</v>
      </c>
      <c r="AY20" s="188" t="s">
        <v>1119</v>
      </c>
      <c r="AZ20" s="188" t="s">
        <v>1108</v>
      </c>
      <c r="BA20" s="189">
        <v>43697</v>
      </c>
      <c r="BB20" s="190" t="s">
        <v>994</v>
      </c>
      <c r="BC20" s="180" t="s">
        <v>14</v>
      </c>
      <c r="BD20" s="180" t="s">
        <v>990</v>
      </c>
      <c r="BE20" s="180" t="s">
        <v>14</v>
      </c>
      <c r="BF20" s="180" t="s">
        <v>14</v>
      </c>
      <c r="BG20" s="180" t="s">
        <v>992</v>
      </c>
      <c r="BH20" s="180" t="s">
        <v>991</v>
      </c>
      <c r="BI20" s="181">
        <v>43642</v>
      </c>
      <c r="BJ20" s="191" t="s">
        <v>1986</v>
      </c>
      <c r="BK20" s="191">
        <v>286</v>
      </c>
      <c r="BL20" s="191" t="s">
        <v>1977</v>
      </c>
      <c r="BM20" s="191" t="s">
        <v>30</v>
      </c>
      <c r="BN20" s="191">
        <v>2</v>
      </c>
      <c r="BO20" s="191" t="s">
        <v>1985</v>
      </c>
      <c r="BP20" s="188" t="s">
        <v>187</v>
      </c>
      <c r="BQ20" s="192">
        <v>44281</v>
      </c>
      <c r="BR20" s="190" t="s">
        <v>1126</v>
      </c>
      <c r="BS20" s="184" t="s">
        <v>14</v>
      </c>
      <c r="BT20" s="184" t="s">
        <v>1108</v>
      </c>
      <c r="BU20" s="184" t="s">
        <v>14</v>
      </c>
      <c r="BV20" s="184" t="s">
        <v>14</v>
      </c>
      <c r="BW20" s="184" t="s">
        <v>1125</v>
      </c>
      <c r="BX20" s="184" t="s">
        <v>1108</v>
      </c>
      <c r="BY20" s="181">
        <v>43697</v>
      </c>
      <c r="BZ20" s="191" t="s">
        <v>1127</v>
      </c>
      <c r="CA20" s="191" t="s">
        <v>14</v>
      </c>
      <c r="CB20" s="191" t="s">
        <v>1108</v>
      </c>
      <c r="CC20" s="191" t="s">
        <v>14</v>
      </c>
      <c r="CD20" s="191" t="s">
        <v>14</v>
      </c>
      <c r="CE20" s="191" t="s">
        <v>1125</v>
      </c>
      <c r="CF20" s="191" t="s">
        <v>1108</v>
      </c>
      <c r="CG20" s="192">
        <v>43697</v>
      </c>
      <c r="CH20" s="190" t="s">
        <v>9174</v>
      </c>
      <c r="CI20" s="191" t="e">
        <v>#N/A</v>
      </c>
      <c r="CJ20" s="191" t="e">
        <v>#N/A</v>
      </c>
      <c r="CK20" s="191" t="e">
        <v>#N/A</v>
      </c>
      <c r="CL20" s="191" t="e">
        <v>#N/A</v>
      </c>
      <c r="CM20" s="191" t="e">
        <v>#N/A</v>
      </c>
      <c r="CN20" s="191" t="e">
        <v>#N/A</v>
      </c>
      <c r="CO20" s="193" t="e">
        <v>#N/A</v>
      </c>
      <c r="CP20" s="191" t="s">
        <v>1131</v>
      </c>
      <c r="CQ20" s="184" t="s">
        <v>14</v>
      </c>
      <c r="CR20" s="184" t="s">
        <v>1108</v>
      </c>
      <c r="CS20" s="184" t="s">
        <v>14</v>
      </c>
      <c r="CT20" s="184" t="s">
        <v>14</v>
      </c>
      <c r="CU20" s="184" t="s">
        <v>1125</v>
      </c>
      <c r="CV20" s="184" t="s">
        <v>1108</v>
      </c>
      <c r="CW20" s="181">
        <v>43697</v>
      </c>
      <c r="CX20" s="191" t="s">
        <v>3319</v>
      </c>
      <c r="CY20" s="188">
        <v>1557000</v>
      </c>
      <c r="CZ20" s="188" t="s">
        <v>2428</v>
      </c>
      <c r="DA20" s="188" t="s">
        <v>61</v>
      </c>
      <c r="DB20" s="188">
        <v>1</v>
      </c>
      <c r="DC20" s="188" t="s">
        <v>2118</v>
      </c>
      <c r="DD20" s="188" t="s">
        <v>2429</v>
      </c>
      <c r="DE20" s="194">
        <v>44641</v>
      </c>
      <c r="DF20" s="190" t="s">
        <v>3320</v>
      </c>
      <c r="DG20" s="180">
        <v>7902000</v>
      </c>
      <c r="DH20" s="184" t="s">
        <v>2428</v>
      </c>
      <c r="DI20" s="184" t="s">
        <v>61</v>
      </c>
      <c r="DJ20" s="184">
        <v>1</v>
      </c>
      <c r="DK20" s="184" t="s">
        <v>2118</v>
      </c>
      <c r="DL20" s="184" t="s">
        <v>2429</v>
      </c>
      <c r="DM20" s="181">
        <v>44641</v>
      </c>
      <c r="DN20" s="191" t="s">
        <v>3321</v>
      </c>
      <c r="DO20" s="188">
        <v>11000</v>
      </c>
      <c r="DP20" s="191" t="s">
        <v>2428</v>
      </c>
      <c r="DQ20" s="191" t="s">
        <v>61</v>
      </c>
      <c r="DR20" s="191">
        <v>1</v>
      </c>
      <c r="DS20" s="191" t="s">
        <v>2118</v>
      </c>
      <c r="DT20" s="191" t="s">
        <v>2429</v>
      </c>
      <c r="DU20" s="192">
        <v>44641</v>
      </c>
      <c r="DV20" s="190" t="s">
        <v>3322</v>
      </c>
      <c r="DW20" s="180">
        <v>1048000</v>
      </c>
      <c r="DX20" s="184" t="s">
        <v>2428</v>
      </c>
      <c r="DY20" s="184" t="s">
        <v>61</v>
      </c>
      <c r="DZ20" s="184">
        <v>1</v>
      </c>
      <c r="EA20" s="184" t="s">
        <v>2118</v>
      </c>
      <c r="EB20" s="184" t="s">
        <v>2429</v>
      </c>
      <c r="EC20" s="181">
        <v>44641</v>
      </c>
      <c r="ED20" s="191" t="s">
        <v>3323</v>
      </c>
      <c r="EE20" s="188">
        <v>509000</v>
      </c>
      <c r="EF20" s="191" t="s">
        <v>2428</v>
      </c>
      <c r="EG20" s="191" t="s">
        <v>61</v>
      </c>
      <c r="EH20" s="191">
        <v>1</v>
      </c>
      <c r="EI20" s="191" t="s">
        <v>2118</v>
      </c>
      <c r="EJ20" s="191" t="s">
        <v>2429</v>
      </c>
      <c r="EK20" s="192">
        <v>44641</v>
      </c>
      <c r="EL20" s="190" t="s">
        <v>3324</v>
      </c>
      <c r="EM20" s="180">
        <v>0</v>
      </c>
      <c r="EN20" s="184" t="s">
        <v>2428</v>
      </c>
      <c r="EO20" s="184" t="s">
        <v>61</v>
      </c>
      <c r="EP20" s="184">
        <v>1</v>
      </c>
      <c r="EQ20" s="184" t="s">
        <v>2118</v>
      </c>
      <c r="ER20" s="184" t="s">
        <v>2429</v>
      </c>
      <c r="ES20" s="181">
        <v>44641</v>
      </c>
      <c r="ET20" s="191" t="s">
        <v>1987</v>
      </c>
      <c r="EU20" s="191">
        <v>530</v>
      </c>
      <c r="EV20" s="191" t="s">
        <v>1977</v>
      </c>
      <c r="EW20" s="191" t="s">
        <v>30</v>
      </c>
      <c r="EX20" s="191">
        <v>2</v>
      </c>
      <c r="EY20" s="191" t="s">
        <v>1978</v>
      </c>
      <c r="EZ20" s="191" t="s">
        <v>187</v>
      </c>
      <c r="FA20" s="192">
        <v>44281</v>
      </c>
      <c r="FB20" s="190" t="s">
        <v>1130</v>
      </c>
      <c r="FC20" s="184">
        <v>4</v>
      </c>
      <c r="FD20" s="184" t="s">
        <v>112</v>
      </c>
      <c r="FE20" s="184" t="s">
        <v>30</v>
      </c>
      <c r="FF20" s="184">
        <v>2</v>
      </c>
      <c r="FG20" s="184" t="s">
        <v>1129</v>
      </c>
      <c r="FH20" s="184" t="s">
        <v>1128</v>
      </c>
      <c r="FI20" s="181">
        <v>43697</v>
      </c>
      <c r="FJ20" s="190" t="s">
        <v>279</v>
      </c>
      <c r="FK20" s="191" t="s">
        <v>14</v>
      </c>
      <c r="FL20" s="191">
        <v>0</v>
      </c>
      <c r="FM20" s="191" t="s">
        <v>30</v>
      </c>
      <c r="FN20" s="191">
        <v>2</v>
      </c>
      <c r="FO20" s="191">
        <v>0</v>
      </c>
      <c r="FP20" s="188">
        <v>0</v>
      </c>
      <c r="FQ20" s="189">
        <v>43509</v>
      </c>
      <c r="FR20" s="190" t="s">
        <v>283</v>
      </c>
      <c r="FS20" s="184">
        <v>377500</v>
      </c>
      <c r="FT20" s="184" t="s">
        <v>280</v>
      </c>
      <c r="FU20" s="184" t="s">
        <v>30</v>
      </c>
      <c r="FV20" s="184">
        <v>2</v>
      </c>
      <c r="FW20" s="184" t="s">
        <v>282</v>
      </c>
      <c r="FX20" s="184" t="s">
        <v>281</v>
      </c>
      <c r="FY20" s="181">
        <v>43509</v>
      </c>
      <c r="FZ20" s="191" t="s">
        <v>4422</v>
      </c>
      <c r="GA20" s="191">
        <v>1</v>
      </c>
      <c r="GB20" s="191" t="s">
        <v>3966</v>
      </c>
      <c r="GC20" s="191" t="s">
        <v>30</v>
      </c>
      <c r="GD20" s="191">
        <v>2</v>
      </c>
      <c r="GE20" s="191" t="s">
        <v>14</v>
      </c>
      <c r="GF20" s="191" t="s">
        <v>14</v>
      </c>
      <c r="GG20" s="192">
        <v>44691</v>
      </c>
      <c r="GH20" s="190" t="s">
        <v>4428</v>
      </c>
      <c r="GI20" s="184">
        <v>3</v>
      </c>
      <c r="GJ20" s="184" t="s">
        <v>3966</v>
      </c>
      <c r="GK20" s="184" t="s">
        <v>30</v>
      </c>
      <c r="GL20" s="184">
        <v>2</v>
      </c>
      <c r="GM20" s="184" t="s">
        <v>14</v>
      </c>
      <c r="GN20" s="184" t="s">
        <v>14</v>
      </c>
      <c r="GO20" s="181">
        <v>44691</v>
      </c>
      <c r="GP20" s="191" t="s">
        <v>4423</v>
      </c>
      <c r="GQ20" s="191">
        <v>3</v>
      </c>
      <c r="GR20" s="191" t="s">
        <v>3966</v>
      </c>
      <c r="GS20" s="191" t="s">
        <v>30</v>
      </c>
      <c r="GT20" s="191">
        <v>2</v>
      </c>
      <c r="GU20" s="191" t="s">
        <v>14</v>
      </c>
      <c r="GV20" s="191" t="s">
        <v>14</v>
      </c>
      <c r="GW20" s="192">
        <v>44691</v>
      </c>
      <c r="GX20" s="190" t="s">
        <v>4429</v>
      </c>
      <c r="GY20" s="184">
        <v>0</v>
      </c>
      <c r="GZ20" s="184" t="s">
        <v>3966</v>
      </c>
      <c r="HA20" s="184" t="s">
        <v>30</v>
      </c>
      <c r="HB20" s="184">
        <v>2</v>
      </c>
      <c r="HC20" s="184" t="s">
        <v>14</v>
      </c>
      <c r="HD20" s="184" t="s">
        <v>14</v>
      </c>
      <c r="HE20" s="181">
        <v>44691</v>
      </c>
      <c r="HF20" s="191" t="s">
        <v>4421</v>
      </c>
      <c r="HG20" s="191">
        <v>0</v>
      </c>
      <c r="HH20" s="191" t="s">
        <v>3966</v>
      </c>
      <c r="HI20" s="191" t="s">
        <v>30</v>
      </c>
      <c r="HJ20" s="191">
        <v>2</v>
      </c>
      <c r="HK20" s="191" t="s">
        <v>14</v>
      </c>
      <c r="HL20" s="191" t="s">
        <v>14</v>
      </c>
      <c r="HM20" s="192">
        <v>44691</v>
      </c>
      <c r="HN20" s="190" t="s">
        <v>4427</v>
      </c>
      <c r="HO20" s="184">
        <v>3</v>
      </c>
      <c r="HP20" s="184" t="s">
        <v>3966</v>
      </c>
      <c r="HQ20" s="184" t="s">
        <v>30</v>
      </c>
      <c r="HR20" s="184">
        <v>2</v>
      </c>
      <c r="HS20" s="184" t="s">
        <v>14</v>
      </c>
      <c r="HT20" s="184" t="s">
        <v>14</v>
      </c>
      <c r="HU20" s="181">
        <v>44691</v>
      </c>
      <c r="HV20" s="191" t="s">
        <v>4424</v>
      </c>
      <c r="HW20" s="191">
        <v>3</v>
      </c>
      <c r="HX20" s="191" t="s">
        <v>3966</v>
      </c>
      <c r="HY20" s="191" t="s">
        <v>30</v>
      </c>
      <c r="HZ20" s="191">
        <v>2</v>
      </c>
      <c r="IA20" s="191" t="s">
        <v>14</v>
      </c>
      <c r="IB20" s="191" t="s">
        <v>14</v>
      </c>
      <c r="IC20" s="192">
        <v>44691</v>
      </c>
      <c r="ID20" s="190" t="s">
        <v>4426</v>
      </c>
      <c r="IE20" s="184">
        <v>0</v>
      </c>
      <c r="IF20" s="184" t="s">
        <v>3966</v>
      </c>
      <c r="IG20" s="184" t="s">
        <v>30</v>
      </c>
      <c r="IH20" s="184">
        <v>2</v>
      </c>
      <c r="II20" s="184" t="s">
        <v>14</v>
      </c>
      <c r="IJ20" s="184" t="s">
        <v>14</v>
      </c>
      <c r="IK20" s="181">
        <v>44691</v>
      </c>
      <c r="IL20" s="191" t="s">
        <v>4425</v>
      </c>
      <c r="IM20" s="191">
        <v>1</v>
      </c>
      <c r="IN20" s="191" t="s">
        <v>3966</v>
      </c>
      <c r="IO20" s="191" t="s">
        <v>30</v>
      </c>
      <c r="IP20" s="191">
        <v>2</v>
      </c>
      <c r="IQ20" s="191" t="s">
        <v>14</v>
      </c>
      <c r="IR20" s="191" t="s">
        <v>14</v>
      </c>
      <c r="IS20" s="192">
        <v>44691</v>
      </c>
    </row>
    <row r="21" spans="1:253" s="285" customFormat="1" ht="13" customHeight="1" x14ac:dyDescent="0.25">
      <c r="A21" s="285" t="s">
        <v>284</v>
      </c>
      <c r="B21" s="285" t="s">
        <v>8646</v>
      </c>
      <c r="C21" s="285" t="s">
        <v>285</v>
      </c>
      <c r="D21" s="285" t="s">
        <v>265</v>
      </c>
      <c r="E21" s="285" t="s">
        <v>8107</v>
      </c>
      <c r="F21" s="285" t="s">
        <v>1730</v>
      </c>
      <c r="G21" s="179">
        <v>25876000</v>
      </c>
      <c r="H21" s="180" t="s">
        <v>1651</v>
      </c>
      <c r="I21" s="180" t="s">
        <v>30</v>
      </c>
      <c r="J21" s="180">
        <v>2</v>
      </c>
      <c r="K21" s="180" t="s">
        <v>1727</v>
      </c>
      <c r="L21" s="180" t="s">
        <v>1726</v>
      </c>
      <c r="M21" s="181">
        <v>44165</v>
      </c>
      <c r="N21" s="190" t="s">
        <v>3297</v>
      </c>
      <c r="O21" s="182">
        <v>201932</v>
      </c>
      <c r="P21" s="182" t="s">
        <v>3295</v>
      </c>
      <c r="Q21" s="182" t="s">
        <v>30</v>
      </c>
      <c r="R21" s="182">
        <v>2</v>
      </c>
      <c r="S21" s="182" t="s">
        <v>3296</v>
      </c>
      <c r="T21" s="182" t="s">
        <v>1122</v>
      </c>
      <c r="U21" s="183">
        <v>44641</v>
      </c>
      <c r="V21" s="190" t="s">
        <v>3299</v>
      </c>
      <c r="W21" s="180">
        <v>5658000</v>
      </c>
      <c r="X21" s="180" t="s">
        <v>2428</v>
      </c>
      <c r="Y21" s="180" t="s">
        <v>61</v>
      </c>
      <c r="Z21" s="180">
        <v>1</v>
      </c>
      <c r="AA21" s="180" t="s">
        <v>3298</v>
      </c>
      <c r="AB21" s="180" t="s">
        <v>2429</v>
      </c>
      <c r="AC21" s="181">
        <v>44641</v>
      </c>
      <c r="AD21" s="190" t="s">
        <v>3301</v>
      </c>
      <c r="AE21" s="188">
        <v>758000</v>
      </c>
      <c r="AF21" s="188" t="s">
        <v>2428</v>
      </c>
      <c r="AG21" s="188" t="s">
        <v>61</v>
      </c>
      <c r="AH21" s="188">
        <v>1</v>
      </c>
      <c r="AI21" s="188" t="s">
        <v>3300</v>
      </c>
      <c r="AJ21" s="188" t="s">
        <v>2429</v>
      </c>
      <c r="AK21" s="189">
        <v>44641</v>
      </c>
      <c r="AL21" s="190" t="s">
        <v>3305</v>
      </c>
      <c r="AM21" s="180">
        <v>347000</v>
      </c>
      <c r="AN21" s="180" t="s">
        <v>3302</v>
      </c>
      <c r="AO21" s="180" t="s">
        <v>61</v>
      </c>
      <c r="AP21" s="180">
        <v>1</v>
      </c>
      <c r="AQ21" s="180" t="s">
        <v>3304</v>
      </c>
      <c r="AR21" s="180" t="s">
        <v>3303</v>
      </c>
      <c r="AS21" s="181">
        <v>44641</v>
      </c>
      <c r="AT21" s="191" t="s">
        <v>290</v>
      </c>
      <c r="AU21" s="188">
        <v>0</v>
      </c>
      <c r="AV21" s="188">
        <v>0</v>
      </c>
      <c r="AW21" s="188" t="s">
        <v>30</v>
      </c>
      <c r="AX21" s="188">
        <v>2</v>
      </c>
      <c r="AY21" s="188">
        <v>0</v>
      </c>
      <c r="AZ21" s="188">
        <v>0</v>
      </c>
      <c r="BA21" s="189">
        <v>43509</v>
      </c>
      <c r="BB21" s="190" t="s">
        <v>995</v>
      </c>
      <c r="BC21" s="180" t="s">
        <v>14</v>
      </c>
      <c r="BD21" s="180" t="s">
        <v>990</v>
      </c>
      <c r="BE21" s="180" t="s">
        <v>14</v>
      </c>
      <c r="BF21" s="180" t="s">
        <v>14</v>
      </c>
      <c r="BG21" s="180" t="s">
        <v>992</v>
      </c>
      <c r="BH21" s="180" t="s">
        <v>991</v>
      </c>
      <c r="BI21" s="181">
        <v>43642</v>
      </c>
      <c r="BJ21" s="191" t="s">
        <v>1897</v>
      </c>
      <c r="BK21" s="191" t="s">
        <v>14</v>
      </c>
      <c r="BL21" s="191" t="s">
        <v>14</v>
      </c>
      <c r="BM21" s="191" t="s">
        <v>14</v>
      </c>
      <c r="BN21" s="191" t="s">
        <v>14</v>
      </c>
      <c r="BO21" s="191" t="s">
        <v>14</v>
      </c>
      <c r="BP21" s="188" t="s">
        <v>14</v>
      </c>
      <c r="BQ21" s="192">
        <v>44225</v>
      </c>
      <c r="BR21" s="190" t="s">
        <v>286</v>
      </c>
      <c r="BS21" s="184">
        <v>0</v>
      </c>
      <c r="BT21" s="184">
        <v>0</v>
      </c>
      <c r="BU21" s="184" t="s">
        <v>30</v>
      </c>
      <c r="BV21" s="184">
        <v>2</v>
      </c>
      <c r="BW21" s="184">
        <v>0</v>
      </c>
      <c r="BX21" s="184">
        <v>0</v>
      </c>
      <c r="BY21" s="181">
        <v>43509</v>
      </c>
      <c r="BZ21" s="191" t="s">
        <v>287</v>
      </c>
      <c r="CA21" s="191">
        <v>0</v>
      </c>
      <c r="CB21" s="191">
        <v>0</v>
      </c>
      <c r="CC21" s="191" t="s">
        <v>30</v>
      </c>
      <c r="CD21" s="191">
        <v>2</v>
      </c>
      <c r="CE21" s="191">
        <v>0</v>
      </c>
      <c r="CF21" s="191">
        <v>0</v>
      </c>
      <c r="CG21" s="192">
        <v>43509</v>
      </c>
      <c r="CH21" s="190" t="s">
        <v>9175</v>
      </c>
      <c r="CI21" s="191" t="e">
        <v>#N/A</v>
      </c>
      <c r="CJ21" s="191" t="e">
        <v>#N/A</v>
      </c>
      <c r="CK21" s="191" t="e">
        <v>#N/A</v>
      </c>
      <c r="CL21" s="191" t="e">
        <v>#N/A</v>
      </c>
      <c r="CM21" s="191" t="e">
        <v>#N/A</v>
      </c>
      <c r="CN21" s="191" t="e">
        <v>#N/A</v>
      </c>
      <c r="CO21" s="193" t="e">
        <v>#N/A</v>
      </c>
      <c r="CP21" s="191" t="s">
        <v>289</v>
      </c>
      <c r="CQ21" s="184" t="s">
        <v>14</v>
      </c>
      <c r="CR21" s="184">
        <v>0</v>
      </c>
      <c r="CS21" s="184" t="s">
        <v>30</v>
      </c>
      <c r="CT21" s="184">
        <v>2</v>
      </c>
      <c r="CU21" s="184">
        <v>0</v>
      </c>
      <c r="CV21" s="184">
        <v>0</v>
      </c>
      <c r="CW21" s="181">
        <v>43509</v>
      </c>
      <c r="CX21" s="191" t="s">
        <v>3306</v>
      </c>
      <c r="CY21" s="188">
        <v>637000</v>
      </c>
      <c r="CZ21" s="188" t="s">
        <v>2428</v>
      </c>
      <c r="DA21" s="188" t="s">
        <v>61</v>
      </c>
      <c r="DB21" s="188">
        <v>1</v>
      </c>
      <c r="DC21" s="188" t="s">
        <v>2118</v>
      </c>
      <c r="DD21" s="188" t="s">
        <v>2429</v>
      </c>
      <c r="DE21" s="194">
        <v>44641</v>
      </c>
      <c r="DF21" s="190" t="s">
        <v>3308</v>
      </c>
      <c r="DG21" s="180">
        <v>4900000</v>
      </c>
      <c r="DH21" s="184" t="s">
        <v>2428</v>
      </c>
      <c r="DI21" s="184" t="s">
        <v>61</v>
      </c>
      <c r="DJ21" s="184">
        <v>1</v>
      </c>
      <c r="DK21" s="184" t="s">
        <v>3307</v>
      </c>
      <c r="DL21" s="184" t="s">
        <v>2429</v>
      </c>
      <c r="DM21" s="181">
        <v>44641</v>
      </c>
      <c r="DN21" s="191" t="s">
        <v>3309</v>
      </c>
      <c r="DO21" s="188">
        <v>121000</v>
      </c>
      <c r="DP21" s="191" t="s">
        <v>2428</v>
      </c>
      <c r="DQ21" s="191" t="s">
        <v>61</v>
      </c>
      <c r="DR21" s="191">
        <v>1</v>
      </c>
      <c r="DS21" s="191" t="s">
        <v>2118</v>
      </c>
      <c r="DT21" s="191" t="s">
        <v>2429</v>
      </c>
      <c r="DU21" s="192">
        <v>44641</v>
      </c>
      <c r="DV21" s="190" t="s">
        <v>3310</v>
      </c>
      <c r="DW21" s="180">
        <v>637000</v>
      </c>
      <c r="DX21" s="184" t="s">
        <v>2428</v>
      </c>
      <c r="DY21" s="184" t="s">
        <v>61</v>
      </c>
      <c r="DZ21" s="184">
        <v>1</v>
      </c>
      <c r="EA21" s="184" t="s">
        <v>2118</v>
      </c>
      <c r="EB21" s="184" t="s">
        <v>2429</v>
      </c>
      <c r="EC21" s="181">
        <v>44641</v>
      </c>
      <c r="ED21" s="191" t="s">
        <v>3311</v>
      </c>
      <c r="EE21" s="188">
        <v>0</v>
      </c>
      <c r="EF21" s="191" t="s">
        <v>2428</v>
      </c>
      <c r="EG21" s="191" t="s">
        <v>61</v>
      </c>
      <c r="EH21" s="191">
        <v>1</v>
      </c>
      <c r="EI21" s="191" t="s">
        <v>2118</v>
      </c>
      <c r="EJ21" s="191" t="s">
        <v>2429</v>
      </c>
      <c r="EK21" s="192">
        <v>44641</v>
      </c>
      <c r="EL21" s="190" t="s">
        <v>3312</v>
      </c>
      <c r="EM21" s="180">
        <v>0</v>
      </c>
      <c r="EN21" s="184" t="s">
        <v>2428</v>
      </c>
      <c r="EO21" s="184" t="s">
        <v>61</v>
      </c>
      <c r="EP21" s="184">
        <v>1</v>
      </c>
      <c r="EQ21" s="184" t="s">
        <v>2118</v>
      </c>
      <c r="ER21" s="184" t="s">
        <v>2429</v>
      </c>
      <c r="ES21" s="181">
        <v>44641</v>
      </c>
      <c r="ET21" s="191" t="s">
        <v>1988</v>
      </c>
      <c r="EU21" s="191">
        <v>530</v>
      </c>
      <c r="EV21" s="191" t="s">
        <v>1977</v>
      </c>
      <c r="EW21" s="191" t="s">
        <v>30</v>
      </c>
      <c r="EX21" s="191">
        <v>2</v>
      </c>
      <c r="EY21" s="191" t="s">
        <v>1978</v>
      </c>
      <c r="EZ21" s="191" t="s">
        <v>187</v>
      </c>
      <c r="FA21" s="192">
        <v>44281</v>
      </c>
      <c r="FB21" s="190" t="s">
        <v>288</v>
      </c>
      <c r="FC21" s="184">
        <v>3</v>
      </c>
      <c r="FD21" s="184">
        <v>0</v>
      </c>
      <c r="FE21" s="184" t="s">
        <v>30</v>
      </c>
      <c r="FF21" s="184">
        <v>2</v>
      </c>
      <c r="FG21" s="184">
        <v>0</v>
      </c>
      <c r="FH21" s="184">
        <v>0</v>
      </c>
      <c r="FI21" s="181">
        <v>43509</v>
      </c>
      <c r="FJ21" s="190" t="s">
        <v>291</v>
      </c>
      <c r="FK21" s="191" t="s">
        <v>14</v>
      </c>
      <c r="FL21" s="191">
        <v>0</v>
      </c>
      <c r="FM21" s="191" t="s">
        <v>30</v>
      </c>
      <c r="FN21" s="191">
        <v>2</v>
      </c>
      <c r="FO21" s="191">
        <v>0</v>
      </c>
      <c r="FP21" s="188">
        <v>0</v>
      </c>
      <c r="FQ21" s="189">
        <v>43509</v>
      </c>
      <c r="FR21" s="190" t="s">
        <v>292</v>
      </c>
      <c r="FS21" s="184" t="s">
        <v>14</v>
      </c>
      <c r="FT21" s="184">
        <v>0</v>
      </c>
      <c r="FU21" s="184" t="s">
        <v>30</v>
      </c>
      <c r="FV21" s="184">
        <v>2</v>
      </c>
      <c r="FW21" s="184">
        <v>0</v>
      </c>
      <c r="FX21" s="184">
        <v>0</v>
      </c>
      <c r="FY21" s="181">
        <v>43509</v>
      </c>
      <c r="FZ21" s="191" t="s">
        <v>4431</v>
      </c>
      <c r="GA21" s="191">
        <v>1</v>
      </c>
      <c r="GB21" s="191" t="s">
        <v>3966</v>
      </c>
      <c r="GC21" s="191" t="s">
        <v>30</v>
      </c>
      <c r="GD21" s="191">
        <v>2</v>
      </c>
      <c r="GE21" s="191" t="s">
        <v>14</v>
      </c>
      <c r="GF21" s="191" t="s">
        <v>14</v>
      </c>
      <c r="GG21" s="192">
        <v>44691</v>
      </c>
      <c r="GH21" s="190" t="s">
        <v>4437</v>
      </c>
      <c r="GI21" s="184">
        <v>2</v>
      </c>
      <c r="GJ21" s="184" t="s">
        <v>3966</v>
      </c>
      <c r="GK21" s="184" t="s">
        <v>30</v>
      </c>
      <c r="GL21" s="184">
        <v>2</v>
      </c>
      <c r="GM21" s="184" t="s">
        <v>14</v>
      </c>
      <c r="GN21" s="184" t="s">
        <v>14</v>
      </c>
      <c r="GO21" s="181">
        <v>44691</v>
      </c>
      <c r="GP21" s="191" t="s">
        <v>4432</v>
      </c>
      <c r="GQ21" s="191">
        <v>1</v>
      </c>
      <c r="GR21" s="191" t="s">
        <v>3966</v>
      </c>
      <c r="GS21" s="191" t="s">
        <v>30</v>
      </c>
      <c r="GT21" s="191">
        <v>2</v>
      </c>
      <c r="GU21" s="191" t="s">
        <v>14</v>
      </c>
      <c r="GV21" s="191" t="s">
        <v>14</v>
      </c>
      <c r="GW21" s="192">
        <v>44691</v>
      </c>
      <c r="GX21" s="190" t="s">
        <v>4438</v>
      </c>
      <c r="GY21" s="184">
        <v>0</v>
      </c>
      <c r="GZ21" s="184" t="s">
        <v>3966</v>
      </c>
      <c r="HA21" s="184" t="s">
        <v>30</v>
      </c>
      <c r="HB21" s="184">
        <v>2</v>
      </c>
      <c r="HC21" s="184" t="s">
        <v>14</v>
      </c>
      <c r="HD21" s="184" t="s">
        <v>14</v>
      </c>
      <c r="HE21" s="181">
        <v>44691</v>
      </c>
      <c r="HF21" s="191" t="s">
        <v>4430</v>
      </c>
      <c r="HG21" s="191">
        <v>0</v>
      </c>
      <c r="HH21" s="191" t="s">
        <v>3966</v>
      </c>
      <c r="HI21" s="191" t="s">
        <v>30</v>
      </c>
      <c r="HJ21" s="191">
        <v>2</v>
      </c>
      <c r="HK21" s="191" t="s">
        <v>14</v>
      </c>
      <c r="HL21" s="191" t="s">
        <v>14</v>
      </c>
      <c r="HM21" s="192">
        <v>44691</v>
      </c>
      <c r="HN21" s="190" t="s">
        <v>4436</v>
      </c>
      <c r="HO21" s="184">
        <v>1</v>
      </c>
      <c r="HP21" s="184" t="s">
        <v>3966</v>
      </c>
      <c r="HQ21" s="184" t="s">
        <v>30</v>
      </c>
      <c r="HR21" s="184">
        <v>2</v>
      </c>
      <c r="HS21" s="184" t="s">
        <v>14</v>
      </c>
      <c r="HT21" s="184" t="s">
        <v>14</v>
      </c>
      <c r="HU21" s="181">
        <v>44691</v>
      </c>
      <c r="HV21" s="191" t="s">
        <v>4433</v>
      </c>
      <c r="HW21" s="191">
        <v>1</v>
      </c>
      <c r="HX21" s="191" t="s">
        <v>3966</v>
      </c>
      <c r="HY21" s="191" t="s">
        <v>30</v>
      </c>
      <c r="HZ21" s="191">
        <v>2</v>
      </c>
      <c r="IA21" s="191" t="s">
        <v>14</v>
      </c>
      <c r="IB21" s="191" t="s">
        <v>14</v>
      </c>
      <c r="IC21" s="192">
        <v>44691</v>
      </c>
      <c r="ID21" s="190" t="s">
        <v>4435</v>
      </c>
      <c r="IE21" s="184">
        <v>0</v>
      </c>
      <c r="IF21" s="184" t="s">
        <v>3966</v>
      </c>
      <c r="IG21" s="184" t="s">
        <v>30</v>
      </c>
      <c r="IH21" s="184">
        <v>2</v>
      </c>
      <c r="II21" s="184" t="s">
        <v>14</v>
      </c>
      <c r="IJ21" s="184" t="s">
        <v>14</v>
      </c>
      <c r="IK21" s="181">
        <v>44691</v>
      </c>
      <c r="IL21" s="191" t="s">
        <v>4434</v>
      </c>
      <c r="IM21" s="191">
        <v>1</v>
      </c>
      <c r="IN21" s="191" t="s">
        <v>3966</v>
      </c>
      <c r="IO21" s="191" t="s">
        <v>30</v>
      </c>
      <c r="IP21" s="191">
        <v>2</v>
      </c>
      <c r="IQ21" s="191" t="s">
        <v>14</v>
      </c>
      <c r="IR21" s="191" t="s">
        <v>14</v>
      </c>
      <c r="IS21" s="192">
        <v>44691</v>
      </c>
    </row>
    <row r="22" spans="1:253" s="285" customFormat="1" ht="13" customHeight="1" x14ac:dyDescent="0.25">
      <c r="A22" s="285" t="s">
        <v>293</v>
      </c>
      <c r="B22" s="285" t="s">
        <v>8608</v>
      </c>
      <c r="C22" s="285" t="s">
        <v>294</v>
      </c>
      <c r="D22" s="285" t="s">
        <v>295</v>
      </c>
      <c r="E22" s="285" t="s">
        <v>8108</v>
      </c>
      <c r="F22" s="285" t="s">
        <v>6858</v>
      </c>
      <c r="G22" s="179">
        <v>106203000</v>
      </c>
      <c r="H22" s="180" t="s">
        <v>6855</v>
      </c>
      <c r="I22" s="180" t="s">
        <v>30</v>
      </c>
      <c r="J22" s="180">
        <v>2</v>
      </c>
      <c r="K22" s="180" t="s">
        <v>6857</v>
      </c>
      <c r="L22" s="180" t="s">
        <v>6856</v>
      </c>
      <c r="M22" s="181">
        <v>44739</v>
      </c>
      <c r="N22" s="190" t="s">
        <v>1649</v>
      </c>
      <c r="O22" s="182">
        <v>2267048</v>
      </c>
      <c r="P22" s="182" t="s">
        <v>1646</v>
      </c>
      <c r="Q22" s="182" t="s">
        <v>61</v>
      </c>
      <c r="R22" s="182">
        <v>1</v>
      </c>
      <c r="S22" s="182" t="s">
        <v>1648</v>
      </c>
      <c r="T22" s="182" t="s">
        <v>1647</v>
      </c>
      <c r="U22" s="183">
        <v>44109</v>
      </c>
      <c r="V22" s="190" t="s">
        <v>7741</v>
      </c>
      <c r="W22" s="180">
        <v>80703000</v>
      </c>
      <c r="X22" s="180" t="s">
        <v>2630</v>
      </c>
      <c r="Y22" s="180" t="s">
        <v>61</v>
      </c>
      <c r="Z22" s="180">
        <v>1</v>
      </c>
      <c r="AA22" s="180" t="s">
        <v>2436</v>
      </c>
      <c r="AB22" s="180" t="s">
        <v>7740</v>
      </c>
      <c r="AC22" s="181">
        <v>44742</v>
      </c>
      <c r="AD22" s="190" t="s">
        <v>2632</v>
      </c>
      <c r="AE22" s="188">
        <v>25500000</v>
      </c>
      <c r="AF22" s="188" t="s">
        <v>2630</v>
      </c>
      <c r="AG22" s="188" t="s">
        <v>61</v>
      </c>
      <c r="AH22" s="188">
        <v>1</v>
      </c>
      <c r="AI22" s="188" t="s">
        <v>2438</v>
      </c>
      <c r="AJ22" s="188" t="s">
        <v>2631</v>
      </c>
      <c r="AK22" s="189">
        <v>44567</v>
      </c>
      <c r="AL22" s="190" t="s">
        <v>6862</v>
      </c>
      <c r="AM22" s="180">
        <v>10106000</v>
      </c>
      <c r="AN22" s="180" t="s">
        <v>6859</v>
      </c>
      <c r="AO22" s="180" t="s">
        <v>61</v>
      </c>
      <c r="AP22" s="180">
        <v>1</v>
      </c>
      <c r="AQ22" s="180" t="s">
        <v>6861</v>
      </c>
      <c r="AR22" s="180" t="s">
        <v>6860</v>
      </c>
      <c r="AS22" s="181">
        <v>44739</v>
      </c>
      <c r="AT22" s="191" t="s">
        <v>1173</v>
      </c>
      <c r="AU22" s="188" t="s">
        <v>14</v>
      </c>
      <c r="AV22" s="188" t="s">
        <v>14</v>
      </c>
      <c r="AW22" s="188" t="s">
        <v>14</v>
      </c>
      <c r="AX22" s="188" t="s">
        <v>14</v>
      </c>
      <c r="AY22" s="188" t="s">
        <v>14</v>
      </c>
      <c r="AZ22" s="188" t="s">
        <v>14</v>
      </c>
      <c r="BA22" s="189">
        <v>43770</v>
      </c>
      <c r="BB22" s="190" t="s">
        <v>1292</v>
      </c>
      <c r="BC22" s="180" t="s">
        <v>14</v>
      </c>
      <c r="BD22" s="180" t="s">
        <v>14</v>
      </c>
      <c r="BE22" s="180" t="s">
        <v>14</v>
      </c>
      <c r="BF22" s="180" t="s">
        <v>14</v>
      </c>
      <c r="BG22" s="180" t="s">
        <v>1291</v>
      </c>
      <c r="BH22" s="180" t="s">
        <v>14</v>
      </c>
      <c r="BI22" s="181">
        <v>43819</v>
      </c>
      <c r="BJ22" s="191" t="s">
        <v>6865</v>
      </c>
      <c r="BK22" s="191">
        <v>3172</v>
      </c>
      <c r="BL22" s="191" t="s">
        <v>6863</v>
      </c>
      <c r="BM22" s="191" t="s">
        <v>30</v>
      </c>
      <c r="BN22" s="191">
        <v>2</v>
      </c>
      <c r="BO22" s="191" t="s">
        <v>6864</v>
      </c>
      <c r="BP22" s="188" t="s">
        <v>580</v>
      </c>
      <c r="BQ22" s="192">
        <v>44739</v>
      </c>
      <c r="BR22" s="190" t="s">
        <v>296</v>
      </c>
      <c r="BS22" s="184" t="s">
        <v>14</v>
      </c>
      <c r="BT22" s="184">
        <v>0</v>
      </c>
      <c r="BU22" s="184" t="s">
        <v>30</v>
      </c>
      <c r="BV22" s="184">
        <v>2</v>
      </c>
      <c r="BW22" s="184">
        <v>0</v>
      </c>
      <c r="BX22" s="184">
        <v>0</v>
      </c>
      <c r="BY22" s="181">
        <v>43509</v>
      </c>
      <c r="BZ22" s="191" t="s">
        <v>297</v>
      </c>
      <c r="CA22" s="191" t="s">
        <v>14</v>
      </c>
      <c r="CB22" s="191">
        <v>0</v>
      </c>
      <c r="CC22" s="191" t="s">
        <v>14</v>
      </c>
      <c r="CD22" s="191" t="s">
        <v>14</v>
      </c>
      <c r="CE22" s="191">
        <v>0</v>
      </c>
      <c r="CF22" s="191">
        <v>0</v>
      </c>
      <c r="CG22" s="192">
        <v>43509</v>
      </c>
      <c r="CH22" s="190" t="s">
        <v>9176</v>
      </c>
      <c r="CI22" s="191" t="e">
        <v>#N/A</v>
      </c>
      <c r="CJ22" s="191" t="e">
        <v>#N/A</v>
      </c>
      <c r="CK22" s="191" t="e">
        <v>#N/A</v>
      </c>
      <c r="CL22" s="191" t="e">
        <v>#N/A</v>
      </c>
      <c r="CM22" s="191" t="e">
        <v>#N/A</v>
      </c>
      <c r="CN22" s="191" t="e">
        <v>#N/A</v>
      </c>
      <c r="CO22" s="193" t="e">
        <v>#N/A</v>
      </c>
      <c r="CP22" s="191" t="s">
        <v>302</v>
      </c>
      <c r="CQ22" s="184">
        <v>1700</v>
      </c>
      <c r="CR22" s="184" t="s">
        <v>299</v>
      </c>
      <c r="CS22" s="184" t="s">
        <v>30</v>
      </c>
      <c r="CT22" s="184">
        <v>2</v>
      </c>
      <c r="CU22" s="184" t="s">
        <v>301</v>
      </c>
      <c r="CV22" s="184" t="s">
        <v>300</v>
      </c>
      <c r="CW22" s="181">
        <v>43509</v>
      </c>
      <c r="CX22" s="191" t="s">
        <v>2633</v>
      </c>
      <c r="CY22" s="188">
        <v>16000000</v>
      </c>
      <c r="CZ22" s="188" t="s">
        <v>2630</v>
      </c>
      <c r="DA22" s="188" t="s">
        <v>61</v>
      </c>
      <c r="DB22" s="188">
        <v>1</v>
      </c>
      <c r="DC22" s="188" t="s">
        <v>2118</v>
      </c>
      <c r="DD22" s="188" t="s">
        <v>2631</v>
      </c>
      <c r="DE22" s="194">
        <v>44567</v>
      </c>
      <c r="DF22" s="190" t="s">
        <v>2634</v>
      </c>
      <c r="DG22" s="180">
        <v>1500000</v>
      </c>
      <c r="DH22" s="184" t="s">
        <v>2630</v>
      </c>
      <c r="DI22" s="184" t="s">
        <v>61</v>
      </c>
      <c r="DJ22" s="184">
        <v>1</v>
      </c>
      <c r="DK22" s="184" t="s">
        <v>2118</v>
      </c>
      <c r="DL22" s="184" t="s">
        <v>2631</v>
      </c>
      <c r="DM22" s="181">
        <v>44567</v>
      </c>
      <c r="DN22" s="191" t="s">
        <v>2635</v>
      </c>
      <c r="DO22" s="188">
        <v>9500000</v>
      </c>
      <c r="DP22" s="191" t="s">
        <v>2630</v>
      </c>
      <c r="DQ22" s="191" t="s">
        <v>61</v>
      </c>
      <c r="DR22" s="191">
        <v>1</v>
      </c>
      <c r="DS22" s="191" t="s">
        <v>2118</v>
      </c>
      <c r="DT22" s="191" t="s">
        <v>2631</v>
      </c>
      <c r="DU22" s="192">
        <v>44567</v>
      </c>
      <c r="DV22" s="190" t="s">
        <v>2636</v>
      </c>
      <c r="DW22" s="180">
        <v>12500000</v>
      </c>
      <c r="DX22" s="184" t="s">
        <v>2630</v>
      </c>
      <c r="DY22" s="184" t="s">
        <v>61</v>
      </c>
      <c r="DZ22" s="184">
        <v>1</v>
      </c>
      <c r="EA22" s="184" t="s">
        <v>2118</v>
      </c>
      <c r="EB22" s="184" t="s">
        <v>2631</v>
      </c>
      <c r="EC22" s="181">
        <v>44567</v>
      </c>
      <c r="ED22" s="191" t="s">
        <v>2637</v>
      </c>
      <c r="EE22" s="188">
        <v>2900000</v>
      </c>
      <c r="EF22" s="191" t="s">
        <v>2630</v>
      </c>
      <c r="EG22" s="191" t="s">
        <v>61</v>
      </c>
      <c r="EH22" s="191">
        <v>1</v>
      </c>
      <c r="EI22" s="191" t="s">
        <v>2118</v>
      </c>
      <c r="EJ22" s="191" t="s">
        <v>2631</v>
      </c>
      <c r="EK22" s="192">
        <v>44567</v>
      </c>
      <c r="EL22" s="190" t="s">
        <v>2638</v>
      </c>
      <c r="EM22" s="180">
        <v>600000</v>
      </c>
      <c r="EN22" s="184" t="s">
        <v>2630</v>
      </c>
      <c r="EO22" s="184" t="s">
        <v>61</v>
      </c>
      <c r="EP22" s="184">
        <v>1</v>
      </c>
      <c r="EQ22" s="184" t="s">
        <v>2118</v>
      </c>
      <c r="ER22" s="184" t="s">
        <v>2631</v>
      </c>
      <c r="ES22" s="181">
        <v>44567</v>
      </c>
      <c r="ET22" s="191" t="s">
        <v>6866</v>
      </c>
      <c r="EU22" s="191">
        <v>3172</v>
      </c>
      <c r="EV22" s="191" t="s">
        <v>6863</v>
      </c>
      <c r="EW22" s="191" t="s">
        <v>30</v>
      </c>
      <c r="EX22" s="191">
        <v>2</v>
      </c>
      <c r="EY22" s="191" t="s">
        <v>6864</v>
      </c>
      <c r="EZ22" s="191" t="s">
        <v>580</v>
      </c>
      <c r="FA22" s="192">
        <v>44739</v>
      </c>
      <c r="FB22" s="190" t="s">
        <v>298</v>
      </c>
      <c r="FC22" s="184">
        <v>5</v>
      </c>
      <c r="FD22" s="184">
        <v>0</v>
      </c>
      <c r="FE22" s="184" t="s">
        <v>30</v>
      </c>
      <c r="FF22" s="184">
        <v>2</v>
      </c>
      <c r="FG22" s="184">
        <v>0</v>
      </c>
      <c r="FH22" s="184">
        <v>0</v>
      </c>
      <c r="FI22" s="181">
        <v>43509</v>
      </c>
      <c r="FJ22" s="190" t="s">
        <v>1134</v>
      </c>
      <c r="FK22" s="191" t="s">
        <v>14</v>
      </c>
      <c r="FL22" s="191" t="s">
        <v>14</v>
      </c>
      <c r="FM22" s="191" t="s">
        <v>14</v>
      </c>
      <c r="FN22" s="191" t="s">
        <v>14</v>
      </c>
      <c r="FO22" s="191" t="s">
        <v>1133</v>
      </c>
      <c r="FP22" s="188" t="s">
        <v>14</v>
      </c>
      <c r="FQ22" s="189">
        <v>43698</v>
      </c>
      <c r="FR22" s="190" t="s">
        <v>1135</v>
      </c>
      <c r="FS22" s="184" t="s">
        <v>14</v>
      </c>
      <c r="FT22" s="184" t="s">
        <v>14</v>
      </c>
      <c r="FU22" s="184" t="s">
        <v>14</v>
      </c>
      <c r="FV22" s="184" t="s">
        <v>14</v>
      </c>
      <c r="FW22" s="184" t="s">
        <v>1133</v>
      </c>
      <c r="FX22" s="184" t="s">
        <v>14</v>
      </c>
      <c r="FY22" s="181">
        <v>43698</v>
      </c>
      <c r="FZ22" s="191" t="s">
        <v>4135</v>
      </c>
      <c r="GA22" s="191">
        <v>1</v>
      </c>
      <c r="GB22" s="191" t="s">
        <v>3966</v>
      </c>
      <c r="GC22" s="191" t="s">
        <v>30</v>
      </c>
      <c r="GD22" s="191">
        <v>2</v>
      </c>
      <c r="GE22" s="191" t="s">
        <v>14</v>
      </c>
      <c r="GF22" s="191" t="s">
        <v>14</v>
      </c>
      <c r="GG22" s="192">
        <v>44678</v>
      </c>
      <c r="GH22" s="190" t="s">
        <v>4141</v>
      </c>
      <c r="GI22" s="184">
        <v>3</v>
      </c>
      <c r="GJ22" s="184" t="s">
        <v>3966</v>
      </c>
      <c r="GK22" s="184" t="s">
        <v>30</v>
      </c>
      <c r="GL22" s="184">
        <v>2</v>
      </c>
      <c r="GM22" s="184" t="s">
        <v>14</v>
      </c>
      <c r="GN22" s="184" t="s">
        <v>14</v>
      </c>
      <c r="GO22" s="181">
        <v>44678</v>
      </c>
      <c r="GP22" s="191" t="s">
        <v>4136</v>
      </c>
      <c r="GQ22" s="191">
        <v>2</v>
      </c>
      <c r="GR22" s="191" t="s">
        <v>3966</v>
      </c>
      <c r="GS22" s="191" t="s">
        <v>30</v>
      </c>
      <c r="GT22" s="191">
        <v>2</v>
      </c>
      <c r="GU22" s="191" t="s">
        <v>14</v>
      </c>
      <c r="GV22" s="191" t="s">
        <v>14</v>
      </c>
      <c r="GW22" s="192">
        <v>44678</v>
      </c>
      <c r="GX22" s="190" t="s">
        <v>4142</v>
      </c>
      <c r="GY22" s="184">
        <v>3</v>
      </c>
      <c r="GZ22" s="184" t="s">
        <v>3966</v>
      </c>
      <c r="HA22" s="184" t="s">
        <v>30</v>
      </c>
      <c r="HB22" s="184">
        <v>2</v>
      </c>
      <c r="HC22" s="184" t="s">
        <v>14</v>
      </c>
      <c r="HD22" s="184" t="s">
        <v>14</v>
      </c>
      <c r="HE22" s="181">
        <v>44678</v>
      </c>
      <c r="HF22" s="191" t="s">
        <v>4134</v>
      </c>
      <c r="HG22" s="191">
        <v>0</v>
      </c>
      <c r="HH22" s="191" t="s">
        <v>3966</v>
      </c>
      <c r="HI22" s="191" t="s">
        <v>30</v>
      </c>
      <c r="HJ22" s="191">
        <v>2</v>
      </c>
      <c r="HK22" s="191" t="s">
        <v>14</v>
      </c>
      <c r="HL22" s="191" t="s">
        <v>14</v>
      </c>
      <c r="HM22" s="192">
        <v>44678</v>
      </c>
      <c r="HN22" s="190" t="s">
        <v>4140</v>
      </c>
      <c r="HO22" s="184">
        <v>2</v>
      </c>
      <c r="HP22" s="184" t="s">
        <v>3966</v>
      </c>
      <c r="HQ22" s="184" t="s">
        <v>30</v>
      </c>
      <c r="HR22" s="184">
        <v>2</v>
      </c>
      <c r="HS22" s="184" t="s">
        <v>14</v>
      </c>
      <c r="HT22" s="184" t="s">
        <v>14</v>
      </c>
      <c r="HU22" s="181">
        <v>44678</v>
      </c>
      <c r="HV22" s="191" t="s">
        <v>4137</v>
      </c>
      <c r="HW22" s="191">
        <v>3</v>
      </c>
      <c r="HX22" s="191" t="s">
        <v>3966</v>
      </c>
      <c r="HY22" s="191" t="s">
        <v>30</v>
      </c>
      <c r="HZ22" s="191">
        <v>2</v>
      </c>
      <c r="IA22" s="191" t="s">
        <v>14</v>
      </c>
      <c r="IB22" s="191" t="s">
        <v>14</v>
      </c>
      <c r="IC22" s="192">
        <v>44678</v>
      </c>
      <c r="ID22" s="190" t="s">
        <v>4139</v>
      </c>
      <c r="IE22" s="184">
        <v>1</v>
      </c>
      <c r="IF22" s="184" t="s">
        <v>3966</v>
      </c>
      <c r="IG22" s="184" t="s">
        <v>30</v>
      </c>
      <c r="IH22" s="184">
        <v>2</v>
      </c>
      <c r="II22" s="184" t="s">
        <v>14</v>
      </c>
      <c r="IJ22" s="184" t="s">
        <v>14</v>
      </c>
      <c r="IK22" s="181">
        <v>44678</v>
      </c>
      <c r="IL22" s="191" t="s">
        <v>4138</v>
      </c>
      <c r="IM22" s="191">
        <v>3</v>
      </c>
      <c r="IN22" s="191" t="s">
        <v>3966</v>
      </c>
      <c r="IO22" s="191" t="s">
        <v>30</v>
      </c>
      <c r="IP22" s="191">
        <v>2</v>
      </c>
      <c r="IQ22" s="191" t="s">
        <v>14</v>
      </c>
      <c r="IR22" s="191" t="s">
        <v>14</v>
      </c>
      <c r="IS22" s="192">
        <v>44678</v>
      </c>
    </row>
    <row r="23" spans="1:253" s="285" customFormat="1" ht="13" customHeight="1" x14ac:dyDescent="0.25">
      <c r="A23" s="285" t="s">
        <v>1775</v>
      </c>
      <c r="B23" s="285" t="s">
        <v>8608</v>
      </c>
      <c r="C23" s="285" t="s">
        <v>1776</v>
      </c>
      <c r="D23" s="285" t="s">
        <v>1777</v>
      </c>
      <c r="E23" s="285" t="s">
        <v>8109</v>
      </c>
      <c r="F23" s="285" t="s">
        <v>7487</v>
      </c>
      <c r="G23" s="179">
        <v>5518000</v>
      </c>
      <c r="H23" s="180" t="s">
        <v>7485</v>
      </c>
      <c r="I23" s="180" t="s">
        <v>19</v>
      </c>
      <c r="J23" s="180">
        <v>3</v>
      </c>
      <c r="K23" s="180" t="s">
        <v>7282</v>
      </c>
      <c r="L23" s="180" t="s">
        <v>7486</v>
      </c>
      <c r="M23" s="181">
        <v>44741</v>
      </c>
      <c r="N23" s="190" t="s">
        <v>7490</v>
      </c>
      <c r="O23" s="182">
        <v>324000</v>
      </c>
      <c r="P23" s="182" t="s">
        <v>7488</v>
      </c>
      <c r="Q23" s="182" t="s">
        <v>19</v>
      </c>
      <c r="R23" s="182">
        <v>3</v>
      </c>
      <c r="S23" s="182" t="s">
        <v>7402</v>
      </c>
      <c r="T23" s="182" t="s">
        <v>7489</v>
      </c>
      <c r="U23" s="183">
        <v>44741</v>
      </c>
      <c r="V23" s="190" t="s">
        <v>7494</v>
      </c>
      <c r="W23" s="180">
        <v>655000</v>
      </c>
      <c r="X23" s="180" t="s">
        <v>7491</v>
      </c>
      <c r="Y23" s="180" t="s">
        <v>30</v>
      </c>
      <c r="Z23" s="180">
        <v>2</v>
      </c>
      <c r="AA23" s="180" t="s">
        <v>7493</v>
      </c>
      <c r="AB23" s="180" t="s">
        <v>7492</v>
      </c>
      <c r="AC23" s="181">
        <v>44741</v>
      </c>
      <c r="AD23" s="190" t="s">
        <v>7496</v>
      </c>
      <c r="AE23" s="188">
        <v>280000</v>
      </c>
      <c r="AF23" s="188" t="s">
        <v>7491</v>
      </c>
      <c r="AG23" s="188" t="s">
        <v>30</v>
      </c>
      <c r="AH23" s="188">
        <v>2</v>
      </c>
      <c r="AI23" s="188" t="s">
        <v>7495</v>
      </c>
      <c r="AJ23" s="188" t="s">
        <v>7492</v>
      </c>
      <c r="AK23" s="189">
        <v>44741</v>
      </c>
      <c r="AL23" s="190" t="s">
        <v>7498</v>
      </c>
      <c r="AM23" s="180">
        <v>135000</v>
      </c>
      <c r="AN23" s="180" t="s">
        <v>7491</v>
      </c>
      <c r="AO23" s="180" t="s">
        <v>30</v>
      </c>
      <c r="AP23" s="180">
        <v>2</v>
      </c>
      <c r="AQ23" s="180" t="s">
        <v>7497</v>
      </c>
      <c r="AR23" s="180" t="s">
        <v>7492</v>
      </c>
      <c r="AS23" s="181">
        <v>44741</v>
      </c>
      <c r="AT23" s="191" t="s">
        <v>1778</v>
      </c>
      <c r="AU23" s="188" t="s">
        <v>14</v>
      </c>
      <c r="AV23" s="188" t="s">
        <v>14</v>
      </c>
      <c r="AW23" s="188" t="s">
        <v>14</v>
      </c>
      <c r="AX23" s="188" t="s">
        <v>14</v>
      </c>
      <c r="AY23" s="188" t="s">
        <v>14</v>
      </c>
      <c r="AZ23" s="188" t="s">
        <v>14</v>
      </c>
      <c r="BA23" s="189">
        <v>44203</v>
      </c>
      <c r="BB23" s="190" t="s">
        <v>1779</v>
      </c>
      <c r="BC23" s="180" t="s">
        <v>14</v>
      </c>
      <c r="BD23" s="180" t="s">
        <v>14</v>
      </c>
      <c r="BE23" s="180" t="s">
        <v>14</v>
      </c>
      <c r="BF23" s="180" t="s">
        <v>14</v>
      </c>
      <c r="BG23" s="180" t="s">
        <v>14</v>
      </c>
      <c r="BH23" s="180" t="s">
        <v>14</v>
      </c>
      <c r="BI23" s="181">
        <v>44203</v>
      </c>
      <c r="BJ23" s="191" t="s">
        <v>1781</v>
      </c>
      <c r="BK23" s="191" t="s">
        <v>14</v>
      </c>
      <c r="BL23" s="191" t="s">
        <v>14</v>
      </c>
      <c r="BM23" s="191" t="s">
        <v>14</v>
      </c>
      <c r="BN23" s="191" t="s">
        <v>14</v>
      </c>
      <c r="BO23" s="191" t="s">
        <v>1780</v>
      </c>
      <c r="BP23" s="188" t="s">
        <v>14</v>
      </c>
      <c r="BQ23" s="192">
        <v>44203</v>
      </c>
      <c r="BR23" s="190" t="s">
        <v>1782</v>
      </c>
      <c r="BS23" s="184" t="s">
        <v>14</v>
      </c>
      <c r="BT23" s="184" t="s">
        <v>14</v>
      </c>
      <c r="BU23" s="184" t="s">
        <v>14</v>
      </c>
      <c r="BV23" s="184" t="s">
        <v>14</v>
      </c>
      <c r="BW23" s="184" t="s">
        <v>14</v>
      </c>
      <c r="BX23" s="184" t="s">
        <v>14</v>
      </c>
      <c r="BY23" s="181">
        <v>44203</v>
      </c>
      <c r="BZ23" s="191" t="s">
        <v>1783</v>
      </c>
      <c r="CA23" s="191" t="s">
        <v>14</v>
      </c>
      <c r="CB23" s="191" t="s">
        <v>14</v>
      </c>
      <c r="CC23" s="191" t="s">
        <v>14</v>
      </c>
      <c r="CD23" s="191" t="s">
        <v>14</v>
      </c>
      <c r="CE23" s="191" t="s">
        <v>14</v>
      </c>
      <c r="CF23" s="191" t="s">
        <v>14</v>
      </c>
      <c r="CG23" s="192">
        <v>44203</v>
      </c>
      <c r="CH23" s="190" t="s">
        <v>9177</v>
      </c>
      <c r="CI23" s="191" t="e">
        <v>#N/A</v>
      </c>
      <c r="CJ23" s="191" t="e">
        <v>#N/A</v>
      </c>
      <c r="CK23" s="191" t="e">
        <v>#N/A</v>
      </c>
      <c r="CL23" s="191" t="e">
        <v>#N/A</v>
      </c>
      <c r="CM23" s="191" t="e">
        <v>#N/A</v>
      </c>
      <c r="CN23" s="191" t="e">
        <v>#N/A</v>
      </c>
      <c r="CO23" s="193" t="e">
        <v>#N/A</v>
      </c>
      <c r="CP23" s="191" t="s">
        <v>1784</v>
      </c>
      <c r="CQ23" s="184" t="s">
        <v>14</v>
      </c>
      <c r="CR23" s="184" t="s">
        <v>14</v>
      </c>
      <c r="CS23" s="184" t="s">
        <v>14</v>
      </c>
      <c r="CT23" s="184" t="s">
        <v>14</v>
      </c>
      <c r="CU23" s="184" t="s">
        <v>14</v>
      </c>
      <c r="CV23" s="184" t="s">
        <v>14</v>
      </c>
      <c r="CW23" s="181">
        <v>44203</v>
      </c>
      <c r="CX23" s="191" t="s">
        <v>7499</v>
      </c>
      <c r="CY23" s="188">
        <v>40000</v>
      </c>
      <c r="CZ23" s="188" t="s">
        <v>7491</v>
      </c>
      <c r="DA23" s="188" t="s">
        <v>30</v>
      </c>
      <c r="DB23" s="188">
        <v>2</v>
      </c>
      <c r="DC23" s="188" t="s">
        <v>7504</v>
      </c>
      <c r="DD23" s="188" t="s">
        <v>7492</v>
      </c>
      <c r="DE23" s="194">
        <v>44741</v>
      </c>
      <c r="DF23" s="190" t="s">
        <v>7501</v>
      </c>
      <c r="DG23" s="180">
        <v>375000</v>
      </c>
      <c r="DH23" s="184" t="s">
        <v>7491</v>
      </c>
      <c r="DI23" s="184" t="s">
        <v>30</v>
      </c>
      <c r="DJ23" s="184">
        <v>2</v>
      </c>
      <c r="DK23" s="184" t="s">
        <v>7500</v>
      </c>
      <c r="DL23" s="184" t="s">
        <v>7492</v>
      </c>
      <c r="DM23" s="181">
        <v>44741</v>
      </c>
      <c r="DN23" s="191" t="s">
        <v>7503</v>
      </c>
      <c r="DO23" s="188">
        <v>239000</v>
      </c>
      <c r="DP23" s="191" t="s">
        <v>7491</v>
      </c>
      <c r="DQ23" s="191" t="s">
        <v>30</v>
      </c>
      <c r="DR23" s="191">
        <v>2</v>
      </c>
      <c r="DS23" s="191" t="s">
        <v>7502</v>
      </c>
      <c r="DT23" s="191" t="s">
        <v>7492</v>
      </c>
      <c r="DU23" s="192">
        <v>44741</v>
      </c>
      <c r="DV23" s="190" t="s">
        <v>7505</v>
      </c>
      <c r="DW23" s="180">
        <v>36000</v>
      </c>
      <c r="DX23" s="184" t="s">
        <v>7491</v>
      </c>
      <c r="DY23" s="184" t="s">
        <v>30</v>
      </c>
      <c r="DZ23" s="184">
        <v>2</v>
      </c>
      <c r="EA23" s="184" t="s">
        <v>7504</v>
      </c>
      <c r="EB23" s="184" t="s">
        <v>7492</v>
      </c>
      <c r="EC23" s="181">
        <v>44741</v>
      </c>
      <c r="ED23" s="191" t="s">
        <v>7507</v>
      </c>
      <c r="EE23" s="188">
        <v>4000</v>
      </c>
      <c r="EF23" s="191" t="s">
        <v>7491</v>
      </c>
      <c r="EG23" s="191" t="s">
        <v>30</v>
      </c>
      <c r="EH23" s="191">
        <v>2</v>
      </c>
      <c r="EI23" s="191" t="s">
        <v>7506</v>
      </c>
      <c r="EJ23" s="191" t="s">
        <v>7492</v>
      </c>
      <c r="EK23" s="192">
        <v>44741</v>
      </c>
      <c r="EL23" s="190" t="s">
        <v>1788</v>
      </c>
      <c r="EM23" s="180">
        <v>0</v>
      </c>
      <c r="EN23" s="184" t="s">
        <v>1785</v>
      </c>
      <c r="EO23" s="184" t="s">
        <v>19</v>
      </c>
      <c r="EP23" s="184">
        <v>3</v>
      </c>
      <c r="EQ23" s="184" t="s">
        <v>1787</v>
      </c>
      <c r="ER23" s="184" t="s">
        <v>1786</v>
      </c>
      <c r="ES23" s="181">
        <v>44203</v>
      </c>
      <c r="ET23" s="191" t="s">
        <v>1789</v>
      </c>
      <c r="EU23" s="191" t="s">
        <v>14</v>
      </c>
      <c r="EV23" s="191" t="s">
        <v>14</v>
      </c>
      <c r="EW23" s="191" t="s">
        <v>14</v>
      </c>
      <c r="EX23" s="191" t="s">
        <v>14</v>
      </c>
      <c r="EY23" s="191" t="s">
        <v>1780</v>
      </c>
      <c r="EZ23" s="191" t="s">
        <v>14</v>
      </c>
      <c r="FA23" s="192">
        <v>44203</v>
      </c>
      <c r="FB23" s="190" t="s">
        <v>7509</v>
      </c>
      <c r="FC23" s="184">
        <v>3</v>
      </c>
      <c r="FD23" s="184" t="s">
        <v>7491</v>
      </c>
      <c r="FE23" s="184" t="s">
        <v>30</v>
      </c>
      <c r="FF23" s="184">
        <v>2</v>
      </c>
      <c r="FG23" s="184" t="s">
        <v>7508</v>
      </c>
      <c r="FH23" s="184" t="s">
        <v>7492</v>
      </c>
      <c r="FI23" s="181">
        <v>44741</v>
      </c>
      <c r="FJ23" s="190" t="s">
        <v>1790</v>
      </c>
      <c r="FK23" s="191" t="s">
        <v>14</v>
      </c>
      <c r="FL23" s="191" t="s">
        <v>14</v>
      </c>
      <c r="FM23" s="191" t="s">
        <v>14</v>
      </c>
      <c r="FN23" s="191" t="s">
        <v>14</v>
      </c>
      <c r="FO23" s="191" t="s">
        <v>14</v>
      </c>
      <c r="FP23" s="188" t="s">
        <v>14</v>
      </c>
      <c r="FQ23" s="189">
        <v>44203</v>
      </c>
      <c r="FR23" s="190" t="s">
        <v>1791</v>
      </c>
      <c r="FS23" s="184" t="s">
        <v>14</v>
      </c>
      <c r="FT23" s="184" t="s">
        <v>14</v>
      </c>
      <c r="FU23" s="184" t="s">
        <v>14</v>
      </c>
      <c r="FV23" s="184" t="s">
        <v>14</v>
      </c>
      <c r="FW23" s="184" t="s">
        <v>14</v>
      </c>
      <c r="FX23" s="184" t="s">
        <v>14</v>
      </c>
      <c r="FY23" s="181">
        <v>44203</v>
      </c>
      <c r="FZ23" s="191" t="s">
        <v>4661</v>
      </c>
      <c r="GA23" s="191">
        <v>0</v>
      </c>
      <c r="GB23" s="191" t="s">
        <v>3966</v>
      </c>
      <c r="GC23" s="191" t="s">
        <v>30</v>
      </c>
      <c r="GD23" s="191">
        <v>2</v>
      </c>
      <c r="GE23" s="191" t="s">
        <v>14</v>
      </c>
      <c r="GF23" s="191" t="s">
        <v>14</v>
      </c>
      <c r="GG23" s="192">
        <v>44693</v>
      </c>
      <c r="GH23" s="190" t="s">
        <v>4667</v>
      </c>
      <c r="GI23" s="184">
        <v>1</v>
      </c>
      <c r="GJ23" s="184" t="s">
        <v>3966</v>
      </c>
      <c r="GK23" s="184" t="s">
        <v>30</v>
      </c>
      <c r="GL23" s="184">
        <v>2</v>
      </c>
      <c r="GM23" s="184" t="s">
        <v>14</v>
      </c>
      <c r="GN23" s="184" t="s">
        <v>14</v>
      </c>
      <c r="GO23" s="181">
        <v>44693</v>
      </c>
      <c r="GP23" s="191" t="s">
        <v>4662</v>
      </c>
      <c r="GQ23" s="191">
        <v>0</v>
      </c>
      <c r="GR23" s="191" t="s">
        <v>3966</v>
      </c>
      <c r="GS23" s="191" t="s">
        <v>30</v>
      </c>
      <c r="GT23" s="191">
        <v>2</v>
      </c>
      <c r="GU23" s="191" t="s">
        <v>14</v>
      </c>
      <c r="GV23" s="191" t="s">
        <v>14</v>
      </c>
      <c r="GW23" s="192">
        <v>44693</v>
      </c>
      <c r="GX23" s="190" t="s">
        <v>4668</v>
      </c>
      <c r="GY23" s="184">
        <v>0</v>
      </c>
      <c r="GZ23" s="184" t="s">
        <v>3966</v>
      </c>
      <c r="HA23" s="184" t="s">
        <v>30</v>
      </c>
      <c r="HB23" s="184">
        <v>2</v>
      </c>
      <c r="HC23" s="184" t="s">
        <v>14</v>
      </c>
      <c r="HD23" s="184" t="s">
        <v>14</v>
      </c>
      <c r="HE23" s="181">
        <v>44693</v>
      </c>
      <c r="HF23" s="191" t="s">
        <v>4660</v>
      </c>
      <c r="HG23" s="191">
        <v>0</v>
      </c>
      <c r="HH23" s="191" t="s">
        <v>3966</v>
      </c>
      <c r="HI23" s="191" t="s">
        <v>30</v>
      </c>
      <c r="HJ23" s="191">
        <v>2</v>
      </c>
      <c r="HK23" s="191" t="s">
        <v>14</v>
      </c>
      <c r="HL23" s="191" t="s">
        <v>14</v>
      </c>
      <c r="HM23" s="192">
        <v>44693</v>
      </c>
      <c r="HN23" s="190" t="s">
        <v>4666</v>
      </c>
      <c r="HO23" s="184">
        <v>1</v>
      </c>
      <c r="HP23" s="184" t="s">
        <v>3966</v>
      </c>
      <c r="HQ23" s="184" t="s">
        <v>30</v>
      </c>
      <c r="HR23" s="184">
        <v>2</v>
      </c>
      <c r="HS23" s="184" t="s">
        <v>14</v>
      </c>
      <c r="HT23" s="184" t="s">
        <v>14</v>
      </c>
      <c r="HU23" s="181">
        <v>44693</v>
      </c>
      <c r="HV23" s="191" t="s">
        <v>4663</v>
      </c>
      <c r="HW23" s="191">
        <v>0</v>
      </c>
      <c r="HX23" s="191" t="s">
        <v>3966</v>
      </c>
      <c r="HY23" s="191" t="s">
        <v>30</v>
      </c>
      <c r="HZ23" s="191">
        <v>2</v>
      </c>
      <c r="IA23" s="191" t="s">
        <v>14</v>
      </c>
      <c r="IB23" s="191" t="s">
        <v>14</v>
      </c>
      <c r="IC23" s="192">
        <v>44693</v>
      </c>
      <c r="ID23" s="190" t="s">
        <v>4665</v>
      </c>
      <c r="IE23" s="184">
        <v>0</v>
      </c>
      <c r="IF23" s="184" t="s">
        <v>3966</v>
      </c>
      <c r="IG23" s="184" t="s">
        <v>30</v>
      </c>
      <c r="IH23" s="184">
        <v>2</v>
      </c>
      <c r="II23" s="184" t="s">
        <v>14</v>
      </c>
      <c r="IJ23" s="184" t="s">
        <v>14</v>
      </c>
      <c r="IK23" s="181">
        <v>44693</v>
      </c>
      <c r="IL23" s="191" t="s">
        <v>4664</v>
      </c>
      <c r="IM23" s="191">
        <v>1</v>
      </c>
      <c r="IN23" s="191" t="s">
        <v>3966</v>
      </c>
      <c r="IO23" s="191" t="s">
        <v>30</v>
      </c>
      <c r="IP23" s="191">
        <v>2</v>
      </c>
      <c r="IQ23" s="191" t="s">
        <v>14</v>
      </c>
      <c r="IR23" s="191" t="s">
        <v>14</v>
      </c>
      <c r="IS23" s="192">
        <v>44693</v>
      </c>
    </row>
    <row r="24" spans="1:253" s="285" customFormat="1" ht="13" customHeight="1" x14ac:dyDescent="0.25">
      <c r="A24" s="285" t="s">
        <v>350</v>
      </c>
      <c r="B24" s="285" t="s">
        <v>8608</v>
      </c>
      <c r="C24" s="285" t="s">
        <v>351</v>
      </c>
      <c r="D24" s="285" t="s">
        <v>352</v>
      </c>
      <c r="E24" s="285" t="s">
        <v>8110</v>
      </c>
      <c r="F24" s="285" t="s">
        <v>3550</v>
      </c>
      <c r="G24" s="179">
        <v>51000000</v>
      </c>
      <c r="H24" s="180" t="s">
        <v>3547</v>
      </c>
      <c r="I24" s="180" t="s">
        <v>61</v>
      </c>
      <c r="J24" s="180">
        <v>1</v>
      </c>
      <c r="K24" s="180" t="s">
        <v>3549</v>
      </c>
      <c r="L24" s="180" t="s">
        <v>3548</v>
      </c>
      <c r="M24" s="181">
        <v>44651</v>
      </c>
      <c r="N24" s="190" t="s">
        <v>3554</v>
      </c>
      <c r="O24" s="182">
        <v>1141750</v>
      </c>
      <c r="P24" s="182" t="s">
        <v>3551</v>
      </c>
      <c r="Q24" s="182" t="s">
        <v>61</v>
      </c>
      <c r="R24" s="182">
        <v>1</v>
      </c>
      <c r="S24" s="182" t="s">
        <v>3553</v>
      </c>
      <c r="T24" s="182" t="s">
        <v>3552</v>
      </c>
      <c r="U24" s="183">
        <v>44651</v>
      </c>
      <c r="V24" s="190" t="s">
        <v>3556</v>
      </c>
      <c r="W24" s="180">
        <v>51000000</v>
      </c>
      <c r="X24" s="180" t="s">
        <v>3547</v>
      </c>
      <c r="Y24" s="180" t="s">
        <v>61</v>
      </c>
      <c r="Z24" s="180">
        <v>1</v>
      </c>
      <c r="AA24" s="180" t="s">
        <v>3555</v>
      </c>
      <c r="AB24" s="180" t="s">
        <v>3548</v>
      </c>
      <c r="AC24" s="181">
        <v>44651</v>
      </c>
      <c r="AD24" s="190" t="s">
        <v>3558</v>
      </c>
      <c r="AE24" s="188">
        <v>11100000</v>
      </c>
      <c r="AF24" s="188" t="s">
        <v>3547</v>
      </c>
      <c r="AG24" s="188" t="s">
        <v>61</v>
      </c>
      <c r="AH24" s="188">
        <v>1</v>
      </c>
      <c r="AI24" s="188" t="s">
        <v>3557</v>
      </c>
      <c r="AJ24" s="188" t="s">
        <v>3548</v>
      </c>
      <c r="AK24" s="189">
        <v>44651</v>
      </c>
      <c r="AL24" s="190" t="s">
        <v>3560</v>
      </c>
      <c r="AM24" s="180">
        <v>454000</v>
      </c>
      <c r="AN24" s="180" t="s">
        <v>3547</v>
      </c>
      <c r="AO24" s="180" t="s">
        <v>61</v>
      </c>
      <c r="AP24" s="180">
        <v>1</v>
      </c>
      <c r="AQ24" s="180" t="s">
        <v>3559</v>
      </c>
      <c r="AR24" s="180" t="s">
        <v>3548</v>
      </c>
      <c r="AS24" s="181">
        <v>44651</v>
      </c>
      <c r="AT24" s="191" t="s">
        <v>3564</v>
      </c>
      <c r="AU24" s="188">
        <v>155</v>
      </c>
      <c r="AV24" s="188" t="s">
        <v>3547</v>
      </c>
      <c r="AW24" s="188" t="s">
        <v>61</v>
      </c>
      <c r="AX24" s="188">
        <v>1</v>
      </c>
      <c r="AY24" s="188" t="s">
        <v>3563</v>
      </c>
      <c r="AZ24" s="188" t="s">
        <v>3548</v>
      </c>
      <c r="BA24" s="189">
        <v>44651</v>
      </c>
      <c r="BB24" s="190" t="s">
        <v>3562</v>
      </c>
      <c r="BC24" s="180" t="s">
        <v>14</v>
      </c>
      <c r="BD24" s="180" t="s">
        <v>1813</v>
      </c>
      <c r="BE24" s="180" t="s">
        <v>14</v>
      </c>
      <c r="BF24" s="180" t="s">
        <v>14</v>
      </c>
      <c r="BG24" s="180" t="s">
        <v>3561</v>
      </c>
      <c r="BH24" s="180" t="s">
        <v>14</v>
      </c>
      <c r="BI24" s="181">
        <v>44651</v>
      </c>
      <c r="BJ24" s="191" t="s">
        <v>3568</v>
      </c>
      <c r="BK24" s="191">
        <v>464</v>
      </c>
      <c r="BL24" s="191" t="s">
        <v>3565</v>
      </c>
      <c r="BM24" s="191" t="s">
        <v>30</v>
      </c>
      <c r="BN24" s="191">
        <v>2</v>
      </c>
      <c r="BO24" s="191" t="s">
        <v>3567</v>
      </c>
      <c r="BP24" s="188" t="s">
        <v>3566</v>
      </c>
      <c r="BQ24" s="192">
        <v>44651</v>
      </c>
      <c r="BR24" s="190" t="s">
        <v>3575</v>
      </c>
      <c r="BS24" s="184" t="s">
        <v>14</v>
      </c>
      <c r="BT24" s="184" t="s">
        <v>3573</v>
      </c>
      <c r="BU24" s="184" t="s">
        <v>14</v>
      </c>
      <c r="BV24" s="184" t="s">
        <v>14</v>
      </c>
      <c r="BW24" s="184" t="s">
        <v>3574</v>
      </c>
      <c r="BX24" s="184">
        <v>0</v>
      </c>
      <c r="BY24" s="181">
        <v>44651</v>
      </c>
      <c r="BZ24" s="191" t="s">
        <v>3577</v>
      </c>
      <c r="CA24" s="191">
        <v>1607</v>
      </c>
      <c r="CB24" s="191" t="s">
        <v>3547</v>
      </c>
      <c r="CC24" s="191" t="s">
        <v>61</v>
      </c>
      <c r="CD24" s="191">
        <v>1</v>
      </c>
      <c r="CE24" s="191" t="s">
        <v>3576</v>
      </c>
      <c r="CF24" s="191" t="s">
        <v>3548</v>
      </c>
      <c r="CG24" s="192">
        <v>44651</v>
      </c>
      <c r="CH24" s="190" t="s">
        <v>9178</v>
      </c>
      <c r="CI24" s="191" t="e">
        <v>#N/A</v>
      </c>
      <c r="CJ24" s="191" t="e">
        <v>#N/A</v>
      </c>
      <c r="CK24" s="191" t="e">
        <v>#N/A</v>
      </c>
      <c r="CL24" s="191" t="e">
        <v>#N/A</v>
      </c>
      <c r="CM24" s="191" t="e">
        <v>#N/A</v>
      </c>
      <c r="CN24" s="191" t="e">
        <v>#N/A</v>
      </c>
      <c r="CO24" s="193" t="e">
        <v>#N/A</v>
      </c>
      <c r="CP24" s="191" t="s">
        <v>353</v>
      </c>
      <c r="CQ24" s="184" t="s">
        <v>14</v>
      </c>
      <c r="CR24" s="184">
        <v>0</v>
      </c>
      <c r="CS24" s="184" t="s">
        <v>30</v>
      </c>
      <c r="CT24" s="184">
        <v>2</v>
      </c>
      <c r="CU24" s="184">
        <v>0</v>
      </c>
      <c r="CV24" s="184">
        <v>0</v>
      </c>
      <c r="CW24" s="181">
        <v>43510</v>
      </c>
      <c r="CX24" s="191" t="s">
        <v>3579</v>
      </c>
      <c r="CY24" s="188">
        <v>7700000</v>
      </c>
      <c r="CZ24" s="188" t="s">
        <v>3547</v>
      </c>
      <c r="DA24" s="188" t="s">
        <v>61</v>
      </c>
      <c r="DB24" s="188">
        <v>1</v>
      </c>
      <c r="DC24" s="188" t="s">
        <v>3578</v>
      </c>
      <c r="DD24" s="188" t="s">
        <v>3548</v>
      </c>
      <c r="DE24" s="194">
        <v>44651</v>
      </c>
      <c r="DF24" s="190" t="s">
        <v>3580</v>
      </c>
      <c r="DG24" s="180">
        <v>39900000</v>
      </c>
      <c r="DH24" s="184" t="s">
        <v>3547</v>
      </c>
      <c r="DI24" s="184" t="s">
        <v>61</v>
      </c>
      <c r="DJ24" s="184">
        <v>1</v>
      </c>
      <c r="DK24" s="184" t="s">
        <v>3578</v>
      </c>
      <c r="DL24" s="184" t="s">
        <v>3548</v>
      </c>
      <c r="DM24" s="181">
        <v>44651</v>
      </c>
      <c r="DN24" s="191" t="s">
        <v>3581</v>
      </c>
      <c r="DO24" s="188">
        <v>3400000</v>
      </c>
      <c r="DP24" s="191" t="s">
        <v>3547</v>
      </c>
      <c r="DQ24" s="191" t="s">
        <v>61</v>
      </c>
      <c r="DR24" s="191">
        <v>1</v>
      </c>
      <c r="DS24" s="191" t="s">
        <v>3578</v>
      </c>
      <c r="DT24" s="191" t="s">
        <v>3548</v>
      </c>
      <c r="DU24" s="192">
        <v>44651</v>
      </c>
      <c r="DV24" s="190" t="s">
        <v>3582</v>
      </c>
      <c r="DW24" s="180">
        <v>4507000</v>
      </c>
      <c r="DX24" s="184" t="s">
        <v>3547</v>
      </c>
      <c r="DY24" s="184" t="s">
        <v>61</v>
      </c>
      <c r="DZ24" s="184">
        <v>1</v>
      </c>
      <c r="EA24" s="184" t="s">
        <v>3578</v>
      </c>
      <c r="EB24" s="184" t="s">
        <v>3548</v>
      </c>
      <c r="EC24" s="181">
        <v>44651</v>
      </c>
      <c r="ED24" s="191" t="s">
        <v>3583</v>
      </c>
      <c r="EE24" s="188">
        <v>2900000</v>
      </c>
      <c r="EF24" s="191" t="s">
        <v>3547</v>
      </c>
      <c r="EG24" s="191" t="s">
        <v>61</v>
      </c>
      <c r="EH24" s="191">
        <v>1</v>
      </c>
      <c r="EI24" s="191" t="s">
        <v>3578</v>
      </c>
      <c r="EJ24" s="191" t="s">
        <v>3548</v>
      </c>
      <c r="EK24" s="192">
        <v>44651</v>
      </c>
      <c r="EL24" s="190" t="s">
        <v>3584</v>
      </c>
      <c r="EM24" s="180">
        <v>293000</v>
      </c>
      <c r="EN24" s="184" t="s">
        <v>3547</v>
      </c>
      <c r="EO24" s="184" t="s">
        <v>61</v>
      </c>
      <c r="EP24" s="184">
        <v>1</v>
      </c>
      <c r="EQ24" s="184" t="s">
        <v>3578</v>
      </c>
      <c r="ER24" s="184" t="s">
        <v>3548</v>
      </c>
      <c r="ES24" s="181">
        <v>44651</v>
      </c>
      <c r="ET24" s="191" t="s">
        <v>3572</v>
      </c>
      <c r="EU24" s="191">
        <v>826</v>
      </c>
      <c r="EV24" s="191" t="s">
        <v>3569</v>
      </c>
      <c r="EW24" s="191">
        <v>0</v>
      </c>
      <c r="EX24" s="191">
        <v>0</v>
      </c>
      <c r="EY24" s="191" t="s">
        <v>3571</v>
      </c>
      <c r="EZ24" s="191" t="s">
        <v>3570</v>
      </c>
      <c r="FA24" s="192">
        <v>44651</v>
      </c>
      <c r="FB24" s="190" t="s">
        <v>3586</v>
      </c>
      <c r="FC24" s="184">
        <v>3</v>
      </c>
      <c r="FD24" s="184">
        <v>0</v>
      </c>
      <c r="FE24" s="184" t="s">
        <v>30</v>
      </c>
      <c r="FF24" s="184">
        <v>2</v>
      </c>
      <c r="FG24" s="184" t="s">
        <v>3585</v>
      </c>
      <c r="FH24" s="184">
        <v>0</v>
      </c>
      <c r="FI24" s="181">
        <v>44651</v>
      </c>
      <c r="FJ24" s="190" t="s">
        <v>356</v>
      </c>
      <c r="FK24" s="191">
        <v>1800000</v>
      </c>
      <c r="FL24" s="191" t="s">
        <v>354</v>
      </c>
      <c r="FM24" s="191" t="s">
        <v>30</v>
      </c>
      <c r="FN24" s="191">
        <v>2</v>
      </c>
      <c r="FO24" s="191">
        <v>0</v>
      </c>
      <c r="FP24" s="188" t="s">
        <v>355</v>
      </c>
      <c r="FQ24" s="189">
        <v>43510</v>
      </c>
      <c r="FR24" s="190" t="s">
        <v>357</v>
      </c>
      <c r="FS24" s="184">
        <v>11500</v>
      </c>
      <c r="FT24" s="184" t="s">
        <v>354</v>
      </c>
      <c r="FU24" s="184" t="s">
        <v>30</v>
      </c>
      <c r="FV24" s="184">
        <v>2</v>
      </c>
      <c r="FW24" s="184">
        <v>0</v>
      </c>
      <c r="FX24" s="184" t="s">
        <v>355</v>
      </c>
      <c r="FY24" s="181">
        <v>43510</v>
      </c>
      <c r="FZ24" s="191" t="s">
        <v>4440</v>
      </c>
      <c r="GA24" s="191">
        <v>0</v>
      </c>
      <c r="GB24" s="191" t="s">
        <v>3966</v>
      </c>
      <c r="GC24" s="191" t="s">
        <v>30</v>
      </c>
      <c r="GD24" s="191">
        <v>2</v>
      </c>
      <c r="GE24" s="191" t="s">
        <v>14</v>
      </c>
      <c r="GF24" s="191" t="s">
        <v>14</v>
      </c>
      <c r="GG24" s="192">
        <v>44691</v>
      </c>
      <c r="GH24" s="190" t="s">
        <v>4446</v>
      </c>
      <c r="GI24" s="184">
        <v>2</v>
      </c>
      <c r="GJ24" s="184" t="s">
        <v>3966</v>
      </c>
      <c r="GK24" s="184" t="s">
        <v>30</v>
      </c>
      <c r="GL24" s="184">
        <v>2</v>
      </c>
      <c r="GM24" s="184" t="s">
        <v>14</v>
      </c>
      <c r="GN24" s="184" t="s">
        <v>14</v>
      </c>
      <c r="GO24" s="181">
        <v>44691</v>
      </c>
      <c r="GP24" s="191" t="s">
        <v>4441</v>
      </c>
      <c r="GQ24" s="191">
        <v>1</v>
      </c>
      <c r="GR24" s="191" t="s">
        <v>3966</v>
      </c>
      <c r="GS24" s="191" t="s">
        <v>30</v>
      </c>
      <c r="GT24" s="191">
        <v>2</v>
      </c>
      <c r="GU24" s="191" t="s">
        <v>14</v>
      </c>
      <c r="GV24" s="191" t="s">
        <v>14</v>
      </c>
      <c r="GW24" s="192">
        <v>44691</v>
      </c>
      <c r="GX24" s="190" t="s">
        <v>4447</v>
      </c>
      <c r="GY24" s="184">
        <v>0</v>
      </c>
      <c r="GZ24" s="184" t="s">
        <v>3966</v>
      </c>
      <c r="HA24" s="184" t="s">
        <v>30</v>
      </c>
      <c r="HB24" s="184">
        <v>2</v>
      </c>
      <c r="HC24" s="184" t="s">
        <v>14</v>
      </c>
      <c r="HD24" s="184" t="s">
        <v>14</v>
      </c>
      <c r="HE24" s="181">
        <v>44691</v>
      </c>
      <c r="HF24" s="191" t="s">
        <v>4439</v>
      </c>
      <c r="HG24" s="191">
        <v>2</v>
      </c>
      <c r="HH24" s="191" t="s">
        <v>3966</v>
      </c>
      <c r="HI24" s="191" t="s">
        <v>30</v>
      </c>
      <c r="HJ24" s="191">
        <v>2</v>
      </c>
      <c r="HK24" s="191" t="s">
        <v>14</v>
      </c>
      <c r="HL24" s="191" t="s">
        <v>14</v>
      </c>
      <c r="HM24" s="192">
        <v>44691</v>
      </c>
      <c r="HN24" s="190" t="s">
        <v>4445</v>
      </c>
      <c r="HO24" s="184">
        <v>2</v>
      </c>
      <c r="HP24" s="184" t="s">
        <v>3966</v>
      </c>
      <c r="HQ24" s="184" t="s">
        <v>30</v>
      </c>
      <c r="HR24" s="184">
        <v>2</v>
      </c>
      <c r="HS24" s="184" t="s">
        <v>14</v>
      </c>
      <c r="HT24" s="184" t="s">
        <v>14</v>
      </c>
      <c r="HU24" s="181">
        <v>44691</v>
      </c>
      <c r="HV24" s="191" t="s">
        <v>4442</v>
      </c>
      <c r="HW24" s="191">
        <v>3</v>
      </c>
      <c r="HX24" s="191" t="s">
        <v>3966</v>
      </c>
      <c r="HY24" s="191" t="s">
        <v>30</v>
      </c>
      <c r="HZ24" s="191">
        <v>2</v>
      </c>
      <c r="IA24" s="191" t="s">
        <v>14</v>
      </c>
      <c r="IB24" s="191" t="s">
        <v>14</v>
      </c>
      <c r="IC24" s="192">
        <v>44691</v>
      </c>
      <c r="ID24" s="190" t="s">
        <v>4444</v>
      </c>
      <c r="IE24" s="184">
        <v>2</v>
      </c>
      <c r="IF24" s="184" t="s">
        <v>3966</v>
      </c>
      <c r="IG24" s="184" t="s">
        <v>30</v>
      </c>
      <c r="IH24" s="184">
        <v>2</v>
      </c>
      <c r="II24" s="184" t="s">
        <v>14</v>
      </c>
      <c r="IJ24" s="184" t="s">
        <v>14</v>
      </c>
      <c r="IK24" s="181">
        <v>44691</v>
      </c>
      <c r="IL24" s="191" t="s">
        <v>4443</v>
      </c>
      <c r="IM24" s="191">
        <v>3</v>
      </c>
      <c r="IN24" s="191" t="s">
        <v>3966</v>
      </c>
      <c r="IO24" s="191" t="s">
        <v>30</v>
      </c>
      <c r="IP24" s="191">
        <v>2</v>
      </c>
      <c r="IQ24" s="191" t="s">
        <v>14</v>
      </c>
      <c r="IR24" s="191" t="s">
        <v>14</v>
      </c>
      <c r="IS24" s="192">
        <v>44691</v>
      </c>
    </row>
    <row r="25" spans="1:253" s="285" customFormat="1" ht="13" customHeight="1" x14ac:dyDescent="0.25">
      <c r="A25" s="285" t="s">
        <v>358</v>
      </c>
      <c r="B25" s="285" t="s">
        <v>8646</v>
      </c>
      <c r="C25" s="285" t="s">
        <v>359</v>
      </c>
      <c r="D25" s="285" t="s">
        <v>352</v>
      </c>
      <c r="E25" s="285" t="s">
        <v>8110</v>
      </c>
      <c r="F25" s="285" t="s">
        <v>3588</v>
      </c>
      <c r="G25" s="179">
        <v>51000000</v>
      </c>
      <c r="H25" s="180" t="s">
        <v>3547</v>
      </c>
      <c r="I25" s="180" t="s">
        <v>61</v>
      </c>
      <c r="J25" s="180">
        <v>1</v>
      </c>
      <c r="K25" s="180" t="s">
        <v>3587</v>
      </c>
      <c r="L25" s="180" t="s">
        <v>3548</v>
      </c>
      <c r="M25" s="181">
        <v>44651</v>
      </c>
      <c r="N25" s="190" t="s">
        <v>3592</v>
      </c>
      <c r="O25" s="182">
        <v>133358</v>
      </c>
      <c r="P25" s="182" t="s">
        <v>3589</v>
      </c>
      <c r="Q25" s="182" t="s">
        <v>30</v>
      </c>
      <c r="R25" s="182">
        <v>2</v>
      </c>
      <c r="S25" s="182" t="s">
        <v>3591</v>
      </c>
      <c r="T25" s="182" t="s">
        <v>3590</v>
      </c>
      <c r="U25" s="183">
        <v>44651</v>
      </c>
      <c r="V25" s="190" t="s">
        <v>3596</v>
      </c>
      <c r="W25" s="180">
        <v>22963000</v>
      </c>
      <c r="X25" s="180" t="s">
        <v>3593</v>
      </c>
      <c r="Y25" s="180" t="s">
        <v>30</v>
      </c>
      <c r="Z25" s="180">
        <v>2</v>
      </c>
      <c r="AA25" s="180" t="s">
        <v>3595</v>
      </c>
      <c r="AB25" s="180" t="s">
        <v>3594</v>
      </c>
      <c r="AC25" s="181">
        <v>44651</v>
      </c>
      <c r="AD25" s="190" t="s">
        <v>3600</v>
      </c>
      <c r="AE25" s="188">
        <v>5510000</v>
      </c>
      <c r="AF25" s="188" t="s">
        <v>3597</v>
      </c>
      <c r="AG25" s="188" t="s">
        <v>30</v>
      </c>
      <c r="AH25" s="188">
        <v>2</v>
      </c>
      <c r="AI25" s="188" t="s">
        <v>3599</v>
      </c>
      <c r="AJ25" s="188" t="s">
        <v>3598</v>
      </c>
      <c r="AK25" s="189">
        <v>44651</v>
      </c>
      <c r="AL25" s="190" t="s">
        <v>3603</v>
      </c>
      <c r="AM25" s="180">
        <v>1842000</v>
      </c>
      <c r="AN25" s="180" t="s">
        <v>3601</v>
      </c>
      <c r="AO25" s="180" t="s">
        <v>30</v>
      </c>
      <c r="AP25" s="180">
        <v>2</v>
      </c>
      <c r="AQ25" s="180" t="s">
        <v>3602</v>
      </c>
      <c r="AR25" s="180" t="s">
        <v>3594</v>
      </c>
      <c r="AS25" s="181">
        <v>44651</v>
      </c>
      <c r="AT25" s="191" t="s">
        <v>3605</v>
      </c>
      <c r="AU25" s="188" t="s">
        <v>14</v>
      </c>
      <c r="AV25" s="188" t="s">
        <v>14</v>
      </c>
      <c r="AW25" s="188" t="s">
        <v>14</v>
      </c>
      <c r="AX25" s="188" t="s">
        <v>14</v>
      </c>
      <c r="AY25" s="188" t="s">
        <v>3561</v>
      </c>
      <c r="AZ25" s="188" t="s">
        <v>14</v>
      </c>
      <c r="BA25" s="189">
        <v>44651</v>
      </c>
      <c r="BB25" s="190" t="s">
        <v>3604</v>
      </c>
      <c r="BC25" s="180" t="s">
        <v>14</v>
      </c>
      <c r="BD25" s="180" t="s">
        <v>1813</v>
      </c>
      <c r="BE25" s="180" t="s">
        <v>14</v>
      </c>
      <c r="BF25" s="180" t="s">
        <v>14</v>
      </c>
      <c r="BG25" s="180" t="s">
        <v>3561</v>
      </c>
      <c r="BH25" s="180" t="s">
        <v>14</v>
      </c>
      <c r="BI25" s="181">
        <v>44651</v>
      </c>
      <c r="BJ25" s="191" t="s">
        <v>3609</v>
      </c>
      <c r="BK25" s="191">
        <v>362</v>
      </c>
      <c r="BL25" s="191" t="s">
        <v>3606</v>
      </c>
      <c r="BM25" s="191" t="s">
        <v>30</v>
      </c>
      <c r="BN25" s="191">
        <v>2</v>
      </c>
      <c r="BO25" s="191" t="s">
        <v>3608</v>
      </c>
      <c r="BP25" s="188" t="s">
        <v>3607</v>
      </c>
      <c r="BQ25" s="192">
        <v>44651</v>
      </c>
      <c r="BR25" s="190" t="s">
        <v>360</v>
      </c>
      <c r="BS25" s="184" t="s">
        <v>14</v>
      </c>
      <c r="BT25" s="184">
        <v>0</v>
      </c>
      <c r="BU25" s="184" t="s">
        <v>30</v>
      </c>
      <c r="BV25" s="184">
        <v>2</v>
      </c>
      <c r="BW25" s="184">
        <v>0</v>
      </c>
      <c r="BX25" s="184">
        <v>0</v>
      </c>
      <c r="BY25" s="181">
        <v>43510</v>
      </c>
      <c r="BZ25" s="191" t="s">
        <v>361</v>
      </c>
      <c r="CA25" s="191" t="s">
        <v>14</v>
      </c>
      <c r="CB25" s="191">
        <v>0</v>
      </c>
      <c r="CC25" s="191" t="s">
        <v>14</v>
      </c>
      <c r="CD25" s="191" t="s">
        <v>14</v>
      </c>
      <c r="CE25" s="191">
        <v>0</v>
      </c>
      <c r="CF25" s="191">
        <v>0</v>
      </c>
      <c r="CG25" s="192">
        <v>43510</v>
      </c>
      <c r="CH25" s="190" t="s">
        <v>9179</v>
      </c>
      <c r="CI25" s="191" t="e">
        <v>#N/A</v>
      </c>
      <c r="CJ25" s="191" t="e">
        <v>#N/A</v>
      </c>
      <c r="CK25" s="191" t="e">
        <v>#N/A</v>
      </c>
      <c r="CL25" s="191" t="e">
        <v>#N/A</v>
      </c>
      <c r="CM25" s="191" t="e">
        <v>#N/A</v>
      </c>
      <c r="CN25" s="191" t="e">
        <v>#N/A</v>
      </c>
      <c r="CO25" s="193" t="e">
        <v>#N/A</v>
      </c>
      <c r="CP25" s="191" t="s">
        <v>362</v>
      </c>
      <c r="CQ25" s="184" t="s">
        <v>14</v>
      </c>
      <c r="CR25" s="184">
        <v>0</v>
      </c>
      <c r="CS25" s="184" t="s">
        <v>30</v>
      </c>
      <c r="CT25" s="184">
        <v>2</v>
      </c>
      <c r="CU25" s="184">
        <v>0</v>
      </c>
      <c r="CV25" s="184">
        <v>0</v>
      </c>
      <c r="CW25" s="181">
        <v>43510</v>
      </c>
      <c r="CX25" s="191" t="s">
        <v>3615</v>
      </c>
      <c r="CY25" s="188">
        <v>4831000</v>
      </c>
      <c r="CZ25" s="188" t="s">
        <v>3613</v>
      </c>
      <c r="DA25" s="188" t="s">
        <v>30</v>
      </c>
      <c r="DB25" s="188">
        <v>2</v>
      </c>
      <c r="DC25" s="188" t="s">
        <v>3620</v>
      </c>
      <c r="DD25" s="188" t="s">
        <v>3614</v>
      </c>
      <c r="DE25" s="194">
        <v>44651</v>
      </c>
      <c r="DF25" s="190" t="s">
        <v>3617</v>
      </c>
      <c r="DG25" s="180">
        <v>17453000</v>
      </c>
      <c r="DH25" s="184" t="s">
        <v>3613</v>
      </c>
      <c r="DI25" s="184" t="s">
        <v>30</v>
      </c>
      <c r="DJ25" s="184">
        <v>2</v>
      </c>
      <c r="DK25" s="184" t="s">
        <v>3616</v>
      </c>
      <c r="DL25" s="184" t="s">
        <v>3614</v>
      </c>
      <c r="DM25" s="181">
        <v>44651</v>
      </c>
      <c r="DN25" s="191" t="s">
        <v>3619</v>
      </c>
      <c r="DO25" s="188">
        <v>679000</v>
      </c>
      <c r="DP25" s="191" t="s">
        <v>3613</v>
      </c>
      <c r="DQ25" s="191" t="s">
        <v>30</v>
      </c>
      <c r="DR25" s="191">
        <v>2</v>
      </c>
      <c r="DS25" s="191" t="s">
        <v>3618</v>
      </c>
      <c r="DT25" s="191" t="s">
        <v>3614</v>
      </c>
      <c r="DU25" s="192">
        <v>44651</v>
      </c>
      <c r="DV25" s="190" t="s">
        <v>3621</v>
      </c>
      <c r="DW25" s="180">
        <v>4831000</v>
      </c>
      <c r="DX25" s="184" t="s">
        <v>3613</v>
      </c>
      <c r="DY25" s="184" t="s">
        <v>30</v>
      </c>
      <c r="DZ25" s="184">
        <v>2</v>
      </c>
      <c r="EA25" s="184" t="s">
        <v>3620</v>
      </c>
      <c r="EB25" s="184" t="s">
        <v>3614</v>
      </c>
      <c r="EC25" s="181">
        <v>44651</v>
      </c>
      <c r="ED25" s="191" t="s">
        <v>3622</v>
      </c>
      <c r="EE25" s="188">
        <v>0</v>
      </c>
      <c r="EF25" s="191" t="s">
        <v>3613</v>
      </c>
      <c r="EG25" s="191" t="s">
        <v>19</v>
      </c>
      <c r="EH25" s="191">
        <v>3</v>
      </c>
      <c r="EI25" s="191" t="s">
        <v>3561</v>
      </c>
      <c r="EJ25" s="191" t="s">
        <v>3614</v>
      </c>
      <c r="EK25" s="192">
        <v>44651</v>
      </c>
      <c r="EL25" s="190" t="s">
        <v>3623</v>
      </c>
      <c r="EM25" s="180">
        <v>0</v>
      </c>
      <c r="EN25" s="184" t="s">
        <v>3613</v>
      </c>
      <c r="EO25" s="184" t="s">
        <v>19</v>
      </c>
      <c r="EP25" s="184">
        <v>3</v>
      </c>
      <c r="EQ25" s="184" t="s">
        <v>3561</v>
      </c>
      <c r="ER25" s="184" t="s">
        <v>3614</v>
      </c>
      <c r="ES25" s="181">
        <v>44651</v>
      </c>
      <c r="ET25" s="191" t="s">
        <v>3612</v>
      </c>
      <c r="EU25" s="191">
        <v>826</v>
      </c>
      <c r="EV25" s="191" t="s">
        <v>3610</v>
      </c>
      <c r="EW25" s="191" t="s">
        <v>30</v>
      </c>
      <c r="EX25" s="191">
        <v>2</v>
      </c>
      <c r="EY25" s="191" t="s">
        <v>3571</v>
      </c>
      <c r="EZ25" s="191" t="s">
        <v>3611</v>
      </c>
      <c r="FA25" s="192">
        <v>44651</v>
      </c>
      <c r="FB25" s="190" t="s">
        <v>3625</v>
      </c>
      <c r="FC25" s="184">
        <v>3</v>
      </c>
      <c r="FD25" s="184">
        <v>0</v>
      </c>
      <c r="FE25" s="184" t="s">
        <v>30</v>
      </c>
      <c r="FF25" s="184">
        <v>2</v>
      </c>
      <c r="FG25" s="184" t="s">
        <v>3624</v>
      </c>
      <c r="FH25" s="184">
        <v>0</v>
      </c>
      <c r="FI25" s="181">
        <v>44651</v>
      </c>
      <c r="FJ25" s="190" t="s">
        <v>363</v>
      </c>
      <c r="FK25" s="191" t="s">
        <v>14</v>
      </c>
      <c r="FL25" s="191">
        <v>0</v>
      </c>
      <c r="FM25" s="191" t="s">
        <v>30</v>
      </c>
      <c r="FN25" s="191">
        <v>2</v>
      </c>
      <c r="FO25" s="191">
        <v>0</v>
      </c>
      <c r="FP25" s="188">
        <v>0</v>
      </c>
      <c r="FQ25" s="189">
        <v>43510</v>
      </c>
      <c r="FR25" s="190" t="s">
        <v>364</v>
      </c>
      <c r="FS25" s="184" t="s">
        <v>14</v>
      </c>
      <c r="FT25" s="184">
        <v>0</v>
      </c>
      <c r="FU25" s="184" t="s">
        <v>30</v>
      </c>
      <c r="FV25" s="184">
        <v>2</v>
      </c>
      <c r="FW25" s="184">
        <v>0</v>
      </c>
      <c r="FX25" s="184">
        <v>0</v>
      </c>
      <c r="FY25" s="181">
        <v>43510</v>
      </c>
      <c r="FZ25" s="191" t="s">
        <v>4449</v>
      </c>
      <c r="GA25" s="191">
        <v>0</v>
      </c>
      <c r="GB25" s="191" t="s">
        <v>3966</v>
      </c>
      <c r="GC25" s="191" t="s">
        <v>30</v>
      </c>
      <c r="GD25" s="191">
        <v>2</v>
      </c>
      <c r="GE25" s="191" t="s">
        <v>14</v>
      </c>
      <c r="GF25" s="191" t="s">
        <v>14</v>
      </c>
      <c r="GG25" s="192">
        <v>44691</v>
      </c>
      <c r="GH25" s="190" t="s">
        <v>4455</v>
      </c>
      <c r="GI25" s="184">
        <v>2</v>
      </c>
      <c r="GJ25" s="184" t="s">
        <v>3966</v>
      </c>
      <c r="GK25" s="184" t="s">
        <v>30</v>
      </c>
      <c r="GL25" s="184">
        <v>2</v>
      </c>
      <c r="GM25" s="184" t="s">
        <v>14</v>
      </c>
      <c r="GN25" s="184" t="s">
        <v>14</v>
      </c>
      <c r="GO25" s="181">
        <v>44691</v>
      </c>
      <c r="GP25" s="191" t="s">
        <v>4450</v>
      </c>
      <c r="GQ25" s="191">
        <v>1</v>
      </c>
      <c r="GR25" s="191" t="s">
        <v>3966</v>
      </c>
      <c r="GS25" s="191" t="s">
        <v>30</v>
      </c>
      <c r="GT25" s="191">
        <v>2</v>
      </c>
      <c r="GU25" s="191" t="s">
        <v>14</v>
      </c>
      <c r="GV25" s="191" t="s">
        <v>14</v>
      </c>
      <c r="GW25" s="192">
        <v>44691</v>
      </c>
      <c r="GX25" s="190" t="s">
        <v>4456</v>
      </c>
      <c r="GY25" s="184">
        <v>0</v>
      </c>
      <c r="GZ25" s="184" t="s">
        <v>3966</v>
      </c>
      <c r="HA25" s="184" t="s">
        <v>30</v>
      </c>
      <c r="HB25" s="184">
        <v>2</v>
      </c>
      <c r="HC25" s="184" t="s">
        <v>14</v>
      </c>
      <c r="HD25" s="184" t="s">
        <v>14</v>
      </c>
      <c r="HE25" s="181">
        <v>44691</v>
      </c>
      <c r="HF25" s="191" t="s">
        <v>4448</v>
      </c>
      <c r="HG25" s="191">
        <v>2</v>
      </c>
      <c r="HH25" s="191" t="s">
        <v>3966</v>
      </c>
      <c r="HI25" s="191" t="s">
        <v>30</v>
      </c>
      <c r="HJ25" s="191">
        <v>2</v>
      </c>
      <c r="HK25" s="191" t="s">
        <v>14</v>
      </c>
      <c r="HL25" s="191" t="s">
        <v>14</v>
      </c>
      <c r="HM25" s="192">
        <v>44691</v>
      </c>
      <c r="HN25" s="190" t="s">
        <v>4454</v>
      </c>
      <c r="HO25" s="184">
        <v>2</v>
      </c>
      <c r="HP25" s="184" t="s">
        <v>3966</v>
      </c>
      <c r="HQ25" s="184" t="s">
        <v>30</v>
      </c>
      <c r="HR25" s="184">
        <v>2</v>
      </c>
      <c r="HS25" s="184" t="s">
        <v>14</v>
      </c>
      <c r="HT25" s="184" t="s">
        <v>14</v>
      </c>
      <c r="HU25" s="181">
        <v>44691</v>
      </c>
      <c r="HV25" s="191" t="s">
        <v>4451</v>
      </c>
      <c r="HW25" s="191">
        <v>3</v>
      </c>
      <c r="HX25" s="191" t="s">
        <v>3966</v>
      </c>
      <c r="HY25" s="191" t="s">
        <v>30</v>
      </c>
      <c r="HZ25" s="191">
        <v>2</v>
      </c>
      <c r="IA25" s="191" t="s">
        <v>14</v>
      </c>
      <c r="IB25" s="191" t="s">
        <v>14</v>
      </c>
      <c r="IC25" s="192">
        <v>44691</v>
      </c>
      <c r="ID25" s="190" t="s">
        <v>4453</v>
      </c>
      <c r="IE25" s="184">
        <v>2</v>
      </c>
      <c r="IF25" s="184" t="s">
        <v>3966</v>
      </c>
      <c r="IG25" s="184" t="s">
        <v>30</v>
      </c>
      <c r="IH25" s="184">
        <v>2</v>
      </c>
      <c r="II25" s="184" t="s">
        <v>14</v>
      </c>
      <c r="IJ25" s="184" t="s">
        <v>14</v>
      </c>
      <c r="IK25" s="181">
        <v>44691</v>
      </c>
      <c r="IL25" s="191" t="s">
        <v>4452</v>
      </c>
      <c r="IM25" s="191">
        <v>3</v>
      </c>
      <c r="IN25" s="191" t="s">
        <v>3966</v>
      </c>
      <c r="IO25" s="191" t="s">
        <v>30</v>
      </c>
      <c r="IP25" s="191">
        <v>2</v>
      </c>
      <c r="IQ25" s="191" t="s">
        <v>14</v>
      </c>
      <c r="IR25" s="191" t="s">
        <v>14</v>
      </c>
      <c r="IS25" s="192">
        <v>44691</v>
      </c>
    </row>
    <row r="26" spans="1:253" s="285" customFormat="1" ht="13" customHeight="1" x14ac:dyDescent="0.25">
      <c r="A26" s="285" t="s">
        <v>4143</v>
      </c>
      <c r="B26" s="285" t="s">
        <v>8646</v>
      </c>
      <c r="C26" s="285" t="s">
        <v>4144</v>
      </c>
      <c r="D26" s="285" t="s">
        <v>4145</v>
      </c>
      <c r="E26" s="285" t="s">
        <v>8115</v>
      </c>
      <c r="F26" s="285" t="s">
        <v>7241</v>
      </c>
      <c r="G26" s="179">
        <v>5365000</v>
      </c>
      <c r="H26" s="180" t="s">
        <v>2359</v>
      </c>
      <c r="I26" s="180" t="s">
        <v>30</v>
      </c>
      <c r="J26" s="180">
        <v>2</v>
      </c>
      <c r="K26" s="180" t="s">
        <v>7240</v>
      </c>
      <c r="L26" s="180" t="s">
        <v>7239</v>
      </c>
      <c r="M26" s="181">
        <v>44741</v>
      </c>
      <c r="N26" s="190" t="s">
        <v>7245</v>
      </c>
      <c r="O26" s="182">
        <v>4462</v>
      </c>
      <c r="P26" s="182" t="s">
        <v>7242</v>
      </c>
      <c r="Q26" s="182" t="s">
        <v>30</v>
      </c>
      <c r="R26" s="182">
        <v>2</v>
      </c>
      <c r="S26" s="182" t="s">
        <v>7244</v>
      </c>
      <c r="T26" s="182" t="s">
        <v>7243</v>
      </c>
      <c r="U26" s="183">
        <v>44741</v>
      </c>
      <c r="V26" s="190" t="s">
        <v>7249</v>
      </c>
      <c r="W26" s="180">
        <v>1133000</v>
      </c>
      <c r="X26" s="180" t="s">
        <v>7246</v>
      </c>
      <c r="Y26" s="180" t="s">
        <v>19</v>
      </c>
      <c r="Z26" s="180">
        <v>3</v>
      </c>
      <c r="AA26" s="180" t="s">
        <v>7248</v>
      </c>
      <c r="AB26" s="180" t="s">
        <v>7247</v>
      </c>
      <c r="AC26" s="181">
        <v>44741</v>
      </c>
      <c r="AD26" s="190" t="s">
        <v>7253</v>
      </c>
      <c r="AE26" s="188">
        <v>150000</v>
      </c>
      <c r="AF26" s="188" t="s">
        <v>7250</v>
      </c>
      <c r="AG26" s="188" t="s">
        <v>30</v>
      </c>
      <c r="AH26" s="188">
        <v>2</v>
      </c>
      <c r="AI26" s="188" t="s">
        <v>7252</v>
      </c>
      <c r="AJ26" s="188" t="s">
        <v>7251</v>
      </c>
      <c r="AK26" s="189">
        <v>44741</v>
      </c>
      <c r="AL26" s="190" t="s">
        <v>7254</v>
      </c>
      <c r="AM26" s="180">
        <v>150000</v>
      </c>
      <c r="AN26" s="180" t="s">
        <v>7250</v>
      </c>
      <c r="AO26" s="180" t="s">
        <v>30</v>
      </c>
      <c r="AP26" s="180">
        <v>2</v>
      </c>
      <c r="AQ26" s="180" t="s">
        <v>7252</v>
      </c>
      <c r="AR26" s="180" t="s">
        <v>7251</v>
      </c>
      <c r="AS26" s="181">
        <v>44741</v>
      </c>
      <c r="AT26" s="191" t="s">
        <v>7255</v>
      </c>
      <c r="AU26" s="188" t="s">
        <v>14</v>
      </c>
      <c r="AV26" s="188" t="s">
        <v>14</v>
      </c>
      <c r="AW26" s="188" t="s">
        <v>14</v>
      </c>
      <c r="AX26" s="188" t="s">
        <v>14</v>
      </c>
      <c r="AY26" s="188">
        <v>0</v>
      </c>
      <c r="AZ26" s="188" t="s">
        <v>14</v>
      </c>
      <c r="BA26" s="189">
        <v>44741</v>
      </c>
      <c r="BB26" s="190" t="s">
        <v>7270</v>
      </c>
      <c r="BC26" s="180" t="s">
        <v>14</v>
      </c>
      <c r="BD26" s="180" t="s">
        <v>14</v>
      </c>
      <c r="BE26" s="180" t="s">
        <v>14</v>
      </c>
      <c r="BF26" s="180" t="s">
        <v>14</v>
      </c>
      <c r="BG26" s="180" t="s">
        <v>5943</v>
      </c>
      <c r="BH26" s="180" t="s">
        <v>14</v>
      </c>
      <c r="BI26" s="181">
        <v>44741</v>
      </c>
      <c r="BJ26" s="191" t="s">
        <v>7257</v>
      </c>
      <c r="BK26" s="191" t="s">
        <v>14</v>
      </c>
      <c r="BL26" s="191" t="s">
        <v>14</v>
      </c>
      <c r="BM26" s="191" t="s">
        <v>14</v>
      </c>
      <c r="BN26" s="191" t="s">
        <v>14</v>
      </c>
      <c r="BO26" s="191" t="s">
        <v>7256</v>
      </c>
      <c r="BP26" s="188" t="s">
        <v>14</v>
      </c>
      <c r="BQ26" s="192">
        <v>44741</v>
      </c>
      <c r="BR26" s="190" t="s">
        <v>7271</v>
      </c>
      <c r="BS26" s="184" t="s">
        <v>14</v>
      </c>
      <c r="BT26" s="184" t="s">
        <v>14</v>
      </c>
      <c r="BU26" s="184" t="s">
        <v>14</v>
      </c>
      <c r="BV26" s="184" t="s">
        <v>14</v>
      </c>
      <c r="BW26" s="184" t="s">
        <v>6470</v>
      </c>
      <c r="BX26" s="184" t="s">
        <v>14</v>
      </c>
      <c r="BY26" s="181">
        <v>44741</v>
      </c>
      <c r="BZ26" s="191" t="s">
        <v>7272</v>
      </c>
      <c r="CA26" s="191" t="s">
        <v>14</v>
      </c>
      <c r="CB26" s="191" t="s">
        <v>14</v>
      </c>
      <c r="CC26" s="191" t="s">
        <v>14</v>
      </c>
      <c r="CD26" s="191" t="s">
        <v>14</v>
      </c>
      <c r="CE26" s="191" t="s">
        <v>6472</v>
      </c>
      <c r="CF26" s="191" t="s">
        <v>14</v>
      </c>
      <c r="CG26" s="192">
        <v>44741</v>
      </c>
      <c r="CH26" s="190" t="s">
        <v>9180</v>
      </c>
      <c r="CI26" s="191" t="e">
        <v>#N/A</v>
      </c>
      <c r="CJ26" s="191" t="e">
        <v>#N/A</v>
      </c>
      <c r="CK26" s="191" t="e">
        <v>#N/A</v>
      </c>
      <c r="CL26" s="191" t="e">
        <v>#N/A</v>
      </c>
      <c r="CM26" s="191" t="e">
        <v>#N/A</v>
      </c>
      <c r="CN26" s="191" t="e">
        <v>#N/A</v>
      </c>
      <c r="CO26" s="193" t="e">
        <v>#N/A</v>
      </c>
      <c r="CP26" s="191" t="s">
        <v>7273</v>
      </c>
      <c r="CQ26" s="184" t="s">
        <v>14</v>
      </c>
      <c r="CR26" s="184" t="s">
        <v>14</v>
      </c>
      <c r="CS26" s="184" t="s">
        <v>14</v>
      </c>
      <c r="CT26" s="184" t="s">
        <v>14</v>
      </c>
      <c r="CU26" s="184" t="s">
        <v>6474</v>
      </c>
      <c r="CV26" s="184" t="s">
        <v>14</v>
      </c>
      <c r="CW26" s="181">
        <v>44741</v>
      </c>
      <c r="CX26" s="191" t="s">
        <v>7259</v>
      </c>
      <c r="CY26" s="188">
        <v>0</v>
      </c>
      <c r="CZ26" s="188" t="s">
        <v>14</v>
      </c>
      <c r="DA26" s="188" t="s">
        <v>14</v>
      </c>
      <c r="DB26" s="188" t="s">
        <v>14</v>
      </c>
      <c r="DC26" s="188" t="s">
        <v>7262</v>
      </c>
      <c r="DD26" s="188" t="s">
        <v>1108</v>
      </c>
      <c r="DE26" s="194">
        <v>44741</v>
      </c>
      <c r="DF26" s="190" t="s">
        <v>7260</v>
      </c>
      <c r="DG26" s="180">
        <v>983000</v>
      </c>
      <c r="DH26" s="184" t="s">
        <v>7250</v>
      </c>
      <c r="DI26" s="184" t="s">
        <v>30</v>
      </c>
      <c r="DJ26" s="184">
        <v>2</v>
      </c>
      <c r="DK26" s="184" t="s">
        <v>6456</v>
      </c>
      <c r="DL26" s="184" t="s">
        <v>7251</v>
      </c>
      <c r="DM26" s="181">
        <v>44741</v>
      </c>
      <c r="DN26" s="191" t="s">
        <v>7261</v>
      </c>
      <c r="DO26" s="188">
        <v>150000</v>
      </c>
      <c r="DP26" s="191" t="s">
        <v>7250</v>
      </c>
      <c r="DQ26" s="191" t="s">
        <v>30</v>
      </c>
      <c r="DR26" s="191">
        <v>2</v>
      </c>
      <c r="DS26" s="191" t="s">
        <v>6458</v>
      </c>
      <c r="DT26" s="191" t="s">
        <v>7251</v>
      </c>
      <c r="DU26" s="192">
        <v>44741</v>
      </c>
      <c r="DV26" s="190" t="s">
        <v>7263</v>
      </c>
      <c r="DW26" s="180">
        <v>0</v>
      </c>
      <c r="DX26" s="184" t="s">
        <v>14</v>
      </c>
      <c r="DY26" s="184" t="s">
        <v>14</v>
      </c>
      <c r="DZ26" s="184" t="s">
        <v>14</v>
      </c>
      <c r="EA26" s="184" t="s">
        <v>7262</v>
      </c>
      <c r="EB26" s="184" t="s">
        <v>1108</v>
      </c>
      <c r="EC26" s="181">
        <v>44741</v>
      </c>
      <c r="ED26" s="191" t="s">
        <v>7264</v>
      </c>
      <c r="EE26" s="188">
        <v>0</v>
      </c>
      <c r="EF26" s="191" t="s">
        <v>14</v>
      </c>
      <c r="EG26" s="191" t="s">
        <v>14</v>
      </c>
      <c r="EH26" s="191" t="s">
        <v>14</v>
      </c>
      <c r="EI26" s="191" t="s">
        <v>6462</v>
      </c>
      <c r="EJ26" s="191" t="s">
        <v>14</v>
      </c>
      <c r="EK26" s="192">
        <v>44741</v>
      </c>
      <c r="EL26" s="190" t="s">
        <v>7265</v>
      </c>
      <c r="EM26" s="180">
        <v>0</v>
      </c>
      <c r="EN26" s="184" t="s">
        <v>14</v>
      </c>
      <c r="EO26" s="184" t="s">
        <v>14</v>
      </c>
      <c r="EP26" s="184" t="s">
        <v>14</v>
      </c>
      <c r="EQ26" s="184" t="s">
        <v>6499</v>
      </c>
      <c r="ER26" s="184" t="s">
        <v>14</v>
      </c>
      <c r="ES26" s="181">
        <v>44741</v>
      </c>
      <c r="ET26" s="191" t="s">
        <v>7258</v>
      </c>
      <c r="EU26" s="191" t="s">
        <v>14</v>
      </c>
      <c r="EV26" s="191" t="s">
        <v>14</v>
      </c>
      <c r="EW26" s="191" t="s">
        <v>14</v>
      </c>
      <c r="EX26" s="191" t="s">
        <v>14</v>
      </c>
      <c r="EY26" s="191" t="s">
        <v>7256</v>
      </c>
      <c r="EZ26" s="191" t="s">
        <v>14</v>
      </c>
      <c r="FA26" s="192">
        <v>44741</v>
      </c>
      <c r="FB26" s="190" t="s">
        <v>7267</v>
      </c>
      <c r="FC26" s="184">
        <v>2</v>
      </c>
      <c r="FD26" s="184" t="s">
        <v>14</v>
      </c>
      <c r="FE26" s="184" t="s">
        <v>14</v>
      </c>
      <c r="FF26" s="184" t="s">
        <v>14</v>
      </c>
      <c r="FG26" s="184" t="s">
        <v>7266</v>
      </c>
      <c r="FH26" s="184" t="s">
        <v>14</v>
      </c>
      <c r="FI26" s="181">
        <v>44741</v>
      </c>
      <c r="FJ26" s="190" t="s">
        <v>7268</v>
      </c>
      <c r="FK26" s="191" t="s">
        <v>14</v>
      </c>
      <c r="FL26" s="191" t="s">
        <v>14</v>
      </c>
      <c r="FM26" s="191" t="s">
        <v>14</v>
      </c>
      <c r="FN26" s="191" t="s">
        <v>14</v>
      </c>
      <c r="FO26" s="191" t="s">
        <v>6502</v>
      </c>
      <c r="FP26" s="188" t="s">
        <v>14</v>
      </c>
      <c r="FQ26" s="189">
        <v>44741</v>
      </c>
      <c r="FR26" s="190" t="s">
        <v>7269</v>
      </c>
      <c r="FS26" s="184" t="s">
        <v>14</v>
      </c>
      <c r="FT26" s="184" t="s">
        <v>14</v>
      </c>
      <c r="FU26" s="184" t="s">
        <v>14</v>
      </c>
      <c r="FV26" s="184" t="s">
        <v>14</v>
      </c>
      <c r="FW26" s="184" t="s">
        <v>5941</v>
      </c>
      <c r="FX26" s="184" t="s">
        <v>14</v>
      </c>
      <c r="FY26" s="181">
        <v>44741</v>
      </c>
      <c r="FZ26" s="191" t="s">
        <v>4147</v>
      </c>
      <c r="GA26" s="191">
        <v>0</v>
      </c>
      <c r="GB26" s="191" t="s">
        <v>3966</v>
      </c>
      <c r="GC26" s="191" t="s">
        <v>30</v>
      </c>
      <c r="GD26" s="191">
        <v>2</v>
      </c>
      <c r="GE26" s="191" t="s">
        <v>14</v>
      </c>
      <c r="GF26" s="191" t="s">
        <v>14</v>
      </c>
      <c r="GG26" s="192">
        <v>44678</v>
      </c>
      <c r="GH26" s="190" t="s">
        <v>4153</v>
      </c>
      <c r="GI26" s="184">
        <v>0</v>
      </c>
      <c r="GJ26" s="184" t="s">
        <v>3966</v>
      </c>
      <c r="GK26" s="184" t="s">
        <v>30</v>
      </c>
      <c r="GL26" s="184">
        <v>2</v>
      </c>
      <c r="GM26" s="184" t="s">
        <v>14</v>
      </c>
      <c r="GN26" s="184" t="s">
        <v>14</v>
      </c>
      <c r="GO26" s="181">
        <v>44678</v>
      </c>
      <c r="GP26" s="191" t="s">
        <v>4148</v>
      </c>
      <c r="GQ26" s="191">
        <v>0</v>
      </c>
      <c r="GR26" s="191" t="s">
        <v>3966</v>
      </c>
      <c r="GS26" s="191" t="s">
        <v>30</v>
      </c>
      <c r="GT26" s="191">
        <v>2</v>
      </c>
      <c r="GU26" s="191" t="s">
        <v>14</v>
      </c>
      <c r="GV26" s="191" t="s">
        <v>14</v>
      </c>
      <c r="GW26" s="192">
        <v>44678</v>
      </c>
      <c r="GX26" s="190" t="s">
        <v>4154</v>
      </c>
      <c r="GY26" s="184">
        <v>0</v>
      </c>
      <c r="GZ26" s="184" t="s">
        <v>3966</v>
      </c>
      <c r="HA26" s="184" t="s">
        <v>30</v>
      </c>
      <c r="HB26" s="184">
        <v>2</v>
      </c>
      <c r="HC26" s="184" t="s">
        <v>14</v>
      </c>
      <c r="HD26" s="184" t="s">
        <v>14</v>
      </c>
      <c r="HE26" s="181">
        <v>44678</v>
      </c>
      <c r="HF26" s="191" t="s">
        <v>4146</v>
      </c>
      <c r="HG26" s="191">
        <v>0</v>
      </c>
      <c r="HH26" s="191" t="s">
        <v>3966</v>
      </c>
      <c r="HI26" s="191" t="s">
        <v>30</v>
      </c>
      <c r="HJ26" s="191">
        <v>2</v>
      </c>
      <c r="HK26" s="191" t="s">
        <v>14</v>
      </c>
      <c r="HL26" s="191" t="s">
        <v>14</v>
      </c>
      <c r="HM26" s="192">
        <v>44678</v>
      </c>
      <c r="HN26" s="190" t="s">
        <v>4152</v>
      </c>
      <c r="HO26" s="184">
        <v>0</v>
      </c>
      <c r="HP26" s="184" t="s">
        <v>3966</v>
      </c>
      <c r="HQ26" s="184" t="s">
        <v>30</v>
      </c>
      <c r="HR26" s="184">
        <v>2</v>
      </c>
      <c r="HS26" s="184" t="s">
        <v>14</v>
      </c>
      <c r="HT26" s="184" t="s">
        <v>14</v>
      </c>
      <c r="HU26" s="181">
        <v>44678</v>
      </c>
      <c r="HV26" s="191" t="s">
        <v>4149</v>
      </c>
      <c r="HW26" s="191">
        <v>0</v>
      </c>
      <c r="HX26" s="191" t="s">
        <v>3966</v>
      </c>
      <c r="HY26" s="191" t="s">
        <v>30</v>
      </c>
      <c r="HZ26" s="191">
        <v>2</v>
      </c>
      <c r="IA26" s="191" t="s">
        <v>14</v>
      </c>
      <c r="IB26" s="191" t="s">
        <v>14</v>
      </c>
      <c r="IC26" s="192">
        <v>44678</v>
      </c>
      <c r="ID26" s="190" t="s">
        <v>4151</v>
      </c>
      <c r="IE26" s="184">
        <v>0</v>
      </c>
      <c r="IF26" s="184" t="s">
        <v>3966</v>
      </c>
      <c r="IG26" s="184" t="s">
        <v>30</v>
      </c>
      <c r="IH26" s="184">
        <v>2</v>
      </c>
      <c r="II26" s="184" t="s">
        <v>14</v>
      </c>
      <c r="IJ26" s="184" t="s">
        <v>14</v>
      </c>
      <c r="IK26" s="181">
        <v>44678</v>
      </c>
      <c r="IL26" s="191" t="s">
        <v>4150</v>
      </c>
      <c r="IM26" s="191">
        <v>0</v>
      </c>
      <c r="IN26" s="191" t="s">
        <v>3966</v>
      </c>
      <c r="IO26" s="191" t="s">
        <v>30</v>
      </c>
      <c r="IP26" s="191">
        <v>2</v>
      </c>
      <c r="IQ26" s="191" t="s">
        <v>14</v>
      </c>
      <c r="IR26" s="191" t="s">
        <v>14</v>
      </c>
      <c r="IS26" s="192">
        <v>44678</v>
      </c>
    </row>
    <row r="27" spans="1:253" s="285" customFormat="1" ht="13" customHeight="1" x14ac:dyDescent="0.25">
      <c r="A27" s="285" t="s">
        <v>1273</v>
      </c>
      <c r="B27" s="285" t="s">
        <v>8639</v>
      </c>
      <c r="C27" s="285" t="s">
        <v>1274</v>
      </c>
      <c r="D27" s="285" t="s">
        <v>367</v>
      </c>
      <c r="E27" s="285" t="s">
        <v>8124</v>
      </c>
      <c r="F27" s="285" t="s">
        <v>5743</v>
      </c>
      <c r="G27" s="179">
        <v>1024000</v>
      </c>
      <c r="H27" s="180" t="s">
        <v>5740</v>
      </c>
      <c r="I27" s="180" t="s">
        <v>30</v>
      </c>
      <c r="J27" s="180">
        <v>2</v>
      </c>
      <c r="K27" s="180" t="s">
        <v>5742</v>
      </c>
      <c r="L27" s="180" t="s">
        <v>5741</v>
      </c>
      <c r="M27" s="181">
        <v>44706</v>
      </c>
      <c r="N27" s="190" t="s">
        <v>2343</v>
      </c>
      <c r="O27" s="182">
        <v>23180</v>
      </c>
      <c r="P27" s="182" t="s">
        <v>2340</v>
      </c>
      <c r="Q27" s="182" t="s">
        <v>30</v>
      </c>
      <c r="R27" s="182">
        <v>2</v>
      </c>
      <c r="S27" s="182" t="s">
        <v>2342</v>
      </c>
      <c r="T27" s="182" t="s">
        <v>2341</v>
      </c>
      <c r="U27" s="183">
        <v>44451</v>
      </c>
      <c r="V27" s="190" t="s">
        <v>5744</v>
      </c>
      <c r="W27" s="180">
        <v>1024000</v>
      </c>
      <c r="X27" s="180" t="s">
        <v>5740</v>
      </c>
      <c r="Y27" s="180" t="s">
        <v>30</v>
      </c>
      <c r="Z27" s="180">
        <v>2</v>
      </c>
      <c r="AA27" s="180" t="s">
        <v>5742</v>
      </c>
      <c r="AB27" s="180" t="s">
        <v>5741</v>
      </c>
      <c r="AC27" s="181">
        <v>44706</v>
      </c>
      <c r="AD27" s="190" t="s">
        <v>5748</v>
      </c>
      <c r="AE27" s="188">
        <v>590000</v>
      </c>
      <c r="AF27" s="188" t="s">
        <v>5745</v>
      </c>
      <c r="AG27" s="188" t="s">
        <v>30</v>
      </c>
      <c r="AH27" s="188">
        <v>2</v>
      </c>
      <c r="AI27" s="188" t="s">
        <v>5747</v>
      </c>
      <c r="AJ27" s="188" t="s">
        <v>5746</v>
      </c>
      <c r="AK27" s="189">
        <v>44706</v>
      </c>
      <c r="AL27" s="190" t="s">
        <v>5752</v>
      </c>
      <c r="AM27" s="180">
        <v>36000</v>
      </c>
      <c r="AN27" s="180" t="s">
        <v>5749</v>
      </c>
      <c r="AO27" s="180" t="s">
        <v>30</v>
      </c>
      <c r="AP27" s="180">
        <v>2</v>
      </c>
      <c r="AQ27" s="180" t="s">
        <v>5751</v>
      </c>
      <c r="AR27" s="180" t="s">
        <v>5750</v>
      </c>
      <c r="AS27" s="181">
        <v>44706</v>
      </c>
      <c r="AT27" s="191" t="s">
        <v>1280</v>
      </c>
      <c r="AU27" s="188" t="s">
        <v>14</v>
      </c>
      <c r="AV27" s="188" t="s">
        <v>14</v>
      </c>
      <c r="AW27" s="188" t="s">
        <v>14</v>
      </c>
      <c r="AX27" s="188" t="s">
        <v>14</v>
      </c>
      <c r="AY27" s="188" t="s">
        <v>1112</v>
      </c>
      <c r="AZ27" s="188" t="s">
        <v>14</v>
      </c>
      <c r="BA27" s="189">
        <v>43816</v>
      </c>
      <c r="BB27" s="190" t="s">
        <v>1279</v>
      </c>
      <c r="BC27" s="180" t="s">
        <v>14</v>
      </c>
      <c r="BD27" s="180" t="s">
        <v>1278</v>
      </c>
      <c r="BE27" s="180" t="s">
        <v>14</v>
      </c>
      <c r="BF27" s="180" t="s">
        <v>14</v>
      </c>
      <c r="BG27" s="180" t="s">
        <v>984</v>
      </c>
      <c r="BH27" s="180" t="s">
        <v>983</v>
      </c>
      <c r="BI27" s="181">
        <v>43816</v>
      </c>
      <c r="BJ27" s="191" t="s">
        <v>5755</v>
      </c>
      <c r="BK27" s="191">
        <v>0</v>
      </c>
      <c r="BL27" s="191" t="s">
        <v>5753</v>
      </c>
      <c r="BM27" s="191" t="s">
        <v>30</v>
      </c>
      <c r="BN27" s="191">
        <v>2</v>
      </c>
      <c r="BO27" s="191" t="s">
        <v>5754</v>
      </c>
      <c r="BP27" s="188" t="s">
        <v>1636</v>
      </c>
      <c r="BQ27" s="192">
        <v>44706</v>
      </c>
      <c r="BR27" s="190" t="s">
        <v>1275</v>
      </c>
      <c r="BS27" s="184" t="s">
        <v>14</v>
      </c>
      <c r="BT27" s="184" t="s">
        <v>14</v>
      </c>
      <c r="BU27" s="184" t="s">
        <v>14</v>
      </c>
      <c r="BV27" s="184" t="s">
        <v>14</v>
      </c>
      <c r="BW27" s="184" t="s">
        <v>1112</v>
      </c>
      <c r="BX27" s="184" t="s">
        <v>14</v>
      </c>
      <c r="BY27" s="181">
        <v>43816</v>
      </c>
      <c r="BZ27" s="191" t="s">
        <v>1276</v>
      </c>
      <c r="CA27" s="191" t="s">
        <v>14</v>
      </c>
      <c r="CB27" s="191" t="s">
        <v>14</v>
      </c>
      <c r="CC27" s="191" t="s">
        <v>14</v>
      </c>
      <c r="CD27" s="191" t="s">
        <v>14</v>
      </c>
      <c r="CE27" s="191" t="s">
        <v>1112</v>
      </c>
      <c r="CF27" s="191" t="s">
        <v>14</v>
      </c>
      <c r="CG27" s="192">
        <v>43816</v>
      </c>
      <c r="CH27" s="190" t="s">
        <v>9181</v>
      </c>
      <c r="CI27" s="191" t="e">
        <v>#N/A</v>
      </c>
      <c r="CJ27" s="191" t="e">
        <v>#N/A</v>
      </c>
      <c r="CK27" s="191" t="e">
        <v>#N/A</v>
      </c>
      <c r="CL27" s="191" t="e">
        <v>#N/A</v>
      </c>
      <c r="CM27" s="191" t="e">
        <v>#N/A</v>
      </c>
      <c r="CN27" s="191" t="e">
        <v>#N/A</v>
      </c>
      <c r="CO27" s="193" t="e">
        <v>#N/A</v>
      </c>
      <c r="CP27" s="191" t="s">
        <v>1277</v>
      </c>
      <c r="CQ27" s="184" t="s">
        <v>14</v>
      </c>
      <c r="CR27" s="184" t="s">
        <v>14</v>
      </c>
      <c r="CS27" s="184" t="s">
        <v>14</v>
      </c>
      <c r="CT27" s="184" t="s">
        <v>14</v>
      </c>
      <c r="CU27" s="184" t="s">
        <v>1112</v>
      </c>
      <c r="CV27" s="184" t="s">
        <v>14</v>
      </c>
      <c r="CW27" s="181">
        <v>43816</v>
      </c>
      <c r="CX27" s="191" t="s">
        <v>5757</v>
      </c>
      <c r="CY27" s="188">
        <v>168000</v>
      </c>
      <c r="CZ27" s="188" t="s">
        <v>5745</v>
      </c>
      <c r="DA27" s="188" t="s">
        <v>30</v>
      </c>
      <c r="DB27" s="188">
        <v>2</v>
      </c>
      <c r="DC27" s="188" t="s">
        <v>5761</v>
      </c>
      <c r="DD27" s="188" t="s">
        <v>5746</v>
      </c>
      <c r="DE27" s="194">
        <v>44706</v>
      </c>
      <c r="DF27" s="190" t="s">
        <v>5758</v>
      </c>
      <c r="DG27" s="180">
        <v>434000</v>
      </c>
      <c r="DH27" s="184" t="s">
        <v>5745</v>
      </c>
      <c r="DI27" s="184" t="s">
        <v>30</v>
      </c>
      <c r="DJ27" s="184">
        <v>2</v>
      </c>
      <c r="DK27" s="184" t="s">
        <v>2810</v>
      </c>
      <c r="DL27" s="184" t="s">
        <v>5746</v>
      </c>
      <c r="DM27" s="181">
        <v>44706</v>
      </c>
      <c r="DN27" s="191" t="s">
        <v>5760</v>
      </c>
      <c r="DO27" s="188">
        <v>422000</v>
      </c>
      <c r="DP27" s="191" t="s">
        <v>5745</v>
      </c>
      <c r="DQ27" s="191" t="s">
        <v>30</v>
      </c>
      <c r="DR27" s="191">
        <v>2</v>
      </c>
      <c r="DS27" s="191" t="s">
        <v>5759</v>
      </c>
      <c r="DT27" s="191" t="s">
        <v>5746</v>
      </c>
      <c r="DU27" s="192">
        <v>44706</v>
      </c>
      <c r="DV27" s="190" t="s">
        <v>5762</v>
      </c>
      <c r="DW27" s="180">
        <v>163000</v>
      </c>
      <c r="DX27" s="184" t="s">
        <v>5745</v>
      </c>
      <c r="DY27" s="184" t="s">
        <v>30</v>
      </c>
      <c r="DZ27" s="184">
        <v>2</v>
      </c>
      <c r="EA27" s="184" t="s">
        <v>5761</v>
      </c>
      <c r="EB27" s="184" t="s">
        <v>5746</v>
      </c>
      <c r="EC27" s="181">
        <v>44706</v>
      </c>
      <c r="ED27" s="191" t="s">
        <v>5766</v>
      </c>
      <c r="EE27" s="188">
        <v>5000</v>
      </c>
      <c r="EF27" s="191" t="s">
        <v>5763</v>
      </c>
      <c r="EG27" s="191" t="s">
        <v>30</v>
      </c>
      <c r="EH27" s="191">
        <v>2</v>
      </c>
      <c r="EI27" s="191" t="s">
        <v>5765</v>
      </c>
      <c r="EJ27" s="191" t="s">
        <v>5764</v>
      </c>
      <c r="EK27" s="192">
        <v>44706</v>
      </c>
      <c r="EL27" s="190" t="s">
        <v>5768</v>
      </c>
      <c r="EM27" s="180">
        <v>0</v>
      </c>
      <c r="EN27" s="184" t="s">
        <v>5763</v>
      </c>
      <c r="EO27" s="184" t="s">
        <v>30</v>
      </c>
      <c r="EP27" s="184">
        <v>2</v>
      </c>
      <c r="EQ27" s="184" t="s">
        <v>5767</v>
      </c>
      <c r="ER27" s="184" t="s">
        <v>5764</v>
      </c>
      <c r="ES27" s="181">
        <v>44706</v>
      </c>
      <c r="ET27" s="191" t="s">
        <v>5756</v>
      </c>
      <c r="EU27" s="191">
        <v>0</v>
      </c>
      <c r="EV27" s="191" t="s">
        <v>5753</v>
      </c>
      <c r="EW27" s="191" t="s">
        <v>30</v>
      </c>
      <c r="EX27" s="191">
        <v>2</v>
      </c>
      <c r="EY27" s="191" t="s">
        <v>5754</v>
      </c>
      <c r="EZ27" s="191" t="s">
        <v>1636</v>
      </c>
      <c r="FA27" s="192">
        <v>44706</v>
      </c>
      <c r="FB27" s="190" t="s">
        <v>2345</v>
      </c>
      <c r="FC27" s="184">
        <v>5</v>
      </c>
      <c r="FD27" s="184" t="s">
        <v>14</v>
      </c>
      <c r="FE27" s="184" t="s">
        <v>30</v>
      </c>
      <c r="FF27" s="184">
        <v>2</v>
      </c>
      <c r="FG27" s="184" t="s">
        <v>2344</v>
      </c>
      <c r="FH27" s="184" t="s">
        <v>14</v>
      </c>
      <c r="FI27" s="181">
        <v>44451</v>
      </c>
      <c r="FJ27" s="190" t="s">
        <v>1281</v>
      </c>
      <c r="FK27" s="191" t="s">
        <v>14</v>
      </c>
      <c r="FL27" s="191" t="s">
        <v>14</v>
      </c>
      <c r="FM27" s="191" t="s">
        <v>14</v>
      </c>
      <c r="FN27" s="191" t="s">
        <v>14</v>
      </c>
      <c r="FO27" s="191" t="s">
        <v>1112</v>
      </c>
      <c r="FP27" s="188" t="s">
        <v>14</v>
      </c>
      <c r="FQ27" s="189">
        <v>43816</v>
      </c>
      <c r="FR27" s="190" t="s">
        <v>1282</v>
      </c>
      <c r="FS27" s="184" t="s">
        <v>14</v>
      </c>
      <c r="FT27" s="184" t="s">
        <v>14</v>
      </c>
      <c r="FU27" s="184" t="s">
        <v>14</v>
      </c>
      <c r="FV27" s="184" t="s">
        <v>14</v>
      </c>
      <c r="FW27" s="184" t="s">
        <v>1112</v>
      </c>
      <c r="FX27" s="184" t="s">
        <v>14</v>
      </c>
      <c r="FY27" s="181">
        <v>43816</v>
      </c>
      <c r="FZ27" s="191" t="s">
        <v>4902</v>
      </c>
      <c r="GA27" s="191">
        <v>0</v>
      </c>
      <c r="GB27" s="191" t="s">
        <v>3966</v>
      </c>
      <c r="GC27" s="191" t="s">
        <v>30</v>
      </c>
      <c r="GD27" s="191">
        <v>2</v>
      </c>
      <c r="GE27" s="191" t="s">
        <v>14</v>
      </c>
      <c r="GF27" s="191" t="s">
        <v>14</v>
      </c>
      <c r="GG27" s="192">
        <v>44695</v>
      </c>
      <c r="GH27" s="190" t="s">
        <v>4908</v>
      </c>
      <c r="GI27" s="184">
        <v>0</v>
      </c>
      <c r="GJ27" s="184" t="s">
        <v>3966</v>
      </c>
      <c r="GK27" s="184" t="s">
        <v>30</v>
      </c>
      <c r="GL27" s="184">
        <v>2</v>
      </c>
      <c r="GM27" s="184" t="s">
        <v>14</v>
      </c>
      <c r="GN27" s="184" t="s">
        <v>14</v>
      </c>
      <c r="GO27" s="181">
        <v>44695</v>
      </c>
      <c r="GP27" s="191" t="s">
        <v>4903</v>
      </c>
      <c r="GQ27" s="191">
        <v>0</v>
      </c>
      <c r="GR27" s="191" t="s">
        <v>3966</v>
      </c>
      <c r="GS27" s="191" t="s">
        <v>30</v>
      </c>
      <c r="GT27" s="191">
        <v>2</v>
      </c>
      <c r="GU27" s="191" t="s">
        <v>14</v>
      </c>
      <c r="GV27" s="191" t="s">
        <v>14</v>
      </c>
      <c r="GW27" s="192">
        <v>44695</v>
      </c>
      <c r="GX27" s="190" t="s">
        <v>4909</v>
      </c>
      <c r="GY27" s="184">
        <v>0</v>
      </c>
      <c r="GZ27" s="184" t="s">
        <v>3966</v>
      </c>
      <c r="HA27" s="184" t="s">
        <v>30</v>
      </c>
      <c r="HB27" s="184">
        <v>2</v>
      </c>
      <c r="HC27" s="184" t="s">
        <v>14</v>
      </c>
      <c r="HD27" s="184" t="s">
        <v>14</v>
      </c>
      <c r="HE27" s="181">
        <v>44695</v>
      </c>
      <c r="HF27" s="191" t="s">
        <v>4901</v>
      </c>
      <c r="HG27" s="191">
        <v>0</v>
      </c>
      <c r="HH27" s="191" t="s">
        <v>3966</v>
      </c>
      <c r="HI27" s="191" t="s">
        <v>30</v>
      </c>
      <c r="HJ27" s="191">
        <v>2</v>
      </c>
      <c r="HK27" s="191" t="s">
        <v>14</v>
      </c>
      <c r="HL27" s="191" t="s">
        <v>14</v>
      </c>
      <c r="HM27" s="192">
        <v>44695</v>
      </c>
      <c r="HN27" s="190" t="s">
        <v>4907</v>
      </c>
      <c r="HO27" s="184">
        <v>0</v>
      </c>
      <c r="HP27" s="184" t="s">
        <v>3966</v>
      </c>
      <c r="HQ27" s="184" t="s">
        <v>30</v>
      </c>
      <c r="HR27" s="184">
        <v>2</v>
      </c>
      <c r="HS27" s="184" t="s">
        <v>14</v>
      </c>
      <c r="HT27" s="184" t="s">
        <v>14</v>
      </c>
      <c r="HU27" s="181">
        <v>44695</v>
      </c>
      <c r="HV27" s="191" t="s">
        <v>4904</v>
      </c>
      <c r="HW27" s="191">
        <v>0</v>
      </c>
      <c r="HX27" s="191" t="s">
        <v>3966</v>
      </c>
      <c r="HY27" s="191" t="s">
        <v>30</v>
      </c>
      <c r="HZ27" s="191">
        <v>2</v>
      </c>
      <c r="IA27" s="191" t="s">
        <v>14</v>
      </c>
      <c r="IB27" s="191" t="s">
        <v>14</v>
      </c>
      <c r="IC27" s="192">
        <v>44695</v>
      </c>
      <c r="ID27" s="190" t="s">
        <v>4906</v>
      </c>
      <c r="IE27" s="184">
        <v>0</v>
      </c>
      <c r="IF27" s="184" t="s">
        <v>3966</v>
      </c>
      <c r="IG27" s="184" t="s">
        <v>30</v>
      </c>
      <c r="IH27" s="184">
        <v>2</v>
      </c>
      <c r="II27" s="184" t="s">
        <v>14</v>
      </c>
      <c r="IJ27" s="184" t="s">
        <v>14</v>
      </c>
      <c r="IK27" s="181">
        <v>44695</v>
      </c>
      <c r="IL27" s="191" t="s">
        <v>4905</v>
      </c>
      <c r="IM27" s="191">
        <v>0</v>
      </c>
      <c r="IN27" s="191" t="s">
        <v>3966</v>
      </c>
      <c r="IO27" s="191" t="s">
        <v>30</v>
      </c>
      <c r="IP27" s="191">
        <v>2</v>
      </c>
      <c r="IQ27" s="191" t="s">
        <v>14</v>
      </c>
      <c r="IR27" s="191" t="s">
        <v>14</v>
      </c>
      <c r="IS27" s="192">
        <v>44695</v>
      </c>
    </row>
    <row r="28" spans="1:253" s="285" customFormat="1" ht="13" customHeight="1" x14ac:dyDescent="0.25">
      <c r="A28" s="285" t="s">
        <v>365</v>
      </c>
      <c r="B28" s="285" t="s">
        <v>8646</v>
      </c>
      <c r="C28" s="285" t="s">
        <v>366</v>
      </c>
      <c r="D28" s="285" t="s">
        <v>367</v>
      </c>
      <c r="E28" s="285" t="s">
        <v>8124</v>
      </c>
      <c r="F28" s="285" t="s">
        <v>5769</v>
      </c>
      <c r="G28" s="179">
        <v>1024000</v>
      </c>
      <c r="H28" s="180" t="s">
        <v>5740</v>
      </c>
      <c r="I28" s="180" t="s">
        <v>30</v>
      </c>
      <c r="J28" s="180">
        <v>2</v>
      </c>
      <c r="K28" s="180" t="s">
        <v>5742</v>
      </c>
      <c r="L28" s="180" t="s">
        <v>5741</v>
      </c>
      <c r="M28" s="181">
        <v>44706</v>
      </c>
      <c r="N28" s="190" t="s">
        <v>2347</v>
      </c>
      <c r="O28" s="182">
        <v>23180</v>
      </c>
      <c r="P28" s="182" t="s">
        <v>2340</v>
      </c>
      <c r="Q28" s="182" t="s">
        <v>30</v>
      </c>
      <c r="R28" s="182">
        <v>2</v>
      </c>
      <c r="S28" s="182" t="s">
        <v>2346</v>
      </c>
      <c r="T28" s="182" t="s">
        <v>2341</v>
      </c>
      <c r="U28" s="183">
        <v>44451</v>
      </c>
      <c r="V28" s="190" t="s">
        <v>5771</v>
      </c>
      <c r="W28" s="180">
        <v>1024000</v>
      </c>
      <c r="X28" s="180" t="s">
        <v>5740</v>
      </c>
      <c r="Y28" s="180" t="s">
        <v>30</v>
      </c>
      <c r="Z28" s="180">
        <v>2</v>
      </c>
      <c r="AA28" s="180" t="s">
        <v>5770</v>
      </c>
      <c r="AB28" s="180" t="s">
        <v>5741</v>
      </c>
      <c r="AC28" s="181">
        <v>44706</v>
      </c>
      <c r="AD28" s="190" t="s">
        <v>5773</v>
      </c>
      <c r="AE28" s="188">
        <v>36000</v>
      </c>
      <c r="AF28" s="188" t="s">
        <v>5749</v>
      </c>
      <c r="AG28" s="188" t="s">
        <v>30</v>
      </c>
      <c r="AH28" s="188">
        <v>2</v>
      </c>
      <c r="AI28" s="188" t="s">
        <v>5751</v>
      </c>
      <c r="AJ28" s="188" t="s">
        <v>5772</v>
      </c>
      <c r="AK28" s="189">
        <v>44706</v>
      </c>
      <c r="AL28" s="190" t="s">
        <v>5774</v>
      </c>
      <c r="AM28" s="180">
        <v>36000</v>
      </c>
      <c r="AN28" s="180" t="s">
        <v>5749</v>
      </c>
      <c r="AO28" s="180" t="s">
        <v>30</v>
      </c>
      <c r="AP28" s="180">
        <v>2</v>
      </c>
      <c r="AQ28" s="180" t="s">
        <v>5751</v>
      </c>
      <c r="AR28" s="180" t="s">
        <v>5772</v>
      </c>
      <c r="AS28" s="181">
        <v>44706</v>
      </c>
      <c r="AT28" s="191" t="s">
        <v>371</v>
      </c>
      <c r="AU28" s="188" t="s">
        <v>14</v>
      </c>
      <c r="AV28" s="188">
        <v>0</v>
      </c>
      <c r="AW28" s="188" t="s">
        <v>30</v>
      </c>
      <c r="AX28" s="188">
        <v>2</v>
      </c>
      <c r="AY28" s="188">
        <v>0</v>
      </c>
      <c r="AZ28" s="188">
        <v>0</v>
      </c>
      <c r="BA28" s="189">
        <v>43510</v>
      </c>
      <c r="BB28" s="190" t="s">
        <v>1076</v>
      </c>
      <c r="BC28" s="180" t="s">
        <v>14</v>
      </c>
      <c r="BD28" s="180" t="s">
        <v>14</v>
      </c>
      <c r="BE28" s="180" t="s">
        <v>14</v>
      </c>
      <c r="BF28" s="180" t="s">
        <v>14</v>
      </c>
      <c r="BG28" s="180" t="s">
        <v>14</v>
      </c>
      <c r="BH28" s="180" t="s">
        <v>14</v>
      </c>
      <c r="BI28" s="181">
        <v>43675</v>
      </c>
      <c r="BJ28" s="191" t="s">
        <v>5775</v>
      </c>
      <c r="BK28" s="191">
        <v>0</v>
      </c>
      <c r="BL28" s="191" t="s">
        <v>5753</v>
      </c>
      <c r="BM28" s="191" t="s">
        <v>30</v>
      </c>
      <c r="BN28" s="191">
        <v>2</v>
      </c>
      <c r="BO28" s="191" t="s">
        <v>5754</v>
      </c>
      <c r="BP28" s="188" t="s">
        <v>1636</v>
      </c>
      <c r="BQ28" s="192">
        <v>44706</v>
      </c>
      <c r="BR28" s="190" t="s">
        <v>368</v>
      </c>
      <c r="BS28" s="184">
        <v>0</v>
      </c>
      <c r="BT28" s="184">
        <v>0</v>
      </c>
      <c r="BU28" s="184" t="s">
        <v>30</v>
      </c>
      <c r="BV28" s="184">
        <v>2</v>
      </c>
      <c r="BW28" s="184">
        <v>0</v>
      </c>
      <c r="BX28" s="184">
        <v>0</v>
      </c>
      <c r="BY28" s="181">
        <v>43510</v>
      </c>
      <c r="BZ28" s="191" t="s">
        <v>369</v>
      </c>
      <c r="CA28" s="191">
        <v>0</v>
      </c>
      <c r="CB28" s="191">
        <v>0</v>
      </c>
      <c r="CC28" s="191" t="s">
        <v>30</v>
      </c>
      <c r="CD28" s="191">
        <v>2</v>
      </c>
      <c r="CE28" s="191">
        <v>0</v>
      </c>
      <c r="CF28" s="191">
        <v>0</v>
      </c>
      <c r="CG28" s="192">
        <v>43510</v>
      </c>
      <c r="CH28" s="190" t="s">
        <v>9182</v>
      </c>
      <c r="CI28" s="191" t="e">
        <v>#N/A</v>
      </c>
      <c r="CJ28" s="191" t="e">
        <v>#N/A</v>
      </c>
      <c r="CK28" s="191" t="e">
        <v>#N/A</v>
      </c>
      <c r="CL28" s="191" t="e">
        <v>#N/A</v>
      </c>
      <c r="CM28" s="191" t="e">
        <v>#N/A</v>
      </c>
      <c r="CN28" s="191" t="e">
        <v>#N/A</v>
      </c>
      <c r="CO28" s="193" t="e">
        <v>#N/A</v>
      </c>
      <c r="CP28" s="191" t="s">
        <v>370</v>
      </c>
      <c r="CQ28" s="184">
        <v>0</v>
      </c>
      <c r="CR28" s="184">
        <v>0</v>
      </c>
      <c r="CS28" s="184" t="s">
        <v>30</v>
      </c>
      <c r="CT28" s="184">
        <v>2</v>
      </c>
      <c r="CU28" s="184">
        <v>0</v>
      </c>
      <c r="CV28" s="184">
        <v>0</v>
      </c>
      <c r="CW28" s="181">
        <v>43510</v>
      </c>
      <c r="CX28" s="191" t="s">
        <v>5777</v>
      </c>
      <c r="CY28" s="188">
        <v>36000</v>
      </c>
      <c r="CZ28" s="188" t="s">
        <v>5749</v>
      </c>
      <c r="DA28" s="188" t="s">
        <v>30</v>
      </c>
      <c r="DB28" s="188">
        <v>2</v>
      </c>
      <c r="DC28" s="188" t="s">
        <v>5751</v>
      </c>
      <c r="DD28" s="188" t="s">
        <v>5772</v>
      </c>
      <c r="DE28" s="194">
        <v>44706</v>
      </c>
      <c r="DF28" s="190" t="s">
        <v>5778</v>
      </c>
      <c r="DG28" s="180">
        <v>988000</v>
      </c>
      <c r="DH28" s="184" t="s">
        <v>5749</v>
      </c>
      <c r="DI28" s="184" t="s">
        <v>30</v>
      </c>
      <c r="DJ28" s="184">
        <v>2</v>
      </c>
      <c r="DK28" s="184" t="s">
        <v>2810</v>
      </c>
      <c r="DL28" s="184" t="s">
        <v>5772</v>
      </c>
      <c r="DM28" s="181">
        <v>44706</v>
      </c>
      <c r="DN28" s="191" t="s">
        <v>5779</v>
      </c>
      <c r="DO28" s="188">
        <v>0</v>
      </c>
      <c r="DP28" s="191" t="s">
        <v>5749</v>
      </c>
      <c r="DQ28" s="191" t="s">
        <v>30</v>
      </c>
      <c r="DR28" s="191">
        <v>2</v>
      </c>
      <c r="DS28" s="191" t="s">
        <v>5759</v>
      </c>
      <c r="DT28" s="191" t="s">
        <v>5772</v>
      </c>
      <c r="DU28" s="192">
        <v>44706</v>
      </c>
      <c r="DV28" s="190" t="s">
        <v>5780</v>
      </c>
      <c r="DW28" s="180">
        <v>36000</v>
      </c>
      <c r="DX28" s="184" t="s">
        <v>5749</v>
      </c>
      <c r="DY28" s="184" t="s">
        <v>30</v>
      </c>
      <c r="DZ28" s="184">
        <v>2</v>
      </c>
      <c r="EA28" s="184" t="s">
        <v>5751</v>
      </c>
      <c r="EB28" s="184" t="s">
        <v>5772</v>
      </c>
      <c r="EC28" s="181">
        <v>44706</v>
      </c>
      <c r="ED28" s="191" t="s">
        <v>5782</v>
      </c>
      <c r="EE28" s="188">
        <v>0</v>
      </c>
      <c r="EF28" s="191" t="s">
        <v>5749</v>
      </c>
      <c r="EG28" s="191" t="s">
        <v>30</v>
      </c>
      <c r="EH28" s="191">
        <v>2</v>
      </c>
      <c r="EI28" s="191" t="s">
        <v>5781</v>
      </c>
      <c r="EJ28" s="191" t="s">
        <v>5772</v>
      </c>
      <c r="EK28" s="192">
        <v>44706</v>
      </c>
      <c r="EL28" s="190" t="s">
        <v>5783</v>
      </c>
      <c r="EM28" s="180">
        <v>0</v>
      </c>
      <c r="EN28" s="184" t="s">
        <v>5749</v>
      </c>
      <c r="EO28" s="184" t="s">
        <v>30</v>
      </c>
      <c r="EP28" s="184">
        <v>2</v>
      </c>
      <c r="EQ28" s="184" t="s">
        <v>5781</v>
      </c>
      <c r="ER28" s="184" t="s">
        <v>5772</v>
      </c>
      <c r="ES28" s="181">
        <v>44706</v>
      </c>
      <c r="ET28" s="191" t="s">
        <v>5776</v>
      </c>
      <c r="EU28" s="191">
        <v>0</v>
      </c>
      <c r="EV28" s="191" t="s">
        <v>5753</v>
      </c>
      <c r="EW28" s="191" t="s">
        <v>30</v>
      </c>
      <c r="EX28" s="191">
        <v>2</v>
      </c>
      <c r="EY28" s="191" t="s">
        <v>5754</v>
      </c>
      <c r="EZ28" s="191" t="s">
        <v>1636</v>
      </c>
      <c r="FA28" s="192">
        <v>44706</v>
      </c>
      <c r="FB28" s="190" t="s">
        <v>2250</v>
      </c>
      <c r="FC28" s="184">
        <v>3</v>
      </c>
      <c r="FD28" s="184" t="s">
        <v>14</v>
      </c>
      <c r="FE28" s="184" t="s">
        <v>30</v>
      </c>
      <c r="FF28" s="184">
        <v>2</v>
      </c>
      <c r="FG28" s="184" t="s">
        <v>2249</v>
      </c>
      <c r="FH28" s="184" t="s">
        <v>14</v>
      </c>
      <c r="FI28" s="181">
        <v>44384</v>
      </c>
      <c r="FJ28" s="190" t="s">
        <v>372</v>
      </c>
      <c r="FK28" s="191">
        <v>0</v>
      </c>
      <c r="FL28" s="191">
        <v>0</v>
      </c>
      <c r="FM28" s="191" t="s">
        <v>30</v>
      </c>
      <c r="FN28" s="191">
        <v>2</v>
      </c>
      <c r="FO28" s="191">
        <v>0</v>
      </c>
      <c r="FP28" s="188">
        <v>0</v>
      </c>
      <c r="FQ28" s="189">
        <v>43510</v>
      </c>
      <c r="FR28" s="190" t="s">
        <v>373</v>
      </c>
      <c r="FS28" s="184">
        <v>0</v>
      </c>
      <c r="FT28" s="184">
        <v>0</v>
      </c>
      <c r="FU28" s="184" t="s">
        <v>30</v>
      </c>
      <c r="FV28" s="184">
        <v>2</v>
      </c>
      <c r="FW28" s="184">
        <v>0</v>
      </c>
      <c r="FX28" s="184">
        <v>0</v>
      </c>
      <c r="FY28" s="181">
        <v>43510</v>
      </c>
      <c r="FZ28" s="191" t="s">
        <v>4911</v>
      </c>
      <c r="GA28" s="191">
        <v>0</v>
      </c>
      <c r="GB28" s="191" t="s">
        <v>3966</v>
      </c>
      <c r="GC28" s="191" t="s">
        <v>30</v>
      </c>
      <c r="GD28" s="191">
        <v>2</v>
      </c>
      <c r="GE28" s="191" t="s">
        <v>14</v>
      </c>
      <c r="GF28" s="191" t="s">
        <v>14</v>
      </c>
      <c r="GG28" s="192">
        <v>44695</v>
      </c>
      <c r="GH28" s="190" t="s">
        <v>4917</v>
      </c>
      <c r="GI28" s="184">
        <v>0</v>
      </c>
      <c r="GJ28" s="184" t="s">
        <v>3966</v>
      </c>
      <c r="GK28" s="184" t="s">
        <v>30</v>
      </c>
      <c r="GL28" s="184">
        <v>2</v>
      </c>
      <c r="GM28" s="184" t="s">
        <v>14</v>
      </c>
      <c r="GN28" s="184" t="s">
        <v>14</v>
      </c>
      <c r="GO28" s="181">
        <v>44695</v>
      </c>
      <c r="GP28" s="191" t="s">
        <v>4912</v>
      </c>
      <c r="GQ28" s="191">
        <v>0</v>
      </c>
      <c r="GR28" s="191" t="s">
        <v>3966</v>
      </c>
      <c r="GS28" s="191" t="s">
        <v>30</v>
      </c>
      <c r="GT28" s="191">
        <v>2</v>
      </c>
      <c r="GU28" s="191" t="s">
        <v>14</v>
      </c>
      <c r="GV28" s="191" t="s">
        <v>14</v>
      </c>
      <c r="GW28" s="192">
        <v>44695</v>
      </c>
      <c r="GX28" s="190" t="s">
        <v>4918</v>
      </c>
      <c r="GY28" s="184">
        <v>0</v>
      </c>
      <c r="GZ28" s="184" t="s">
        <v>3966</v>
      </c>
      <c r="HA28" s="184" t="s">
        <v>30</v>
      </c>
      <c r="HB28" s="184">
        <v>2</v>
      </c>
      <c r="HC28" s="184" t="s">
        <v>14</v>
      </c>
      <c r="HD28" s="184" t="s">
        <v>14</v>
      </c>
      <c r="HE28" s="181">
        <v>44695</v>
      </c>
      <c r="HF28" s="191" t="s">
        <v>4910</v>
      </c>
      <c r="HG28" s="191">
        <v>0</v>
      </c>
      <c r="HH28" s="191" t="s">
        <v>3966</v>
      </c>
      <c r="HI28" s="191" t="s">
        <v>30</v>
      </c>
      <c r="HJ28" s="191">
        <v>2</v>
      </c>
      <c r="HK28" s="191" t="s">
        <v>14</v>
      </c>
      <c r="HL28" s="191" t="s">
        <v>14</v>
      </c>
      <c r="HM28" s="192">
        <v>44695</v>
      </c>
      <c r="HN28" s="190" t="s">
        <v>4916</v>
      </c>
      <c r="HO28" s="184">
        <v>0</v>
      </c>
      <c r="HP28" s="184" t="s">
        <v>3966</v>
      </c>
      <c r="HQ28" s="184" t="s">
        <v>30</v>
      </c>
      <c r="HR28" s="184">
        <v>2</v>
      </c>
      <c r="HS28" s="184" t="s">
        <v>14</v>
      </c>
      <c r="HT28" s="184" t="s">
        <v>14</v>
      </c>
      <c r="HU28" s="181">
        <v>44695</v>
      </c>
      <c r="HV28" s="191" t="s">
        <v>4913</v>
      </c>
      <c r="HW28" s="191">
        <v>0</v>
      </c>
      <c r="HX28" s="191" t="s">
        <v>3966</v>
      </c>
      <c r="HY28" s="191" t="s">
        <v>30</v>
      </c>
      <c r="HZ28" s="191">
        <v>2</v>
      </c>
      <c r="IA28" s="191" t="s">
        <v>14</v>
      </c>
      <c r="IB28" s="191" t="s">
        <v>14</v>
      </c>
      <c r="IC28" s="192">
        <v>44695</v>
      </c>
      <c r="ID28" s="190" t="s">
        <v>4915</v>
      </c>
      <c r="IE28" s="184">
        <v>0</v>
      </c>
      <c r="IF28" s="184" t="s">
        <v>3966</v>
      </c>
      <c r="IG28" s="184" t="s">
        <v>30</v>
      </c>
      <c r="IH28" s="184">
        <v>2</v>
      </c>
      <c r="II28" s="184" t="s">
        <v>14</v>
      </c>
      <c r="IJ28" s="184" t="s">
        <v>14</v>
      </c>
      <c r="IK28" s="181">
        <v>44695</v>
      </c>
      <c r="IL28" s="191" t="s">
        <v>4914</v>
      </c>
      <c r="IM28" s="191">
        <v>0</v>
      </c>
      <c r="IN28" s="191" t="s">
        <v>3966</v>
      </c>
      <c r="IO28" s="191" t="s">
        <v>30</v>
      </c>
      <c r="IP28" s="191">
        <v>2</v>
      </c>
      <c r="IQ28" s="191" t="s">
        <v>14</v>
      </c>
      <c r="IR28" s="191" t="s">
        <v>14</v>
      </c>
      <c r="IS28" s="192">
        <v>44695</v>
      </c>
    </row>
    <row r="29" spans="1:253" s="285" customFormat="1" ht="13" customHeight="1" x14ac:dyDescent="0.25">
      <c r="A29" s="285" t="s">
        <v>374</v>
      </c>
      <c r="B29" s="285" t="s">
        <v>8696</v>
      </c>
      <c r="C29" s="285" t="s">
        <v>375</v>
      </c>
      <c r="D29" s="285" t="s">
        <v>367</v>
      </c>
      <c r="E29" s="285" t="s">
        <v>8124</v>
      </c>
      <c r="F29" s="285" t="s">
        <v>5784</v>
      </c>
      <c r="G29" s="179">
        <v>1024000</v>
      </c>
      <c r="H29" s="180" t="s">
        <v>5740</v>
      </c>
      <c r="I29" s="180" t="s">
        <v>30</v>
      </c>
      <c r="J29" s="180">
        <v>2</v>
      </c>
      <c r="K29" s="180" t="s">
        <v>5742</v>
      </c>
      <c r="L29" s="180" t="s">
        <v>5741</v>
      </c>
      <c r="M29" s="181">
        <v>44706</v>
      </c>
      <c r="N29" s="190" t="s">
        <v>2349</v>
      </c>
      <c r="O29" s="182">
        <v>23180</v>
      </c>
      <c r="P29" s="182" t="s">
        <v>2340</v>
      </c>
      <c r="Q29" s="182" t="s">
        <v>30</v>
      </c>
      <c r="R29" s="182">
        <v>2</v>
      </c>
      <c r="S29" s="182" t="s">
        <v>2348</v>
      </c>
      <c r="T29" s="182" t="s">
        <v>2341</v>
      </c>
      <c r="U29" s="183">
        <v>44451</v>
      </c>
      <c r="V29" s="190" t="s">
        <v>5786</v>
      </c>
      <c r="W29" s="180">
        <v>1024000</v>
      </c>
      <c r="X29" s="180" t="s">
        <v>5740</v>
      </c>
      <c r="Y29" s="180" t="s">
        <v>30</v>
      </c>
      <c r="Z29" s="180">
        <v>2</v>
      </c>
      <c r="AA29" s="180" t="s">
        <v>5785</v>
      </c>
      <c r="AB29" s="180" t="s">
        <v>5741</v>
      </c>
      <c r="AC29" s="181">
        <v>44706</v>
      </c>
      <c r="AD29" s="190" t="s">
        <v>5789</v>
      </c>
      <c r="AE29" s="188">
        <v>554000</v>
      </c>
      <c r="AF29" s="188" t="s">
        <v>5787</v>
      </c>
      <c r="AG29" s="188" t="s">
        <v>30</v>
      </c>
      <c r="AH29" s="188">
        <v>2</v>
      </c>
      <c r="AI29" s="188" t="s">
        <v>5788</v>
      </c>
      <c r="AJ29" s="188" t="s">
        <v>5764</v>
      </c>
      <c r="AK29" s="189">
        <v>44706</v>
      </c>
      <c r="AL29" s="190" t="s">
        <v>2351</v>
      </c>
      <c r="AM29" s="180" t="s">
        <v>14</v>
      </c>
      <c r="AN29" s="180" t="s">
        <v>14</v>
      </c>
      <c r="AO29" s="180" t="s">
        <v>14</v>
      </c>
      <c r="AP29" s="180" t="s">
        <v>14</v>
      </c>
      <c r="AQ29" s="180" t="s">
        <v>2350</v>
      </c>
      <c r="AR29" s="180" t="s">
        <v>14</v>
      </c>
      <c r="AS29" s="181">
        <v>44451</v>
      </c>
      <c r="AT29" s="191" t="s">
        <v>379</v>
      </c>
      <c r="AU29" s="188">
        <v>0</v>
      </c>
      <c r="AV29" s="188">
        <v>0</v>
      </c>
      <c r="AW29" s="188" t="s">
        <v>30</v>
      </c>
      <c r="AX29" s="188">
        <v>2</v>
      </c>
      <c r="AY29" s="188">
        <v>0</v>
      </c>
      <c r="AZ29" s="188">
        <v>0</v>
      </c>
      <c r="BA29" s="189">
        <v>43510</v>
      </c>
      <c r="BB29" s="190" t="s">
        <v>985</v>
      </c>
      <c r="BC29" s="180" t="s">
        <v>14</v>
      </c>
      <c r="BD29" s="180" t="s">
        <v>982</v>
      </c>
      <c r="BE29" s="180" t="s">
        <v>30</v>
      </c>
      <c r="BF29" s="180">
        <v>2</v>
      </c>
      <c r="BG29" s="180" t="s">
        <v>984</v>
      </c>
      <c r="BH29" s="180" t="s">
        <v>983</v>
      </c>
      <c r="BI29" s="181">
        <v>43612</v>
      </c>
      <c r="BJ29" s="191" t="s">
        <v>5790</v>
      </c>
      <c r="BK29" s="191">
        <v>0</v>
      </c>
      <c r="BL29" s="191" t="s">
        <v>5753</v>
      </c>
      <c r="BM29" s="191" t="s">
        <v>30</v>
      </c>
      <c r="BN29" s="191">
        <v>2</v>
      </c>
      <c r="BO29" s="191" t="s">
        <v>5754</v>
      </c>
      <c r="BP29" s="188" t="s">
        <v>1636</v>
      </c>
      <c r="BQ29" s="192">
        <v>44706</v>
      </c>
      <c r="BR29" s="190" t="s">
        <v>376</v>
      </c>
      <c r="BS29" s="184">
        <v>0</v>
      </c>
      <c r="BT29" s="184">
        <v>0</v>
      </c>
      <c r="BU29" s="184" t="s">
        <v>30</v>
      </c>
      <c r="BV29" s="184">
        <v>2</v>
      </c>
      <c r="BW29" s="184">
        <v>0</v>
      </c>
      <c r="BX29" s="184">
        <v>0</v>
      </c>
      <c r="BY29" s="181">
        <v>43510</v>
      </c>
      <c r="BZ29" s="191" t="s">
        <v>377</v>
      </c>
      <c r="CA29" s="191">
        <v>0</v>
      </c>
      <c r="CB29" s="191">
        <v>0</v>
      </c>
      <c r="CC29" s="191" t="s">
        <v>30</v>
      </c>
      <c r="CD29" s="191">
        <v>2</v>
      </c>
      <c r="CE29" s="191">
        <v>0</v>
      </c>
      <c r="CF29" s="191">
        <v>0</v>
      </c>
      <c r="CG29" s="192">
        <v>43510</v>
      </c>
      <c r="CH29" s="190" t="s">
        <v>9183</v>
      </c>
      <c r="CI29" s="191" t="e">
        <v>#N/A</v>
      </c>
      <c r="CJ29" s="191" t="e">
        <v>#N/A</v>
      </c>
      <c r="CK29" s="191" t="e">
        <v>#N/A</v>
      </c>
      <c r="CL29" s="191" t="e">
        <v>#N/A</v>
      </c>
      <c r="CM29" s="191" t="e">
        <v>#N/A</v>
      </c>
      <c r="CN29" s="191" t="e">
        <v>#N/A</v>
      </c>
      <c r="CO29" s="193" t="e">
        <v>#N/A</v>
      </c>
      <c r="CP29" s="191" t="s">
        <v>378</v>
      </c>
      <c r="CQ29" s="184" t="s">
        <v>14</v>
      </c>
      <c r="CR29" s="184">
        <v>0</v>
      </c>
      <c r="CS29" s="184" t="s">
        <v>30</v>
      </c>
      <c r="CT29" s="184">
        <v>2</v>
      </c>
      <c r="CU29" s="184">
        <v>0</v>
      </c>
      <c r="CV29" s="184">
        <v>0</v>
      </c>
      <c r="CW29" s="181">
        <v>43510</v>
      </c>
      <c r="CX29" s="191" t="s">
        <v>5792</v>
      </c>
      <c r="CY29" s="188">
        <v>132000</v>
      </c>
      <c r="CZ29" s="188" t="s">
        <v>5787</v>
      </c>
      <c r="DA29" s="188" t="s">
        <v>30</v>
      </c>
      <c r="DB29" s="188">
        <v>2</v>
      </c>
      <c r="DC29" s="188" t="s">
        <v>5797</v>
      </c>
      <c r="DD29" s="188" t="s">
        <v>5764</v>
      </c>
      <c r="DE29" s="194">
        <v>44706</v>
      </c>
      <c r="DF29" s="190" t="s">
        <v>5795</v>
      </c>
      <c r="DG29" s="180">
        <v>470000</v>
      </c>
      <c r="DH29" s="184" t="s">
        <v>5793</v>
      </c>
      <c r="DI29" s="184" t="s">
        <v>30</v>
      </c>
      <c r="DJ29" s="184">
        <v>2</v>
      </c>
      <c r="DK29" s="184" t="s">
        <v>2810</v>
      </c>
      <c r="DL29" s="184" t="s">
        <v>5794</v>
      </c>
      <c r="DM29" s="181">
        <v>44706</v>
      </c>
      <c r="DN29" s="191" t="s">
        <v>5796</v>
      </c>
      <c r="DO29" s="188">
        <v>422000</v>
      </c>
      <c r="DP29" s="191" t="s">
        <v>5787</v>
      </c>
      <c r="DQ29" s="191" t="s">
        <v>30</v>
      </c>
      <c r="DR29" s="191">
        <v>2</v>
      </c>
      <c r="DS29" s="191" t="s">
        <v>5759</v>
      </c>
      <c r="DT29" s="191" t="s">
        <v>5764</v>
      </c>
      <c r="DU29" s="192">
        <v>44706</v>
      </c>
      <c r="DV29" s="190" t="s">
        <v>5798</v>
      </c>
      <c r="DW29" s="180">
        <v>127000</v>
      </c>
      <c r="DX29" s="184" t="s">
        <v>5787</v>
      </c>
      <c r="DY29" s="184" t="s">
        <v>30</v>
      </c>
      <c r="DZ29" s="184">
        <v>2</v>
      </c>
      <c r="EA29" s="184" t="s">
        <v>5797</v>
      </c>
      <c r="EB29" s="184" t="s">
        <v>5764</v>
      </c>
      <c r="EC29" s="181">
        <v>44706</v>
      </c>
      <c r="ED29" s="191" t="s">
        <v>5799</v>
      </c>
      <c r="EE29" s="188">
        <v>5000</v>
      </c>
      <c r="EF29" s="191" t="s">
        <v>5787</v>
      </c>
      <c r="EG29" s="191" t="s">
        <v>30</v>
      </c>
      <c r="EH29" s="191">
        <v>2</v>
      </c>
      <c r="EI29" s="191" t="s">
        <v>5765</v>
      </c>
      <c r="EJ29" s="191" t="s">
        <v>5764</v>
      </c>
      <c r="EK29" s="192">
        <v>44706</v>
      </c>
      <c r="EL29" s="190" t="s">
        <v>5800</v>
      </c>
      <c r="EM29" s="180">
        <v>0</v>
      </c>
      <c r="EN29" s="184" t="s">
        <v>14</v>
      </c>
      <c r="EO29" s="184" t="s">
        <v>30</v>
      </c>
      <c r="EP29" s="184">
        <v>2</v>
      </c>
      <c r="EQ29" s="184" t="s">
        <v>5767</v>
      </c>
      <c r="ER29" s="184" t="s">
        <v>14</v>
      </c>
      <c r="ES29" s="181">
        <v>44706</v>
      </c>
      <c r="ET29" s="191" t="s">
        <v>5791</v>
      </c>
      <c r="EU29" s="191">
        <v>0</v>
      </c>
      <c r="EV29" s="191" t="s">
        <v>5753</v>
      </c>
      <c r="EW29" s="191" t="s">
        <v>30</v>
      </c>
      <c r="EX29" s="191">
        <v>2</v>
      </c>
      <c r="EY29" s="191" t="s">
        <v>5754</v>
      </c>
      <c r="EZ29" s="191" t="s">
        <v>1636</v>
      </c>
      <c r="FA29" s="192">
        <v>44706</v>
      </c>
      <c r="FB29" s="190" t="s">
        <v>2352</v>
      </c>
      <c r="FC29" s="184">
        <v>5</v>
      </c>
      <c r="FD29" s="184" t="s">
        <v>14</v>
      </c>
      <c r="FE29" s="184" t="s">
        <v>30</v>
      </c>
      <c r="FF29" s="184">
        <v>2</v>
      </c>
      <c r="FG29" s="184" t="s">
        <v>2344</v>
      </c>
      <c r="FH29" s="184" t="s">
        <v>14</v>
      </c>
      <c r="FI29" s="181">
        <v>44451</v>
      </c>
      <c r="FJ29" s="190" t="s">
        <v>380</v>
      </c>
      <c r="FK29" s="191">
        <v>0</v>
      </c>
      <c r="FL29" s="191">
        <v>0</v>
      </c>
      <c r="FM29" s="191" t="s">
        <v>30</v>
      </c>
      <c r="FN29" s="191">
        <v>2</v>
      </c>
      <c r="FO29" s="191">
        <v>0</v>
      </c>
      <c r="FP29" s="188">
        <v>0</v>
      </c>
      <c r="FQ29" s="189">
        <v>43510</v>
      </c>
      <c r="FR29" s="190" t="s">
        <v>381</v>
      </c>
      <c r="FS29" s="184">
        <v>0</v>
      </c>
      <c r="FT29" s="184">
        <v>0</v>
      </c>
      <c r="FU29" s="184" t="s">
        <v>30</v>
      </c>
      <c r="FV29" s="184">
        <v>2</v>
      </c>
      <c r="FW29" s="184">
        <v>0</v>
      </c>
      <c r="FX29" s="184">
        <v>0</v>
      </c>
      <c r="FY29" s="181">
        <v>43510</v>
      </c>
      <c r="FZ29" s="191" t="s">
        <v>4920</v>
      </c>
      <c r="GA29" s="191">
        <v>0</v>
      </c>
      <c r="GB29" s="191" t="s">
        <v>3966</v>
      </c>
      <c r="GC29" s="191" t="s">
        <v>30</v>
      </c>
      <c r="GD29" s="191">
        <v>2</v>
      </c>
      <c r="GE29" s="191" t="s">
        <v>14</v>
      </c>
      <c r="GF29" s="191" t="s">
        <v>14</v>
      </c>
      <c r="GG29" s="192">
        <v>44695</v>
      </c>
      <c r="GH29" s="190" t="s">
        <v>4926</v>
      </c>
      <c r="GI29" s="184">
        <v>0</v>
      </c>
      <c r="GJ29" s="184" t="s">
        <v>3966</v>
      </c>
      <c r="GK29" s="184" t="s">
        <v>30</v>
      </c>
      <c r="GL29" s="184">
        <v>2</v>
      </c>
      <c r="GM29" s="184" t="s">
        <v>14</v>
      </c>
      <c r="GN29" s="184" t="s">
        <v>14</v>
      </c>
      <c r="GO29" s="181">
        <v>44695</v>
      </c>
      <c r="GP29" s="191" t="s">
        <v>4921</v>
      </c>
      <c r="GQ29" s="191">
        <v>0</v>
      </c>
      <c r="GR29" s="191" t="s">
        <v>3966</v>
      </c>
      <c r="GS29" s="191" t="s">
        <v>30</v>
      </c>
      <c r="GT29" s="191">
        <v>2</v>
      </c>
      <c r="GU29" s="191" t="s">
        <v>14</v>
      </c>
      <c r="GV29" s="191" t="s">
        <v>14</v>
      </c>
      <c r="GW29" s="192">
        <v>44695</v>
      </c>
      <c r="GX29" s="190" t="s">
        <v>4927</v>
      </c>
      <c r="GY29" s="184">
        <v>0</v>
      </c>
      <c r="GZ29" s="184" t="s">
        <v>3966</v>
      </c>
      <c r="HA29" s="184" t="s">
        <v>30</v>
      </c>
      <c r="HB29" s="184">
        <v>2</v>
      </c>
      <c r="HC29" s="184" t="s">
        <v>14</v>
      </c>
      <c r="HD29" s="184" t="s">
        <v>14</v>
      </c>
      <c r="HE29" s="181">
        <v>44695</v>
      </c>
      <c r="HF29" s="191" t="s">
        <v>4919</v>
      </c>
      <c r="HG29" s="191">
        <v>0</v>
      </c>
      <c r="HH29" s="191" t="s">
        <v>3966</v>
      </c>
      <c r="HI29" s="191" t="s">
        <v>30</v>
      </c>
      <c r="HJ29" s="191">
        <v>2</v>
      </c>
      <c r="HK29" s="191" t="s">
        <v>14</v>
      </c>
      <c r="HL29" s="191" t="s">
        <v>14</v>
      </c>
      <c r="HM29" s="192">
        <v>44695</v>
      </c>
      <c r="HN29" s="190" t="s">
        <v>4925</v>
      </c>
      <c r="HO29" s="184">
        <v>0</v>
      </c>
      <c r="HP29" s="184" t="s">
        <v>3966</v>
      </c>
      <c r="HQ29" s="184" t="s">
        <v>30</v>
      </c>
      <c r="HR29" s="184">
        <v>2</v>
      </c>
      <c r="HS29" s="184" t="s">
        <v>14</v>
      </c>
      <c r="HT29" s="184" t="s">
        <v>14</v>
      </c>
      <c r="HU29" s="181">
        <v>44695</v>
      </c>
      <c r="HV29" s="191" t="s">
        <v>4922</v>
      </c>
      <c r="HW29" s="191">
        <v>0</v>
      </c>
      <c r="HX29" s="191" t="s">
        <v>3966</v>
      </c>
      <c r="HY29" s="191" t="s">
        <v>30</v>
      </c>
      <c r="HZ29" s="191">
        <v>2</v>
      </c>
      <c r="IA29" s="191" t="s">
        <v>14</v>
      </c>
      <c r="IB29" s="191" t="s">
        <v>14</v>
      </c>
      <c r="IC29" s="192">
        <v>44695</v>
      </c>
      <c r="ID29" s="190" t="s">
        <v>4924</v>
      </c>
      <c r="IE29" s="184">
        <v>0</v>
      </c>
      <c r="IF29" s="184" t="s">
        <v>3966</v>
      </c>
      <c r="IG29" s="184" t="s">
        <v>30</v>
      </c>
      <c r="IH29" s="184">
        <v>2</v>
      </c>
      <c r="II29" s="184" t="s">
        <v>14</v>
      </c>
      <c r="IJ29" s="184" t="s">
        <v>14</v>
      </c>
      <c r="IK29" s="181">
        <v>44695</v>
      </c>
      <c r="IL29" s="191" t="s">
        <v>4923</v>
      </c>
      <c r="IM29" s="191">
        <v>0</v>
      </c>
      <c r="IN29" s="191" t="s">
        <v>3966</v>
      </c>
      <c r="IO29" s="191" t="s">
        <v>30</v>
      </c>
      <c r="IP29" s="191">
        <v>2</v>
      </c>
      <c r="IQ29" s="191" t="s">
        <v>14</v>
      </c>
      <c r="IR29" s="191" t="s">
        <v>14</v>
      </c>
      <c r="IS29" s="192">
        <v>44695</v>
      </c>
    </row>
    <row r="30" spans="1:253" s="285" customFormat="1" ht="13" customHeight="1" x14ac:dyDescent="0.25">
      <c r="A30" s="285" t="s">
        <v>4155</v>
      </c>
      <c r="B30" s="285" t="s">
        <v>8646</v>
      </c>
      <c r="C30" s="285" t="s">
        <v>4156</v>
      </c>
      <c r="D30" s="285" t="s">
        <v>4157</v>
      </c>
      <c r="E30" s="285" t="s">
        <v>8129</v>
      </c>
      <c r="F30" s="285" t="s">
        <v>7515</v>
      </c>
      <c r="G30" s="179">
        <v>9969000</v>
      </c>
      <c r="H30" s="180" t="s">
        <v>7512</v>
      </c>
      <c r="I30" s="180" t="s">
        <v>30</v>
      </c>
      <c r="J30" s="180">
        <v>2</v>
      </c>
      <c r="K30" s="180" t="s">
        <v>7514</v>
      </c>
      <c r="L30" s="180" t="s">
        <v>7513</v>
      </c>
      <c r="M30" s="181">
        <v>44741</v>
      </c>
      <c r="N30" s="190" t="s">
        <v>7517</v>
      </c>
      <c r="O30" s="182">
        <v>48310</v>
      </c>
      <c r="P30" s="182" t="s">
        <v>5719</v>
      </c>
      <c r="Q30" s="182" t="s">
        <v>30</v>
      </c>
      <c r="R30" s="182">
        <v>2</v>
      </c>
      <c r="S30" s="182" t="s">
        <v>7277</v>
      </c>
      <c r="T30" s="182" t="s">
        <v>7516</v>
      </c>
      <c r="U30" s="183">
        <v>44741</v>
      </c>
      <c r="V30" s="190" t="s">
        <v>7518</v>
      </c>
      <c r="W30" s="180">
        <v>9969000</v>
      </c>
      <c r="X30" s="180" t="s">
        <v>7512</v>
      </c>
      <c r="Y30" s="180" t="s">
        <v>30</v>
      </c>
      <c r="Z30" s="180">
        <v>2</v>
      </c>
      <c r="AA30" s="180" t="s">
        <v>7514</v>
      </c>
      <c r="AB30" s="180" t="s">
        <v>7513</v>
      </c>
      <c r="AC30" s="181">
        <v>44741</v>
      </c>
      <c r="AD30" s="190" t="s">
        <v>7520</v>
      </c>
      <c r="AE30" s="188">
        <v>9405000</v>
      </c>
      <c r="AF30" s="188" t="s">
        <v>7512</v>
      </c>
      <c r="AG30" s="188" t="s">
        <v>30</v>
      </c>
      <c r="AH30" s="188">
        <v>2</v>
      </c>
      <c r="AI30" s="188" t="s">
        <v>7519</v>
      </c>
      <c r="AJ30" s="188" t="s">
        <v>7513</v>
      </c>
      <c r="AK30" s="189">
        <v>44741</v>
      </c>
      <c r="AL30" s="190" t="s">
        <v>7523</v>
      </c>
      <c r="AM30" s="180">
        <v>115000</v>
      </c>
      <c r="AN30" s="180" t="s">
        <v>2956</v>
      </c>
      <c r="AO30" s="180" t="s">
        <v>30</v>
      </c>
      <c r="AP30" s="180">
        <v>2</v>
      </c>
      <c r="AQ30" s="180" t="s">
        <v>7522</v>
      </c>
      <c r="AR30" s="180" t="s">
        <v>7521</v>
      </c>
      <c r="AS30" s="181">
        <v>44741</v>
      </c>
      <c r="AT30" s="191" t="s">
        <v>7524</v>
      </c>
      <c r="AU30" s="188" t="s">
        <v>14</v>
      </c>
      <c r="AV30" s="188" t="s">
        <v>14</v>
      </c>
      <c r="AW30" s="188" t="s">
        <v>14</v>
      </c>
      <c r="AX30" s="188" t="s">
        <v>14</v>
      </c>
      <c r="AY30" s="188" t="s">
        <v>6444</v>
      </c>
      <c r="AZ30" s="188" t="s">
        <v>14</v>
      </c>
      <c r="BA30" s="189">
        <v>44741</v>
      </c>
      <c r="BB30" s="190" t="s">
        <v>7539</v>
      </c>
      <c r="BC30" s="180" t="s">
        <v>14</v>
      </c>
      <c r="BD30" s="180" t="s">
        <v>14</v>
      </c>
      <c r="BE30" s="180" t="s">
        <v>14</v>
      </c>
      <c r="BF30" s="180" t="s">
        <v>14</v>
      </c>
      <c r="BG30" s="180" t="s">
        <v>5943</v>
      </c>
      <c r="BH30" s="180" t="s">
        <v>14</v>
      </c>
      <c r="BI30" s="181">
        <v>44741</v>
      </c>
      <c r="BJ30" s="191" t="s">
        <v>7526</v>
      </c>
      <c r="BK30" s="191" t="s">
        <v>14</v>
      </c>
      <c r="BL30" s="191" t="s">
        <v>14</v>
      </c>
      <c r="BM30" s="191" t="s">
        <v>14</v>
      </c>
      <c r="BN30" s="191" t="s">
        <v>14</v>
      </c>
      <c r="BO30" s="191" t="s">
        <v>7525</v>
      </c>
      <c r="BP30" s="188" t="s">
        <v>14</v>
      </c>
      <c r="BQ30" s="192">
        <v>44741</v>
      </c>
      <c r="BR30" s="190" t="s">
        <v>7540</v>
      </c>
      <c r="BS30" s="184" t="s">
        <v>14</v>
      </c>
      <c r="BT30" s="184" t="s">
        <v>14</v>
      </c>
      <c r="BU30" s="184" t="s">
        <v>14</v>
      </c>
      <c r="BV30" s="184" t="s">
        <v>14</v>
      </c>
      <c r="BW30" s="184" t="s">
        <v>6470</v>
      </c>
      <c r="BX30" s="184" t="s">
        <v>14</v>
      </c>
      <c r="BY30" s="181">
        <v>44741</v>
      </c>
      <c r="BZ30" s="191" t="s">
        <v>7541</v>
      </c>
      <c r="CA30" s="191" t="s">
        <v>14</v>
      </c>
      <c r="CB30" s="191" t="s">
        <v>14</v>
      </c>
      <c r="CC30" s="191" t="s">
        <v>14</v>
      </c>
      <c r="CD30" s="191" t="s">
        <v>14</v>
      </c>
      <c r="CE30" s="191" t="s">
        <v>6472</v>
      </c>
      <c r="CF30" s="191" t="s">
        <v>14</v>
      </c>
      <c r="CG30" s="192">
        <v>44741</v>
      </c>
      <c r="CH30" s="190" t="s">
        <v>9184</v>
      </c>
      <c r="CI30" s="191" t="e">
        <v>#N/A</v>
      </c>
      <c r="CJ30" s="191" t="e">
        <v>#N/A</v>
      </c>
      <c r="CK30" s="191" t="e">
        <v>#N/A</v>
      </c>
      <c r="CL30" s="191" t="e">
        <v>#N/A</v>
      </c>
      <c r="CM30" s="191" t="e">
        <v>#N/A</v>
      </c>
      <c r="CN30" s="191" t="e">
        <v>#N/A</v>
      </c>
      <c r="CO30" s="193" t="e">
        <v>#N/A</v>
      </c>
      <c r="CP30" s="191" t="s">
        <v>7542</v>
      </c>
      <c r="CQ30" s="184" t="s">
        <v>14</v>
      </c>
      <c r="CR30" s="184" t="s">
        <v>14</v>
      </c>
      <c r="CS30" s="184" t="s">
        <v>14</v>
      </c>
      <c r="CT30" s="184" t="s">
        <v>14</v>
      </c>
      <c r="CU30" s="184" t="s">
        <v>6474</v>
      </c>
      <c r="CV30" s="184" t="s">
        <v>14</v>
      </c>
      <c r="CW30" s="181">
        <v>44741</v>
      </c>
      <c r="CX30" s="191" t="s">
        <v>7528</v>
      </c>
      <c r="CY30" s="188">
        <v>99000</v>
      </c>
      <c r="CZ30" s="188" t="s">
        <v>2956</v>
      </c>
      <c r="DA30" s="188" t="s">
        <v>30</v>
      </c>
      <c r="DB30" s="188">
        <v>2</v>
      </c>
      <c r="DC30" s="188" t="s">
        <v>7531</v>
      </c>
      <c r="DD30" s="188" t="s">
        <v>2957</v>
      </c>
      <c r="DE30" s="194">
        <v>44741</v>
      </c>
      <c r="DF30" s="190" t="s">
        <v>7529</v>
      </c>
      <c r="DG30" s="180">
        <v>564000</v>
      </c>
      <c r="DH30" s="184" t="s">
        <v>7512</v>
      </c>
      <c r="DI30" s="184" t="s">
        <v>30</v>
      </c>
      <c r="DJ30" s="184">
        <v>2</v>
      </c>
      <c r="DK30" s="184" t="s">
        <v>6456</v>
      </c>
      <c r="DL30" s="184" t="s">
        <v>7513</v>
      </c>
      <c r="DM30" s="181">
        <v>44741</v>
      </c>
      <c r="DN30" s="191" t="s">
        <v>7530</v>
      </c>
      <c r="DO30" s="188">
        <v>9305000</v>
      </c>
      <c r="DP30" s="191" t="s">
        <v>7512</v>
      </c>
      <c r="DQ30" s="191" t="s">
        <v>30</v>
      </c>
      <c r="DR30" s="191">
        <v>2</v>
      </c>
      <c r="DS30" s="191" t="s">
        <v>6458</v>
      </c>
      <c r="DT30" s="191" t="s">
        <v>7513</v>
      </c>
      <c r="DU30" s="192">
        <v>44741</v>
      </c>
      <c r="DV30" s="190" t="s">
        <v>7532</v>
      </c>
      <c r="DW30" s="180">
        <v>99000</v>
      </c>
      <c r="DX30" s="184" t="s">
        <v>2956</v>
      </c>
      <c r="DY30" s="184" t="s">
        <v>30</v>
      </c>
      <c r="DZ30" s="184">
        <v>2</v>
      </c>
      <c r="EA30" s="184" t="s">
        <v>7531</v>
      </c>
      <c r="EB30" s="184" t="s">
        <v>2957</v>
      </c>
      <c r="EC30" s="181">
        <v>44741</v>
      </c>
      <c r="ED30" s="191" t="s">
        <v>7533</v>
      </c>
      <c r="EE30" s="188">
        <v>0</v>
      </c>
      <c r="EF30" s="191" t="s">
        <v>14</v>
      </c>
      <c r="EG30" s="191" t="s">
        <v>14</v>
      </c>
      <c r="EH30" s="191" t="s">
        <v>14</v>
      </c>
      <c r="EI30" s="191" t="s">
        <v>6462</v>
      </c>
      <c r="EJ30" s="191" t="s">
        <v>14</v>
      </c>
      <c r="EK30" s="192">
        <v>44741</v>
      </c>
      <c r="EL30" s="190" t="s">
        <v>7534</v>
      </c>
      <c r="EM30" s="180">
        <v>0</v>
      </c>
      <c r="EN30" s="184" t="s">
        <v>14</v>
      </c>
      <c r="EO30" s="184" t="s">
        <v>14</v>
      </c>
      <c r="EP30" s="184" t="s">
        <v>14</v>
      </c>
      <c r="EQ30" s="184" t="s">
        <v>6499</v>
      </c>
      <c r="ER30" s="184" t="s">
        <v>14</v>
      </c>
      <c r="ES30" s="181">
        <v>44741</v>
      </c>
      <c r="ET30" s="191" t="s">
        <v>7527</v>
      </c>
      <c r="EU30" s="191" t="s">
        <v>14</v>
      </c>
      <c r="EV30" s="191" t="s">
        <v>14</v>
      </c>
      <c r="EW30" s="191" t="s">
        <v>14</v>
      </c>
      <c r="EX30" s="191" t="s">
        <v>14</v>
      </c>
      <c r="EY30" s="191" t="s">
        <v>7525</v>
      </c>
      <c r="EZ30" s="191" t="s">
        <v>14</v>
      </c>
      <c r="FA30" s="192">
        <v>44741</v>
      </c>
      <c r="FB30" s="190" t="s">
        <v>7536</v>
      </c>
      <c r="FC30" s="184">
        <v>2</v>
      </c>
      <c r="FD30" s="184" t="s">
        <v>14</v>
      </c>
      <c r="FE30" s="184" t="s">
        <v>30</v>
      </c>
      <c r="FF30" s="184">
        <v>2</v>
      </c>
      <c r="FG30" s="184" t="s">
        <v>7535</v>
      </c>
      <c r="FH30" s="184" t="s">
        <v>2957</v>
      </c>
      <c r="FI30" s="181">
        <v>44741</v>
      </c>
      <c r="FJ30" s="190" t="s">
        <v>7537</v>
      </c>
      <c r="FK30" s="191" t="s">
        <v>14</v>
      </c>
      <c r="FL30" s="191" t="s">
        <v>14</v>
      </c>
      <c r="FM30" s="191" t="s">
        <v>14</v>
      </c>
      <c r="FN30" s="191" t="s">
        <v>14</v>
      </c>
      <c r="FO30" s="191" t="s">
        <v>6502</v>
      </c>
      <c r="FP30" s="188" t="s">
        <v>14</v>
      </c>
      <c r="FQ30" s="189">
        <v>44741</v>
      </c>
      <c r="FR30" s="190" t="s">
        <v>7538</v>
      </c>
      <c r="FS30" s="184" t="s">
        <v>14</v>
      </c>
      <c r="FT30" s="184" t="s">
        <v>14</v>
      </c>
      <c r="FU30" s="184" t="s">
        <v>14</v>
      </c>
      <c r="FV30" s="184" t="s">
        <v>14</v>
      </c>
      <c r="FW30" s="184" t="s">
        <v>5941</v>
      </c>
      <c r="FX30" s="184" t="s">
        <v>14</v>
      </c>
      <c r="FY30" s="181">
        <v>44741</v>
      </c>
      <c r="FZ30" s="191" t="s">
        <v>4159</v>
      </c>
      <c r="GA30" s="191">
        <v>0</v>
      </c>
      <c r="GB30" s="191" t="s">
        <v>3966</v>
      </c>
      <c r="GC30" s="191" t="s">
        <v>30</v>
      </c>
      <c r="GD30" s="191">
        <v>2</v>
      </c>
      <c r="GE30" s="191" t="s">
        <v>14</v>
      </c>
      <c r="GF30" s="191" t="s">
        <v>14</v>
      </c>
      <c r="GG30" s="192">
        <v>44678</v>
      </c>
      <c r="GH30" s="190" t="s">
        <v>4165</v>
      </c>
      <c r="GI30" s="184">
        <v>0</v>
      </c>
      <c r="GJ30" s="184" t="s">
        <v>3966</v>
      </c>
      <c r="GK30" s="184" t="s">
        <v>30</v>
      </c>
      <c r="GL30" s="184">
        <v>2</v>
      </c>
      <c r="GM30" s="184" t="s">
        <v>14</v>
      </c>
      <c r="GN30" s="184" t="s">
        <v>14</v>
      </c>
      <c r="GO30" s="181">
        <v>44678</v>
      </c>
      <c r="GP30" s="191" t="s">
        <v>4160</v>
      </c>
      <c r="GQ30" s="191">
        <v>0</v>
      </c>
      <c r="GR30" s="191" t="s">
        <v>3966</v>
      </c>
      <c r="GS30" s="191" t="s">
        <v>30</v>
      </c>
      <c r="GT30" s="191">
        <v>2</v>
      </c>
      <c r="GU30" s="191" t="s">
        <v>14</v>
      </c>
      <c r="GV30" s="191" t="s">
        <v>14</v>
      </c>
      <c r="GW30" s="192">
        <v>44678</v>
      </c>
      <c r="GX30" s="190" t="s">
        <v>4166</v>
      </c>
      <c r="GY30" s="184">
        <v>0</v>
      </c>
      <c r="GZ30" s="184" t="s">
        <v>3966</v>
      </c>
      <c r="HA30" s="184" t="s">
        <v>30</v>
      </c>
      <c r="HB30" s="184">
        <v>2</v>
      </c>
      <c r="HC30" s="184" t="s">
        <v>14</v>
      </c>
      <c r="HD30" s="184" t="s">
        <v>14</v>
      </c>
      <c r="HE30" s="181">
        <v>44678</v>
      </c>
      <c r="HF30" s="191" t="s">
        <v>4158</v>
      </c>
      <c r="HG30" s="191">
        <v>0</v>
      </c>
      <c r="HH30" s="191" t="s">
        <v>3966</v>
      </c>
      <c r="HI30" s="191" t="s">
        <v>30</v>
      </c>
      <c r="HJ30" s="191">
        <v>2</v>
      </c>
      <c r="HK30" s="191" t="s">
        <v>14</v>
      </c>
      <c r="HL30" s="191" t="s">
        <v>14</v>
      </c>
      <c r="HM30" s="192">
        <v>44678</v>
      </c>
      <c r="HN30" s="190" t="s">
        <v>4164</v>
      </c>
      <c r="HO30" s="184">
        <v>0</v>
      </c>
      <c r="HP30" s="184" t="s">
        <v>3966</v>
      </c>
      <c r="HQ30" s="184" t="s">
        <v>30</v>
      </c>
      <c r="HR30" s="184">
        <v>2</v>
      </c>
      <c r="HS30" s="184" t="s">
        <v>14</v>
      </c>
      <c r="HT30" s="184" t="s">
        <v>14</v>
      </c>
      <c r="HU30" s="181">
        <v>44678</v>
      </c>
      <c r="HV30" s="191" t="s">
        <v>4161</v>
      </c>
      <c r="HW30" s="191">
        <v>0</v>
      </c>
      <c r="HX30" s="191" t="s">
        <v>3966</v>
      </c>
      <c r="HY30" s="191" t="s">
        <v>30</v>
      </c>
      <c r="HZ30" s="191">
        <v>2</v>
      </c>
      <c r="IA30" s="191" t="s">
        <v>14</v>
      </c>
      <c r="IB30" s="191" t="s">
        <v>14</v>
      </c>
      <c r="IC30" s="192">
        <v>44678</v>
      </c>
      <c r="ID30" s="190" t="s">
        <v>4163</v>
      </c>
      <c r="IE30" s="184">
        <v>0</v>
      </c>
      <c r="IF30" s="184" t="s">
        <v>3966</v>
      </c>
      <c r="IG30" s="184" t="s">
        <v>30</v>
      </c>
      <c r="IH30" s="184">
        <v>2</v>
      </c>
      <c r="II30" s="184" t="s">
        <v>14</v>
      </c>
      <c r="IJ30" s="184" t="s">
        <v>14</v>
      </c>
      <c r="IK30" s="181">
        <v>44678</v>
      </c>
      <c r="IL30" s="191" t="s">
        <v>4162</v>
      </c>
      <c r="IM30" s="191">
        <v>0</v>
      </c>
      <c r="IN30" s="191" t="s">
        <v>3966</v>
      </c>
      <c r="IO30" s="191" t="s">
        <v>30</v>
      </c>
      <c r="IP30" s="191">
        <v>2</v>
      </c>
      <c r="IQ30" s="191" t="s">
        <v>14</v>
      </c>
      <c r="IR30" s="191" t="s">
        <v>14</v>
      </c>
      <c r="IS30" s="192">
        <v>44678</v>
      </c>
    </row>
    <row r="31" spans="1:253" s="285" customFormat="1" ht="13" customHeight="1" x14ac:dyDescent="0.25">
      <c r="A31" s="285" t="s">
        <v>454</v>
      </c>
      <c r="B31" s="285" t="s">
        <v>8646</v>
      </c>
      <c r="C31" s="285" t="s">
        <v>455</v>
      </c>
      <c r="D31" s="285" t="s">
        <v>456</v>
      </c>
      <c r="E31" s="285" t="s">
        <v>8130</v>
      </c>
      <c r="F31" s="285" t="s">
        <v>5161</v>
      </c>
      <c r="G31" s="179">
        <v>44036000</v>
      </c>
      <c r="H31" s="180" t="s">
        <v>5126</v>
      </c>
      <c r="I31" s="180" t="s">
        <v>30</v>
      </c>
      <c r="J31" s="180">
        <v>2</v>
      </c>
      <c r="K31" s="180" t="s">
        <v>5128</v>
      </c>
      <c r="L31" s="180" t="s">
        <v>5127</v>
      </c>
      <c r="M31" s="181">
        <v>44696</v>
      </c>
      <c r="N31" s="190" t="s">
        <v>5165</v>
      </c>
      <c r="O31" s="182">
        <v>2381000</v>
      </c>
      <c r="P31" s="182" t="s">
        <v>5162</v>
      </c>
      <c r="Q31" s="182" t="s">
        <v>30</v>
      </c>
      <c r="R31" s="182">
        <v>2</v>
      </c>
      <c r="S31" s="182" t="s">
        <v>5164</v>
      </c>
      <c r="T31" s="182" t="s">
        <v>5163</v>
      </c>
      <c r="U31" s="183">
        <v>44696</v>
      </c>
      <c r="V31" s="190" t="s">
        <v>5167</v>
      </c>
      <c r="W31" s="180">
        <v>44036000</v>
      </c>
      <c r="X31" s="180" t="s">
        <v>5126</v>
      </c>
      <c r="Y31" s="180" t="s">
        <v>30</v>
      </c>
      <c r="Z31" s="180">
        <v>2</v>
      </c>
      <c r="AA31" s="180" t="s">
        <v>5166</v>
      </c>
      <c r="AB31" s="180" t="s">
        <v>5127</v>
      </c>
      <c r="AC31" s="181">
        <v>44696</v>
      </c>
      <c r="AD31" s="190" t="s">
        <v>5171</v>
      </c>
      <c r="AE31" s="188" t="s">
        <v>14</v>
      </c>
      <c r="AF31" s="188" t="s">
        <v>5168</v>
      </c>
      <c r="AG31" s="188" t="s">
        <v>14</v>
      </c>
      <c r="AH31" s="188" t="s">
        <v>14</v>
      </c>
      <c r="AI31" s="188" t="s">
        <v>5170</v>
      </c>
      <c r="AJ31" s="188" t="s">
        <v>5169</v>
      </c>
      <c r="AK31" s="189">
        <v>44696</v>
      </c>
      <c r="AL31" s="190" t="s">
        <v>5172</v>
      </c>
      <c r="AM31" s="180" t="s">
        <v>14</v>
      </c>
      <c r="AN31" s="180" t="s">
        <v>5168</v>
      </c>
      <c r="AO31" s="180" t="s">
        <v>14</v>
      </c>
      <c r="AP31" s="180" t="s">
        <v>14</v>
      </c>
      <c r="AQ31" s="180" t="s">
        <v>5170</v>
      </c>
      <c r="AR31" s="180" t="s">
        <v>5169</v>
      </c>
      <c r="AS31" s="181">
        <v>44696</v>
      </c>
      <c r="AT31" s="191" t="s">
        <v>1194</v>
      </c>
      <c r="AU31" s="188" t="s">
        <v>14</v>
      </c>
      <c r="AV31" s="188" t="s">
        <v>14</v>
      </c>
      <c r="AW31" s="188" t="s">
        <v>14</v>
      </c>
      <c r="AX31" s="188" t="s">
        <v>14</v>
      </c>
      <c r="AY31" s="188" t="s">
        <v>14</v>
      </c>
      <c r="AZ31" s="188" t="s">
        <v>14</v>
      </c>
      <c r="BA31" s="189">
        <v>43798</v>
      </c>
      <c r="BB31" s="190" t="s">
        <v>1193</v>
      </c>
      <c r="BC31" s="180" t="s">
        <v>14</v>
      </c>
      <c r="BD31" s="180" t="s">
        <v>14</v>
      </c>
      <c r="BE31" s="180" t="s">
        <v>14</v>
      </c>
      <c r="BF31" s="180" t="s">
        <v>14</v>
      </c>
      <c r="BG31" s="180" t="s">
        <v>14</v>
      </c>
      <c r="BH31" s="180" t="s">
        <v>14</v>
      </c>
      <c r="BI31" s="181">
        <v>43798</v>
      </c>
      <c r="BJ31" s="191" t="s">
        <v>5173</v>
      </c>
      <c r="BK31" s="191">
        <v>151</v>
      </c>
      <c r="BL31" s="191" t="s">
        <v>5146</v>
      </c>
      <c r="BM31" s="191" t="s">
        <v>30</v>
      </c>
      <c r="BN31" s="191">
        <v>2</v>
      </c>
      <c r="BO31" s="191" t="s">
        <v>5148</v>
      </c>
      <c r="BP31" s="188" t="s">
        <v>5147</v>
      </c>
      <c r="BQ31" s="192">
        <v>44696</v>
      </c>
      <c r="BR31" s="190" t="s">
        <v>458</v>
      </c>
      <c r="BS31" s="184">
        <v>0</v>
      </c>
      <c r="BT31" s="184">
        <v>0</v>
      </c>
      <c r="BU31" s="184" t="s">
        <v>30</v>
      </c>
      <c r="BV31" s="184">
        <v>2</v>
      </c>
      <c r="BW31" s="184" t="s">
        <v>457</v>
      </c>
      <c r="BX31" s="184">
        <v>0</v>
      </c>
      <c r="BY31" s="181">
        <v>43511</v>
      </c>
      <c r="BZ31" s="191" t="s">
        <v>459</v>
      </c>
      <c r="CA31" s="191">
        <v>0</v>
      </c>
      <c r="CB31" s="191">
        <v>0</v>
      </c>
      <c r="CC31" s="191" t="s">
        <v>30</v>
      </c>
      <c r="CD31" s="191">
        <v>2</v>
      </c>
      <c r="CE31" s="191" t="s">
        <v>457</v>
      </c>
      <c r="CF31" s="191">
        <v>0</v>
      </c>
      <c r="CG31" s="192">
        <v>43511</v>
      </c>
      <c r="CH31" s="190" t="s">
        <v>9185</v>
      </c>
      <c r="CI31" s="191" t="e">
        <v>#N/A</v>
      </c>
      <c r="CJ31" s="191" t="e">
        <v>#N/A</v>
      </c>
      <c r="CK31" s="191" t="e">
        <v>#N/A</v>
      </c>
      <c r="CL31" s="191" t="e">
        <v>#N/A</v>
      </c>
      <c r="CM31" s="191" t="e">
        <v>#N/A</v>
      </c>
      <c r="CN31" s="191" t="e">
        <v>#N/A</v>
      </c>
      <c r="CO31" s="193" t="e">
        <v>#N/A</v>
      </c>
      <c r="CP31" s="191" t="s">
        <v>460</v>
      </c>
      <c r="CQ31" s="184" t="s">
        <v>14</v>
      </c>
      <c r="CR31" s="184">
        <v>0</v>
      </c>
      <c r="CS31" s="184" t="s">
        <v>30</v>
      </c>
      <c r="CT31" s="184">
        <v>2</v>
      </c>
      <c r="CU31" s="184" t="s">
        <v>15</v>
      </c>
      <c r="CV31" s="184">
        <v>0</v>
      </c>
      <c r="CW31" s="181">
        <v>43511</v>
      </c>
      <c r="CX31" s="191" t="s">
        <v>5177</v>
      </c>
      <c r="CY31" s="188" t="s">
        <v>14</v>
      </c>
      <c r="CZ31" s="188">
        <v>0</v>
      </c>
      <c r="DA31" s="188" t="s">
        <v>14</v>
      </c>
      <c r="DB31" s="188" t="s">
        <v>14</v>
      </c>
      <c r="DC31" s="188" t="s">
        <v>5176</v>
      </c>
      <c r="DD31" s="188">
        <v>0</v>
      </c>
      <c r="DE31" s="194">
        <v>44696</v>
      </c>
      <c r="DF31" s="190" t="s">
        <v>5178</v>
      </c>
      <c r="DG31" s="180" t="s">
        <v>14</v>
      </c>
      <c r="DH31" s="184">
        <v>0</v>
      </c>
      <c r="DI31" s="184" t="s">
        <v>14</v>
      </c>
      <c r="DJ31" s="184" t="s">
        <v>14</v>
      </c>
      <c r="DK31" s="184" t="s">
        <v>5176</v>
      </c>
      <c r="DL31" s="184">
        <v>0</v>
      </c>
      <c r="DM31" s="181">
        <v>44696</v>
      </c>
      <c r="DN31" s="191" t="s">
        <v>5179</v>
      </c>
      <c r="DO31" s="188" t="s">
        <v>14</v>
      </c>
      <c r="DP31" s="191">
        <v>0</v>
      </c>
      <c r="DQ31" s="191" t="s">
        <v>14</v>
      </c>
      <c r="DR31" s="191" t="s">
        <v>14</v>
      </c>
      <c r="DS31" s="191" t="s">
        <v>5176</v>
      </c>
      <c r="DT31" s="191">
        <v>0</v>
      </c>
      <c r="DU31" s="192">
        <v>44696</v>
      </c>
      <c r="DV31" s="190" t="s">
        <v>5180</v>
      </c>
      <c r="DW31" s="180" t="s">
        <v>14</v>
      </c>
      <c r="DX31" s="184">
        <v>0</v>
      </c>
      <c r="DY31" s="184" t="s">
        <v>14</v>
      </c>
      <c r="DZ31" s="184" t="s">
        <v>14</v>
      </c>
      <c r="EA31" s="184" t="s">
        <v>5176</v>
      </c>
      <c r="EB31" s="184">
        <v>0</v>
      </c>
      <c r="EC31" s="181">
        <v>44696</v>
      </c>
      <c r="ED31" s="191" t="s">
        <v>5181</v>
      </c>
      <c r="EE31" s="188" t="s">
        <v>14</v>
      </c>
      <c r="EF31" s="191">
        <v>0</v>
      </c>
      <c r="EG31" s="191" t="s">
        <v>14</v>
      </c>
      <c r="EH31" s="191" t="s">
        <v>14</v>
      </c>
      <c r="EI31" s="191" t="s">
        <v>5176</v>
      </c>
      <c r="EJ31" s="191">
        <v>0</v>
      </c>
      <c r="EK31" s="192">
        <v>44696</v>
      </c>
      <c r="EL31" s="190" t="s">
        <v>5182</v>
      </c>
      <c r="EM31" s="180" t="s">
        <v>14</v>
      </c>
      <c r="EN31" s="184">
        <v>0</v>
      </c>
      <c r="EO31" s="184" t="s">
        <v>14</v>
      </c>
      <c r="EP31" s="184" t="s">
        <v>14</v>
      </c>
      <c r="EQ31" s="184" t="s">
        <v>5176</v>
      </c>
      <c r="ER31" s="184">
        <v>0</v>
      </c>
      <c r="ES31" s="181">
        <v>44696</v>
      </c>
      <c r="ET31" s="191" t="s">
        <v>5175</v>
      </c>
      <c r="EU31" s="191">
        <v>152</v>
      </c>
      <c r="EV31" s="191" t="s">
        <v>5146</v>
      </c>
      <c r="EW31" s="191" t="s">
        <v>30</v>
      </c>
      <c r="EX31" s="191">
        <v>2</v>
      </c>
      <c r="EY31" s="191" t="s">
        <v>5174</v>
      </c>
      <c r="EZ31" s="191" t="s">
        <v>5147</v>
      </c>
      <c r="FA31" s="192">
        <v>44696</v>
      </c>
      <c r="FB31" s="190" t="s">
        <v>5186</v>
      </c>
      <c r="FC31" s="184">
        <v>2</v>
      </c>
      <c r="FD31" s="184" t="s">
        <v>5183</v>
      </c>
      <c r="FE31" s="184" t="s">
        <v>30</v>
      </c>
      <c r="FF31" s="184">
        <v>2</v>
      </c>
      <c r="FG31" s="184" t="s">
        <v>5185</v>
      </c>
      <c r="FH31" s="184" t="s">
        <v>5184</v>
      </c>
      <c r="FI31" s="181">
        <v>44696</v>
      </c>
      <c r="FJ31" s="190" t="s">
        <v>462</v>
      </c>
      <c r="FK31" s="191" t="s">
        <v>14</v>
      </c>
      <c r="FL31" s="191">
        <v>0</v>
      </c>
      <c r="FM31" s="191" t="s">
        <v>30</v>
      </c>
      <c r="FN31" s="191">
        <v>2</v>
      </c>
      <c r="FO31" s="191" t="s">
        <v>461</v>
      </c>
      <c r="FP31" s="188">
        <v>0</v>
      </c>
      <c r="FQ31" s="189">
        <v>43511</v>
      </c>
      <c r="FR31" s="190" t="s">
        <v>463</v>
      </c>
      <c r="FS31" s="184" t="s">
        <v>14</v>
      </c>
      <c r="FT31" s="184">
        <v>0</v>
      </c>
      <c r="FU31" s="184" t="s">
        <v>30</v>
      </c>
      <c r="FV31" s="184">
        <v>2</v>
      </c>
      <c r="FW31" s="184" t="s">
        <v>461</v>
      </c>
      <c r="FX31" s="184">
        <v>0</v>
      </c>
      <c r="FY31" s="181">
        <v>43511</v>
      </c>
      <c r="FZ31" s="191" t="s">
        <v>4458</v>
      </c>
      <c r="GA31" s="191">
        <v>0</v>
      </c>
      <c r="GB31" s="191" t="s">
        <v>3966</v>
      </c>
      <c r="GC31" s="191" t="s">
        <v>30</v>
      </c>
      <c r="GD31" s="191">
        <v>2</v>
      </c>
      <c r="GE31" s="191" t="s">
        <v>14</v>
      </c>
      <c r="GF31" s="191" t="s">
        <v>14</v>
      </c>
      <c r="GG31" s="192">
        <v>44691</v>
      </c>
      <c r="GH31" s="190" t="s">
        <v>4464</v>
      </c>
      <c r="GI31" s="184">
        <v>1</v>
      </c>
      <c r="GJ31" s="184" t="s">
        <v>3966</v>
      </c>
      <c r="GK31" s="184" t="s">
        <v>30</v>
      </c>
      <c r="GL31" s="184">
        <v>2</v>
      </c>
      <c r="GM31" s="184" t="s">
        <v>14</v>
      </c>
      <c r="GN31" s="184" t="s">
        <v>14</v>
      </c>
      <c r="GO31" s="181">
        <v>44691</v>
      </c>
      <c r="GP31" s="191" t="s">
        <v>4459</v>
      </c>
      <c r="GQ31" s="191">
        <v>1</v>
      </c>
      <c r="GR31" s="191" t="s">
        <v>3966</v>
      </c>
      <c r="GS31" s="191" t="s">
        <v>30</v>
      </c>
      <c r="GT31" s="191">
        <v>2</v>
      </c>
      <c r="GU31" s="191" t="s">
        <v>14</v>
      </c>
      <c r="GV31" s="191" t="s">
        <v>14</v>
      </c>
      <c r="GW31" s="192">
        <v>44691</v>
      </c>
      <c r="GX31" s="190" t="s">
        <v>4465</v>
      </c>
      <c r="GY31" s="184">
        <v>0</v>
      </c>
      <c r="GZ31" s="184" t="s">
        <v>3966</v>
      </c>
      <c r="HA31" s="184" t="s">
        <v>30</v>
      </c>
      <c r="HB31" s="184">
        <v>2</v>
      </c>
      <c r="HC31" s="184" t="s">
        <v>14</v>
      </c>
      <c r="HD31" s="184" t="s">
        <v>14</v>
      </c>
      <c r="HE31" s="181">
        <v>44691</v>
      </c>
      <c r="HF31" s="191" t="s">
        <v>4457</v>
      </c>
      <c r="HG31" s="191">
        <v>0</v>
      </c>
      <c r="HH31" s="191" t="s">
        <v>3966</v>
      </c>
      <c r="HI31" s="191" t="s">
        <v>30</v>
      </c>
      <c r="HJ31" s="191">
        <v>2</v>
      </c>
      <c r="HK31" s="191" t="s">
        <v>14</v>
      </c>
      <c r="HL31" s="191" t="s">
        <v>14</v>
      </c>
      <c r="HM31" s="192">
        <v>44691</v>
      </c>
      <c r="HN31" s="190" t="s">
        <v>4463</v>
      </c>
      <c r="HO31" s="184">
        <v>0</v>
      </c>
      <c r="HP31" s="184" t="s">
        <v>3966</v>
      </c>
      <c r="HQ31" s="184" t="s">
        <v>30</v>
      </c>
      <c r="HR31" s="184">
        <v>2</v>
      </c>
      <c r="HS31" s="184" t="s">
        <v>14</v>
      </c>
      <c r="HT31" s="184" t="s">
        <v>14</v>
      </c>
      <c r="HU31" s="181">
        <v>44691</v>
      </c>
      <c r="HV31" s="191" t="s">
        <v>4460</v>
      </c>
      <c r="HW31" s="191">
        <v>0</v>
      </c>
      <c r="HX31" s="191" t="s">
        <v>3966</v>
      </c>
      <c r="HY31" s="191" t="s">
        <v>30</v>
      </c>
      <c r="HZ31" s="191">
        <v>2</v>
      </c>
      <c r="IA31" s="191" t="s">
        <v>14</v>
      </c>
      <c r="IB31" s="191" t="s">
        <v>14</v>
      </c>
      <c r="IC31" s="192">
        <v>44691</v>
      </c>
      <c r="ID31" s="190" t="s">
        <v>4462</v>
      </c>
      <c r="IE31" s="184">
        <v>1</v>
      </c>
      <c r="IF31" s="184" t="s">
        <v>3966</v>
      </c>
      <c r="IG31" s="184" t="s">
        <v>30</v>
      </c>
      <c r="IH31" s="184">
        <v>2</v>
      </c>
      <c r="II31" s="184" t="s">
        <v>14</v>
      </c>
      <c r="IJ31" s="184" t="s">
        <v>14</v>
      </c>
      <c r="IK31" s="181">
        <v>44691</v>
      </c>
      <c r="IL31" s="191" t="s">
        <v>4461</v>
      </c>
      <c r="IM31" s="191">
        <v>0</v>
      </c>
      <c r="IN31" s="191" t="s">
        <v>3966</v>
      </c>
      <c r="IO31" s="191" t="s">
        <v>30</v>
      </c>
      <c r="IP31" s="191">
        <v>2</v>
      </c>
      <c r="IQ31" s="191" t="s">
        <v>14</v>
      </c>
      <c r="IR31" s="191" t="s">
        <v>14</v>
      </c>
      <c r="IS31" s="192">
        <v>44691</v>
      </c>
    </row>
    <row r="32" spans="1:253" s="285" customFormat="1" ht="13" customHeight="1" x14ac:dyDescent="0.25">
      <c r="A32" s="285" t="s">
        <v>464</v>
      </c>
      <c r="B32" s="285" t="s">
        <v>8646</v>
      </c>
      <c r="C32" s="285" t="s">
        <v>465</v>
      </c>
      <c r="D32" s="285" t="s">
        <v>456</v>
      </c>
      <c r="E32" s="285" t="s">
        <v>8130</v>
      </c>
      <c r="F32" s="285" t="s">
        <v>5129</v>
      </c>
      <c r="G32" s="179">
        <v>44036000</v>
      </c>
      <c r="H32" s="180" t="s">
        <v>5126</v>
      </c>
      <c r="I32" s="180" t="s">
        <v>30</v>
      </c>
      <c r="J32" s="180">
        <v>2</v>
      </c>
      <c r="K32" s="180" t="s">
        <v>5128</v>
      </c>
      <c r="L32" s="180" t="s">
        <v>5127</v>
      </c>
      <c r="M32" s="181">
        <v>44696</v>
      </c>
      <c r="N32" s="190" t="s">
        <v>5133</v>
      </c>
      <c r="O32" s="182">
        <v>159000</v>
      </c>
      <c r="P32" s="182" t="s">
        <v>5130</v>
      </c>
      <c r="Q32" s="182" t="s">
        <v>30</v>
      </c>
      <c r="R32" s="182">
        <v>2</v>
      </c>
      <c r="S32" s="182" t="s">
        <v>5132</v>
      </c>
      <c r="T32" s="182" t="s">
        <v>5131</v>
      </c>
      <c r="U32" s="183">
        <v>44696</v>
      </c>
      <c r="V32" s="190" t="s">
        <v>5137</v>
      </c>
      <c r="W32" s="180">
        <v>223000</v>
      </c>
      <c r="X32" s="180" t="s">
        <v>5134</v>
      </c>
      <c r="Y32" s="180" t="s">
        <v>30</v>
      </c>
      <c r="Z32" s="180">
        <v>2</v>
      </c>
      <c r="AA32" s="180" t="s">
        <v>5136</v>
      </c>
      <c r="AB32" s="180" t="s">
        <v>5135</v>
      </c>
      <c r="AC32" s="181">
        <v>44696</v>
      </c>
      <c r="AD32" s="190" t="s">
        <v>5141</v>
      </c>
      <c r="AE32" s="188">
        <v>174000</v>
      </c>
      <c r="AF32" s="188" t="s">
        <v>5138</v>
      </c>
      <c r="AG32" s="188" t="s">
        <v>30</v>
      </c>
      <c r="AH32" s="188">
        <v>2</v>
      </c>
      <c r="AI32" s="188" t="s">
        <v>5140</v>
      </c>
      <c r="AJ32" s="188" t="s">
        <v>5139</v>
      </c>
      <c r="AK32" s="189">
        <v>44696</v>
      </c>
      <c r="AL32" s="190" t="s">
        <v>5142</v>
      </c>
      <c r="AM32" s="180">
        <v>174000</v>
      </c>
      <c r="AN32" s="180" t="s">
        <v>5138</v>
      </c>
      <c r="AO32" s="180" t="s">
        <v>30</v>
      </c>
      <c r="AP32" s="180">
        <v>2</v>
      </c>
      <c r="AQ32" s="180" t="s">
        <v>5140</v>
      </c>
      <c r="AR32" s="180" t="s">
        <v>5139</v>
      </c>
      <c r="AS32" s="181">
        <v>44696</v>
      </c>
      <c r="AT32" s="191" t="s">
        <v>1311</v>
      </c>
      <c r="AU32" s="188" t="s">
        <v>14</v>
      </c>
      <c r="AV32" s="188" t="s">
        <v>14</v>
      </c>
      <c r="AW32" s="188" t="s">
        <v>14</v>
      </c>
      <c r="AX32" s="188" t="s">
        <v>14</v>
      </c>
      <c r="AY32" s="188" t="s">
        <v>15</v>
      </c>
      <c r="AZ32" s="188" t="s">
        <v>14</v>
      </c>
      <c r="BA32" s="189">
        <v>43867</v>
      </c>
      <c r="BB32" s="190" t="s">
        <v>1198</v>
      </c>
      <c r="BC32" s="180" t="s">
        <v>14</v>
      </c>
      <c r="BD32" s="180" t="s">
        <v>14</v>
      </c>
      <c r="BE32" s="180" t="s">
        <v>14</v>
      </c>
      <c r="BF32" s="180" t="s">
        <v>14</v>
      </c>
      <c r="BG32" s="180" t="s">
        <v>15</v>
      </c>
      <c r="BH32" s="180" t="s">
        <v>14</v>
      </c>
      <c r="BI32" s="181">
        <v>43798</v>
      </c>
      <c r="BJ32" s="191" t="s">
        <v>5145</v>
      </c>
      <c r="BK32" s="191">
        <v>1</v>
      </c>
      <c r="BL32" s="191" t="s">
        <v>5143</v>
      </c>
      <c r="BM32" s="191" t="s">
        <v>30</v>
      </c>
      <c r="BN32" s="191">
        <v>2</v>
      </c>
      <c r="BO32" s="191" t="s">
        <v>5144</v>
      </c>
      <c r="BP32" s="188" t="s">
        <v>3451</v>
      </c>
      <c r="BQ32" s="192">
        <v>44696</v>
      </c>
      <c r="BR32" s="190" t="s">
        <v>1195</v>
      </c>
      <c r="BS32" s="184" t="s">
        <v>14</v>
      </c>
      <c r="BT32" s="184" t="s">
        <v>14</v>
      </c>
      <c r="BU32" s="184" t="s">
        <v>14</v>
      </c>
      <c r="BV32" s="184" t="s">
        <v>14</v>
      </c>
      <c r="BW32" s="184" t="s">
        <v>14</v>
      </c>
      <c r="BX32" s="184" t="s">
        <v>14</v>
      </c>
      <c r="BY32" s="181">
        <v>43798</v>
      </c>
      <c r="BZ32" s="191" t="s">
        <v>1196</v>
      </c>
      <c r="CA32" s="191" t="s">
        <v>14</v>
      </c>
      <c r="CB32" s="191" t="s">
        <v>14</v>
      </c>
      <c r="CC32" s="191" t="s">
        <v>14</v>
      </c>
      <c r="CD32" s="191" t="s">
        <v>14</v>
      </c>
      <c r="CE32" s="191" t="s">
        <v>14</v>
      </c>
      <c r="CF32" s="191" t="s">
        <v>14</v>
      </c>
      <c r="CG32" s="192">
        <v>43798</v>
      </c>
      <c r="CH32" s="190" t="s">
        <v>9186</v>
      </c>
      <c r="CI32" s="191" t="e">
        <v>#N/A</v>
      </c>
      <c r="CJ32" s="191" t="e">
        <v>#N/A</v>
      </c>
      <c r="CK32" s="191" t="e">
        <v>#N/A</v>
      </c>
      <c r="CL32" s="191" t="e">
        <v>#N/A</v>
      </c>
      <c r="CM32" s="191" t="e">
        <v>#N/A</v>
      </c>
      <c r="CN32" s="191" t="e">
        <v>#N/A</v>
      </c>
      <c r="CO32" s="193" t="e">
        <v>#N/A</v>
      </c>
      <c r="CP32" s="191" t="s">
        <v>1197</v>
      </c>
      <c r="CQ32" s="184" t="s">
        <v>14</v>
      </c>
      <c r="CR32" s="184" t="s">
        <v>14</v>
      </c>
      <c r="CS32" s="184" t="s">
        <v>14</v>
      </c>
      <c r="CT32" s="184" t="s">
        <v>14</v>
      </c>
      <c r="CU32" s="184" t="s">
        <v>14</v>
      </c>
      <c r="CV32" s="184" t="s">
        <v>14</v>
      </c>
      <c r="CW32" s="181">
        <v>43798</v>
      </c>
      <c r="CX32" s="191" t="s">
        <v>5153</v>
      </c>
      <c r="CY32" s="188">
        <v>90000</v>
      </c>
      <c r="CZ32" s="188" t="s">
        <v>5150</v>
      </c>
      <c r="DA32" s="188" t="s">
        <v>19</v>
      </c>
      <c r="DB32" s="188">
        <v>3</v>
      </c>
      <c r="DC32" s="188" t="s">
        <v>5152</v>
      </c>
      <c r="DD32" s="188" t="s">
        <v>5151</v>
      </c>
      <c r="DE32" s="194">
        <v>44696</v>
      </c>
      <c r="DF32" s="190" t="s">
        <v>5154</v>
      </c>
      <c r="DG32" s="180">
        <v>49000</v>
      </c>
      <c r="DH32" s="184" t="s">
        <v>5150</v>
      </c>
      <c r="DI32" s="184" t="s">
        <v>19</v>
      </c>
      <c r="DJ32" s="184">
        <v>3</v>
      </c>
      <c r="DK32" s="184" t="s">
        <v>5152</v>
      </c>
      <c r="DL32" s="184" t="s">
        <v>5151</v>
      </c>
      <c r="DM32" s="181">
        <v>44696</v>
      </c>
      <c r="DN32" s="191" t="s">
        <v>5155</v>
      </c>
      <c r="DO32" s="188">
        <v>84000</v>
      </c>
      <c r="DP32" s="191" t="s">
        <v>5150</v>
      </c>
      <c r="DQ32" s="191" t="s">
        <v>19</v>
      </c>
      <c r="DR32" s="191">
        <v>3</v>
      </c>
      <c r="DS32" s="191" t="s">
        <v>5152</v>
      </c>
      <c r="DT32" s="191" t="s">
        <v>5151</v>
      </c>
      <c r="DU32" s="192">
        <v>44696</v>
      </c>
      <c r="DV32" s="190" t="s">
        <v>5156</v>
      </c>
      <c r="DW32" s="180">
        <v>90000</v>
      </c>
      <c r="DX32" s="184" t="s">
        <v>5150</v>
      </c>
      <c r="DY32" s="184" t="s">
        <v>19</v>
      </c>
      <c r="DZ32" s="184">
        <v>3</v>
      </c>
      <c r="EA32" s="184" t="s">
        <v>5152</v>
      </c>
      <c r="EB32" s="184" t="s">
        <v>5151</v>
      </c>
      <c r="EC32" s="181">
        <v>44696</v>
      </c>
      <c r="ED32" s="191" t="s">
        <v>5157</v>
      </c>
      <c r="EE32" s="188">
        <v>0</v>
      </c>
      <c r="EF32" s="191" t="s">
        <v>5150</v>
      </c>
      <c r="EG32" s="191" t="s">
        <v>19</v>
      </c>
      <c r="EH32" s="191">
        <v>3</v>
      </c>
      <c r="EI32" s="191" t="s">
        <v>5152</v>
      </c>
      <c r="EJ32" s="191" t="s">
        <v>5151</v>
      </c>
      <c r="EK32" s="192">
        <v>44696</v>
      </c>
      <c r="EL32" s="190" t="s">
        <v>5158</v>
      </c>
      <c r="EM32" s="180">
        <v>0</v>
      </c>
      <c r="EN32" s="184" t="s">
        <v>5150</v>
      </c>
      <c r="EO32" s="184" t="s">
        <v>19</v>
      </c>
      <c r="EP32" s="184">
        <v>3</v>
      </c>
      <c r="EQ32" s="184" t="s">
        <v>5152</v>
      </c>
      <c r="ER32" s="184" t="s">
        <v>5151</v>
      </c>
      <c r="ES32" s="181">
        <v>44696</v>
      </c>
      <c r="ET32" s="191" t="s">
        <v>5149</v>
      </c>
      <c r="EU32" s="191">
        <v>152</v>
      </c>
      <c r="EV32" s="191" t="s">
        <v>5146</v>
      </c>
      <c r="EW32" s="191" t="s">
        <v>30</v>
      </c>
      <c r="EX32" s="191">
        <v>2</v>
      </c>
      <c r="EY32" s="191" t="s">
        <v>5148</v>
      </c>
      <c r="EZ32" s="191" t="s">
        <v>5147</v>
      </c>
      <c r="FA32" s="192">
        <v>44696</v>
      </c>
      <c r="FB32" s="190" t="s">
        <v>5160</v>
      </c>
      <c r="FC32" s="184">
        <v>1</v>
      </c>
      <c r="FD32" s="184" t="s">
        <v>5150</v>
      </c>
      <c r="FE32" s="184" t="s">
        <v>19</v>
      </c>
      <c r="FF32" s="184">
        <v>3</v>
      </c>
      <c r="FG32" s="184" t="s">
        <v>5159</v>
      </c>
      <c r="FH32" s="184" t="s">
        <v>5151</v>
      </c>
      <c r="FI32" s="181">
        <v>44696</v>
      </c>
      <c r="FJ32" s="190" t="s">
        <v>467</v>
      </c>
      <c r="FK32" s="191">
        <v>0</v>
      </c>
      <c r="FL32" s="191">
        <v>0</v>
      </c>
      <c r="FM32" s="191" t="s">
        <v>30</v>
      </c>
      <c r="FN32" s="191">
        <v>2</v>
      </c>
      <c r="FO32" s="191" t="s">
        <v>466</v>
      </c>
      <c r="FP32" s="188">
        <v>0</v>
      </c>
      <c r="FQ32" s="189">
        <v>43511</v>
      </c>
      <c r="FR32" s="190" t="s">
        <v>468</v>
      </c>
      <c r="FS32" s="184">
        <v>0</v>
      </c>
      <c r="FT32" s="184">
        <v>0</v>
      </c>
      <c r="FU32" s="184" t="s">
        <v>30</v>
      </c>
      <c r="FV32" s="184">
        <v>2</v>
      </c>
      <c r="FW32" s="184" t="s">
        <v>466</v>
      </c>
      <c r="FX32" s="184">
        <v>0</v>
      </c>
      <c r="FY32" s="181">
        <v>43511</v>
      </c>
      <c r="FZ32" s="191" t="s">
        <v>4467</v>
      </c>
      <c r="GA32" s="191">
        <v>1</v>
      </c>
      <c r="GB32" s="191" t="s">
        <v>3966</v>
      </c>
      <c r="GC32" s="191" t="s">
        <v>30</v>
      </c>
      <c r="GD32" s="191">
        <v>2</v>
      </c>
      <c r="GE32" s="191" t="s">
        <v>14</v>
      </c>
      <c r="GF32" s="191" t="s">
        <v>14</v>
      </c>
      <c r="GG32" s="192">
        <v>44691</v>
      </c>
      <c r="GH32" s="190" t="s">
        <v>4473</v>
      </c>
      <c r="GI32" s="184">
        <v>2</v>
      </c>
      <c r="GJ32" s="184" t="s">
        <v>3966</v>
      </c>
      <c r="GK32" s="184" t="s">
        <v>30</v>
      </c>
      <c r="GL32" s="184">
        <v>2</v>
      </c>
      <c r="GM32" s="184" t="s">
        <v>14</v>
      </c>
      <c r="GN32" s="184" t="s">
        <v>14</v>
      </c>
      <c r="GO32" s="181">
        <v>44691</v>
      </c>
      <c r="GP32" s="191" t="s">
        <v>4468</v>
      </c>
      <c r="GQ32" s="191">
        <v>2</v>
      </c>
      <c r="GR32" s="191" t="s">
        <v>3966</v>
      </c>
      <c r="GS32" s="191" t="s">
        <v>30</v>
      </c>
      <c r="GT32" s="191">
        <v>2</v>
      </c>
      <c r="GU32" s="191" t="s">
        <v>14</v>
      </c>
      <c r="GV32" s="191" t="s">
        <v>14</v>
      </c>
      <c r="GW32" s="192">
        <v>44691</v>
      </c>
      <c r="GX32" s="190" t="s">
        <v>4474</v>
      </c>
      <c r="GY32" s="184">
        <v>0</v>
      </c>
      <c r="GZ32" s="184" t="s">
        <v>3966</v>
      </c>
      <c r="HA32" s="184" t="s">
        <v>30</v>
      </c>
      <c r="HB32" s="184">
        <v>2</v>
      </c>
      <c r="HC32" s="184" t="s">
        <v>14</v>
      </c>
      <c r="HD32" s="184" t="s">
        <v>14</v>
      </c>
      <c r="HE32" s="181">
        <v>44691</v>
      </c>
      <c r="HF32" s="191" t="s">
        <v>4466</v>
      </c>
      <c r="HG32" s="191">
        <v>0</v>
      </c>
      <c r="HH32" s="191" t="s">
        <v>3966</v>
      </c>
      <c r="HI32" s="191" t="s">
        <v>30</v>
      </c>
      <c r="HJ32" s="191">
        <v>2</v>
      </c>
      <c r="HK32" s="191" t="s">
        <v>14</v>
      </c>
      <c r="HL32" s="191" t="s">
        <v>14</v>
      </c>
      <c r="HM32" s="192">
        <v>44691</v>
      </c>
      <c r="HN32" s="190" t="s">
        <v>4472</v>
      </c>
      <c r="HO32" s="184">
        <v>2</v>
      </c>
      <c r="HP32" s="184" t="s">
        <v>3966</v>
      </c>
      <c r="HQ32" s="184" t="s">
        <v>30</v>
      </c>
      <c r="HR32" s="184">
        <v>2</v>
      </c>
      <c r="HS32" s="184" t="s">
        <v>14</v>
      </c>
      <c r="HT32" s="184" t="s">
        <v>14</v>
      </c>
      <c r="HU32" s="181">
        <v>44691</v>
      </c>
      <c r="HV32" s="191" t="s">
        <v>4469</v>
      </c>
      <c r="HW32" s="191">
        <v>0</v>
      </c>
      <c r="HX32" s="191" t="s">
        <v>3966</v>
      </c>
      <c r="HY32" s="191" t="s">
        <v>30</v>
      </c>
      <c r="HZ32" s="191">
        <v>2</v>
      </c>
      <c r="IA32" s="191" t="s">
        <v>14</v>
      </c>
      <c r="IB32" s="191" t="s">
        <v>14</v>
      </c>
      <c r="IC32" s="192">
        <v>44691</v>
      </c>
      <c r="ID32" s="190" t="s">
        <v>4471</v>
      </c>
      <c r="IE32" s="184">
        <v>1</v>
      </c>
      <c r="IF32" s="184" t="s">
        <v>3966</v>
      </c>
      <c r="IG32" s="184" t="s">
        <v>30</v>
      </c>
      <c r="IH32" s="184">
        <v>2</v>
      </c>
      <c r="II32" s="184" t="s">
        <v>14</v>
      </c>
      <c r="IJ32" s="184" t="s">
        <v>14</v>
      </c>
      <c r="IK32" s="181">
        <v>44691</v>
      </c>
      <c r="IL32" s="191" t="s">
        <v>4470</v>
      </c>
      <c r="IM32" s="191">
        <v>0</v>
      </c>
      <c r="IN32" s="191" t="s">
        <v>3966</v>
      </c>
      <c r="IO32" s="191" t="s">
        <v>30</v>
      </c>
      <c r="IP32" s="191">
        <v>2</v>
      </c>
      <c r="IQ32" s="191" t="s">
        <v>14</v>
      </c>
      <c r="IR32" s="191" t="s">
        <v>14</v>
      </c>
      <c r="IS32" s="192">
        <v>44691</v>
      </c>
    </row>
    <row r="33" spans="1:253" s="285" customFormat="1" ht="13" customHeight="1" x14ac:dyDescent="0.25">
      <c r="A33" s="285" t="s">
        <v>1541</v>
      </c>
      <c r="B33" s="285" t="s">
        <v>8639</v>
      </c>
      <c r="C33" s="285" t="s">
        <v>1542</v>
      </c>
      <c r="D33" s="285" t="s">
        <v>456</v>
      </c>
      <c r="E33" s="285" t="s">
        <v>8130</v>
      </c>
      <c r="F33" s="285" t="s">
        <v>5187</v>
      </c>
      <c r="G33" s="179">
        <v>44036000</v>
      </c>
      <c r="H33" s="180" t="s">
        <v>5126</v>
      </c>
      <c r="I33" s="180" t="s">
        <v>30</v>
      </c>
      <c r="J33" s="180">
        <v>2</v>
      </c>
      <c r="K33" s="180" t="s">
        <v>5128</v>
      </c>
      <c r="L33" s="180" t="s">
        <v>5127</v>
      </c>
      <c r="M33" s="181">
        <v>44696</v>
      </c>
      <c r="N33" s="190" t="s">
        <v>5189</v>
      </c>
      <c r="O33" s="182">
        <v>2381000</v>
      </c>
      <c r="P33" s="182" t="s">
        <v>5162</v>
      </c>
      <c r="Q33" s="182" t="s">
        <v>30</v>
      </c>
      <c r="R33" s="182">
        <v>2</v>
      </c>
      <c r="S33" s="182" t="s">
        <v>5188</v>
      </c>
      <c r="T33" s="182" t="s">
        <v>5163</v>
      </c>
      <c r="U33" s="183">
        <v>44696</v>
      </c>
      <c r="V33" s="190" t="s">
        <v>5190</v>
      </c>
      <c r="W33" s="180">
        <v>44036000</v>
      </c>
      <c r="X33" s="180" t="s">
        <v>5126</v>
      </c>
      <c r="Y33" s="180" t="s">
        <v>30</v>
      </c>
      <c r="Z33" s="180">
        <v>2</v>
      </c>
      <c r="AA33" s="180" t="s">
        <v>5128</v>
      </c>
      <c r="AB33" s="180" t="s">
        <v>5127</v>
      </c>
      <c r="AC33" s="181">
        <v>44696</v>
      </c>
      <c r="AD33" s="190" t="s">
        <v>5194</v>
      </c>
      <c r="AE33" s="188" t="s">
        <v>14</v>
      </c>
      <c r="AF33" s="188" t="s">
        <v>5191</v>
      </c>
      <c r="AG33" s="188" t="s">
        <v>14</v>
      </c>
      <c r="AH33" s="188" t="s">
        <v>14</v>
      </c>
      <c r="AI33" s="188" t="s">
        <v>5193</v>
      </c>
      <c r="AJ33" s="188" t="s">
        <v>5192</v>
      </c>
      <c r="AK33" s="189">
        <v>44696</v>
      </c>
      <c r="AL33" s="190" t="s">
        <v>5195</v>
      </c>
      <c r="AM33" s="180" t="s">
        <v>14</v>
      </c>
      <c r="AN33" s="180" t="s">
        <v>5191</v>
      </c>
      <c r="AO33" s="180" t="s">
        <v>14</v>
      </c>
      <c r="AP33" s="180" t="s">
        <v>14</v>
      </c>
      <c r="AQ33" s="180" t="s">
        <v>5193</v>
      </c>
      <c r="AR33" s="180" t="s">
        <v>5192</v>
      </c>
      <c r="AS33" s="181">
        <v>44696</v>
      </c>
      <c r="AT33" s="191" t="s">
        <v>1549</v>
      </c>
      <c r="AU33" s="188" t="s">
        <v>14</v>
      </c>
      <c r="AV33" s="188" t="s">
        <v>14</v>
      </c>
      <c r="AW33" s="188" t="s">
        <v>14</v>
      </c>
      <c r="AX33" s="188" t="s">
        <v>14</v>
      </c>
      <c r="AY33" s="188" t="s">
        <v>1548</v>
      </c>
      <c r="AZ33" s="188" t="s">
        <v>14</v>
      </c>
      <c r="BA33" s="189">
        <v>44005</v>
      </c>
      <c r="BB33" s="190" t="s">
        <v>1547</v>
      </c>
      <c r="BC33" s="180" t="s">
        <v>14</v>
      </c>
      <c r="BD33" s="180" t="s">
        <v>14</v>
      </c>
      <c r="BE33" s="180" t="s">
        <v>14</v>
      </c>
      <c r="BF33" s="180" t="s">
        <v>14</v>
      </c>
      <c r="BG33" s="180" t="s">
        <v>15</v>
      </c>
      <c r="BH33" s="180" t="s">
        <v>14</v>
      </c>
      <c r="BI33" s="181">
        <v>44005</v>
      </c>
      <c r="BJ33" s="191" t="s">
        <v>5197</v>
      </c>
      <c r="BK33" s="191">
        <v>152</v>
      </c>
      <c r="BL33" s="191" t="s">
        <v>5146</v>
      </c>
      <c r="BM33" s="191" t="s">
        <v>30</v>
      </c>
      <c r="BN33" s="191">
        <v>2</v>
      </c>
      <c r="BO33" s="191" t="s">
        <v>5196</v>
      </c>
      <c r="BP33" s="188" t="s">
        <v>5147</v>
      </c>
      <c r="BQ33" s="192">
        <v>44696</v>
      </c>
      <c r="BR33" s="190" t="s">
        <v>1544</v>
      </c>
      <c r="BS33" s="184" t="s">
        <v>14</v>
      </c>
      <c r="BT33" s="184" t="s">
        <v>14</v>
      </c>
      <c r="BU33" s="184" t="s">
        <v>14</v>
      </c>
      <c r="BV33" s="184" t="s">
        <v>14</v>
      </c>
      <c r="BW33" s="184" t="s">
        <v>1543</v>
      </c>
      <c r="BX33" s="184" t="s">
        <v>14</v>
      </c>
      <c r="BY33" s="181">
        <v>44005</v>
      </c>
      <c r="BZ33" s="191" t="s">
        <v>1545</v>
      </c>
      <c r="CA33" s="191" t="s">
        <v>14</v>
      </c>
      <c r="CB33" s="191" t="s">
        <v>14</v>
      </c>
      <c r="CC33" s="191" t="s">
        <v>14</v>
      </c>
      <c r="CD33" s="191" t="s">
        <v>14</v>
      </c>
      <c r="CE33" s="191" t="s">
        <v>1543</v>
      </c>
      <c r="CF33" s="191" t="s">
        <v>14</v>
      </c>
      <c r="CG33" s="192">
        <v>44005</v>
      </c>
      <c r="CH33" s="190" t="s">
        <v>9187</v>
      </c>
      <c r="CI33" s="191" t="e">
        <v>#N/A</v>
      </c>
      <c r="CJ33" s="191" t="e">
        <v>#N/A</v>
      </c>
      <c r="CK33" s="191" t="e">
        <v>#N/A</v>
      </c>
      <c r="CL33" s="191" t="e">
        <v>#N/A</v>
      </c>
      <c r="CM33" s="191" t="e">
        <v>#N/A</v>
      </c>
      <c r="CN33" s="191" t="e">
        <v>#N/A</v>
      </c>
      <c r="CO33" s="193" t="e">
        <v>#N/A</v>
      </c>
      <c r="CP33" s="191" t="s">
        <v>1546</v>
      </c>
      <c r="CQ33" s="184" t="s">
        <v>14</v>
      </c>
      <c r="CR33" s="184" t="s">
        <v>14</v>
      </c>
      <c r="CS33" s="184" t="s">
        <v>14</v>
      </c>
      <c r="CT33" s="184" t="s">
        <v>14</v>
      </c>
      <c r="CU33" s="184" t="s">
        <v>15</v>
      </c>
      <c r="CV33" s="184" t="s">
        <v>14</v>
      </c>
      <c r="CW33" s="181">
        <v>44005</v>
      </c>
      <c r="CX33" s="191" t="s">
        <v>5201</v>
      </c>
      <c r="CY33" s="188" t="s">
        <v>14</v>
      </c>
      <c r="CZ33" s="188" t="s">
        <v>5126</v>
      </c>
      <c r="DA33" s="188" t="s">
        <v>14</v>
      </c>
      <c r="DB33" s="188" t="s">
        <v>14</v>
      </c>
      <c r="DC33" s="188" t="s">
        <v>5200</v>
      </c>
      <c r="DD33" s="188" t="s">
        <v>5199</v>
      </c>
      <c r="DE33" s="194">
        <v>44696</v>
      </c>
      <c r="DF33" s="190" t="s">
        <v>5202</v>
      </c>
      <c r="DG33" s="180" t="s">
        <v>14</v>
      </c>
      <c r="DH33" s="184" t="s">
        <v>5126</v>
      </c>
      <c r="DI33" s="184" t="s">
        <v>14</v>
      </c>
      <c r="DJ33" s="184" t="s">
        <v>14</v>
      </c>
      <c r="DK33" s="184" t="s">
        <v>5200</v>
      </c>
      <c r="DL33" s="184" t="s">
        <v>5199</v>
      </c>
      <c r="DM33" s="181">
        <v>44696</v>
      </c>
      <c r="DN33" s="191" t="s">
        <v>5203</v>
      </c>
      <c r="DO33" s="188" t="s">
        <v>14</v>
      </c>
      <c r="DP33" s="191" t="s">
        <v>5126</v>
      </c>
      <c r="DQ33" s="191" t="s">
        <v>14</v>
      </c>
      <c r="DR33" s="191" t="s">
        <v>14</v>
      </c>
      <c r="DS33" s="191" t="s">
        <v>5200</v>
      </c>
      <c r="DT33" s="191" t="s">
        <v>5199</v>
      </c>
      <c r="DU33" s="192">
        <v>44696</v>
      </c>
      <c r="DV33" s="190" t="s">
        <v>5204</v>
      </c>
      <c r="DW33" s="180" t="s">
        <v>14</v>
      </c>
      <c r="DX33" s="184" t="s">
        <v>5126</v>
      </c>
      <c r="DY33" s="184" t="s">
        <v>14</v>
      </c>
      <c r="DZ33" s="184" t="s">
        <v>14</v>
      </c>
      <c r="EA33" s="184" t="s">
        <v>5200</v>
      </c>
      <c r="EB33" s="184" t="s">
        <v>5199</v>
      </c>
      <c r="EC33" s="181">
        <v>44696</v>
      </c>
      <c r="ED33" s="191" t="s">
        <v>5205</v>
      </c>
      <c r="EE33" s="188" t="s">
        <v>14</v>
      </c>
      <c r="EF33" s="191" t="s">
        <v>5126</v>
      </c>
      <c r="EG33" s="191" t="s">
        <v>14</v>
      </c>
      <c r="EH33" s="191" t="s">
        <v>14</v>
      </c>
      <c r="EI33" s="191" t="s">
        <v>5200</v>
      </c>
      <c r="EJ33" s="191" t="s">
        <v>5199</v>
      </c>
      <c r="EK33" s="192">
        <v>44696</v>
      </c>
      <c r="EL33" s="190" t="s">
        <v>5206</v>
      </c>
      <c r="EM33" s="180" t="s">
        <v>14</v>
      </c>
      <c r="EN33" s="184" t="s">
        <v>5126</v>
      </c>
      <c r="EO33" s="184" t="s">
        <v>14</v>
      </c>
      <c r="EP33" s="184" t="s">
        <v>14</v>
      </c>
      <c r="EQ33" s="184" t="s">
        <v>5200</v>
      </c>
      <c r="ER33" s="184" t="s">
        <v>5199</v>
      </c>
      <c r="ES33" s="181">
        <v>44696</v>
      </c>
      <c r="ET33" s="191" t="s">
        <v>5198</v>
      </c>
      <c r="EU33" s="191">
        <v>152</v>
      </c>
      <c r="EV33" s="191" t="s">
        <v>5146</v>
      </c>
      <c r="EW33" s="191" t="s">
        <v>30</v>
      </c>
      <c r="EX33" s="191">
        <v>2</v>
      </c>
      <c r="EY33" s="191" t="s">
        <v>5196</v>
      </c>
      <c r="EZ33" s="191" t="s">
        <v>5147</v>
      </c>
      <c r="FA33" s="192">
        <v>44696</v>
      </c>
      <c r="FB33" s="190" t="s">
        <v>5208</v>
      </c>
      <c r="FC33" s="184">
        <v>3</v>
      </c>
      <c r="FD33" s="184" t="s">
        <v>5126</v>
      </c>
      <c r="FE33" s="184" t="s">
        <v>61</v>
      </c>
      <c r="FF33" s="184">
        <v>1</v>
      </c>
      <c r="FG33" s="184" t="s">
        <v>5207</v>
      </c>
      <c r="FH33" s="184" t="s">
        <v>5199</v>
      </c>
      <c r="FI33" s="181">
        <v>44696</v>
      </c>
      <c r="FJ33" s="190" t="s">
        <v>1550</v>
      </c>
      <c r="FK33" s="191" t="s">
        <v>14</v>
      </c>
      <c r="FL33" s="191" t="s">
        <v>14</v>
      </c>
      <c r="FM33" s="191" t="s">
        <v>14</v>
      </c>
      <c r="FN33" s="191" t="s">
        <v>14</v>
      </c>
      <c r="FO33" s="191" t="s">
        <v>15</v>
      </c>
      <c r="FP33" s="188" t="s">
        <v>14</v>
      </c>
      <c r="FQ33" s="189">
        <v>44005</v>
      </c>
      <c r="FR33" s="190" t="s">
        <v>1551</v>
      </c>
      <c r="FS33" s="184" t="s">
        <v>14</v>
      </c>
      <c r="FT33" s="184" t="s">
        <v>14</v>
      </c>
      <c r="FU33" s="184" t="s">
        <v>14</v>
      </c>
      <c r="FV33" s="184" t="s">
        <v>14</v>
      </c>
      <c r="FW33" s="184" t="s">
        <v>15</v>
      </c>
      <c r="FX33" s="184" t="s">
        <v>14</v>
      </c>
      <c r="FY33" s="181">
        <v>44005</v>
      </c>
      <c r="FZ33" s="191" t="s">
        <v>4476</v>
      </c>
      <c r="GA33" s="191">
        <v>1</v>
      </c>
      <c r="GB33" s="191" t="s">
        <v>3966</v>
      </c>
      <c r="GC33" s="191" t="s">
        <v>30</v>
      </c>
      <c r="GD33" s="191">
        <v>2</v>
      </c>
      <c r="GE33" s="191" t="s">
        <v>14</v>
      </c>
      <c r="GF33" s="191" t="s">
        <v>14</v>
      </c>
      <c r="GG33" s="192">
        <v>44691</v>
      </c>
      <c r="GH33" s="190" t="s">
        <v>4482</v>
      </c>
      <c r="GI33" s="184">
        <v>2</v>
      </c>
      <c r="GJ33" s="184" t="s">
        <v>3966</v>
      </c>
      <c r="GK33" s="184" t="s">
        <v>30</v>
      </c>
      <c r="GL33" s="184">
        <v>2</v>
      </c>
      <c r="GM33" s="184" t="s">
        <v>14</v>
      </c>
      <c r="GN33" s="184" t="s">
        <v>14</v>
      </c>
      <c r="GO33" s="181">
        <v>44691</v>
      </c>
      <c r="GP33" s="191" t="s">
        <v>4477</v>
      </c>
      <c r="GQ33" s="191">
        <v>2</v>
      </c>
      <c r="GR33" s="191" t="s">
        <v>3966</v>
      </c>
      <c r="GS33" s="191" t="s">
        <v>30</v>
      </c>
      <c r="GT33" s="191">
        <v>2</v>
      </c>
      <c r="GU33" s="191" t="s">
        <v>14</v>
      </c>
      <c r="GV33" s="191" t="s">
        <v>14</v>
      </c>
      <c r="GW33" s="192">
        <v>44691</v>
      </c>
      <c r="GX33" s="190" t="s">
        <v>4483</v>
      </c>
      <c r="GY33" s="184">
        <v>0</v>
      </c>
      <c r="GZ33" s="184" t="s">
        <v>3966</v>
      </c>
      <c r="HA33" s="184" t="s">
        <v>30</v>
      </c>
      <c r="HB33" s="184">
        <v>2</v>
      </c>
      <c r="HC33" s="184" t="s">
        <v>14</v>
      </c>
      <c r="HD33" s="184" t="s">
        <v>14</v>
      </c>
      <c r="HE33" s="181">
        <v>44691</v>
      </c>
      <c r="HF33" s="191" t="s">
        <v>4475</v>
      </c>
      <c r="HG33" s="191">
        <v>0</v>
      </c>
      <c r="HH33" s="191" t="s">
        <v>3966</v>
      </c>
      <c r="HI33" s="191" t="s">
        <v>30</v>
      </c>
      <c r="HJ33" s="191">
        <v>2</v>
      </c>
      <c r="HK33" s="191" t="s">
        <v>14</v>
      </c>
      <c r="HL33" s="191" t="s">
        <v>14</v>
      </c>
      <c r="HM33" s="192">
        <v>44691</v>
      </c>
      <c r="HN33" s="190" t="s">
        <v>4481</v>
      </c>
      <c r="HO33" s="184">
        <v>2</v>
      </c>
      <c r="HP33" s="184" t="s">
        <v>3966</v>
      </c>
      <c r="HQ33" s="184" t="s">
        <v>30</v>
      </c>
      <c r="HR33" s="184">
        <v>2</v>
      </c>
      <c r="HS33" s="184" t="s">
        <v>14</v>
      </c>
      <c r="HT33" s="184" t="s">
        <v>14</v>
      </c>
      <c r="HU33" s="181">
        <v>44691</v>
      </c>
      <c r="HV33" s="191" t="s">
        <v>4478</v>
      </c>
      <c r="HW33" s="191">
        <v>0</v>
      </c>
      <c r="HX33" s="191" t="s">
        <v>3966</v>
      </c>
      <c r="HY33" s="191" t="s">
        <v>30</v>
      </c>
      <c r="HZ33" s="191">
        <v>2</v>
      </c>
      <c r="IA33" s="191" t="s">
        <v>14</v>
      </c>
      <c r="IB33" s="191" t="s">
        <v>14</v>
      </c>
      <c r="IC33" s="192">
        <v>44691</v>
      </c>
      <c r="ID33" s="190" t="s">
        <v>4480</v>
      </c>
      <c r="IE33" s="184">
        <v>1</v>
      </c>
      <c r="IF33" s="184" t="s">
        <v>3966</v>
      </c>
      <c r="IG33" s="184" t="s">
        <v>30</v>
      </c>
      <c r="IH33" s="184">
        <v>2</v>
      </c>
      <c r="II33" s="184" t="s">
        <v>14</v>
      </c>
      <c r="IJ33" s="184" t="s">
        <v>14</v>
      </c>
      <c r="IK33" s="181">
        <v>44691</v>
      </c>
      <c r="IL33" s="191" t="s">
        <v>4479</v>
      </c>
      <c r="IM33" s="191">
        <v>0</v>
      </c>
      <c r="IN33" s="191" t="s">
        <v>3966</v>
      </c>
      <c r="IO33" s="191" t="s">
        <v>30</v>
      </c>
      <c r="IP33" s="191">
        <v>2</v>
      </c>
      <c r="IQ33" s="191" t="s">
        <v>14</v>
      </c>
      <c r="IR33" s="191" t="s">
        <v>14</v>
      </c>
      <c r="IS33" s="192">
        <v>44691</v>
      </c>
    </row>
    <row r="34" spans="1:253" s="285" customFormat="1" ht="13" customHeight="1" x14ac:dyDescent="0.25">
      <c r="A34" s="285" t="s">
        <v>382</v>
      </c>
      <c r="B34" s="285" t="s">
        <v>8646</v>
      </c>
      <c r="C34" s="285" t="s">
        <v>383</v>
      </c>
      <c r="D34" s="285" t="s">
        <v>384</v>
      </c>
      <c r="E34" s="285" t="s">
        <v>8131</v>
      </c>
      <c r="F34" s="285" t="s">
        <v>1716</v>
      </c>
      <c r="G34" s="179">
        <v>14846000</v>
      </c>
      <c r="H34" s="180" t="s">
        <v>1713</v>
      </c>
      <c r="I34" s="180" t="s">
        <v>30</v>
      </c>
      <c r="J34" s="180">
        <v>2</v>
      </c>
      <c r="K34" s="180" t="s">
        <v>1715</v>
      </c>
      <c r="L34" s="180" t="s">
        <v>1714</v>
      </c>
      <c r="M34" s="181">
        <v>44162</v>
      </c>
      <c r="N34" s="190" t="s">
        <v>1315</v>
      </c>
      <c r="O34" s="182">
        <v>3449</v>
      </c>
      <c r="P34" s="182" t="s">
        <v>1312</v>
      </c>
      <c r="Q34" s="182" t="s">
        <v>30</v>
      </c>
      <c r="R34" s="182">
        <v>2</v>
      </c>
      <c r="S34" s="182" t="s">
        <v>1314</v>
      </c>
      <c r="T34" s="182" t="s">
        <v>1313</v>
      </c>
      <c r="U34" s="183">
        <v>43867</v>
      </c>
      <c r="V34" s="190" t="s">
        <v>2951</v>
      </c>
      <c r="W34" s="180">
        <v>7592000</v>
      </c>
      <c r="X34" s="180" t="s">
        <v>2948</v>
      </c>
      <c r="Y34" s="180" t="s">
        <v>19</v>
      </c>
      <c r="Z34" s="180">
        <v>3</v>
      </c>
      <c r="AA34" s="180" t="s">
        <v>2950</v>
      </c>
      <c r="AB34" s="180" t="s">
        <v>2949</v>
      </c>
      <c r="AC34" s="181">
        <v>44609</v>
      </c>
      <c r="AD34" s="190" t="s">
        <v>2955</v>
      </c>
      <c r="AE34" s="188">
        <v>1013000</v>
      </c>
      <c r="AF34" s="188" t="s">
        <v>2952</v>
      </c>
      <c r="AG34" s="188" t="s">
        <v>19</v>
      </c>
      <c r="AH34" s="188">
        <v>3</v>
      </c>
      <c r="AI34" s="188" t="s">
        <v>2954</v>
      </c>
      <c r="AJ34" s="188" t="s">
        <v>2953</v>
      </c>
      <c r="AK34" s="189">
        <v>44609</v>
      </c>
      <c r="AL34" s="190" t="s">
        <v>1901</v>
      </c>
      <c r="AM34" s="180">
        <v>416000</v>
      </c>
      <c r="AN34" s="180" t="s">
        <v>1898</v>
      </c>
      <c r="AO34" s="180" t="s">
        <v>30</v>
      </c>
      <c r="AP34" s="180">
        <v>2</v>
      </c>
      <c r="AQ34" s="180" t="s">
        <v>1900</v>
      </c>
      <c r="AR34" s="180" t="s">
        <v>1899</v>
      </c>
      <c r="AS34" s="181">
        <v>44225</v>
      </c>
      <c r="AT34" s="191" t="s">
        <v>1284</v>
      </c>
      <c r="AU34" s="188" t="s">
        <v>14</v>
      </c>
      <c r="AV34" s="188" t="s">
        <v>14</v>
      </c>
      <c r="AW34" s="188" t="s">
        <v>14</v>
      </c>
      <c r="AX34" s="188" t="s">
        <v>14</v>
      </c>
      <c r="AY34" s="188" t="s">
        <v>1283</v>
      </c>
      <c r="AZ34" s="188" t="s">
        <v>14</v>
      </c>
      <c r="BA34" s="189">
        <v>43816</v>
      </c>
      <c r="BB34" s="190" t="s">
        <v>1077</v>
      </c>
      <c r="BC34" s="180" t="s">
        <v>14</v>
      </c>
      <c r="BD34" s="180" t="s">
        <v>14</v>
      </c>
      <c r="BE34" s="180" t="s">
        <v>14</v>
      </c>
      <c r="BF34" s="180" t="s">
        <v>14</v>
      </c>
      <c r="BG34" s="180" t="s">
        <v>14</v>
      </c>
      <c r="BH34" s="180" t="s">
        <v>14</v>
      </c>
      <c r="BI34" s="181">
        <v>43676</v>
      </c>
      <c r="BJ34" s="191" t="s">
        <v>1556</v>
      </c>
      <c r="BK34" s="191">
        <v>1</v>
      </c>
      <c r="BL34" s="191" t="s">
        <v>1552</v>
      </c>
      <c r="BM34" s="191" t="s">
        <v>30</v>
      </c>
      <c r="BN34" s="191">
        <v>2</v>
      </c>
      <c r="BO34" s="191" t="s">
        <v>1554</v>
      </c>
      <c r="BP34" s="188" t="s">
        <v>1553</v>
      </c>
      <c r="BQ34" s="192">
        <v>44012</v>
      </c>
      <c r="BR34" s="190" t="s">
        <v>385</v>
      </c>
      <c r="BS34" s="184" t="s">
        <v>14</v>
      </c>
      <c r="BT34" s="184">
        <v>0</v>
      </c>
      <c r="BU34" s="184" t="s">
        <v>30</v>
      </c>
      <c r="BV34" s="184">
        <v>2</v>
      </c>
      <c r="BW34" s="184">
        <v>0</v>
      </c>
      <c r="BX34" s="184">
        <v>0</v>
      </c>
      <c r="BY34" s="181">
        <v>43510</v>
      </c>
      <c r="BZ34" s="191" t="s">
        <v>386</v>
      </c>
      <c r="CA34" s="191" t="s">
        <v>14</v>
      </c>
      <c r="CB34" s="191">
        <v>0</v>
      </c>
      <c r="CC34" s="191" t="s">
        <v>14</v>
      </c>
      <c r="CD34" s="191" t="s">
        <v>14</v>
      </c>
      <c r="CE34" s="191">
        <v>0</v>
      </c>
      <c r="CF34" s="191">
        <v>0</v>
      </c>
      <c r="CG34" s="192">
        <v>43510</v>
      </c>
      <c r="CH34" s="190" t="s">
        <v>9188</v>
      </c>
      <c r="CI34" s="191" t="e">
        <v>#N/A</v>
      </c>
      <c r="CJ34" s="191" t="e">
        <v>#N/A</v>
      </c>
      <c r="CK34" s="191" t="e">
        <v>#N/A</v>
      </c>
      <c r="CL34" s="191" t="e">
        <v>#N/A</v>
      </c>
      <c r="CM34" s="191" t="e">
        <v>#N/A</v>
      </c>
      <c r="CN34" s="191" t="e">
        <v>#N/A</v>
      </c>
      <c r="CO34" s="193" t="e">
        <v>#N/A</v>
      </c>
      <c r="CP34" s="191" t="s">
        <v>999</v>
      </c>
      <c r="CQ34" s="184" t="s">
        <v>14</v>
      </c>
      <c r="CR34" s="184" t="s">
        <v>14</v>
      </c>
      <c r="CS34" s="184" t="s">
        <v>14</v>
      </c>
      <c r="CT34" s="184" t="s">
        <v>14</v>
      </c>
      <c r="CU34" s="184" t="s">
        <v>14</v>
      </c>
      <c r="CV34" s="184" t="s">
        <v>14</v>
      </c>
      <c r="CW34" s="181">
        <v>43644</v>
      </c>
      <c r="CX34" s="191" t="s">
        <v>2958</v>
      </c>
      <c r="CY34" s="188">
        <v>873000</v>
      </c>
      <c r="CZ34" s="188" t="s">
        <v>2956</v>
      </c>
      <c r="DA34" s="188" t="s">
        <v>30</v>
      </c>
      <c r="DB34" s="188">
        <v>2</v>
      </c>
      <c r="DC34" s="188" t="s">
        <v>2964</v>
      </c>
      <c r="DD34" s="188" t="s">
        <v>2957</v>
      </c>
      <c r="DE34" s="194">
        <v>44609</v>
      </c>
      <c r="DF34" s="190" t="s">
        <v>2960</v>
      </c>
      <c r="DG34" s="180">
        <v>6579000</v>
      </c>
      <c r="DH34" s="184" t="s">
        <v>2956</v>
      </c>
      <c r="DI34" s="184" t="s">
        <v>19</v>
      </c>
      <c r="DJ34" s="184">
        <v>3</v>
      </c>
      <c r="DK34" s="184" t="s">
        <v>2959</v>
      </c>
      <c r="DL34" s="184" t="s">
        <v>2957</v>
      </c>
      <c r="DM34" s="181">
        <v>44609</v>
      </c>
      <c r="DN34" s="191" t="s">
        <v>2963</v>
      </c>
      <c r="DO34" s="188">
        <v>140000</v>
      </c>
      <c r="DP34" s="191" t="s">
        <v>2961</v>
      </c>
      <c r="DQ34" s="191" t="s">
        <v>19</v>
      </c>
      <c r="DR34" s="191">
        <v>3</v>
      </c>
      <c r="DS34" s="191" t="s">
        <v>2962</v>
      </c>
      <c r="DT34" s="191" t="s">
        <v>2957</v>
      </c>
      <c r="DU34" s="192">
        <v>44609</v>
      </c>
      <c r="DV34" s="190" t="s">
        <v>2965</v>
      </c>
      <c r="DW34" s="180">
        <v>873000</v>
      </c>
      <c r="DX34" s="184" t="s">
        <v>2956</v>
      </c>
      <c r="DY34" s="184" t="s">
        <v>30</v>
      </c>
      <c r="DZ34" s="184">
        <v>2</v>
      </c>
      <c r="EA34" s="184" t="s">
        <v>2964</v>
      </c>
      <c r="EB34" s="184" t="s">
        <v>2957</v>
      </c>
      <c r="EC34" s="181">
        <v>44609</v>
      </c>
      <c r="ED34" s="191" t="s">
        <v>2967</v>
      </c>
      <c r="EE34" s="188">
        <v>0</v>
      </c>
      <c r="EF34" s="191" t="s">
        <v>1813</v>
      </c>
      <c r="EG34" s="191" t="s">
        <v>19</v>
      </c>
      <c r="EH34" s="191">
        <v>3</v>
      </c>
      <c r="EI34" s="191" t="s">
        <v>2966</v>
      </c>
      <c r="EJ34" s="191" t="s">
        <v>14</v>
      </c>
      <c r="EK34" s="192">
        <v>44609</v>
      </c>
      <c r="EL34" s="190" t="s">
        <v>2968</v>
      </c>
      <c r="EM34" s="180">
        <v>0</v>
      </c>
      <c r="EN34" s="184" t="s">
        <v>14</v>
      </c>
      <c r="EO34" s="184" t="s">
        <v>19</v>
      </c>
      <c r="EP34" s="184">
        <v>3</v>
      </c>
      <c r="EQ34" s="184" t="s">
        <v>2966</v>
      </c>
      <c r="ER34" s="184" t="s">
        <v>14</v>
      </c>
      <c r="ES34" s="181">
        <v>44609</v>
      </c>
      <c r="ET34" s="191" t="s">
        <v>1555</v>
      </c>
      <c r="EU34" s="191">
        <v>1</v>
      </c>
      <c r="EV34" s="191" t="s">
        <v>1552</v>
      </c>
      <c r="EW34" s="191" t="s">
        <v>30</v>
      </c>
      <c r="EX34" s="191">
        <v>2</v>
      </c>
      <c r="EY34" s="191" t="s">
        <v>1554</v>
      </c>
      <c r="EZ34" s="191" t="s">
        <v>1553</v>
      </c>
      <c r="FA34" s="192">
        <v>44012</v>
      </c>
      <c r="FB34" s="190" t="s">
        <v>388</v>
      </c>
      <c r="FC34" s="184">
        <v>2</v>
      </c>
      <c r="FD34" s="184">
        <v>0</v>
      </c>
      <c r="FE34" s="184" t="s">
        <v>30</v>
      </c>
      <c r="FF34" s="184">
        <v>2</v>
      </c>
      <c r="FG34" s="184" t="s">
        <v>387</v>
      </c>
      <c r="FH34" s="184">
        <v>0</v>
      </c>
      <c r="FI34" s="181">
        <v>43510</v>
      </c>
      <c r="FJ34" s="190" t="s">
        <v>389</v>
      </c>
      <c r="FK34" s="191" t="s">
        <v>14</v>
      </c>
      <c r="FL34" s="191">
        <v>0</v>
      </c>
      <c r="FM34" s="191" t="s">
        <v>30</v>
      </c>
      <c r="FN34" s="191">
        <v>2</v>
      </c>
      <c r="FO34" s="191">
        <v>0</v>
      </c>
      <c r="FP34" s="188">
        <v>0</v>
      </c>
      <c r="FQ34" s="189">
        <v>43510</v>
      </c>
      <c r="FR34" s="190" t="s">
        <v>1000</v>
      </c>
      <c r="FS34" s="184">
        <v>0</v>
      </c>
      <c r="FT34" s="184">
        <v>0</v>
      </c>
      <c r="FU34" s="184" t="s">
        <v>30</v>
      </c>
      <c r="FV34" s="184">
        <v>2</v>
      </c>
      <c r="FW34" s="184">
        <v>0</v>
      </c>
      <c r="FX34" s="184">
        <v>0</v>
      </c>
      <c r="FY34" s="181">
        <v>43644</v>
      </c>
      <c r="FZ34" s="191" t="s">
        <v>4168</v>
      </c>
      <c r="GA34" s="191">
        <v>0</v>
      </c>
      <c r="GB34" s="191" t="s">
        <v>3966</v>
      </c>
      <c r="GC34" s="191" t="s">
        <v>30</v>
      </c>
      <c r="GD34" s="191">
        <v>2</v>
      </c>
      <c r="GE34" s="191" t="s">
        <v>14</v>
      </c>
      <c r="GF34" s="191" t="s">
        <v>14</v>
      </c>
      <c r="GG34" s="192">
        <v>44678</v>
      </c>
      <c r="GH34" s="190" t="s">
        <v>4174</v>
      </c>
      <c r="GI34" s="184">
        <v>0</v>
      </c>
      <c r="GJ34" s="184" t="s">
        <v>3966</v>
      </c>
      <c r="GK34" s="184" t="s">
        <v>30</v>
      </c>
      <c r="GL34" s="184">
        <v>2</v>
      </c>
      <c r="GM34" s="184" t="s">
        <v>14</v>
      </c>
      <c r="GN34" s="184" t="s">
        <v>14</v>
      </c>
      <c r="GO34" s="181">
        <v>44678</v>
      </c>
      <c r="GP34" s="191" t="s">
        <v>4169</v>
      </c>
      <c r="GQ34" s="191">
        <v>0</v>
      </c>
      <c r="GR34" s="191" t="s">
        <v>3966</v>
      </c>
      <c r="GS34" s="191" t="s">
        <v>30</v>
      </c>
      <c r="GT34" s="191">
        <v>2</v>
      </c>
      <c r="GU34" s="191" t="s">
        <v>14</v>
      </c>
      <c r="GV34" s="191" t="s">
        <v>14</v>
      </c>
      <c r="GW34" s="192">
        <v>44678</v>
      </c>
      <c r="GX34" s="190" t="s">
        <v>4175</v>
      </c>
      <c r="GY34" s="184">
        <v>0</v>
      </c>
      <c r="GZ34" s="184" t="s">
        <v>3966</v>
      </c>
      <c r="HA34" s="184" t="s">
        <v>30</v>
      </c>
      <c r="HB34" s="184">
        <v>2</v>
      </c>
      <c r="HC34" s="184" t="s">
        <v>14</v>
      </c>
      <c r="HD34" s="184" t="s">
        <v>14</v>
      </c>
      <c r="HE34" s="181">
        <v>44678</v>
      </c>
      <c r="HF34" s="191" t="s">
        <v>4167</v>
      </c>
      <c r="HG34" s="191">
        <v>0</v>
      </c>
      <c r="HH34" s="191" t="s">
        <v>3966</v>
      </c>
      <c r="HI34" s="191" t="s">
        <v>30</v>
      </c>
      <c r="HJ34" s="191">
        <v>2</v>
      </c>
      <c r="HK34" s="191" t="s">
        <v>14</v>
      </c>
      <c r="HL34" s="191" t="s">
        <v>14</v>
      </c>
      <c r="HM34" s="192">
        <v>44678</v>
      </c>
      <c r="HN34" s="190" t="s">
        <v>4173</v>
      </c>
      <c r="HO34" s="184">
        <v>0</v>
      </c>
      <c r="HP34" s="184" t="s">
        <v>3966</v>
      </c>
      <c r="HQ34" s="184" t="s">
        <v>30</v>
      </c>
      <c r="HR34" s="184">
        <v>2</v>
      </c>
      <c r="HS34" s="184" t="s">
        <v>14</v>
      </c>
      <c r="HT34" s="184" t="s">
        <v>14</v>
      </c>
      <c r="HU34" s="181">
        <v>44678</v>
      </c>
      <c r="HV34" s="191" t="s">
        <v>4170</v>
      </c>
      <c r="HW34" s="191">
        <v>1</v>
      </c>
      <c r="HX34" s="191" t="s">
        <v>3966</v>
      </c>
      <c r="HY34" s="191" t="s">
        <v>30</v>
      </c>
      <c r="HZ34" s="191">
        <v>2</v>
      </c>
      <c r="IA34" s="191" t="s">
        <v>14</v>
      </c>
      <c r="IB34" s="191" t="s">
        <v>14</v>
      </c>
      <c r="IC34" s="192">
        <v>44678</v>
      </c>
      <c r="ID34" s="190" t="s">
        <v>4172</v>
      </c>
      <c r="IE34" s="184">
        <v>1</v>
      </c>
      <c r="IF34" s="184" t="s">
        <v>3966</v>
      </c>
      <c r="IG34" s="184" t="s">
        <v>30</v>
      </c>
      <c r="IH34" s="184">
        <v>2</v>
      </c>
      <c r="II34" s="184" t="s">
        <v>14</v>
      </c>
      <c r="IJ34" s="184" t="s">
        <v>14</v>
      </c>
      <c r="IK34" s="181">
        <v>44678</v>
      </c>
      <c r="IL34" s="191" t="s">
        <v>4171</v>
      </c>
      <c r="IM34" s="191">
        <v>2</v>
      </c>
      <c r="IN34" s="191" t="s">
        <v>3966</v>
      </c>
      <c r="IO34" s="191" t="s">
        <v>30</v>
      </c>
      <c r="IP34" s="191">
        <v>2</v>
      </c>
      <c r="IQ34" s="191" t="s">
        <v>14</v>
      </c>
      <c r="IR34" s="191" t="s">
        <v>14</v>
      </c>
      <c r="IS34" s="192">
        <v>44678</v>
      </c>
    </row>
    <row r="35" spans="1:253" s="285" customFormat="1" ht="13" customHeight="1" x14ac:dyDescent="0.25">
      <c r="A35" s="285" t="s">
        <v>205</v>
      </c>
      <c r="B35" s="285" t="s">
        <v>8646</v>
      </c>
      <c r="C35" s="285" t="s">
        <v>206</v>
      </c>
      <c r="D35" s="285" t="s">
        <v>207</v>
      </c>
      <c r="E35" s="285" t="s">
        <v>8132</v>
      </c>
      <c r="F35" s="285" t="s">
        <v>5365</v>
      </c>
      <c r="G35" s="179">
        <v>102334000</v>
      </c>
      <c r="H35" s="180" t="s">
        <v>5362</v>
      </c>
      <c r="I35" s="180" t="s">
        <v>30</v>
      </c>
      <c r="J35" s="180">
        <v>2</v>
      </c>
      <c r="K35" s="180" t="s">
        <v>5364</v>
      </c>
      <c r="L35" s="180" t="s">
        <v>5363</v>
      </c>
      <c r="M35" s="181">
        <v>44697</v>
      </c>
      <c r="N35" s="190" t="s">
        <v>5369</v>
      </c>
      <c r="O35" s="182">
        <v>91072</v>
      </c>
      <c r="P35" s="182" t="s">
        <v>5366</v>
      </c>
      <c r="Q35" s="182" t="s">
        <v>30</v>
      </c>
      <c r="R35" s="182">
        <v>2</v>
      </c>
      <c r="S35" s="182" t="s">
        <v>5368</v>
      </c>
      <c r="T35" s="182" t="s">
        <v>5367</v>
      </c>
      <c r="U35" s="183">
        <v>44697</v>
      </c>
      <c r="V35" s="190" t="s">
        <v>5373</v>
      </c>
      <c r="W35" s="180">
        <v>23800000</v>
      </c>
      <c r="X35" s="180" t="s">
        <v>5370</v>
      </c>
      <c r="Y35" s="180" t="s">
        <v>19</v>
      </c>
      <c r="Z35" s="180">
        <v>3</v>
      </c>
      <c r="AA35" s="180" t="s">
        <v>5372</v>
      </c>
      <c r="AB35" s="180" t="s">
        <v>5371</v>
      </c>
      <c r="AC35" s="181">
        <v>44697</v>
      </c>
      <c r="AD35" s="190" t="s">
        <v>5377</v>
      </c>
      <c r="AE35" s="188">
        <v>2812000</v>
      </c>
      <c r="AF35" s="188" t="s">
        <v>5374</v>
      </c>
      <c r="AG35" s="188" t="s">
        <v>19</v>
      </c>
      <c r="AH35" s="188">
        <v>3</v>
      </c>
      <c r="AI35" s="188" t="s">
        <v>5376</v>
      </c>
      <c r="AJ35" s="188" t="s">
        <v>5375</v>
      </c>
      <c r="AK35" s="189">
        <v>44697</v>
      </c>
      <c r="AL35" s="190" t="s">
        <v>5380</v>
      </c>
      <c r="AM35" s="180">
        <v>500000</v>
      </c>
      <c r="AN35" s="180" t="s">
        <v>5378</v>
      </c>
      <c r="AO35" s="180" t="s">
        <v>19</v>
      </c>
      <c r="AP35" s="180">
        <v>3</v>
      </c>
      <c r="AQ35" s="180" t="s">
        <v>5379</v>
      </c>
      <c r="AR35" s="180" t="s">
        <v>5375</v>
      </c>
      <c r="AS35" s="181">
        <v>44697</v>
      </c>
      <c r="AT35" s="191" t="s">
        <v>1448</v>
      </c>
      <c r="AU35" s="188" t="s">
        <v>14</v>
      </c>
      <c r="AV35" s="188" t="s">
        <v>14</v>
      </c>
      <c r="AW35" s="188" t="s">
        <v>14</v>
      </c>
      <c r="AX35" s="188" t="s">
        <v>14</v>
      </c>
      <c r="AY35" s="188" t="s">
        <v>160</v>
      </c>
      <c r="AZ35" s="188" t="s">
        <v>14</v>
      </c>
      <c r="BA35" s="189">
        <v>43950</v>
      </c>
      <c r="BB35" s="190" t="s">
        <v>1447</v>
      </c>
      <c r="BC35" s="180" t="s">
        <v>14</v>
      </c>
      <c r="BD35" s="180" t="s">
        <v>14</v>
      </c>
      <c r="BE35" s="180" t="s">
        <v>14</v>
      </c>
      <c r="BF35" s="180" t="s">
        <v>14</v>
      </c>
      <c r="BG35" s="180" t="s">
        <v>160</v>
      </c>
      <c r="BH35" s="180" t="s">
        <v>14</v>
      </c>
      <c r="BI35" s="181">
        <v>43950</v>
      </c>
      <c r="BJ35" s="191" t="s">
        <v>5383</v>
      </c>
      <c r="BK35" s="191">
        <v>0</v>
      </c>
      <c r="BL35" s="191" t="s">
        <v>5381</v>
      </c>
      <c r="BM35" s="191" t="s">
        <v>30</v>
      </c>
      <c r="BN35" s="191">
        <v>2</v>
      </c>
      <c r="BO35" s="191" t="s">
        <v>5382</v>
      </c>
      <c r="BP35" s="188" t="s">
        <v>1636</v>
      </c>
      <c r="BQ35" s="192">
        <v>44697</v>
      </c>
      <c r="BR35" s="190" t="s">
        <v>1444</v>
      </c>
      <c r="BS35" s="184" t="s">
        <v>14</v>
      </c>
      <c r="BT35" s="184" t="s">
        <v>14</v>
      </c>
      <c r="BU35" s="184" t="s">
        <v>14</v>
      </c>
      <c r="BV35" s="184" t="s">
        <v>14</v>
      </c>
      <c r="BW35" s="184" t="s">
        <v>160</v>
      </c>
      <c r="BX35" s="184" t="s">
        <v>14</v>
      </c>
      <c r="BY35" s="181">
        <v>43950</v>
      </c>
      <c r="BZ35" s="191" t="s">
        <v>1445</v>
      </c>
      <c r="CA35" s="191" t="s">
        <v>14</v>
      </c>
      <c r="CB35" s="191" t="s">
        <v>14</v>
      </c>
      <c r="CC35" s="191" t="s">
        <v>14</v>
      </c>
      <c r="CD35" s="191" t="s">
        <v>14</v>
      </c>
      <c r="CE35" s="191" t="s">
        <v>160</v>
      </c>
      <c r="CF35" s="191" t="s">
        <v>14</v>
      </c>
      <c r="CG35" s="192">
        <v>43950</v>
      </c>
      <c r="CH35" s="190" t="s">
        <v>9189</v>
      </c>
      <c r="CI35" s="191" t="e">
        <v>#N/A</v>
      </c>
      <c r="CJ35" s="191" t="e">
        <v>#N/A</v>
      </c>
      <c r="CK35" s="191" t="e">
        <v>#N/A</v>
      </c>
      <c r="CL35" s="191" t="e">
        <v>#N/A</v>
      </c>
      <c r="CM35" s="191" t="e">
        <v>#N/A</v>
      </c>
      <c r="CN35" s="191" t="e">
        <v>#N/A</v>
      </c>
      <c r="CO35" s="193" t="e">
        <v>#N/A</v>
      </c>
      <c r="CP35" s="191" t="s">
        <v>1446</v>
      </c>
      <c r="CQ35" s="184" t="s">
        <v>14</v>
      </c>
      <c r="CR35" s="184" t="s">
        <v>14</v>
      </c>
      <c r="CS35" s="184" t="s">
        <v>14</v>
      </c>
      <c r="CT35" s="184" t="s">
        <v>14</v>
      </c>
      <c r="CU35" s="184" t="s">
        <v>160</v>
      </c>
      <c r="CV35" s="184" t="s">
        <v>14</v>
      </c>
      <c r="CW35" s="181">
        <v>43950</v>
      </c>
      <c r="CX35" s="191" t="s">
        <v>5386</v>
      </c>
      <c r="CY35" s="188">
        <v>2671000</v>
      </c>
      <c r="CZ35" s="188" t="s">
        <v>5384</v>
      </c>
      <c r="DA35" s="188" t="s">
        <v>30</v>
      </c>
      <c r="DB35" s="188">
        <v>2</v>
      </c>
      <c r="DC35" s="188" t="s">
        <v>5385</v>
      </c>
      <c r="DD35" s="188" t="s">
        <v>5375</v>
      </c>
      <c r="DE35" s="194">
        <v>44697</v>
      </c>
      <c r="DF35" s="190" t="s">
        <v>5387</v>
      </c>
      <c r="DG35" s="180">
        <v>20988000</v>
      </c>
      <c r="DH35" s="184" t="s">
        <v>5384</v>
      </c>
      <c r="DI35" s="184" t="s">
        <v>30</v>
      </c>
      <c r="DJ35" s="184">
        <v>2</v>
      </c>
      <c r="DK35" s="184" t="s">
        <v>5385</v>
      </c>
      <c r="DL35" s="184" t="s">
        <v>5375</v>
      </c>
      <c r="DM35" s="181">
        <v>44697</v>
      </c>
      <c r="DN35" s="191" t="s">
        <v>5388</v>
      </c>
      <c r="DO35" s="188">
        <v>140000</v>
      </c>
      <c r="DP35" s="191" t="s">
        <v>5384</v>
      </c>
      <c r="DQ35" s="191" t="s">
        <v>30</v>
      </c>
      <c r="DR35" s="191">
        <v>2</v>
      </c>
      <c r="DS35" s="191" t="s">
        <v>5385</v>
      </c>
      <c r="DT35" s="191" t="s">
        <v>5375</v>
      </c>
      <c r="DU35" s="192">
        <v>44697</v>
      </c>
      <c r="DV35" s="190" t="s">
        <v>5389</v>
      </c>
      <c r="DW35" s="180">
        <v>2671000</v>
      </c>
      <c r="DX35" s="184" t="s">
        <v>5384</v>
      </c>
      <c r="DY35" s="184" t="s">
        <v>30</v>
      </c>
      <c r="DZ35" s="184">
        <v>2</v>
      </c>
      <c r="EA35" s="184" t="s">
        <v>5385</v>
      </c>
      <c r="EB35" s="184" t="s">
        <v>5375</v>
      </c>
      <c r="EC35" s="181">
        <v>44697</v>
      </c>
      <c r="ED35" s="191" t="s">
        <v>5390</v>
      </c>
      <c r="EE35" s="188">
        <v>0</v>
      </c>
      <c r="EF35" s="191" t="s">
        <v>5384</v>
      </c>
      <c r="EG35" s="191" t="s">
        <v>30</v>
      </c>
      <c r="EH35" s="191">
        <v>2</v>
      </c>
      <c r="EI35" s="191" t="s">
        <v>5385</v>
      </c>
      <c r="EJ35" s="191" t="s">
        <v>5375</v>
      </c>
      <c r="EK35" s="192">
        <v>44697</v>
      </c>
      <c r="EL35" s="190" t="s">
        <v>5391</v>
      </c>
      <c r="EM35" s="180">
        <v>0</v>
      </c>
      <c r="EN35" s="184" t="s">
        <v>5384</v>
      </c>
      <c r="EO35" s="184" t="s">
        <v>30</v>
      </c>
      <c r="EP35" s="184">
        <v>2</v>
      </c>
      <c r="EQ35" s="184" t="s">
        <v>5385</v>
      </c>
      <c r="ER35" s="184" t="s">
        <v>5375</v>
      </c>
      <c r="ES35" s="181">
        <v>44697</v>
      </c>
      <c r="ET35" s="191" t="s">
        <v>2286</v>
      </c>
      <c r="EU35" s="191">
        <v>132</v>
      </c>
      <c r="EV35" s="191" t="s">
        <v>2284</v>
      </c>
      <c r="EW35" s="191" t="s">
        <v>30</v>
      </c>
      <c r="EX35" s="191">
        <v>2</v>
      </c>
      <c r="EY35" s="191" t="s">
        <v>2285</v>
      </c>
      <c r="EZ35" s="191" t="s">
        <v>1636</v>
      </c>
      <c r="FA35" s="192">
        <v>44411</v>
      </c>
      <c r="FB35" s="190" t="s">
        <v>5393</v>
      </c>
      <c r="FC35" s="184">
        <v>2</v>
      </c>
      <c r="FD35" s="184" t="s">
        <v>5384</v>
      </c>
      <c r="FE35" s="184" t="s">
        <v>61</v>
      </c>
      <c r="FF35" s="184">
        <v>1</v>
      </c>
      <c r="FG35" s="184" t="s">
        <v>5392</v>
      </c>
      <c r="FH35" s="184" t="s">
        <v>5375</v>
      </c>
      <c r="FI35" s="181">
        <v>44697</v>
      </c>
      <c r="FJ35" s="190" t="s">
        <v>208</v>
      </c>
      <c r="FK35" s="191" t="s">
        <v>14</v>
      </c>
      <c r="FL35" s="191">
        <v>0</v>
      </c>
      <c r="FM35" s="191" t="s">
        <v>14</v>
      </c>
      <c r="FN35" s="191" t="s">
        <v>14</v>
      </c>
      <c r="FO35" s="191">
        <v>0</v>
      </c>
      <c r="FP35" s="188">
        <v>0</v>
      </c>
      <c r="FQ35" s="189">
        <v>43507</v>
      </c>
      <c r="FR35" s="190" t="s">
        <v>209</v>
      </c>
      <c r="FS35" s="184" t="s">
        <v>14</v>
      </c>
      <c r="FT35" s="184">
        <v>0</v>
      </c>
      <c r="FU35" s="184" t="s">
        <v>14</v>
      </c>
      <c r="FV35" s="184" t="s">
        <v>14</v>
      </c>
      <c r="FW35" s="184">
        <v>0</v>
      </c>
      <c r="FX35" s="184">
        <v>0</v>
      </c>
      <c r="FY35" s="181">
        <v>43507</v>
      </c>
      <c r="FZ35" s="191" t="s">
        <v>4485</v>
      </c>
      <c r="GA35" s="191">
        <v>0</v>
      </c>
      <c r="GB35" s="191" t="s">
        <v>3966</v>
      </c>
      <c r="GC35" s="191" t="s">
        <v>30</v>
      </c>
      <c r="GD35" s="191">
        <v>2</v>
      </c>
      <c r="GE35" s="191" t="s">
        <v>14</v>
      </c>
      <c r="GF35" s="191" t="s">
        <v>14</v>
      </c>
      <c r="GG35" s="192">
        <v>44691</v>
      </c>
      <c r="GH35" s="190" t="s">
        <v>4491</v>
      </c>
      <c r="GI35" s="184">
        <v>0</v>
      </c>
      <c r="GJ35" s="184" t="s">
        <v>3966</v>
      </c>
      <c r="GK35" s="184" t="s">
        <v>30</v>
      </c>
      <c r="GL35" s="184">
        <v>2</v>
      </c>
      <c r="GM35" s="184" t="s">
        <v>14</v>
      </c>
      <c r="GN35" s="184" t="s">
        <v>14</v>
      </c>
      <c r="GO35" s="181">
        <v>44691</v>
      </c>
      <c r="GP35" s="191" t="s">
        <v>4486</v>
      </c>
      <c r="GQ35" s="191">
        <v>0</v>
      </c>
      <c r="GR35" s="191" t="s">
        <v>3966</v>
      </c>
      <c r="GS35" s="191" t="s">
        <v>30</v>
      </c>
      <c r="GT35" s="191">
        <v>2</v>
      </c>
      <c r="GU35" s="191" t="s">
        <v>14</v>
      </c>
      <c r="GV35" s="191" t="s">
        <v>14</v>
      </c>
      <c r="GW35" s="192">
        <v>44691</v>
      </c>
      <c r="GX35" s="190" t="s">
        <v>4492</v>
      </c>
      <c r="GY35" s="184">
        <v>0</v>
      </c>
      <c r="GZ35" s="184" t="s">
        <v>3966</v>
      </c>
      <c r="HA35" s="184" t="s">
        <v>30</v>
      </c>
      <c r="HB35" s="184">
        <v>2</v>
      </c>
      <c r="HC35" s="184" t="s">
        <v>14</v>
      </c>
      <c r="HD35" s="184" t="s">
        <v>14</v>
      </c>
      <c r="HE35" s="181">
        <v>44691</v>
      </c>
      <c r="HF35" s="191" t="s">
        <v>4484</v>
      </c>
      <c r="HG35" s="191">
        <v>0</v>
      </c>
      <c r="HH35" s="191" t="s">
        <v>3966</v>
      </c>
      <c r="HI35" s="191" t="s">
        <v>30</v>
      </c>
      <c r="HJ35" s="191">
        <v>2</v>
      </c>
      <c r="HK35" s="191" t="s">
        <v>14</v>
      </c>
      <c r="HL35" s="191" t="s">
        <v>14</v>
      </c>
      <c r="HM35" s="192">
        <v>44691</v>
      </c>
      <c r="HN35" s="190" t="s">
        <v>4490</v>
      </c>
      <c r="HO35" s="184">
        <v>0</v>
      </c>
      <c r="HP35" s="184" t="s">
        <v>3966</v>
      </c>
      <c r="HQ35" s="184" t="s">
        <v>30</v>
      </c>
      <c r="HR35" s="184">
        <v>2</v>
      </c>
      <c r="HS35" s="184" t="s">
        <v>14</v>
      </c>
      <c r="HT35" s="184" t="s">
        <v>14</v>
      </c>
      <c r="HU35" s="181">
        <v>44691</v>
      </c>
      <c r="HV35" s="191" t="s">
        <v>4487</v>
      </c>
      <c r="HW35" s="191">
        <v>0</v>
      </c>
      <c r="HX35" s="191" t="s">
        <v>3966</v>
      </c>
      <c r="HY35" s="191" t="s">
        <v>30</v>
      </c>
      <c r="HZ35" s="191">
        <v>2</v>
      </c>
      <c r="IA35" s="191" t="s">
        <v>14</v>
      </c>
      <c r="IB35" s="191" t="s">
        <v>14</v>
      </c>
      <c r="IC35" s="192">
        <v>44691</v>
      </c>
      <c r="ID35" s="190" t="s">
        <v>4489</v>
      </c>
      <c r="IE35" s="184">
        <v>3</v>
      </c>
      <c r="IF35" s="184" t="s">
        <v>3966</v>
      </c>
      <c r="IG35" s="184" t="s">
        <v>30</v>
      </c>
      <c r="IH35" s="184">
        <v>2</v>
      </c>
      <c r="II35" s="184" t="s">
        <v>14</v>
      </c>
      <c r="IJ35" s="184" t="s">
        <v>14</v>
      </c>
      <c r="IK35" s="181">
        <v>44691</v>
      </c>
      <c r="IL35" s="191" t="s">
        <v>4488</v>
      </c>
      <c r="IM35" s="191">
        <v>0</v>
      </c>
      <c r="IN35" s="191" t="s">
        <v>3966</v>
      </c>
      <c r="IO35" s="191" t="s">
        <v>30</v>
      </c>
      <c r="IP35" s="191">
        <v>2</v>
      </c>
      <c r="IQ35" s="191" t="s">
        <v>14</v>
      </c>
      <c r="IR35" s="191" t="s">
        <v>14</v>
      </c>
      <c r="IS35" s="192">
        <v>44691</v>
      </c>
    </row>
    <row r="36" spans="1:253" s="285" customFormat="1" ht="13" customHeight="1" x14ac:dyDescent="0.25">
      <c r="A36" s="285" t="s">
        <v>303</v>
      </c>
      <c r="B36" s="285" t="s">
        <v>8608</v>
      </c>
      <c r="C36" s="285" t="s">
        <v>304</v>
      </c>
      <c r="D36" s="285" t="s">
        <v>305</v>
      </c>
      <c r="E36" s="285" t="s">
        <v>8133</v>
      </c>
      <c r="F36" s="285" t="s">
        <v>5612</v>
      </c>
      <c r="G36" s="179">
        <v>6209000</v>
      </c>
      <c r="H36" s="180" t="s">
        <v>5609</v>
      </c>
      <c r="I36" s="180" t="s">
        <v>30</v>
      </c>
      <c r="J36" s="180">
        <v>2</v>
      </c>
      <c r="K36" s="180" t="s">
        <v>5611</v>
      </c>
      <c r="L36" s="180" t="s">
        <v>5610</v>
      </c>
      <c r="M36" s="181">
        <v>44699</v>
      </c>
      <c r="N36" s="190" t="s">
        <v>5616</v>
      </c>
      <c r="O36" s="182">
        <v>101000</v>
      </c>
      <c r="P36" s="182" t="s">
        <v>5613</v>
      </c>
      <c r="Q36" s="182" t="s">
        <v>30</v>
      </c>
      <c r="R36" s="182">
        <v>2</v>
      </c>
      <c r="S36" s="182" t="s">
        <v>5615</v>
      </c>
      <c r="T36" s="182" t="s">
        <v>5614</v>
      </c>
      <c r="U36" s="183">
        <v>44699</v>
      </c>
      <c r="V36" s="190" t="s">
        <v>5618</v>
      </c>
      <c r="W36" s="180">
        <v>6209000</v>
      </c>
      <c r="X36" s="180" t="s">
        <v>5609</v>
      </c>
      <c r="Y36" s="180" t="s">
        <v>30</v>
      </c>
      <c r="Z36" s="180">
        <v>2</v>
      </c>
      <c r="AA36" s="180" t="s">
        <v>5617</v>
      </c>
      <c r="AB36" s="180" t="s">
        <v>5610</v>
      </c>
      <c r="AC36" s="181">
        <v>44699</v>
      </c>
      <c r="AD36" s="190" t="s">
        <v>5622</v>
      </c>
      <c r="AE36" s="188">
        <v>1200000</v>
      </c>
      <c r="AF36" s="188" t="s">
        <v>5619</v>
      </c>
      <c r="AG36" s="188" t="s">
        <v>19</v>
      </c>
      <c r="AH36" s="188">
        <v>3</v>
      </c>
      <c r="AI36" s="188" t="s">
        <v>5621</v>
      </c>
      <c r="AJ36" s="188" t="s">
        <v>5620</v>
      </c>
      <c r="AK36" s="189">
        <v>44699</v>
      </c>
      <c r="AL36" s="190" t="s">
        <v>5626</v>
      </c>
      <c r="AM36" s="180">
        <v>321000</v>
      </c>
      <c r="AN36" s="180" t="s">
        <v>5623</v>
      </c>
      <c r="AO36" s="180" t="s">
        <v>19</v>
      </c>
      <c r="AP36" s="180">
        <v>3</v>
      </c>
      <c r="AQ36" s="180" t="s">
        <v>5625</v>
      </c>
      <c r="AR36" s="180" t="s">
        <v>5624</v>
      </c>
      <c r="AS36" s="181">
        <v>44699</v>
      </c>
      <c r="AT36" s="191" t="s">
        <v>5628</v>
      </c>
      <c r="AU36" s="188" t="s">
        <v>14</v>
      </c>
      <c r="AV36" s="188" t="s">
        <v>1108</v>
      </c>
      <c r="AW36" s="188" t="s">
        <v>14</v>
      </c>
      <c r="AX36" s="188" t="s">
        <v>14</v>
      </c>
      <c r="AY36" s="188" t="s">
        <v>5627</v>
      </c>
      <c r="AZ36" s="188" t="s">
        <v>1108</v>
      </c>
      <c r="BA36" s="189">
        <v>44699</v>
      </c>
      <c r="BB36" s="190" t="s">
        <v>5637</v>
      </c>
      <c r="BC36" s="180" t="s">
        <v>14</v>
      </c>
      <c r="BD36" s="180" t="s">
        <v>1108</v>
      </c>
      <c r="BE36" s="180" t="s">
        <v>14</v>
      </c>
      <c r="BF36" s="180" t="s">
        <v>14</v>
      </c>
      <c r="BG36" s="180" t="s">
        <v>5627</v>
      </c>
      <c r="BH36" s="180" t="s">
        <v>1108</v>
      </c>
      <c r="BI36" s="181">
        <v>44699</v>
      </c>
      <c r="BJ36" s="191" t="s">
        <v>5629</v>
      </c>
      <c r="BK36" s="191" t="s">
        <v>14</v>
      </c>
      <c r="BL36" s="191" t="s">
        <v>1108</v>
      </c>
      <c r="BM36" s="191" t="s">
        <v>14</v>
      </c>
      <c r="BN36" s="191" t="s">
        <v>14</v>
      </c>
      <c r="BO36" s="191" t="s">
        <v>5627</v>
      </c>
      <c r="BP36" s="188" t="s">
        <v>1108</v>
      </c>
      <c r="BQ36" s="192">
        <v>44699</v>
      </c>
      <c r="BR36" s="190" t="s">
        <v>307</v>
      </c>
      <c r="BS36" s="184" t="s">
        <v>14</v>
      </c>
      <c r="BT36" s="184">
        <v>0</v>
      </c>
      <c r="BU36" s="184" t="s">
        <v>30</v>
      </c>
      <c r="BV36" s="184">
        <v>2</v>
      </c>
      <c r="BW36" s="184" t="s">
        <v>306</v>
      </c>
      <c r="BX36" s="184">
        <v>0</v>
      </c>
      <c r="BY36" s="181">
        <v>43509</v>
      </c>
      <c r="BZ36" s="191" t="s">
        <v>308</v>
      </c>
      <c r="CA36" s="191" t="s">
        <v>14</v>
      </c>
      <c r="CB36" s="191">
        <v>0</v>
      </c>
      <c r="CC36" s="191" t="s">
        <v>14</v>
      </c>
      <c r="CD36" s="191" t="s">
        <v>14</v>
      </c>
      <c r="CE36" s="191" t="s">
        <v>306</v>
      </c>
      <c r="CF36" s="191">
        <v>0</v>
      </c>
      <c r="CG36" s="192">
        <v>43509</v>
      </c>
      <c r="CH36" s="190" t="s">
        <v>9190</v>
      </c>
      <c r="CI36" s="191" t="e">
        <v>#N/A</v>
      </c>
      <c r="CJ36" s="191" t="e">
        <v>#N/A</v>
      </c>
      <c r="CK36" s="191" t="e">
        <v>#N/A</v>
      </c>
      <c r="CL36" s="191" t="e">
        <v>#N/A</v>
      </c>
      <c r="CM36" s="191" t="e">
        <v>#N/A</v>
      </c>
      <c r="CN36" s="191" t="e">
        <v>#N/A</v>
      </c>
      <c r="CO36" s="193" t="e">
        <v>#N/A</v>
      </c>
      <c r="CP36" s="191" t="s">
        <v>5639</v>
      </c>
      <c r="CQ36" s="184" t="s">
        <v>14</v>
      </c>
      <c r="CR36" s="184" t="s">
        <v>1108</v>
      </c>
      <c r="CS36" s="184" t="s">
        <v>14</v>
      </c>
      <c r="CT36" s="184" t="s">
        <v>14</v>
      </c>
      <c r="CU36" s="184" t="s">
        <v>5627</v>
      </c>
      <c r="CV36" s="184" t="s">
        <v>1108</v>
      </c>
      <c r="CW36" s="181">
        <v>44699</v>
      </c>
      <c r="CX36" s="191" t="s">
        <v>5638</v>
      </c>
      <c r="CY36" s="188">
        <v>1200000</v>
      </c>
      <c r="CZ36" s="188" t="s">
        <v>5619</v>
      </c>
      <c r="DA36" s="188" t="s">
        <v>19</v>
      </c>
      <c r="DB36" s="188">
        <v>3</v>
      </c>
      <c r="DC36" s="188" t="s">
        <v>3928</v>
      </c>
      <c r="DD36" s="188" t="s">
        <v>5620</v>
      </c>
      <c r="DE36" s="194">
        <v>44699</v>
      </c>
      <c r="DF36" s="190" t="s">
        <v>5630</v>
      </c>
      <c r="DG36" s="180">
        <v>5009000</v>
      </c>
      <c r="DH36" s="184" t="s">
        <v>5609</v>
      </c>
      <c r="DI36" s="184" t="s">
        <v>30</v>
      </c>
      <c r="DJ36" s="184">
        <v>2</v>
      </c>
      <c r="DK36" s="184" t="s">
        <v>3928</v>
      </c>
      <c r="DL36" s="184" t="s">
        <v>5610</v>
      </c>
      <c r="DM36" s="181">
        <v>44699</v>
      </c>
      <c r="DN36" s="191" t="s">
        <v>5631</v>
      </c>
      <c r="DO36" s="188">
        <v>0</v>
      </c>
      <c r="DP36" s="191" t="s">
        <v>5619</v>
      </c>
      <c r="DQ36" s="191" t="s">
        <v>30</v>
      </c>
      <c r="DR36" s="191">
        <v>2</v>
      </c>
      <c r="DS36" s="191" t="s">
        <v>3928</v>
      </c>
      <c r="DT36" s="191" t="s">
        <v>5620</v>
      </c>
      <c r="DU36" s="192">
        <v>44699</v>
      </c>
      <c r="DV36" s="190" t="s">
        <v>5632</v>
      </c>
      <c r="DW36" s="180">
        <v>1200000</v>
      </c>
      <c r="DX36" s="184" t="s">
        <v>5619</v>
      </c>
      <c r="DY36" s="184" t="s">
        <v>19</v>
      </c>
      <c r="DZ36" s="184">
        <v>3</v>
      </c>
      <c r="EA36" s="184" t="s">
        <v>3928</v>
      </c>
      <c r="EB36" s="184" t="s">
        <v>5620</v>
      </c>
      <c r="EC36" s="181">
        <v>44699</v>
      </c>
      <c r="ED36" s="191" t="s">
        <v>5633</v>
      </c>
      <c r="EE36" s="188">
        <v>0</v>
      </c>
      <c r="EF36" s="191" t="s">
        <v>1108</v>
      </c>
      <c r="EG36" s="191" t="s">
        <v>14</v>
      </c>
      <c r="EH36" s="191" t="s">
        <v>14</v>
      </c>
      <c r="EI36" s="191" t="s">
        <v>3928</v>
      </c>
      <c r="EJ36" s="191" t="s">
        <v>1108</v>
      </c>
      <c r="EK36" s="192">
        <v>44699</v>
      </c>
      <c r="EL36" s="190" t="s">
        <v>5634</v>
      </c>
      <c r="EM36" s="180">
        <v>0</v>
      </c>
      <c r="EN36" s="184" t="s">
        <v>1108</v>
      </c>
      <c r="EO36" s="184" t="s">
        <v>14</v>
      </c>
      <c r="EP36" s="184" t="s">
        <v>14</v>
      </c>
      <c r="EQ36" s="184" t="s">
        <v>3928</v>
      </c>
      <c r="ER36" s="184" t="s">
        <v>1108</v>
      </c>
      <c r="ES36" s="181">
        <v>44699</v>
      </c>
      <c r="ET36" s="191" t="s">
        <v>1904</v>
      </c>
      <c r="EU36" s="191">
        <v>0</v>
      </c>
      <c r="EV36" s="191" t="s">
        <v>1902</v>
      </c>
      <c r="EW36" s="191" t="s">
        <v>19</v>
      </c>
      <c r="EX36" s="191">
        <v>3</v>
      </c>
      <c r="EY36" s="191" t="s">
        <v>1903</v>
      </c>
      <c r="EZ36" s="191" t="s">
        <v>580</v>
      </c>
      <c r="FA36" s="192">
        <v>44225</v>
      </c>
      <c r="FB36" s="190" t="s">
        <v>5636</v>
      </c>
      <c r="FC36" s="184">
        <v>5</v>
      </c>
      <c r="FD36" s="184" t="s">
        <v>1108</v>
      </c>
      <c r="FE36" s="184" t="s">
        <v>30</v>
      </c>
      <c r="FF36" s="184">
        <v>2</v>
      </c>
      <c r="FG36" s="184" t="s">
        <v>5635</v>
      </c>
      <c r="FH36" s="184" t="s">
        <v>1108</v>
      </c>
      <c r="FI36" s="181">
        <v>44699</v>
      </c>
      <c r="FJ36" s="190" t="s">
        <v>309</v>
      </c>
      <c r="FK36" s="191" t="s">
        <v>14</v>
      </c>
      <c r="FL36" s="191">
        <v>0</v>
      </c>
      <c r="FM36" s="191" t="s">
        <v>30</v>
      </c>
      <c r="FN36" s="191">
        <v>2</v>
      </c>
      <c r="FO36" s="191" t="s">
        <v>306</v>
      </c>
      <c r="FP36" s="188">
        <v>0</v>
      </c>
      <c r="FQ36" s="189">
        <v>43509</v>
      </c>
      <c r="FR36" s="190" t="s">
        <v>310</v>
      </c>
      <c r="FS36" s="184" t="s">
        <v>14</v>
      </c>
      <c r="FT36" s="184">
        <v>0</v>
      </c>
      <c r="FU36" s="184" t="s">
        <v>30</v>
      </c>
      <c r="FV36" s="184">
        <v>2</v>
      </c>
      <c r="FW36" s="184" t="s">
        <v>306</v>
      </c>
      <c r="FX36" s="184">
        <v>0</v>
      </c>
      <c r="FY36" s="181">
        <v>43509</v>
      </c>
      <c r="FZ36" s="191" t="s">
        <v>4830</v>
      </c>
      <c r="GA36" s="191">
        <v>3</v>
      </c>
      <c r="GB36" s="191" t="s">
        <v>3966</v>
      </c>
      <c r="GC36" s="191" t="s">
        <v>30</v>
      </c>
      <c r="GD36" s="191">
        <v>2</v>
      </c>
      <c r="GE36" s="191" t="s">
        <v>14</v>
      </c>
      <c r="GF36" s="191" t="s">
        <v>14</v>
      </c>
      <c r="GG36" s="192">
        <v>44694</v>
      </c>
      <c r="GH36" s="190" t="s">
        <v>4836</v>
      </c>
      <c r="GI36" s="184">
        <v>1</v>
      </c>
      <c r="GJ36" s="184" t="s">
        <v>3966</v>
      </c>
      <c r="GK36" s="184" t="s">
        <v>30</v>
      </c>
      <c r="GL36" s="184">
        <v>2</v>
      </c>
      <c r="GM36" s="184" t="s">
        <v>14</v>
      </c>
      <c r="GN36" s="184" t="s">
        <v>14</v>
      </c>
      <c r="GO36" s="181">
        <v>44694</v>
      </c>
      <c r="GP36" s="191" t="s">
        <v>4831</v>
      </c>
      <c r="GQ36" s="191">
        <v>2</v>
      </c>
      <c r="GR36" s="191" t="s">
        <v>3966</v>
      </c>
      <c r="GS36" s="191" t="s">
        <v>30</v>
      </c>
      <c r="GT36" s="191">
        <v>2</v>
      </c>
      <c r="GU36" s="191" t="s">
        <v>14</v>
      </c>
      <c r="GV36" s="191" t="s">
        <v>14</v>
      </c>
      <c r="GW36" s="192">
        <v>44694</v>
      </c>
      <c r="GX36" s="190" t="s">
        <v>4837</v>
      </c>
      <c r="GY36" s="184">
        <v>0</v>
      </c>
      <c r="GZ36" s="184" t="s">
        <v>3966</v>
      </c>
      <c r="HA36" s="184" t="s">
        <v>30</v>
      </c>
      <c r="HB36" s="184">
        <v>2</v>
      </c>
      <c r="HC36" s="184" t="s">
        <v>14</v>
      </c>
      <c r="HD36" s="184" t="s">
        <v>14</v>
      </c>
      <c r="HE36" s="181">
        <v>44694</v>
      </c>
      <c r="HF36" s="191" t="s">
        <v>4829</v>
      </c>
      <c r="HG36" s="191">
        <v>2</v>
      </c>
      <c r="HH36" s="191" t="s">
        <v>3966</v>
      </c>
      <c r="HI36" s="191" t="s">
        <v>30</v>
      </c>
      <c r="HJ36" s="191">
        <v>2</v>
      </c>
      <c r="HK36" s="191" t="s">
        <v>14</v>
      </c>
      <c r="HL36" s="191" t="s">
        <v>14</v>
      </c>
      <c r="HM36" s="192">
        <v>44694</v>
      </c>
      <c r="HN36" s="190" t="s">
        <v>4835</v>
      </c>
      <c r="HO36" s="184">
        <v>2</v>
      </c>
      <c r="HP36" s="184" t="s">
        <v>3966</v>
      </c>
      <c r="HQ36" s="184" t="s">
        <v>30</v>
      </c>
      <c r="HR36" s="184">
        <v>2</v>
      </c>
      <c r="HS36" s="184" t="s">
        <v>14</v>
      </c>
      <c r="HT36" s="184" t="s">
        <v>14</v>
      </c>
      <c r="HU36" s="181">
        <v>44694</v>
      </c>
      <c r="HV36" s="191" t="s">
        <v>4832</v>
      </c>
      <c r="HW36" s="191">
        <v>0</v>
      </c>
      <c r="HX36" s="191" t="s">
        <v>3966</v>
      </c>
      <c r="HY36" s="191" t="s">
        <v>30</v>
      </c>
      <c r="HZ36" s="191">
        <v>2</v>
      </c>
      <c r="IA36" s="191" t="s">
        <v>14</v>
      </c>
      <c r="IB36" s="191" t="s">
        <v>14</v>
      </c>
      <c r="IC36" s="192">
        <v>44694</v>
      </c>
      <c r="ID36" s="190" t="s">
        <v>4834</v>
      </c>
      <c r="IE36" s="184">
        <v>2</v>
      </c>
      <c r="IF36" s="184" t="s">
        <v>3966</v>
      </c>
      <c r="IG36" s="184" t="s">
        <v>30</v>
      </c>
      <c r="IH36" s="184">
        <v>2</v>
      </c>
      <c r="II36" s="184" t="s">
        <v>14</v>
      </c>
      <c r="IJ36" s="184" t="s">
        <v>14</v>
      </c>
      <c r="IK36" s="181">
        <v>44694</v>
      </c>
      <c r="IL36" s="191" t="s">
        <v>4833</v>
      </c>
      <c r="IM36" s="191">
        <v>2</v>
      </c>
      <c r="IN36" s="191" t="s">
        <v>3966</v>
      </c>
      <c r="IO36" s="191" t="s">
        <v>30</v>
      </c>
      <c r="IP36" s="191">
        <v>2</v>
      </c>
      <c r="IQ36" s="191" t="s">
        <v>14</v>
      </c>
      <c r="IR36" s="191" t="s">
        <v>14</v>
      </c>
      <c r="IS36" s="192">
        <v>44694</v>
      </c>
    </row>
    <row r="37" spans="1:253" s="285" customFormat="1" ht="13" customHeight="1" x14ac:dyDescent="0.25">
      <c r="A37" s="285" t="s">
        <v>390</v>
      </c>
      <c r="B37" s="285" t="s">
        <v>8646</v>
      </c>
      <c r="C37" s="285" t="s">
        <v>391</v>
      </c>
      <c r="D37" s="285" t="s">
        <v>392</v>
      </c>
      <c r="E37" s="285" t="s">
        <v>8134</v>
      </c>
      <c r="F37" s="285" t="s">
        <v>1829</v>
      </c>
      <c r="G37" s="179">
        <v>47077000</v>
      </c>
      <c r="H37" s="180" t="s">
        <v>1651</v>
      </c>
      <c r="I37" s="180" t="s">
        <v>61</v>
      </c>
      <c r="J37" s="180">
        <v>1</v>
      </c>
      <c r="K37" s="180" t="s">
        <v>1828</v>
      </c>
      <c r="L37" s="180" t="s">
        <v>1827</v>
      </c>
      <c r="M37" s="181">
        <v>44224</v>
      </c>
      <c r="N37" s="190" t="s">
        <v>1833</v>
      </c>
      <c r="O37" s="182">
        <v>92610</v>
      </c>
      <c r="P37" s="182" t="s">
        <v>1830</v>
      </c>
      <c r="Q37" s="182" t="s">
        <v>30</v>
      </c>
      <c r="R37" s="182">
        <v>2</v>
      </c>
      <c r="S37" s="182" t="s">
        <v>1832</v>
      </c>
      <c r="T37" s="182" t="s">
        <v>1831</v>
      </c>
      <c r="U37" s="183">
        <v>44224</v>
      </c>
      <c r="V37" s="190" t="s">
        <v>1835</v>
      </c>
      <c r="W37" s="180">
        <v>11983000</v>
      </c>
      <c r="X37" s="180" t="s">
        <v>1830</v>
      </c>
      <c r="Y37" s="180" t="s">
        <v>30</v>
      </c>
      <c r="Z37" s="180">
        <v>2</v>
      </c>
      <c r="AA37" s="180" t="s">
        <v>1834</v>
      </c>
      <c r="AB37" s="180" t="s">
        <v>1831</v>
      </c>
      <c r="AC37" s="181">
        <v>44224</v>
      </c>
      <c r="AD37" s="190" t="s">
        <v>2209</v>
      </c>
      <c r="AE37" s="188">
        <v>115000</v>
      </c>
      <c r="AF37" s="188" t="s">
        <v>2206</v>
      </c>
      <c r="AG37" s="188" t="s">
        <v>30</v>
      </c>
      <c r="AH37" s="188">
        <v>2</v>
      </c>
      <c r="AI37" s="188" t="s">
        <v>2208</v>
      </c>
      <c r="AJ37" s="188" t="s">
        <v>2207</v>
      </c>
      <c r="AK37" s="189">
        <v>44376</v>
      </c>
      <c r="AL37" s="190" t="s">
        <v>2211</v>
      </c>
      <c r="AM37" s="180">
        <v>115000</v>
      </c>
      <c r="AN37" s="180" t="s">
        <v>2206</v>
      </c>
      <c r="AO37" s="180" t="s">
        <v>30</v>
      </c>
      <c r="AP37" s="180">
        <v>2</v>
      </c>
      <c r="AQ37" s="180" t="s">
        <v>2210</v>
      </c>
      <c r="AR37" s="180" t="s">
        <v>2207</v>
      </c>
      <c r="AS37" s="181">
        <v>44376</v>
      </c>
      <c r="AT37" s="191" t="s">
        <v>399</v>
      </c>
      <c r="AU37" s="188" t="s">
        <v>14</v>
      </c>
      <c r="AV37" s="188">
        <v>0</v>
      </c>
      <c r="AW37" s="188" t="s">
        <v>30</v>
      </c>
      <c r="AX37" s="188">
        <v>2</v>
      </c>
      <c r="AY37" s="188">
        <v>0</v>
      </c>
      <c r="AZ37" s="188">
        <v>0</v>
      </c>
      <c r="BA37" s="189">
        <v>43510</v>
      </c>
      <c r="BB37" s="190" t="s">
        <v>398</v>
      </c>
      <c r="BC37" s="180" t="s">
        <v>14</v>
      </c>
      <c r="BD37" s="180">
        <v>0</v>
      </c>
      <c r="BE37" s="180" t="s">
        <v>30</v>
      </c>
      <c r="BF37" s="180">
        <v>2</v>
      </c>
      <c r="BG37" s="180">
        <v>0</v>
      </c>
      <c r="BH37" s="180">
        <v>0</v>
      </c>
      <c r="BI37" s="181">
        <v>43510</v>
      </c>
      <c r="BJ37" s="191" t="s">
        <v>2215</v>
      </c>
      <c r="BK37" s="191">
        <v>131</v>
      </c>
      <c r="BL37" s="191" t="s">
        <v>2212</v>
      </c>
      <c r="BM37" s="191" t="s">
        <v>30</v>
      </c>
      <c r="BN37" s="191">
        <v>2</v>
      </c>
      <c r="BO37" s="191" t="s">
        <v>2214</v>
      </c>
      <c r="BP37" s="188" t="s">
        <v>2213</v>
      </c>
      <c r="BQ37" s="192">
        <v>44376</v>
      </c>
      <c r="BR37" s="190" t="s">
        <v>393</v>
      </c>
      <c r="BS37" s="184" t="s">
        <v>14</v>
      </c>
      <c r="BT37" s="184">
        <v>0</v>
      </c>
      <c r="BU37" s="184" t="s">
        <v>30</v>
      </c>
      <c r="BV37" s="184">
        <v>2</v>
      </c>
      <c r="BW37" s="184">
        <v>0</v>
      </c>
      <c r="BX37" s="184">
        <v>0</v>
      </c>
      <c r="BY37" s="181">
        <v>43510</v>
      </c>
      <c r="BZ37" s="191" t="s">
        <v>394</v>
      </c>
      <c r="CA37" s="191" t="s">
        <v>14</v>
      </c>
      <c r="CB37" s="191">
        <v>0</v>
      </c>
      <c r="CC37" s="191" t="s">
        <v>14</v>
      </c>
      <c r="CD37" s="191" t="s">
        <v>14</v>
      </c>
      <c r="CE37" s="191">
        <v>0</v>
      </c>
      <c r="CF37" s="191">
        <v>0</v>
      </c>
      <c r="CG37" s="192">
        <v>43510</v>
      </c>
      <c r="CH37" s="190" t="s">
        <v>9191</v>
      </c>
      <c r="CI37" s="191" t="e">
        <v>#N/A</v>
      </c>
      <c r="CJ37" s="191" t="e">
        <v>#N/A</v>
      </c>
      <c r="CK37" s="191" t="e">
        <v>#N/A</v>
      </c>
      <c r="CL37" s="191" t="e">
        <v>#N/A</v>
      </c>
      <c r="CM37" s="191" t="e">
        <v>#N/A</v>
      </c>
      <c r="CN37" s="191" t="e">
        <v>#N/A</v>
      </c>
      <c r="CO37" s="193" t="e">
        <v>#N/A</v>
      </c>
      <c r="CP37" s="191" t="s">
        <v>397</v>
      </c>
      <c r="CQ37" s="184" t="s">
        <v>14</v>
      </c>
      <c r="CR37" s="184">
        <v>0</v>
      </c>
      <c r="CS37" s="184" t="s">
        <v>30</v>
      </c>
      <c r="CT37" s="184">
        <v>2</v>
      </c>
      <c r="CU37" s="184">
        <v>0</v>
      </c>
      <c r="CV37" s="184">
        <v>0</v>
      </c>
      <c r="CW37" s="181">
        <v>43510</v>
      </c>
      <c r="CX37" s="191" t="s">
        <v>2221</v>
      </c>
      <c r="CY37" s="188">
        <v>115000</v>
      </c>
      <c r="CZ37" s="188" t="s">
        <v>2206</v>
      </c>
      <c r="DA37" s="188" t="s">
        <v>30</v>
      </c>
      <c r="DB37" s="188">
        <v>2</v>
      </c>
      <c r="DC37" s="188" t="s">
        <v>2220</v>
      </c>
      <c r="DD37" s="188" t="s">
        <v>2207</v>
      </c>
      <c r="DE37" s="194">
        <v>44376</v>
      </c>
      <c r="DF37" s="190" t="s">
        <v>2222</v>
      </c>
      <c r="DG37" s="180">
        <v>11868000</v>
      </c>
      <c r="DH37" s="184" t="s">
        <v>2206</v>
      </c>
      <c r="DI37" s="184" t="s">
        <v>30</v>
      </c>
      <c r="DJ37" s="184">
        <v>2</v>
      </c>
      <c r="DK37" s="184" t="s">
        <v>2220</v>
      </c>
      <c r="DL37" s="184" t="s">
        <v>2207</v>
      </c>
      <c r="DM37" s="181">
        <v>44376</v>
      </c>
      <c r="DN37" s="191" t="s">
        <v>2223</v>
      </c>
      <c r="DO37" s="188">
        <v>0</v>
      </c>
      <c r="DP37" s="191" t="s">
        <v>2206</v>
      </c>
      <c r="DQ37" s="191" t="s">
        <v>30</v>
      </c>
      <c r="DR37" s="191">
        <v>2</v>
      </c>
      <c r="DS37" s="191" t="s">
        <v>2220</v>
      </c>
      <c r="DT37" s="191" t="s">
        <v>2207</v>
      </c>
      <c r="DU37" s="192">
        <v>44376</v>
      </c>
      <c r="DV37" s="190" t="s">
        <v>2224</v>
      </c>
      <c r="DW37" s="180">
        <v>115000</v>
      </c>
      <c r="DX37" s="184" t="s">
        <v>2206</v>
      </c>
      <c r="DY37" s="184" t="s">
        <v>30</v>
      </c>
      <c r="DZ37" s="184">
        <v>2</v>
      </c>
      <c r="EA37" s="184" t="s">
        <v>2220</v>
      </c>
      <c r="EB37" s="184" t="s">
        <v>2207</v>
      </c>
      <c r="EC37" s="181">
        <v>44376</v>
      </c>
      <c r="ED37" s="191" t="s">
        <v>2225</v>
      </c>
      <c r="EE37" s="188">
        <v>0</v>
      </c>
      <c r="EF37" s="191" t="s">
        <v>2206</v>
      </c>
      <c r="EG37" s="191" t="s">
        <v>30</v>
      </c>
      <c r="EH37" s="191">
        <v>2</v>
      </c>
      <c r="EI37" s="191" t="s">
        <v>2220</v>
      </c>
      <c r="EJ37" s="191" t="s">
        <v>2207</v>
      </c>
      <c r="EK37" s="192">
        <v>44376</v>
      </c>
      <c r="EL37" s="190" t="s">
        <v>2226</v>
      </c>
      <c r="EM37" s="180">
        <v>0</v>
      </c>
      <c r="EN37" s="184" t="s">
        <v>2206</v>
      </c>
      <c r="EO37" s="184" t="s">
        <v>30</v>
      </c>
      <c r="EP37" s="184">
        <v>2</v>
      </c>
      <c r="EQ37" s="184" t="s">
        <v>2220</v>
      </c>
      <c r="ER37" s="184" t="s">
        <v>2207</v>
      </c>
      <c r="ES37" s="181">
        <v>44376</v>
      </c>
      <c r="ET37" s="191" t="s">
        <v>2219</v>
      </c>
      <c r="EU37" s="191">
        <v>131</v>
      </c>
      <c r="EV37" s="191" t="s">
        <v>2216</v>
      </c>
      <c r="EW37" s="191" t="s">
        <v>30</v>
      </c>
      <c r="EX37" s="191">
        <v>2</v>
      </c>
      <c r="EY37" s="191" t="s">
        <v>2218</v>
      </c>
      <c r="EZ37" s="191" t="s">
        <v>2217</v>
      </c>
      <c r="FA37" s="192">
        <v>44376</v>
      </c>
      <c r="FB37" s="190" t="s">
        <v>396</v>
      </c>
      <c r="FC37" s="184">
        <v>2</v>
      </c>
      <c r="FD37" s="184">
        <v>0</v>
      </c>
      <c r="FE37" s="184" t="s">
        <v>30</v>
      </c>
      <c r="FF37" s="184">
        <v>2</v>
      </c>
      <c r="FG37" s="184" t="s">
        <v>395</v>
      </c>
      <c r="FH37" s="184">
        <v>0</v>
      </c>
      <c r="FI37" s="181">
        <v>43510</v>
      </c>
      <c r="FJ37" s="190" t="s">
        <v>400</v>
      </c>
      <c r="FK37" s="191" t="s">
        <v>14</v>
      </c>
      <c r="FL37" s="191">
        <v>0</v>
      </c>
      <c r="FM37" s="191" t="s">
        <v>30</v>
      </c>
      <c r="FN37" s="191">
        <v>2</v>
      </c>
      <c r="FO37" s="191">
        <v>0</v>
      </c>
      <c r="FP37" s="188">
        <v>0</v>
      </c>
      <c r="FQ37" s="189">
        <v>43510</v>
      </c>
      <c r="FR37" s="190" t="s">
        <v>401</v>
      </c>
      <c r="FS37" s="184" t="s">
        <v>14</v>
      </c>
      <c r="FT37" s="184">
        <v>0</v>
      </c>
      <c r="FU37" s="184" t="s">
        <v>30</v>
      </c>
      <c r="FV37" s="184">
        <v>2</v>
      </c>
      <c r="FW37" s="184">
        <v>0</v>
      </c>
      <c r="FX37" s="184">
        <v>0</v>
      </c>
      <c r="FY37" s="181">
        <v>43510</v>
      </c>
      <c r="FZ37" s="191" t="s">
        <v>4571</v>
      </c>
      <c r="GA37" s="191">
        <v>0</v>
      </c>
      <c r="GB37" s="191" t="s">
        <v>3966</v>
      </c>
      <c r="GC37" s="191" t="s">
        <v>30</v>
      </c>
      <c r="GD37" s="191">
        <v>2</v>
      </c>
      <c r="GE37" s="191" t="s">
        <v>14</v>
      </c>
      <c r="GF37" s="191" t="s">
        <v>14</v>
      </c>
      <c r="GG37" s="192">
        <v>44692</v>
      </c>
      <c r="GH37" s="190" t="s">
        <v>4577</v>
      </c>
      <c r="GI37" s="184">
        <v>0</v>
      </c>
      <c r="GJ37" s="184" t="s">
        <v>3966</v>
      </c>
      <c r="GK37" s="184" t="s">
        <v>30</v>
      </c>
      <c r="GL37" s="184">
        <v>2</v>
      </c>
      <c r="GM37" s="184" t="s">
        <v>14</v>
      </c>
      <c r="GN37" s="184" t="s">
        <v>14</v>
      </c>
      <c r="GO37" s="181">
        <v>44692</v>
      </c>
      <c r="GP37" s="191" t="s">
        <v>4572</v>
      </c>
      <c r="GQ37" s="191">
        <v>0</v>
      </c>
      <c r="GR37" s="191" t="s">
        <v>3966</v>
      </c>
      <c r="GS37" s="191" t="s">
        <v>30</v>
      </c>
      <c r="GT37" s="191">
        <v>2</v>
      </c>
      <c r="GU37" s="191" t="s">
        <v>14</v>
      </c>
      <c r="GV37" s="191" t="s">
        <v>14</v>
      </c>
      <c r="GW37" s="192">
        <v>44692</v>
      </c>
      <c r="GX37" s="190" t="s">
        <v>4578</v>
      </c>
      <c r="GY37" s="184">
        <v>0</v>
      </c>
      <c r="GZ37" s="184" t="s">
        <v>3966</v>
      </c>
      <c r="HA37" s="184" t="s">
        <v>30</v>
      </c>
      <c r="HB37" s="184">
        <v>2</v>
      </c>
      <c r="HC37" s="184" t="s">
        <v>14</v>
      </c>
      <c r="HD37" s="184" t="s">
        <v>14</v>
      </c>
      <c r="HE37" s="181">
        <v>44692</v>
      </c>
      <c r="HF37" s="191" t="s">
        <v>4570</v>
      </c>
      <c r="HG37" s="191">
        <v>0</v>
      </c>
      <c r="HH37" s="191" t="s">
        <v>3966</v>
      </c>
      <c r="HI37" s="191" t="s">
        <v>30</v>
      </c>
      <c r="HJ37" s="191">
        <v>2</v>
      </c>
      <c r="HK37" s="191" t="s">
        <v>14</v>
      </c>
      <c r="HL37" s="191" t="s">
        <v>14</v>
      </c>
      <c r="HM37" s="192">
        <v>44692</v>
      </c>
      <c r="HN37" s="190" t="s">
        <v>4576</v>
      </c>
      <c r="HO37" s="184">
        <v>0</v>
      </c>
      <c r="HP37" s="184" t="s">
        <v>3966</v>
      </c>
      <c r="HQ37" s="184" t="s">
        <v>30</v>
      </c>
      <c r="HR37" s="184">
        <v>2</v>
      </c>
      <c r="HS37" s="184" t="s">
        <v>14</v>
      </c>
      <c r="HT37" s="184" t="s">
        <v>14</v>
      </c>
      <c r="HU37" s="181">
        <v>44692</v>
      </c>
      <c r="HV37" s="191" t="s">
        <v>4573</v>
      </c>
      <c r="HW37" s="191">
        <v>0</v>
      </c>
      <c r="HX37" s="191" t="s">
        <v>3966</v>
      </c>
      <c r="HY37" s="191" t="s">
        <v>30</v>
      </c>
      <c r="HZ37" s="191">
        <v>2</v>
      </c>
      <c r="IA37" s="191" t="s">
        <v>14</v>
      </c>
      <c r="IB37" s="191" t="s">
        <v>14</v>
      </c>
      <c r="IC37" s="192">
        <v>44692</v>
      </c>
      <c r="ID37" s="190" t="s">
        <v>4575</v>
      </c>
      <c r="IE37" s="184">
        <v>0</v>
      </c>
      <c r="IF37" s="184" t="s">
        <v>3966</v>
      </c>
      <c r="IG37" s="184" t="s">
        <v>30</v>
      </c>
      <c r="IH37" s="184">
        <v>2</v>
      </c>
      <c r="II37" s="184" t="s">
        <v>14</v>
      </c>
      <c r="IJ37" s="184" t="s">
        <v>14</v>
      </c>
      <c r="IK37" s="181">
        <v>44692</v>
      </c>
      <c r="IL37" s="191" t="s">
        <v>4574</v>
      </c>
      <c r="IM37" s="191">
        <v>1</v>
      </c>
      <c r="IN37" s="191" t="s">
        <v>3966</v>
      </c>
      <c r="IO37" s="191" t="s">
        <v>30</v>
      </c>
      <c r="IP37" s="191">
        <v>2</v>
      </c>
      <c r="IQ37" s="191" t="s">
        <v>14</v>
      </c>
      <c r="IR37" s="191" t="s">
        <v>14</v>
      </c>
      <c r="IS37" s="192">
        <v>44692</v>
      </c>
    </row>
    <row r="38" spans="1:253" s="285" customFormat="1" ht="13" customHeight="1" x14ac:dyDescent="0.25">
      <c r="A38" s="285" t="s">
        <v>469</v>
      </c>
      <c r="B38" s="285" t="s">
        <v>8608</v>
      </c>
      <c r="C38" s="285" t="s">
        <v>470</v>
      </c>
      <c r="D38" s="285" t="s">
        <v>471</v>
      </c>
      <c r="E38" s="285" t="s">
        <v>8137</v>
      </c>
      <c r="F38" s="285" t="s">
        <v>6334</v>
      </c>
      <c r="G38" s="179">
        <v>120700000</v>
      </c>
      <c r="H38" s="180" t="s">
        <v>6331</v>
      </c>
      <c r="I38" s="180" t="s">
        <v>30</v>
      </c>
      <c r="J38" s="180">
        <v>2</v>
      </c>
      <c r="K38" s="180" t="s">
        <v>6333</v>
      </c>
      <c r="L38" s="180" t="s">
        <v>6332</v>
      </c>
      <c r="M38" s="181">
        <v>44736</v>
      </c>
      <c r="N38" s="190" t="s">
        <v>6338</v>
      </c>
      <c r="O38" s="182">
        <v>1063652</v>
      </c>
      <c r="P38" s="182" t="s">
        <v>6335</v>
      </c>
      <c r="Q38" s="182" t="s">
        <v>30</v>
      </c>
      <c r="R38" s="182">
        <v>2</v>
      </c>
      <c r="S38" s="182" t="s">
        <v>6337</v>
      </c>
      <c r="T38" s="182" t="s">
        <v>6336</v>
      </c>
      <c r="U38" s="183">
        <v>44736</v>
      </c>
      <c r="V38" s="190" t="s">
        <v>6342</v>
      </c>
      <c r="W38" s="180">
        <v>103700000</v>
      </c>
      <c r="X38" s="180" t="s">
        <v>6339</v>
      </c>
      <c r="Y38" s="180" t="s">
        <v>30</v>
      </c>
      <c r="Z38" s="180">
        <v>2</v>
      </c>
      <c r="AA38" s="180" t="s">
        <v>6341</v>
      </c>
      <c r="AB38" s="180" t="s">
        <v>6340</v>
      </c>
      <c r="AC38" s="181">
        <v>44736</v>
      </c>
      <c r="AD38" s="190" t="s">
        <v>6344</v>
      </c>
      <c r="AE38" s="188">
        <v>103700000</v>
      </c>
      <c r="AF38" s="188" t="s">
        <v>6339</v>
      </c>
      <c r="AG38" s="188" t="s">
        <v>30</v>
      </c>
      <c r="AH38" s="188">
        <v>2</v>
      </c>
      <c r="AI38" s="188" t="s">
        <v>6343</v>
      </c>
      <c r="AJ38" s="188" t="s">
        <v>6340</v>
      </c>
      <c r="AK38" s="189">
        <v>44736</v>
      </c>
      <c r="AL38" s="190" t="s">
        <v>6348</v>
      </c>
      <c r="AM38" s="180">
        <v>6747000</v>
      </c>
      <c r="AN38" s="180" t="s">
        <v>6345</v>
      </c>
      <c r="AO38" s="180" t="s">
        <v>30</v>
      </c>
      <c r="AP38" s="180">
        <v>2</v>
      </c>
      <c r="AQ38" s="180" t="s">
        <v>6347</v>
      </c>
      <c r="AR38" s="180" t="s">
        <v>6346</v>
      </c>
      <c r="AS38" s="181">
        <v>44736</v>
      </c>
      <c r="AT38" s="191" t="s">
        <v>2122</v>
      </c>
      <c r="AU38" s="188">
        <v>0</v>
      </c>
      <c r="AV38" s="188" t="s">
        <v>14</v>
      </c>
      <c r="AW38" s="188" t="s">
        <v>14</v>
      </c>
      <c r="AX38" s="188" t="s">
        <v>14</v>
      </c>
      <c r="AY38" s="188" t="s">
        <v>2120</v>
      </c>
      <c r="AZ38" s="188" t="s">
        <v>14</v>
      </c>
      <c r="BA38" s="189">
        <v>44363</v>
      </c>
      <c r="BB38" s="190" t="s">
        <v>2121</v>
      </c>
      <c r="BC38" s="180">
        <v>0</v>
      </c>
      <c r="BD38" s="180" t="s">
        <v>14</v>
      </c>
      <c r="BE38" s="180" t="s">
        <v>14</v>
      </c>
      <c r="BF38" s="180" t="s">
        <v>14</v>
      </c>
      <c r="BG38" s="180" t="s">
        <v>2120</v>
      </c>
      <c r="BH38" s="180" t="s">
        <v>14</v>
      </c>
      <c r="BI38" s="181">
        <v>44363</v>
      </c>
      <c r="BJ38" s="191" t="s">
        <v>6350</v>
      </c>
      <c r="BK38" s="191">
        <v>5404</v>
      </c>
      <c r="BL38" s="191" t="s">
        <v>6113</v>
      </c>
      <c r="BM38" s="191" t="s">
        <v>30</v>
      </c>
      <c r="BN38" s="191">
        <v>2</v>
      </c>
      <c r="BO38" s="191" t="s">
        <v>6349</v>
      </c>
      <c r="BP38" s="188" t="s">
        <v>1636</v>
      </c>
      <c r="BQ38" s="192">
        <v>44736</v>
      </c>
      <c r="BR38" s="190" t="s">
        <v>475</v>
      </c>
      <c r="BS38" s="184" t="s">
        <v>14</v>
      </c>
      <c r="BT38" s="184" t="s">
        <v>472</v>
      </c>
      <c r="BU38" s="184" t="s">
        <v>30</v>
      </c>
      <c r="BV38" s="184">
        <v>2</v>
      </c>
      <c r="BW38" s="184" t="s">
        <v>474</v>
      </c>
      <c r="BX38" s="184" t="s">
        <v>473</v>
      </c>
      <c r="BY38" s="181">
        <v>43511</v>
      </c>
      <c r="BZ38" s="191" t="s">
        <v>476</v>
      </c>
      <c r="CA38" s="191" t="s">
        <v>14</v>
      </c>
      <c r="CB38" s="191" t="s">
        <v>472</v>
      </c>
      <c r="CC38" s="191" t="s">
        <v>30</v>
      </c>
      <c r="CD38" s="191">
        <v>2</v>
      </c>
      <c r="CE38" s="191" t="s">
        <v>474</v>
      </c>
      <c r="CF38" s="191" t="s">
        <v>473</v>
      </c>
      <c r="CG38" s="192">
        <v>43511</v>
      </c>
      <c r="CH38" s="190" t="s">
        <v>9192</v>
      </c>
      <c r="CI38" s="191" t="e">
        <v>#N/A</v>
      </c>
      <c r="CJ38" s="191" t="e">
        <v>#N/A</v>
      </c>
      <c r="CK38" s="191" t="e">
        <v>#N/A</v>
      </c>
      <c r="CL38" s="191" t="e">
        <v>#N/A</v>
      </c>
      <c r="CM38" s="191" t="e">
        <v>#N/A</v>
      </c>
      <c r="CN38" s="191" t="e">
        <v>#N/A</v>
      </c>
      <c r="CO38" s="193" t="e">
        <v>#N/A</v>
      </c>
      <c r="CP38" s="191" t="s">
        <v>478</v>
      </c>
      <c r="CQ38" s="184" t="s">
        <v>14</v>
      </c>
      <c r="CR38" s="184">
        <v>0</v>
      </c>
      <c r="CS38" s="184" t="s">
        <v>30</v>
      </c>
      <c r="CT38" s="184">
        <v>2</v>
      </c>
      <c r="CU38" s="184" t="s">
        <v>477</v>
      </c>
      <c r="CV38" s="184">
        <v>0</v>
      </c>
      <c r="CW38" s="181">
        <v>43511</v>
      </c>
      <c r="CX38" s="191" t="s">
        <v>6353</v>
      </c>
      <c r="CY38" s="188">
        <v>23500000</v>
      </c>
      <c r="CZ38" s="188" t="s">
        <v>6352</v>
      </c>
      <c r="DA38" s="188" t="s">
        <v>30</v>
      </c>
      <c r="DB38" s="188">
        <v>2</v>
      </c>
      <c r="DC38" s="188" t="s">
        <v>6357</v>
      </c>
      <c r="DD38" s="188" t="s">
        <v>6340</v>
      </c>
      <c r="DE38" s="194">
        <v>44736</v>
      </c>
      <c r="DF38" s="190" t="s">
        <v>6355</v>
      </c>
      <c r="DG38" s="180">
        <v>0</v>
      </c>
      <c r="DH38" s="184" t="s">
        <v>6352</v>
      </c>
      <c r="DI38" s="184" t="s">
        <v>30</v>
      </c>
      <c r="DJ38" s="184">
        <v>2</v>
      </c>
      <c r="DK38" s="184" t="s">
        <v>6354</v>
      </c>
      <c r="DL38" s="184" t="s">
        <v>6340</v>
      </c>
      <c r="DM38" s="181">
        <v>44736</v>
      </c>
      <c r="DN38" s="191" t="s">
        <v>6356</v>
      </c>
      <c r="DO38" s="188">
        <v>80200000</v>
      </c>
      <c r="DP38" s="191" t="s">
        <v>6352</v>
      </c>
      <c r="DQ38" s="191" t="s">
        <v>30</v>
      </c>
      <c r="DR38" s="191">
        <v>2</v>
      </c>
      <c r="DS38" s="191" t="s">
        <v>3262</v>
      </c>
      <c r="DT38" s="191" t="s">
        <v>6340</v>
      </c>
      <c r="DU38" s="192">
        <v>44736</v>
      </c>
      <c r="DV38" s="190" t="s">
        <v>6358</v>
      </c>
      <c r="DW38" s="180">
        <v>925000</v>
      </c>
      <c r="DX38" s="184" t="s">
        <v>6352</v>
      </c>
      <c r="DY38" s="184" t="s">
        <v>30</v>
      </c>
      <c r="DZ38" s="184">
        <v>2</v>
      </c>
      <c r="EA38" s="184" t="s">
        <v>6357</v>
      </c>
      <c r="EB38" s="184" t="s">
        <v>6340</v>
      </c>
      <c r="EC38" s="181">
        <v>44736</v>
      </c>
      <c r="ED38" s="191" t="s">
        <v>6359</v>
      </c>
      <c r="EE38" s="188">
        <v>17150000</v>
      </c>
      <c r="EF38" s="191" t="s">
        <v>6352</v>
      </c>
      <c r="EG38" s="191" t="s">
        <v>30</v>
      </c>
      <c r="EH38" s="191">
        <v>2</v>
      </c>
      <c r="EI38" s="191" t="s">
        <v>6357</v>
      </c>
      <c r="EJ38" s="191" t="s">
        <v>6340</v>
      </c>
      <c r="EK38" s="192">
        <v>44736</v>
      </c>
      <c r="EL38" s="190" t="s">
        <v>6360</v>
      </c>
      <c r="EM38" s="180">
        <v>5425000</v>
      </c>
      <c r="EN38" s="184" t="s">
        <v>6352</v>
      </c>
      <c r="EO38" s="184" t="s">
        <v>30</v>
      </c>
      <c r="EP38" s="184">
        <v>2</v>
      </c>
      <c r="EQ38" s="184" t="s">
        <v>6357</v>
      </c>
      <c r="ER38" s="184" t="s">
        <v>6340</v>
      </c>
      <c r="ES38" s="181">
        <v>44736</v>
      </c>
      <c r="ET38" s="191" t="s">
        <v>6351</v>
      </c>
      <c r="EU38" s="191">
        <v>5404</v>
      </c>
      <c r="EV38" s="191" t="s">
        <v>6113</v>
      </c>
      <c r="EW38" s="191" t="s">
        <v>30</v>
      </c>
      <c r="EX38" s="191">
        <v>2</v>
      </c>
      <c r="EY38" s="191" t="s">
        <v>6349</v>
      </c>
      <c r="EZ38" s="191" t="s">
        <v>1636</v>
      </c>
      <c r="FA38" s="192">
        <v>44736</v>
      </c>
      <c r="FB38" s="190" t="s">
        <v>6361</v>
      </c>
      <c r="FC38" s="184">
        <v>4</v>
      </c>
      <c r="FD38" s="184" t="s">
        <v>2442</v>
      </c>
      <c r="FE38" s="184" t="s">
        <v>61</v>
      </c>
      <c r="FF38" s="184">
        <v>1</v>
      </c>
      <c r="FG38" s="184" t="s">
        <v>2444</v>
      </c>
      <c r="FH38" s="184" t="s">
        <v>2443</v>
      </c>
      <c r="FI38" s="181">
        <v>44736</v>
      </c>
      <c r="FJ38" s="190" t="s">
        <v>6362</v>
      </c>
      <c r="FK38" s="191" t="s">
        <v>14</v>
      </c>
      <c r="FL38" s="191" t="s">
        <v>14</v>
      </c>
      <c r="FM38" s="191" t="s">
        <v>14</v>
      </c>
      <c r="FN38" s="191" t="s">
        <v>14</v>
      </c>
      <c r="FO38" s="191" t="s">
        <v>14</v>
      </c>
      <c r="FP38" s="188" t="s">
        <v>14</v>
      </c>
      <c r="FQ38" s="189">
        <v>44736</v>
      </c>
      <c r="FR38" s="190" t="s">
        <v>6366</v>
      </c>
      <c r="FS38" s="184">
        <v>10000</v>
      </c>
      <c r="FT38" s="184" t="s">
        <v>6363</v>
      </c>
      <c r="FU38" s="184" t="s">
        <v>19</v>
      </c>
      <c r="FV38" s="184">
        <v>3</v>
      </c>
      <c r="FW38" s="184" t="s">
        <v>6365</v>
      </c>
      <c r="FX38" s="184" t="s">
        <v>6364</v>
      </c>
      <c r="FY38" s="181">
        <v>44736</v>
      </c>
      <c r="FZ38" s="191" t="s">
        <v>4929</v>
      </c>
      <c r="GA38" s="191">
        <v>2</v>
      </c>
      <c r="GB38" s="191" t="s">
        <v>3966</v>
      </c>
      <c r="GC38" s="191" t="s">
        <v>30</v>
      </c>
      <c r="GD38" s="191">
        <v>2</v>
      </c>
      <c r="GE38" s="191" t="s">
        <v>14</v>
      </c>
      <c r="GF38" s="191" t="s">
        <v>14</v>
      </c>
      <c r="GG38" s="192">
        <v>44695</v>
      </c>
      <c r="GH38" s="190" t="s">
        <v>4935</v>
      </c>
      <c r="GI38" s="184">
        <v>3</v>
      </c>
      <c r="GJ38" s="184" t="s">
        <v>3966</v>
      </c>
      <c r="GK38" s="184" t="s">
        <v>30</v>
      </c>
      <c r="GL38" s="184">
        <v>2</v>
      </c>
      <c r="GM38" s="184" t="s">
        <v>14</v>
      </c>
      <c r="GN38" s="184" t="s">
        <v>14</v>
      </c>
      <c r="GO38" s="181">
        <v>44695</v>
      </c>
      <c r="GP38" s="191" t="s">
        <v>4930</v>
      </c>
      <c r="GQ38" s="191">
        <v>3</v>
      </c>
      <c r="GR38" s="191" t="s">
        <v>3966</v>
      </c>
      <c r="GS38" s="191" t="s">
        <v>30</v>
      </c>
      <c r="GT38" s="191">
        <v>2</v>
      </c>
      <c r="GU38" s="191" t="s">
        <v>14</v>
      </c>
      <c r="GV38" s="191" t="s">
        <v>14</v>
      </c>
      <c r="GW38" s="192">
        <v>44695</v>
      </c>
      <c r="GX38" s="190" t="s">
        <v>4936</v>
      </c>
      <c r="GY38" s="184">
        <v>0</v>
      </c>
      <c r="GZ38" s="184" t="s">
        <v>3966</v>
      </c>
      <c r="HA38" s="184" t="s">
        <v>30</v>
      </c>
      <c r="HB38" s="184">
        <v>2</v>
      </c>
      <c r="HC38" s="184" t="s">
        <v>14</v>
      </c>
      <c r="HD38" s="184" t="s">
        <v>14</v>
      </c>
      <c r="HE38" s="181">
        <v>44695</v>
      </c>
      <c r="HF38" s="191" t="s">
        <v>4928</v>
      </c>
      <c r="HG38" s="191">
        <v>2</v>
      </c>
      <c r="HH38" s="191" t="s">
        <v>3966</v>
      </c>
      <c r="HI38" s="191" t="s">
        <v>30</v>
      </c>
      <c r="HJ38" s="191">
        <v>2</v>
      </c>
      <c r="HK38" s="191" t="s">
        <v>14</v>
      </c>
      <c r="HL38" s="191" t="s">
        <v>14</v>
      </c>
      <c r="HM38" s="192">
        <v>44695</v>
      </c>
      <c r="HN38" s="190" t="s">
        <v>4934</v>
      </c>
      <c r="HO38" s="184">
        <v>2</v>
      </c>
      <c r="HP38" s="184" t="s">
        <v>3966</v>
      </c>
      <c r="HQ38" s="184" t="s">
        <v>30</v>
      </c>
      <c r="HR38" s="184">
        <v>2</v>
      </c>
      <c r="HS38" s="184" t="s">
        <v>14</v>
      </c>
      <c r="HT38" s="184" t="s">
        <v>14</v>
      </c>
      <c r="HU38" s="181">
        <v>44695</v>
      </c>
      <c r="HV38" s="191" t="s">
        <v>4931</v>
      </c>
      <c r="HW38" s="191">
        <v>3</v>
      </c>
      <c r="HX38" s="191" t="s">
        <v>3966</v>
      </c>
      <c r="HY38" s="191" t="s">
        <v>30</v>
      </c>
      <c r="HZ38" s="191">
        <v>2</v>
      </c>
      <c r="IA38" s="191" t="s">
        <v>14</v>
      </c>
      <c r="IB38" s="191" t="s">
        <v>14</v>
      </c>
      <c r="IC38" s="192">
        <v>44695</v>
      </c>
      <c r="ID38" s="190" t="s">
        <v>4933</v>
      </c>
      <c r="IE38" s="184">
        <v>3</v>
      </c>
      <c r="IF38" s="184" t="s">
        <v>3966</v>
      </c>
      <c r="IG38" s="184" t="s">
        <v>30</v>
      </c>
      <c r="IH38" s="184">
        <v>2</v>
      </c>
      <c r="II38" s="184" t="s">
        <v>14</v>
      </c>
      <c r="IJ38" s="184" t="s">
        <v>14</v>
      </c>
      <c r="IK38" s="181">
        <v>44695</v>
      </c>
      <c r="IL38" s="191" t="s">
        <v>4932</v>
      </c>
      <c r="IM38" s="191">
        <v>3</v>
      </c>
      <c r="IN38" s="191" t="s">
        <v>3966</v>
      </c>
      <c r="IO38" s="191" t="s">
        <v>30</v>
      </c>
      <c r="IP38" s="191">
        <v>2</v>
      </c>
      <c r="IQ38" s="191" t="s">
        <v>14</v>
      </c>
      <c r="IR38" s="191" t="s">
        <v>14</v>
      </c>
      <c r="IS38" s="192">
        <v>44695</v>
      </c>
    </row>
    <row r="39" spans="1:253" s="285" customFormat="1" ht="13" customHeight="1" x14ac:dyDescent="0.25">
      <c r="A39" s="285" t="s">
        <v>1557</v>
      </c>
      <c r="B39" s="285" t="s">
        <v>8646</v>
      </c>
      <c r="C39" s="285" t="s">
        <v>1558</v>
      </c>
      <c r="D39" s="285" t="s">
        <v>471</v>
      </c>
      <c r="E39" s="285" t="s">
        <v>8137</v>
      </c>
      <c r="F39" s="285" t="s">
        <v>6367</v>
      </c>
      <c r="G39" s="179">
        <v>120700000</v>
      </c>
      <c r="H39" s="180" t="s">
        <v>6331</v>
      </c>
      <c r="I39" s="180" t="s">
        <v>30</v>
      </c>
      <c r="J39" s="180">
        <v>2</v>
      </c>
      <c r="K39" s="180" t="s">
        <v>6333</v>
      </c>
      <c r="L39" s="180" t="s">
        <v>6332</v>
      </c>
      <c r="M39" s="181">
        <v>44736</v>
      </c>
      <c r="N39" s="190" t="s">
        <v>6368</v>
      </c>
      <c r="O39" s="182">
        <v>1063652</v>
      </c>
      <c r="P39" s="182" t="s">
        <v>6335</v>
      </c>
      <c r="Q39" s="182" t="s">
        <v>30</v>
      </c>
      <c r="R39" s="182">
        <v>2</v>
      </c>
      <c r="S39" s="182" t="s">
        <v>6337</v>
      </c>
      <c r="T39" s="182" t="s">
        <v>6336</v>
      </c>
      <c r="U39" s="183">
        <v>44736</v>
      </c>
      <c r="V39" s="190" t="s">
        <v>6370</v>
      </c>
      <c r="W39" s="180">
        <v>103700000</v>
      </c>
      <c r="X39" s="180" t="s">
        <v>6339</v>
      </c>
      <c r="Y39" s="180" t="s">
        <v>30</v>
      </c>
      <c r="Z39" s="180">
        <v>2</v>
      </c>
      <c r="AA39" s="180" t="s">
        <v>6369</v>
      </c>
      <c r="AB39" s="180" t="s">
        <v>6340</v>
      </c>
      <c r="AC39" s="181">
        <v>44736</v>
      </c>
      <c r="AD39" s="190" t="s">
        <v>6374</v>
      </c>
      <c r="AE39" s="188">
        <v>17700000</v>
      </c>
      <c r="AF39" s="188" t="s">
        <v>6371</v>
      </c>
      <c r="AG39" s="188" t="s">
        <v>30</v>
      </c>
      <c r="AH39" s="188">
        <v>2</v>
      </c>
      <c r="AI39" s="188" t="s">
        <v>6373</v>
      </c>
      <c r="AJ39" s="188" t="s">
        <v>6372</v>
      </c>
      <c r="AK39" s="189">
        <v>44736</v>
      </c>
      <c r="AL39" s="190" t="s">
        <v>6378</v>
      </c>
      <c r="AM39" s="180">
        <v>87000</v>
      </c>
      <c r="AN39" s="180" t="s">
        <v>6375</v>
      </c>
      <c r="AO39" s="180" t="s">
        <v>30</v>
      </c>
      <c r="AP39" s="180">
        <v>2</v>
      </c>
      <c r="AQ39" s="180" t="s">
        <v>6377</v>
      </c>
      <c r="AR39" s="180" t="s">
        <v>6376</v>
      </c>
      <c r="AS39" s="181">
        <v>44736</v>
      </c>
      <c r="AT39" s="191" t="s">
        <v>2124</v>
      </c>
      <c r="AU39" s="188">
        <v>0</v>
      </c>
      <c r="AV39" s="188" t="s">
        <v>14</v>
      </c>
      <c r="AW39" s="188" t="s">
        <v>14</v>
      </c>
      <c r="AX39" s="188" t="s">
        <v>14</v>
      </c>
      <c r="AY39" s="188" t="s">
        <v>14</v>
      </c>
      <c r="AZ39" s="188" t="s">
        <v>14</v>
      </c>
      <c r="BA39" s="189">
        <v>44363</v>
      </c>
      <c r="BB39" s="190" t="s">
        <v>2123</v>
      </c>
      <c r="BC39" s="180">
        <v>0</v>
      </c>
      <c r="BD39" s="180" t="s">
        <v>14</v>
      </c>
      <c r="BE39" s="180" t="s">
        <v>14</v>
      </c>
      <c r="BF39" s="180" t="s">
        <v>14</v>
      </c>
      <c r="BG39" s="180" t="s">
        <v>14</v>
      </c>
      <c r="BH39" s="180" t="s">
        <v>14</v>
      </c>
      <c r="BI39" s="181">
        <v>44363</v>
      </c>
      <c r="BJ39" s="191" t="s">
        <v>6379</v>
      </c>
      <c r="BK39" s="191">
        <v>24</v>
      </c>
      <c r="BL39" s="191" t="s">
        <v>6113</v>
      </c>
      <c r="BM39" s="191" t="s">
        <v>30</v>
      </c>
      <c r="BN39" s="191">
        <v>2</v>
      </c>
      <c r="BO39" s="191" t="s">
        <v>6349</v>
      </c>
      <c r="BP39" s="188" t="s">
        <v>1636</v>
      </c>
      <c r="BQ39" s="192">
        <v>44736</v>
      </c>
      <c r="BR39" s="190" t="s">
        <v>1560</v>
      </c>
      <c r="BS39" s="184" t="s">
        <v>14</v>
      </c>
      <c r="BT39" s="184" t="s">
        <v>14</v>
      </c>
      <c r="BU39" s="184" t="s">
        <v>14</v>
      </c>
      <c r="BV39" s="184" t="s">
        <v>14</v>
      </c>
      <c r="BW39" s="184" t="s">
        <v>1559</v>
      </c>
      <c r="BX39" s="184" t="s">
        <v>14</v>
      </c>
      <c r="BY39" s="181">
        <v>44013</v>
      </c>
      <c r="BZ39" s="191" t="s">
        <v>1561</v>
      </c>
      <c r="CA39" s="191" t="s">
        <v>14</v>
      </c>
      <c r="CB39" s="191" t="s">
        <v>14</v>
      </c>
      <c r="CC39" s="191" t="s">
        <v>14</v>
      </c>
      <c r="CD39" s="191" t="s">
        <v>14</v>
      </c>
      <c r="CE39" s="191" t="s">
        <v>1559</v>
      </c>
      <c r="CF39" s="191" t="s">
        <v>14</v>
      </c>
      <c r="CG39" s="192">
        <v>44013</v>
      </c>
      <c r="CH39" s="190" t="s">
        <v>9193</v>
      </c>
      <c r="CI39" s="191" t="e">
        <v>#N/A</v>
      </c>
      <c r="CJ39" s="191" t="e">
        <v>#N/A</v>
      </c>
      <c r="CK39" s="191" t="e">
        <v>#N/A</v>
      </c>
      <c r="CL39" s="191" t="e">
        <v>#N/A</v>
      </c>
      <c r="CM39" s="191" t="e">
        <v>#N/A</v>
      </c>
      <c r="CN39" s="191" t="e">
        <v>#N/A</v>
      </c>
      <c r="CO39" s="193" t="e">
        <v>#N/A</v>
      </c>
      <c r="CP39" s="191" t="s">
        <v>1563</v>
      </c>
      <c r="CQ39" s="184" t="s">
        <v>14</v>
      </c>
      <c r="CR39" s="184" t="s">
        <v>14</v>
      </c>
      <c r="CS39" s="184" t="s">
        <v>14</v>
      </c>
      <c r="CT39" s="184" t="s">
        <v>14</v>
      </c>
      <c r="CU39" s="184" t="s">
        <v>1562</v>
      </c>
      <c r="CV39" s="184" t="s">
        <v>14</v>
      </c>
      <c r="CW39" s="181">
        <v>44013</v>
      </c>
      <c r="CX39" s="191" t="s">
        <v>6382</v>
      </c>
      <c r="CY39" s="188">
        <v>87000</v>
      </c>
      <c r="CZ39" s="188" t="s">
        <v>6375</v>
      </c>
      <c r="DA39" s="188" t="s">
        <v>30</v>
      </c>
      <c r="DB39" s="188">
        <v>2</v>
      </c>
      <c r="DC39" s="188" t="s">
        <v>6387</v>
      </c>
      <c r="DD39" s="188" t="s">
        <v>6381</v>
      </c>
      <c r="DE39" s="194">
        <v>44736</v>
      </c>
      <c r="DF39" s="190" t="s">
        <v>6385</v>
      </c>
      <c r="DG39" s="180">
        <v>86000000</v>
      </c>
      <c r="DH39" s="184" t="s">
        <v>6383</v>
      </c>
      <c r="DI39" s="184" t="s">
        <v>30</v>
      </c>
      <c r="DJ39" s="184">
        <v>2</v>
      </c>
      <c r="DK39" s="184" t="s">
        <v>6384</v>
      </c>
      <c r="DL39" s="184" t="s">
        <v>6372</v>
      </c>
      <c r="DM39" s="181">
        <v>44736</v>
      </c>
      <c r="DN39" s="191" t="s">
        <v>6386</v>
      </c>
      <c r="DO39" s="188">
        <v>17614000</v>
      </c>
      <c r="DP39" s="191" t="s">
        <v>6383</v>
      </c>
      <c r="DQ39" s="191" t="s">
        <v>30</v>
      </c>
      <c r="DR39" s="191">
        <v>2</v>
      </c>
      <c r="DS39" s="191" t="s">
        <v>3262</v>
      </c>
      <c r="DT39" s="191" t="s">
        <v>6372</v>
      </c>
      <c r="DU39" s="192">
        <v>44736</v>
      </c>
      <c r="DV39" s="190" t="s">
        <v>6388</v>
      </c>
      <c r="DW39" s="180">
        <v>87000</v>
      </c>
      <c r="DX39" s="184" t="s">
        <v>6375</v>
      </c>
      <c r="DY39" s="184" t="s">
        <v>30</v>
      </c>
      <c r="DZ39" s="184">
        <v>2</v>
      </c>
      <c r="EA39" s="184" t="s">
        <v>6387</v>
      </c>
      <c r="EB39" s="184" t="s">
        <v>6381</v>
      </c>
      <c r="EC39" s="181">
        <v>44736</v>
      </c>
      <c r="ED39" s="191" t="s">
        <v>6391</v>
      </c>
      <c r="EE39" s="188">
        <v>0</v>
      </c>
      <c r="EF39" s="191" t="s">
        <v>6389</v>
      </c>
      <c r="EG39" s="191" t="s">
        <v>30</v>
      </c>
      <c r="EH39" s="191">
        <v>2</v>
      </c>
      <c r="EI39" s="191" t="s">
        <v>6390</v>
      </c>
      <c r="EJ39" s="191" t="s">
        <v>6381</v>
      </c>
      <c r="EK39" s="192">
        <v>44736</v>
      </c>
      <c r="EL39" s="190" t="s">
        <v>6392</v>
      </c>
      <c r="EM39" s="180">
        <v>0</v>
      </c>
      <c r="EN39" s="184" t="s">
        <v>6389</v>
      </c>
      <c r="EO39" s="184" t="s">
        <v>30</v>
      </c>
      <c r="EP39" s="184">
        <v>2</v>
      </c>
      <c r="EQ39" s="184" t="s">
        <v>6390</v>
      </c>
      <c r="ER39" s="184" t="s">
        <v>6381</v>
      </c>
      <c r="ES39" s="181">
        <v>44736</v>
      </c>
      <c r="ET39" s="191" t="s">
        <v>6380</v>
      </c>
      <c r="EU39" s="191">
        <v>5404</v>
      </c>
      <c r="EV39" s="191" t="s">
        <v>6113</v>
      </c>
      <c r="EW39" s="191" t="s">
        <v>30</v>
      </c>
      <c r="EX39" s="191">
        <v>2</v>
      </c>
      <c r="EY39" s="191" t="s">
        <v>6349</v>
      </c>
      <c r="EZ39" s="191" t="s">
        <v>1636</v>
      </c>
      <c r="FA39" s="192">
        <v>44736</v>
      </c>
      <c r="FB39" s="190" t="s">
        <v>2128</v>
      </c>
      <c r="FC39" s="184">
        <v>3</v>
      </c>
      <c r="FD39" s="184" t="s">
        <v>2125</v>
      </c>
      <c r="FE39" s="184" t="s">
        <v>61</v>
      </c>
      <c r="FF39" s="184">
        <v>1</v>
      </c>
      <c r="FG39" s="184" t="s">
        <v>2127</v>
      </c>
      <c r="FH39" s="184" t="s">
        <v>2126</v>
      </c>
      <c r="FI39" s="181">
        <v>44363</v>
      </c>
      <c r="FJ39" s="190" t="s">
        <v>2130</v>
      </c>
      <c r="FK39" s="191">
        <v>0</v>
      </c>
      <c r="FL39" s="191" t="s">
        <v>14</v>
      </c>
      <c r="FM39" s="191" t="s">
        <v>14</v>
      </c>
      <c r="FN39" s="191" t="s">
        <v>14</v>
      </c>
      <c r="FO39" s="191" t="s">
        <v>2129</v>
      </c>
      <c r="FP39" s="188" t="s">
        <v>14</v>
      </c>
      <c r="FQ39" s="189">
        <v>44363</v>
      </c>
      <c r="FR39" s="190" t="s">
        <v>2131</v>
      </c>
      <c r="FS39" s="184">
        <v>0</v>
      </c>
      <c r="FT39" s="184" t="s">
        <v>14</v>
      </c>
      <c r="FU39" s="184" t="s">
        <v>14</v>
      </c>
      <c r="FV39" s="184" t="s">
        <v>14</v>
      </c>
      <c r="FW39" s="184" t="s">
        <v>2129</v>
      </c>
      <c r="FX39" s="184" t="s">
        <v>14</v>
      </c>
      <c r="FY39" s="181">
        <v>44363</v>
      </c>
      <c r="FZ39" s="191" t="s">
        <v>4938</v>
      </c>
      <c r="GA39" s="191">
        <v>2</v>
      </c>
      <c r="GB39" s="191" t="s">
        <v>3966</v>
      </c>
      <c r="GC39" s="191" t="s">
        <v>30</v>
      </c>
      <c r="GD39" s="191">
        <v>2</v>
      </c>
      <c r="GE39" s="191" t="s">
        <v>14</v>
      </c>
      <c r="GF39" s="191" t="s">
        <v>14</v>
      </c>
      <c r="GG39" s="192">
        <v>44695</v>
      </c>
      <c r="GH39" s="190" t="s">
        <v>4944</v>
      </c>
      <c r="GI39" s="184">
        <v>2</v>
      </c>
      <c r="GJ39" s="184" t="s">
        <v>3966</v>
      </c>
      <c r="GK39" s="184" t="s">
        <v>30</v>
      </c>
      <c r="GL39" s="184">
        <v>2</v>
      </c>
      <c r="GM39" s="184" t="s">
        <v>14</v>
      </c>
      <c r="GN39" s="184" t="s">
        <v>14</v>
      </c>
      <c r="GO39" s="181">
        <v>44695</v>
      </c>
      <c r="GP39" s="191" t="s">
        <v>4939</v>
      </c>
      <c r="GQ39" s="191">
        <v>1</v>
      </c>
      <c r="GR39" s="191" t="s">
        <v>3966</v>
      </c>
      <c r="GS39" s="191" t="s">
        <v>30</v>
      </c>
      <c r="GT39" s="191">
        <v>2</v>
      </c>
      <c r="GU39" s="191" t="s">
        <v>14</v>
      </c>
      <c r="GV39" s="191" t="s">
        <v>14</v>
      </c>
      <c r="GW39" s="192">
        <v>44695</v>
      </c>
      <c r="GX39" s="190" t="s">
        <v>4945</v>
      </c>
      <c r="GY39" s="184">
        <v>0</v>
      </c>
      <c r="GZ39" s="184" t="s">
        <v>3966</v>
      </c>
      <c r="HA39" s="184" t="s">
        <v>30</v>
      </c>
      <c r="HB39" s="184">
        <v>2</v>
      </c>
      <c r="HC39" s="184" t="s">
        <v>14</v>
      </c>
      <c r="HD39" s="184" t="s">
        <v>14</v>
      </c>
      <c r="HE39" s="181">
        <v>44695</v>
      </c>
      <c r="HF39" s="191" t="s">
        <v>4937</v>
      </c>
      <c r="HG39" s="191">
        <v>0</v>
      </c>
      <c r="HH39" s="191" t="s">
        <v>3966</v>
      </c>
      <c r="HI39" s="191" t="s">
        <v>30</v>
      </c>
      <c r="HJ39" s="191">
        <v>2</v>
      </c>
      <c r="HK39" s="191" t="s">
        <v>14</v>
      </c>
      <c r="HL39" s="191" t="s">
        <v>14</v>
      </c>
      <c r="HM39" s="192">
        <v>44695</v>
      </c>
      <c r="HN39" s="190" t="s">
        <v>4943</v>
      </c>
      <c r="HO39" s="184">
        <v>1</v>
      </c>
      <c r="HP39" s="184" t="s">
        <v>3966</v>
      </c>
      <c r="HQ39" s="184" t="s">
        <v>30</v>
      </c>
      <c r="HR39" s="184">
        <v>2</v>
      </c>
      <c r="HS39" s="184" t="s">
        <v>14</v>
      </c>
      <c r="HT39" s="184" t="s">
        <v>14</v>
      </c>
      <c r="HU39" s="181">
        <v>44695</v>
      </c>
      <c r="HV39" s="191" t="s">
        <v>4940</v>
      </c>
      <c r="HW39" s="191">
        <v>3</v>
      </c>
      <c r="HX39" s="191" t="s">
        <v>3966</v>
      </c>
      <c r="HY39" s="191" t="s">
        <v>30</v>
      </c>
      <c r="HZ39" s="191">
        <v>2</v>
      </c>
      <c r="IA39" s="191" t="s">
        <v>14</v>
      </c>
      <c r="IB39" s="191" t="s">
        <v>14</v>
      </c>
      <c r="IC39" s="192">
        <v>44695</v>
      </c>
      <c r="ID39" s="190" t="s">
        <v>4942</v>
      </c>
      <c r="IE39" s="184">
        <v>3</v>
      </c>
      <c r="IF39" s="184" t="s">
        <v>3966</v>
      </c>
      <c r="IG39" s="184" t="s">
        <v>30</v>
      </c>
      <c r="IH39" s="184">
        <v>2</v>
      </c>
      <c r="II39" s="184" t="s">
        <v>14</v>
      </c>
      <c r="IJ39" s="184" t="s">
        <v>14</v>
      </c>
      <c r="IK39" s="181">
        <v>44695</v>
      </c>
      <c r="IL39" s="191" t="s">
        <v>4941</v>
      </c>
      <c r="IM39" s="191">
        <v>0</v>
      </c>
      <c r="IN39" s="191" t="s">
        <v>3966</v>
      </c>
      <c r="IO39" s="191" t="s">
        <v>30</v>
      </c>
      <c r="IP39" s="191">
        <v>2</v>
      </c>
      <c r="IQ39" s="191" t="s">
        <v>14</v>
      </c>
      <c r="IR39" s="191" t="s">
        <v>14</v>
      </c>
      <c r="IS39" s="192">
        <v>44695</v>
      </c>
    </row>
    <row r="40" spans="1:253" s="285" customFormat="1" ht="13" customHeight="1" x14ac:dyDescent="0.25">
      <c r="A40" s="285" t="s">
        <v>2132</v>
      </c>
      <c r="B40" s="285" t="s">
        <v>8627</v>
      </c>
      <c r="C40" s="285" t="s">
        <v>2133</v>
      </c>
      <c r="D40" s="285" t="s">
        <v>471</v>
      </c>
      <c r="E40" s="285" t="s">
        <v>8137</v>
      </c>
      <c r="F40" s="285" t="s">
        <v>6393</v>
      </c>
      <c r="G40" s="179">
        <v>120700000</v>
      </c>
      <c r="H40" s="180" t="s">
        <v>6331</v>
      </c>
      <c r="I40" s="180" t="s">
        <v>30</v>
      </c>
      <c r="J40" s="180">
        <v>2</v>
      </c>
      <c r="K40" s="180" t="s">
        <v>6333</v>
      </c>
      <c r="L40" s="180" t="s">
        <v>6332</v>
      </c>
      <c r="M40" s="181">
        <v>44736</v>
      </c>
      <c r="N40" s="190" t="s">
        <v>6395</v>
      </c>
      <c r="O40" s="182">
        <v>311484</v>
      </c>
      <c r="P40" s="182" t="s">
        <v>6335</v>
      </c>
      <c r="Q40" s="182" t="s">
        <v>30</v>
      </c>
      <c r="R40" s="182">
        <v>2</v>
      </c>
      <c r="S40" s="182" t="s">
        <v>6394</v>
      </c>
      <c r="T40" s="182" t="s">
        <v>6336</v>
      </c>
      <c r="U40" s="183">
        <v>44736</v>
      </c>
      <c r="V40" s="190" t="s">
        <v>6399</v>
      </c>
      <c r="W40" s="180">
        <v>30500000</v>
      </c>
      <c r="X40" s="180" t="s">
        <v>6396</v>
      </c>
      <c r="Y40" s="180" t="s">
        <v>30</v>
      </c>
      <c r="Z40" s="180">
        <v>2</v>
      </c>
      <c r="AA40" s="180" t="s">
        <v>6398</v>
      </c>
      <c r="AB40" s="180" t="s">
        <v>6397</v>
      </c>
      <c r="AC40" s="181">
        <v>44736</v>
      </c>
      <c r="AD40" s="190" t="s">
        <v>6403</v>
      </c>
      <c r="AE40" s="188">
        <v>30500000</v>
      </c>
      <c r="AF40" s="188" t="s">
        <v>6400</v>
      </c>
      <c r="AG40" s="188" t="s">
        <v>30</v>
      </c>
      <c r="AH40" s="188">
        <v>2</v>
      </c>
      <c r="AI40" s="188" t="s">
        <v>6402</v>
      </c>
      <c r="AJ40" s="188" t="s">
        <v>6401</v>
      </c>
      <c r="AK40" s="189">
        <v>44736</v>
      </c>
      <c r="AL40" s="190" t="s">
        <v>6407</v>
      </c>
      <c r="AM40" s="180">
        <v>2500000</v>
      </c>
      <c r="AN40" s="180" t="s">
        <v>6404</v>
      </c>
      <c r="AO40" s="180" t="s">
        <v>30</v>
      </c>
      <c r="AP40" s="180">
        <v>2</v>
      </c>
      <c r="AQ40" s="180" t="s">
        <v>6406</v>
      </c>
      <c r="AR40" s="180" t="s">
        <v>6405</v>
      </c>
      <c r="AS40" s="181">
        <v>44736</v>
      </c>
      <c r="AT40" s="191" t="s">
        <v>2135</v>
      </c>
      <c r="AU40" s="188">
        <v>0</v>
      </c>
      <c r="AV40" s="188" t="s">
        <v>14</v>
      </c>
      <c r="AW40" s="188" t="s">
        <v>14</v>
      </c>
      <c r="AX40" s="188" t="s">
        <v>14</v>
      </c>
      <c r="AY40" s="188" t="s">
        <v>15</v>
      </c>
      <c r="AZ40" s="188" t="s">
        <v>14</v>
      </c>
      <c r="BA40" s="189">
        <v>44363</v>
      </c>
      <c r="BB40" s="190" t="s">
        <v>2134</v>
      </c>
      <c r="BC40" s="180">
        <v>0</v>
      </c>
      <c r="BD40" s="180" t="s">
        <v>14</v>
      </c>
      <c r="BE40" s="180" t="s">
        <v>14</v>
      </c>
      <c r="BF40" s="180" t="s">
        <v>14</v>
      </c>
      <c r="BG40" s="180" t="s">
        <v>15</v>
      </c>
      <c r="BH40" s="180" t="s">
        <v>14</v>
      </c>
      <c r="BI40" s="181">
        <v>44363</v>
      </c>
      <c r="BJ40" s="191" t="s">
        <v>6409</v>
      </c>
      <c r="BK40" s="191">
        <v>1026</v>
      </c>
      <c r="BL40" s="191" t="s">
        <v>6113</v>
      </c>
      <c r="BM40" s="191" t="s">
        <v>30</v>
      </c>
      <c r="BN40" s="191">
        <v>2</v>
      </c>
      <c r="BO40" s="191" t="s">
        <v>6408</v>
      </c>
      <c r="BP40" s="188" t="s">
        <v>1636</v>
      </c>
      <c r="BQ40" s="192">
        <v>44736</v>
      </c>
      <c r="BR40" s="190" t="s">
        <v>9194</v>
      </c>
      <c r="BS40" s="184" t="e">
        <v>#N/A</v>
      </c>
      <c r="BT40" s="184" t="e">
        <v>#N/A</v>
      </c>
      <c r="BU40" s="184" t="e">
        <v>#N/A</v>
      </c>
      <c r="BV40" s="184" t="e">
        <v>#N/A</v>
      </c>
      <c r="BW40" s="184" t="e">
        <v>#N/A</v>
      </c>
      <c r="BX40" s="184" t="e">
        <v>#N/A</v>
      </c>
      <c r="BY40" s="181" t="e">
        <v>#N/A</v>
      </c>
      <c r="BZ40" s="191" t="s">
        <v>9195</v>
      </c>
      <c r="CA40" s="191" t="e">
        <v>#N/A</v>
      </c>
      <c r="CB40" s="191" t="e">
        <v>#N/A</v>
      </c>
      <c r="CC40" s="191" t="e">
        <v>#N/A</v>
      </c>
      <c r="CD40" s="191" t="e">
        <v>#N/A</v>
      </c>
      <c r="CE40" s="191" t="e">
        <v>#N/A</v>
      </c>
      <c r="CF40" s="191" t="e">
        <v>#N/A</v>
      </c>
      <c r="CG40" s="192" t="e">
        <v>#N/A</v>
      </c>
      <c r="CH40" s="190" t="s">
        <v>9196</v>
      </c>
      <c r="CI40" s="191" t="e">
        <v>#N/A</v>
      </c>
      <c r="CJ40" s="191" t="e">
        <v>#N/A</v>
      </c>
      <c r="CK40" s="191" t="e">
        <v>#N/A</v>
      </c>
      <c r="CL40" s="191" t="e">
        <v>#N/A</v>
      </c>
      <c r="CM40" s="191" t="e">
        <v>#N/A</v>
      </c>
      <c r="CN40" s="191" t="e">
        <v>#N/A</v>
      </c>
      <c r="CO40" s="193" t="e">
        <v>#N/A</v>
      </c>
      <c r="CP40" s="191" t="s">
        <v>9197</v>
      </c>
      <c r="CQ40" s="184" t="e">
        <v>#N/A</v>
      </c>
      <c r="CR40" s="184" t="e">
        <v>#N/A</v>
      </c>
      <c r="CS40" s="184" t="e">
        <v>#N/A</v>
      </c>
      <c r="CT40" s="184" t="e">
        <v>#N/A</v>
      </c>
      <c r="CU40" s="184" t="e">
        <v>#N/A</v>
      </c>
      <c r="CV40" s="184" t="e">
        <v>#N/A</v>
      </c>
      <c r="CW40" s="181" t="e">
        <v>#N/A</v>
      </c>
      <c r="CX40" s="191" t="s">
        <v>6411</v>
      </c>
      <c r="CY40" s="188">
        <v>9400000</v>
      </c>
      <c r="CZ40" s="188" t="s">
        <v>6418</v>
      </c>
      <c r="DA40" s="188" t="s">
        <v>19</v>
      </c>
      <c r="DB40" s="188">
        <v>3</v>
      </c>
      <c r="DC40" s="188" t="s">
        <v>6420</v>
      </c>
      <c r="DD40" s="188" t="s">
        <v>6419</v>
      </c>
      <c r="DE40" s="194">
        <v>44736</v>
      </c>
      <c r="DF40" s="190" t="s">
        <v>6414</v>
      </c>
      <c r="DG40" s="180">
        <v>0</v>
      </c>
      <c r="DH40" s="184" t="s">
        <v>6412</v>
      </c>
      <c r="DI40" s="184" t="s">
        <v>19</v>
      </c>
      <c r="DJ40" s="184">
        <v>3</v>
      </c>
      <c r="DK40" s="184" t="s">
        <v>6384</v>
      </c>
      <c r="DL40" s="184" t="s">
        <v>6413</v>
      </c>
      <c r="DM40" s="181">
        <v>44736</v>
      </c>
      <c r="DN40" s="191" t="s">
        <v>6417</v>
      </c>
      <c r="DO40" s="188">
        <v>21100000</v>
      </c>
      <c r="DP40" s="191" t="s">
        <v>6415</v>
      </c>
      <c r="DQ40" s="191" t="s">
        <v>19</v>
      </c>
      <c r="DR40" s="191">
        <v>3</v>
      </c>
      <c r="DS40" s="191" t="s">
        <v>3262</v>
      </c>
      <c r="DT40" s="191" t="s">
        <v>6416</v>
      </c>
      <c r="DU40" s="192">
        <v>44736</v>
      </c>
      <c r="DV40" s="190" t="s">
        <v>6421</v>
      </c>
      <c r="DW40" s="180">
        <v>6499000</v>
      </c>
      <c r="DX40" s="184" t="s">
        <v>6418</v>
      </c>
      <c r="DY40" s="184" t="s">
        <v>19</v>
      </c>
      <c r="DZ40" s="184">
        <v>3</v>
      </c>
      <c r="EA40" s="184" t="s">
        <v>6420</v>
      </c>
      <c r="EB40" s="184" t="s">
        <v>6419</v>
      </c>
      <c r="EC40" s="181">
        <v>44736</v>
      </c>
      <c r="ED40" s="191" t="s">
        <v>6423</v>
      </c>
      <c r="EE40" s="188">
        <v>2500000</v>
      </c>
      <c r="EF40" s="191" t="s">
        <v>6404</v>
      </c>
      <c r="EG40" s="191" t="s">
        <v>19</v>
      </c>
      <c r="EH40" s="191">
        <v>3</v>
      </c>
      <c r="EI40" s="191" t="s">
        <v>6422</v>
      </c>
      <c r="EJ40" s="191" t="s">
        <v>6405</v>
      </c>
      <c r="EK40" s="192">
        <v>44736</v>
      </c>
      <c r="EL40" s="190" t="s">
        <v>6427</v>
      </c>
      <c r="EM40" s="180">
        <v>401000</v>
      </c>
      <c r="EN40" s="184" t="s">
        <v>6424</v>
      </c>
      <c r="EO40" s="184" t="s">
        <v>19</v>
      </c>
      <c r="EP40" s="184">
        <v>3</v>
      </c>
      <c r="EQ40" s="184" t="s">
        <v>6426</v>
      </c>
      <c r="ER40" s="184" t="s">
        <v>6425</v>
      </c>
      <c r="ES40" s="181">
        <v>44736</v>
      </c>
      <c r="ET40" s="191" t="s">
        <v>6410</v>
      </c>
      <c r="EU40" s="191">
        <v>5404</v>
      </c>
      <c r="EV40" s="191" t="s">
        <v>6113</v>
      </c>
      <c r="EW40" s="191" t="s">
        <v>30</v>
      </c>
      <c r="EX40" s="191">
        <v>2</v>
      </c>
      <c r="EY40" s="191" t="s">
        <v>6349</v>
      </c>
      <c r="EZ40" s="191" t="s">
        <v>1636</v>
      </c>
      <c r="FA40" s="192">
        <v>44736</v>
      </c>
      <c r="FB40" s="190" t="s">
        <v>2445</v>
      </c>
      <c r="FC40" s="184">
        <v>4</v>
      </c>
      <c r="FD40" s="184" t="s">
        <v>2442</v>
      </c>
      <c r="FE40" s="184" t="s">
        <v>61</v>
      </c>
      <c r="FF40" s="184">
        <v>1</v>
      </c>
      <c r="FG40" s="184" t="s">
        <v>2444</v>
      </c>
      <c r="FH40" s="184" t="s">
        <v>2443</v>
      </c>
      <c r="FI40" s="181">
        <v>44514</v>
      </c>
      <c r="FJ40" s="190" t="s">
        <v>2136</v>
      </c>
      <c r="FK40" s="191">
        <v>0</v>
      </c>
      <c r="FL40" s="191" t="s">
        <v>14</v>
      </c>
      <c r="FM40" s="191" t="s">
        <v>14</v>
      </c>
      <c r="FN40" s="191" t="s">
        <v>14</v>
      </c>
      <c r="FO40" s="191" t="s">
        <v>2120</v>
      </c>
      <c r="FP40" s="188" t="s">
        <v>14</v>
      </c>
      <c r="FQ40" s="189">
        <v>44363</v>
      </c>
      <c r="FR40" s="190" t="s">
        <v>3359</v>
      </c>
      <c r="FS40" s="184">
        <v>210000</v>
      </c>
      <c r="FT40" s="184" t="s">
        <v>3356</v>
      </c>
      <c r="FU40" s="184" t="s">
        <v>19</v>
      </c>
      <c r="FV40" s="184">
        <v>3</v>
      </c>
      <c r="FW40" s="184" t="s">
        <v>3358</v>
      </c>
      <c r="FX40" s="184" t="s">
        <v>3357</v>
      </c>
      <c r="FY40" s="181">
        <v>44648</v>
      </c>
      <c r="FZ40" s="191" t="s">
        <v>4947</v>
      </c>
      <c r="GA40" s="191">
        <v>2</v>
      </c>
      <c r="GB40" s="191" t="s">
        <v>3966</v>
      </c>
      <c r="GC40" s="191" t="s">
        <v>30</v>
      </c>
      <c r="GD40" s="191">
        <v>2</v>
      </c>
      <c r="GE40" s="191" t="s">
        <v>14</v>
      </c>
      <c r="GF40" s="191" t="s">
        <v>14</v>
      </c>
      <c r="GG40" s="192">
        <v>44695</v>
      </c>
      <c r="GH40" s="190" t="s">
        <v>4953</v>
      </c>
      <c r="GI40" s="184">
        <v>3</v>
      </c>
      <c r="GJ40" s="184" t="s">
        <v>3966</v>
      </c>
      <c r="GK40" s="184" t="s">
        <v>30</v>
      </c>
      <c r="GL40" s="184">
        <v>2</v>
      </c>
      <c r="GM40" s="184" t="s">
        <v>14</v>
      </c>
      <c r="GN40" s="184" t="s">
        <v>14</v>
      </c>
      <c r="GO40" s="181">
        <v>44695</v>
      </c>
      <c r="GP40" s="191" t="s">
        <v>4948</v>
      </c>
      <c r="GQ40" s="191">
        <v>3</v>
      </c>
      <c r="GR40" s="191" t="s">
        <v>3966</v>
      </c>
      <c r="GS40" s="191" t="s">
        <v>30</v>
      </c>
      <c r="GT40" s="191">
        <v>2</v>
      </c>
      <c r="GU40" s="191" t="s">
        <v>14</v>
      </c>
      <c r="GV40" s="191" t="s">
        <v>14</v>
      </c>
      <c r="GW40" s="192">
        <v>44695</v>
      </c>
      <c r="GX40" s="190" t="s">
        <v>4954</v>
      </c>
      <c r="GY40" s="184">
        <v>0</v>
      </c>
      <c r="GZ40" s="184" t="s">
        <v>3966</v>
      </c>
      <c r="HA40" s="184" t="s">
        <v>30</v>
      </c>
      <c r="HB40" s="184">
        <v>2</v>
      </c>
      <c r="HC40" s="184" t="s">
        <v>14</v>
      </c>
      <c r="HD40" s="184" t="s">
        <v>14</v>
      </c>
      <c r="HE40" s="181">
        <v>44695</v>
      </c>
      <c r="HF40" s="191" t="s">
        <v>4946</v>
      </c>
      <c r="HG40" s="191">
        <v>2</v>
      </c>
      <c r="HH40" s="191" t="s">
        <v>3966</v>
      </c>
      <c r="HI40" s="191" t="s">
        <v>30</v>
      </c>
      <c r="HJ40" s="191">
        <v>2</v>
      </c>
      <c r="HK40" s="191" t="s">
        <v>14</v>
      </c>
      <c r="HL40" s="191" t="s">
        <v>14</v>
      </c>
      <c r="HM40" s="192">
        <v>44695</v>
      </c>
      <c r="HN40" s="190" t="s">
        <v>4952</v>
      </c>
      <c r="HO40" s="184">
        <v>2</v>
      </c>
      <c r="HP40" s="184" t="s">
        <v>3966</v>
      </c>
      <c r="HQ40" s="184" t="s">
        <v>30</v>
      </c>
      <c r="HR40" s="184">
        <v>2</v>
      </c>
      <c r="HS40" s="184" t="s">
        <v>14</v>
      </c>
      <c r="HT40" s="184" t="s">
        <v>14</v>
      </c>
      <c r="HU40" s="181">
        <v>44695</v>
      </c>
      <c r="HV40" s="191" t="s">
        <v>4949</v>
      </c>
      <c r="HW40" s="191">
        <v>3</v>
      </c>
      <c r="HX40" s="191" t="s">
        <v>3966</v>
      </c>
      <c r="HY40" s="191" t="s">
        <v>30</v>
      </c>
      <c r="HZ40" s="191">
        <v>2</v>
      </c>
      <c r="IA40" s="191" t="s">
        <v>14</v>
      </c>
      <c r="IB40" s="191" t="s">
        <v>14</v>
      </c>
      <c r="IC40" s="192">
        <v>44695</v>
      </c>
      <c r="ID40" s="190" t="s">
        <v>4951</v>
      </c>
      <c r="IE40" s="184">
        <v>3</v>
      </c>
      <c r="IF40" s="184" t="s">
        <v>3966</v>
      </c>
      <c r="IG40" s="184" t="s">
        <v>30</v>
      </c>
      <c r="IH40" s="184">
        <v>2</v>
      </c>
      <c r="II40" s="184" t="s">
        <v>14</v>
      </c>
      <c r="IJ40" s="184" t="s">
        <v>14</v>
      </c>
      <c r="IK40" s="181">
        <v>44695</v>
      </c>
      <c r="IL40" s="191" t="s">
        <v>4950</v>
      </c>
      <c r="IM40" s="191">
        <v>3</v>
      </c>
      <c r="IN40" s="191" t="s">
        <v>3966</v>
      </c>
      <c r="IO40" s="191" t="s">
        <v>30</v>
      </c>
      <c r="IP40" s="191">
        <v>2</v>
      </c>
      <c r="IQ40" s="191" t="s">
        <v>14</v>
      </c>
      <c r="IR40" s="191" t="s">
        <v>14</v>
      </c>
      <c r="IS40" s="192">
        <v>44695</v>
      </c>
    </row>
    <row r="41" spans="1:253" s="285" customFormat="1" ht="13" customHeight="1" x14ac:dyDescent="0.25">
      <c r="A41" s="285" t="s">
        <v>2936</v>
      </c>
      <c r="B41" s="285" t="s">
        <v>8696</v>
      </c>
      <c r="C41" s="285" t="s">
        <v>2937</v>
      </c>
      <c r="D41" s="285" t="s">
        <v>471</v>
      </c>
      <c r="E41" s="285" t="s">
        <v>8137</v>
      </c>
      <c r="F41" s="285" t="s">
        <v>6510</v>
      </c>
      <c r="G41" s="179">
        <v>120700000</v>
      </c>
      <c r="H41" s="180" t="s">
        <v>6331</v>
      </c>
      <c r="I41" s="180" t="s">
        <v>30</v>
      </c>
      <c r="J41" s="180">
        <v>2</v>
      </c>
      <c r="K41" s="180" t="s">
        <v>6333</v>
      </c>
      <c r="L41" s="180" t="s">
        <v>6332</v>
      </c>
      <c r="M41" s="181">
        <v>44738</v>
      </c>
      <c r="N41" s="190" t="s">
        <v>6512</v>
      </c>
      <c r="O41" s="182">
        <v>618190</v>
      </c>
      <c r="P41" s="182" t="s">
        <v>6335</v>
      </c>
      <c r="Q41" s="182" t="s">
        <v>30</v>
      </c>
      <c r="R41" s="182">
        <v>2</v>
      </c>
      <c r="S41" s="182" t="s">
        <v>6511</v>
      </c>
      <c r="T41" s="182" t="s">
        <v>6336</v>
      </c>
      <c r="U41" s="183">
        <v>44738</v>
      </c>
      <c r="V41" s="190" t="s">
        <v>6515</v>
      </c>
      <c r="W41" s="180">
        <v>62500000</v>
      </c>
      <c r="X41" s="180" t="s">
        <v>6513</v>
      </c>
      <c r="Y41" s="180" t="s">
        <v>30</v>
      </c>
      <c r="Z41" s="180">
        <v>2</v>
      </c>
      <c r="AA41" s="180" t="s">
        <v>6514</v>
      </c>
      <c r="AB41" s="180" t="s">
        <v>6397</v>
      </c>
      <c r="AC41" s="181">
        <v>44738</v>
      </c>
      <c r="AD41" s="190" t="s">
        <v>6519</v>
      </c>
      <c r="AE41" s="188">
        <v>8100000</v>
      </c>
      <c r="AF41" s="188" t="s">
        <v>6516</v>
      </c>
      <c r="AG41" s="188" t="s">
        <v>30</v>
      </c>
      <c r="AH41" s="188">
        <v>2</v>
      </c>
      <c r="AI41" s="188" t="s">
        <v>6518</v>
      </c>
      <c r="AJ41" s="188" t="s">
        <v>6517</v>
      </c>
      <c r="AK41" s="189">
        <v>44738</v>
      </c>
      <c r="AL41" s="190" t="s">
        <v>6536</v>
      </c>
      <c r="AM41" s="180">
        <v>413000</v>
      </c>
      <c r="AN41" s="180" t="s">
        <v>6533</v>
      </c>
      <c r="AO41" s="180" t="s">
        <v>30</v>
      </c>
      <c r="AP41" s="180">
        <v>2</v>
      </c>
      <c r="AQ41" s="180" t="s">
        <v>6535</v>
      </c>
      <c r="AR41" s="180" t="s">
        <v>6534</v>
      </c>
      <c r="AS41" s="181">
        <v>44738</v>
      </c>
      <c r="AT41" s="191" t="s">
        <v>2939</v>
      </c>
      <c r="AU41" s="188" t="s">
        <v>14</v>
      </c>
      <c r="AV41" s="188" t="s">
        <v>14</v>
      </c>
      <c r="AW41" s="188">
        <v>0</v>
      </c>
      <c r="AX41" s="188">
        <v>0</v>
      </c>
      <c r="AY41" s="188" t="s">
        <v>14</v>
      </c>
      <c r="AZ41" s="188" t="s">
        <v>14</v>
      </c>
      <c r="BA41" s="189">
        <v>44600</v>
      </c>
      <c r="BB41" s="190" t="s">
        <v>2938</v>
      </c>
      <c r="BC41" s="180" t="s">
        <v>14</v>
      </c>
      <c r="BD41" s="180" t="s">
        <v>14</v>
      </c>
      <c r="BE41" s="180">
        <v>0</v>
      </c>
      <c r="BF41" s="180">
        <v>0</v>
      </c>
      <c r="BG41" s="180" t="s">
        <v>14</v>
      </c>
      <c r="BH41" s="180" t="s">
        <v>14</v>
      </c>
      <c r="BI41" s="181">
        <v>44600</v>
      </c>
      <c r="BJ41" s="191" t="s">
        <v>6522</v>
      </c>
      <c r="BK41" s="191">
        <v>0</v>
      </c>
      <c r="BL41" s="191" t="s">
        <v>6520</v>
      </c>
      <c r="BM41" s="191" t="s">
        <v>30</v>
      </c>
      <c r="BN41" s="191">
        <v>2</v>
      </c>
      <c r="BO41" s="191" t="s">
        <v>6521</v>
      </c>
      <c r="BP41" s="188" t="s">
        <v>1636</v>
      </c>
      <c r="BQ41" s="192">
        <v>44738</v>
      </c>
      <c r="BR41" s="190" t="s">
        <v>2940</v>
      </c>
      <c r="BS41" s="184" t="s">
        <v>14</v>
      </c>
      <c r="BT41" s="184" t="s">
        <v>14</v>
      </c>
      <c r="BU41" s="184">
        <v>0</v>
      </c>
      <c r="BV41" s="184">
        <v>0</v>
      </c>
      <c r="BW41" s="184" t="s">
        <v>14</v>
      </c>
      <c r="BX41" s="184" t="s">
        <v>14</v>
      </c>
      <c r="BY41" s="181">
        <v>44600</v>
      </c>
      <c r="BZ41" s="191" t="s">
        <v>2941</v>
      </c>
      <c r="CA41" s="191" t="s">
        <v>14</v>
      </c>
      <c r="CB41" s="191" t="s">
        <v>14</v>
      </c>
      <c r="CC41" s="191">
        <v>0</v>
      </c>
      <c r="CD41" s="191">
        <v>0</v>
      </c>
      <c r="CE41" s="191" t="s">
        <v>14</v>
      </c>
      <c r="CF41" s="191" t="s">
        <v>14</v>
      </c>
      <c r="CG41" s="192">
        <v>44600</v>
      </c>
      <c r="CH41" s="190" t="s">
        <v>9198</v>
      </c>
      <c r="CI41" s="191" t="e">
        <v>#N/A</v>
      </c>
      <c r="CJ41" s="191" t="e">
        <v>#N/A</v>
      </c>
      <c r="CK41" s="191" t="e">
        <v>#N/A</v>
      </c>
      <c r="CL41" s="191" t="e">
        <v>#N/A</v>
      </c>
      <c r="CM41" s="191" t="e">
        <v>#N/A</v>
      </c>
      <c r="CN41" s="191" t="e">
        <v>#N/A</v>
      </c>
      <c r="CO41" s="193" t="e">
        <v>#N/A</v>
      </c>
      <c r="CP41" s="191" t="s">
        <v>2943</v>
      </c>
      <c r="CQ41" s="184" t="s">
        <v>14</v>
      </c>
      <c r="CR41" s="184" t="s">
        <v>14</v>
      </c>
      <c r="CS41" s="184">
        <v>0</v>
      </c>
      <c r="CT41" s="184">
        <v>0</v>
      </c>
      <c r="CU41" s="184" t="s">
        <v>2942</v>
      </c>
      <c r="CV41" s="184" t="s">
        <v>14</v>
      </c>
      <c r="CW41" s="181">
        <v>44600</v>
      </c>
      <c r="CX41" s="191" t="s">
        <v>6524</v>
      </c>
      <c r="CY41" s="188">
        <v>7200000</v>
      </c>
      <c r="CZ41" s="188" t="s">
        <v>6516</v>
      </c>
      <c r="DA41" s="188" t="s">
        <v>30</v>
      </c>
      <c r="DB41" s="188">
        <v>2</v>
      </c>
      <c r="DC41" s="188" t="s">
        <v>6529</v>
      </c>
      <c r="DD41" s="188" t="s">
        <v>6517</v>
      </c>
      <c r="DE41" s="194">
        <v>44738</v>
      </c>
      <c r="DF41" s="190" t="s">
        <v>6527</v>
      </c>
      <c r="DG41" s="180">
        <v>54400000</v>
      </c>
      <c r="DH41" s="184" t="s">
        <v>6525</v>
      </c>
      <c r="DI41" s="184" t="s">
        <v>19</v>
      </c>
      <c r="DJ41" s="184">
        <v>3</v>
      </c>
      <c r="DK41" s="184" t="s">
        <v>6384</v>
      </c>
      <c r="DL41" s="184" t="s">
        <v>6526</v>
      </c>
      <c r="DM41" s="181">
        <v>44738</v>
      </c>
      <c r="DN41" s="191" t="s">
        <v>6528</v>
      </c>
      <c r="DO41" s="188">
        <v>900000</v>
      </c>
      <c r="DP41" s="191" t="s">
        <v>6516</v>
      </c>
      <c r="DQ41" s="191" t="s">
        <v>30</v>
      </c>
      <c r="DR41" s="191">
        <v>2</v>
      </c>
      <c r="DS41" s="191" t="s">
        <v>3262</v>
      </c>
      <c r="DT41" s="191" t="s">
        <v>6517</v>
      </c>
      <c r="DU41" s="192">
        <v>44738</v>
      </c>
      <c r="DV41" s="190" t="s">
        <v>6530</v>
      </c>
      <c r="DW41" s="180">
        <v>7200000</v>
      </c>
      <c r="DX41" s="184" t="s">
        <v>6516</v>
      </c>
      <c r="DY41" s="184" t="s">
        <v>30</v>
      </c>
      <c r="DZ41" s="184">
        <v>2</v>
      </c>
      <c r="EA41" s="184" t="s">
        <v>6529</v>
      </c>
      <c r="EB41" s="184" t="s">
        <v>6517</v>
      </c>
      <c r="EC41" s="181">
        <v>44738</v>
      </c>
      <c r="ED41" s="191" t="s">
        <v>6531</v>
      </c>
      <c r="EE41" s="188">
        <v>0</v>
      </c>
      <c r="EF41" s="191" t="s">
        <v>6516</v>
      </c>
      <c r="EG41" s="191" t="s">
        <v>19</v>
      </c>
      <c r="EH41" s="191">
        <v>3</v>
      </c>
      <c r="EI41" s="191" t="s">
        <v>6529</v>
      </c>
      <c r="EJ41" s="191" t="s">
        <v>6517</v>
      </c>
      <c r="EK41" s="192">
        <v>44738</v>
      </c>
      <c r="EL41" s="190" t="s">
        <v>6532</v>
      </c>
      <c r="EM41" s="180">
        <v>0</v>
      </c>
      <c r="EN41" s="184" t="s">
        <v>6516</v>
      </c>
      <c r="EO41" s="184" t="s">
        <v>19</v>
      </c>
      <c r="EP41" s="184">
        <v>3</v>
      </c>
      <c r="EQ41" s="184" t="s">
        <v>6529</v>
      </c>
      <c r="ER41" s="184" t="s">
        <v>6517</v>
      </c>
      <c r="ES41" s="181">
        <v>44738</v>
      </c>
      <c r="ET41" s="191" t="s">
        <v>6523</v>
      </c>
      <c r="EU41" s="191">
        <v>5404</v>
      </c>
      <c r="EV41" s="191" t="s">
        <v>6520</v>
      </c>
      <c r="EW41" s="191" t="s">
        <v>30</v>
      </c>
      <c r="EX41" s="191">
        <v>2</v>
      </c>
      <c r="EY41" s="191" t="s">
        <v>6349</v>
      </c>
      <c r="EZ41" s="191" t="s">
        <v>1636</v>
      </c>
      <c r="FA41" s="192">
        <v>44738</v>
      </c>
      <c r="FB41" s="190" t="s">
        <v>2945</v>
      </c>
      <c r="FC41" s="184">
        <v>3</v>
      </c>
      <c r="FD41" s="184" t="s">
        <v>14</v>
      </c>
      <c r="FE41" s="184" t="s">
        <v>30</v>
      </c>
      <c r="FF41" s="184">
        <v>2</v>
      </c>
      <c r="FG41" s="184" t="s">
        <v>2944</v>
      </c>
      <c r="FH41" s="184" t="s">
        <v>14</v>
      </c>
      <c r="FI41" s="181">
        <v>44600</v>
      </c>
      <c r="FJ41" s="190" t="s">
        <v>2946</v>
      </c>
      <c r="FK41" s="191" t="s">
        <v>14</v>
      </c>
      <c r="FL41" s="191" t="s">
        <v>14</v>
      </c>
      <c r="FM41" s="191">
        <v>0</v>
      </c>
      <c r="FN41" s="191">
        <v>0</v>
      </c>
      <c r="FO41" s="191" t="s">
        <v>14</v>
      </c>
      <c r="FP41" s="188" t="s">
        <v>14</v>
      </c>
      <c r="FQ41" s="189">
        <v>44600</v>
      </c>
      <c r="FR41" s="190" t="s">
        <v>2947</v>
      </c>
      <c r="FS41" s="184" t="s">
        <v>14</v>
      </c>
      <c r="FT41" s="184" t="s">
        <v>14</v>
      </c>
      <c r="FU41" s="184">
        <v>0</v>
      </c>
      <c r="FV41" s="184">
        <v>0</v>
      </c>
      <c r="FW41" s="184" t="s">
        <v>14</v>
      </c>
      <c r="FX41" s="184" t="s">
        <v>14</v>
      </c>
      <c r="FY41" s="181">
        <v>44600</v>
      </c>
      <c r="FZ41" s="191" t="s">
        <v>4956</v>
      </c>
      <c r="GA41" s="191">
        <v>2</v>
      </c>
      <c r="GB41" s="191" t="s">
        <v>3966</v>
      </c>
      <c r="GC41" s="191" t="s">
        <v>30</v>
      </c>
      <c r="GD41" s="191">
        <v>2</v>
      </c>
      <c r="GE41" s="191" t="s">
        <v>14</v>
      </c>
      <c r="GF41" s="191" t="s">
        <v>14</v>
      </c>
      <c r="GG41" s="192">
        <v>44695</v>
      </c>
      <c r="GH41" s="190" t="s">
        <v>4962</v>
      </c>
      <c r="GI41" s="184">
        <v>1</v>
      </c>
      <c r="GJ41" s="184" t="s">
        <v>3966</v>
      </c>
      <c r="GK41" s="184" t="s">
        <v>30</v>
      </c>
      <c r="GL41" s="184">
        <v>2</v>
      </c>
      <c r="GM41" s="184" t="s">
        <v>14</v>
      </c>
      <c r="GN41" s="184" t="s">
        <v>14</v>
      </c>
      <c r="GO41" s="181">
        <v>44695</v>
      </c>
      <c r="GP41" s="191" t="s">
        <v>4957</v>
      </c>
      <c r="GQ41" s="191">
        <v>1</v>
      </c>
      <c r="GR41" s="191" t="s">
        <v>3966</v>
      </c>
      <c r="GS41" s="191" t="s">
        <v>30</v>
      </c>
      <c r="GT41" s="191">
        <v>2</v>
      </c>
      <c r="GU41" s="191" t="s">
        <v>14</v>
      </c>
      <c r="GV41" s="191" t="s">
        <v>14</v>
      </c>
      <c r="GW41" s="192">
        <v>44695</v>
      </c>
      <c r="GX41" s="190" t="s">
        <v>4963</v>
      </c>
      <c r="GY41" s="184">
        <v>0</v>
      </c>
      <c r="GZ41" s="184" t="s">
        <v>3966</v>
      </c>
      <c r="HA41" s="184" t="s">
        <v>30</v>
      </c>
      <c r="HB41" s="184">
        <v>2</v>
      </c>
      <c r="HC41" s="184" t="s">
        <v>14</v>
      </c>
      <c r="HD41" s="184" t="s">
        <v>14</v>
      </c>
      <c r="HE41" s="181">
        <v>44695</v>
      </c>
      <c r="HF41" s="191" t="s">
        <v>4955</v>
      </c>
      <c r="HG41" s="191">
        <v>0</v>
      </c>
      <c r="HH41" s="191" t="s">
        <v>3966</v>
      </c>
      <c r="HI41" s="191" t="s">
        <v>30</v>
      </c>
      <c r="HJ41" s="191">
        <v>2</v>
      </c>
      <c r="HK41" s="191" t="s">
        <v>14</v>
      </c>
      <c r="HL41" s="191" t="s">
        <v>14</v>
      </c>
      <c r="HM41" s="192">
        <v>44695</v>
      </c>
      <c r="HN41" s="190" t="s">
        <v>4961</v>
      </c>
      <c r="HO41" s="184">
        <v>1</v>
      </c>
      <c r="HP41" s="184" t="s">
        <v>3966</v>
      </c>
      <c r="HQ41" s="184" t="s">
        <v>30</v>
      </c>
      <c r="HR41" s="184">
        <v>2</v>
      </c>
      <c r="HS41" s="184" t="s">
        <v>14</v>
      </c>
      <c r="HT41" s="184" t="s">
        <v>14</v>
      </c>
      <c r="HU41" s="181">
        <v>44695</v>
      </c>
      <c r="HV41" s="191" t="s">
        <v>4958</v>
      </c>
      <c r="HW41" s="191">
        <v>3</v>
      </c>
      <c r="HX41" s="191" t="s">
        <v>3966</v>
      </c>
      <c r="HY41" s="191" t="s">
        <v>30</v>
      </c>
      <c r="HZ41" s="191">
        <v>2</v>
      </c>
      <c r="IA41" s="191" t="s">
        <v>14</v>
      </c>
      <c r="IB41" s="191" t="s">
        <v>14</v>
      </c>
      <c r="IC41" s="192">
        <v>44695</v>
      </c>
      <c r="ID41" s="190" t="s">
        <v>4960</v>
      </c>
      <c r="IE41" s="184">
        <v>3</v>
      </c>
      <c r="IF41" s="184" t="s">
        <v>3966</v>
      </c>
      <c r="IG41" s="184" t="s">
        <v>30</v>
      </c>
      <c r="IH41" s="184">
        <v>2</v>
      </c>
      <c r="II41" s="184" t="s">
        <v>14</v>
      </c>
      <c r="IJ41" s="184" t="s">
        <v>14</v>
      </c>
      <c r="IK41" s="181">
        <v>44695</v>
      </c>
      <c r="IL41" s="191" t="s">
        <v>4959</v>
      </c>
      <c r="IM41" s="191">
        <v>2</v>
      </c>
      <c r="IN41" s="191" t="s">
        <v>3966</v>
      </c>
      <c r="IO41" s="191" t="s">
        <v>30</v>
      </c>
      <c r="IP41" s="191">
        <v>2</v>
      </c>
      <c r="IQ41" s="191" t="s">
        <v>14</v>
      </c>
      <c r="IR41" s="191" t="s">
        <v>14</v>
      </c>
      <c r="IS41" s="192">
        <v>44695</v>
      </c>
    </row>
    <row r="42" spans="1:253" s="285" customFormat="1" ht="13" customHeight="1" x14ac:dyDescent="0.25">
      <c r="A42" s="285" t="s">
        <v>133</v>
      </c>
      <c r="B42" s="285" t="s">
        <v>8646</v>
      </c>
      <c r="C42" s="285" t="s">
        <v>134</v>
      </c>
      <c r="D42" s="285" t="s">
        <v>135</v>
      </c>
      <c r="E42" s="285" t="s">
        <v>8162</v>
      </c>
      <c r="F42" s="285" t="s">
        <v>2384</v>
      </c>
      <c r="G42" s="179">
        <v>10893000</v>
      </c>
      <c r="H42" s="180" t="s">
        <v>2381</v>
      </c>
      <c r="I42" s="180" t="s">
        <v>61</v>
      </c>
      <c r="J42" s="180">
        <v>1</v>
      </c>
      <c r="K42" s="180" t="s">
        <v>2383</v>
      </c>
      <c r="L42" s="180" t="s">
        <v>2382</v>
      </c>
      <c r="M42" s="181">
        <v>44454</v>
      </c>
      <c r="N42" s="190" t="s">
        <v>925</v>
      </c>
      <c r="O42" s="182">
        <v>3364.07</v>
      </c>
      <c r="P42" s="182" t="s">
        <v>922</v>
      </c>
      <c r="Q42" s="182" t="s">
        <v>30</v>
      </c>
      <c r="R42" s="182">
        <v>2</v>
      </c>
      <c r="S42" s="182" t="s">
        <v>924</v>
      </c>
      <c r="T42" s="182" t="s">
        <v>923</v>
      </c>
      <c r="U42" s="183">
        <v>43585</v>
      </c>
      <c r="V42" s="190" t="s">
        <v>3858</v>
      </c>
      <c r="W42" s="180">
        <v>411000</v>
      </c>
      <c r="X42" s="180" t="s">
        <v>3855</v>
      </c>
      <c r="Y42" s="180" t="s">
        <v>30</v>
      </c>
      <c r="Z42" s="180">
        <v>2</v>
      </c>
      <c r="AA42" s="180" t="s">
        <v>3857</v>
      </c>
      <c r="AB42" s="180" t="s">
        <v>3856</v>
      </c>
      <c r="AC42" s="181">
        <v>44671</v>
      </c>
      <c r="AD42" s="190" t="s">
        <v>3860</v>
      </c>
      <c r="AE42" s="188">
        <v>166000</v>
      </c>
      <c r="AF42" s="188" t="s">
        <v>3855</v>
      </c>
      <c r="AG42" s="188" t="s">
        <v>30</v>
      </c>
      <c r="AH42" s="188">
        <v>2</v>
      </c>
      <c r="AI42" s="188" t="s">
        <v>3859</v>
      </c>
      <c r="AJ42" s="188" t="s">
        <v>3856</v>
      </c>
      <c r="AK42" s="189">
        <v>44671</v>
      </c>
      <c r="AL42" s="190" t="s">
        <v>3862</v>
      </c>
      <c r="AM42" s="180">
        <v>166000</v>
      </c>
      <c r="AN42" s="180" t="s">
        <v>3855</v>
      </c>
      <c r="AO42" s="180" t="s">
        <v>30</v>
      </c>
      <c r="AP42" s="180">
        <v>2</v>
      </c>
      <c r="AQ42" s="180" t="s">
        <v>3861</v>
      </c>
      <c r="AR42" s="180" t="s">
        <v>3856</v>
      </c>
      <c r="AS42" s="181">
        <v>44671</v>
      </c>
      <c r="AT42" s="191" t="s">
        <v>921</v>
      </c>
      <c r="AU42" s="188">
        <v>0</v>
      </c>
      <c r="AV42" s="188" t="s">
        <v>14</v>
      </c>
      <c r="AW42" s="188" t="s">
        <v>14</v>
      </c>
      <c r="AX42" s="188" t="s">
        <v>14</v>
      </c>
      <c r="AY42" s="188" t="s">
        <v>14</v>
      </c>
      <c r="AZ42" s="188" t="s">
        <v>14</v>
      </c>
      <c r="BA42" s="189">
        <v>43585</v>
      </c>
      <c r="BB42" s="190" t="s">
        <v>141</v>
      </c>
      <c r="BC42" s="180" t="s">
        <v>14</v>
      </c>
      <c r="BD42" s="180">
        <v>0</v>
      </c>
      <c r="BE42" s="180" t="s">
        <v>14</v>
      </c>
      <c r="BF42" s="180" t="s">
        <v>14</v>
      </c>
      <c r="BG42" s="180">
        <v>0</v>
      </c>
      <c r="BH42" s="180">
        <v>0</v>
      </c>
      <c r="BI42" s="181">
        <v>43501</v>
      </c>
      <c r="BJ42" s="191" t="s">
        <v>3865</v>
      </c>
      <c r="BK42" s="191">
        <v>88</v>
      </c>
      <c r="BL42" s="191" t="s">
        <v>3863</v>
      </c>
      <c r="BM42" s="191" t="s">
        <v>19</v>
      </c>
      <c r="BN42" s="191">
        <v>3</v>
      </c>
      <c r="BO42" s="191" t="s">
        <v>3864</v>
      </c>
      <c r="BP42" s="188" t="s">
        <v>1553</v>
      </c>
      <c r="BQ42" s="192">
        <v>44671</v>
      </c>
      <c r="BR42" s="190" t="s">
        <v>136</v>
      </c>
      <c r="BS42" s="184" t="s">
        <v>14</v>
      </c>
      <c r="BT42" s="184">
        <v>0</v>
      </c>
      <c r="BU42" s="184" t="s">
        <v>14</v>
      </c>
      <c r="BV42" s="184" t="s">
        <v>14</v>
      </c>
      <c r="BW42" s="184">
        <v>0</v>
      </c>
      <c r="BX42" s="184">
        <v>0</v>
      </c>
      <c r="BY42" s="181">
        <v>43501</v>
      </c>
      <c r="BZ42" s="191" t="s">
        <v>137</v>
      </c>
      <c r="CA42" s="191" t="s">
        <v>14</v>
      </c>
      <c r="CB42" s="191">
        <v>0</v>
      </c>
      <c r="CC42" s="191" t="s">
        <v>14</v>
      </c>
      <c r="CD42" s="191" t="s">
        <v>14</v>
      </c>
      <c r="CE42" s="191">
        <v>0</v>
      </c>
      <c r="CF42" s="191">
        <v>0</v>
      </c>
      <c r="CG42" s="192">
        <v>43501</v>
      </c>
      <c r="CH42" s="190" t="s">
        <v>9199</v>
      </c>
      <c r="CI42" s="191" t="e">
        <v>#N/A</v>
      </c>
      <c r="CJ42" s="191" t="e">
        <v>#N/A</v>
      </c>
      <c r="CK42" s="191" t="e">
        <v>#N/A</v>
      </c>
      <c r="CL42" s="191" t="e">
        <v>#N/A</v>
      </c>
      <c r="CM42" s="191" t="e">
        <v>#N/A</v>
      </c>
      <c r="CN42" s="191" t="e">
        <v>#N/A</v>
      </c>
      <c r="CO42" s="193" t="e">
        <v>#N/A</v>
      </c>
      <c r="CP42" s="191" t="s">
        <v>140</v>
      </c>
      <c r="CQ42" s="184" t="s">
        <v>14</v>
      </c>
      <c r="CR42" s="184">
        <v>0</v>
      </c>
      <c r="CS42" s="184" t="s">
        <v>14</v>
      </c>
      <c r="CT42" s="184" t="s">
        <v>14</v>
      </c>
      <c r="CU42" s="184">
        <v>0</v>
      </c>
      <c r="CV42" s="184">
        <v>0</v>
      </c>
      <c r="CW42" s="181">
        <v>43501</v>
      </c>
      <c r="CX42" s="191" t="s">
        <v>3870</v>
      </c>
      <c r="CY42" s="188">
        <v>19000</v>
      </c>
      <c r="CZ42" s="188" t="s">
        <v>3867</v>
      </c>
      <c r="DA42" s="188" t="s">
        <v>19</v>
      </c>
      <c r="DB42" s="188">
        <v>3</v>
      </c>
      <c r="DC42" s="188" t="s">
        <v>3869</v>
      </c>
      <c r="DD42" s="188" t="s">
        <v>3868</v>
      </c>
      <c r="DE42" s="194">
        <v>44671</v>
      </c>
      <c r="DF42" s="190" t="s">
        <v>3871</v>
      </c>
      <c r="DG42" s="180">
        <v>245000</v>
      </c>
      <c r="DH42" s="184" t="s">
        <v>3867</v>
      </c>
      <c r="DI42" s="184" t="s">
        <v>19</v>
      </c>
      <c r="DJ42" s="184">
        <v>3</v>
      </c>
      <c r="DK42" s="184" t="s">
        <v>3869</v>
      </c>
      <c r="DL42" s="184" t="s">
        <v>3868</v>
      </c>
      <c r="DM42" s="181">
        <v>44671</v>
      </c>
      <c r="DN42" s="191" t="s">
        <v>3872</v>
      </c>
      <c r="DO42" s="188">
        <v>147000</v>
      </c>
      <c r="DP42" s="191" t="s">
        <v>3867</v>
      </c>
      <c r="DQ42" s="191" t="s">
        <v>19</v>
      </c>
      <c r="DR42" s="191">
        <v>3</v>
      </c>
      <c r="DS42" s="191" t="s">
        <v>3869</v>
      </c>
      <c r="DT42" s="191" t="s">
        <v>3868</v>
      </c>
      <c r="DU42" s="192">
        <v>44671</v>
      </c>
      <c r="DV42" s="190" t="s">
        <v>3873</v>
      </c>
      <c r="DW42" s="180">
        <v>19000</v>
      </c>
      <c r="DX42" s="184" t="s">
        <v>3867</v>
      </c>
      <c r="DY42" s="184" t="s">
        <v>19</v>
      </c>
      <c r="DZ42" s="184">
        <v>3</v>
      </c>
      <c r="EA42" s="184" t="s">
        <v>3869</v>
      </c>
      <c r="EB42" s="184" t="s">
        <v>3868</v>
      </c>
      <c r="EC42" s="181">
        <v>44671</v>
      </c>
      <c r="ED42" s="191" t="s">
        <v>3874</v>
      </c>
      <c r="EE42" s="188">
        <v>0</v>
      </c>
      <c r="EF42" s="191" t="s">
        <v>3867</v>
      </c>
      <c r="EG42" s="191" t="s">
        <v>19</v>
      </c>
      <c r="EH42" s="191">
        <v>3</v>
      </c>
      <c r="EI42" s="191" t="s">
        <v>3869</v>
      </c>
      <c r="EJ42" s="191" t="s">
        <v>3868</v>
      </c>
      <c r="EK42" s="192">
        <v>44671</v>
      </c>
      <c r="EL42" s="190" t="s">
        <v>3875</v>
      </c>
      <c r="EM42" s="180">
        <v>0</v>
      </c>
      <c r="EN42" s="184" t="s">
        <v>3867</v>
      </c>
      <c r="EO42" s="184" t="s">
        <v>19</v>
      </c>
      <c r="EP42" s="184">
        <v>3</v>
      </c>
      <c r="EQ42" s="184" t="s">
        <v>3869</v>
      </c>
      <c r="ER42" s="184" t="s">
        <v>3868</v>
      </c>
      <c r="ES42" s="181">
        <v>44671</v>
      </c>
      <c r="ET42" s="191" t="s">
        <v>3866</v>
      </c>
      <c r="EU42" s="191">
        <v>88</v>
      </c>
      <c r="EV42" s="191" t="s">
        <v>3863</v>
      </c>
      <c r="EW42" s="191" t="s">
        <v>19</v>
      </c>
      <c r="EX42" s="191">
        <v>3</v>
      </c>
      <c r="EY42" s="191" t="s">
        <v>3864</v>
      </c>
      <c r="EZ42" s="191" t="s">
        <v>1553</v>
      </c>
      <c r="FA42" s="192">
        <v>44671</v>
      </c>
      <c r="FB42" s="190" t="s">
        <v>139</v>
      </c>
      <c r="FC42" s="184">
        <v>2</v>
      </c>
      <c r="FD42" s="184">
        <v>0</v>
      </c>
      <c r="FE42" s="184" t="s">
        <v>30</v>
      </c>
      <c r="FF42" s="184">
        <v>2</v>
      </c>
      <c r="FG42" s="184" t="s">
        <v>138</v>
      </c>
      <c r="FH42" s="184">
        <v>0</v>
      </c>
      <c r="FI42" s="181">
        <v>43501</v>
      </c>
      <c r="FJ42" s="190" t="s">
        <v>142</v>
      </c>
      <c r="FK42" s="191" t="s">
        <v>14</v>
      </c>
      <c r="FL42" s="191">
        <v>0</v>
      </c>
      <c r="FM42" s="191" t="s">
        <v>14</v>
      </c>
      <c r="FN42" s="191" t="s">
        <v>14</v>
      </c>
      <c r="FO42" s="191">
        <v>0</v>
      </c>
      <c r="FP42" s="188">
        <v>0</v>
      </c>
      <c r="FQ42" s="189">
        <v>43501</v>
      </c>
      <c r="FR42" s="190" t="s">
        <v>143</v>
      </c>
      <c r="FS42" s="184" t="s">
        <v>14</v>
      </c>
      <c r="FT42" s="184">
        <v>0</v>
      </c>
      <c r="FU42" s="184" t="s">
        <v>14</v>
      </c>
      <c r="FV42" s="184" t="s">
        <v>14</v>
      </c>
      <c r="FW42" s="184">
        <v>0</v>
      </c>
      <c r="FX42" s="184">
        <v>0</v>
      </c>
      <c r="FY42" s="181">
        <v>43501</v>
      </c>
      <c r="FZ42" s="191" t="s">
        <v>4071</v>
      </c>
      <c r="GA42" s="191">
        <v>0</v>
      </c>
      <c r="GB42" s="191" t="s">
        <v>3966</v>
      </c>
      <c r="GC42" s="191" t="s">
        <v>30</v>
      </c>
      <c r="GD42" s="191">
        <v>2</v>
      </c>
      <c r="GE42" s="191" t="s">
        <v>14</v>
      </c>
      <c r="GF42" s="191" t="s">
        <v>14</v>
      </c>
      <c r="GG42" s="192">
        <v>44677</v>
      </c>
      <c r="GH42" s="190" t="s">
        <v>4077</v>
      </c>
      <c r="GI42" s="184">
        <v>0</v>
      </c>
      <c r="GJ42" s="184" t="s">
        <v>3966</v>
      </c>
      <c r="GK42" s="184" t="s">
        <v>30</v>
      </c>
      <c r="GL42" s="184">
        <v>2</v>
      </c>
      <c r="GM42" s="184" t="s">
        <v>14</v>
      </c>
      <c r="GN42" s="184" t="s">
        <v>14</v>
      </c>
      <c r="GO42" s="181">
        <v>44677</v>
      </c>
      <c r="GP42" s="191" t="s">
        <v>4072</v>
      </c>
      <c r="GQ42" s="191">
        <v>1</v>
      </c>
      <c r="GR42" s="191" t="s">
        <v>3966</v>
      </c>
      <c r="GS42" s="191" t="s">
        <v>30</v>
      </c>
      <c r="GT42" s="191">
        <v>2</v>
      </c>
      <c r="GU42" s="191" t="s">
        <v>14</v>
      </c>
      <c r="GV42" s="191" t="s">
        <v>14</v>
      </c>
      <c r="GW42" s="192">
        <v>44677</v>
      </c>
      <c r="GX42" s="190" t="s">
        <v>4078</v>
      </c>
      <c r="GY42" s="184">
        <v>0</v>
      </c>
      <c r="GZ42" s="184" t="s">
        <v>3966</v>
      </c>
      <c r="HA42" s="184" t="s">
        <v>30</v>
      </c>
      <c r="HB42" s="184">
        <v>2</v>
      </c>
      <c r="HC42" s="184" t="s">
        <v>14</v>
      </c>
      <c r="HD42" s="184" t="s">
        <v>14</v>
      </c>
      <c r="HE42" s="181">
        <v>44677</v>
      </c>
      <c r="HF42" s="191" t="s">
        <v>4070</v>
      </c>
      <c r="HG42" s="191">
        <v>2</v>
      </c>
      <c r="HH42" s="191" t="s">
        <v>3966</v>
      </c>
      <c r="HI42" s="191" t="s">
        <v>30</v>
      </c>
      <c r="HJ42" s="191">
        <v>2</v>
      </c>
      <c r="HK42" s="191" t="s">
        <v>14</v>
      </c>
      <c r="HL42" s="191" t="s">
        <v>14</v>
      </c>
      <c r="HM42" s="192">
        <v>44677</v>
      </c>
      <c r="HN42" s="190" t="s">
        <v>4076</v>
      </c>
      <c r="HO42" s="184">
        <v>0</v>
      </c>
      <c r="HP42" s="184" t="s">
        <v>3966</v>
      </c>
      <c r="HQ42" s="184" t="s">
        <v>30</v>
      </c>
      <c r="HR42" s="184">
        <v>2</v>
      </c>
      <c r="HS42" s="184" t="s">
        <v>14</v>
      </c>
      <c r="HT42" s="184" t="s">
        <v>14</v>
      </c>
      <c r="HU42" s="181">
        <v>44677</v>
      </c>
      <c r="HV42" s="191" t="s">
        <v>4073</v>
      </c>
      <c r="HW42" s="191">
        <v>0</v>
      </c>
      <c r="HX42" s="191" t="s">
        <v>3966</v>
      </c>
      <c r="HY42" s="191" t="s">
        <v>30</v>
      </c>
      <c r="HZ42" s="191">
        <v>2</v>
      </c>
      <c r="IA42" s="191" t="s">
        <v>14</v>
      </c>
      <c r="IB42" s="191" t="s">
        <v>14</v>
      </c>
      <c r="IC42" s="192">
        <v>44677</v>
      </c>
      <c r="ID42" s="190" t="s">
        <v>4075</v>
      </c>
      <c r="IE42" s="184">
        <v>0</v>
      </c>
      <c r="IF42" s="184" t="s">
        <v>3966</v>
      </c>
      <c r="IG42" s="184" t="s">
        <v>30</v>
      </c>
      <c r="IH42" s="184">
        <v>2</v>
      </c>
      <c r="II42" s="184" t="s">
        <v>14</v>
      </c>
      <c r="IJ42" s="184" t="s">
        <v>14</v>
      </c>
      <c r="IK42" s="181">
        <v>44677</v>
      </c>
      <c r="IL42" s="191" t="s">
        <v>4074</v>
      </c>
      <c r="IM42" s="191">
        <v>0</v>
      </c>
      <c r="IN42" s="191" t="s">
        <v>3966</v>
      </c>
      <c r="IO42" s="191" t="s">
        <v>30</v>
      </c>
      <c r="IP42" s="191">
        <v>2</v>
      </c>
      <c r="IQ42" s="191" t="s">
        <v>14</v>
      </c>
      <c r="IR42" s="191" t="s">
        <v>14</v>
      </c>
      <c r="IS42" s="192">
        <v>44677</v>
      </c>
    </row>
    <row r="43" spans="1:253" s="285" customFormat="1" ht="13" customHeight="1" x14ac:dyDescent="0.25">
      <c r="A43" s="285" t="s">
        <v>4291</v>
      </c>
      <c r="B43" s="285" t="s">
        <v>8608</v>
      </c>
      <c r="C43" s="285" t="s">
        <v>4292</v>
      </c>
      <c r="D43" s="285" t="s">
        <v>4293</v>
      </c>
      <c r="E43" s="285" t="s">
        <v>8165</v>
      </c>
      <c r="F43" s="285" t="s">
        <v>7275</v>
      </c>
      <c r="G43" s="179">
        <v>17100000</v>
      </c>
      <c r="H43" s="180" t="s">
        <v>6963</v>
      </c>
      <c r="I43" s="180" t="s">
        <v>30</v>
      </c>
      <c r="J43" s="180">
        <v>2</v>
      </c>
      <c r="K43" s="180" t="s">
        <v>7274</v>
      </c>
      <c r="L43" s="180" t="s">
        <v>7027</v>
      </c>
      <c r="M43" s="181">
        <v>44741</v>
      </c>
      <c r="N43" s="190" t="s">
        <v>7278</v>
      </c>
      <c r="O43" s="182">
        <v>107160</v>
      </c>
      <c r="P43" s="182" t="s">
        <v>5719</v>
      </c>
      <c r="Q43" s="182" t="s">
        <v>30</v>
      </c>
      <c r="R43" s="182">
        <v>2</v>
      </c>
      <c r="S43" s="182" t="s">
        <v>7277</v>
      </c>
      <c r="T43" s="182" t="s">
        <v>7276</v>
      </c>
      <c r="U43" s="183">
        <v>44741</v>
      </c>
      <c r="V43" s="190" t="s">
        <v>7279</v>
      </c>
      <c r="W43" s="180">
        <v>17100000</v>
      </c>
      <c r="X43" s="180" t="s">
        <v>6963</v>
      </c>
      <c r="Y43" s="180" t="s">
        <v>30</v>
      </c>
      <c r="Z43" s="180">
        <v>2</v>
      </c>
      <c r="AA43" s="180" t="s">
        <v>7274</v>
      </c>
      <c r="AB43" s="180" t="s">
        <v>7027</v>
      </c>
      <c r="AC43" s="181">
        <v>44741</v>
      </c>
      <c r="AD43" s="190" t="s">
        <v>7284</v>
      </c>
      <c r="AE43" s="188">
        <v>5700000</v>
      </c>
      <c r="AF43" s="188" t="s">
        <v>6963</v>
      </c>
      <c r="AG43" s="188" t="s">
        <v>30</v>
      </c>
      <c r="AH43" s="188">
        <v>2</v>
      </c>
      <c r="AI43" s="188" t="s">
        <v>6999</v>
      </c>
      <c r="AJ43" s="188" t="s">
        <v>7027</v>
      </c>
      <c r="AK43" s="189">
        <v>44741</v>
      </c>
      <c r="AL43" s="190" t="s">
        <v>7287</v>
      </c>
      <c r="AM43" s="180">
        <v>242000</v>
      </c>
      <c r="AN43" s="180" t="s">
        <v>6963</v>
      </c>
      <c r="AO43" s="180" t="s">
        <v>30</v>
      </c>
      <c r="AP43" s="180">
        <v>2</v>
      </c>
      <c r="AQ43" s="180" t="s">
        <v>7286</v>
      </c>
      <c r="AR43" s="180" t="s">
        <v>7285</v>
      </c>
      <c r="AS43" s="181">
        <v>44741</v>
      </c>
      <c r="AT43" s="191" t="s">
        <v>7288</v>
      </c>
      <c r="AU43" s="188" t="s">
        <v>14</v>
      </c>
      <c r="AV43" s="188" t="s">
        <v>1108</v>
      </c>
      <c r="AW43" s="188" t="s">
        <v>14</v>
      </c>
      <c r="AX43" s="188" t="s">
        <v>14</v>
      </c>
      <c r="AY43" s="188" t="s">
        <v>6444</v>
      </c>
      <c r="AZ43" s="188" t="s">
        <v>1108</v>
      </c>
      <c r="BA43" s="189">
        <v>44741</v>
      </c>
      <c r="BB43" s="190" t="s">
        <v>7331</v>
      </c>
      <c r="BC43" s="180">
        <v>7505</v>
      </c>
      <c r="BD43" s="180" t="s">
        <v>7328</v>
      </c>
      <c r="BE43" s="180" t="s">
        <v>30</v>
      </c>
      <c r="BF43" s="180">
        <v>2</v>
      </c>
      <c r="BG43" s="180" t="s">
        <v>7330</v>
      </c>
      <c r="BH43" s="180" t="s">
        <v>7329</v>
      </c>
      <c r="BI43" s="181">
        <v>44741</v>
      </c>
      <c r="BJ43" s="191" t="s">
        <v>7290</v>
      </c>
      <c r="BK43" s="191">
        <v>553</v>
      </c>
      <c r="BL43" s="191" t="s">
        <v>7041</v>
      </c>
      <c r="BM43" s="191" t="s">
        <v>30</v>
      </c>
      <c r="BN43" s="191">
        <v>2</v>
      </c>
      <c r="BO43" s="191" t="s">
        <v>7289</v>
      </c>
      <c r="BP43" s="188" t="s">
        <v>1995</v>
      </c>
      <c r="BQ43" s="192">
        <v>44741</v>
      </c>
      <c r="BR43" s="190" t="s">
        <v>7352</v>
      </c>
      <c r="BS43" s="184">
        <v>56769</v>
      </c>
      <c r="BT43" s="184" t="s">
        <v>6963</v>
      </c>
      <c r="BU43" s="184" t="s">
        <v>30</v>
      </c>
      <c r="BV43" s="184">
        <v>2</v>
      </c>
      <c r="BW43" s="184" t="s">
        <v>7351</v>
      </c>
      <c r="BX43" s="184" t="s">
        <v>7285</v>
      </c>
      <c r="BY43" s="181">
        <v>44741</v>
      </c>
      <c r="BZ43" s="191" t="s">
        <v>7354</v>
      </c>
      <c r="CA43" s="191">
        <v>33</v>
      </c>
      <c r="CB43" s="191" t="s">
        <v>6963</v>
      </c>
      <c r="CC43" s="191" t="s">
        <v>30</v>
      </c>
      <c r="CD43" s="191">
        <v>2</v>
      </c>
      <c r="CE43" s="191" t="s">
        <v>7353</v>
      </c>
      <c r="CF43" s="191" t="s">
        <v>7285</v>
      </c>
      <c r="CG43" s="192">
        <v>44741</v>
      </c>
      <c r="CH43" s="190" t="s">
        <v>9200</v>
      </c>
      <c r="CI43" s="191" t="e">
        <v>#N/A</v>
      </c>
      <c r="CJ43" s="191" t="e">
        <v>#N/A</v>
      </c>
      <c r="CK43" s="191" t="e">
        <v>#N/A</v>
      </c>
      <c r="CL43" s="191" t="e">
        <v>#N/A</v>
      </c>
      <c r="CM43" s="191" t="e">
        <v>#N/A</v>
      </c>
      <c r="CN43" s="191" t="e">
        <v>#N/A</v>
      </c>
      <c r="CO43" s="193" t="e">
        <v>#N/A</v>
      </c>
      <c r="CP43" s="191" t="s">
        <v>7356</v>
      </c>
      <c r="CQ43" s="184">
        <v>367600000</v>
      </c>
      <c r="CR43" s="184" t="s">
        <v>6963</v>
      </c>
      <c r="CS43" s="184" t="s">
        <v>30</v>
      </c>
      <c r="CT43" s="184">
        <v>2</v>
      </c>
      <c r="CU43" s="184" t="s">
        <v>7355</v>
      </c>
      <c r="CV43" s="184" t="s">
        <v>7285</v>
      </c>
      <c r="CW43" s="181">
        <v>44741</v>
      </c>
      <c r="CX43" s="191" t="s">
        <v>7292</v>
      </c>
      <c r="CY43" s="188">
        <v>3800000</v>
      </c>
      <c r="CZ43" s="188" t="s">
        <v>6963</v>
      </c>
      <c r="DA43" s="188" t="s">
        <v>30</v>
      </c>
      <c r="DB43" s="188">
        <v>2</v>
      </c>
      <c r="DC43" s="188" t="s">
        <v>7221</v>
      </c>
      <c r="DD43" s="188" t="s">
        <v>7285</v>
      </c>
      <c r="DE43" s="194">
        <v>44741</v>
      </c>
      <c r="DF43" s="190" t="s">
        <v>7293</v>
      </c>
      <c r="DG43" s="180">
        <v>11400000</v>
      </c>
      <c r="DH43" s="184" t="s">
        <v>6963</v>
      </c>
      <c r="DI43" s="184" t="s">
        <v>30</v>
      </c>
      <c r="DJ43" s="184">
        <v>2</v>
      </c>
      <c r="DK43" s="184" t="s">
        <v>6456</v>
      </c>
      <c r="DL43" s="184" t="s">
        <v>7285</v>
      </c>
      <c r="DM43" s="181">
        <v>44741</v>
      </c>
      <c r="DN43" s="191" t="s">
        <v>7294</v>
      </c>
      <c r="DO43" s="188">
        <v>1900000</v>
      </c>
      <c r="DP43" s="191" t="s">
        <v>6963</v>
      </c>
      <c r="DQ43" s="191" t="s">
        <v>30</v>
      </c>
      <c r="DR43" s="191">
        <v>2</v>
      </c>
      <c r="DS43" s="191" t="s">
        <v>6494</v>
      </c>
      <c r="DT43" s="191" t="s">
        <v>7285</v>
      </c>
      <c r="DU43" s="192">
        <v>44741</v>
      </c>
      <c r="DV43" s="190" t="s">
        <v>7295</v>
      </c>
      <c r="DW43" s="180">
        <v>3800000</v>
      </c>
      <c r="DX43" s="184" t="s">
        <v>6963</v>
      </c>
      <c r="DY43" s="184" t="s">
        <v>30</v>
      </c>
      <c r="DZ43" s="184">
        <v>2</v>
      </c>
      <c r="EA43" s="184" t="s">
        <v>7221</v>
      </c>
      <c r="EB43" s="184" t="s">
        <v>7285</v>
      </c>
      <c r="EC43" s="181">
        <v>44741</v>
      </c>
      <c r="ED43" s="191" t="s">
        <v>7300</v>
      </c>
      <c r="EE43" s="188">
        <v>0</v>
      </c>
      <c r="EF43" s="191" t="s">
        <v>14</v>
      </c>
      <c r="EG43" s="191" t="s">
        <v>14</v>
      </c>
      <c r="EH43" s="191" t="s">
        <v>14</v>
      </c>
      <c r="EI43" s="191" t="s">
        <v>6462</v>
      </c>
      <c r="EJ43" s="191" t="s">
        <v>14</v>
      </c>
      <c r="EK43" s="192">
        <v>44741</v>
      </c>
      <c r="EL43" s="190" t="s">
        <v>7301</v>
      </c>
      <c r="EM43" s="180">
        <v>0</v>
      </c>
      <c r="EN43" s="184" t="s">
        <v>14</v>
      </c>
      <c r="EO43" s="184" t="s">
        <v>14</v>
      </c>
      <c r="EP43" s="184" t="s">
        <v>14</v>
      </c>
      <c r="EQ43" s="184" t="s">
        <v>6499</v>
      </c>
      <c r="ER43" s="184" t="s">
        <v>14</v>
      </c>
      <c r="ES43" s="181">
        <v>44741</v>
      </c>
      <c r="ET43" s="191" t="s">
        <v>7291</v>
      </c>
      <c r="EU43" s="191">
        <v>553</v>
      </c>
      <c r="EV43" s="191" t="s">
        <v>7041</v>
      </c>
      <c r="EW43" s="191" t="s">
        <v>30</v>
      </c>
      <c r="EX43" s="191">
        <v>2</v>
      </c>
      <c r="EY43" s="191" t="s">
        <v>7289</v>
      </c>
      <c r="EZ43" s="191" t="s">
        <v>1995</v>
      </c>
      <c r="FA43" s="192">
        <v>44741</v>
      </c>
      <c r="FB43" s="190" t="s">
        <v>7303</v>
      </c>
      <c r="FC43" s="184">
        <v>5</v>
      </c>
      <c r="FD43" s="184" t="s">
        <v>6963</v>
      </c>
      <c r="FE43" s="184" t="s">
        <v>30</v>
      </c>
      <c r="FF43" s="184">
        <v>2</v>
      </c>
      <c r="FG43" s="184" t="s">
        <v>7302</v>
      </c>
      <c r="FH43" s="184" t="s">
        <v>7285</v>
      </c>
      <c r="FI43" s="181">
        <v>44741</v>
      </c>
      <c r="FJ43" s="190" t="s">
        <v>7304</v>
      </c>
      <c r="FK43" s="191" t="s">
        <v>14</v>
      </c>
      <c r="FL43" s="191" t="s">
        <v>14</v>
      </c>
      <c r="FM43" s="191" t="s">
        <v>14</v>
      </c>
      <c r="FN43" s="191" t="s">
        <v>14</v>
      </c>
      <c r="FO43" s="191" t="s">
        <v>6502</v>
      </c>
      <c r="FP43" s="188" t="s">
        <v>14</v>
      </c>
      <c r="FQ43" s="189">
        <v>44741</v>
      </c>
      <c r="FR43" s="190" t="s">
        <v>7305</v>
      </c>
      <c r="FS43" s="184" t="s">
        <v>14</v>
      </c>
      <c r="FT43" s="184" t="s">
        <v>14</v>
      </c>
      <c r="FU43" s="184" t="s">
        <v>14</v>
      </c>
      <c r="FV43" s="184" t="s">
        <v>14</v>
      </c>
      <c r="FW43" s="184" t="s">
        <v>5941</v>
      </c>
      <c r="FX43" s="184" t="s">
        <v>14</v>
      </c>
      <c r="FY43" s="181">
        <v>44741</v>
      </c>
      <c r="FZ43" s="191" t="s">
        <v>4295</v>
      </c>
      <c r="GA43" s="191">
        <v>0</v>
      </c>
      <c r="GB43" s="191" t="s">
        <v>3966</v>
      </c>
      <c r="GC43" s="191" t="s">
        <v>30</v>
      </c>
      <c r="GD43" s="191">
        <v>2</v>
      </c>
      <c r="GE43" s="191" t="s">
        <v>14</v>
      </c>
      <c r="GF43" s="191" t="s">
        <v>14</v>
      </c>
      <c r="GG43" s="192">
        <v>44686</v>
      </c>
      <c r="GH43" s="190" t="s">
        <v>4301</v>
      </c>
      <c r="GI43" s="184">
        <v>1</v>
      </c>
      <c r="GJ43" s="184" t="s">
        <v>3966</v>
      </c>
      <c r="GK43" s="184" t="s">
        <v>30</v>
      </c>
      <c r="GL43" s="184">
        <v>2</v>
      </c>
      <c r="GM43" s="184" t="s">
        <v>14</v>
      </c>
      <c r="GN43" s="184" t="s">
        <v>14</v>
      </c>
      <c r="GO43" s="181">
        <v>44686</v>
      </c>
      <c r="GP43" s="191" t="s">
        <v>4296</v>
      </c>
      <c r="GQ43" s="191">
        <v>0</v>
      </c>
      <c r="GR43" s="191" t="s">
        <v>3966</v>
      </c>
      <c r="GS43" s="191" t="s">
        <v>30</v>
      </c>
      <c r="GT43" s="191">
        <v>2</v>
      </c>
      <c r="GU43" s="191" t="s">
        <v>14</v>
      </c>
      <c r="GV43" s="191" t="s">
        <v>14</v>
      </c>
      <c r="GW43" s="192">
        <v>44686</v>
      </c>
      <c r="GX43" s="190" t="s">
        <v>4302</v>
      </c>
      <c r="GY43" s="184">
        <v>0</v>
      </c>
      <c r="GZ43" s="184" t="s">
        <v>3966</v>
      </c>
      <c r="HA43" s="184" t="s">
        <v>30</v>
      </c>
      <c r="HB43" s="184">
        <v>2</v>
      </c>
      <c r="HC43" s="184" t="s">
        <v>14</v>
      </c>
      <c r="HD43" s="184" t="s">
        <v>14</v>
      </c>
      <c r="HE43" s="181">
        <v>44686</v>
      </c>
      <c r="HF43" s="191" t="s">
        <v>4294</v>
      </c>
      <c r="HG43" s="191">
        <v>0</v>
      </c>
      <c r="HH43" s="191" t="s">
        <v>3966</v>
      </c>
      <c r="HI43" s="191" t="s">
        <v>30</v>
      </c>
      <c r="HJ43" s="191">
        <v>2</v>
      </c>
      <c r="HK43" s="191" t="s">
        <v>14</v>
      </c>
      <c r="HL43" s="191" t="s">
        <v>14</v>
      </c>
      <c r="HM43" s="192">
        <v>44686</v>
      </c>
      <c r="HN43" s="190" t="s">
        <v>4300</v>
      </c>
      <c r="HO43" s="184">
        <v>1</v>
      </c>
      <c r="HP43" s="184" t="s">
        <v>3966</v>
      </c>
      <c r="HQ43" s="184" t="s">
        <v>30</v>
      </c>
      <c r="HR43" s="184">
        <v>2</v>
      </c>
      <c r="HS43" s="184" t="s">
        <v>14</v>
      </c>
      <c r="HT43" s="184" t="s">
        <v>14</v>
      </c>
      <c r="HU43" s="181">
        <v>44686</v>
      </c>
      <c r="HV43" s="191" t="s">
        <v>4297</v>
      </c>
      <c r="HW43" s="191">
        <v>1</v>
      </c>
      <c r="HX43" s="191" t="s">
        <v>3966</v>
      </c>
      <c r="HY43" s="191" t="s">
        <v>30</v>
      </c>
      <c r="HZ43" s="191">
        <v>2</v>
      </c>
      <c r="IA43" s="191" t="s">
        <v>14</v>
      </c>
      <c r="IB43" s="191" t="s">
        <v>14</v>
      </c>
      <c r="IC43" s="192">
        <v>44686</v>
      </c>
      <c r="ID43" s="190" t="s">
        <v>4299</v>
      </c>
      <c r="IE43" s="184">
        <v>0</v>
      </c>
      <c r="IF43" s="184" t="s">
        <v>3966</v>
      </c>
      <c r="IG43" s="184" t="s">
        <v>30</v>
      </c>
      <c r="IH43" s="184">
        <v>2</v>
      </c>
      <c r="II43" s="184" t="s">
        <v>14</v>
      </c>
      <c r="IJ43" s="184" t="s">
        <v>14</v>
      </c>
      <c r="IK43" s="181">
        <v>44686</v>
      </c>
      <c r="IL43" s="191" t="s">
        <v>4298</v>
      </c>
      <c r="IM43" s="191">
        <v>2</v>
      </c>
      <c r="IN43" s="191" t="s">
        <v>3966</v>
      </c>
      <c r="IO43" s="191" t="s">
        <v>30</v>
      </c>
      <c r="IP43" s="191">
        <v>2</v>
      </c>
      <c r="IQ43" s="191" t="s">
        <v>14</v>
      </c>
      <c r="IR43" s="191" t="s">
        <v>14</v>
      </c>
      <c r="IS43" s="192">
        <v>44686</v>
      </c>
    </row>
    <row r="44" spans="1:253" s="285" customFormat="1" ht="13" customHeight="1" x14ac:dyDescent="0.25">
      <c r="A44" s="285" t="s">
        <v>4303</v>
      </c>
      <c r="B44" s="285" t="s">
        <v>8608</v>
      </c>
      <c r="C44" s="285" t="s">
        <v>4304</v>
      </c>
      <c r="D44" s="285" t="s">
        <v>4305</v>
      </c>
      <c r="E44" s="285" t="s">
        <v>8168</v>
      </c>
      <c r="F44" s="285" t="s">
        <v>7811</v>
      </c>
      <c r="G44" s="179">
        <v>9400000</v>
      </c>
      <c r="H44" s="180" t="s">
        <v>6963</v>
      </c>
      <c r="I44" s="180" t="s">
        <v>30</v>
      </c>
      <c r="J44" s="180">
        <v>2</v>
      </c>
      <c r="K44" s="180" t="s">
        <v>7274</v>
      </c>
      <c r="L44" s="180" t="s">
        <v>7027</v>
      </c>
      <c r="M44" s="181">
        <v>44742</v>
      </c>
      <c r="N44" s="190" t="s">
        <v>7813</v>
      </c>
      <c r="O44" s="182">
        <v>111890</v>
      </c>
      <c r="P44" s="182" t="s">
        <v>5719</v>
      </c>
      <c r="Q44" s="182" t="s">
        <v>30</v>
      </c>
      <c r="R44" s="182">
        <v>2</v>
      </c>
      <c r="S44" s="182" t="s">
        <v>7277</v>
      </c>
      <c r="T44" s="182" t="s">
        <v>7812</v>
      </c>
      <c r="U44" s="183">
        <v>44742</v>
      </c>
      <c r="V44" s="190" t="s">
        <v>7814</v>
      </c>
      <c r="W44" s="180">
        <v>9400000</v>
      </c>
      <c r="X44" s="180" t="s">
        <v>6963</v>
      </c>
      <c r="Y44" s="180" t="s">
        <v>30</v>
      </c>
      <c r="Z44" s="180">
        <v>2</v>
      </c>
      <c r="AA44" s="180" t="s">
        <v>7274</v>
      </c>
      <c r="AB44" s="180" t="s">
        <v>7027</v>
      </c>
      <c r="AC44" s="181">
        <v>44742</v>
      </c>
      <c r="AD44" s="190" t="s">
        <v>7816</v>
      </c>
      <c r="AE44" s="188">
        <v>4000000</v>
      </c>
      <c r="AF44" s="188" t="s">
        <v>6963</v>
      </c>
      <c r="AG44" s="188" t="s">
        <v>30</v>
      </c>
      <c r="AH44" s="188">
        <v>2</v>
      </c>
      <c r="AI44" s="188" t="s">
        <v>7815</v>
      </c>
      <c r="AJ44" s="188" t="s">
        <v>7027</v>
      </c>
      <c r="AK44" s="189">
        <v>44742</v>
      </c>
      <c r="AL44" s="190" t="s">
        <v>7819</v>
      </c>
      <c r="AM44" s="180">
        <v>80000</v>
      </c>
      <c r="AN44" s="180" t="s">
        <v>6963</v>
      </c>
      <c r="AO44" s="180" t="s">
        <v>30</v>
      </c>
      <c r="AP44" s="180">
        <v>2</v>
      </c>
      <c r="AQ44" s="180" t="s">
        <v>7818</v>
      </c>
      <c r="AR44" s="180" t="s">
        <v>7817</v>
      </c>
      <c r="AS44" s="181">
        <v>44742</v>
      </c>
      <c r="AT44" s="191" t="s">
        <v>7820</v>
      </c>
      <c r="AU44" s="188" t="s">
        <v>14</v>
      </c>
      <c r="AV44" s="188" t="s">
        <v>1108</v>
      </c>
      <c r="AW44" s="188" t="s">
        <v>14</v>
      </c>
      <c r="AX44" s="188" t="s">
        <v>14</v>
      </c>
      <c r="AY44" s="188" t="s">
        <v>6444</v>
      </c>
      <c r="AZ44" s="188" t="s">
        <v>1108</v>
      </c>
      <c r="BA44" s="189">
        <v>44742</v>
      </c>
      <c r="BB44" s="190" t="s">
        <v>7837</v>
      </c>
      <c r="BC44" s="180">
        <v>3232</v>
      </c>
      <c r="BD44" s="180" t="s">
        <v>7834</v>
      </c>
      <c r="BE44" s="180" t="s">
        <v>30</v>
      </c>
      <c r="BF44" s="180">
        <v>2</v>
      </c>
      <c r="BG44" s="180" t="s">
        <v>7836</v>
      </c>
      <c r="BH44" s="180" t="s">
        <v>7835</v>
      </c>
      <c r="BI44" s="181">
        <v>44742</v>
      </c>
      <c r="BJ44" s="191" t="s">
        <v>7822</v>
      </c>
      <c r="BK44" s="191">
        <v>550</v>
      </c>
      <c r="BL44" s="191" t="s">
        <v>7041</v>
      </c>
      <c r="BM44" s="191" t="s">
        <v>30</v>
      </c>
      <c r="BN44" s="191">
        <v>2</v>
      </c>
      <c r="BO44" s="191" t="s">
        <v>7821</v>
      </c>
      <c r="BP44" s="188" t="s">
        <v>1995</v>
      </c>
      <c r="BQ44" s="192">
        <v>44742</v>
      </c>
      <c r="BR44" s="190" t="s">
        <v>7839</v>
      </c>
      <c r="BS44" s="184">
        <v>414</v>
      </c>
      <c r="BT44" s="184" t="s">
        <v>6963</v>
      </c>
      <c r="BU44" s="184" t="s">
        <v>30</v>
      </c>
      <c r="BV44" s="184">
        <v>2</v>
      </c>
      <c r="BW44" s="184" t="s">
        <v>7838</v>
      </c>
      <c r="BX44" s="184" t="s">
        <v>7817</v>
      </c>
      <c r="BY44" s="181">
        <v>44742</v>
      </c>
      <c r="BZ44" s="191" t="s">
        <v>7840</v>
      </c>
      <c r="CA44" s="191">
        <v>414</v>
      </c>
      <c r="CB44" s="191" t="s">
        <v>6963</v>
      </c>
      <c r="CC44" s="191" t="s">
        <v>30</v>
      </c>
      <c r="CD44" s="191">
        <v>2</v>
      </c>
      <c r="CE44" s="191" t="s">
        <v>7838</v>
      </c>
      <c r="CF44" s="191" t="s">
        <v>7817</v>
      </c>
      <c r="CG44" s="192">
        <v>44742</v>
      </c>
      <c r="CH44" s="190" t="s">
        <v>9201</v>
      </c>
      <c r="CI44" s="191" t="e">
        <v>#N/A</v>
      </c>
      <c r="CJ44" s="191" t="e">
        <v>#N/A</v>
      </c>
      <c r="CK44" s="191" t="e">
        <v>#N/A</v>
      </c>
      <c r="CL44" s="191" t="e">
        <v>#N/A</v>
      </c>
      <c r="CM44" s="191" t="e">
        <v>#N/A</v>
      </c>
      <c r="CN44" s="191" t="e">
        <v>#N/A</v>
      </c>
      <c r="CO44" s="193" t="e">
        <v>#N/A</v>
      </c>
      <c r="CP44" s="191" t="s">
        <v>7842</v>
      </c>
      <c r="CQ44" s="184">
        <v>2258000000</v>
      </c>
      <c r="CR44" s="184" t="s">
        <v>6963</v>
      </c>
      <c r="CS44" s="184" t="s">
        <v>30</v>
      </c>
      <c r="CT44" s="184">
        <v>2</v>
      </c>
      <c r="CU44" s="184" t="s">
        <v>7841</v>
      </c>
      <c r="CV44" s="184" t="s">
        <v>7817</v>
      </c>
      <c r="CW44" s="181">
        <v>44742</v>
      </c>
      <c r="CX44" s="191" t="s">
        <v>7824</v>
      </c>
      <c r="CY44" s="188">
        <v>2800000</v>
      </c>
      <c r="CZ44" s="188" t="s">
        <v>6963</v>
      </c>
      <c r="DA44" s="188" t="s">
        <v>30</v>
      </c>
      <c r="DB44" s="188">
        <v>2</v>
      </c>
      <c r="DC44" s="188" t="s">
        <v>6964</v>
      </c>
      <c r="DD44" s="188" t="s">
        <v>7027</v>
      </c>
      <c r="DE44" s="194">
        <v>44742</v>
      </c>
      <c r="DF44" s="190" t="s">
        <v>7825</v>
      </c>
      <c r="DG44" s="180">
        <v>5400000</v>
      </c>
      <c r="DH44" s="184" t="s">
        <v>6963</v>
      </c>
      <c r="DI44" s="184" t="s">
        <v>30</v>
      </c>
      <c r="DJ44" s="184">
        <v>2</v>
      </c>
      <c r="DK44" s="184" t="s">
        <v>6456</v>
      </c>
      <c r="DL44" s="184" t="s">
        <v>7027</v>
      </c>
      <c r="DM44" s="181">
        <v>44742</v>
      </c>
      <c r="DN44" s="191" t="s">
        <v>7826</v>
      </c>
      <c r="DO44" s="188">
        <v>1200000</v>
      </c>
      <c r="DP44" s="191" t="s">
        <v>6963</v>
      </c>
      <c r="DQ44" s="191" t="s">
        <v>30</v>
      </c>
      <c r="DR44" s="191">
        <v>2</v>
      </c>
      <c r="DS44" s="191" t="s">
        <v>6494</v>
      </c>
      <c r="DT44" s="191" t="s">
        <v>7027</v>
      </c>
      <c r="DU44" s="192">
        <v>44742</v>
      </c>
      <c r="DV44" s="190" t="s">
        <v>7827</v>
      </c>
      <c r="DW44" s="180">
        <v>2800000</v>
      </c>
      <c r="DX44" s="184" t="s">
        <v>6963</v>
      </c>
      <c r="DY44" s="184" t="s">
        <v>30</v>
      </c>
      <c r="DZ44" s="184">
        <v>2</v>
      </c>
      <c r="EA44" s="184" t="s">
        <v>6964</v>
      </c>
      <c r="EB44" s="184" t="s">
        <v>7027</v>
      </c>
      <c r="EC44" s="181">
        <v>44742</v>
      </c>
      <c r="ED44" s="191" t="s">
        <v>7828</v>
      </c>
      <c r="EE44" s="188">
        <v>0</v>
      </c>
      <c r="EF44" s="191" t="s">
        <v>14</v>
      </c>
      <c r="EG44" s="191" t="s">
        <v>14</v>
      </c>
      <c r="EH44" s="191" t="s">
        <v>14</v>
      </c>
      <c r="EI44" s="191" t="s">
        <v>6462</v>
      </c>
      <c r="EJ44" s="191" t="s">
        <v>14</v>
      </c>
      <c r="EK44" s="192">
        <v>44742</v>
      </c>
      <c r="EL44" s="190" t="s">
        <v>7829</v>
      </c>
      <c r="EM44" s="180">
        <v>0</v>
      </c>
      <c r="EN44" s="184" t="s">
        <v>14</v>
      </c>
      <c r="EO44" s="184" t="s">
        <v>14</v>
      </c>
      <c r="EP44" s="184" t="s">
        <v>14</v>
      </c>
      <c r="EQ44" s="184" t="s">
        <v>6499</v>
      </c>
      <c r="ER44" s="184" t="s">
        <v>14</v>
      </c>
      <c r="ES44" s="181">
        <v>44742</v>
      </c>
      <c r="ET44" s="191" t="s">
        <v>7823</v>
      </c>
      <c r="EU44" s="191">
        <v>550</v>
      </c>
      <c r="EV44" s="191" t="s">
        <v>7041</v>
      </c>
      <c r="EW44" s="191" t="s">
        <v>30</v>
      </c>
      <c r="EX44" s="191">
        <v>2</v>
      </c>
      <c r="EY44" s="191" t="s">
        <v>7821</v>
      </c>
      <c r="EZ44" s="191" t="s">
        <v>1995</v>
      </c>
      <c r="FA44" s="192">
        <v>44742</v>
      </c>
      <c r="FB44" s="190" t="s">
        <v>7831</v>
      </c>
      <c r="FC44" s="184">
        <v>3</v>
      </c>
      <c r="FD44" s="184" t="s">
        <v>6963</v>
      </c>
      <c r="FE44" s="184" t="s">
        <v>30</v>
      </c>
      <c r="FF44" s="184">
        <v>2</v>
      </c>
      <c r="FG44" s="184" t="s">
        <v>7830</v>
      </c>
      <c r="FH44" s="184" t="s">
        <v>7817</v>
      </c>
      <c r="FI44" s="181">
        <v>44742</v>
      </c>
      <c r="FJ44" s="190" t="s">
        <v>7832</v>
      </c>
      <c r="FK44" s="191" t="s">
        <v>14</v>
      </c>
      <c r="FL44" s="191" t="s">
        <v>14</v>
      </c>
      <c r="FM44" s="191" t="s">
        <v>14</v>
      </c>
      <c r="FN44" s="191" t="s">
        <v>14</v>
      </c>
      <c r="FO44" s="191" t="s">
        <v>6502</v>
      </c>
      <c r="FP44" s="188" t="s">
        <v>14</v>
      </c>
      <c r="FQ44" s="189">
        <v>44742</v>
      </c>
      <c r="FR44" s="190" t="s">
        <v>7833</v>
      </c>
      <c r="FS44" s="184" t="s">
        <v>14</v>
      </c>
      <c r="FT44" s="184" t="s">
        <v>14</v>
      </c>
      <c r="FU44" s="184" t="s">
        <v>14</v>
      </c>
      <c r="FV44" s="184" t="s">
        <v>14</v>
      </c>
      <c r="FW44" s="184" t="s">
        <v>5941</v>
      </c>
      <c r="FX44" s="184" t="s">
        <v>14</v>
      </c>
      <c r="FY44" s="181">
        <v>44742</v>
      </c>
      <c r="FZ44" s="191" t="s">
        <v>4307</v>
      </c>
      <c r="GA44" s="191">
        <v>0</v>
      </c>
      <c r="GB44" s="191" t="s">
        <v>3966</v>
      </c>
      <c r="GC44" s="191" t="s">
        <v>30</v>
      </c>
      <c r="GD44" s="191">
        <v>2</v>
      </c>
      <c r="GE44" s="191" t="s">
        <v>14</v>
      </c>
      <c r="GF44" s="191" t="s">
        <v>14</v>
      </c>
      <c r="GG44" s="192">
        <v>44686</v>
      </c>
      <c r="GH44" s="190" t="s">
        <v>4313</v>
      </c>
      <c r="GI44" s="184">
        <v>1</v>
      </c>
      <c r="GJ44" s="184" t="s">
        <v>3966</v>
      </c>
      <c r="GK44" s="184" t="s">
        <v>30</v>
      </c>
      <c r="GL44" s="184">
        <v>2</v>
      </c>
      <c r="GM44" s="184" t="s">
        <v>14</v>
      </c>
      <c r="GN44" s="184" t="s">
        <v>14</v>
      </c>
      <c r="GO44" s="181">
        <v>44686</v>
      </c>
      <c r="GP44" s="191" t="s">
        <v>4308</v>
      </c>
      <c r="GQ44" s="191">
        <v>0</v>
      </c>
      <c r="GR44" s="191" t="s">
        <v>3966</v>
      </c>
      <c r="GS44" s="191" t="s">
        <v>30</v>
      </c>
      <c r="GT44" s="191">
        <v>2</v>
      </c>
      <c r="GU44" s="191" t="s">
        <v>14</v>
      </c>
      <c r="GV44" s="191" t="s">
        <v>14</v>
      </c>
      <c r="GW44" s="192">
        <v>44686</v>
      </c>
      <c r="GX44" s="190" t="s">
        <v>4314</v>
      </c>
      <c r="GY44" s="184">
        <v>0</v>
      </c>
      <c r="GZ44" s="184" t="s">
        <v>3966</v>
      </c>
      <c r="HA44" s="184" t="s">
        <v>30</v>
      </c>
      <c r="HB44" s="184">
        <v>2</v>
      </c>
      <c r="HC44" s="184" t="s">
        <v>14</v>
      </c>
      <c r="HD44" s="184" t="s">
        <v>14</v>
      </c>
      <c r="HE44" s="181">
        <v>44686</v>
      </c>
      <c r="HF44" s="191" t="s">
        <v>4306</v>
      </c>
      <c r="HG44" s="191">
        <v>0</v>
      </c>
      <c r="HH44" s="191" t="s">
        <v>3966</v>
      </c>
      <c r="HI44" s="191" t="s">
        <v>30</v>
      </c>
      <c r="HJ44" s="191">
        <v>2</v>
      </c>
      <c r="HK44" s="191" t="s">
        <v>14</v>
      </c>
      <c r="HL44" s="191" t="s">
        <v>14</v>
      </c>
      <c r="HM44" s="192">
        <v>44686</v>
      </c>
      <c r="HN44" s="190" t="s">
        <v>4312</v>
      </c>
      <c r="HO44" s="184">
        <v>2</v>
      </c>
      <c r="HP44" s="184" t="s">
        <v>3966</v>
      </c>
      <c r="HQ44" s="184" t="s">
        <v>30</v>
      </c>
      <c r="HR44" s="184">
        <v>2</v>
      </c>
      <c r="HS44" s="184" t="s">
        <v>14</v>
      </c>
      <c r="HT44" s="184" t="s">
        <v>14</v>
      </c>
      <c r="HU44" s="181">
        <v>44686</v>
      </c>
      <c r="HV44" s="191" t="s">
        <v>4309</v>
      </c>
      <c r="HW44" s="191">
        <v>2</v>
      </c>
      <c r="HX44" s="191" t="s">
        <v>3966</v>
      </c>
      <c r="HY44" s="191" t="s">
        <v>30</v>
      </c>
      <c r="HZ44" s="191">
        <v>2</v>
      </c>
      <c r="IA44" s="191" t="s">
        <v>14</v>
      </c>
      <c r="IB44" s="191" t="s">
        <v>14</v>
      </c>
      <c r="IC44" s="192">
        <v>44686</v>
      </c>
      <c r="ID44" s="190" t="s">
        <v>4311</v>
      </c>
      <c r="IE44" s="184">
        <v>0</v>
      </c>
      <c r="IF44" s="184" t="s">
        <v>3966</v>
      </c>
      <c r="IG44" s="184" t="s">
        <v>30</v>
      </c>
      <c r="IH44" s="184">
        <v>2</v>
      </c>
      <c r="II44" s="184" t="s">
        <v>14</v>
      </c>
      <c r="IJ44" s="184" t="s">
        <v>14</v>
      </c>
      <c r="IK44" s="181">
        <v>44686</v>
      </c>
      <c r="IL44" s="191" t="s">
        <v>4310</v>
      </c>
      <c r="IM44" s="191">
        <v>3</v>
      </c>
      <c r="IN44" s="191" t="s">
        <v>3966</v>
      </c>
      <c r="IO44" s="191" t="s">
        <v>30</v>
      </c>
      <c r="IP44" s="191">
        <v>2</v>
      </c>
      <c r="IQ44" s="191" t="s">
        <v>14</v>
      </c>
      <c r="IR44" s="191" t="s">
        <v>14</v>
      </c>
      <c r="IS44" s="192">
        <v>44686</v>
      </c>
    </row>
    <row r="45" spans="1:253" s="285" customFormat="1" ht="13" customHeight="1" x14ac:dyDescent="0.25">
      <c r="A45" s="285" t="s">
        <v>4493</v>
      </c>
      <c r="B45" s="285" t="s">
        <v>8608</v>
      </c>
      <c r="C45" s="285" t="s">
        <v>4494</v>
      </c>
      <c r="D45" s="285" t="s">
        <v>4495</v>
      </c>
      <c r="E45" s="285" t="s">
        <v>8171</v>
      </c>
      <c r="F45" s="285" t="s">
        <v>6946</v>
      </c>
      <c r="G45" s="179">
        <v>11400000</v>
      </c>
      <c r="H45" s="180" t="s">
        <v>6943</v>
      </c>
      <c r="I45" s="180" t="s">
        <v>30</v>
      </c>
      <c r="J45" s="180">
        <v>2</v>
      </c>
      <c r="K45" s="180" t="s">
        <v>6945</v>
      </c>
      <c r="L45" s="180" t="s">
        <v>6944</v>
      </c>
      <c r="M45" s="181">
        <v>44740</v>
      </c>
      <c r="N45" s="190" t="s">
        <v>6949</v>
      </c>
      <c r="O45" s="182">
        <v>27560</v>
      </c>
      <c r="P45" s="182" t="s">
        <v>2359</v>
      </c>
      <c r="Q45" s="182" t="s">
        <v>30</v>
      </c>
      <c r="R45" s="182">
        <v>2</v>
      </c>
      <c r="S45" s="182" t="s">
        <v>6948</v>
      </c>
      <c r="T45" s="182" t="s">
        <v>6947</v>
      </c>
      <c r="U45" s="183">
        <v>44740</v>
      </c>
      <c r="V45" s="190" t="s">
        <v>6950</v>
      </c>
      <c r="W45" s="180">
        <v>11400000</v>
      </c>
      <c r="X45" s="180" t="s">
        <v>6943</v>
      </c>
      <c r="Y45" s="180" t="s">
        <v>30</v>
      </c>
      <c r="Z45" s="180">
        <v>2</v>
      </c>
      <c r="AA45" s="180" t="s">
        <v>6945</v>
      </c>
      <c r="AB45" s="180" t="s">
        <v>6944</v>
      </c>
      <c r="AC45" s="181">
        <v>44740</v>
      </c>
      <c r="AD45" s="190" t="s">
        <v>6952</v>
      </c>
      <c r="AE45" s="188">
        <v>8200000</v>
      </c>
      <c r="AF45" s="188" t="s">
        <v>6943</v>
      </c>
      <c r="AG45" s="188" t="s">
        <v>30</v>
      </c>
      <c r="AH45" s="188">
        <v>2</v>
      </c>
      <c r="AI45" s="188" t="s">
        <v>6951</v>
      </c>
      <c r="AJ45" s="188" t="s">
        <v>6944</v>
      </c>
      <c r="AK45" s="189">
        <v>44740</v>
      </c>
      <c r="AL45" s="190" t="s">
        <v>6954</v>
      </c>
      <c r="AM45" s="180">
        <v>85000</v>
      </c>
      <c r="AN45" s="180" t="s">
        <v>6943</v>
      </c>
      <c r="AO45" s="180" t="s">
        <v>30</v>
      </c>
      <c r="AP45" s="180">
        <v>2</v>
      </c>
      <c r="AQ45" s="180" t="s">
        <v>6953</v>
      </c>
      <c r="AR45" s="180" t="s">
        <v>6944</v>
      </c>
      <c r="AS45" s="181">
        <v>44740</v>
      </c>
      <c r="AT45" s="191" t="s">
        <v>6956</v>
      </c>
      <c r="AU45" s="188">
        <v>12763</v>
      </c>
      <c r="AV45" s="188" t="s">
        <v>6943</v>
      </c>
      <c r="AW45" s="188" t="s">
        <v>30</v>
      </c>
      <c r="AX45" s="188">
        <v>2</v>
      </c>
      <c r="AY45" s="188" t="s">
        <v>6955</v>
      </c>
      <c r="AZ45" s="188" t="s">
        <v>6944</v>
      </c>
      <c r="BA45" s="189">
        <v>44740</v>
      </c>
      <c r="BB45" s="190" t="s">
        <v>6980</v>
      </c>
      <c r="BC45" s="180" t="s">
        <v>14</v>
      </c>
      <c r="BD45" s="180" t="s">
        <v>1108</v>
      </c>
      <c r="BE45" s="180" t="s">
        <v>14</v>
      </c>
      <c r="BF45" s="180" t="s">
        <v>14</v>
      </c>
      <c r="BG45" s="180" t="s">
        <v>5943</v>
      </c>
      <c r="BH45" s="180" t="s">
        <v>1108</v>
      </c>
      <c r="BI45" s="181">
        <v>44740</v>
      </c>
      <c r="BJ45" s="191" t="s">
        <v>6958</v>
      </c>
      <c r="BK45" s="191">
        <v>2248</v>
      </c>
      <c r="BL45" s="191" t="s">
        <v>6943</v>
      </c>
      <c r="BM45" s="191" t="s">
        <v>30</v>
      </c>
      <c r="BN45" s="191">
        <v>2</v>
      </c>
      <c r="BO45" s="191" t="s">
        <v>6957</v>
      </c>
      <c r="BP45" s="188" t="s">
        <v>6944</v>
      </c>
      <c r="BQ45" s="192">
        <v>44740</v>
      </c>
      <c r="BR45" s="190" t="s">
        <v>6983</v>
      </c>
      <c r="BS45" s="184">
        <v>77006</v>
      </c>
      <c r="BT45" s="184" t="s">
        <v>6963</v>
      </c>
      <c r="BU45" s="184" t="s">
        <v>30</v>
      </c>
      <c r="BV45" s="184">
        <v>2</v>
      </c>
      <c r="BW45" s="184" t="s">
        <v>6982</v>
      </c>
      <c r="BX45" s="184" t="s">
        <v>6981</v>
      </c>
      <c r="BY45" s="181">
        <v>44740</v>
      </c>
      <c r="BZ45" s="191" t="s">
        <v>6985</v>
      </c>
      <c r="CA45" s="191">
        <v>52953</v>
      </c>
      <c r="CB45" s="191" t="s">
        <v>6963</v>
      </c>
      <c r="CC45" s="191" t="s">
        <v>30</v>
      </c>
      <c r="CD45" s="191">
        <v>2</v>
      </c>
      <c r="CE45" s="191" t="s">
        <v>6984</v>
      </c>
      <c r="CF45" s="191" t="s">
        <v>6981</v>
      </c>
      <c r="CG45" s="192">
        <v>44740</v>
      </c>
      <c r="CH45" s="190" t="s">
        <v>9202</v>
      </c>
      <c r="CI45" s="191" t="e">
        <v>#N/A</v>
      </c>
      <c r="CJ45" s="191" t="e">
        <v>#N/A</v>
      </c>
      <c r="CK45" s="191" t="e">
        <v>#N/A</v>
      </c>
      <c r="CL45" s="191" t="e">
        <v>#N/A</v>
      </c>
      <c r="CM45" s="191" t="e">
        <v>#N/A</v>
      </c>
      <c r="CN45" s="191" t="e">
        <v>#N/A</v>
      </c>
      <c r="CO45" s="193" t="e">
        <v>#N/A</v>
      </c>
      <c r="CP45" s="191" t="s">
        <v>6988</v>
      </c>
      <c r="CQ45" s="184">
        <v>1500000000</v>
      </c>
      <c r="CR45" s="184" t="s">
        <v>6963</v>
      </c>
      <c r="CS45" s="184" t="s">
        <v>19</v>
      </c>
      <c r="CT45" s="184">
        <v>3</v>
      </c>
      <c r="CU45" s="184" t="s">
        <v>6987</v>
      </c>
      <c r="CV45" s="184" t="s">
        <v>6986</v>
      </c>
      <c r="CW45" s="181">
        <v>44740</v>
      </c>
      <c r="CX45" s="191" t="s">
        <v>6965</v>
      </c>
      <c r="CY45" s="188">
        <v>4400000</v>
      </c>
      <c r="CZ45" s="188" t="s">
        <v>6943</v>
      </c>
      <c r="DA45" s="188" t="s">
        <v>30</v>
      </c>
      <c r="DB45" s="188">
        <v>2</v>
      </c>
      <c r="DC45" s="188" t="s">
        <v>6970</v>
      </c>
      <c r="DD45" s="188" t="s">
        <v>6944</v>
      </c>
      <c r="DE45" s="194">
        <v>44740</v>
      </c>
      <c r="DF45" s="190" t="s">
        <v>6967</v>
      </c>
      <c r="DG45" s="180">
        <v>3200000</v>
      </c>
      <c r="DH45" s="184" t="s">
        <v>6943</v>
      </c>
      <c r="DI45" s="184" t="s">
        <v>30</v>
      </c>
      <c r="DJ45" s="184">
        <v>2</v>
      </c>
      <c r="DK45" s="184" t="s">
        <v>6966</v>
      </c>
      <c r="DL45" s="184" t="s">
        <v>6944</v>
      </c>
      <c r="DM45" s="181">
        <v>44740</v>
      </c>
      <c r="DN45" s="191" t="s">
        <v>6969</v>
      </c>
      <c r="DO45" s="188">
        <v>3800000</v>
      </c>
      <c r="DP45" s="191" t="s">
        <v>6943</v>
      </c>
      <c r="DQ45" s="191" t="s">
        <v>30</v>
      </c>
      <c r="DR45" s="191">
        <v>2</v>
      </c>
      <c r="DS45" s="191" t="s">
        <v>6968</v>
      </c>
      <c r="DT45" s="191" t="s">
        <v>6944</v>
      </c>
      <c r="DU45" s="192">
        <v>44740</v>
      </c>
      <c r="DV45" s="190" t="s">
        <v>6971</v>
      </c>
      <c r="DW45" s="180">
        <v>1900000</v>
      </c>
      <c r="DX45" s="184" t="s">
        <v>6943</v>
      </c>
      <c r="DY45" s="184" t="s">
        <v>30</v>
      </c>
      <c r="DZ45" s="184">
        <v>2</v>
      </c>
      <c r="EA45" s="184" t="s">
        <v>6970</v>
      </c>
      <c r="EB45" s="184" t="s">
        <v>6944</v>
      </c>
      <c r="EC45" s="181">
        <v>44740</v>
      </c>
      <c r="ED45" s="191" t="s">
        <v>6973</v>
      </c>
      <c r="EE45" s="188">
        <v>1500000</v>
      </c>
      <c r="EF45" s="191" t="s">
        <v>6943</v>
      </c>
      <c r="EG45" s="191" t="s">
        <v>30</v>
      </c>
      <c r="EH45" s="191">
        <v>2</v>
      </c>
      <c r="EI45" s="191" t="s">
        <v>6972</v>
      </c>
      <c r="EJ45" s="191" t="s">
        <v>6944</v>
      </c>
      <c r="EK45" s="192">
        <v>44740</v>
      </c>
      <c r="EL45" s="190" t="s">
        <v>6975</v>
      </c>
      <c r="EM45" s="180">
        <v>1000000</v>
      </c>
      <c r="EN45" s="184" t="s">
        <v>6943</v>
      </c>
      <c r="EO45" s="184" t="s">
        <v>30</v>
      </c>
      <c r="EP45" s="184">
        <v>2</v>
      </c>
      <c r="EQ45" s="184" t="s">
        <v>6974</v>
      </c>
      <c r="ER45" s="184" t="s">
        <v>6944</v>
      </c>
      <c r="ES45" s="181">
        <v>44740</v>
      </c>
      <c r="ET45" s="191" t="s">
        <v>6962</v>
      </c>
      <c r="EU45" s="191">
        <v>4455</v>
      </c>
      <c r="EV45" s="191" t="s">
        <v>6959</v>
      </c>
      <c r="EW45" s="191" t="s">
        <v>30</v>
      </c>
      <c r="EX45" s="191">
        <v>2</v>
      </c>
      <c r="EY45" s="191" t="s">
        <v>6961</v>
      </c>
      <c r="EZ45" s="191" t="s">
        <v>6960</v>
      </c>
      <c r="FA45" s="192">
        <v>44740</v>
      </c>
      <c r="FB45" s="190" t="s">
        <v>6977</v>
      </c>
      <c r="FC45" s="184">
        <v>5</v>
      </c>
      <c r="FD45" s="184" t="s">
        <v>1108</v>
      </c>
      <c r="FE45" s="184" t="s">
        <v>14</v>
      </c>
      <c r="FF45" s="184" t="s">
        <v>14</v>
      </c>
      <c r="FG45" s="184" t="s">
        <v>6976</v>
      </c>
      <c r="FH45" s="184" t="s">
        <v>1108</v>
      </c>
      <c r="FI45" s="181">
        <v>44740</v>
      </c>
      <c r="FJ45" s="190" t="s">
        <v>6978</v>
      </c>
      <c r="FK45" s="191" t="s">
        <v>14</v>
      </c>
      <c r="FL45" s="191" t="s">
        <v>14</v>
      </c>
      <c r="FM45" s="191" t="s">
        <v>14</v>
      </c>
      <c r="FN45" s="191" t="s">
        <v>14</v>
      </c>
      <c r="FO45" s="191" t="s">
        <v>6502</v>
      </c>
      <c r="FP45" s="188" t="s">
        <v>14</v>
      </c>
      <c r="FQ45" s="189">
        <v>44740</v>
      </c>
      <c r="FR45" s="190" t="s">
        <v>6979</v>
      </c>
      <c r="FS45" s="184" t="s">
        <v>14</v>
      </c>
      <c r="FT45" s="184" t="s">
        <v>14</v>
      </c>
      <c r="FU45" s="184" t="s">
        <v>14</v>
      </c>
      <c r="FV45" s="184" t="s">
        <v>14</v>
      </c>
      <c r="FW45" s="184" t="s">
        <v>5941</v>
      </c>
      <c r="FX45" s="184" t="s">
        <v>14</v>
      </c>
      <c r="FY45" s="181">
        <v>44740</v>
      </c>
      <c r="FZ45" s="191" t="s">
        <v>4497</v>
      </c>
      <c r="GA45" s="191">
        <v>0</v>
      </c>
      <c r="GB45" s="191" t="s">
        <v>3966</v>
      </c>
      <c r="GC45" s="191" t="s">
        <v>30</v>
      </c>
      <c r="GD45" s="191">
        <v>2</v>
      </c>
      <c r="GE45" s="191" t="s">
        <v>14</v>
      </c>
      <c r="GF45" s="191" t="s">
        <v>14</v>
      </c>
      <c r="GG45" s="192">
        <v>44691</v>
      </c>
      <c r="GH45" s="190" t="s">
        <v>4503</v>
      </c>
      <c r="GI45" s="184">
        <v>2</v>
      </c>
      <c r="GJ45" s="184" t="s">
        <v>3966</v>
      </c>
      <c r="GK45" s="184" t="s">
        <v>30</v>
      </c>
      <c r="GL45" s="184">
        <v>2</v>
      </c>
      <c r="GM45" s="184" t="s">
        <v>14</v>
      </c>
      <c r="GN45" s="184" t="s">
        <v>14</v>
      </c>
      <c r="GO45" s="181">
        <v>44691</v>
      </c>
      <c r="GP45" s="191" t="s">
        <v>4498</v>
      </c>
      <c r="GQ45" s="191">
        <v>2</v>
      </c>
      <c r="GR45" s="191" t="s">
        <v>3966</v>
      </c>
      <c r="GS45" s="191" t="s">
        <v>30</v>
      </c>
      <c r="GT45" s="191">
        <v>2</v>
      </c>
      <c r="GU45" s="191" t="s">
        <v>14</v>
      </c>
      <c r="GV45" s="191" t="s">
        <v>14</v>
      </c>
      <c r="GW45" s="192">
        <v>44691</v>
      </c>
      <c r="GX45" s="190" t="s">
        <v>4504</v>
      </c>
      <c r="GY45" s="184">
        <v>3</v>
      </c>
      <c r="GZ45" s="184" t="s">
        <v>3966</v>
      </c>
      <c r="HA45" s="184" t="s">
        <v>30</v>
      </c>
      <c r="HB45" s="184">
        <v>2</v>
      </c>
      <c r="HC45" s="184" t="s">
        <v>14</v>
      </c>
      <c r="HD45" s="184" t="s">
        <v>14</v>
      </c>
      <c r="HE45" s="181">
        <v>44691</v>
      </c>
      <c r="HF45" s="191" t="s">
        <v>4496</v>
      </c>
      <c r="HG45" s="191">
        <v>0</v>
      </c>
      <c r="HH45" s="191" t="s">
        <v>3966</v>
      </c>
      <c r="HI45" s="191" t="s">
        <v>30</v>
      </c>
      <c r="HJ45" s="191">
        <v>2</v>
      </c>
      <c r="HK45" s="191" t="s">
        <v>14</v>
      </c>
      <c r="HL45" s="191" t="s">
        <v>14</v>
      </c>
      <c r="HM45" s="192">
        <v>44691</v>
      </c>
      <c r="HN45" s="190" t="s">
        <v>4502</v>
      </c>
      <c r="HO45" s="184">
        <v>2</v>
      </c>
      <c r="HP45" s="184" t="s">
        <v>3966</v>
      </c>
      <c r="HQ45" s="184" t="s">
        <v>30</v>
      </c>
      <c r="HR45" s="184">
        <v>2</v>
      </c>
      <c r="HS45" s="184" t="s">
        <v>14</v>
      </c>
      <c r="HT45" s="184" t="s">
        <v>14</v>
      </c>
      <c r="HU45" s="181">
        <v>44691</v>
      </c>
      <c r="HV45" s="191" t="s">
        <v>4499</v>
      </c>
      <c r="HW45" s="191">
        <v>3</v>
      </c>
      <c r="HX45" s="191" t="s">
        <v>3966</v>
      </c>
      <c r="HY45" s="191" t="s">
        <v>30</v>
      </c>
      <c r="HZ45" s="191">
        <v>2</v>
      </c>
      <c r="IA45" s="191" t="s">
        <v>14</v>
      </c>
      <c r="IB45" s="191" t="s">
        <v>14</v>
      </c>
      <c r="IC45" s="192">
        <v>44691</v>
      </c>
      <c r="ID45" s="190" t="s">
        <v>4501</v>
      </c>
      <c r="IE45" s="184">
        <v>0</v>
      </c>
      <c r="IF45" s="184" t="s">
        <v>3966</v>
      </c>
      <c r="IG45" s="184" t="s">
        <v>30</v>
      </c>
      <c r="IH45" s="184">
        <v>2</v>
      </c>
      <c r="II45" s="184" t="s">
        <v>14</v>
      </c>
      <c r="IJ45" s="184" t="s">
        <v>14</v>
      </c>
      <c r="IK45" s="181">
        <v>44691</v>
      </c>
      <c r="IL45" s="191" t="s">
        <v>4500</v>
      </c>
      <c r="IM45" s="191">
        <v>3</v>
      </c>
      <c r="IN45" s="191" t="s">
        <v>3966</v>
      </c>
      <c r="IO45" s="191" t="s">
        <v>30</v>
      </c>
      <c r="IP45" s="191">
        <v>2</v>
      </c>
      <c r="IQ45" s="191" t="s">
        <v>14</v>
      </c>
      <c r="IR45" s="191" t="s">
        <v>14</v>
      </c>
      <c r="IS45" s="192">
        <v>44691</v>
      </c>
    </row>
    <row r="46" spans="1:253" s="285" customFormat="1" ht="13" customHeight="1" x14ac:dyDescent="0.25">
      <c r="A46" s="285" t="s">
        <v>4505</v>
      </c>
      <c r="B46" s="285" t="s">
        <v>8613</v>
      </c>
      <c r="C46" s="285" t="s">
        <v>4506</v>
      </c>
      <c r="D46" s="285" t="s">
        <v>4495</v>
      </c>
      <c r="E46" s="285" t="s">
        <v>8171</v>
      </c>
      <c r="F46" s="285" t="s">
        <v>6989</v>
      </c>
      <c r="G46" s="179">
        <v>11400000</v>
      </c>
      <c r="H46" s="180" t="s">
        <v>6943</v>
      </c>
      <c r="I46" s="180" t="s">
        <v>30</v>
      </c>
      <c r="J46" s="180">
        <v>2</v>
      </c>
      <c r="K46" s="180" t="s">
        <v>6945</v>
      </c>
      <c r="L46" s="180" t="s">
        <v>6944</v>
      </c>
      <c r="M46" s="181">
        <v>44740</v>
      </c>
      <c r="N46" s="190" t="s">
        <v>6993</v>
      </c>
      <c r="O46" s="182">
        <v>12851</v>
      </c>
      <c r="P46" s="182" t="s">
        <v>6990</v>
      </c>
      <c r="Q46" s="182" t="s">
        <v>30</v>
      </c>
      <c r="R46" s="182">
        <v>2</v>
      </c>
      <c r="S46" s="182" t="s">
        <v>6992</v>
      </c>
      <c r="T46" s="182" t="s">
        <v>6991</v>
      </c>
      <c r="U46" s="183">
        <v>44740</v>
      </c>
      <c r="V46" s="190" t="s">
        <v>6997</v>
      </c>
      <c r="W46" s="180">
        <v>6429000</v>
      </c>
      <c r="X46" s="180" t="s">
        <v>6994</v>
      </c>
      <c r="Y46" s="180" t="s">
        <v>30</v>
      </c>
      <c r="Z46" s="180">
        <v>2</v>
      </c>
      <c r="AA46" s="180" t="s">
        <v>6996</v>
      </c>
      <c r="AB46" s="180" t="s">
        <v>6995</v>
      </c>
      <c r="AC46" s="181">
        <v>44740</v>
      </c>
      <c r="AD46" s="190" t="s">
        <v>7000</v>
      </c>
      <c r="AE46" s="188">
        <v>800000</v>
      </c>
      <c r="AF46" s="188" t="s">
        <v>6963</v>
      </c>
      <c r="AG46" s="188" t="s">
        <v>30</v>
      </c>
      <c r="AH46" s="188">
        <v>2</v>
      </c>
      <c r="AI46" s="188" t="s">
        <v>6999</v>
      </c>
      <c r="AJ46" s="188" t="s">
        <v>6998</v>
      </c>
      <c r="AK46" s="189">
        <v>44740</v>
      </c>
      <c r="AL46" s="190" t="s">
        <v>7004</v>
      </c>
      <c r="AM46" s="180">
        <v>160000</v>
      </c>
      <c r="AN46" s="180" t="s">
        <v>7001</v>
      </c>
      <c r="AO46" s="180" t="s">
        <v>30</v>
      </c>
      <c r="AP46" s="180">
        <v>2</v>
      </c>
      <c r="AQ46" s="180" t="s">
        <v>7003</v>
      </c>
      <c r="AR46" s="180" t="s">
        <v>7002</v>
      </c>
      <c r="AS46" s="181">
        <v>44740</v>
      </c>
      <c r="AT46" s="191" t="s">
        <v>7005</v>
      </c>
      <c r="AU46" s="188" t="s">
        <v>14</v>
      </c>
      <c r="AV46" s="188" t="s">
        <v>14</v>
      </c>
      <c r="AW46" s="188" t="s">
        <v>14</v>
      </c>
      <c r="AX46" s="188" t="s">
        <v>14</v>
      </c>
      <c r="AY46" s="188" t="s">
        <v>6444</v>
      </c>
      <c r="AZ46" s="188" t="s">
        <v>14</v>
      </c>
      <c r="BA46" s="189">
        <v>44740</v>
      </c>
      <c r="BB46" s="190" t="s">
        <v>5944</v>
      </c>
      <c r="BC46" s="180" t="s">
        <v>14</v>
      </c>
      <c r="BD46" s="180" t="s">
        <v>14</v>
      </c>
      <c r="BE46" s="180" t="s">
        <v>14</v>
      </c>
      <c r="BF46" s="180" t="s">
        <v>14</v>
      </c>
      <c r="BG46" s="180" t="s">
        <v>5943</v>
      </c>
      <c r="BH46" s="180" t="s">
        <v>14</v>
      </c>
      <c r="BI46" s="181">
        <v>44715</v>
      </c>
      <c r="BJ46" s="191" t="s">
        <v>7009</v>
      </c>
      <c r="BK46" s="191">
        <v>2207</v>
      </c>
      <c r="BL46" s="191" t="s">
        <v>7006</v>
      </c>
      <c r="BM46" s="191" t="s">
        <v>30</v>
      </c>
      <c r="BN46" s="191">
        <v>2</v>
      </c>
      <c r="BO46" s="191" t="s">
        <v>7008</v>
      </c>
      <c r="BP46" s="188" t="s">
        <v>7007</v>
      </c>
      <c r="BQ46" s="192">
        <v>44740</v>
      </c>
      <c r="BR46" s="190" t="s">
        <v>7024</v>
      </c>
      <c r="BS46" s="184">
        <v>77006</v>
      </c>
      <c r="BT46" s="184" t="s">
        <v>6963</v>
      </c>
      <c r="BU46" s="184" t="s">
        <v>30</v>
      </c>
      <c r="BV46" s="184">
        <v>2</v>
      </c>
      <c r="BW46" s="184" t="s">
        <v>7023</v>
      </c>
      <c r="BX46" s="184" t="s">
        <v>7007</v>
      </c>
      <c r="BY46" s="181">
        <v>44740</v>
      </c>
      <c r="BZ46" s="191" t="s">
        <v>7025</v>
      </c>
      <c r="CA46" s="191">
        <v>52953</v>
      </c>
      <c r="CB46" s="191" t="s">
        <v>6963</v>
      </c>
      <c r="CC46" s="191" t="s">
        <v>30</v>
      </c>
      <c r="CD46" s="191">
        <v>2</v>
      </c>
      <c r="CE46" s="191" t="s">
        <v>7023</v>
      </c>
      <c r="CF46" s="191" t="s">
        <v>7007</v>
      </c>
      <c r="CG46" s="192">
        <v>44740</v>
      </c>
      <c r="CH46" s="190" t="s">
        <v>9203</v>
      </c>
      <c r="CI46" s="191" t="e">
        <v>#N/A</v>
      </c>
      <c r="CJ46" s="191" t="e">
        <v>#N/A</v>
      </c>
      <c r="CK46" s="191" t="e">
        <v>#N/A</v>
      </c>
      <c r="CL46" s="191" t="e">
        <v>#N/A</v>
      </c>
      <c r="CM46" s="191" t="e">
        <v>#N/A</v>
      </c>
      <c r="CN46" s="191" t="e">
        <v>#N/A</v>
      </c>
      <c r="CO46" s="193" t="e">
        <v>#N/A</v>
      </c>
      <c r="CP46" s="191" t="s">
        <v>7026</v>
      </c>
      <c r="CQ46" s="184">
        <v>1500000</v>
      </c>
      <c r="CR46" s="184" t="s">
        <v>6963</v>
      </c>
      <c r="CS46" s="184" t="s">
        <v>19</v>
      </c>
      <c r="CT46" s="184">
        <v>3</v>
      </c>
      <c r="CU46" s="184" t="s">
        <v>6987</v>
      </c>
      <c r="CV46" s="184" t="s">
        <v>6986</v>
      </c>
      <c r="CW46" s="181">
        <v>44740</v>
      </c>
      <c r="CX46" s="191" t="s">
        <v>7013</v>
      </c>
      <c r="CY46" s="188">
        <v>650000</v>
      </c>
      <c r="CZ46" s="188" t="s">
        <v>6963</v>
      </c>
      <c r="DA46" s="188" t="s">
        <v>30</v>
      </c>
      <c r="DB46" s="188">
        <v>2</v>
      </c>
      <c r="DC46" s="188" t="s">
        <v>6964</v>
      </c>
      <c r="DD46" s="188" t="s">
        <v>6998</v>
      </c>
      <c r="DE46" s="194">
        <v>44740</v>
      </c>
      <c r="DF46" s="190" t="s">
        <v>7014</v>
      </c>
      <c r="DG46" s="180">
        <v>5629000</v>
      </c>
      <c r="DH46" s="184" t="s">
        <v>6963</v>
      </c>
      <c r="DI46" s="184" t="s">
        <v>30</v>
      </c>
      <c r="DJ46" s="184">
        <v>2</v>
      </c>
      <c r="DK46" s="184" t="s">
        <v>6456</v>
      </c>
      <c r="DL46" s="184" t="s">
        <v>6998</v>
      </c>
      <c r="DM46" s="181">
        <v>44740</v>
      </c>
      <c r="DN46" s="191" t="s">
        <v>7015</v>
      </c>
      <c r="DO46" s="185">
        <v>150000</v>
      </c>
      <c r="DP46" s="191" t="s">
        <v>6963</v>
      </c>
      <c r="DQ46" s="191" t="s">
        <v>30</v>
      </c>
      <c r="DR46" s="191">
        <v>2</v>
      </c>
      <c r="DS46" s="191" t="s">
        <v>6458</v>
      </c>
      <c r="DT46" s="191" t="s">
        <v>6998</v>
      </c>
      <c r="DU46" s="192">
        <v>44740</v>
      </c>
      <c r="DV46" s="190" t="s">
        <v>7016</v>
      </c>
      <c r="DW46" s="180">
        <v>650000</v>
      </c>
      <c r="DX46" s="184" t="s">
        <v>6963</v>
      </c>
      <c r="DY46" s="184" t="s">
        <v>30</v>
      </c>
      <c r="DZ46" s="184">
        <v>2</v>
      </c>
      <c r="EA46" s="184" t="s">
        <v>6964</v>
      </c>
      <c r="EB46" s="184" t="s">
        <v>6998</v>
      </c>
      <c r="EC46" s="181">
        <v>44740</v>
      </c>
      <c r="ED46" s="191" t="s">
        <v>7017</v>
      </c>
      <c r="EE46" s="188">
        <v>0</v>
      </c>
      <c r="EF46" s="191" t="s">
        <v>6943</v>
      </c>
      <c r="EG46" s="191" t="s">
        <v>30</v>
      </c>
      <c r="EH46" s="191">
        <v>2</v>
      </c>
      <c r="EI46" s="191" t="s">
        <v>6972</v>
      </c>
      <c r="EJ46" s="191" t="s">
        <v>6944</v>
      </c>
      <c r="EK46" s="192">
        <v>44740</v>
      </c>
      <c r="EL46" s="190" t="s">
        <v>7018</v>
      </c>
      <c r="EM46" s="180">
        <v>0</v>
      </c>
      <c r="EN46" s="184" t="s">
        <v>6943</v>
      </c>
      <c r="EO46" s="184" t="s">
        <v>30</v>
      </c>
      <c r="EP46" s="184">
        <v>2</v>
      </c>
      <c r="EQ46" s="184" t="s">
        <v>6974</v>
      </c>
      <c r="ER46" s="184" t="s">
        <v>6944</v>
      </c>
      <c r="ES46" s="181">
        <v>44740</v>
      </c>
      <c r="ET46" s="191" t="s">
        <v>7012</v>
      </c>
      <c r="EU46" s="191">
        <v>4455</v>
      </c>
      <c r="EV46" s="191" t="s">
        <v>6959</v>
      </c>
      <c r="EW46" s="191" t="s">
        <v>30</v>
      </c>
      <c r="EX46" s="191">
        <v>2</v>
      </c>
      <c r="EY46" s="191" t="s">
        <v>7011</v>
      </c>
      <c r="EZ46" s="191" t="s">
        <v>7010</v>
      </c>
      <c r="FA46" s="192">
        <v>44740</v>
      </c>
      <c r="FB46" s="190" t="s">
        <v>7020</v>
      </c>
      <c r="FC46" s="184">
        <v>3</v>
      </c>
      <c r="FD46" s="184" t="s">
        <v>1108</v>
      </c>
      <c r="FE46" s="184" t="s">
        <v>14</v>
      </c>
      <c r="FF46" s="184" t="s">
        <v>14</v>
      </c>
      <c r="FG46" s="184" t="s">
        <v>7019</v>
      </c>
      <c r="FH46" s="184" t="s">
        <v>1108</v>
      </c>
      <c r="FI46" s="181">
        <v>44740</v>
      </c>
      <c r="FJ46" s="190" t="s">
        <v>7021</v>
      </c>
      <c r="FK46" s="191" t="s">
        <v>14</v>
      </c>
      <c r="FL46" s="191" t="s">
        <v>14</v>
      </c>
      <c r="FM46" s="191" t="s">
        <v>14</v>
      </c>
      <c r="FN46" s="191" t="s">
        <v>14</v>
      </c>
      <c r="FO46" s="191" t="s">
        <v>6502</v>
      </c>
      <c r="FP46" s="188" t="s">
        <v>14</v>
      </c>
      <c r="FQ46" s="189">
        <v>44740</v>
      </c>
      <c r="FR46" s="190" t="s">
        <v>7022</v>
      </c>
      <c r="FS46" s="184" t="s">
        <v>14</v>
      </c>
      <c r="FT46" s="184" t="s">
        <v>14</v>
      </c>
      <c r="FU46" s="184" t="s">
        <v>14</v>
      </c>
      <c r="FV46" s="184" t="s">
        <v>14</v>
      </c>
      <c r="FW46" s="184" t="s">
        <v>5941</v>
      </c>
      <c r="FX46" s="184" t="s">
        <v>14</v>
      </c>
      <c r="FY46" s="181">
        <v>44740</v>
      </c>
      <c r="FZ46" s="191" t="s">
        <v>4508</v>
      </c>
      <c r="GA46" s="191">
        <v>0</v>
      </c>
      <c r="GB46" s="191" t="s">
        <v>3966</v>
      </c>
      <c r="GC46" s="191" t="s">
        <v>30</v>
      </c>
      <c r="GD46" s="191">
        <v>2</v>
      </c>
      <c r="GE46" s="191" t="s">
        <v>14</v>
      </c>
      <c r="GF46" s="191" t="s">
        <v>14</v>
      </c>
      <c r="GG46" s="192">
        <v>44691</v>
      </c>
      <c r="GH46" s="190" t="s">
        <v>4514</v>
      </c>
      <c r="GI46" s="184">
        <v>2</v>
      </c>
      <c r="GJ46" s="184" t="s">
        <v>3966</v>
      </c>
      <c r="GK46" s="184" t="s">
        <v>30</v>
      </c>
      <c r="GL46" s="184">
        <v>2</v>
      </c>
      <c r="GM46" s="184" t="s">
        <v>14</v>
      </c>
      <c r="GN46" s="184" t="s">
        <v>14</v>
      </c>
      <c r="GO46" s="181">
        <v>44691</v>
      </c>
      <c r="GP46" s="191" t="s">
        <v>4509</v>
      </c>
      <c r="GQ46" s="191">
        <v>2</v>
      </c>
      <c r="GR46" s="191" t="s">
        <v>3966</v>
      </c>
      <c r="GS46" s="191" t="s">
        <v>30</v>
      </c>
      <c r="GT46" s="191">
        <v>2</v>
      </c>
      <c r="GU46" s="191" t="s">
        <v>14</v>
      </c>
      <c r="GV46" s="191" t="s">
        <v>14</v>
      </c>
      <c r="GW46" s="192">
        <v>44691</v>
      </c>
      <c r="GX46" s="190" t="s">
        <v>4515</v>
      </c>
      <c r="GY46" s="184">
        <v>3</v>
      </c>
      <c r="GZ46" s="184" t="s">
        <v>3966</v>
      </c>
      <c r="HA46" s="184" t="s">
        <v>30</v>
      </c>
      <c r="HB46" s="184">
        <v>2</v>
      </c>
      <c r="HC46" s="184" t="s">
        <v>14</v>
      </c>
      <c r="HD46" s="184" t="s">
        <v>14</v>
      </c>
      <c r="HE46" s="181">
        <v>44691</v>
      </c>
      <c r="HF46" s="191" t="s">
        <v>4507</v>
      </c>
      <c r="HG46" s="191">
        <v>0</v>
      </c>
      <c r="HH46" s="191" t="s">
        <v>3966</v>
      </c>
      <c r="HI46" s="191" t="s">
        <v>30</v>
      </c>
      <c r="HJ46" s="191">
        <v>2</v>
      </c>
      <c r="HK46" s="191" t="s">
        <v>14</v>
      </c>
      <c r="HL46" s="191" t="s">
        <v>14</v>
      </c>
      <c r="HM46" s="192">
        <v>44691</v>
      </c>
      <c r="HN46" s="190" t="s">
        <v>4513</v>
      </c>
      <c r="HO46" s="184">
        <v>2</v>
      </c>
      <c r="HP46" s="184" t="s">
        <v>3966</v>
      </c>
      <c r="HQ46" s="184" t="s">
        <v>30</v>
      </c>
      <c r="HR46" s="184">
        <v>2</v>
      </c>
      <c r="HS46" s="184" t="s">
        <v>14</v>
      </c>
      <c r="HT46" s="184" t="s">
        <v>14</v>
      </c>
      <c r="HU46" s="181">
        <v>44691</v>
      </c>
      <c r="HV46" s="191" t="s">
        <v>4510</v>
      </c>
      <c r="HW46" s="191">
        <v>3</v>
      </c>
      <c r="HX46" s="191" t="s">
        <v>3966</v>
      </c>
      <c r="HY46" s="191" t="s">
        <v>30</v>
      </c>
      <c r="HZ46" s="191">
        <v>2</v>
      </c>
      <c r="IA46" s="191" t="s">
        <v>14</v>
      </c>
      <c r="IB46" s="191" t="s">
        <v>14</v>
      </c>
      <c r="IC46" s="192">
        <v>44691</v>
      </c>
      <c r="ID46" s="190" t="s">
        <v>4512</v>
      </c>
      <c r="IE46" s="184">
        <v>0</v>
      </c>
      <c r="IF46" s="184" t="s">
        <v>3966</v>
      </c>
      <c r="IG46" s="184" t="s">
        <v>30</v>
      </c>
      <c r="IH46" s="184">
        <v>2</v>
      </c>
      <c r="II46" s="184" t="s">
        <v>14</v>
      </c>
      <c r="IJ46" s="184" t="s">
        <v>14</v>
      </c>
      <c r="IK46" s="181">
        <v>44691</v>
      </c>
      <c r="IL46" s="191" t="s">
        <v>4511</v>
      </c>
      <c r="IM46" s="191">
        <v>3</v>
      </c>
      <c r="IN46" s="191" t="s">
        <v>3966</v>
      </c>
      <c r="IO46" s="191" t="s">
        <v>30</v>
      </c>
      <c r="IP46" s="191">
        <v>2</v>
      </c>
      <c r="IQ46" s="191" t="s">
        <v>14</v>
      </c>
      <c r="IR46" s="191" t="s">
        <v>14</v>
      </c>
      <c r="IS46" s="192">
        <v>44691</v>
      </c>
    </row>
    <row r="47" spans="1:253" s="285" customFormat="1" ht="13" customHeight="1" x14ac:dyDescent="0.25">
      <c r="A47" s="285" t="s">
        <v>3699</v>
      </c>
      <c r="B47" s="285" t="s">
        <v>8646</v>
      </c>
      <c r="C47" s="285" t="s">
        <v>3700</v>
      </c>
      <c r="D47" s="285" t="s">
        <v>3701</v>
      </c>
      <c r="E47" s="285" t="s">
        <v>8172</v>
      </c>
      <c r="F47" s="285" t="s">
        <v>3705</v>
      </c>
      <c r="G47" s="179">
        <v>10154000</v>
      </c>
      <c r="H47" s="180" t="s">
        <v>3702</v>
      </c>
      <c r="I47" s="180" t="s">
        <v>30</v>
      </c>
      <c r="J47" s="180">
        <v>2</v>
      </c>
      <c r="K47" s="180" t="s">
        <v>3704</v>
      </c>
      <c r="L47" s="180" t="s">
        <v>3703</v>
      </c>
      <c r="M47" s="181">
        <v>44658</v>
      </c>
      <c r="N47" s="190" t="s">
        <v>3743</v>
      </c>
      <c r="O47" s="182">
        <v>275</v>
      </c>
      <c r="P47" s="182" t="s">
        <v>3740</v>
      </c>
      <c r="Q47" s="182" t="s">
        <v>30</v>
      </c>
      <c r="R47" s="182">
        <v>2</v>
      </c>
      <c r="S47" s="182" t="s">
        <v>3742</v>
      </c>
      <c r="T47" s="182" t="s">
        <v>3741</v>
      </c>
      <c r="U47" s="183">
        <v>44658</v>
      </c>
      <c r="V47" s="190" t="s">
        <v>3747</v>
      </c>
      <c r="W47" s="180">
        <v>520000</v>
      </c>
      <c r="X47" s="180" t="s">
        <v>3744</v>
      </c>
      <c r="Y47" s="180" t="s">
        <v>30</v>
      </c>
      <c r="Z47" s="180">
        <v>2</v>
      </c>
      <c r="AA47" s="180" t="s">
        <v>3746</v>
      </c>
      <c r="AB47" s="180" t="s">
        <v>3745</v>
      </c>
      <c r="AC47" s="181">
        <v>44658</v>
      </c>
      <c r="AD47" s="190" t="s">
        <v>3750</v>
      </c>
      <c r="AE47" s="188">
        <v>404000</v>
      </c>
      <c r="AF47" s="188" t="s">
        <v>3748</v>
      </c>
      <c r="AG47" s="188" t="s">
        <v>30</v>
      </c>
      <c r="AH47" s="188">
        <v>2</v>
      </c>
      <c r="AI47" s="188" t="s">
        <v>3749</v>
      </c>
      <c r="AJ47" s="188" t="s">
        <v>3144</v>
      </c>
      <c r="AK47" s="189">
        <v>44658</v>
      </c>
      <c r="AL47" s="190" t="s">
        <v>3751</v>
      </c>
      <c r="AM47" s="180">
        <v>404000</v>
      </c>
      <c r="AN47" s="180" t="s">
        <v>3748</v>
      </c>
      <c r="AO47" s="180" t="s">
        <v>30</v>
      </c>
      <c r="AP47" s="180">
        <v>2</v>
      </c>
      <c r="AQ47" s="180" t="s">
        <v>3749</v>
      </c>
      <c r="AR47" s="180" t="s">
        <v>3144</v>
      </c>
      <c r="AS47" s="181">
        <v>44658</v>
      </c>
      <c r="AT47" s="191" t="s">
        <v>9204</v>
      </c>
      <c r="AU47" s="188" t="e">
        <v>#N/A</v>
      </c>
      <c r="AV47" s="188" t="e">
        <v>#N/A</v>
      </c>
      <c r="AW47" s="188" t="e">
        <v>#N/A</v>
      </c>
      <c r="AX47" s="188" t="e">
        <v>#N/A</v>
      </c>
      <c r="AY47" s="188" t="e">
        <v>#N/A</v>
      </c>
      <c r="AZ47" s="188" t="e">
        <v>#N/A</v>
      </c>
      <c r="BA47" s="189" t="e">
        <v>#N/A</v>
      </c>
      <c r="BB47" s="190" t="s">
        <v>9205</v>
      </c>
      <c r="BC47" s="180" t="e">
        <v>#N/A</v>
      </c>
      <c r="BD47" s="180" t="e">
        <v>#N/A</v>
      </c>
      <c r="BE47" s="180" t="e">
        <v>#N/A</v>
      </c>
      <c r="BF47" s="180" t="e">
        <v>#N/A</v>
      </c>
      <c r="BG47" s="180" t="e">
        <v>#N/A</v>
      </c>
      <c r="BH47" s="180" t="e">
        <v>#N/A</v>
      </c>
      <c r="BI47" s="181" t="e">
        <v>#N/A</v>
      </c>
      <c r="BJ47" s="191" t="s">
        <v>3754</v>
      </c>
      <c r="BK47" s="191">
        <v>0</v>
      </c>
      <c r="BL47" s="191" t="s">
        <v>3752</v>
      </c>
      <c r="BM47" s="191" t="s">
        <v>30</v>
      </c>
      <c r="BN47" s="191">
        <v>2</v>
      </c>
      <c r="BO47" s="191" t="s">
        <v>3753</v>
      </c>
      <c r="BP47" s="188" t="s">
        <v>1636</v>
      </c>
      <c r="BQ47" s="192">
        <v>44658</v>
      </c>
      <c r="BR47" s="190" t="s">
        <v>9206</v>
      </c>
      <c r="BS47" s="184" t="e">
        <v>#N/A</v>
      </c>
      <c r="BT47" s="184" t="e">
        <v>#N/A</v>
      </c>
      <c r="BU47" s="184" t="e">
        <v>#N/A</v>
      </c>
      <c r="BV47" s="184" t="e">
        <v>#N/A</v>
      </c>
      <c r="BW47" s="184" t="e">
        <v>#N/A</v>
      </c>
      <c r="BX47" s="184" t="e">
        <v>#N/A</v>
      </c>
      <c r="BY47" s="181" t="e">
        <v>#N/A</v>
      </c>
      <c r="BZ47" s="191" t="s">
        <v>9207</v>
      </c>
      <c r="CA47" s="191" t="e">
        <v>#N/A</v>
      </c>
      <c r="CB47" s="191" t="e">
        <v>#N/A</v>
      </c>
      <c r="CC47" s="191" t="e">
        <v>#N/A</v>
      </c>
      <c r="CD47" s="191" t="e">
        <v>#N/A</v>
      </c>
      <c r="CE47" s="191" t="e">
        <v>#N/A</v>
      </c>
      <c r="CF47" s="191" t="e">
        <v>#N/A</v>
      </c>
      <c r="CG47" s="192" t="e">
        <v>#N/A</v>
      </c>
      <c r="CH47" s="190" t="s">
        <v>9208</v>
      </c>
      <c r="CI47" s="191" t="e">
        <v>#N/A</v>
      </c>
      <c r="CJ47" s="191" t="e">
        <v>#N/A</v>
      </c>
      <c r="CK47" s="191" t="e">
        <v>#N/A</v>
      </c>
      <c r="CL47" s="191" t="e">
        <v>#N/A</v>
      </c>
      <c r="CM47" s="191" t="e">
        <v>#N/A</v>
      </c>
      <c r="CN47" s="191" t="e">
        <v>#N/A</v>
      </c>
      <c r="CO47" s="193" t="e">
        <v>#N/A</v>
      </c>
      <c r="CP47" s="191" t="s">
        <v>9209</v>
      </c>
      <c r="CQ47" s="184" t="e">
        <v>#N/A</v>
      </c>
      <c r="CR47" s="184" t="e">
        <v>#N/A</v>
      </c>
      <c r="CS47" s="184" t="e">
        <v>#N/A</v>
      </c>
      <c r="CT47" s="184" t="e">
        <v>#N/A</v>
      </c>
      <c r="CU47" s="184" t="e">
        <v>#N/A</v>
      </c>
      <c r="CV47" s="184" t="e">
        <v>#N/A</v>
      </c>
      <c r="CW47" s="181" t="e">
        <v>#N/A</v>
      </c>
      <c r="CX47" s="191" t="s">
        <v>3759</v>
      </c>
      <c r="CY47" s="188">
        <v>0</v>
      </c>
      <c r="CZ47" s="188" t="s">
        <v>3756</v>
      </c>
      <c r="DA47" s="188" t="s">
        <v>30</v>
      </c>
      <c r="DB47" s="188">
        <v>2</v>
      </c>
      <c r="DC47" s="188" t="s">
        <v>3758</v>
      </c>
      <c r="DD47" s="188" t="s">
        <v>3757</v>
      </c>
      <c r="DE47" s="194">
        <v>44658</v>
      </c>
      <c r="DF47" s="190" t="s">
        <v>3760</v>
      </c>
      <c r="DG47" s="180">
        <v>116000</v>
      </c>
      <c r="DH47" s="184" t="s">
        <v>3756</v>
      </c>
      <c r="DI47" s="184" t="s">
        <v>30</v>
      </c>
      <c r="DJ47" s="184">
        <v>2</v>
      </c>
      <c r="DK47" s="184" t="s">
        <v>3758</v>
      </c>
      <c r="DL47" s="184" t="s">
        <v>3757</v>
      </c>
      <c r="DM47" s="181">
        <v>44658</v>
      </c>
      <c r="DN47" s="191" t="s">
        <v>3761</v>
      </c>
      <c r="DO47" s="188">
        <v>404000</v>
      </c>
      <c r="DP47" s="191" t="s">
        <v>3756</v>
      </c>
      <c r="DQ47" s="191" t="s">
        <v>30</v>
      </c>
      <c r="DR47" s="191">
        <v>2</v>
      </c>
      <c r="DS47" s="191" t="s">
        <v>3758</v>
      </c>
      <c r="DT47" s="191" t="s">
        <v>3757</v>
      </c>
      <c r="DU47" s="192">
        <v>44658</v>
      </c>
      <c r="DV47" s="190" t="s">
        <v>3762</v>
      </c>
      <c r="DW47" s="180">
        <v>0</v>
      </c>
      <c r="DX47" s="184" t="s">
        <v>3756</v>
      </c>
      <c r="DY47" s="184" t="s">
        <v>30</v>
      </c>
      <c r="DZ47" s="184">
        <v>2</v>
      </c>
      <c r="EA47" s="184" t="s">
        <v>3758</v>
      </c>
      <c r="EB47" s="184" t="s">
        <v>3757</v>
      </c>
      <c r="EC47" s="181">
        <v>44658</v>
      </c>
      <c r="ED47" s="191" t="s">
        <v>3763</v>
      </c>
      <c r="EE47" s="188">
        <v>0</v>
      </c>
      <c r="EF47" s="191" t="s">
        <v>3756</v>
      </c>
      <c r="EG47" s="191" t="s">
        <v>30</v>
      </c>
      <c r="EH47" s="191">
        <v>2</v>
      </c>
      <c r="EI47" s="191" t="s">
        <v>3758</v>
      </c>
      <c r="EJ47" s="191" t="s">
        <v>3757</v>
      </c>
      <c r="EK47" s="192">
        <v>44658</v>
      </c>
      <c r="EL47" s="190" t="s">
        <v>3764</v>
      </c>
      <c r="EM47" s="180">
        <v>0</v>
      </c>
      <c r="EN47" s="184" t="s">
        <v>3756</v>
      </c>
      <c r="EO47" s="184" t="s">
        <v>30</v>
      </c>
      <c r="EP47" s="184">
        <v>2</v>
      </c>
      <c r="EQ47" s="184" t="s">
        <v>3758</v>
      </c>
      <c r="ER47" s="184" t="s">
        <v>3757</v>
      </c>
      <c r="ES47" s="181">
        <v>44658</v>
      </c>
      <c r="ET47" s="191" t="s">
        <v>3755</v>
      </c>
      <c r="EU47" s="191">
        <v>0</v>
      </c>
      <c r="EV47" s="191" t="s">
        <v>3752</v>
      </c>
      <c r="EW47" s="191" t="s">
        <v>30</v>
      </c>
      <c r="EX47" s="191">
        <v>2</v>
      </c>
      <c r="EY47" s="191" t="s">
        <v>3753</v>
      </c>
      <c r="EZ47" s="191" t="s">
        <v>1636</v>
      </c>
      <c r="FA47" s="192">
        <v>44658</v>
      </c>
      <c r="FB47" s="190" t="s">
        <v>3766</v>
      </c>
      <c r="FC47" s="184">
        <v>2</v>
      </c>
      <c r="FD47" s="184" t="s">
        <v>3756</v>
      </c>
      <c r="FE47" s="184" t="s">
        <v>30</v>
      </c>
      <c r="FF47" s="184">
        <v>2</v>
      </c>
      <c r="FG47" s="184" t="s">
        <v>3765</v>
      </c>
      <c r="FH47" s="184" t="s">
        <v>3757</v>
      </c>
      <c r="FI47" s="181">
        <v>44658</v>
      </c>
      <c r="FJ47" s="190" t="s">
        <v>9210</v>
      </c>
      <c r="FK47" s="191" t="e">
        <v>#N/A</v>
      </c>
      <c r="FL47" s="191" t="e">
        <v>#N/A</v>
      </c>
      <c r="FM47" s="191" t="e">
        <v>#N/A</v>
      </c>
      <c r="FN47" s="191" t="e">
        <v>#N/A</v>
      </c>
      <c r="FO47" s="191" t="e">
        <v>#N/A</v>
      </c>
      <c r="FP47" s="188" t="e">
        <v>#N/A</v>
      </c>
      <c r="FQ47" s="189" t="e">
        <v>#N/A</v>
      </c>
      <c r="FR47" s="190" t="s">
        <v>9211</v>
      </c>
      <c r="FS47" s="184" t="e">
        <v>#N/A</v>
      </c>
      <c r="FT47" s="184" t="e">
        <v>#N/A</v>
      </c>
      <c r="FU47" s="184" t="e">
        <v>#N/A</v>
      </c>
      <c r="FV47" s="184" t="e">
        <v>#N/A</v>
      </c>
      <c r="FW47" s="184" t="e">
        <v>#N/A</v>
      </c>
      <c r="FX47" s="184" t="e">
        <v>#N/A</v>
      </c>
      <c r="FY47" s="181" t="e">
        <v>#N/A</v>
      </c>
      <c r="FZ47" s="191" t="s">
        <v>4670</v>
      </c>
      <c r="GA47" s="191">
        <v>0</v>
      </c>
      <c r="GB47" s="191" t="s">
        <v>3966</v>
      </c>
      <c r="GC47" s="191" t="s">
        <v>30</v>
      </c>
      <c r="GD47" s="191">
        <v>2</v>
      </c>
      <c r="GE47" s="191" t="s">
        <v>14</v>
      </c>
      <c r="GF47" s="191" t="s">
        <v>14</v>
      </c>
      <c r="GG47" s="192">
        <v>44693</v>
      </c>
      <c r="GH47" s="190" t="s">
        <v>4676</v>
      </c>
      <c r="GI47" s="184">
        <v>0</v>
      </c>
      <c r="GJ47" s="184" t="s">
        <v>3966</v>
      </c>
      <c r="GK47" s="184" t="s">
        <v>30</v>
      </c>
      <c r="GL47" s="184">
        <v>2</v>
      </c>
      <c r="GM47" s="184" t="s">
        <v>14</v>
      </c>
      <c r="GN47" s="184" t="s">
        <v>14</v>
      </c>
      <c r="GO47" s="181">
        <v>44693</v>
      </c>
      <c r="GP47" s="191" t="s">
        <v>4671</v>
      </c>
      <c r="GQ47" s="191">
        <v>1</v>
      </c>
      <c r="GR47" s="191" t="s">
        <v>3966</v>
      </c>
      <c r="GS47" s="191" t="s">
        <v>30</v>
      </c>
      <c r="GT47" s="191">
        <v>2</v>
      </c>
      <c r="GU47" s="191" t="s">
        <v>14</v>
      </c>
      <c r="GV47" s="191" t="s">
        <v>14</v>
      </c>
      <c r="GW47" s="192">
        <v>44693</v>
      </c>
      <c r="GX47" s="190" t="s">
        <v>4677</v>
      </c>
      <c r="GY47" s="184">
        <v>0</v>
      </c>
      <c r="GZ47" s="184" t="s">
        <v>3966</v>
      </c>
      <c r="HA47" s="184" t="s">
        <v>30</v>
      </c>
      <c r="HB47" s="184">
        <v>2</v>
      </c>
      <c r="HC47" s="184" t="s">
        <v>14</v>
      </c>
      <c r="HD47" s="184" t="s">
        <v>14</v>
      </c>
      <c r="HE47" s="181">
        <v>44693</v>
      </c>
      <c r="HF47" s="191" t="s">
        <v>4669</v>
      </c>
      <c r="HG47" s="191">
        <v>2</v>
      </c>
      <c r="HH47" s="191" t="s">
        <v>3966</v>
      </c>
      <c r="HI47" s="191" t="s">
        <v>30</v>
      </c>
      <c r="HJ47" s="191">
        <v>2</v>
      </c>
      <c r="HK47" s="191" t="s">
        <v>14</v>
      </c>
      <c r="HL47" s="191" t="s">
        <v>14</v>
      </c>
      <c r="HM47" s="192">
        <v>44693</v>
      </c>
      <c r="HN47" s="190" t="s">
        <v>4675</v>
      </c>
      <c r="HO47" s="184">
        <v>0</v>
      </c>
      <c r="HP47" s="184" t="s">
        <v>3966</v>
      </c>
      <c r="HQ47" s="184" t="s">
        <v>30</v>
      </c>
      <c r="HR47" s="184">
        <v>2</v>
      </c>
      <c r="HS47" s="184" t="s">
        <v>14</v>
      </c>
      <c r="HT47" s="184" t="s">
        <v>14</v>
      </c>
      <c r="HU47" s="181">
        <v>44693</v>
      </c>
      <c r="HV47" s="191" t="s">
        <v>4672</v>
      </c>
      <c r="HW47" s="191">
        <v>0</v>
      </c>
      <c r="HX47" s="191" t="s">
        <v>3966</v>
      </c>
      <c r="HY47" s="191" t="s">
        <v>30</v>
      </c>
      <c r="HZ47" s="191">
        <v>2</v>
      </c>
      <c r="IA47" s="191" t="s">
        <v>14</v>
      </c>
      <c r="IB47" s="191" t="s">
        <v>14</v>
      </c>
      <c r="IC47" s="192">
        <v>44693</v>
      </c>
      <c r="ID47" s="190" t="s">
        <v>4674</v>
      </c>
      <c r="IE47" s="184">
        <v>0</v>
      </c>
      <c r="IF47" s="184" t="s">
        <v>3966</v>
      </c>
      <c r="IG47" s="184" t="s">
        <v>30</v>
      </c>
      <c r="IH47" s="184">
        <v>2</v>
      </c>
      <c r="II47" s="184" t="s">
        <v>14</v>
      </c>
      <c r="IJ47" s="184" t="s">
        <v>14</v>
      </c>
      <c r="IK47" s="181">
        <v>44693</v>
      </c>
      <c r="IL47" s="191" t="s">
        <v>4673</v>
      </c>
      <c r="IM47" s="191">
        <v>0</v>
      </c>
      <c r="IN47" s="191" t="s">
        <v>3966</v>
      </c>
      <c r="IO47" s="191" t="s">
        <v>30</v>
      </c>
      <c r="IP47" s="191">
        <v>2</v>
      </c>
      <c r="IQ47" s="191" t="s">
        <v>14</v>
      </c>
      <c r="IR47" s="191" t="s">
        <v>14</v>
      </c>
      <c r="IS47" s="192">
        <v>44693</v>
      </c>
    </row>
    <row r="48" spans="1:253" s="285" customFormat="1" ht="13" customHeight="1" x14ac:dyDescent="0.25">
      <c r="A48" s="285" t="s">
        <v>1078</v>
      </c>
      <c r="B48" s="285" t="s">
        <v>8627</v>
      </c>
      <c r="C48" s="285" t="s">
        <v>1079</v>
      </c>
      <c r="D48" s="285" t="s">
        <v>1080</v>
      </c>
      <c r="E48" s="285" t="s">
        <v>8173</v>
      </c>
      <c r="F48" s="285" t="s">
        <v>4263</v>
      </c>
      <c r="G48" s="179">
        <v>270213000</v>
      </c>
      <c r="H48" s="180" t="s">
        <v>4260</v>
      </c>
      <c r="I48" s="180" t="s">
        <v>30</v>
      </c>
      <c r="J48" s="180">
        <v>2</v>
      </c>
      <c r="K48" s="180" t="s">
        <v>4262</v>
      </c>
      <c r="L48" s="180" t="s">
        <v>4261</v>
      </c>
      <c r="M48" s="181">
        <v>44683</v>
      </c>
      <c r="N48" s="190" t="s">
        <v>4267</v>
      </c>
      <c r="O48" s="182">
        <v>421991</v>
      </c>
      <c r="P48" s="182" t="s">
        <v>4264</v>
      </c>
      <c r="Q48" s="182" t="s">
        <v>61</v>
      </c>
      <c r="R48" s="182">
        <v>1</v>
      </c>
      <c r="S48" s="182" t="s">
        <v>4266</v>
      </c>
      <c r="T48" s="182" t="s">
        <v>4265</v>
      </c>
      <c r="U48" s="183">
        <v>44683</v>
      </c>
      <c r="V48" s="190" t="s">
        <v>4269</v>
      </c>
      <c r="W48" s="180">
        <v>5438000</v>
      </c>
      <c r="X48" s="180" t="s">
        <v>4264</v>
      </c>
      <c r="Y48" s="180" t="s">
        <v>30</v>
      </c>
      <c r="Z48" s="180">
        <v>2</v>
      </c>
      <c r="AA48" s="180" t="s">
        <v>4268</v>
      </c>
      <c r="AB48" s="180" t="s">
        <v>4265</v>
      </c>
      <c r="AC48" s="181">
        <v>44683</v>
      </c>
      <c r="AD48" s="190" t="s">
        <v>4271</v>
      </c>
      <c r="AE48" s="188">
        <v>5438000</v>
      </c>
      <c r="AF48" s="188" t="s">
        <v>4264</v>
      </c>
      <c r="AG48" s="188" t="s">
        <v>30</v>
      </c>
      <c r="AH48" s="188">
        <v>2</v>
      </c>
      <c r="AI48" s="188" t="s">
        <v>4270</v>
      </c>
      <c r="AJ48" s="188" t="s">
        <v>4265</v>
      </c>
      <c r="AK48" s="189">
        <v>44683</v>
      </c>
      <c r="AL48" s="190" t="s">
        <v>3128</v>
      </c>
      <c r="AM48" s="180">
        <v>100000</v>
      </c>
      <c r="AN48" s="180" t="s">
        <v>3125</v>
      </c>
      <c r="AO48" s="180" t="s">
        <v>19</v>
      </c>
      <c r="AP48" s="180">
        <v>3</v>
      </c>
      <c r="AQ48" s="180" t="s">
        <v>3127</v>
      </c>
      <c r="AR48" s="180" t="s">
        <v>3126</v>
      </c>
      <c r="AS48" s="181">
        <v>44628</v>
      </c>
      <c r="AT48" s="191" t="s">
        <v>1087</v>
      </c>
      <c r="AU48" s="188" t="s">
        <v>14</v>
      </c>
      <c r="AV48" s="188" t="s">
        <v>14</v>
      </c>
      <c r="AW48" s="188" t="s">
        <v>14</v>
      </c>
      <c r="AX48" s="188" t="s">
        <v>14</v>
      </c>
      <c r="AY48" s="188" t="s">
        <v>1069</v>
      </c>
      <c r="AZ48" s="188" t="s">
        <v>14</v>
      </c>
      <c r="BA48" s="189">
        <v>43676</v>
      </c>
      <c r="BB48" s="190" t="s">
        <v>1086</v>
      </c>
      <c r="BC48" s="180" t="s">
        <v>14</v>
      </c>
      <c r="BD48" s="180" t="s">
        <v>14</v>
      </c>
      <c r="BE48" s="180" t="s">
        <v>14</v>
      </c>
      <c r="BF48" s="180" t="s">
        <v>14</v>
      </c>
      <c r="BG48" s="180" t="s">
        <v>1069</v>
      </c>
      <c r="BH48" s="180" t="s">
        <v>14</v>
      </c>
      <c r="BI48" s="181">
        <v>43676</v>
      </c>
      <c r="BJ48" s="191" t="s">
        <v>6648</v>
      </c>
      <c r="BK48" s="191">
        <v>34</v>
      </c>
      <c r="BL48" s="191" t="s">
        <v>6219</v>
      </c>
      <c r="BM48" s="191" t="s">
        <v>19</v>
      </c>
      <c r="BN48" s="191">
        <v>3</v>
      </c>
      <c r="BO48" s="191" t="s">
        <v>6647</v>
      </c>
      <c r="BP48" s="188" t="s">
        <v>1636</v>
      </c>
      <c r="BQ48" s="192">
        <v>44739</v>
      </c>
      <c r="BR48" s="190" t="s">
        <v>1081</v>
      </c>
      <c r="BS48" s="184" t="s">
        <v>14</v>
      </c>
      <c r="BT48" s="184" t="s">
        <v>14</v>
      </c>
      <c r="BU48" s="184" t="s">
        <v>14</v>
      </c>
      <c r="BV48" s="184" t="s">
        <v>14</v>
      </c>
      <c r="BW48" s="184" t="s">
        <v>1069</v>
      </c>
      <c r="BX48" s="184" t="s">
        <v>14</v>
      </c>
      <c r="BY48" s="181">
        <v>43676</v>
      </c>
      <c r="BZ48" s="191" t="s">
        <v>1082</v>
      </c>
      <c r="CA48" s="191" t="s">
        <v>14</v>
      </c>
      <c r="CB48" s="191" t="s">
        <v>14</v>
      </c>
      <c r="CC48" s="191" t="s">
        <v>14</v>
      </c>
      <c r="CD48" s="191" t="s">
        <v>14</v>
      </c>
      <c r="CE48" s="191" t="s">
        <v>1069</v>
      </c>
      <c r="CF48" s="191" t="s">
        <v>14</v>
      </c>
      <c r="CG48" s="192">
        <v>43676</v>
      </c>
      <c r="CH48" s="190" t="s">
        <v>9212</v>
      </c>
      <c r="CI48" s="191" t="e">
        <v>#N/A</v>
      </c>
      <c r="CJ48" s="191" t="e">
        <v>#N/A</v>
      </c>
      <c r="CK48" s="191" t="e">
        <v>#N/A</v>
      </c>
      <c r="CL48" s="191" t="e">
        <v>#N/A</v>
      </c>
      <c r="CM48" s="191" t="e">
        <v>#N/A</v>
      </c>
      <c r="CN48" s="191" t="e">
        <v>#N/A</v>
      </c>
      <c r="CO48" s="193" t="e">
        <v>#N/A</v>
      </c>
      <c r="CP48" s="191" t="s">
        <v>1085</v>
      </c>
      <c r="CQ48" s="184" t="s">
        <v>14</v>
      </c>
      <c r="CR48" s="184" t="s">
        <v>14</v>
      </c>
      <c r="CS48" s="184" t="s">
        <v>14</v>
      </c>
      <c r="CT48" s="184" t="s">
        <v>14</v>
      </c>
      <c r="CU48" s="184" t="s">
        <v>1069</v>
      </c>
      <c r="CV48" s="184" t="s">
        <v>14</v>
      </c>
      <c r="CW48" s="181">
        <v>43676</v>
      </c>
      <c r="CX48" s="191" t="s">
        <v>4272</v>
      </c>
      <c r="CY48" s="188">
        <v>100000</v>
      </c>
      <c r="CZ48" s="188" t="s">
        <v>3125</v>
      </c>
      <c r="DA48" s="188" t="s">
        <v>19</v>
      </c>
      <c r="DB48" s="188">
        <v>3</v>
      </c>
      <c r="DC48" s="188" t="s">
        <v>4273</v>
      </c>
      <c r="DD48" s="188" t="s">
        <v>3126</v>
      </c>
      <c r="DE48" s="194">
        <v>44683</v>
      </c>
      <c r="DF48" s="190" t="s">
        <v>5946</v>
      </c>
      <c r="DG48" s="180">
        <v>0</v>
      </c>
      <c r="DH48" s="184" t="s">
        <v>14</v>
      </c>
      <c r="DI48" s="184" t="s">
        <v>19</v>
      </c>
      <c r="DJ48" s="184">
        <v>3</v>
      </c>
      <c r="DK48" s="184" t="s">
        <v>5945</v>
      </c>
      <c r="DL48" s="184" t="s">
        <v>14</v>
      </c>
      <c r="DM48" s="181">
        <v>44718</v>
      </c>
      <c r="DN48" s="191" t="s">
        <v>5923</v>
      </c>
      <c r="DO48" s="188">
        <v>5338000</v>
      </c>
      <c r="DP48" s="191" t="s">
        <v>5920</v>
      </c>
      <c r="DQ48" s="191" t="s">
        <v>30</v>
      </c>
      <c r="DR48" s="191">
        <v>2</v>
      </c>
      <c r="DS48" s="191" t="s">
        <v>5922</v>
      </c>
      <c r="DT48" s="191" t="s">
        <v>5921</v>
      </c>
      <c r="DU48" s="192">
        <v>44712</v>
      </c>
      <c r="DV48" s="190" t="s">
        <v>4274</v>
      </c>
      <c r="DW48" s="180">
        <v>100000</v>
      </c>
      <c r="DX48" s="184" t="s">
        <v>3125</v>
      </c>
      <c r="DY48" s="184" t="s">
        <v>19</v>
      </c>
      <c r="DZ48" s="184">
        <v>3</v>
      </c>
      <c r="EA48" s="184" t="s">
        <v>4273</v>
      </c>
      <c r="EB48" s="184" t="s">
        <v>3126</v>
      </c>
      <c r="EC48" s="181">
        <v>44683</v>
      </c>
      <c r="ED48" s="191" t="s">
        <v>4276</v>
      </c>
      <c r="EE48" s="188">
        <v>0</v>
      </c>
      <c r="EF48" s="191" t="s">
        <v>14</v>
      </c>
      <c r="EG48" s="191" t="s">
        <v>19</v>
      </c>
      <c r="EH48" s="191">
        <v>3</v>
      </c>
      <c r="EI48" s="191" t="s">
        <v>4275</v>
      </c>
      <c r="EJ48" s="191" t="s">
        <v>14</v>
      </c>
      <c r="EK48" s="192">
        <v>44683</v>
      </c>
      <c r="EL48" s="190" t="s">
        <v>4277</v>
      </c>
      <c r="EM48" s="180">
        <v>0</v>
      </c>
      <c r="EN48" s="184" t="s">
        <v>14</v>
      </c>
      <c r="EO48" s="184" t="s">
        <v>19</v>
      </c>
      <c r="EP48" s="184">
        <v>3</v>
      </c>
      <c r="EQ48" s="184" t="s">
        <v>4275</v>
      </c>
      <c r="ER48" s="184" t="s">
        <v>14</v>
      </c>
      <c r="ES48" s="181">
        <v>44683</v>
      </c>
      <c r="ET48" s="191" t="s">
        <v>6649</v>
      </c>
      <c r="EU48" s="191">
        <v>34</v>
      </c>
      <c r="EV48" s="191" t="s">
        <v>6222</v>
      </c>
      <c r="EW48" s="191" t="s">
        <v>19</v>
      </c>
      <c r="EX48" s="191">
        <v>3</v>
      </c>
      <c r="EY48" s="191" t="s">
        <v>6647</v>
      </c>
      <c r="EZ48" s="191" t="s">
        <v>1636</v>
      </c>
      <c r="FA48" s="192">
        <v>44739</v>
      </c>
      <c r="FB48" s="190" t="s">
        <v>1084</v>
      </c>
      <c r="FC48" s="184">
        <v>4</v>
      </c>
      <c r="FD48" s="184" t="s">
        <v>14</v>
      </c>
      <c r="FE48" s="184" t="s">
        <v>61</v>
      </c>
      <c r="FF48" s="184">
        <v>1</v>
      </c>
      <c r="FG48" s="184" t="s">
        <v>1083</v>
      </c>
      <c r="FH48" s="184" t="s">
        <v>14</v>
      </c>
      <c r="FI48" s="181">
        <v>43676</v>
      </c>
      <c r="FJ48" s="190" t="s">
        <v>1088</v>
      </c>
      <c r="FK48" s="191" t="s">
        <v>14</v>
      </c>
      <c r="FL48" s="191" t="s">
        <v>14</v>
      </c>
      <c r="FM48" s="191" t="s">
        <v>14</v>
      </c>
      <c r="FN48" s="191" t="s">
        <v>14</v>
      </c>
      <c r="FO48" s="191" t="s">
        <v>1069</v>
      </c>
      <c r="FP48" s="188" t="s">
        <v>14</v>
      </c>
      <c r="FQ48" s="189">
        <v>43676</v>
      </c>
      <c r="FR48" s="190" t="s">
        <v>1089</v>
      </c>
      <c r="FS48" s="184" t="s">
        <v>14</v>
      </c>
      <c r="FT48" s="184" t="s">
        <v>14</v>
      </c>
      <c r="FU48" s="184" t="s">
        <v>14</v>
      </c>
      <c r="FV48" s="184" t="s">
        <v>14</v>
      </c>
      <c r="FW48" s="184" t="s">
        <v>1069</v>
      </c>
      <c r="FX48" s="184" t="s">
        <v>14</v>
      </c>
      <c r="FY48" s="181">
        <v>43676</v>
      </c>
      <c r="FZ48" s="191" t="s">
        <v>5421</v>
      </c>
      <c r="GA48" s="191">
        <v>1</v>
      </c>
      <c r="GB48" s="191" t="s">
        <v>3966</v>
      </c>
      <c r="GC48" s="191" t="s">
        <v>30</v>
      </c>
      <c r="GD48" s="191">
        <v>2</v>
      </c>
      <c r="GE48" s="191" t="s">
        <v>14</v>
      </c>
      <c r="GF48" s="191" t="s">
        <v>14</v>
      </c>
      <c r="GG48" s="192">
        <v>44697</v>
      </c>
      <c r="GH48" s="190" t="s">
        <v>5427</v>
      </c>
      <c r="GI48" s="184">
        <v>3</v>
      </c>
      <c r="GJ48" s="184" t="s">
        <v>3966</v>
      </c>
      <c r="GK48" s="184" t="s">
        <v>30</v>
      </c>
      <c r="GL48" s="184">
        <v>2</v>
      </c>
      <c r="GM48" s="184" t="s">
        <v>14</v>
      </c>
      <c r="GN48" s="184" t="s">
        <v>14</v>
      </c>
      <c r="GO48" s="181">
        <v>44697</v>
      </c>
      <c r="GP48" s="191" t="s">
        <v>5422</v>
      </c>
      <c r="GQ48" s="191">
        <v>2</v>
      </c>
      <c r="GR48" s="191" t="s">
        <v>3966</v>
      </c>
      <c r="GS48" s="191" t="s">
        <v>30</v>
      </c>
      <c r="GT48" s="191">
        <v>2</v>
      </c>
      <c r="GU48" s="191" t="s">
        <v>14</v>
      </c>
      <c r="GV48" s="191" t="s">
        <v>14</v>
      </c>
      <c r="GW48" s="192">
        <v>44697</v>
      </c>
      <c r="GX48" s="190" t="s">
        <v>5428</v>
      </c>
      <c r="GY48" s="184">
        <v>0</v>
      </c>
      <c r="GZ48" s="184" t="s">
        <v>3966</v>
      </c>
      <c r="HA48" s="184" t="s">
        <v>30</v>
      </c>
      <c r="HB48" s="184">
        <v>2</v>
      </c>
      <c r="HC48" s="184" t="s">
        <v>14</v>
      </c>
      <c r="HD48" s="184" t="s">
        <v>14</v>
      </c>
      <c r="HE48" s="181">
        <v>44697</v>
      </c>
      <c r="HF48" s="191" t="s">
        <v>5420</v>
      </c>
      <c r="HG48" s="191">
        <v>2</v>
      </c>
      <c r="HH48" s="191" t="s">
        <v>3966</v>
      </c>
      <c r="HI48" s="191" t="s">
        <v>30</v>
      </c>
      <c r="HJ48" s="191">
        <v>2</v>
      </c>
      <c r="HK48" s="191" t="s">
        <v>14</v>
      </c>
      <c r="HL48" s="191" t="s">
        <v>14</v>
      </c>
      <c r="HM48" s="192">
        <v>44697</v>
      </c>
      <c r="HN48" s="190" t="s">
        <v>5426</v>
      </c>
      <c r="HO48" s="184">
        <v>3</v>
      </c>
      <c r="HP48" s="184" t="s">
        <v>3966</v>
      </c>
      <c r="HQ48" s="184" t="s">
        <v>30</v>
      </c>
      <c r="HR48" s="184">
        <v>2</v>
      </c>
      <c r="HS48" s="184" t="s">
        <v>14</v>
      </c>
      <c r="HT48" s="184" t="s">
        <v>14</v>
      </c>
      <c r="HU48" s="181">
        <v>44697</v>
      </c>
      <c r="HV48" s="191" t="s">
        <v>5423</v>
      </c>
      <c r="HW48" s="191">
        <v>1</v>
      </c>
      <c r="HX48" s="191" t="s">
        <v>3966</v>
      </c>
      <c r="HY48" s="191" t="s">
        <v>30</v>
      </c>
      <c r="HZ48" s="191">
        <v>2</v>
      </c>
      <c r="IA48" s="191" t="s">
        <v>14</v>
      </c>
      <c r="IB48" s="191" t="s">
        <v>14</v>
      </c>
      <c r="IC48" s="192">
        <v>44697</v>
      </c>
      <c r="ID48" s="190" t="s">
        <v>5425</v>
      </c>
      <c r="IE48" s="184">
        <v>1</v>
      </c>
      <c r="IF48" s="184" t="s">
        <v>3966</v>
      </c>
      <c r="IG48" s="184" t="s">
        <v>30</v>
      </c>
      <c r="IH48" s="184">
        <v>2</v>
      </c>
      <c r="II48" s="184" t="s">
        <v>14</v>
      </c>
      <c r="IJ48" s="184" t="s">
        <v>14</v>
      </c>
      <c r="IK48" s="181">
        <v>44697</v>
      </c>
      <c r="IL48" s="191" t="s">
        <v>5424</v>
      </c>
      <c r="IM48" s="191">
        <v>2</v>
      </c>
      <c r="IN48" s="191" t="s">
        <v>3966</v>
      </c>
      <c r="IO48" s="191" t="s">
        <v>30</v>
      </c>
      <c r="IP48" s="191">
        <v>2</v>
      </c>
      <c r="IQ48" s="191" t="s">
        <v>14</v>
      </c>
      <c r="IR48" s="191" t="s">
        <v>14</v>
      </c>
      <c r="IS48" s="192">
        <v>44697</v>
      </c>
    </row>
    <row r="49" spans="1:253" s="285" customFormat="1" ht="13" customHeight="1" x14ac:dyDescent="0.25">
      <c r="A49" s="285" t="s">
        <v>813</v>
      </c>
      <c r="B49" s="285" t="s">
        <v>8627</v>
      </c>
      <c r="C49" s="285" t="s">
        <v>814</v>
      </c>
      <c r="D49" s="285" t="s">
        <v>815</v>
      </c>
      <c r="E49" s="285" t="s">
        <v>8174</v>
      </c>
      <c r="F49" s="285" t="s">
        <v>1799</v>
      </c>
      <c r="G49" s="179">
        <v>1353520000</v>
      </c>
      <c r="H49" s="180" t="s">
        <v>1796</v>
      </c>
      <c r="I49" s="180" t="s">
        <v>30</v>
      </c>
      <c r="J49" s="180">
        <v>2</v>
      </c>
      <c r="K49" s="180" t="s">
        <v>1798</v>
      </c>
      <c r="L49" s="180" t="s">
        <v>1797</v>
      </c>
      <c r="M49" s="181">
        <v>44223</v>
      </c>
      <c r="N49" s="190" t="s">
        <v>1803</v>
      </c>
      <c r="O49" s="182">
        <v>222236</v>
      </c>
      <c r="P49" s="182" t="s">
        <v>1800</v>
      </c>
      <c r="Q49" s="182" t="s">
        <v>30</v>
      </c>
      <c r="R49" s="182">
        <v>2</v>
      </c>
      <c r="S49" s="182" t="s">
        <v>1802</v>
      </c>
      <c r="T49" s="182" t="s">
        <v>1801</v>
      </c>
      <c r="U49" s="183">
        <v>44223</v>
      </c>
      <c r="V49" s="190" t="s">
        <v>1805</v>
      </c>
      <c r="W49" s="180">
        <v>12541000</v>
      </c>
      <c r="X49" s="180" t="s">
        <v>1800</v>
      </c>
      <c r="Y49" s="180" t="s">
        <v>30</v>
      </c>
      <c r="Z49" s="180">
        <v>2</v>
      </c>
      <c r="AA49" s="180" t="s">
        <v>1804</v>
      </c>
      <c r="AB49" s="180" t="s">
        <v>1801</v>
      </c>
      <c r="AC49" s="181">
        <v>44223</v>
      </c>
      <c r="AD49" s="190" t="s">
        <v>1807</v>
      </c>
      <c r="AE49" s="188" t="s">
        <v>14</v>
      </c>
      <c r="AF49" s="188" t="s">
        <v>14</v>
      </c>
      <c r="AG49" s="188" t="s">
        <v>14</v>
      </c>
      <c r="AH49" s="188" t="s">
        <v>14</v>
      </c>
      <c r="AI49" s="188" t="s">
        <v>1806</v>
      </c>
      <c r="AJ49" s="188" t="s">
        <v>14</v>
      </c>
      <c r="AK49" s="189">
        <v>44223</v>
      </c>
      <c r="AL49" s="190" t="s">
        <v>1817</v>
      </c>
      <c r="AM49" s="180" t="s">
        <v>14</v>
      </c>
      <c r="AN49" s="180" t="s">
        <v>14</v>
      </c>
      <c r="AO49" s="180" t="s">
        <v>14</v>
      </c>
      <c r="AP49" s="180" t="s">
        <v>14</v>
      </c>
      <c r="AQ49" s="180" t="s">
        <v>1816</v>
      </c>
      <c r="AR49" s="180" t="s">
        <v>14</v>
      </c>
      <c r="AS49" s="181">
        <v>44223</v>
      </c>
      <c r="AT49" s="191" t="s">
        <v>822</v>
      </c>
      <c r="AU49" s="188" t="s">
        <v>14</v>
      </c>
      <c r="AV49" s="188" t="s">
        <v>14</v>
      </c>
      <c r="AW49" s="188" t="s">
        <v>14</v>
      </c>
      <c r="AX49" s="188" t="s">
        <v>14</v>
      </c>
      <c r="AY49" s="188" t="s">
        <v>14</v>
      </c>
      <c r="AZ49" s="188" t="s">
        <v>14</v>
      </c>
      <c r="BA49" s="189">
        <v>43553</v>
      </c>
      <c r="BB49" s="190" t="s">
        <v>821</v>
      </c>
      <c r="BC49" s="180" t="s">
        <v>14</v>
      </c>
      <c r="BD49" s="180">
        <v>0</v>
      </c>
      <c r="BE49" s="180" t="s">
        <v>14</v>
      </c>
      <c r="BF49" s="180" t="s">
        <v>14</v>
      </c>
      <c r="BG49" s="180" t="s">
        <v>820</v>
      </c>
      <c r="BH49" s="180" t="s">
        <v>14</v>
      </c>
      <c r="BI49" s="181">
        <v>43553</v>
      </c>
      <c r="BJ49" s="191" t="s">
        <v>6760</v>
      </c>
      <c r="BK49" s="191">
        <v>189</v>
      </c>
      <c r="BL49" s="191" t="s">
        <v>6219</v>
      </c>
      <c r="BM49" s="191" t="s">
        <v>19</v>
      </c>
      <c r="BN49" s="191">
        <v>3</v>
      </c>
      <c r="BO49" s="191" t="s">
        <v>6759</v>
      </c>
      <c r="BP49" s="188" t="s">
        <v>6758</v>
      </c>
      <c r="BQ49" s="192">
        <v>44739</v>
      </c>
      <c r="BR49" s="190" t="s">
        <v>816</v>
      </c>
      <c r="BS49" s="184" t="s">
        <v>14</v>
      </c>
      <c r="BT49" s="184">
        <v>0</v>
      </c>
      <c r="BU49" s="184" t="s">
        <v>14</v>
      </c>
      <c r="BV49" s="184" t="s">
        <v>14</v>
      </c>
      <c r="BW49" s="184">
        <v>0</v>
      </c>
      <c r="BX49" s="184">
        <v>0</v>
      </c>
      <c r="BY49" s="181">
        <v>43553</v>
      </c>
      <c r="BZ49" s="191" t="s">
        <v>818</v>
      </c>
      <c r="CA49" s="191" t="s">
        <v>14</v>
      </c>
      <c r="CB49" s="191" t="s">
        <v>14</v>
      </c>
      <c r="CC49" s="191" t="s">
        <v>14</v>
      </c>
      <c r="CD49" s="191" t="s">
        <v>14</v>
      </c>
      <c r="CE49" s="191" t="s">
        <v>14</v>
      </c>
      <c r="CF49" s="191" t="s">
        <v>14</v>
      </c>
      <c r="CG49" s="192">
        <v>43553</v>
      </c>
      <c r="CH49" s="190" t="s">
        <v>9213</v>
      </c>
      <c r="CI49" s="191" t="e">
        <v>#N/A</v>
      </c>
      <c r="CJ49" s="191" t="e">
        <v>#N/A</v>
      </c>
      <c r="CK49" s="191" t="e">
        <v>#N/A</v>
      </c>
      <c r="CL49" s="191" t="e">
        <v>#N/A</v>
      </c>
      <c r="CM49" s="191" t="e">
        <v>#N/A</v>
      </c>
      <c r="CN49" s="191" t="e">
        <v>#N/A</v>
      </c>
      <c r="CO49" s="193" t="e">
        <v>#N/A</v>
      </c>
      <c r="CP49" s="191" t="s">
        <v>819</v>
      </c>
      <c r="CQ49" s="184" t="s">
        <v>14</v>
      </c>
      <c r="CR49" s="184">
        <v>0</v>
      </c>
      <c r="CS49" s="184" t="s">
        <v>14</v>
      </c>
      <c r="CT49" s="184" t="s">
        <v>14</v>
      </c>
      <c r="CU49" s="184">
        <v>0</v>
      </c>
      <c r="CV49" s="184">
        <v>0</v>
      </c>
      <c r="CW49" s="181">
        <v>43553</v>
      </c>
      <c r="CX49" s="191" t="s">
        <v>1810</v>
      </c>
      <c r="CY49" s="188" t="s">
        <v>14</v>
      </c>
      <c r="CZ49" s="188" t="s">
        <v>14</v>
      </c>
      <c r="DA49" s="188" t="s">
        <v>14</v>
      </c>
      <c r="DB49" s="188" t="s">
        <v>14</v>
      </c>
      <c r="DC49" s="188" t="s">
        <v>1808</v>
      </c>
      <c r="DD49" s="188" t="s">
        <v>14</v>
      </c>
      <c r="DE49" s="194">
        <v>44223</v>
      </c>
      <c r="DF49" s="190" t="s">
        <v>1811</v>
      </c>
      <c r="DG49" s="180">
        <v>12541000</v>
      </c>
      <c r="DH49" s="184" t="s">
        <v>1800</v>
      </c>
      <c r="DI49" s="184" t="s">
        <v>30</v>
      </c>
      <c r="DJ49" s="184">
        <v>2</v>
      </c>
      <c r="DK49" s="184" t="s">
        <v>1808</v>
      </c>
      <c r="DL49" s="184" t="s">
        <v>1801</v>
      </c>
      <c r="DM49" s="181">
        <v>44223</v>
      </c>
      <c r="DN49" s="191" t="s">
        <v>1812</v>
      </c>
      <c r="DO49" s="188" t="s">
        <v>14</v>
      </c>
      <c r="DP49" s="191" t="s">
        <v>14</v>
      </c>
      <c r="DQ49" s="191" t="s">
        <v>14</v>
      </c>
      <c r="DR49" s="191" t="s">
        <v>14</v>
      </c>
      <c r="DS49" s="191" t="s">
        <v>1808</v>
      </c>
      <c r="DT49" s="191" t="s">
        <v>14</v>
      </c>
      <c r="DU49" s="192">
        <v>44223</v>
      </c>
      <c r="DV49" s="190" t="s">
        <v>1809</v>
      </c>
      <c r="DW49" s="180" t="s">
        <v>14</v>
      </c>
      <c r="DX49" s="184" t="s">
        <v>14</v>
      </c>
      <c r="DY49" s="184" t="s">
        <v>14</v>
      </c>
      <c r="DZ49" s="184" t="s">
        <v>14</v>
      </c>
      <c r="EA49" s="184" t="s">
        <v>1808</v>
      </c>
      <c r="EB49" s="184" t="s">
        <v>14</v>
      </c>
      <c r="EC49" s="181">
        <v>44223</v>
      </c>
      <c r="ED49" s="191" t="s">
        <v>1814</v>
      </c>
      <c r="EE49" s="188" t="s">
        <v>14</v>
      </c>
      <c r="EF49" s="191" t="s">
        <v>1813</v>
      </c>
      <c r="EG49" s="191" t="s">
        <v>14</v>
      </c>
      <c r="EH49" s="191" t="s">
        <v>14</v>
      </c>
      <c r="EI49" s="191" t="s">
        <v>1808</v>
      </c>
      <c r="EJ49" s="191" t="s">
        <v>14</v>
      </c>
      <c r="EK49" s="192">
        <v>44223</v>
      </c>
      <c r="EL49" s="190" t="s">
        <v>1815</v>
      </c>
      <c r="EM49" s="180" t="s">
        <v>14</v>
      </c>
      <c r="EN49" s="184" t="s">
        <v>14</v>
      </c>
      <c r="EO49" s="184" t="s">
        <v>14</v>
      </c>
      <c r="EP49" s="184" t="s">
        <v>14</v>
      </c>
      <c r="EQ49" s="184" t="s">
        <v>1808</v>
      </c>
      <c r="ER49" s="184" t="s">
        <v>14</v>
      </c>
      <c r="ES49" s="181">
        <v>44223</v>
      </c>
      <c r="ET49" s="191" t="s">
        <v>6761</v>
      </c>
      <c r="EU49" s="191">
        <v>189</v>
      </c>
      <c r="EV49" s="191" t="s">
        <v>6219</v>
      </c>
      <c r="EW49" s="191" t="s">
        <v>19</v>
      </c>
      <c r="EX49" s="191">
        <v>3</v>
      </c>
      <c r="EY49" s="191" t="s">
        <v>6759</v>
      </c>
      <c r="EZ49" s="191" t="s">
        <v>6758</v>
      </c>
      <c r="FA49" s="192">
        <v>44739</v>
      </c>
      <c r="FB49" s="190" t="s">
        <v>1192</v>
      </c>
      <c r="FC49" s="184" t="s">
        <v>14</v>
      </c>
      <c r="FD49" s="184" t="s">
        <v>14</v>
      </c>
      <c r="FE49" s="184" t="s">
        <v>14</v>
      </c>
      <c r="FF49" s="184" t="s">
        <v>14</v>
      </c>
      <c r="FG49" s="184" t="s">
        <v>1191</v>
      </c>
      <c r="FH49" s="184" t="s">
        <v>14</v>
      </c>
      <c r="FI49" s="181">
        <v>43796</v>
      </c>
      <c r="FJ49" s="190" t="s">
        <v>823</v>
      </c>
      <c r="FK49" s="191" t="s">
        <v>14</v>
      </c>
      <c r="FL49" s="191">
        <v>0</v>
      </c>
      <c r="FM49" s="191" t="s">
        <v>30</v>
      </c>
      <c r="FN49" s="191">
        <v>2</v>
      </c>
      <c r="FO49" s="191">
        <v>0</v>
      </c>
      <c r="FP49" s="188">
        <v>0</v>
      </c>
      <c r="FQ49" s="189">
        <v>43553</v>
      </c>
      <c r="FR49" s="190" t="s">
        <v>824</v>
      </c>
      <c r="FS49" s="184" t="s">
        <v>14</v>
      </c>
      <c r="FT49" s="184">
        <v>0</v>
      </c>
      <c r="FU49" s="184" t="s">
        <v>30</v>
      </c>
      <c r="FV49" s="184">
        <v>2</v>
      </c>
      <c r="FW49" s="184">
        <v>0</v>
      </c>
      <c r="FX49" s="184">
        <v>0</v>
      </c>
      <c r="FY49" s="181">
        <v>43553</v>
      </c>
      <c r="FZ49" s="191" t="s">
        <v>5430</v>
      </c>
      <c r="GA49" s="191">
        <v>1</v>
      </c>
      <c r="GB49" s="191" t="s">
        <v>3966</v>
      </c>
      <c r="GC49" s="191" t="s">
        <v>30</v>
      </c>
      <c r="GD49" s="191">
        <v>2</v>
      </c>
      <c r="GE49" s="191" t="s">
        <v>14</v>
      </c>
      <c r="GF49" s="191" t="s">
        <v>14</v>
      </c>
      <c r="GG49" s="192">
        <v>44697</v>
      </c>
      <c r="GH49" s="190" t="s">
        <v>5436</v>
      </c>
      <c r="GI49" s="184">
        <v>1</v>
      </c>
      <c r="GJ49" s="184" t="s">
        <v>3966</v>
      </c>
      <c r="GK49" s="184" t="s">
        <v>30</v>
      </c>
      <c r="GL49" s="184">
        <v>2</v>
      </c>
      <c r="GM49" s="184" t="s">
        <v>14</v>
      </c>
      <c r="GN49" s="184" t="s">
        <v>14</v>
      </c>
      <c r="GO49" s="181">
        <v>44697</v>
      </c>
      <c r="GP49" s="191" t="s">
        <v>5431</v>
      </c>
      <c r="GQ49" s="191">
        <v>1</v>
      </c>
      <c r="GR49" s="191" t="s">
        <v>3966</v>
      </c>
      <c r="GS49" s="191" t="s">
        <v>30</v>
      </c>
      <c r="GT49" s="191">
        <v>2</v>
      </c>
      <c r="GU49" s="191" t="s">
        <v>14</v>
      </c>
      <c r="GV49" s="191" t="s">
        <v>14</v>
      </c>
      <c r="GW49" s="192">
        <v>44697</v>
      </c>
      <c r="GX49" s="190" t="s">
        <v>5437</v>
      </c>
      <c r="GY49" s="184">
        <v>0</v>
      </c>
      <c r="GZ49" s="184" t="s">
        <v>3966</v>
      </c>
      <c r="HA49" s="184" t="s">
        <v>30</v>
      </c>
      <c r="HB49" s="184">
        <v>2</v>
      </c>
      <c r="HC49" s="184" t="s">
        <v>14</v>
      </c>
      <c r="HD49" s="184" t="s">
        <v>14</v>
      </c>
      <c r="HE49" s="181">
        <v>44697</v>
      </c>
      <c r="HF49" s="191" t="s">
        <v>5429</v>
      </c>
      <c r="HG49" s="191">
        <v>0</v>
      </c>
      <c r="HH49" s="191" t="s">
        <v>3966</v>
      </c>
      <c r="HI49" s="191" t="s">
        <v>30</v>
      </c>
      <c r="HJ49" s="191">
        <v>2</v>
      </c>
      <c r="HK49" s="191" t="s">
        <v>14</v>
      </c>
      <c r="HL49" s="191" t="s">
        <v>14</v>
      </c>
      <c r="HM49" s="192">
        <v>44697</v>
      </c>
      <c r="HN49" s="190" t="s">
        <v>5435</v>
      </c>
      <c r="HO49" s="184">
        <v>2</v>
      </c>
      <c r="HP49" s="184" t="s">
        <v>3966</v>
      </c>
      <c r="HQ49" s="184" t="s">
        <v>30</v>
      </c>
      <c r="HR49" s="184">
        <v>2</v>
      </c>
      <c r="HS49" s="184" t="s">
        <v>14</v>
      </c>
      <c r="HT49" s="184" t="s">
        <v>14</v>
      </c>
      <c r="HU49" s="181">
        <v>44697</v>
      </c>
      <c r="HV49" s="191" t="s">
        <v>5432</v>
      </c>
      <c r="HW49" s="191">
        <v>0</v>
      </c>
      <c r="HX49" s="191" t="s">
        <v>3966</v>
      </c>
      <c r="HY49" s="191" t="s">
        <v>30</v>
      </c>
      <c r="HZ49" s="191">
        <v>2</v>
      </c>
      <c r="IA49" s="191" t="s">
        <v>14</v>
      </c>
      <c r="IB49" s="191" t="s">
        <v>14</v>
      </c>
      <c r="IC49" s="192">
        <v>44697</v>
      </c>
      <c r="ID49" s="190" t="s">
        <v>5434</v>
      </c>
      <c r="IE49" s="184">
        <v>1</v>
      </c>
      <c r="IF49" s="184" t="s">
        <v>3966</v>
      </c>
      <c r="IG49" s="184" t="s">
        <v>30</v>
      </c>
      <c r="IH49" s="184">
        <v>2</v>
      </c>
      <c r="II49" s="184" t="s">
        <v>14</v>
      </c>
      <c r="IJ49" s="184" t="s">
        <v>14</v>
      </c>
      <c r="IK49" s="181">
        <v>44697</v>
      </c>
      <c r="IL49" s="191" t="s">
        <v>5433</v>
      </c>
      <c r="IM49" s="191">
        <v>1</v>
      </c>
      <c r="IN49" s="191" t="s">
        <v>3966</v>
      </c>
      <c r="IO49" s="191" t="s">
        <v>30</v>
      </c>
      <c r="IP49" s="191">
        <v>2</v>
      </c>
      <c r="IQ49" s="191" t="s">
        <v>14</v>
      </c>
      <c r="IR49" s="191" t="s">
        <v>14</v>
      </c>
      <c r="IS49" s="192">
        <v>44697</v>
      </c>
    </row>
    <row r="50" spans="1:253" s="285" customFormat="1" ht="13" customHeight="1" x14ac:dyDescent="0.25">
      <c r="A50" s="285" t="s">
        <v>1406</v>
      </c>
      <c r="B50" s="285" t="s">
        <v>8646</v>
      </c>
      <c r="C50" s="285" t="s">
        <v>1407</v>
      </c>
      <c r="D50" s="285" t="s">
        <v>1408</v>
      </c>
      <c r="E50" s="285" t="s">
        <v>8177</v>
      </c>
      <c r="F50" s="285" t="s">
        <v>6181</v>
      </c>
      <c r="G50" s="179">
        <v>86023000</v>
      </c>
      <c r="H50" s="180" t="s">
        <v>6178</v>
      </c>
      <c r="I50" s="180" t="s">
        <v>61</v>
      </c>
      <c r="J50" s="180">
        <v>1</v>
      </c>
      <c r="K50" s="180" t="s">
        <v>6180</v>
      </c>
      <c r="L50" s="180" t="s">
        <v>6179</v>
      </c>
      <c r="M50" s="181">
        <v>44733</v>
      </c>
      <c r="N50" s="190" t="s">
        <v>1951</v>
      </c>
      <c r="O50" s="182">
        <v>239561</v>
      </c>
      <c r="P50" s="182" t="s">
        <v>1948</v>
      </c>
      <c r="Q50" s="182" t="s">
        <v>19</v>
      </c>
      <c r="R50" s="182">
        <v>3</v>
      </c>
      <c r="S50" s="182" t="s">
        <v>1950</v>
      </c>
      <c r="T50" s="182" t="s">
        <v>1949</v>
      </c>
      <c r="U50" s="183">
        <v>44270</v>
      </c>
      <c r="V50" s="190" t="s">
        <v>1953</v>
      </c>
      <c r="W50" s="180">
        <v>24823000</v>
      </c>
      <c r="X50" s="180" t="s">
        <v>1948</v>
      </c>
      <c r="Y50" s="180" t="s">
        <v>19</v>
      </c>
      <c r="Z50" s="180">
        <v>3</v>
      </c>
      <c r="AA50" s="180" t="s">
        <v>1952</v>
      </c>
      <c r="AB50" s="180" t="s">
        <v>1949</v>
      </c>
      <c r="AC50" s="181">
        <v>44270</v>
      </c>
      <c r="AD50" s="190" t="s">
        <v>6185</v>
      </c>
      <c r="AE50" s="188">
        <v>2880000</v>
      </c>
      <c r="AF50" s="188" t="s">
        <v>6182</v>
      </c>
      <c r="AG50" s="188" t="s">
        <v>19</v>
      </c>
      <c r="AH50" s="188">
        <v>3</v>
      </c>
      <c r="AI50" s="188" t="s">
        <v>6184</v>
      </c>
      <c r="AJ50" s="188" t="s">
        <v>6183</v>
      </c>
      <c r="AK50" s="189">
        <v>44733</v>
      </c>
      <c r="AL50" s="190" t="s">
        <v>6187</v>
      </c>
      <c r="AM50" s="180">
        <v>2880000</v>
      </c>
      <c r="AN50" s="180" t="s">
        <v>6182</v>
      </c>
      <c r="AO50" s="180" t="s">
        <v>19</v>
      </c>
      <c r="AP50" s="180">
        <v>3</v>
      </c>
      <c r="AQ50" s="180" t="s">
        <v>6186</v>
      </c>
      <c r="AR50" s="180" t="s">
        <v>6183</v>
      </c>
      <c r="AS50" s="181">
        <v>44733</v>
      </c>
      <c r="AT50" s="191" t="s">
        <v>1413</v>
      </c>
      <c r="AU50" s="188" t="s">
        <v>14</v>
      </c>
      <c r="AV50" s="188" t="s">
        <v>14</v>
      </c>
      <c r="AW50" s="188" t="s">
        <v>14</v>
      </c>
      <c r="AX50" s="188" t="s">
        <v>14</v>
      </c>
      <c r="AY50" s="188" t="s">
        <v>14</v>
      </c>
      <c r="AZ50" s="188" t="s">
        <v>14</v>
      </c>
      <c r="BA50" s="189">
        <v>43920</v>
      </c>
      <c r="BB50" s="190" t="s">
        <v>1412</v>
      </c>
      <c r="BC50" s="180" t="s">
        <v>14</v>
      </c>
      <c r="BD50" s="180" t="s">
        <v>14</v>
      </c>
      <c r="BE50" s="180" t="s">
        <v>14</v>
      </c>
      <c r="BF50" s="180" t="s">
        <v>14</v>
      </c>
      <c r="BG50" s="180" t="s">
        <v>14</v>
      </c>
      <c r="BH50" s="180" t="s">
        <v>14</v>
      </c>
      <c r="BI50" s="181">
        <v>43920</v>
      </c>
      <c r="BJ50" s="191" t="s">
        <v>3685</v>
      </c>
      <c r="BK50" s="191" t="s">
        <v>14</v>
      </c>
      <c r="BL50" s="191" t="s">
        <v>1108</v>
      </c>
      <c r="BM50" s="191" t="s">
        <v>14</v>
      </c>
      <c r="BN50" s="191" t="s">
        <v>14</v>
      </c>
      <c r="BO50" s="191" t="s">
        <v>3684</v>
      </c>
      <c r="BP50" s="188" t="s">
        <v>1108</v>
      </c>
      <c r="BQ50" s="192">
        <v>44657</v>
      </c>
      <c r="BR50" s="190" t="s">
        <v>1409</v>
      </c>
      <c r="BS50" s="184" t="s">
        <v>14</v>
      </c>
      <c r="BT50" s="184" t="s">
        <v>14</v>
      </c>
      <c r="BU50" s="184" t="s">
        <v>14</v>
      </c>
      <c r="BV50" s="184" t="s">
        <v>14</v>
      </c>
      <c r="BW50" s="184" t="s">
        <v>14</v>
      </c>
      <c r="BX50" s="184" t="s">
        <v>14</v>
      </c>
      <c r="BY50" s="181">
        <v>43920</v>
      </c>
      <c r="BZ50" s="191" t="s">
        <v>1410</v>
      </c>
      <c r="CA50" s="191" t="s">
        <v>14</v>
      </c>
      <c r="CB50" s="191" t="s">
        <v>14</v>
      </c>
      <c r="CC50" s="191" t="s">
        <v>14</v>
      </c>
      <c r="CD50" s="191" t="s">
        <v>14</v>
      </c>
      <c r="CE50" s="191" t="s">
        <v>14</v>
      </c>
      <c r="CF50" s="191" t="s">
        <v>14</v>
      </c>
      <c r="CG50" s="192">
        <v>43920</v>
      </c>
      <c r="CH50" s="190" t="s">
        <v>9214</v>
      </c>
      <c r="CI50" s="191" t="e">
        <v>#N/A</v>
      </c>
      <c r="CJ50" s="191" t="e">
        <v>#N/A</v>
      </c>
      <c r="CK50" s="191" t="e">
        <v>#N/A</v>
      </c>
      <c r="CL50" s="191" t="e">
        <v>#N/A</v>
      </c>
      <c r="CM50" s="191" t="e">
        <v>#N/A</v>
      </c>
      <c r="CN50" s="191" t="e">
        <v>#N/A</v>
      </c>
      <c r="CO50" s="193" t="e">
        <v>#N/A</v>
      </c>
      <c r="CP50" s="191" t="s">
        <v>1411</v>
      </c>
      <c r="CQ50" s="184" t="s">
        <v>14</v>
      </c>
      <c r="CR50" s="184" t="s">
        <v>14</v>
      </c>
      <c r="CS50" s="184" t="s">
        <v>14</v>
      </c>
      <c r="CT50" s="184" t="s">
        <v>14</v>
      </c>
      <c r="CU50" s="184" t="s">
        <v>14</v>
      </c>
      <c r="CV50" s="184" t="s">
        <v>14</v>
      </c>
      <c r="CW50" s="181">
        <v>43920</v>
      </c>
      <c r="CX50" s="191" t="s">
        <v>6191</v>
      </c>
      <c r="CY50" s="188">
        <v>2880000</v>
      </c>
      <c r="CZ50" s="188" t="s">
        <v>6182</v>
      </c>
      <c r="DA50" s="188" t="s">
        <v>19</v>
      </c>
      <c r="DB50" s="188">
        <v>3</v>
      </c>
      <c r="DC50" s="188" t="s">
        <v>3688</v>
      </c>
      <c r="DD50" s="188" t="s">
        <v>3687</v>
      </c>
      <c r="DE50" s="194">
        <v>44733</v>
      </c>
      <c r="DF50" s="190" t="s">
        <v>6192</v>
      </c>
      <c r="DG50" s="180">
        <v>21943000</v>
      </c>
      <c r="DH50" s="184" t="s">
        <v>6182</v>
      </c>
      <c r="DI50" s="184" t="s">
        <v>19</v>
      </c>
      <c r="DJ50" s="184">
        <v>3</v>
      </c>
      <c r="DK50" s="184" t="s">
        <v>3688</v>
      </c>
      <c r="DL50" s="184" t="s">
        <v>3687</v>
      </c>
      <c r="DM50" s="181">
        <v>44733</v>
      </c>
      <c r="DN50" s="191" t="s">
        <v>3689</v>
      </c>
      <c r="DO50" s="188">
        <v>0</v>
      </c>
      <c r="DP50" s="191" t="s">
        <v>3686</v>
      </c>
      <c r="DQ50" s="191" t="s">
        <v>19</v>
      </c>
      <c r="DR50" s="191">
        <v>3</v>
      </c>
      <c r="DS50" s="191" t="s">
        <v>3688</v>
      </c>
      <c r="DT50" s="191" t="s">
        <v>3687</v>
      </c>
      <c r="DU50" s="192">
        <v>44657</v>
      </c>
      <c r="DV50" s="190" t="s">
        <v>6193</v>
      </c>
      <c r="DW50" s="180">
        <v>780000</v>
      </c>
      <c r="DX50" s="184" t="s">
        <v>6182</v>
      </c>
      <c r="DY50" s="184" t="s">
        <v>19</v>
      </c>
      <c r="DZ50" s="184">
        <v>3</v>
      </c>
      <c r="EA50" s="184" t="s">
        <v>3688</v>
      </c>
      <c r="EB50" s="184" t="s">
        <v>3687</v>
      </c>
      <c r="EC50" s="181">
        <v>44733</v>
      </c>
      <c r="ED50" s="191" t="s">
        <v>6194</v>
      </c>
      <c r="EE50" s="188">
        <v>2100000</v>
      </c>
      <c r="EF50" s="191" t="s">
        <v>6182</v>
      </c>
      <c r="EG50" s="191" t="s">
        <v>19</v>
      </c>
      <c r="EH50" s="191">
        <v>3</v>
      </c>
      <c r="EI50" s="191" t="s">
        <v>3688</v>
      </c>
      <c r="EJ50" s="191" t="s">
        <v>3687</v>
      </c>
      <c r="EK50" s="192">
        <v>44733</v>
      </c>
      <c r="EL50" s="190" t="s">
        <v>3690</v>
      </c>
      <c r="EM50" s="180">
        <v>0</v>
      </c>
      <c r="EN50" s="184" t="s">
        <v>3686</v>
      </c>
      <c r="EO50" s="184" t="s">
        <v>19</v>
      </c>
      <c r="EP50" s="184">
        <v>3</v>
      </c>
      <c r="EQ50" s="184" t="s">
        <v>3688</v>
      </c>
      <c r="ER50" s="184" t="s">
        <v>3687</v>
      </c>
      <c r="ES50" s="181">
        <v>44657</v>
      </c>
      <c r="ET50" s="191" t="s">
        <v>6190</v>
      </c>
      <c r="EU50" s="191">
        <v>92</v>
      </c>
      <c r="EV50" s="191" t="s">
        <v>6188</v>
      </c>
      <c r="EW50" s="191" t="s">
        <v>30</v>
      </c>
      <c r="EX50" s="191">
        <v>2</v>
      </c>
      <c r="EY50" s="191" t="s">
        <v>6189</v>
      </c>
      <c r="EZ50" s="191" t="s">
        <v>1636</v>
      </c>
      <c r="FA50" s="192">
        <v>44733</v>
      </c>
      <c r="FB50" s="190" t="s">
        <v>1957</v>
      </c>
      <c r="FC50" s="184">
        <v>2</v>
      </c>
      <c r="FD50" s="184" t="s">
        <v>1954</v>
      </c>
      <c r="FE50" s="184" t="s">
        <v>19</v>
      </c>
      <c r="FF50" s="184">
        <v>3</v>
      </c>
      <c r="FG50" s="184" t="s">
        <v>1956</v>
      </c>
      <c r="FH50" s="184" t="s">
        <v>1955</v>
      </c>
      <c r="FI50" s="181">
        <v>44270</v>
      </c>
      <c r="FJ50" s="190" t="s">
        <v>1414</v>
      </c>
      <c r="FK50" s="191" t="s">
        <v>14</v>
      </c>
      <c r="FL50" s="191" t="s">
        <v>14</v>
      </c>
      <c r="FM50" s="191" t="s">
        <v>14</v>
      </c>
      <c r="FN50" s="191" t="s">
        <v>14</v>
      </c>
      <c r="FO50" s="191" t="s">
        <v>14</v>
      </c>
      <c r="FP50" s="188" t="s">
        <v>14</v>
      </c>
      <c r="FQ50" s="189">
        <v>43920</v>
      </c>
      <c r="FR50" s="190" t="s">
        <v>1415</v>
      </c>
      <c r="FS50" s="184" t="s">
        <v>14</v>
      </c>
      <c r="FT50" s="184" t="s">
        <v>14</v>
      </c>
      <c r="FU50" s="184" t="s">
        <v>14</v>
      </c>
      <c r="FV50" s="184" t="s">
        <v>14</v>
      </c>
      <c r="FW50" s="184" t="s">
        <v>14</v>
      </c>
      <c r="FX50" s="184" t="s">
        <v>14</v>
      </c>
      <c r="FY50" s="181">
        <v>43920</v>
      </c>
      <c r="FZ50" s="191" t="s">
        <v>4337</v>
      </c>
      <c r="GA50" s="191">
        <v>1</v>
      </c>
      <c r="GB50" s="191" t="s">
        <v>3966</v>
      </c>
      <c r="GC50" s="191" t="s">
        <v>30</v>
      </c>
      <c r="GD50" s="191">
        <v>2</v>
      </c>
      <c r="GE50" s="191" t="s">
        <v>14</v>
      </c>
      <c r="GF50" s="191" t="s">
        <v>14</v>
      </c>
      <c r="GG50" s="192">
        <v>44689</v>
      </c>
      <c r="GH50" s="190" t="s">
        <v>4343</v>
      </c>
      <c r="GI50" s="184">
        <v>1</v>
      </c>
      <c r="GJ50" s="184" t="s">
        <v>3966</v>
      </c>
      <c r="GK50" s="184" t="s">
        <v>30</v>
      </c>
      <c r="GL50" s="184">
        <v>2</v>
      </c>
      <c r="GM50" s="184" t="s">
        <v>14</v>
      </c>
      <c r="GN50" s="184" t="s">
        <v>14</v>
      </c>
      <c r="GO50" s="181">
        <v>44689</v>
      </c>
      <c r="GP50" s="191" t="s">
        <v>4338</v>
      </c>
      <c r="GQ50" s="191">
        <v>1</v>
      </c>
      <c r="GR50" s="191" t="s">
        <v>3966</v>
      </c>
      <c r="GS50" s="191" t="s">
        <v>30</v>
      </c>
      <c r="GT50" s="191">
        <v>2</v>
      </c>
      <c r="GU50" s="191" t="s">
        <v>14</v>
      </c>
      <c r="GV50" s="191" t="s">
        <v>14</v>
      </c>
      <c r="GW50" s="192">
        <v>44689</v>
      </c>
      <c r="GX50" s="190" t="s">
        <v>4344</v>
      </c>
      <c r="GY50" s="184">
        <v>0</v>
      </c>
      <c r="GZ50" s="184" t="s">
        <v>3966</v>
      </c>
      <c r="HA50" s="184" t="s">
        <v>30</v>
      </c>
      <c r="HB50" s="184">
        <v>2</v>
      </c>
      <c r="HC50" s="184" t="s">
        <v>14</v>
      </c>
      <c r="HD50" s="184" t="s">
        <v>14</v>
      </c>
      <c r="HE50" s="181">
        <v>44689</v>
      </c>
      <c r="HF50" s="191" t="s">
        <v>4336</v>
      </c>
      <c r="HG50" s="191">
        <v>2</v>
      </c>
      <c r="HH50" s="191" t="s">
        <v>3966</v>
      </c>
      <c r="HI50" s="191" t="s">
        <v>30</v>
      </c>
      <c r="HJ50" s="191">
        <v>2</v>
      </c>
      <c r="HK50" s="191" t="s">
        <v>14</v>
      </c>
      <c r="HL50" s="191" t="s">
        <v>14</v>
      </c>
      <c r="HM50" s="192">
        <v>44689</v>
      </c>
      <c r="HN50" s="190" t="s">
        <v>4342</v>
      </c>
      <c r="HO50" s="184">
        <v>2</v>
      </c>
      <c r="HP50" s="184" t="s">
        <v>3966</v>
      </c>
      <c r="HQ50" s="184" t="s">
        <v>30</v>
      </c>
      <c r="HR50" s="184">
        <v>2</v>
      </c>
      <c r="HS50" s="184" t="s">
        <v>14</v>
      </c>
      <c r="HT50" s="184" t="s">
        <v>14</v>
      </c>
      <c r="HU50" s="181">
        <v>44689</v>
      </c>
      <c r="HV50" s="191" t="s">
        <v>4339</v>
      </c>
      <c r="HW50" s="191">
        <v>0</v>
      </c>
      <c r="HX50" s="191" t="s">
        <v>3966</v>
      </c>
      <c r="HY50" s="191" t="s">
        <v>30</v>
      </c>
      <c r="HZ50" s="191">
        <v>2</v>
      </c>
      <c r="IA50" s="191" t="s">
        <v>14</v>
      </c>
      <c r="IB50" s="191" t="s">
        <v>14</v>
      </c>
      <c r="IC50" s="192">
        <v>44689</v>
      </c>
      <c r="ID50" s="190" t="s">
        <v>4341</v>
      </c>
      <c r="IE50" s="184">
        <v>3</v>
      </c>
      <c r="IF50" s="184" t="s">
        <v>3966</v>
      </c>
      <c r="IG50" s="184" t="s">
        <v>30</v>
      </c>
      <c r="IH50" s="184">
        <v>2</v>
      </c>
      <c r="II50" s="184" t="s">
        <v>14</v>
      </c>
      <c r="IJ50" s="184" t="s">
        <v>14</v>
      </c>
      <c r="IK50" s="181">
        <v>44689</v>
      </c>
      <c r="IL50" s="191" t="s">
        <v>4340</v>
      </c>
      <c r="IM50" s="191">
        <v>1</v>
      </c>
      <c r="IN50" s="191" t="s">
        <v>3966</v>
      </c>
      <c r="IO50" s="191" t="s">
        <v>30</v>
      </c>
      <c r="IP50" s="191">
        <v>2</v>
      </c>
      <c r="IQ50" s="191" t="s">
        <v>14</v>
      </c>
      <c r="IR50" s="191" t="s">
        <v>14</v>
      </c>
      <c r="IS50" s="192">
        <v>44689</v>
      </c>
    </row>
    <row r="51" spans="1:253" s="285" customFormat="1" ht="13" customHeight="1" x14ac:dyDescent="0.25">
      <c r="A51" s="285" t="s">
        <v>1449</v>
      </c>
      <c r="B51" s="285" t="s">
        <v>8639</v>
      </c>
      <c r="C51" s="285" t="s">
        <v>1450</v>
      </c>
      <c r="D51" s="285" t="s">
        <v>481</v>
      </c>
      <c r="E51" s="285" t="s">
        <v>8178</v>
      </c>
      <c r="F51" s="285" t="s">
        <v>3629</v>
      </c>
      <c r="G51" s="179">
        <v>41191000</v>
      </c>
      <c r="H51" s="180" t="s">
        <v>3626</v>
      </c>
      <c r="I51" s="180" t="s">
        <v>61</v>
      </c>
      <c r="J51" s="180">
        <v>1</v>
      </c>
      <c r="K51" s="180" t="s">
        <v>3628</v>
      </c>
      <c r="L51" s="180" t="s">
        <v>3627</v>
      </c>
      <c r="M51" s="181">
        <v>44656</v>
      </c>
      <c r="N51" s="190" t="s">
        <v>3633</v>
      </c>
      <c r="O51" s="182">
        <v>383312</v>
      </c>
      <c r="P51" s="182" t="s">
        <v>3630</v>
      </c>
      <c r="Q51" s="182" t="s">
        <v>30</v>
      </c>
      <c r="R51" s="182">
        <v>2</v>
      </c>
      <c r="S51" s="182" t="s">
        <v>3632</v>
      </c>
      <c r="T51" s="182" t="s">
        <v>3631</v>
      </c>
      <c r="U51" s="183">
        <v>44656</v>
      </c>
      <c r="V51" s="190" t="s">
        <v>3637</v>
      </c>
      <c r="W51" s="180">
        <v>40576000</v>
      </c>
      <c r="X51" s="180" t="s">
        <v>3634</v>
      </c>
      <c r="Y51" s="180" t="s">
        <v>19</v>
      </c>
      <c r="Z51" s="180">
        <v>3</v>
      </c>
      <c r="AA51" s="180" t="s">
        <v>3636</v>
      </c>
      <c r="AB51" s="180" t="s">
        <v>3635</v>
      </c>
      <c r="AC51" s="181">
        <v>44656</v>
      </c>
      <c r="AD51" s="190" t="s">
        <v>3641</v>
      </c>
      <c r="AE51" s="188">
        <v>5590000</v>
      </c>
      <c r="AF51" s="188" t="s">
        <v>3638</v>
      </c>
      <c r="AG51" s="188" t="s">
        <v>19</v>
      </c>
      <c r="AH51" s="188">
        <v>3</v>
      </c>
      <c r="AI51" s="188" t="s">
        <v>3640</v>
      </c>
      <c r="AJ51" s="188" t="s">
        <v>3639</v>
      </c>
      <c r="AK51" s="189">
        <v>44656</v>
      </c>
      <c r="AL51" s="190" t="s">
        <v>6744</v>
      </c>
      <c r="AM51" s="180">
        <v>8505000</v>
      </c>
      <c r="AN51" s="180" t="s">
        <v>6741</v>
      </c>
      <c r="AO51" s="180" t="s">
        <v>19</v>
      </c>
      <c r="AP51" s="180">
        <v>3</v>
      </c>
      <c r="AQ51" s="180" t="s">
        <v>6743</v>
      </c>
      <c r="AR51" s="180" t="s">
        <v>6742</v>
      </c>
      <c r="AS51" s="181">
        <v>44739</v>
      </c>
      <c r="AT51" s="191" t="s">
        <v>1462</v>
      </c>
      <c r="AU51" s="188" t="s">
        <v>14</v>
      </c>
      <c r="AV51" s="188" t="s">
        <v>14</v>
      </c>
      <c r="AW51" s="188" t="s">
        <v>14</v>
      </c>
      <c r="AX51" s="188" t="s">
        <v>14</v>
      </c>
      <c r="AY51" s="188" t="s">
        <v>1461</v>
      </c>
      <c r="AZ51" s="188" t="s">
        <v>14</v>
      </c>
      <c r="BA51" s="189">
        <v>43950</v>
      </c>
      <c r="BB51" s="190" t="s">
        <v>1460</v>
      </c>
      <c r="BC51" s="180" t="s">
        <v>14</v>
      </c>
      <c r="BD51" s="180" t="s">
        <v>14</v>
      </c>
      <c r="BE51" s="180" t="s">
        <v>14</v>
      </c>
      <c r="BF51" s="180" t="s">
        <v>14</v>
      </c>
      <c r="BG51" s="180" t="s">
        <v>14</v>
      </c>
      <c r="BH51" s="180" t="s">
        <v>14</v>
      </c>
      <c r="BI51" s="181">
        <v>43950</v>
      </c>
      <c r="BJ51" s="191" t="s">
        <v>6641</v>
      </c>
      <c r="BK51" s="191">
        <v>1704</v>
      </c>
      <c r="BL51" s="191" t="s">
        <v>6639</v>
      </c>
      <c r="BM51" s="191" t="s">
        <v>30</v>
      </c>
      <c r="BN51" s="191">
        <v>2</v>
      </c>
      <c r="BO51" s="191" t="s">
        <v>6640</v>
      </c>
      <c r="BP51" s="188" t="s">
        <v>1995</v>
      </c>
      <c r="BQ51" s="192">
        <v>44739</v>
      </c>
      <c r="BR51" s="190" t="s">
        <v>1452</v>
      </c>
      <c r="BS51" s="184" t="s">
        <v>14</v>
      </c>
      <c r="BT51" s="184" t="s">
        <v>14</v>
      </c>
      <c r="BU51" s="184" t="s">
        <v>14</v>
      </c>
      <c r="BV51" s="184" t="s">
        <v>14</v>
      </c>
      <c r="BW51" s="184" t="s">
        <v>1451</v>
      </c>
      <c r="BX51" s="184" t="s">
        <v>14</v>
      </c>
      <c r="BY51" s="181">
        <v>43950</v>
      </c>
      <c r="BZ51" s="191" t="s">
        <v>1453</v>
      </c>
      <c r="CA51" s="191" t="s">
        <v>14</v>
      </c>
      <c r="CB51" s="191" t="s">
        <v>14</v>
      </c>
      <c r="CC51" s="191" t="s">
        <v>14</v>
      </c>
      <c r="CD51" s="191" t="s">
        <v>14</v>
      </c>
      <c r="CE51" s="191" t="s">
        <v>1451</v>
      </c>
      <c r="CF51" s="191" t="s">
        <v>14</v>
      </c>
      <c r="CG51" s="192">
        <v>43950</v>
      </c>
      <c r="CH51" s="190" t="s">
        <v>9215</v>
      </c>
      <c r="CI51" s="191" t="e">
        <v>#N/A</v>
      </c>
      <c r="CJ51" s="191" t="e">
        <v>#N/A</v>
      </c>
      <c r="CK51" s="191" t="e">
        <v>#N/A</v>
      </c>
      <c r="CL51" s="191" t="e">
        <v>#N/A</v>
      </c>
      <c r="CM51" s="191" t="e">
        <v>#N/A</v>
      </c>
      <c r="CN51" s="191" t="e">
        <v>#N/A</v>
      </c>
      <c r="CO51" s="193" t="e">
        <v>#N/A</v>
      </c>
      <c r="CP51" s="191" t="s">
        <v>1459</v>
      </c>
      <c r="CQ51" s="184">
        <v>133900</v>
      </c>
      <c r="CR51" s="184" t="s">
        <v>1456</v>
      </c>
      <c r="CS51" s="184" t="s">
        <v>19</v>
      </c>
      <c r="CT51" s="184">
        <v>3</v>
      </c>
      <c r="CU51" s="184" t="s">
        <v>1458</v>
      </c>
      <c r="CV51" s="184" t="s">
        <v>1457</v>
      </c>
      <c r="CW51" s="181">
        <v>43950</v>
      </c>
      <c r="CX51" s="191" t="s">
        <v>6747</v>
      </c>
      <c r="CY51" s="188">
        <v>2760000</v>
      </c>
      <c r="CZ51" s="188" t="s">
        <v>6745</v>
      </c>
      <c r="DA51" s="188" t="s">
        <v>19</v>
      </c>
      <c r="DB51" s="188">
        <v>3</v>
      </c>
      <c r="DC51" s="188" t="s">
        <v>6752</v>
      </c>
      <c r="DD51" s="188" t="s">
        <v>6746</v>
      </c>
      <c r="DE51" s="194">
        <v>44739</v>
      </c>
      <c r="DF51" s="190" t="s">
        <v>6749</v>
      </c>
      <c r="DG51" s="180">
        <v>34986000</v>
      </c>
      <c r="DH51" s="184" t="s">
        <v>6745</v>
      </c>
      <c r="DI51" s="184" t="s">
        <v>19</v>
      </c>
      <c r="DJ51" s="184">
        <v>3</v>
      </c>
      <c r="DK51" s="184" t="s">
        <v>6748</v>
      </c>
      <c r="DL51" s="184" t="s">
        <v>6746</v>
      </c>
      <c r="DM51" s="181">
        <v>44739</v>
      </c>
      <c r="DN51" s="191" t="s">
        <v>6751</v>
      </c>
      <c r="DO51" s="188">
        <v>2829000</v>
      </c>
      <c r="DP51" s="191" t="s">
        <v>6745</v>
      </c>
      <c r="DQ51" s="191" t="s">
        <v>19</v>
      </c>
      <c r="DR51" s="191">
        <v>3</v>
      </c>
      <c r="DS51" s="191" t="s">
        <v>6750</v>
      </c>
      <c r="DT51" s="191" t="s">
        <v>6746</v>
      </c>
      <c r="DU51" s="192">
        <v>44739</v>
      </c>
      <c r="DV51" s="190" t="s">
        <v>6753</v>
      </c>
      <c r="DW51" s="180">
        <v>2233000</v>
      </c>
      <c r="DX51" s="184" t="s">
        <v>6745</v>
      </c>
      <c r="DY51" s="184" t="s">
        <v>19</v>
      </c>
      <c r="DZ51" s="184">
        <v>3</v>
      </c>
      <c r="EA51" s="184" t="s">
        <v>6752</v>
      </c>
      <c r="EB51" s="184" t="s">
        <v>6746</v>
      </c>
      <c r="EC51" s="181">
        <v>44739</v>
      </c>
      <c r="ED51" s="191" t="s">
        <v>6754</v>
      </c>
      <c r="EE51" s="188">
        <v>381000</v>
      </c>
      <c r="EF51" s="191" t="s">
        <v>6745</v>
      </c>
      <c r="EG51" s="191" t="s">
        <v>19</v>
      </c>
      <c r="EH51" s="191">
        <v>3</v>
      </c>
      <c r="EI51" s="191" t="s">
        <v>6752</v>
      </c>
      <c r="EJ51" s="191" t="s">
        <v>6746</v>
      </c>
      <c r="EK51" s="192">
        <v>44739</v>
      </c>
      <c r="EL51" s="190" t="s">
        <v>6755</v>
      </c>
      <c r="EM51" s="180">
        <v>146000</v>
      </c>
      <c r="EN51" s="184" t="s">
        <v>6745</v>
      </c>
      <c r="EO51" s="184" t="s">
        <v>19</v>
      </c>
      <c r="EP51" s="184">
        <v>3</v>
      </c>
      <c r="EQ51" s="184" t="s">
        <v>6752</v>
      </c>
      <c r="ER51" s="184" t="s">
        <v>6746</v>
      </c>
      <c r="ES51" s="181">
        <v>44739</v>
      </c>
      <c r="ET51" s="191" t="s">
        <v>6643</v>
      </c>
      <c r="EU51" s="191">
        <v>1704</v>
      </c>
      <c r="EV51" s="191" t="s">
        <v>6639</v>
      </c>
      <c r="EW51" s="191" t="s">
        <v>30</v>
      </c>
      <c r="EX51" s="191">
        <v>2</v>
      </c>
      <c r="EY51" s="191" t="s">
        <v>6642</v>
      </c>
      <c r="EZ51" s="191" t="s">
        <v>1995</v>
      </c>
      <c r="FA51" s="192">
        <v>44739</v>
      </c>
      <c r="FB51" s="190" t="s">
        <v>1455</v>
      </c>
      <c r="FC51" s="184">
        <v>5</v>
      </c>
      <c r="FD51" s="184" t="s">
        <v>1316</v>
      </c>
      <c r="FE51" s="184" t="s">
        <v>61</v>
      </c>
      <c r="FF51" s="184">
        <v>1</v>
      </c>
      <c r="FG51" s="184" t="s">
        <v>1454</v>
      </c>
      <c r="FH51" s="184" t="s">
        <v>1317</v>
      </c>
      <c r="FI51" s="181">
        <v>43950</v>
      </c>
      <c r="FJ51" s="190" t="s">
        <v>1567</v>
      </c>
      <c r="FK51" s="191">
        <v>1500000</v>
      </c>
      <c r="FL51" s="191" t="s">
        <v>1564</v>
      </c>
      <c r="FM51" s="191" t="s">
        <v>19</v>
      </c>
      <c r="FN51" s="191">
        <v>3</v>
      </c>
      <c r="FO51" s="191" t="s">
        <v>1566</v>
      </c>
      <c r="FP51" s="188" t="s">
        <v>1565</v>
      </c>
      <c r="FQ51" s="189">
        <v>44015</v>
      </c>
      <c r="FR51" s="190" t="s">
        <v>1569</v>
      </c>
      <c r="FS51" s="184">
        <v>300000</v>
      </c>
      <c r="FT51" s="184" t="s">
        <v>1564</v>
      </c>
      <c r="FU51" s="184" t="s">
        <v>19</v>
      </c>
      <c r="FV51" s="184">
        <v>3</v>
      </c>
      <c r="FW51" s="184" t="s">
        <v>1568</v>
      </c>
      <c r="FX51" s="184" t="s">
        <v>1565</v>
      </c>
      <c r="FY51" s="181">
        <v>44015</v>
      </c>
      <c r="FZ51" s="191" t="s">
        <v>4679</v>
      </c>
      <c r="GA51" s="191">
        <v>1</v>
      </c>
      <c r="GB51" s="191" t="s">
        <v>3966</v>
      </c>
      <c r="GC51" s="191" t="s">
        <v>30</v>
      </c>
      <c r="GD51" s="191">
        <v>2</v>
      </c>
      <c r="GE51" s="191" t="s">
        <v>14</v>
      </c>
      <c r="GF51" s="191" t="s">
        <v>14</v>
      </c>
      <c r="GG51" s="192">
        <v>44693</v>
      </c>
      <c r="GH51" s="190" t="s">
        <v>4685</v>
      </c>
      <c r="GI51" s="184">
        <v>2</v>
      </c>
      <c r="GJ51" s="184" t="s">
        <v>3966</v>
      </c>
      <c r="GK51" s="184" t="s">
        <v>30</v>
      </c>
      <c r="GL51" s="184">
        <v>2</v>
      </c>
      <c r="GM51" s="184" t="s">
        <v>14</v>
      </c>
      <c r="GN51" s="184" t="s">
        <v>14</v>
      </c>
      <c r="GO51" s="181">
        <v>44693</v>
      </c>
      <c r="GP51" s="191" t="s">
        <v>4680</v>
      </c>
      <c r="GQ51" s="191">
        <v>2</v>
      </c>
      <c r="GR51" s="191" t="s">
        <v>3966</v>
      </c>
      <c r="GS51" s="191" t="s">
        <v>30</v>
      </c>
      <c r="GT51" s="191">
        <v>2</v>
      </c>
      <c r="GU51" s="191" t="s">
        <v>14</v>
      </c>
      <c r="GV51" s="191" t="s">
        <v>14</v>
      </c>
      <c r="GW51" s="192">
        <v>44693</v>
      </c>
      <c r="GX51" s="190" t="s">
        <v>4686</v>
      </c>
      <c r="GY51" s="184">
        <v>0</v>
      </c>
      <c r="GZ51" s="184" t="s">
        <v>3966</v>
      </c>
      <c r="HA51" s="184" t="s">
        <v>30</v>
      </c>
      <c r="HB51" s="184">
        <v>2</v>
      </c>
      <c r="HC51" s="184" t="s">
        <v>14</v>
      </c>
      <c r="HD51" s="184" t="s">
        <v>14</v>
      </c>
      <c r="HE51" s="181">
        <v>44693</v>
      </c>
      <c r="HF51" s="191" t="s">
        <v>4678</v>
      </c>
      <c r="HG51" s="191">
        <v>3</v>
      </c>
      <c r="HH51" s="191" t="s">
        <v>3966</v>
      </c>
      <c r="HI51" s="191" t="s">
        <v>30</v>
      </c>
      <c r="HJ51" s="191">
        <v>2</v>
      </c>
      <c r="HK51" s="191" t="s">
        <v>14</v>
      </c>
      <c r="HL51" s="191" t="s">
        <v>14</v>
      </c>
      <c r="HM51" s="192">
        <v>44693</v>
      </c>
      <c r="HN51" s="190" t="s">
        <v>4684</v>
      </c>
      <c r="HO51" s="184">
        <v>3</v>
      </c>
      <c r="HP51" s="184" t="s">
        <v>3966</v>
      </c>
      <c r="HQ51" s="184" t="s">
        <v>30</v>
      </c>
      <c r="HR51" s="184">
        <v>2</v>
      </c>
      <c r="HS51" s="184" t="s">
        <v>14</v>
      </c>
      <c r="HT51" s="184" t="s">
        <v>14</v>
      </c>
      <c r="HU51" s="181">
        <v>44693</v>
      </c>
      <c r="HV51" s="191" t="s">
        <v>4681</v>
      </c>
      <c r="HW51" s="191">
        <v>2</v>
      </c>
      <c r="HX51" s="191" t="s">
        <v>3966</v>
      </c>
      <c r="HY51" s="191" t="s">
        <v>30</v>
      </c>
      <c r="HZ51" s="191">
        <v>2</v>
      </c>
      <c r="IA51" s="191" t="s">
        <v>14</v>
      </c>
      <c r="IB51" s="191" t="s">
        <v>14</v>
      </c>
      <c r="IC51" s="192">
        <v>44693</v>
      </c>
      <c r="ID51" s="190" t="s">
        <v>4683</v>
      </c>
      <c r="IE51" s="184">
        <v>3</v>
      </c>
      <c r="IF51" s="184" t="s">
        <v>3966</v>
      </c>
      <c r="IG51" s="184" t="s">
        <v>30</v>
      </c>
      <c r="IH51" s="184">
        <v>2</v>
      </c>
      <c r="II51" s="184" t="s">
        <v>14</v>
      </c>
      <c r="IJ51" s="184" t="s">
        <v>14</v>
      </c>
      <c r="IK51" s="181">
        <v>44693</v>
      </c>
      <c r="IL51" s="191" t="s">
        <v>4682</v>
      </c>
      <c r="IM51" s="191">
        <v>1</v>
      </c>
      <c r="IN51" s="191" t="s">
        <v>3966</v>
      </c>
      <c r="IO51" s="191" t="s">
        <v>30</v>
      </c>
      <c r="IP51" s="191">
        <v>2</v>
      </c>
      <c r="IQ51" s="191" t="s">
        <v>14</v>
      </c>
      <c r="IR51" s="191" t="s">
        <v>14</v>
      </c>
      <c r="IS51" s="192">
        <v>44693</v>
      </c>
    </row>
    <row r="52" spans="1:253" s="285" customFormat="1" ht="13" customHeight="1" x14ac:dyDescent="0.25">
      <c r="A52" s="285" t="s">
        <v>479</v>
      </c>
      <c r="B52" s="285" t="s">
        <v>8627</v>
      </c>
      <c r="C52" s="285" t="s">
        <v>480</v>
      </c>
      <c r="D52" s="285" t="s">
        <v>481</v>
      </c>
      <c r="E52" s="285" t="s">
        <v>8178</v>
      </c>
      <c r="F52" s="285" t="s">
        <v>3642</v>
      </c>
      <c r="G52" s="179">
        <v>41191000</v>
      </c>
      <c r="H52" s="180" t="s">
        <v>3626</v>
      </c>
      <c r="I52" s="180" t="s">
        <v>61</v>
      </c>
      <c r="J52" s="180">
        <v>1</v>
      </c>
      <c r="K52" s="180" t="s">
        <v>3628</v>
      </c>
      <c r="L52" s="180" t="s">
        <v>3627</v>
      </c>
      <c r="M52" s="181">
        <v>44656</v>
      </c>
      <c r="N52" s="190" t="s">
        <v>3643</v>
      </c>
      <c r="O52" s="182">
        <v>383312</v>
      </c>
      <c r="P52" s="182" t="s">
        <v>3630</v>
      </c>
      <c r="Q52" s="182" t="s">
        <v>30</v>
      </c>
      <c r="R52" s="182">
        <v>2</v>
      </c>
      <c r="S52" s="182" t="s">
        <v>3632</v>
      </c>
      <c r="T52" s="182" t="s">
        <v>3631</v>
      </c>
      <c r="U52" s="183">
        <v>44656</v>
      </c>
      <c r="V52" s="190" t="s">
        <v>3645</v>
      </c>
      <c r="W52" s="180">
        <v>40576000</v>
      </c>
      <c r="X52" s="180" t="s">
        <v>3634</v>
      </c>
      <c r="Y52" s="180" t="s">
        <v>19</v>
      </c>
      <c r="Z52" s="180">
        <v>3</v>
      </c>
      <c r="AA52" s="180" t="s">
        <v>3644</v>
      </c>
      <c r="AB52" s="180" t="s">
        <v>3635</v>
      </c>
      <c r="AC52" s="181">
        <v>44656</v>
      </c>
      <c r="AD52" s="190" t="s">
        <v>3649</v>
      </c>
      <c r="AE52" s="188">
        <v>5300000</v>
      </c>
      <c r="AF52" s="188" t="s">
        <v>3646</v>
      </c>
      <c r="AG52" s="188" t="s">
        <v>19</v>
      </c>
      <c r="AH52" s="188">
        <v>3</v>
      </c>
      <c r="AI52" s="188" t="s">
        <v>3648</v>
      </c>
      <c r="AJ52" s="188" t="s">
        <v>3647</v>
      </c>
      <c r="AK52" s="189">
        <v>44656</v>
      </c>
      <c r="AL52" s="190" t="s">
        <v>3653</v>
      </c>
      <c r="AM52" s="180">
        <v>8239000</v>
      </c>
      <c r="AN52" s="180" t="s">
        <v>3650</v>
      </c>
      <c r="AO52" s="180" t="s">
        <v>30</v>
      </c>
      <c r="AP52" s="180">
        <v>2</v>
      </c>
      <c r="AQ52" s="180" t="s">
        <v>3652</v>
      </c>
      <c r="AR52" s="180" t="s">
        <v>3651</v>
      </c>
      <c r="AS52" s="181">
        <v>44656</v>
      </c>
      <c r="AT52" s="191" t="s">
        <v>769</v>
      </c>
      <c r="AU52" s="188" t="s">
        <v>14</v>
      </c>
      <c r="AV52" s="188" t="s">
        <v>14</v>
      </c>
      <c r="AW52" s="188" t="s">
        <v>30</v>
      </c>
      <c r="AX52" s="188">
        <v>2</v>
      </c>
      <c r="AY52" s="188" t="s">
        <v>768</v>
      </c>
      <c r="AZ52" s="188" t="s">
        <v>14</v>
      </c>
      <c r="BA52" s="189">
        <v>43524</v>
      </c>
      <c r="BB52" s="190" t="s">
        <v>484</v>
      </c>
      <c r="BC52" s="180" t="s">
        <v>14</v>
      </c>
      <c r="BD52" s="180">
        <v>0</v>
      </c>
      <c r="BE52" s="180" t="s">
        <v>30</v>
      </c>
      <c r="BF52" s="180">
        <v>2</v>
      </c>
      <c r="BG52" s="180">
        <v>0</v>
      </c>
      <c r="BH52" s="180">
        <v>0</v>
      </c>
      <c r="BI52" s="181">
        <v>43511</v>
      </c>
      <c r="BJ52" s="191" t="s">
        <v>6644</v>
      </c>
      <c r="BK52" s="191">
        <v>1704</v>
      </c>
      <c r="BL52" s="191" t="s">
        <v>6639</v>
      </c>
      <c r="BM52" s="191" t="s">
        <v>30</v>
      </c>
      <c r="BN52" s="191">
        <v>2</v>
      </c>
      <c r="BO52" s="191" t="s">
        <v>6640</v>
      </c>
      <c r="BP52" s="188" t="s">
        <v>1995</v>
      </c>
      <c r="BQ52" s="192">
        <v>44739</v>
      </c>
      <c r="BR52" s="190" t="s">
        <v>482</v>
      </c>
      <c r="BS52" s="184" t="s">
        <v>14</v>
      </c>
      <c r="BT52" s="184">
        <v>0</v>
      </c>
      <c r="BU52" s="184" t="s">
        <v>30</v>
      </c>
      <c r="BV52" s="184">
        <v>2</v>
      </c>
      <c r="BW52" s="184">
        <v>0</v>
      </c>
      <c r="BX52" s="184">
        <v>0</v>
      </c>
      <c r="BY52" s="181">
        <v>43511</v>
      </c>
      <c r="BZ52" s="191" t="s">
        <v>483</v>
      </c>
      <c r="CA52" s="191" t="s">
        <v>14</v>
      </c>
      <c r="CB52" s="191" t="s">
        <v>14</v>
      </c>
      <c r="CC52" s="191" t="s">
        <v>14</v>
      </c>
      <c r="CD52" s="191" t="s">
        <v>14</v>
      </c>
      <c r="CE52" s="191" t="s">
        <v>14</v>
      </c>
      <c r="CF52" s="191" t="s">
        <v>14</v>
      </c>
      <c r="CG52" s="192">
        <v>43511</v>
      </c>
      <c r="CH52" s="190" t="s">
        <v>9216</v>
      </c>
      <c r="CI52" s="191" t="e">
        <v>#N/A</v>
      </c>
      <c r="CJ52" s="191" t="e">
        <v>#N/A</v>
      </c>
      <c r="CK52" s="191" t="e">
        <v>#N/A</v>
      </c>
      <c r="CL52" s="191" t="e">
        <v>#N/A</v>
      </c>
      <c r="CM52" s="191" t="e">
        <v>#N/A</v>
      </c>
      <c r="CN52" s="191" t="e">
        <v>#N/A</v>
      </c>
      <c r="CO52" s="193" t="e">
        <v>#N/A</v>
      </c>
      <c r="CP52" s="191" t="s">
        <v>1465</v>
      </c>
      <c r="CQ52" s="184">
        <v>133900</v>
      </c>
      <c r="CR52" s="184" t="s">
        <v>1463</v>
      </c>
      <c r="CS52" s="184" t="s">
        <v>19</v>
      </c>
      <c r="CT52" s="184">
        <v>3</v>
      </c>
      <c r="CU52" s="184" t="s">
        <v>1458</v>
      </c>
      <c r="CV52" s="184" t="s">
        <v>1464</v>
      </c>
      <c r="CW52" s="181">
        <v>43950</v>
      </c>
      <c r="CX52" s="191" t="s">
        <v>3654</v>
      </c>
      <c r="CY52" s="188">
        <v>2500000</v>
      </c>
      <c r="CZ52" s="188" t="s">
        <v>3646</v>
      </c>
      <c r="DA52" s="188" t="s">
        <v>61</v>
      </c>
      <c r="DB52" s="188">
        <v>1</v>
      </c>
      <c r="DC52" s="188" t="s">
        <v>3659</v>
      </c>
      <c r="DD52" s="188" t="s">
        <v>3647</v>
      </c>
      <c r="DE52" s="194">
        <v>44656</v>
      </c>
      <c r="DF52" s="190" t="s">
        <v>3656</v>
      </c>
      <c r="DG52" s="180">
        <v>35276000</v>
      </c>
      <c r="DH52" s="184" t="s">
        <v>3646</v>
      </c>
      <c r="DI52" s="184" t="s">
        <v>61</v>
      </c>
      <c r="DJ52" s="184">
        <v>1</v>
      </c>
      <c r="DK52" s="184" t="s">
        <v>3655</v>
      </c>
      <c r="DL52" s="184" t="s">
        <v>3647</v>
      </c>
      <c r="DM52" s="181">
        <v>44656</v>
      </c>
      <c r="DN52" s="191" t="s">
        <v>3658</v>
      </c>
      <c r="DO52" s="188">
        <v>2800000</v>
      </c>
      <c r="DP52" s="191" t="s">
        <v>3646</v>
      </c>
      <c r="DQ52" s="191" t="s">
        <v>61</v>
      </c>
      <c r="DR52" s="191">
        <v>1</v>
      </c>
      <c r="DS52" s="191" t="s">
        <v>3657</v>
      </c>
      <c r="DT52" s="191" t="s">
        <v>3647</v>
      </c>
      <c r="DU52" s="192">
        <v>44656</v>
      </c>
      <c r="DV52" s="190" t="s">
        <v>3660</v>
      </c>
      <c r="DW52" s="180">
        <v>2150000</v>
      </c>
      <c r="DX52" s="184" t="s">
        <v>3646</v>
      </c>
      <c r="DY52" s="184" t="s">
        <v>61</v>
      </c>
      <c r="DZ52" s="184">
        <v>1</v>
      </c>
      <c r="EA52" s="184" t="s">
        <v>3659</v>
      </c>
      <c r="EB52" s="184" t="s">
        <v>3647</v>
      </c>
      <c r="EC52" s="181">
        <v>44656</v>
      </c>
      <c r="ED52" s="191" t="s">
        <v>3661</v>
      </c>
      <c r="EE52" s="188">
        <v>225000</v>
      </c>
      <c r="EF52" s="191" t="s">
        <v>3646</v>
      </c>
      <c r="EG52" s="191" t="s">
        <v>61</v>
      </c>
      <c r="EH52" s="191">
        <v>1</v>
      </c>
      <c r="EI52" s="191" t="s">
        <v>3659</v>
      </c>
      <c r="EJ52" s="191" t="s">
        <v>3647</v>
      </c>
      <c r="EK52" s="192">
        <v>44656</v>
      </c>
      <c r="EL52" s="190" t="s">
        <v>3662</v>
      </c>
      <c r="EM52" s="180">
        <v>125000</v>
      </c>
      <c r="EN52" s="184" t="s">
        <v>3646</v>
      </c>
      <c r="EO52" s="184" t="s">
        <v>61</v>
      </c>
      <c r="EP52" s="184">
        <v>1</v>
      </c>
      <c r="EQ52" s="184" t="s">
        <v>3659</v>
      </c>
      <c r="ER52" s="184" t="s">
        <v>3647</v>
      </c>
      <c r="ES52" s="181">
        <v>44656</v>
      </c>
      <c r="ET52" s="191" t="s">
        <v>6645</v>
      </c>
      <c r="EU52" s="191">
        <v>1704</v>
      </c>
      <c r="EV52" s="191" t="s">
        <v>6639</v>
      </c>
      <c r="EW52" s="191" t="s">
        <v>30</v>
      </c>
      <c r="EX52" s="191">
        <v>2</v>
      </c>
      <c r="EY52" s="191" t="s">
        <v>6642</v>
      </c>
      <c r="EZ52" s="191" t="s">
        <v>1995</v>
      </c>
      <c r="FA52" s="192">
        <v>44739</v>
      </c>
      <c r="FB52" s="190" t="s">
        <v>1319</v>
      </c>
      <c r="FC52" s="184">
        <v>5</v>
      </c>
      <c r="FD52" s="184" t="s">
        <v>1316</v>
      </c>
      <c r="FE52" s="184" t="s">
        <v>61</v>
      </c>
      <c r="FF52" s="184">
        <v>1</v>
      </c>
      <c r="FG52" s="184" t="s">
        <v>1318</v>
      </c>
      <c r="FH52" s="184" t="s">
        <v>1317</v>
      </c>
      <c r="FI52" s="181">
        <v>43867</v>
      </c>
      <c r="FJ52" s="190" t="s">
        <v>1571</v>
      </c>
      <c r="FK52" s="191">
        <v>1500000</v>
      </c>
      <c r="FL52" s="191" t="s">
        <v>1564</v>
      </c>
      <c r="FM52" s="191" t="s">
        <v>19</v>
      </c>
      <c r="FN52" s="191">
        <v>3</v>
      </c>
      <c r="FO52" s="191" t="s">
        <v>1570</v>
      </c>
      <c r="FP52" s="188" t="s">
        <v>1565</v>
      </c>
      <c r="FQ52" s="189">
        <v>44015</v>
      </c>
      <c r="FR52" s="190" t="s">
        <v>1573</v>
      </c>
      <c r="FS52" s="184">
        <v>300000</v>
      </c>
      <c r="FT52" s="184" t="s">
        <v>1564</v>
      </c>
      <c r="FU52" s="184" t="s">
        <v>19</v>
      </c>
      <c r="FV52" s="184">
        <v>3</v>
      </c>
      <c r="FW52" s="184" t="s">
        <v>1572</v>
      </c>
      <c r="FX52" s="184" t="s">
        <v>1565</v>
      </c>
      <c r="FY52" s="181">
        <v>44015</v>
      </c>
      <c r="FZ52" s="191" t="s">
        <v>4688</v>
      </c>
      <c r="GA52" s="191">
        <v>1</v>
      </c>
      <c r="GB52" s="191" t="s">
        <v>3966</v>
      </c>
      <c r="GC52" s="191" t="s">
        <v>30</v>
      </c>
      <c r="GD52" s="191">
        <v>2</v>
      </c>
      <c r="GE52" s="191" t="s">
        <v>14</v>
      </c>
      <c r="GF52" s="191" t="s">
        <v>14</v>
      </c>
      <c r="GG52" s="192">
        <v>44693</v>
      </c>
      <c r="GH52" s="190" t="s">
        <v>4694</v>
      </c>
      <c r="GI52" s="184">
        <v>2</v>
      </c>
      <c r="GJ52" s="184" t="s">
        <v>3966</v>
      </c>
      <c r="GK52" s="184" t="s">
        <v>30</v>
      </c>
      <c r="GL52" s="184">
        <v>2</v>
      </c>
      <c r="GM52" s="184" t="s">
        <v>14</v>
      </c>
      <c r="GN52" s="184" t="s">
        <v>14</v>
      </c>
      <c r="GO52" s="181">
        <v>44693</v>
      </c>
      <c r="GP52" s="191" t="s">
        <v>4689</v>
      </c>
      <c r="GQ52" s="191">
        <v>2</v>
      </c>
      <c r="GR52" s="191" t="s">
        <v>3966</v>
      </c>
      <c r="GS52" s="191" t="s">
        <v>30</v>
      </c>
      <c r="GT52" s="191">
        <v>2</v>
      </c>
      <c r="GU52" s="191" t="s">
        <v>14</v>
      </c>
      <c r="GV52" s="191" t="s">
        <v>14</v>
      </c>
      <c r="GW52" s="192">
        <v>44693</v>
      </c>
      <c r="GX52" s="190" t="s">
        <v>4695</v>
      </c>
      <c r="GY52" s="184">
        <v>0</v>
      </c>
      <c r="GZ52" s="184" t="s">
        <v>3966</v>
      </c>
      <c r="HA52" s="184" t="s">
        <v>30</v>
      </c>
      <c r="HB52" s="184">
        <v>2</v>
      </c>
      <c r="HC52" s="184" t="s">
        <v>14</v>
      </c>
      <c r="HD52" s="184" t="s">
        <v>14</v>
      </c>
      <c r="HE52" s="181">
        <v>44693</v>
      </c>
      <c r="HF52" s="191" t="s">
        <v>4687</v>
      </c>
      <c r="HG52" s="191">
        <v>3</v>
      </c>
      <c r="HH52" s="191" t="s">
        <v>3966</v>
      </c>
      <c r="HI52" s="191" t="s">
        <v>30</v>
      </c>
      <c r="HJ52" s="191">
        <v>2</v>
      </c>
      <c r="HK52" s="191" t="s">
        <v>14</v>
      </c>
      <c r="HL52" s="191" t="s">
        <v>14</v>
      </c>
      <c r="HM52" s="192">
        <v>44693</v>
      </c>
      <c r="HN52" s="190" t="s">
        <v>4693</v>
      </c>
      <c r="HO52" s="184">
        <v>3</v>
      </c>
      <c r="HP52" s="184" t="s">
        <v>3966</v>
      </c>
      <c r="HQ52" s="184" t="s">
        <v>30</v>
      </c>
      <c r="HR52" s="184">
        <v>2</v>
      </c>
      <c r="HS52" s="184" t="s">
        <v>14</v>
      </c>
      <c r="HT52" s="184" t="s">
        <v>14</v>
      </c>
      <c r="HU52" s="181">
        <v>44693</v>
      </c>
      <c r="HV52" s="191" t="s">
        <v>4690</v>
      </c>
      <c r="HW52" s="191">
        <v>2</v>
      </c>
      <c r="HX52" s="191" t="s">
        <v>3966</v>
      </c>
      <c r="HY52" s="191" t="s">
        <v>30</v>
      </c>
      <c r="HZ52" s="191">
        <v>2</v>
      </c>
      <c r="IA52" s="191" t="s">
        <v>14</v>
      </c>
      <c r="IB52" s="191" t="s">
        <v>14</v>
      </c>
      <c r="IC52" s="192">
        <v>44693</v>
      </c>
      <c r="ID52" s="190" t="s">
        <v>4692</v>
      </c>
      <c r="IE52" s="184">
        <v>3</v>
      </c>
      <c r="IF52" s="184" t="s">
        <v>3966</v>
      </c>
      <c r="IG52" s="184" t="s">
        <v>30</v>
      </c>
      <c r="IH52" s="184">
        <v>2</v>
      </c>
      <c r="II52" s="184" t="s">
        <v>14</v>
      </c>
      <c r="IJ52" s="184" t="s">
        <v>14</v>
      </c>
      <c r="IK52" s="181">
        <v>44693</v>
      </c>
      <c r="IL52" s="191" t="s">
        <v>4691</v>
      </c>
      <c r="IM52" s="191">
        <v>1</v>
      </c>
      <c r="IN52" s="191" t="s">
        <v>3966</v>
      </c>
      <c r="IO52" s="191" t="s">
        <v>30</v>
      </c>
      <c r="IP52" s="191">
        <v>2</v>
      </c>
      <c r="IQ52" s="191" t="s">
        <v>14</v>
      </c>
      <c r="IR52" s="191" t="s">
        <v>14</v>
      </c>
      <c r="IS52" s="192">
        <v>44693</v>
      </c>
    </row>
    <row r="53" spans="1:253" s="285" customFormat="1" ht="13" customHeight="1" x14ac:dyDescent="0.25">
      <c r="A53" s="285" t="s">
        <v>485</v>
      </c>
      <c r="B53" s="285" t="s">
        <v>8646</v>
      </c>
      <c r="C53" s="285" t="s">
        <v>486</v>
      </c>
      <c r="D53" s="285" t="s">
        <v>481</v>
      </c>
      <c r="E53" s="285" t="s">
        <v>8178</v>
      </c>
      <c r="F53" s="285" t="s">
        <v>3663</v>
      </c>
      <c r="G53" s="179">
        <v>41191000</v>
      </c>
      <c r="H53" s="180" t="s">
        <v>3626</v>
      </c>
      <c r="I53" s="180" t="s">
        <v>61</v>
      </c>
      <c r="J53" s="180">
        <v>1</v>
      </c>
      <c r="K53" s="180" t="s">
        <v>3628</v>
      </c>
      <c r="L53" s="180" t="s">
        <v>3627</v>
      </c>
      <c r="M53" s="181">
        <v>44656</v>
      </c>
      <c r="N53" s="190" t="s">
        <v>3667</v>
      </c>
      <c r="O53" s="182">
        <v>40643</v>
      </c>
      <c r="P53" s="182" t="s">
        <v>3664</v>
      </c>
      <c r="Q53" s="182" t="s">
        <v>30</v>
      </c>
      <c r="R53" s="182">
        <v>2</v>
      </c>
      <c r="S53" s="182" t="s">
        <v>3666</v>
      </c>
      <c r="T53" s="182" t="s">
        <v>3665</v>
      </c>
      <c r="U53" s="183">
        <v>44656</v>
      </c>
      <c r="V53" s="190" t="s">
        <v>3671</v>
      </c>
      <c r="W53" s="180">
        <v>5150000</v>
      </c>
      <c r="X53" s="180" t="s">
        <v>3668</v>
      </c>
      <c r="Y53" s="180" t="s">
        <v>19</v>
      </c>
      <c r="Z53" s="180">
        <v>3</v>
      </c>
      <c r="AA53" s="180" t="s">
        <v>3670</v>
      </c>
      <c r="AB53" s="180" t="s">
        <v>3669</v>
      </c>
      <c r="AC53" s="181">
        <v>44656</v>
      </c>
      <c r="AD53" s="190" t="s">
        <v>3675</v>
      </c>
      <c r="AE53" s="188">
        <v>522000</v>
      </c>
      <c r="AF53" s="188" t="s">
        <v>3672</v>
      </c>
      <c r="AG53" s="188" t="s">
        <v>30</v>
      </c>
      <c r="AH53" s="188">
        <v>2</v>
      </c>
      <c r="AI53" s="188" t="s">
        <v>3674</v>
      </c>
      <c r="AJ53" s="188" t="s">
        <v>3673</v>
      </c>
      <c r="AK53" s="189">
        <v>44656</v>
      </c>
      <c r="AL53" s="190" t="s">
        <v>6729</v>
      </c>
      <c r="AM53" s="180">
        <v>261000</v>
      </c>
      <c r="AN53" s="180" t="s">
        <v>6726</v>
      </c>
      <c r="AO53" s="180" t="s">
        <v>30</v>
      </c>
      <c r="AP53" s="180">
        <v>2</v>
      </c>
      <c r="AQ53" s="180" t="s">
        <v>6728</v>
      </c>
      <c r="AR53" s="180" t="s">
        <v>6727</v>
      </c>
      <c r="AS53" s="181">
        <v>44739</v>
      </c>
      <c r="AT53" s="191" t="s">
        <v>496</v>
      </c>
      <c r="AU53" s="188" t="s">
        <v>14</v>
      </c>
      <c r="AV53" s="188">
        <v>0</v>
      </c>
      <c r="AW53" s="188" t="s">
        <v>30</v>
      </c>
      <c r="AX53" s="188">
        <v>2</v>
      </c>
      <c r="AY53" s="188">
        <v>0</v>
      </c>
      <c r="AZ53" s="188">
        <v>0</v>
      </c>
      <c r="BA53" s="189">
        <v>43511</v>
      </c>
      <c r="BB53" s="190" t="s">
        <v>495</v>
      </c>
      <c r="BC53" s="180" t="s">
        <v>14</v>
      </c>
      <c r="BD53" s="180">
        <v>0</v>
      </c>
      <c r="BE53" s="180" t="s">
        <v>30</v>
      </c>
      <c r="BF53" s="180">
        <v>2</v>
      </c>
      <c r="BG53" s="180">
        <v>0</v>
      </c>
      <c r="BH53" s="180">
        <v>0</v>
      </c>
      <c r="BI53" s="181">
        <v>43511</v>
      </c>
      <c r="BJ53" s="191" t="s">
        <v>3676</v>
      </c>
      <c r="BK53" s="191" t="s">
        <v>14</v>
      </c>
      <c r="BL53" s="191" t="s">
        <v>1108</v>
      </c>
      <c r="BM53" s="191" t="s">
        <v>14</v>
      </c>
      <c r="BN53" s="191" t="s">
        <v>14</v>
      </c>
      <c r="BO53" s="191" t="s">
        <v>1108</v>
      </c>
      <c r="BP53" s="188" t="s">
        <v>1108</v>
      </c>
      <c r="BQ53" s="192">
        <v>44656</v>
      </c>
      <c r="BR53" s="190" t="s">
        <v>488</v>
      </c>
      <c r="BS53" s="184" t="s">
        <v>14</v>
      </c>
      <c r="BT53" s="184">
        <v>0</v>
      </c>
      <c r="BU53" s="184" t="s">
        <v>30</v>
      </c>
      <c r="BV53" s="184">
        <v>2</v>
      </c>
      <c r="BW53" s="184" t="s">
        <v>487</v>
      </c>
      <c r="BX53" s="184">
        <v>0</v>
      </c>
      <c r="BY53" s="181">
        <v>43511</v>
      </c>
      <c r="BZ53" s="191" t="s">
        <v>489</v>
      </c>
      <c r="CA53" s="191">
        <v>0</v>
      </c>
      <c r="CB53" s="191" t="s">
        <v>14</v>
      </c>
      <c r="CC53" s="191" t="s">
        <v>30</v>
      </c>
      <c r="CD53" s="191">
        <v>2</v>
      </c>
      <c r="CE53" s="191" t="s">
        <v>14</v>
      </c>
      <c r="CF53" s="191" t="s">
        <v>14</v>
      </c>
      <c r="CG53" s="192">
        <v>43511</v>
      </c>
      <c r="CH53" s="190" t="s">
        <v>9217</v>
      </c>
      <c r="CI53" s="191" t="e">
        <v>#N/A</v>
      </c>
      <c r="CJ53" s="191" t="e">
        <v>#N/A</v>
      </c>
      <c r="CK53" s="191" t="e">
        <v>#N/A</v>
      </c>
      <c r="CL53" s="191" t="e">
        <v>#N/A</v>
      </c>
      <c r="CM53" s="191" t="e">
        <v>#N/A</v>
      </c>
      <c r="CN53" s="191" t="e">
        <v>#N/A</v>
      </c>
      <c r="CO53" s="193" t="e">
        <v>#N/A</v>
      </c>
      <c r="CP53" s="191" t="s">
        <v>494</v>
      </c>
      <c r="CQ53" s="184" t="s">
        <v>14</v>
      </c>
      <c r="CR53" s="184">
        <v>0</v>
      </c>
      <c r="CS53" s="184" t="s">
        <v>30</v>
      </c>
      <c r="CT53" s="184">
        <v>2</v>
      </c>
      <c r="CU53" s="184" t="s">
        <v>487</v>
      </c>
      <c r="CV53" s="184">
        <v>0</v>
      </c>
      <c r="CW53" s="181">
        <v>43511</v>
      </c>
      <c r="CX53" s="191" t="s">
        <v>6730</v>
      </c>
      <c r="CY53" s="188">
        <v>492000</v>
      </c>
      <c r="CZ53" s="188" t="s">
        <v>6731</v>
      </c>
      <c r="DA53" s="188" t="s">
        <v>19</v>
      </c>
      <c r="DB53" s="188">
        <v>3</v>
      </c>
      <c r="DC53" s="188" t="s">
        <v>6737</v>
      </c>
      <c r="DD53" s="188" t="s">
        <v>6732</v>
      </c>
      <c r="DE53" s="194">
        <v>44739</v>
      </c>
      <c r="DF53" s="190" t="s">
        <v>6734</v>
      </c>
      <c r="DG53" s="180">
        <v>4632000</v>
      </c>
      <c r="DH53" s="184" t="s">
        <v>6731</v>
      </c>
      <c r="DI53" s="184" t="s">
        <v>19</v>
      </c>
      <c r="DJ53" s="184">
        <v>3</v>
      </c>
      <c r="DK53" s="184" t="s">
        <v>6733</v>
      </c>
      <c r="DL53" s="184" t="s">
        <v>6732</v>
      </c>
      <c r="DM53" s="181">
        <v>44739</v>
      </c>
      <c r="DN53" s="191" t="s">
        <v>6736</v>
      </c>
      <c r="DO53" s="188">
        <v>29000</v>
      </c>
      <c r="DP53" s="191" t="s">
        <v>6731</v>
      </c>
      <c r="DQ53" s="191" t="s">
        <v>19</v>
      </c>
      <c r="DR53" s="191">
        <v>3</v>
      </c>
      <c r="DS53" s="191" t="s">
        <v>6735</v>
      </c>
      <c r="DT53" s="191" t="s">
        <v>6732</v>
      </c>
      <c r="DU53" s="192">
        <v>44739</v>
      </c>
      <c r="DV53" s="190" t="s">
        <v>6738</v>
      </c>
      <c r="DW53" s="180">
        <v>315000</v>
      </c>
      <c r="DX53" s="184" t="s">
        <v>6731</v>
      </c>
      <c r="DY53" s="184" t="s">
        <v>19</v>
      </c>
      <c r="DZ53" s="184">
        <v>3</v>
      </c>
      <c r="EA53" s="184" t="s">
        <v>6737</v>
      </c>
      <c r="EB53" s="184" t="s">
        <v>6732</v>
      </c>
      <c r="EC53" s="181">
        <v>44739</v>
      </c>
      <c r="ED53" s="191" t="s">
        <v>6739</v>
      </c>
      <c r="EE53" s="188">
        <v>156000</v>
      </c>
      <c r="EF53" s="191" t="s">
        <v>6731</v>
      </c>
      <c r="EG53" s="191" t="s">
        <v>19</v>
      </c>
      <c r="EH53" s="191">
        <v>3</v>
      </c>
      <c r="EI53" s="191" t="s">
        <v>6737</v>
      </c>
      <c r="EJ53" s="191" t="s">
        <v>6732</v>
      </c>
      <c r="EK53" s="192">
        <v>44739</v>
      </c>
      <c r="EL53" s="190" t="s">
        <v>6740</v>
      </c>
      <c r="EM53" s="180">
        <v>21000</v>
      </c>
      <c r="EN53" s="184" t="s">
        <v>6731</v>
      </c>
      <c r="EO53" s="184" t="s">
        <v>19</v>
      </c>
      <c r="EP53" s="184">
        <v>3</v>
      </c>
      <c r="EQ53" s="184" t="s">
        <v>6737</v>
      </c>
      <c r="ER53" s="184" t="s">
        <v>6732</v>
      </c>
      <c r="ES53" s="181">
        <v>44739</v>
      </c>
      <c r="ET53" s="191" t="s">
        <v>6646</v>
      </c>
      <c r="EU53" s="191">
        <v>1704</v>
      </c>
      <c r="EV53" s="191" t="s">
        <v>6639</v>
      </c>
      <c r="EW53" s="191" t="s">
        <v>30</v>
      </c>
      <c r="EX53" s="191">
        <v>2</v>
      </c>
      <c r="EY53" s="191" t="s">
        <v>6642</v>
      </c>
      <c r="EZ53" s="191" t="s">
        <v>1995</v>
      </c>
      <c r="FA53" s="192">
        <v>44739</v>
      </c>
      <c r="FB53" s="190" t="s">
        <v>493</v>
      </c>
      <c r="FC53" s="184">
        <v>5</v>
      </c>
      <c r="FD53" s="184" t="s">
        <v>490</v>
      </c>
      <c r="FE53" s="184" t="s">
        <v>30</v>
      </c>
      <c r="FF53" s="184">
        <v>2</v>
      </c>
      <c r="FG53" s="184" t="s">
        <v>492</v>
      </c>
      <c r="FH53" s="184" t="s">
        <v>491</v>
      </c>
      <c r="FI53" s="181">
        <v>43511</v>
      </c>
      <c r="FJ53" s="190" t="s">
        <v>1577</v>
      </c>
      <c r="FK53" s="191" t="s">
        <v>14</v>
      </c>
      <c r="FL53" s="191" t="s">
        <v>1574</v>
      </c>
      <c r="FM53" s="191" t="s">
        <v>14</v>
      </c>
      <c r="FN53" s="191" t="s">
        <v>14</v>
      </c>
      <c r="FO53" s="191" t="s">
        <v>1576</v>
      </c>
      <c r="FP53" s="188" t="s">
        <v>1575</v>
      </c>
      <c r="FQ53" s="189">
        <v>44015</v>
      </c>
      <c r="FR53" s="190" t="s">
        <v>1579</v>
      </c>
      <c r="FS53" s="184">
        <v>0</v>
      </c>
      <c r="FT53" s="184" t="s">
        <v>1574</v>
      </c>
      <c r="FU53" s="184" t="s">
        <v>30</v>
      </c>
      <c r="FV53" s="184">
        <v>2</v>
      </c>
      <c r="FW53" s="184" t="s">
        <v>1578</v>
      </c>
      <c r="FX53" s="184" t="s">
        <v>1575</v>
      </c>
      <c r="FY53" s="181">
        <v>44015</v>
      </c>
      <c r="FZ53" s="191" t="s">
        <v>4697</v>
      </c>
      <c r="GA53" s="191">
        <v>1</v>
      </c>
      <c r="GB53" s="191" t="s">
        <v>3966</v>
      </c>
      <c r="GC53" s="191" t="s">
        <v>30</v>
      </c>
      <c r="GD53" s="191">
        <v>2</v>
      </c>
      <c r="GE53" s="191" t="s">
        <v>14</v>
      </c>
      <c r="GF53" s="191" t="s">
        <v>14</v>
      </c>
      <c r="GG53" s="192">
        <v>44693</v>
      </c>
      <c r="GH53" s="190" t="s">
        <v>4703</v>
      </c>
      <c r="GI53" s="184">
        <v>2</v>
      </c>
      <c r="GJ53" s="184" t="s">
        <v>3966</v>
      </c>
      <c r="GK53" s="184" t="s">
        <v>30</v>
      </c>
      <c r="GL53" s="184">
        <v>2</v>
      </c>
      <c r="GM53" s="184" t="s">
        <v>14</v>
      </c>
      <c r="GN53" s="184" t="s">
        <v>14</v>
      </c>
      <c r="GO53" s="181">
        <v>44693</v>
      </c>
      <c r="GP53" s="191" t="s">
        <v>4698</v>
      </c>
      <c r="GQ53" s="191">
        <v>2</v>
      </c>
      <c r="GR53" s="191" t="s">
        <v>3966</v>
      </c>
      <c r="GS53" s="191" t="s">
        <v>30</v>
      </c>
      <c r="GT53" s="191">
        <v>2</v>
      </c>
      <c r="GU53" s="191" t="s">
        <v>14</v>
      </c>
      <c r="GV53" s="191" t="s">
        <v>14</v>
      </c>
      <c r="GW53" s="192">
        <v>44693</v>
      </c>
      <c r="GX53" s="190" t="s">
        <v>4704</v>
      </c>
      <c r="GY53" s="184">
        <v>0</v>
      </c>
      <c r="GZ53" s="184" t="s">
        <v>3966</v>
      </c>
      <c r="HA53" s="184" t="s">
        <v>30</v>
      </c>
      <c r="HB53" s="184">
        <v>2</v>
      </c>
      <c r="HC53" s="184" t="s">
        <v>14</v>
      </c>
      <c r="HD53" s="184" t="s">
        <v>14</v>
      </c>
      <c r="HE53" s="181">
        <v>44693</v>
      </c>
      <c r="HF53" s="191" t="s">
        <v>4696</v>
      </c>
      <c r="HG53" s="191">
        <v>0</v>
      </c>
      <c r="HH53" s="191" t="s">
        <v>3966</v>
      </c>
      <c r="HI53" s="191" t="s">
        <v>30</v>
      </c>
      <c r="HJ53" s="191">
        <v>2</v>
      </c>
      <c r="HK53" s="191" t="s">
        <v>14</v>
      </c>
      <c r="HL53" s="191" t="s">
        <v>14</v>
      </c>
      <c r="HM53" s="192">
        <v>44693</v>
      </c>
      <c r="HN53" s="190" t="s">
        <v>4702</v>
      </c>
      <c r="HO53" s="184">
        <v>2</v>
      </c>
      <c r="HP53" s="184" t="s">
        <v>3966</v>
      </c>
      <c r="HQ53" s="184" t="s">
        <v>30</v>
      </c>
      <c r="HR53" s="184">
        <v>2</v>
      </c>
      <c r="HS53" s="184" t="s">
        <v>14</v>
      </c>
      <c r="HT53" s="184" t="s">
        <v>14</v>
      </c>
      <c r="HU53" s="181">
        <v>44693</v>
      </c>
      <c r="HV53" s="191" t="s">
        <v>4699</v>
      </c>
      <c r="HW53" s="191">
        <v>0</v>
      </c>
      <c r="HX53" s="191" t="s">
        <v>3966</v>
      </c>
      <c r="HY53" s="191" t="s">
        <v>30</v>
      </c>
      <c r="HZ53" s="191">
        <v>2</v>
      </c>
      <c r="IA53" s="191" t="s">
        <v>14</v>
      </c>
      <c r="IB53" s="191" t="s">
        <v>14</v>
      </c>
      <c r="IC53" s="192">
        <v>44693</v>
      </c>
      <c r="ID53" s="190" t="s">
        <v>4701</v>
      </c>
      <c r="IE53" s="184">
        <v>3</v>
      </c>
      <c r="IF53" s="184" t="s">
        <v>3966</v>
      </c>
      <c r="IG53" s="184" t="s">
        <v>30</v>
      </c>
      <c r="IH53" s="184">
        <v>2</v>
      </c>
      <c r="II53" s="184" t="s">
        <v>14</v>
      </c>
      <c r="IJ53" s="184" t="s">
        <v>14</v>
      </c>
      <c r="IK53" s="181">
        <v>44693</v>
      </c>
      <c r="IL53" s="191" t="s">
        <v>4700</v>
      </c>
      <c r="IM53" s="191">
        <v>0</v>
      </c>
      <c r="IN53" s="191" t="s">
        <v>3966</v>
      </c>
      <c r="IO53" s="191" t="s">
        <v>30</v>
      </c>
      <c r="IP53" s="191">
        <v>2</v>
      </c>
      <c r="IQ53" s="191" t="s">
        <v>14</v>
      </c>
      <c r="IR53" s="191" t="s">
        <v>14</v>
      </c>
      <c r="IS53" s="192">
        <v>44693</v>
      </c>
    </row>
    <row r="54" spans="1:253" s="285" customFormat="1" ht="13" customHeight="1" x14ac:dyDescent="0.25">
      <c r="A54" s="285" t="s">
        <v>497</v>
      </c>
      <c r="B54" s="285" t="s">
        <v>8646</v>
      </c>
      <c r="C54" s="285" t="s">
        <v>498</v>
      </c>
      <c r="D54" s="285" t="s">
        <v>499</v>
      </c>
      <c r="E54" s="285" t="s">
        <v>8183</v>
      </c>
      <c r="F54" s="285" t="s">
        <v>2173</v>
      </c>
      <c r="G54" s="179">
        <v>64293000</v>
      </c>
      <c r="H54" s="180" t="s">
        <v>2170</v>
      </c>
      <c r="I54" s="180" t="s">
        <v>30</v>
      </c>
      <c r="J54" s="180">
        <v>2</v>
      </c>
      <c r="K54" s="180" t="s">
        <v>2172</v>
      </c>
      <c r="L54" s="180" t="s">
        <v>2171</v>
      </c>
      <c r="M54" s="181">
        <v>44376</v>
      </c>
      <c r="N54" s="190" t="s">
        <v>510</v>
      </c>
      <c r="O54" s="182">
        <v>41054</v>
      </c>
      <c r="P54" s="182">
        <v>0</v>
      </c>
      <c r="Q54" s="182" t="s">
        <v>30</v>
      </c>
      <c r="R54" s="182">
        <v>2</v>
      </c>
      <c r="S54" s="182" t="s">
        <v>509</v>
      </c>
      <c r="T54" s="182" t="s">
        <v>508</v>
      </c>
      <c r="U54" s="183">
        <v>43511</v>
      </c>
      <c r="V54" s="190" t="s">
        <v>2175</v>
      </c>
      <c r="W54" s="180">
        <v>7012000</v>
      </c>
      <c r="X54" s="180" t="s">
        <v>2170</v>
      </c>
      <c r="Y54" s="180" t="s">
        <v>30</v>
      </c>
      <c r="Z54" s="180">
        <v>2</v>
      </c>
      <c r="AA54" s="180" t="s">
        <v>2174</v>
      </c>
      <c r="AB54" s="180" t="s">
        <v>2171</v>
      </c>
      <c r="AC54" s="181">
        <v>44376</v>
      </c>
      <c r="AD54" s="190" t="s">
        <v>2178</v>
      </c>
      <c r="AE54" s="188">
        <v>208000</v>
      </c>
      <c r="AF54" s="188" t="s">
        <v>2176</v>
      </c>
      <c r="AG54" s="188" t="s">
        <v>30</v>
      </c>
      <c r="AH54" s="188">
        <v>2</v>
      </c>
      <c r="AI54" s="188" t="s">
        <v>2177</v>
      </c>
      <c r="AJ54" s="188" t="s">
        <v>508</v>
      </c>
      <c r="AK54" s="189">
        <v>44376</v>
      </c>
      <c r="AL54" s="190" t="s">
        <v>2180</v>
      </c>
      <c r="AM54" s="180">
        <v>208000</v>
      </c>
      <c r="AN54" s="180" t="s">
        <v>2176</v>
      </c>
      <c r="AO54" s="180" t="s">
        <v>30</v>
      </c>
      <c r="AP54" s="180">
        <v>2</v>
      </c>
      <c r="AQ54" s="180" t="s">
        <v>2179</v>
      </c>
      <c r="AR54" s="180" t="s">
        <v>508</v>
      </c>
      <c r="AS54" s="181">
        <v>44376</v>
      </c>
      <c r="AT54" s="191" t="s">
        <v>507</v>
      </c>
      <c r="AU54" s="188" t="s">
        <v>14</v>
      </c>
      <c r="AV54" s="188">
        <v>0</v>
      </c>
      <c r="AW54" s="188" t="s">
        <v>30</v>
      </c>
      <c r="AX54" s="188">
        <v>2</v>
      </c>
      <c r="AY54" s="188" t="s">
        <v>15</v>
      </c>
      <c r="AZ54" s="188">
        <v>0</v>
      </c>
      <c r="BA54" s="189">
        <v>43511</v>
      </c>
      <c r="BB54" s="190" t="s">
        <v>506</v>
      </c>
      <c r="BC54" s="180" t="s">
        <v>14</v>
      </c>
      <c r="BD54" s="180">
        <v>0</v>
      </c>
      <c r="BE54" s="180" t="s">
        <v>30</v>
      </c>
      <c r="BF54" s="180">
        <v>2</v>
      </c>
      <c r="BG54" s="180" t="s">
        <v>15</v>
      </c>
      <c r="BH54" s="180">
        <v>0</v>
      </c>
      <c r="BI54" s="181">
        <v>43511</v>
      </c>
      <c r="BJ54" s="191" t="s">
        <v>2184</v>
      </c>
      <c r="BK54" s="191">
        <v>696</v>
      </c>
      <c r="BL54" s="191" t="s">
        <v>2181</v>
      </c>
      <c r="BM54" s="191" t="s">
        <v>30</v>
      </c>
      <c r="BN54" s="191">
        <v>2</v>
      </c>
      <c r="BO54" s="191" t="s">
        <v>2183</v>
      </c>
      <c r="BP54" s="188" t="s">
        <v>2182</v>
      </c>
      <c r="BQ54" s="192">
        <v>44376</v>
      </c>
      <c r="BR54" s="190" t="s">
        <v>500</v>
      </c>
      <c r="BS54" s="184" t="s">
        <v>14</v>
      </c>
      <c r="BT54" s="184">
        <v>0</v>
      </c>
      <c r="BU54" s="184" t="s">
        <v>30</v>
      </c>
      <c r="BV54" s="184">
        <v>2</v>
      </c>
      <c r="BW54" s="184" t="s">
        <v>15</v>
      </c>
      <c r="BX54" s="184">
        <v>0</v>
      </c>
      <c r="BY54" s="181">
        <v>43511</v>
      </c>
      <c r="BZ54" s="191" t="s">
        <v>502</v>
      </c>
      <c r="CA54" s="191">
        <v>0</v>
      </c>
      <c r="CB54" s="191" t="s">
        <v>14</v>
      </c>
      <c r="CC54" s="191" t="s">
        <v>30</v>
      </c>
      <c r="CD54" s="191">
        <v>2</v>
      </c>
      <c r="CE54" s="191" t="s">
        <v>501</v>
      </c>
      <c r="CF54" s="191" t="s">
        <v>14</v>
      </c>
      <c r="CG54" s="192">
        <v>43511</v>
      </c>
      <c r="CH54" s="190" t="s">
        <v>9218</v>
      </c>
      <c r="CI54" s="191" t="e">
        <v>#N/A</v>
      </c>
      <c r="CJ54" s="191" t="e">
        <v>#N/A</v>
      </c>
      <c r="CK54" s="191" t="e">
        <v>#N/A</v>
      </c>
      <c r="CL54" s="191" t="e">
        <v>#N/A</v>
      </c>
      <c r="CM54" s="191" t="e">
        <v>#N/A</v>
      </c>
      <c r="CN54" s="191" t="e">
        <v>#N/A</v>
      </c>
      <c r="CO54" s="193" t="e">
        <v>#N/A</v>
      </c>
      <c r="CP54" s="191" t="s">
        <v>505</v>
      </c>
      <c r="CQ54" s="184" t="s">
        <v>14</v>
      </c>
      <c r="CR54" s="184">
        <v>0</v>
      </c>
      <c r="CS54" s="184" t="s">
        <v>30</v>
      </c>
      <c r="CT54" s="184">
        <v>2</v>
      </c>
      <c r="CU54" s="184" t="s">
        <v>15</v>
      </c>
      <c r="CV54" s="184">
        <v>0</v>
      </c>
      <c r="CW54" s="181">
        <v>43511</v>
      </c>
      <c r="CX54" s="191" t="s">
        <v>2190</v>
      </c>
      <c r="CY54" s="188">
        <v>208000</v>
      </c>
      <c r="CZ54" s="188" t="s">
        <v>2176</v>
      </c>
      <c r="DA54" s="188" t="s">
        <v>30</v>
      </c>
      <c r="DB54" s="188">
        <v>2</v>
      </c>
      <c r="DC54" s="188" t="s">
        <v>2189</v>
      </c>
      <c r="DD54" s="188" t="s">
        <v>508</v>
      </c>
      <c r="DE54" s="194">
        <v>44376</v>
      </c>
      <c r="DF54" s="190" t="s">
        <v>2194</v>
      </c>
      <c r="DG54" s="180">
        <v>6804000</v>
      </c>
      <c r="DH54" s="184" t="s">
        <v>2191</v>
      </c>
      <c r="DI54" s="184" t="s">
        <v>30</v>
      </c>
      <c r="DJ54" s="184">
        <v>2</v>
      </c>
      <c r="DK54" s="184" t="s">
        <v>2193</v>
      </c>
      <c r="DL54" s="184" t="s">
        <v>2192</v>
      </c>
      <c r="DM54" s="181">
        <v>44376</v>
      </c>
      <c r="DN54" s="191" t="s">
        <v>2196</v>
      </c>
      <c r="DO54" s="188">
        <v>0</v>
      </c>
      <c r="DP54" s="191" t="s">
        <v>2176</v>
      </c>
      <c r="DQ54" s="191" t="s">
        <v>30</v>
      </c>
      <c r="DR54" s="191">
        <v>2</v>
      </c>
      <c r="DS54" s="191" t="s">
        <v>2195</v>
      </c>
      <c r="DT54" s="191" t="s">
        <v>508</v>
      </c>
      <c r="DU54" s="192">
        <v>44376</v>
      </c>
      <c r="DV54" s="190" t="s">
        <v>2197</v>
      </c>
      <c r="DW54" s="180">
        <v>208000</v>
      </c>
      <c r="DX54" s="184" t="s">
        <v>2176</v>
      </c>
      <c r="DY54" s="184" t="s">
        <v>30</v>
      </c>
      <c r="DZ54" s="184">
        <v>2</v>
      </c>
      <c r="EA54" s="184" t="s">
        <v>2189</v>
      </c>
      <c r="EB54" s="184" t="s">
        <v>508</v>
      </c>
      <c r="EC54" s="181">
        <v>44376</v>
      </c>
      <c r="ED54" s="191" t="s">
        <v>2198</v>
      </c>
      <c r="EE54" s="188">
        <v>0</v>
      </c>
      <c r="EF54" s="191" t="s">
        <v>2176</v>
      </c>
      <c r="EG54" s="191" t="s">
        <v>30</v>
      </c>
      <c r="EH54" s="191">
        <v>2</v>
      </c>
      <c r="EI54" s="191" t="s">
        <v>2189</v>
      </c>
      <c r="EJ54" s="191" t="s">
        <v>508</v>
      </c>
      <c r="EK54" s="192">
        <v>44376</v>
      </c>
      <c r="EL54" s="190" t="s">
        <v>2199</v>
      </c>
      <c r="EM54" s="180">
        <v>0</v>
      </c>
      <c r="EN54" s="184" t="s">
        <v>2176</v>
      </c>
      <c r="EO54" s="184" t="s">
        <v>30</v>
      </c>
      <c r="EP54" s="184">
        <v>2</v>
      </c>
      <c r="EQ54" s="184" t="s">
        <v>2189</v>
      </c>
      <c r="ER54" s="184" t="s">
        <v>508</v>
      </c>
      <c r="ES54" s="181">
        <v>44376</v>
      </c>
      <c r="ET54" s="191" t="s">
        <v>2188</v>
      </c>
      <c r="EU54" s="191">
        <v>697</v>
      </c>
      <c r="EV54" s="191" t="s">
        <v>2185</v>
      </c>
      <c r="EW54" s="191" t="s">
        <v>30</v>
      </c>
      <c r="EX54" s="191">
        <v>2</v>
      </c>
      <c r="EY54" s="191" t="s">
        <v>2187</v>
      </c>
      <c r="EZ54" s="191" t="s">
        <v>2186</v>
      </c>
      <c r="FA54" s="192">
        <v>44376</v>
      </c>
      <c r="FB54" s="190" t="s">
        <v>504</v>
      </c>
      <c r="FC54" s="184">
        <v>2</v>
      </c>
      <c r="FD54" s="184">
        <v>0</v>
      </c>
      <c r="FE54" s="184" t="s">
        <v>30</v>
      </c>
      <c r="FF54" s="184">
        <v>2</v>
      </c>
      <c r="FG54" s="184" t="s">
        <v>503</v>
      </c>
      <c r="FH54" s="184">
        <v>0</v>
      </c>
      <c r="FI54" s="181">
        <v>43511</v>
      </c>
      <c r="FJ54" s="190" t="s">
        <v>511</v>
      </c>
      <c r="FK54" s="191" t="s">
        <v>14</v>
      </c>
      <c r="FL54" s="191">
        <v>0</v>
      </c>
      <c r="FM54" s="191" t="s">
        <v>30</v>
      </c>
      <c r="FN54" s="191">
        <v>2</v>
      </c>
      <c r="FO54" s="191" t="s">
        <v>487</v>
      </c>
      <c r="FP54" s="188">
        <v>0</v>
      </c>
      <c r="FQ54" s="189">
        <v>43511</v>
      </c>
      <c r="FR54" s="190" t="s">
        <v>512</v>
      </c>
      <c r="FS54" s="184" t="s">
        <v>14</v>
      </c>
      <c r="FT54" s="184">
        <v>0</v>
      </c>
      <c r="FU54" s="184" t="s">
        <v>30</v>
      </c>
      <c r="FV54" s="184">
        <v>2</v>
      </c>
      <c r="FW54" s="184" t="s">
        <v>487</v>
      </c>
      <c r="FX54" s="184">
        <v>0</v>
      </c>
      <c r="FY54" s="181">
        <v>43511</v>
      </c>
      <c r="FZ54" s="191" t="s">
        <v>4580</v>
      </c>
      <c r="GA54" s="191">
        <v>0</v>
      </c>
      <c r="GB54" s="191" t="s">
        <v>3966</v>
      </c>
      <c r="GC54" s="191" t="s">
        <v>30</v>
      </c>
      <c r="GD54" s="191">
        <v>2</v>
      </c>
      <c r="GE54" s="191" t="s">
        <v>14</v>
      </c>
      <c r="GF54" s="191" t="s">
        <v>14</v>
      </c>
      <c r="GG54" s="192">
        <v>44692</v>
      </c>
      <c r="GH54" s="190" t="s">
        <v>4586</v>
      </c>
      <c r="GI54" s="184">
        <v>0</v>
      </c>
      <c r="GJ54" s="184" t="s">
        <v>3966</v>
      </c>
      <c r="GK54" s="184" t="s">
        <v>30</v>
      </c>
      <c r="GL54" s="184">
        <v>2</v>
      </c>
      <c r="GM54" s="184" t="s">
        <v>14</v>
      </c>
      <c r="GN54" s="184" t="s">
        <v>14</v>
      </c>
      <c r="GO54" s="181">
        <v>44692</v>
      </c>
      <c r="GP54" s="191" t="s">
        <v>4581</v>
      </c>
      <c r="GQ54" s="191">
        <v>1</v>
      </c>
      <c r="GR54" s="191" t="s">
        <v>3966</v>
      </c>
      <c r="GS54" s="191" t="s">
        <v>30</v>
      </c>
      <c r="GT54" s="191">
        <v>2</v>
      </c>
      <c r="GU54" s="191" t="s">
        <v>14</v>
      </c>
      <c r="GV54" s="191" t="s">
        <v>14</v>
      </c>
      <c r="GW54" s="192">
        <v>44692</v>
      </c>
      <c r="GX54" s="190" t="s">
        <v>4587</v>
      </c>
      <c r="GY54" s="184">
        <v>0</v>
      </c>
      <c r="GZ54" s="184" t="s">
        <v>3966</v>
      </c>
      <c r="HA54" s="184" t="s">
        <v>30</v>
      </c>
      <c r="HB54" s="184">
        <v>2</v>
      </c>
      <c r="HC54" s="184" t="s">
        <v>14</v>
      </c>
      <c r="HD54" s="184" t="s">
        <v>14</v>
      </c>
      <c r="HE54" s="181">
        <v>44692</v>
      </c>
      <c r="HF54" s="191" t="s">
        <v>4579</v>
      </c>
      <c r="HG54" s="191">
        <v>0</v>
      </c>
      <c r="HH54" s="191" t="s">
        <v>3966</v>
      </c>
      <c r="HI54" s="191" t="s">
        <v>30</v>
      </c>
      <c r="HJ54" s="191">
        <v>2</v>
      </c>
      <c r="HK54" s="191" t="s">
        <v>14</v>
      </c>
      <c r="HL54" s="191" t="s">
        <v>14</v>
      </c>
      <c r="HM54" s="192">
        <v>44692</v>
      </c>
      <c r="HN54" s="190" t="s">
        <v>4585</v>
      </c>
      <c r="HO54" s="184">
        <v>0</v>
      </c>
      <c r="HP54" s="184" t="s">
        <v>3966</v>
      </c>
      <c r="HQ54" s="184" t="s">
        <v>30</v>
      </c>
      <c r="HR54" s="184">
        <v>2</v>
      </c>
      <c r="HS54" s="184" t="s">
        <v>14</v>
      </c>
      <c r="HT54" s="184" t="s">
        <v>14</v>
      </c>
      <c r="HU54" s="181">
        <v>44692</v>
      </c>
      <c r="HV54" s="191" t="s">
        <v>4582</v>
      </c>
      <c r="HW54" s="191">
        <v>0</v>
      </c>
      <c r="HX54" s="191" t="s">
        <v>3966</v>
      </c>
      <c r="HY54" s="191" t="s">
        <v>30</v>
      </c>
      <c r="HZ54" s="191">
        <v>2</v>
      </c>
      <c r="IA54" s="191" t="s">
        <v>14</v>
      </c>
      <c r="IB54" s="191" t="s">
        <v>14</v>
      </c>
      <c r="IC54" s="192">
        <v>44692</v>
      </c>
      <c r="ID54" s="190" t="s">
        <v>4584</v>
      </c>
      <c r="IE54" s="184">
        <v>1</v>
      </c>
      <c r="IF54" s="184" t="s">
        <v>3966</v>
      </c>
      <c r="IG54" s="184" t="s">
        <v>30</v>
      </c>
      <c r="IH54" s="184">
        <v>2</v>
      </c>
      <c r="II54" s="184" t="s">
        <v>14</v>
      </c>
      <c r="IJ54" s="184" t="s">
        <v>14</v>
      </c>
      <c r="IK54" s="181">
        <v>44692</v>
      </c>
      <c r="IL54" s="191" t="s">
        <v>4583</v>
      </c>
      <c r="IM54" s="191">
        <v>1</v>
      </c>
      <c r="IN54" s="191" t="s">
        <v>3966</v>
      </c>
      <c r="IO54" s="191" t="s">
        <v>30</v>
      </c>
      <c r="IP54" s="191">
        <v>2</v>
      </c>
      <c r="IQ54" s="191" t="s">
        <v>14</v>
      </c>
      <c r="IR54" s="191" t="s">
        <v>14</v>
      </c>
      <c r="IS54" s="192">
        <v>44692</v>
      </c>
    </row>
    <row r="55" spans="1:253" s="285" customFormat="1" ht="13" customHeight="1" x14ac:dyDescent="0.25">
      <c r="A55" s="285" t="s">
        <v>157</v>
      </c>
      <c r="B55" s="285" t="s">
        <v>8646</v>
      </c>
      <c r="C55" s="285" t="s">
        <v>158</v>
      </c>
      <c r="D55" s="285" t="s">
        <v>159</v>
      </c>
      <c r="E55" s="285" t="s">
        <v>8186</v>
      </c>
      <c r="F55" s="285" t="s">
        <v>1908</v>
      </c>
      <c r="G55" s="179">
        <v>10806000</v>
      </c>
      <c r="H55" s="180" t="s">
        <v>1905</v>
      </c>
      <c r="I55" s="180" t="s">
        <v>61</v>
      </c>
      <c r="J55" s="180">
        <v>1</v>
      </c>
      <c r="K55" s="180" t="s">
        <v>1907</v>
      </c>
      <c r="L55" s="180" t="s">
        <v>1906</v>
      </c>
      <c r="M55" s="181">
        <v>44227</v>
      </c>
      <c r="N55" s="190" t="s">
        <v>2230</v>
      </c>
      <c r="O55" s="182">
        <v>40463</v>
      </c>
      <c r="P55" s="182" t="s">
        <v>2227</v>
      </c>
      <c r="Q55" s="182" t="s">
        <v>61</v>
      </c>
      <c r="R55" s="182">
        <v>1</v>
      </c>
      <c r="S55" s="182" t="s">
        <v>2229</v>
      </c>
      <c r="T55" s="182" t="s">
        <v>2228</v>
      </c>
      <c r="U55" s="183">
        <v>44376</v>
      </c>
      <c r="V55" s="190" t="s">
        <v>2232</v>
      </c>
      <c r="W55" s="180">
        <v>8708000</v>
      </c>
      <c r="X55" s="180" t="s">
        <v>2227</v>
      </c>
      <c r="Y55" s="180" t="s">
        <v>30</v>
      </c>
      <c r="Z55" s="180">
        <v>2</v>
      </c>
      <c r="AA55" s="180" t="s">
        <v>2231</v>
      </c>
      <c r="AB55" s="180" t="s">
        <v>2228</v>
      </c>
      <c r="AC55" s="181">
        <v>44376</v>
      </c>
      <c r="AD55" s="190" t="s">
        <v>3709</v>
      </c>
      <c r="AE55" s="188">
        <v>1839000</v>
      </c>
      <c r="AF55" s="188" t="s">
        <v>3706</v>
      </c>
      <c r="AG55" s="188" t="s">
        <v>19</v>
      </c>
      <c r="AH55" s="188">
        <v>3</v>
      </c>
      <c r="AI55" s="188" t="s">
        <v>3708</v>
      </c>
      <c r="AJ55" s="188" t="s">
        <v>3707</v>
      </c>
      <c r="AK55" s="189">
        <v>44658</v>
      </c>
      <c r="AL55" s="190" t="s">
        <v>3711</v>
      </c>
      <c r="AM55" s="180">
        <v>1319000</v>
      </c>
      <c r="AN55" s="180" t="s">
        <v>3706</v>
      </c>
      <c r="AO55" s="180" t="s">
        <v>19</v>
      </c>
      <c r="AP55" s="180">
        <v>3</v>
      </c>
      <c r="AQ55" s="180" t="s">
        <v>3710</v>
      </c>
      <c r="AR55" s="180" t="s">
        <v>3707</v>
      </c>
      <c r="AS55" s="181">
        <v>44658</v>
      </c>
      <c r="AT55" s="191" t="s">
        <v>1638</v>
      </c>
      <c r="AU55" s="188" t="s">
        <v>14</v>
      </c>
      <c r="AV55" s="188" t="s">
        <v>1635</v>
      </c>
      <c r="AW55" s="188" t="s">
        <v>14</v>
      </c>
      <c r="AX55" s="188" t="s">
        <v>14</v>
      </c>
      <c r="AY55" s="188" t="s">
        <v>1637</v>
      </c>
      <c r="AZ55" s="188" t="s">
        <v>1636</v>
      </c>
      <c r="BA55" s="189">
        <v>44102</v>
      </c>
      <c r="BB55" s="190" t="s">
        <v>1470</v>
      </c>
      <c r="BC55" s="180" t="s">
        <v>14</v>
      </c>
      <c r="BD55" s="180" t="s">
        <v>14</v>
      </c>
      <c r="BE55" s="180" t="s">
        <v>14</v>
      </c>
      <c r="BF55" s="180" t="s">
        <v>14</v>
      </c>
      <c r="BG55" s="180" t="s">
        <v>160</v>
      </c>
      <c r="BH55" s="180" t="s">
        <v>14</v>
      </c>
      <c r="BI55" s="181">
        <v>43950</v>
      </c>
      <c r="BJ55" s="191" t="s">
        <v>1734</v>
      </c>
      <c r="BK55" s="191">
        <v>0</v>
      </c>
      <c r="BL55" s="191" t="s">
        <v>1731</v>
      </c>
      <c r="BM55" s="191" t="s">
        <v>19</v>
      </c>
      <c r="BN55" s="191">
        <v>3</v>
      </c>
      <c r="BO55" s="191" t="s">
        <v>1732</v>
      </c>
      <c r="BP55" s="188" t="s">
        <v>1636</v>
      </c>
      <c r="BQ55" s="192">
        <v>44165</v>
      </c>
      <c r="BR55" s="190" t="s">
        <v>1467</v>
      </c>
      <c r="BS55" s="184" t="s">
        <v>14</v>
      </c>
      <c r="BT55" s="184" t="s">
        <v>14</v>
      </c>
      <c r="BU55" s="184" t="s">
        <v>14</v>
      </c>
      <c r="BV55" s="184" t="s">
        <v>14</v>
      </c>
      <c r="BW55" s="184" t="s">
        <v>1466</v>
      </c>
      <c r="BX55" s="184" t="s">
        <v>14</v>
      </c>
      <c r="BY55" s="181">
        <v>43950</v>
      </c>
      <c r="BZ55" s="191" t="s">
        <v>1469</v>
      </c>
      <c r="CA55" s="191" t="s">
        <v>14</v>
      </c>
      <c r="CB55" s="191" t="s">
        <v>14</v>
      </c>
      <c r="CC55" s="191" t="s">
        <v>14</v>
      </c>
      <c r="CD55" s="191" t="s">
        <v>14</v>
      </c>
      <c r="CE55" s="191" t="s">
        <v>1468</v>
      </c>
      <c r="CF55" s="191" t="s">
        <v>14</v>
      </c>
      <c r="CG55" s="192">
        <v>43950</v>
      </c>
      <c r="CH55" s="190" t="s">
        <v>9219</v>
      </c>
      <c r="CI55" s="191" t="e">
        <v>#N/A</v>
      </c>
      <c r="CJ55" s="191" t="e">
        <v>#N/A</v>
      </c>
      <c r="CK55" s="191" t="e">
        <v>#N/A</v>
      </c>
      <c r="CL55" s="191" t="e">
        <v>#N/A</v>
      </c>
      <c r="CM55" s="191" t="e">
        <v>#N/A</v>
      </c>
      <c r="CN55" s="191" t="e">
        <v>#N/A</v>
      </c>
      <c r="CO55" s="193" t="e">
        <v>#N/A</v>
      </c>
      <c r="CP55" s="191" t="s">
        <v>1587</v>
      </c>
      <c r="CQ55" s="184" t="s">
        <v>14</v>
      </c>
      <c r="CR55" s="184" t="s">
        <v>1584</v>
      </c>
      <c r="CS55" s="184" t="s">
        <v>14</v>
      </c>
      <c r="CT55" s="184" t="s">
        <v>14</v>
      </c>
      <c r="CU55" s="184" t="s">
        <v>1586</v>
      </c>
      <c r="CV55" s="184" t="s">
        <v>1585</v>
      </c>
      <c r="CW55" s="181">
        <v>44015</v>
      </c>
      <c r="CX55" s="191" t="s">
        <v>3715</v>
      </c>
      <c r="CY55" s="188">
        <v>777000</v>
      </c>
      <c r="CZ55" s="188" t="s">
        <v>3712</v>
      </c>
      <c r="DA55" s="188" t="s">
        <v>19</v>
      </c>
      <c r="DB55" s="188">
        <v>3</v>
      </c>
      <c r="DC55" s="188" t="s">
        <v>3714</v>
      </c>
      <c r="DD55" s="188" t="s">
        <v>3713</v>
      </c>
      <c r="DE55" s="194">
        <v>44658</v>
      </c>
      <c r="DF55" s="190" t="s">
        <v>3717</v>
      </c>
      <c r="DG55" s="180">
        <v>6869000</v>
      </c>
      <c r="DH55" s="184" t="s">
        <v>3712</v>
      </c>
      <c r="DI55" s="184" t="s">
        <v>19</v>
      </c>
      <c r="DJ55" s="184">
        <v>3</v>
      </c>
      <c r="DK55" s="184" t="s">
        <v>3716</v>
      </c>
      <c r="DL55" s="184" t="s">
        <v>3713</v>
      </c>
      <c r="DM55" s="181">
        <v>44658</v>
      </c>
      <c r="DN55" s="191" t="s">
        <v>3719</v>
      </c>
      <c r="DO55" s="188">
        <v>1062000</v>
      </c>
      <c r="DP55" s="191" t="s">
        <v>3712</v>
      </c>
      <c r="DQ55" s="191" t="s">
        <v>19</v>
      </c>
      <c r="DR55" s="191">
        <v>3</v>
      </c>
      <c r="DS55" s="191" t="s">
        <v>3718</v>
      </c>
      <c r="DT55" s="191" t="s">
        <v>3713</v>
      </c>
      <c r="DU55" s="192">
        <v>44658</v>
      </c>
      <c r="DV55" s="190" t="s">
        <v>3720</v>
      </c>
      <c r="DW55" s="180">
        <v>622000</v>
      </c>
      <c r="DX55" s="184" t="s">
        <v>3712</v>
      </c>
      <c r="DY55" s="184" t="s">
        <v>19</v>
      </c>
      <c r="DZ55" s="184">
        <v>3</v>
      </c>
      <c r="EA55" s="184" t="s">
        <v>3714</v>
      </c>
      <c r="EB55" s="184" t="s">
        <v>3713</v>
      </c>
      <c r="EC55" s="181">
        <v>44658</v>
      </c>
      <c r="ED55" s="191" t="s">
        <v>3721</v>
      </c>
      <c r="EE55" s="188">
        <v>155000</v>
      </c>
      <c r="EF55" s="191" t="s">
        <v>3712</v>
      </c>
      <c r="EG55" s="191" t="s">
        <v>19</v>
      </c>
      <c r="EH55" s="191">
        <v>3</v>
      </c>
      <c r="EI55" s="191" t="s">
        <v>3714</v>
      </c>
      <c r="EJ55" s="191" t="s">
        <v>3713</v>
      </c>
      <c r="EK55" s="192">
        <v>44658</v>
      </c>
      <c r="EL55" s="190" t="s">
        <v>3722</v>
      </c>
      <c r="EM55" s="180">
        <v>0</v>
      </c>
      <c r="EN55" s="184" t="s">
        <v>3712</v>
      </c>
      <c r="EO55" s="184" t="s">
        <v>19</v>
      </c>
      <c r="EP55" s="184">
        <v>3</v>
      </c>
      <c r="EQ55" s="184" t="s">
        <v>3714</v>
      </c>
      <c r="ER55" s="184" t="s">
        <v>3713</v>
      </c>
      <c r="ES55" s="181">
        <v>44658</v>
      </c>
      <c r="ET55" s="191" t="s">
        <v>1733</v>
      </c>
      <c r="EU55" s="191">
        <v>0</v>
      </c>
      <c r="EV55" s="191" t="s">
        <v>1731</v>
      </c>
      <c r="EW55" s="191" t="s">
        <v>19</v>
      </c>
      <c r="EX55" s="191">
        <v>3</v>
      </c>
      <c r="EY55" s="191" t="s">
        <v>1732</v>
      </c>
      <c r="EZ55" s="191" t="s">
        <v>1636</v>
      </c>
      <c r="FA55" s="192">
        <v>44165</v>
      </c>
      <c r="FB55" s="190" t="s">
        <v>1583</v>
      </c>
      <c r="FC55" s="184">
        <v>2</v>
      </c>
      <c r="FD55" s="184" t="s">
        <v>1580</v>
      </c>
      <c r="FE55" s="184" t="s">
        <v>30</v>
      </c>
      <c r="FF55" s="184">
        <v>2</v>
      </c>
      <c r="FG55" s="184" t="s">
        <v>1582</v>
      </c>
      <c r="FH55" s="184" t="s">
        <v>1581</v>
      </c>
      <c r="FI55" s="181">
        <v>44015</v>
      </c>
      <c r="FJ55" s="190" t="s">
        <v>161</v>
      </c>
      <c r="FK55" s="191" t="s">
        <v>14</v>
      </c>
      <c r="FL55" s="191">
        <v>0</v>
      </c>
      <c r="FM55" s="191" t="s">
        <v>14</v>
      </c>
      <c r="FN55" s="191" t="s">
        <v>14</v>
      </c>
      <c r="FO55" s="191" t="s">
        <v>160</v>
      </c>
      <c r="FP55" s="188">
        <v>0</v>
      </c>
      <c r="FQ55" s="189">
        <v>43503</v>
      </c>
      <c r="FR55" s="190" t="s">
        <v>162</v>
      </c>
      <c r="FS55" s="184" t="s">
        <v>14</v>
      </c>
      <c r="FT55" s="184">
        <v>0</v>
      </c>
      <c r="FU55" s="184" t="s">
        <v>14</v>
      </c>
      <c r="FV55" s="184" t="s">
        <v>14</v>
      </c>
      <c r="FW55" s="184" t="s">
        <v>160</v>
      </c>
      <c r="FX55" s="184">
        <v>0</v>
      </c>
      <c r="FY55" s="181">
        <v>43503</v>
      </c>
      <c r="FZ55" s="191" t="s">
        <v>4377</v>
      </c>
      <c r="GA55" s="191">
        <v>0</v>
      </c>
      <c r="GB55" s="191" t="s">
        <v>3966</v>
      </c>
      <c r="GC55" s="191" t="s">
        <v>30</v>
      </c>
      <c r="GD55" s="191">
        <v>2</v>
      </c>
      <c r="GE55" s="191" t="s">
        <v>14</v>
      </c>
      <c r="GF55" s="191" t="s">
        <v>14</v>
      </c>
      <c r="GG55" s="192">
        <v>44690</v>
      </c>
      <c r="GH55" s="190" t="s">
        <v>4383</v>
      </c>
      <c r="GI55" s="184">
        <v>0</v>
      </c>
      <c r="GJ55" s="184" t="s">
        <v>3966</v>
      </c>
      <c r="GK55" s="184" t="s">
        <v>30</v>
      </c>
      <c r="GL55" s="184">
        <v>2</v>
      </c>
      <c r="GM55" s="184" t="s">
        <v>14</v>
      </c>
      <c r="GN55" s="184" t="s">
        <v>14</v>
      </c>
      <c r="GO55" s="181">
        <v>44690</v>
      </c>
      <c r="GP55" s="191" t="s">
        <v>4378</v>
      </c>
      <c r="GQ55" s="191">
        <v>0</v>
      </c>
      <c r="GR55" s="191" t="s">
        <v>3966</v>
      </c>
      <c r="GS55" s="191" t="s">
        <v>30</v>
      </c>
      <c r="GT55" s="191">
        <v>2</v>
      </c>
      <c r="GU55" s="191" t="s">
        <v>14</v>
      </c>
      <c r="GV55" s="191" t="s">
        <v>14</v>
      </c>
      <c r="GW55" s="192">
        <v>44690</v>
      </c>
      <c r="GX55" s="190" t="s">
        <v>4384</v>
      </c>
      <c r="GY55" s="184">
        <v>0</v>
      </c>
      <c r="GZ55" s="184" t="s">
        <v>3966</v>
      </c>
      <c r="HA55" s="184" t="s">
        <v>30</v>
      </c>
      <c r="HB55" s="184">
        <v>2</v>
      </c>
      <c r="HC55" s="184" t="s">
        <v>14</v>
      </c>
      <c r="HD55" s="184" t="s">
        <v>14</v>
      </c>
      <c r="HE55" s="181">
        <v>44690</v>
      </c>
      <c r="HF55" s="191" t="s">
        <v>4376</v>
      </c>
      <c r="HG55" s="191">
        <v>0</v>
      </c>
      <c r="HH55" s="191" t="s">
        <v>3966</v>
      </c>
      <c r="HI55" s="191" t="s">
        <v>30</v>
      </c>
      <c r="HJ55" s="191">
        <v>2</v>
      </c>
      <c r="HK55" s="191" t="s">
        <v>14</v>
      </c>
      <c r="HL55" s="191" t="s">
        <v>14</v>
      </c>
      <c r="HM55" s="192">
        <v>44690</v>
      </c>
      <c r="HN55" s="190" t="s">
        <v>4382</v>
      </c>
      <c r="HO55" s="184">
        <v>1</v>
      </c>
      <c r="HP55" s="184" t="s">
        <v>3966</v>
      </c>
      <c r="HQ55" s="184" t="s">
        <v>30</v>
      </c>
      <c r="HR55" s="184">
        <v>2</v>
      </c>
      <c r="HS55" s="184" t="s">
        <v>14</v>
      </c>
      <c r="HT55" s="184" t="s">
        <v>14</v>
      </c>
      <c r="HU55" s="181">
        <v>44690</v>
      </c>
      <c r="HV55" s="191" t="s">
        <v>4379</v>
      </c>
      <c r="HW55" s="191">
        <v>0</v>
      </c>
      <c r="HX55" s="191" t="s">
        <v>3966</v>
      </c>
      <c r="HY55" s="191" t="s">
        <v>30</v>
      </c>
      <c r="HZ55" s="191">
        <v>2</v>
      </c>
      <c r="IA55" s="191" t="s">
        <v>14</v>
      </c>
      <c r="IB55" s="191" t="s">
        <v>14</v>
      </c>
      <c r="IC55" s="192">
        <v>44690</v>
      </c>
      <c r="ID55" s="190" t="s">
        <v>4381</v>
      </c>
      <c r="IE55" s="184">
        <v>2</v>
      </c>
      <c r="IF55" s="184" t="s">
        <v>3966</v>
      </c>
      <c r="IG55" s="184" t="s">
        <v>30</v>
      </c>
      <c r="IH55" s="184">
        <v>2</v>
      </c>
      <c r="II55" s="184" t="s">
        <v>14</v>
      </c>
      <c r="IJ55" s="184" t="s">
        <v>14</v>
      </c>
      <c r="IK55" s="181">
        <v>44690</v>
      </c>
      <c r="IL55" s="191" t="s">
        <v>4380</v>
      </c>
      <c r="IM55" s="191">
        <v>0</v>
      </c>
      <c r="IN55" s="191" t="s">
        <v>3966</v>
      </c>
      <c r="IO55" s="191" t="s">
        <v>30</v>
      </c>
      <c r="IP55" s="191">
        <v>2</v>
      </c>
      <c r="IQ55" s="191" t="s">
        <v>14</v>
      </c>
      <c r="IR55" s="191" t="s">
        <v>14</v>
      </c>
      <c r="IS55" s="192">
        <v>44690</v>
      </c>
    </row>
    <row r="56" spans="1:253" s="285" customFormat="1" ht="13" customHeight="1" x14ac:dyDescent="0.25">
      <c r="A56" s="285" t="s">
        <v>2393</v>
      </c>
      <c r="B56" s="285" t="s">
        <v>8639</v>
      </c>
      <c r="C56" s="285" t="s">
        <v>2394</v>
      </c>
      <c r="D56" s="285" t="s">
        <v>515</v>
      </c>
      <c r="E56" s="285" t="s">
        <v>8191</v>
      </c>
      <c r="F56" s="285" t="s">
        <v>6238</v>
      </c>
      <c r="G56" s="179">
        <v>56168000</v>
      </c>
      <c r="H56" s="180" t="s">
        <v>6235</v>
      </c>
      <c r="I56" s="180" t="s">
        <v>30</v>
      </c>
      <c r="J56" s="180">
        <v>2</v>
      </c>
      <c r="K56" s="180" t="s">
        <v>6237</v>
      </c>
      <c r="L56" s="180" t="s">
        <v>6236</v>
      </c>
      <c r="M56" s="181">
        <v>44736</v>
      </c>
      <c r="N56" s="190" t="s">
        <v>6242</v>
      </c>
      <c r="O56" s="182">
        <v>519240</v>
      </c>
      <c r="P56" s="182" t="s">
        <v>6239</v>
      </c>
      <c r="Q56" s="182" t="s">
        <v>61</v>
      </c>
      <c r="R56" s="182">
        <v>1</v>
      </c>
      <c r="S56" s="182" t="s">
        <v>6241</v>
      </c>
      <c r="T56" s="182" t="s">
        <v>6240</v>
      </c>
      <c r="U56" s="183">
        <v>44736</v>
      </c>
      <c r="V56" s="190" t="s">
        <v>6246</v>
      </c>
      <c r="W56" s="180">
        <v>17097000</v>
      </c>
      <c r="X56" s="180" t="s">
        <v>6243</v>
      </c>
      <c r="Y56" s="180" t="s">
        <v>19</v>
      </c>
      <c r="Z56" s="180">
        <v>3</v>
      </c>
      <c r="AA56" s="180" t="s">
        <v>6245</v>
      </c>
      <c r="AB56" s="180" t="s">
        <v>6244</v>
      </c>
      <c r="AC56" s="181">
        <v>44736</v>
      </c>
      <c r="AD56" s="190" t="s">
        <v>6250</v>
      </c>
      <c r="AE56" s="188">
        <v>14425000</v>
      </c>
      <c r="AF56" s="188" t="s">
        <v>6247</v>
      </c>
      <c r="AG56" s="188" t="s">
        <v>19</v>
      </c>
      <c r="AH56" s="188">
        <v>3</v>
      </c>
      <c r="AI56" s="188" t="s">
        <v>6249</v>
      </c>
      <c r="AJ56" s="188" t="s">
        <v>6248</v>
      </c>
      <c r="AK56" s="189">
        <v>44736</v>
      </c>
      <c r="AL56" s="190" t="s">
        <v>6254</v>
      </c>
      <c r="AM56" s="180">
        <v>552000</v>
      </c>
      <c r="AN56" s="180" t="s">
        <v>6251</v>
      </c>
      <c r="AO56" s="180" t="s">
        <v>30</v>
      </c>
      <c r="AP56" s="180">
        <v>2</v>
      </c>
      <c r="AQ56" s="180" t="s">
        <v>6253</v>
      </c>
      <c r="AR56" s="180" t="s">
        <v>6252</v>
      </c>
      <c r="AS56" s="181">
        <v>44736</v>
      </c>
      <c r="AT56" s="191" t="s">
        <v>6256</v>
      </c>
      <c r="AU56" s="188" t="s">
        <v>14</v>
      </c>
      <c r="AV56" s="188" t="s">
        <v>1108</v>
      </c>
      <c r="AW56" s="188" t="s">
        <v>14</v>
      </c>
      <c r="AX56" s="188" t="s">
        <v>14</v>
      </c>
      <c r="AY56" s="188" t="s">
        <v>6255</v>
      </c>
      <c r="AZ56" s="188" t="s">
        <v>1108</v>
      </c>
      <c r="BA56" s="189">
        <v>44736</v>
      </c>
      <c r="BB56" s="190" t="s">
        <v>6279</v>
      </c>
      <c r="BC56" s="180">
        <v>942000</v>
      </c>
      <c r="BD56" s="180" t="s">
        <v>6278</v>
      </c>
      <c r="BE56" s="180" t="s">
        <v>30</v>
      </c>
      <c r="BF56" s="180">
        <v>2</v>
      </c>
      <c r="BG56" s="180" t="s">
        <v>6276</v>
      </c>
      <c r="BH56" s="180" t="s">
        <v>6275</v>
      </c>
      <c r="BI56" s="181">
        <v>44736</v>
      </c>
      <c r="BJ56" s="191" t="s">
        <v>6260</v>
      </c>
      <c r="BK56" s="191">
        <v>3</v>
      </c>
      <c r="BL56" s="191" t="s">
        <v>6257</v>
      </c>
      <c r="BM56" s="191" t="s">
        <v>19</v>
      </c>
      <c r="BN56" s="191">
        <v>3</v>
      </c>
      <c r="BO56" s="191" t="s">
        <v>6259</v>
      </c>
      <c r="BP56" s="188" t="s">
        <v>6258</v>
      </c>
      <c r="BQ56" s="192">
        <v>44736</v>
      </c>
      <c r="BR56" s="190" t="s">
        <v>2396</v>
      </c>
      <c r="BS56" s="184">
        <v>0</v>
      </c>
      <c r="BT56" s="184" t="s">
        <v>14</v>
      </c>
      <c r="BU56" s="184" t="s">
        <v>14</v>
      </c>
      <c r="BV56" s="184" t="s">
        <v>14</v>
      </c>
      <c r="BW56" s="184" t="s">
        <v>2395</v>
      </c>
      <c r="BX56" s="184" t="s">
        <v>14</v>
      </c>
      <c r="BY56" s="181">
        <v>44456</v>
      </c>
      <c r="BZ56" s="191" t="s">
        <v>2397</v>
      </c>
      <c r="CA56" s="191">
        <v>0</v>
      </c>
      <c r="CB56" s="191" t="s">
        <v>14</v>
      </c>
      <c r="CC56" s="191" t="s">
        <v>14</v>
      </c>
      <c r="CD56" s="191" t="s">
        <v>14</v>
      </c>
      <c r="CE56" s="191" t="s">
        <v>2395</v>
      </c>
      <c r="CF56" s="191" t="s">
        <v>14</v>
      </c>
      <c r="CG56" s="192">
        <v>44456</v>
      </c>
      <c r="CH56" s="190" t="s">
        <v>9220</v>
      </c>
      <c r="CI56" s="191" t="e">
        <v>#N/A</v>
      </c>
      <c r="CJ56" s="191" t="e">
        <v>#N/A</v>
      </c>
      <c r="CK56" s="191" t="e">
        <v>#N/A</v>
      </c>
      <c r="CL56" s="191" t="e">
        <v>#N/A</v>
      </c>
      <c r="CM56" s="191" t="e">
        <v>#N/A</v>
      </c>
      <c r="CN56" s="191" t="e">
        <v>#N/A</v>
      </c>
      <c r="CO56" s="193" t="e">
        <v>#N/A</v>
      </c>
      <c r="CP56" s="191" t="s">
        <v>2398</v>
      </c>
      <c r="CQ56" s="184">
        <v>0</v>
      </c>
      <c r="CR56" s="184" t="s">
        <v>14</v>
      </c>
      <c r="CS56" s="184" t="s">
        <v>14</v>
      </c>
      <c r="CT56" s="184" t="s">
        <v>14</v>
      </c>
      <c r="CU56" s="184" t="s">
        <v>2395</v>
      </c>
      <c r="CV56" s="184" t="s">
        <v>14</v>
      </c>
      <c r="CW56" s="181">
        <v>44456</v>
      </c>
      <c r="CX56" s="191" t="s">
        <v>6262</v>
      </c>
      <c r="CY56" s="188">
        <v>4654000</v>
      </c>
      <c r="CZ56" s="188" t="s">
        <v>6268</v>
      </c>
      <c r="DA56" s="188" t="s">
        <v>30</v>
      </c>
      <c r="DB56" s="188">
        <v>2</v>
      </c>
      <c r="DC56" s="188" t="s">
        <v>6265</v>
      </c>
      <c r="DD56" s="188" t="s">
        <v>6269</v>
      </c>
      <c r="DE56" s="194">
        <v>44736</v>
      </c>
      <c r="DF56" s="190" t="s">
        <v>6266</v>
      </c>
      <c r="DG56" s="180">
        <v>2672000</v>
      </c>
      <c r="DH56" s="184" t="s">
        <v>6263</v>
      </c>
      <c r="DI56" s="184" t="s">
        <v>30</v>
      </c>
      <c r="DJ56" s="184">
        <v>2</v>
      </c>
      <c r="DK56" s="184" t="s">
        <v>6265</v>
      </c>
      <c r="DL56" s="184" t="s">
        <v>6264</v>
      </c>
      <c r="DM56" s="181">
        <v>44736</v>
      </c>
      <c r="DN56" s="191" t="s">
        <v>6267</v>
      </c>
      <c r="DO56" s="188">
        <v>9771000</v>
      </c>
      <c r="DP56" s="191" t="s">
        <v>6263</v>
      </c>
      <c r="DQ56" s="191" t="s">
        <v>30</v>
      </c>
      <c r="DR56" s="191">
        <v>2</v>
      </c>
      <c r="DS56" s="191" t="s">
        <v>6265</v>
      </c>
      <c r="DT56" s="191" t="s">
        <v>6264</v>
      </c>
      <c r="DU56" s="192">
        <v>44736</v>
      </c>
      <c r="DV56" s="190" t="s">
        <v>6270</v>
      </c>
      <c r="DW56" s="180">
        <v>3554000</v>
      </c>
      <c r="DX56" s="184" t="s">
        <v>6268</v>
      </c>
      <c r="DY56" s="184" t="s">
        <v>30</v>
      </c>
      <c r="DZ56" s="184">
        <v>2</v>
      </c>
      <c r="EA56" s="184" t="s">
        <v>6265</v>
      </c>
      <c r="EB56" s="184" t="s">
        <v>6269</v>
      </c>
      <c r="EC56" s="181">
        <v>44736</v>
      </c>
      <c r="ED56" s="191" t="s">
        <v>6271</v>
      </c>
      <c r="EE56" s="188">
        <v>1100000</v>
      </c>
      <c r="EF56" s="191" t="s">
        <v>6268</v>
      </c>
      <c r="EG56" s="191" t="s">
        <v>30</v>
      </c>
      <c r="EH56" s="191">
        <v>2</v>
      </c>
      <c r="EI56" s="191" t="s">
        <v>6265</v>
      </c>
      <c r="EJ56" s="191" t="s">
        <v>6269</v>
      </c>
      <c r="EK56" s="192">
        <v>44736</v>
      </c>
      <c r="EL56" s="190" t="s">
        <v>6274</v>
      </c>
      <c r="EM56" s="180">
        <v>0</v>
      </c>
      <c r="EN56" s="184" t="s">
        <v>6272</v>
      </c>
      <c r="EO56" s="184" t="s">
        <v>19</v>
      </c>
      <c r="EP56" s="184">
        <v>3</v>
      </c>
      <c r="EQ56" s="184" t="s">
        <v>6265</v>
      </c>
      <c r="ER56" s="184" t="s">
        <v>6273</v>
      </c>
      <c r="ES56" s="181">
        <v>44736</v>
      </c>
      <c r="ET56" s="191" t="s">
        <v>6261</v>
      </c>
      <c r="EU56" s="191">
        <v>3</v>
      </c>
      <c r="EV56" s="191" t="s">
        <v>6257</v>
      </c>
      <c r="EW56" s="191" t="s">
        <v>19</v>
      </c>
      <c r="EX56" s="191">
        <v>3</v>
      </c>
      <c r="EY56" s="191" t="s">
        <v>6259</v>
      </c>
      <c r="EZ56" s="191" t="s">
        <v>6258</v>
      </c>
      <c r="FA56" s="192">
        <v>44736</v>
      </c>
      <c r="FB56" s="190" t="s">
        <v>6277</v>
      </c>
      <c r="FC56" s="184">
        <v>2</v>
      </c>
      <c r="FD56" s="184" t="s">
        <v>1108</v>
      </c>
      <c r="FE56" s="184" t="s">
        <v>30</v>
      </c>
      <c r="FF56" s="184">
        <v>2</v>
      </c>
      <c r="FG56" s="184" t="s">
        <v>6276</v>
      </c>
      <c r="FH56" s="184" t="s">
        <v>6275</v>
      </c>
      <c r="FI56" s="181">
        <v>44736</v>
      </c>
      <c r="FJ56" s="190" t="s">
        <v>2399</v>
      </c>
      <c r="FK56" s="191">
        <v>0</v>
      </c>
      <c r="FL56" s="191" t="s">
        <v>14</v>
      </c>
      <c r="FM56" s="191" t="s">
        <v>14</v>
      </c>
      <c r="FN56" s="191" t="s">
        <v>14</v>
      </c>
      <c r="FO56" s="191" t="s">
        <v>2395</v>
      </c>
      <c r="FP56" s="188" t="s">
        <v>14</v>
      </c>
      <c r="FQ56" s="189">
        <v>44456</v>
      </c>
      <c r="FR56" s="190" t="s">
        <v>2400</v>
      </c>
      <c r="FS56" s="184">
        <v>0</v>
      </c>
      <c r="FT56" s="184" t="s">
        <v>14</v>
      </c>
      <c r="FU56" s="184" t="s">
        <v>14</v>
      </c>
      <c r="FV56" s="184" t="s">
        <v>14</v>
      </c>
      <c r="FW56" s="184" t="s">
        <v>2395</v>
      </c>
      <c r="FX56" s="184" t="s">
        <v>14</v>
      </c>
      <c r="FY56" s="181">
        <v>44456</v>
      </c>
      <c r="FZ56" s="191" t="s">
        <v>4706</v>
      </c>
      <c r="GA56" s="191">
        <v>1</v>
      </c>
      <c r="GB56" s="191" t="s">
        <v>3966</v>
      </c>
      <c r="GC56" s="191" t="s">
        <v>30</v>
      </c>
      <c r="GD56" s="191">
        <v>2</v>
      </c>
      <c r="GE56" s="191" t="s">
        <v>14</v>
      </c>
      <c r="GF56" s="191" t="s">
        <v>14</v>
      </c>
      <c r="GG56" s="192">
        <v>44693</v>
      </c>
      <c r="GH56" s="190" t="s">
        <v>4712</v>
      </c>
      <c r="GI56" s="184">
        <v>1</v>
      </c>
      <c r="GJ56" s="184" t="s">
        <v>3966</v>
      </c>
      <c r="GK56" s="184" t="s">
        <v>30</v>
      </c>
      <c r="GL56" s="184">
        <v>2</v>
      </c>
      <c r="GM56" s="184" t="s">
        <v>14</v>
      </c>
      <c r="GN56" s="184" t="s">
        <v>14</v>
      </c>
      <c r="GO56" s="181">
        <v>44693</v>
      </c>
      <c r="GP56" s="191" t="s">
        <v>4707</v>
      </c>
      <c r="GQ56" s="191">
        <v>0</v>
      </c>
      <c r="GR56" s="191" t="s">
        <v>3966</v>
      </c>
      <c r="GS56" s="191" t="s">
        <v>30</v>
      </c>
      <c r="GT56" s="191">
        <v>2</v>
      </c>
      <c r="GU56" s="191" t="s">
        <v>14</v>
      </c>
      <c r="GV56" s="191" t="s">
        <v>14</v>
      </c>
      <c r="GW56" s="192">
        <v>44693</v>
      </c>
      <c r="GX56" s="190" t="s">
        <v>4713</v>
      </c>
      <c r="GY56" s="184">
        <v>0</v>
      </c>
      <c r="GZ56" s="184" t="s">
        <v>3966</v>
      </c>
      <c r="HA56" s="184" t="s">
        <v>30</v>
      </c>
      <c r="HB56" s="184">
        <v>2</v>
      </c>
      <c r="HC56" s="184" t="s">
        <v>14</v>
      </c>
      <c r="HD56" s="184" t="s">
        <v>14</v>
      </c>
      <c r="HE56" s="181">
        <v>44693</v>
      </c>
      <c r="HF56" s="191" t="s">
        <v>4705</v>
      </c>
      <c r="HG56" s="191">
        <v>2</v>
      </c>
      <c r="HH56" s="191" t="s">
        <v>3966</v>
      </c>
      <c r="HI56" s="191" t="s">
        <v>30</v>
      </c>
      <c r="HJ56" s="191">
        <v>2</v>
      </c>
      <c r="HK56" s="191" t="s">
        <v>14</v>
      </c>
      <c r="HL56" s="191" t="s">
        <v>14</v>
      </c>
      <c r="HM56" s="192">
        <v>44693</v>
      </c>
      <c r="HN56" s="190" t="s">
        <v>4711</v>
      </c>
      <c r="HO56" s="184">
        <v>2</v>
      </c>
      <c r="HP56" s="184" t="s">
        <v>3966</v>
      </c>
      <c r="HQ56" s="184" t="s">
        <v>30</v>
      </c>
      <c r="HR56" s="184">
        <v>2</v>
      </c>
      <c r="HS56" s="184" t="s">
        <v>14</v>
      </c>
      <c r="HT56" s="184" t="s">
        <v>14</v>
      </c>
      <c r="HU56" s="181">
        <v>44693</v>
      </c>
      <c r="HV56" s="191" t="s">
        <v>4708</v>
      </c>
      <c r="HW56" s="191">
        <v>1</v>
      </c>
      <c r="HX56" s="191" t="s">
        <v>3966</v>
      </c>
      <c r="HY56" s="191" t="s">
        <v>30</v>
      </c>
      <c r="HZ56" s="191">
        <v>2</v>
      </c>
      <c r="IA56" s="191" t="s">
        <v>14</v>
      </c>
      <c r="IB56" s="191" t="s">
        <v>14</v>
      </c>
      <c r="IC56" s="192">
        <v>44693</v>
      </c>
      <c r="ID56" s="190" t="s">
        <v>4710</v>
      </c>
      <c r="IE56" s="184">
        <v>1</v>
      </c>
      <c r="IF56" s="184" t="s">
        <v>3966</v>
      </c>
      <c r="IG56" s="184" t="s">
        <v>30</v>
      </c>
      <c r="IH56" s="184">
        <v>2</v>
      </c>
      <c r="II56" s="184" t="s">
        <v>14</v>
      </c>
      <c r="IJ56" s="184" t="s">
        <v>14</v>
      </c>
      <c r="IK56" s="181">
        <v>44693</v>
      </c>
      <c r="IL56" s="191" t="s">
        <v>4709</v>
      </c>
      <c r="IM56" s="191">
        <v>1</v>
      </c>
      <c r="IN56" s="191" t="s">
        <v>3966</v>
      </c>
      <c r="IO56" s="191" t="s">
        <v>30</v>
      </c>
      <c r="IP56" s="191">
        <v>2</v>
      </c>
      <c r="IQ56" s="191" t="s">
        <v>14</v>
      </c>
      <c r="IR56" s="191" t="s">
        <v>14</v>
      </c>
      <c r="IS56" s="192">
        <v>44693</v>
      </c>
    </row>
    <row r="57" spans="1:253" s="285" customFormat="1" ht="13" customHeight="1" x14ac:dyDescent="0.25">
      <c r="A57" s="285" t="s">
        <v>513</v>
      </c>
      <c r="B57" s="285" t="s">
        <v>8646</v>
      </c>
      <c r="C57" s="285" t="s">
        <v>514</v>
      </c>
      <c r="D57" s="285" t="s">
        <v>515</v>
      </c>
      <c r="E57" s="285" t="s">
        <v>8191</v>
      </c>
      <c r="F57" s="285" t="s">
        <v>6306</v>
      </c>
      <c r="G57" s="179">
        <v>56168000</v>
      </c>
      <c r="H57" s="180" t="s">
        <v>6235</v>
      </c>
      <c r="I57" s="180" t="s">
        <v>30</v>
      </c>
      <c r="J57" s="180">
        <v>2</v>
      </c>
      <c r="K57" s="180" t="s">
        <v>6237</v>
      </c>
      <c r="L57" s="180" t="s">
        <v>6236</v>
      </c>
      <c r="M57" s="181">
        <v>44736</v>
      </c>
      <c r="N57" s="190" t="s">
        <v>6310</v>
      </c>
      <c r="O57" s="182">
        <v>38244</v>
      </c>
      <c r="P57" s="182" t="s">
        <v>6307</v>
      </c>
      <c r="Q57" s="182" t="s">
        <v>30</v>
      </c>
      <c r="R57" s="182">
        <v>2</v>
      </c>
      <c r="S57" s="182" t="s">
        <v>6309</v>
      </c>
      <c r="T57" s="182" t="s">
        <v>6308</v>
      </c>
      <c r="U57" s="183">
        <v>44736</v>
      </c>
      <c r="V57" s="190" t="s">
        <v>6313</v>
      </c>
      <c r="W57" s="180">
        <v>1292000</v>
      </c>
      <c r="X57" s="180" t="s">
        <v>6243</v>
      </c>
      <c r="Y57" s="180" t="s">
        <v>30</v>
      </c>
      <c r="Z57" s="180">
        <v>2</v>
      </c>
      <c r="AA57" s="180" t="s">
        <v>6312</v>
      </c>
      <c r="AB57" s="180" t="s">
        <v>6311</v>
      </c>
      <c r="AC57" s="181">
        <v>44736</v>
      </c>
      <c r="AD57" s="190" t="s">
        <v>6315</v>
      </c>
      <c r="AE57" s="188">
        <v>552000</v>
      </c>
      <c r="AF57" s="188" t="s">
        <v>6251</v>
      </c>
      <c r="AG57" s="188" t="s">
        <v>30</v>
      </c>
      <c r="AH57" s="188">
        <v>2</v>
      </c>
      <c r="AI57" s="188" t="s">
        <v>6253</v>
      </c>
      <c r="AJ57" s="188" t="s">
        <v>6314</v>
      </c>
      <c r="AK57" s="189">
        <v>44736</v>
      </c>
      <c r="AL57" s="190" t="s">
        <v>6316</v>
      </c>
      <c r="AM57" s="180">
        <v>552000</v>
      </c>
      <c r="AN57" s="180" t="s">
        <v>6251</v>
      </c>
      <c r="AO57" s="180" t="s">
        <v>30</v>
      </c>
      <c r="AP57" s="180">
        <v>2</v>
      </c>
      <c r="AQ57" s="180" t="s">
        <v>6253</v>
      </c>
      <c r="AR57" s="180" t="s">
        <v>6314</v>
      </c>
      <c r="AS57" s="181">
        <v>44736</v>
      </c>
      <c r="AT57" s="191" t="s">
        <v>6318</v>
      </c>
      <c r="AU57" s="188" t="s">
        <v>14</v>
      </c>
      <c r="AV57" s="188" t="s">
        <v>1108</v>
      </c>
      <c r="AW57" s="188" t="s">
        <v>14</v>
      </c>
      <c r="AX57" s="188" t="s">
        <v>14</v>
      </c>
      <c r="AY57" s="188">
        <v>0</v>
      </c>
      <c r="AZ57" s="188" t="s">
        <v>6317</v>
      </c>
      <c r="BA57" s="189">
        <v>44736</v>
      </c>
      <c r="BB57" s="190" t="s">
        <v>2401</v>
      </c>
      <c r="BC57" s="180">
        <v>0</v>
      </c>
      <c r="BD57" s="180" t="s">
        <v>14</v>
      </c>
      <c r="BE57" s="180" t="s">
        <v>14</v>
      </c>
      <c r="BF57" s="180" t="s">
        <v>14</v>
      </c>
      <c r="BG57" s="180" t="s">
        <v>2395</v>
      </c>
      <c r="BH57" s="180" t="s">
        <v>14</v>
      </c>
      <c r="BI57" s="181">
        <v>44456</v>
      </c>
      <c r="BJ57" s="191" t="s">
        <v>6319</v>
      </c>
      <c r="BK57" s="191" t="s">
        <v>14</v>
      </c>
      <c r="BL57" s="191" t="s">
        <v>1108</v>
      </c>
      <c r="BM57" s="191" t="s">
        <v>14</v>
      </c>
      <c r="BN57" s="191" t="s">
        <v>14</v>
      </c>
      <c r="BO57" s="191">
        <v>0</v>
      </c>
      <c r="BP57" s="188" t="s">
        <v>6317</v>
      </c>
      <c r="BQ57" s="192">
        <v>44736</v>
      </c>
      <c r="BR57" s="190" t="s">
        <v>2402</v>
      </c>
      <c r="BS57" s="184">
        <v>0</v>
      </c>
      <c r="BT57" s="184" t="s">
        <v>14</v>
      </c>
      <c r="BU57" s="184" t="s">
        <v>14</v>
      </c>
      <c r="BV57" s="184" t="s">
        <v>14</v>
      </c>
      <c r="BW57" s="184" t="s">
        <v>2395</v>
      </c>
      <c r="BX57" s="184" t="s">
        <v>14</v>
      </c>
      <c r="BY57" s="181">
        <v>44456</v>
      </c>
      <c r="BZ57" s="191" t="s">
        <v>2403</v>
      </c>
      <c r="CA57" s="191">
        <v>0</v>
      </c>
      <c r="CB57" s="191" t="s">
        <v>14</v>
      </c>
      <c r="CC57" s="191" t="s">
        <v>14</v>
      </c>
      <c r="CD57" s="191" t="s">
        <v>14</v>
      </c>
      <c r="CE57" s="191" t="s">
        <v>2395</v>
      </c>
      <c r="CF57" s="191" t="s">
        <v>14</v>
      </c>
      <c r="CG57" s="192">
        <v>44456</v>
      </c>
      <c r="CH57" s="190" t="s">
        <v>9221</v>
      </c>
      <c r="CI57" s="191" t="e">
        <v>#N/A</v>
      </c>
      <c r="CJ57" s="191" t="e">
        <v>#N/A</v>
      </c>
      <c r="CK57" s="191" t="e">
        <v>#N/A</v>
      </c>
      <c r="CL57" s="191" t="e">
        <v>#N/A</v>
      </c>
      <c r="CM57" s="191" t="e">
        <v>#N/A</v>
      </c>
      <c r="CN57" s="191" t="e">
        <v>#N/A</v>
      </c>
      <c r="CO57" s="193" t="e">
        <v>#N/A</v>
      </c>
      <c r="CP57" s="191" t="s">
        <v>2404</v>
      </c>
      <c r="CQ57" s="184">
        <v>0</v>
      </c>
      <c r="CR57" s="184" t="s">
        <v>14</v>
      </c>
      <c r="CS57" s="184" t="s">
        <v>14</v>
      </c>
      <c r="CT57" s="184" t="s">
        <v>14</v>
      </c>
      <c r="CU57" s="184" t="s">
        <v>2395</v>
      </c>
      <c r="CV57" s="184" t="s">
        <v>14</v>
      </c>
      <c r="CW57" s="181">
        <v>44456</v>
      </c>
      <c r="CX57" s="191" t="s">
        <v>6321</v>
      </c>
      <c r="CY57" s="188">
        <v>552000</v>
      </c>
      <c r="CZ57" s="188" t="s">
        <v>6251</v>
      </c>
      <c r="DA57" s="188" t="s">
        <v>30</v>
      </c>
      <c r="DB57" s="188">
        <v>2</v>
      </c>
      <c r="DC57" s="188" t="s">
        <v>6322</v>
      </c>
      <c r="DD57" s="188" t="s">
        <v>6314</v>
      </c>
      <c r="DE57" s="194">
        <v>44736</v>
      </c>
      <c r="DF57" s="190" t="s">
        <v>6323</v>
      </c>
      <c r="DG57" s="180">
        <v>740000</v>
      </c>
      <c r="DH57" s="184" t="s">
        <v>6243</v>
      </c>
      <c r="DI57" s="184" t="s">
        <v>30</v>
      </c>
      <c r="DJ57" s="184">
        <v>2</v>
      </c>
      <c r="DK57" s="184" t="s">
        <v>6322</v>
      </c>
      <c r="DL57" s="184" t="s">
        <v>6311</v>
      </c>
      <c r="DM57" s="181">
        <v>44736</v>
      </c>
      <c r="DN57" s="191" t="s">
        <v>6325</v>
      </c>
      <c r="DO57" s="188">
        <v>0</v>
      </c>
      <c r="DP57" s="191" t="s">
        <v>6243</v>
      </c>
      <c r="DQ57" s="191" t="s">
        <v>30</v>
      </c>
      <c r="DR57" s="191">
        <v>2</v>
      </c>
      <c r="DS57" s="191" t="s">
        <v>6322</v>
      </c>
      <c r="DT57" s="191" t="s">
        <v>6324</v>
      </c>
      <c r="DU57" s="192">
        <v>44736</v>
      </c>
      <c r="DV57" s="190" t="s">
        <v>6326</v>
      </c>
      <c r="DW57" s="180">
        <v>552000</v>
      </c>
      <c r="DX57" s="184" t="s">
        <v>6251</v>
      </c>
      <c r="DY57" s="184" t="s">
        <v>30</v>
      </c>
      <c r="DZ57" s="184">
        <v>2</v>
      </c>
      <c r="EA57" s="184" t="s">
        <v>6322</v>
      </c>
      <c r="EB57" s="184" t="s">
        <v>6314</v>
      </c>
      <c r="EC57" s="181">
        <v>44736</v>
      </c>
      <c r="ED57" s="191" t="s">
        <v>6327</v>
      </c>
      <c r="EE57" s="188">
        <v>0</v>
      </c>
      <c r="EF57" s="191" t="s">
        <v>1108</v>
      </c>
      <c r="EG57" s="191" t="s">
        <v>14</v>
      </c>
      <c r="EH57" s="191" t="s">
        <v>14</v>
      </c>
      <c r="EI57" s="191" t="s">
        <v>6322</v>
      </c>
      <c r="EJ57" s="191" t="s">
        <v>1108</v>
      </c>
      <c r="EK57" s="192">
        <v>44736</v>
      </c>
      <c r="EL57" s="190" t="s">
        <v>6328</v>
      </c>
      <c r="EM57" s="180">
        <v>0</v>
      </c>
      <c r="EN57" s="184" t="s">
        <v>1108</v>
      </c>
      <c r="EO57" s="184" t="s">
        <v>14</v>
      </c>
      <c r="EP57" s="184" t="s">
        <v>14</v>
      </c>
      <c r="EQ57" s="184" t="s">
        <v>6322</v>
      </c>
      <c r="ER57" s="184" t="s">
        <v>1108</v>
      </c>
      <c r="ES57" s="181">
        <v>44736</v>
      </c>
      <c r="ET57" s="191" t="s">
        <v>6320</v>
      </c>
      <c r="EU57" s="191" t="s">
        <v>14</v>
      </c>
      <c r="EV57" s="191" t="s">
        <v>1108</v>
      </c>
      <c r="EW57" s="191" t="s">
        <v>14</v>
      </c>
      <c r="EX57" s="191" t="s">
        <v>14</v>
      </c>
      <c r="EY57" s="191">
        <v>0</v>
      </c>
      <c r="EZ57" s="191" t="s">
        <v>6317</v>
      </c>
      <c r="FA57" s="192">
        <v>44736</v>
      </c>
      <c r="FB57" s="190" t="s">
        <v>6330</v>
      </c>
      <c r="FC57" s="184">
        <v>2</v>
      </c>
      <c r="FD57" s="184" t="s">
        <v>1108</v>
      </c>
      <c r="FE57" s="184" t="s">
        <v>61</v>
      </c>
      <c r="FF57" s="184">
        <v>1</v>
      </c>
      <c r="FG57" s="184" t="s">
        <v>6329</v>
      </c>
      <c r="FH57" s="184" t="s">
        <v>1108</v>
      </c>
      <c r="FI57" s="181">
        <v>44736</v>
      </c>
      <c r="FJ57" s="190" t="s">
        <v>2410</v>
      </c>
      <c r="FK57" s="191">
        <v>0</v>
      </c>
      <c r="FL57" s="191" t="s">
        <v>14</v>
      </c>
      <c r="FM57" s="191" t="s">
        <v>14</v>
      </c>
      <c r="FN57" s="191" t="s">
        <v>14</v>
      </c>
      <c r="FO57" s="191" t="s">
        <v>2395</v>
      </c>
      <c r="FP57" s="188" t="s">
        <v>14</v>
      </c>
      <c r="FQ57" s="189">
        <v>44456</v>
      </c>
      <c r="FR57" s="190" t="s">
        <v>516</v>
      </c>
      <c r="FS57" s="184" t="s">
        <v>14</v>
      </c>
      <c r="FT57" s="184">
        <v>0</v>
      </c>
      <c r="FU57" s="184" t="s">
        <v>14</v>
      </c>
      <c r="FV57" s="184" t="s">
        <v>14</v>
      </c>
      <c r="FW57" s="184" t="s">
        <v>15</v>
      </c>
      <c r="FX57" s="184">
        <v>0</v>
      </c>
      <c r="FY57" s="181">
        <v>43511</v>
      </c>
      <c r="FZ57" s="191" t="s">
        <v>4715</v>
      </c>
      <c r="GA57" s="191">
        <v>1</v>
      </c>
      <c r="GB57" s="191" t="s">
        <v>3966</v>
      </c>
      <c r="GC57" s="191" t="s">
        <v>30</v>
      </c>
      <c r="GD57" s="191">
        <v>2</v>
      </c>
      <c r="GE57" s="191" t="s">
        <v>14</v>
      </c>
      <c r="GF57" s="191" t="s">
        <v>14</v>
      </c>
      <c r="GG57" s="192">
        <v>44693</v>
      </c>
      <c r="GH57" s="190" t="s">
        <v>4721</v>
      </c>
      <c r="GI57" s="184">
        <v>1</v>
      </c>
      <c r="GJ57" s="184" t="s">
        <v>3966</v>
      </c>
      <c r="GK57" s="184" t="s">
        <v>30</v>
      </c>
      <c r="GL57" s="184">
        <v>2</v>
      </c>
      <c r="GM57" s="184" t="s">
        <v>14</v>
      </c>
      <c r="GN57" s="184" t="s">
        <v>14</v>
      </c>
      <c r="GO57" s="181">
        <v>44693</v>
      </c>
      <c r="GP57" s="191" t="s">
        <v>4716</v>
      </c>
      <c r="GQ57" s="191">
        <v>0</v>
      </c>
      <c r="GR57" s="191" t="s">
        <v>3966</v>
      </c>
      <c r="GS57" s="191" t="s">
        <v>30</v>
      </c>
      <c r="GT57" s="191">
        <v>2</v>
      </c>
      <c r="GU57" s="191" t="s">
        <v>14</v>
      </c>
      <c r="GV57" s="191" t="s">
        <v>14</v>
      </c>
      <c r="GW57" s="192">
        <v>44693</v>
      </c>
      <c r="GX57" s="190" t="s">
        <v>4722</v>
      </c>
      <c r="GY57" s="184">
        <v>0</v>
      </c>
      <c r="GZ57" s="184" t="s">
        <v>3966</v>
      </c>
      <c r="HA57" s="184" t="s">
        <v>30</v>
      </c>
      <c r="HB57" s="184">
        <v>2</v>
      </c>
      <c r="HC57" s="184" t="s">
        <v>14</v>
      </c>
      <c r="HD57" s="184" t="s">
        <v>14</v>
      </c>
      <c r="HE57" s="181">
        <v>44693</v>
      </c>
      <c r="HF57" s="191" t="s">
        <v>4714</v>
      </c>
      <c r="HG57" s="191">
        <v>2</v>
      </c>
      <c r="HH57" s="191" t="s">
        <v>3966</v>
      </c>
      <c r="HI57" s="191" t="s">
        <v>30</v>
      </c>
      <c r="HJ57" s="191">
        <v>2</v>
      </c>
      <c r="HK57" s="191" t="s">
        <v>14</v>
      </c>
      <c r="HL57" s="191" t="s">
        <v>14</v>
      </c>
      <c r="HM57" s="192">
        <v>44693</v>
      </c>
      <c r="HN57" s="190" t="s">
        <v>4720</v>
      </c>
      <c r="HO57" s="184">
        <v>0</v>
      </c>
      <c r="HP57" s="184" t="s">
        <v>3966</v>
      </c>
      <c r="HQ57" s="184" t="s">
        <v>30</v>
      </c>
      <c r="HR57" s="184">
        <v>2</v>
      </c>
      <c r="HS57" s="184" t="s">
        <v>14</v>
      </c>
      <c r="HT57" s="184" t="s">
        <v>14</v>
      </c>
      <c r="HU57" s="181">
        <v>44693</v>
      </c>
      <c r="HV57" s="191" t="s">
        <v>4717</v>
      </c>
      <c r="HW57" s="191">
        <v>0</v>
      </c>
      <c r="HX57" s="191" t="s">
        <v>3966</v>
      </c>
      <c r="HY57" s="191" t="s">
        <v>30</v>
      </c>
      <c r="HZ57" s="191">
        <v>2</v>
      </c>
      <c r="IA57" s="191" t="s">
        <v>14</v>
      </c>
      <c r="IB57" s="191" t="s">
        <v>14</v>
      </c>
      <c r="IC57" s="192">
        <v>44693</v>
      </c>
      <c r="ID57" s="190" t="s">
        <v>4719</v>
      </c>
      <c r="IE57" s="184">
        <v>1</v>
      </c>
      <c r="IF57" s="184" t="s">
        <v>3966</v>
      </c>
      <c r="IG57" s="184" t="s">
        <v>30</v>
      </c>
      <c r="IH57" s="184">
        <v>2</v>
      </c>
      <c r="II57" s="184" t="s">
        <v>14</v>
      </c>
      <c r="IJ57" s="184" t="s">
        <v>14</v>
      </c>
      <c r="IK57" s="181">
        <v>44693</v>
      </c>
      <c r="IL57" s="191" t="s">
        <v>4718</v>
      </c>
      <c r="IM57" s="191">
        <v>1</v>
      </c>
      <c r="IN57" s="191" t="s">
        <v>3966</v>
      </c>
      <c r="IO57" s="191" t="s">
        <v>30</v>
      </c>
      <c r="IP57" s="191">
        <v>2</v>
      </c>
      <c r="IQ57" s="191" t="s">
        <v>14</v>
      </c>
      <c r="IR57" s="191" t="s">
        <v>14</v>
      </c>
      <c r="IS57" s="192">
        <v>44693</v>
      </c>
    </row>
    <row r="58" spans="1:253" s="285" customFormat="1" ht="13" customHeight="1" x14ac:dyDescent="0.25">
      <c r="A58" s="285" t="s">
        <v>2405</v>
      </c>
      <c r="B58" s="285" t="s">
        <v>8696</v>
      </c>
      <c r="C58" s="285" t="s">
        <v>2406</v>
      </c>
      <c r="D58" s="285" t="s">
        <v>515</v>
      </c>
      <c r="E58" s="285" t="s">
        <v>8191</v>
      </c>
      <c r="F58" s="285" t="s">
        <v>6280</v>
      </c>
      <c r="G58" s="179">
        <v>56168000</v>
      </c>
      <c r="H58" s="180" t="s">
        <v>6235</v>
      </c>
      <c r="I58" s="180" t="s">
        <v>30</v>
      </c>
      <c r="J58" s="180">
        <v>2</v>
      </c>
      <c r="K58" s="180" t="s">
        <v>6237</v>
      </c>
      <c r="L58" s="180" t="s">
        <v>6236</v>
      </c>
      <c r="M58" s="181">
        <v>44736</v>
      </c>
      <c r="N58" s="190" t="s">
        <v>6283</v>
      </c>
      <c r="O58" s="182">
        <v>519240</v>
      </c>
      <c r="P58" s="182" t="s">
        <v>6281</v>
      </c>
      <c r="Q58" s="182" t="s">
        <v>61</v>
      </c>
      <c r="R58" s="182">
        <v>1</v>
      </c>
      <c r="S58" s="182" t="s">
        <v>6241</v>
      </c>
      <c r="T58" s="182" t="s">
        <v>6282</v>
      </c>
      <c r="U58" s="183">
        <v>44736</v>
      </c>
      <c r="V58" s="190" t="s">
        <v>6286</v>
      </c>
      <c r="W58" s="180">
        <v>16829000</v>
      </c>
      <c r="X58" s="180" t="s">
        <v>6284</v>
      </c>
      <c r="Y58" s="180" t="s">
        <v>19</v>
      </c>
      <c r="Z58" s="180">
        <v>3</v>
      </c>
      <c r="AA58" s="180" t="s">
        <v>6245</v>
      </c>
      <c r="AB58" s="180" t="s">
        <v>6285</v>
      </c>
      <c r="AC58" s="181">
        <v>44736</v>
      </c>
      <c r="AD58" s="190" t="s">
        <v>6288</v>
      </c>
      <c r="AE58" s="188">
        <v>13873000</v>
      </c>
      <c r="AF58" s="188" t="s">
        <v>6287</v>
      </c>
      <c r="AG58" s="188" t="s">
        <v>19</v>
      </c>
      <c r="AH58" s="188">
        <v>3</v>
      </c>
      <c r="AI58" s="188" t="s">
        <v>6249</v>
      </c>
      <c r="AJ58" s="188" t="s">
        <v>6285</v>
      </c>
      <c r="AK58" s="189">
        <v>44736</v>
      </c>
      <c r="AL58" s="190" t="s">
        <v>6289</v>
      </c>
      <c r="AM58" s="180" t="s">
        <v>14</v>
      </c>
      <c r="AN58" s="180" t="s">
        <v>1108</v>
      </c>
      <c r="AO58" s="180" t="s">
        <v>14</v>
      </c>
      <c r="AP58" s="180" t="s">
        <v>14</v>
      </c>
      <c r="AQ58" s="180" t="s">
        <v>6255</v>
      </c>
      <c r="AR58" s="180" t="s">
        <v>1108</v>
      </c>
      <c r="AS58" s="181">
        <v>44736</v>
      </c>
      <c r="AT58" s="191" t="s">
        <v>6290</v>
      </c>
      <c r="AU58" s="188" t="s">
        <v>14</v>
      </c>
      <c r="AV58" s="188" t="s">
        <v>1108</v>
      </c>
      <c r="AW58" s="188" t="s">
        <v>14</v>
      </c>
      <c r="AX58" s="188" t="s">
        <v>14</v>
      </c>
      <c r="AY58" s="188" t="s">
        <v>6255</v>
      </c>
      <c r="AZ58" s="188" t="s">
        <v>1108</v>
      </c>
      <c r="BA58" s="189">
        <v>44736</v>
      </c>
      <c r="BB58" s="190" t="s">
        <v>6305</v>
      </c>
      <c r="BC58" s="180">
        <v>942000</v>
      </c>
      <c r="BD58" s="180" t="s">
        <v>6278</v>
      </c>
      <c r="BE58" s="180" t="s">
        <v>30</v>
      </c>
      <c r="BF58" s="180">
        <v>2</v>
      </c>
      <c r="BG58" s="180" t="s">
        <v>6276</v>
      </c>
      <c r="BH58" s="180" t="s">
        <v>6275</v>
      </c>
      <c r="BI58" s="181">
        <v>44736</v>
      </c>
      <c r="BJ58" s="191" t="s">
        <v>6291</v>
      </c>
      <c r="BK58" s="191">
        <v>3</v>
      </c>
      <c r="BL58" s="191" t="s">
        <v>6257</v>
      </c>
      <c r="BM58" s="191" t="s">
        <v>19</v>
      </c>
      <c r="BN58" s="191">
        <v>3</v>
      </c>
      <c r="BO58" s="191" t="s">
        <v>6259</v>
      </c>
      <c r="BP58" s="188" t="s">
        <v>6258</v>
      </c>
      <c r="BQ58" s="192">
        <v>44736</v>
      </c>
      <c r="BR58" s="190" t="s">
        <v>2407</v>
      </c>
      <c r="BS58" s="184">
        <v>0</v>
      </c>
      <c r="BT58" s="184" t="s">
        <v>14</v>
      </c>
      <c r="BU58" s="184" t="s">
        <v>14</v>
      </c>
      <c r="BV58" s="184" t="s">
        <v>14</v>
      </c>
      <c r="BW58" s="184" t="s">
        <v>2395</v>
      </c>
      <c r="BX58" s="184" t="s">
        <v>14</v>
      </c>
      <c r="BY58" s="181">
        <v>44456</v>
      </c>
      <c r="BZ58" s="191" t="s">
        <v>2408</v>
      </c>
      <c r="CA58" s="191">
        <v>0</v>
      </c>
      <c r="CB58" s="191" t="s">
        <v>14</v>
      </c>
      <c r="CC58" s="191" t="s">
        <v>14</v>
      </c>
      <c r="CD58" s="191" t="s">
        <v>14</v>
      </c>
      <c r="CE58" s="191" t="s">
        <v>2395</v>
      </c>
      <c r="CF58" s="191" t="s">
        <v>14</v>
      </c>
      <c r="CG58" s="192">
        <v>44456</v>
      </c>
      <c r="CH58" s="190" t="s">
        <v>9222</v>
      </c>
      <c r="CI58" s="191" t="e">
        <v>#N/A</v>
      </c>
      <c r="CJ58" s="191" t="e">
        <v>#N/A</v>
      </c>
      <c r="CK58" s="191" t="e">
        <v>#N/A</v>
      </c>
      <c r="CL58" s="191" t="e">
        <v>#N/A</v>
      </c>
      <c r="CM58" s="191" t="e">
        <v>#N/A</v>
      </c>
      <c r="CN58" s="191" t="e">
        <v>#N/A</v>
      </c>
      <c r="CO58" s="193" t="e">
        <v>#N/A</v>
      </c>
      <c r="CP58" s="191" t="s">
        <v>2409</v>
      </c>
      <c r="CQ58" s="184">
        <v>0</v>
      </c>
      <c r="CR58" s="184" t="s">
        <v>14</v>
      </c>
      <c r="CS58" s="184" t="s">
        <v>14</v>
      </c>
      <c r="CT58" s="184" t="s">
        <v>14</v>
      </c>
      <c r="CU58" s="184" t="s">
        <v>2395</v>
      </c>
      <c r="CV58" s="184" t="s">
        <v>14</v>
      </c>
      <c r="CW58" s="181">
        <v>44456</v>
      </c>
      <c r="CX58" s="191" t="s">
        <v>6295</v>
      </c>
      <c r="CY58" s="188">
        <v>4102000</v>
      </c>
      <c r="CZ58" s="188" t="s">
        <v>6293</v>
      </c>
      <c r="DA58" s="188" t="s">
        <v>30</v>
      </c>
      <c r="DB58" s="188">
        <v>2</v>
      </c>
      <c r="DC58" s="188" t="s">
        <v>6297</v>
      </c>
      <c r="DD58" s="188" t="s">
        <v>6294</v>
      </c>
      <c r="DE58" s="194">
        <v>44736</v>
      </c>
      <c r="DF58" s="190" t="s">
        <v>6298</v>
      </c>
      <c r="DG58" s="180">
        <v>2956000</v>
      </c>
      <c r="DH58" s="184" t="s">
        <v>6284</v>
      </c>
      <c r="DI58" s="184" t="s">
        <v>30</v>
      </c>
      <c r="DJ58" s="184">
        <v>2</v>
      </c>
      <c r="DK58" s="184" t="s">
        <v>6297</v>
      </c>
      <c r="DL58" s="184" t="s">
        <v>6296</v>
      </c>
      <c r="DM58" s="181">
        <v>44736</v>
      </c>
      <c r="DN58" s="191" t="s">
        <v>6299</v>
      </c>
      <c r="DO58" s="188">
        <v>9771000</v>
      </c>
      <c r="DP58" s="191" t="s">
        <v>6284</v>
      </c>
      <c r="DQ58" s="191" t="s">
        <v>30</v>
      </c>
      <c r="DR58" s="191">
        <v>2</v>
      </c>
      <c r="DS58" s="191" t="s">
        <v>6297</v>
      </c>
      <c r="DT58" s="191" t="s">
        <v>6285</v>
      </c>
      <c r="DU58" s="192">
        <v>44736</v>
      </c>
      <c r="DV58" s="190" t="s">
        <v>6300</v>
      </c>
      <c r="DW58" s="180">
        <v>3002000</v>
      </c>
      <c r="DX58" s="184" t="s">
        <v>6293</v>
      </c>
      <c r="DY58" s="184" t="s">
        <v>30</v>
      </c>
      <c r="DZ58" s="184">
        <v>2</v>
      </c>
      <c r="EA58" s="184" t="s">
        <v>6297</v>
      </c>
      <c r="EB58" s="184" t="s">
        <v>6294</v>
      </c>
      <c r="EC58" s="181">
        <v>44736</v>
      </c>
      <c r="ED58" s="191" t="s">
        <v>6301</v>
      </c>
      <c r="EE58" s="188">
        <v>1100000</v>
      </c>
      <c r="EF58" s="191" t="s">
        <v>6293</v>
      </c>
      <c r="EG58" s="191" t="s">
        <v>30</v>
      </c>
      <c r="EH58" s="191">
        <v>2</v>
      </c>
      <c r="EI58" s="191" t="s">
        <v>6297</v>
      </c>
      <c r="EJ58" s="191" t="s">
        <v>6294</v>
      </c>
      <c r="EK58" s="192">
        <v>44736</v>
      </c>
      <c r="EL58" s="190" t="s">
        <v>6302</v>
      </c>
      <c r="EM58" s="180">
        <v>0</v>
      </c>
      <c r="EN58" s="184" t="s">
        <v>6272</v>
      </c>
      <c r="EO58" s="184" t="s">
        <v>19</v>
      </c>
      <c r="EP58" s="184">
        <v>3</v>
      </c>
      <c r="EQ58" s="184" t="s">
        <v>6297</v>
      </c>
      <c r="ER58" s="184" t="s">
        <v>6273</v>
      </c>
      <c r="ES58" s="181">
        <v>44736</v>
      </c>
      <c r="ET58" s="191" t="s">
        <v>6292</v>
      </c>
      <c r="EU58" s="191">
        <v>3</v>
      </c>
      <c r="EV58" s="191" t="s">
        <v>6257</v>
      </c>
      <c r="EW58" s="191" t="s">
        <v>19</v>
      </c>
      <c r="EX58" s="191">
        <v>3</v>
      </c>
      <c r="EY58" s="191" t="s">
        <v>6259</v>
      </c>
      <c r="EZ58" s="191" t="s">
        <v>6258</v>
      </c>
      <c r="FA58" s="192">
        <v>44736</v>
      </c>
      <c r="FB58" s="190" t="s">
        <v>6304</v>
      </c>
      <c r="FC58" s="184">
        <v>2</v>
      </c>
      <c r="FD58" s="184" t="s">
        <v>1108</v>
      </c>
      <c r="FE58" s="184" t="s">
        <v>61</v>
      </c>
      <c r="FF58" s="184">
        <v>1</v>
      </c>
      <c r="FG58" s="184" t="s">
        <v>6303</v>
      </c>
      <c r="FH58" s="184" t="s">
        <v>1108</v>
      </c>
      <c r="FI58" s="181">
        <v>44736</v>
      </c>
      <c r="FJ58" s="190" t="s">
        <v>2411</v>
      </c>
      <c r="FK58" s="191">
        <v>0</v>
      </c>
      <c r="FL58" s="191" t="s">
        <v>14</v>
      </c>
      <c r="FM58" s="191" t="s">
        <v>14</v>
      </c>
      <c r="FN58" s="191" t="s">
        <v>14</v>
      </c>
      <c r="FO58" s="191" t="s">
        <v>2395</v>
      </c>
      <c r="FP58" s="188" t="s">
        <v>14</v>
      </c>
      <c r="FQ58" s="189">
        <v>44456</v>
      </c>
      <c r="FR58" s="190" t="s">
        <v>2412</v>
      </c>
      <c r="FS58" s="184">
        <v>0</v>
      </c>
      <c r="FT58" s="184" t="s">
        <v>14</v>
      </c>
      <c r="FU58" s="184" t="s">
        <v>14</v>
      </c>
      <c r="FV58" s="184" t="s">
        <v>14</v>
      </c>
      <c r="FW58" s="184" t="s">
        <v>2395</v>
      </c>
      <c r="FX58" s="184" t="s">
        <v>14</v>
      </c>
      <c r="FY58" s="181">
        <v>44456</v>
      </c>
      <c r="FZ58" s="191" t="s">
        <v>4724</v>
      </c>
      <c r="GA58" s="191">
        <v>1</v>
      </c>
      <c r="GB58" s="191" t="s">
        <v>3966</v>
      </c>
      <c r="GC58" s="191" t="s">
        <v>30</v>
      </c>
      <c r="GD58" s="191">
        <v>2</v>
      </c>
      <c r="GE58" s="191" t="s">
        <v>14</v>
      </c>
      <c r="GF58" s="191" t="s">
        <v>14</v>
      </c>
      <c r="GG58" s="192">
        <v>44693</v>
      </c>
      <c r="GH58" s="190" t="s">
        <v>4730</v>
      </c>
      <c r="GI58" s="184">
        <v>1</v>
      </c>
      <c r="GJ58" s="184" t="s">
        <v>3966</v>
      </c>
      <c r="GK58" s="184" t="s">
        <v>30</v>
      </c>
      <c r="GL58" s="184">
        <v>2</v>
      </c>
      <c r="GM58" s="184" t="s">
        <v>14</v>
      </c>
      <c r="GN58" s="184" t="s">
        <v>14</v>
      </c>
      <c r="GO58" s="181">
        <v>44693</v>
      </c>
      <c r="GP58" s="191" t="s">
        <v>4725</v>
      </c>
      <c r="GQ58" s="191">
        <v>0</v>
      </c>
      <c r="GR58" s="191" t="s">
        <v>3966</v>
      </c>
      <c r="GS58" s="191" t="s">
        <v>30</v>
      </c>
      <c r="GT58" s="191">
        <v>2</v>
      </c>
      <c r="GU58" s="191" t="s">
        <v>14</v>
      </c>
      <c r="GV58" s="191" t="s">
        <v>14</v>
      </c>
      <c r="GW58" s="192">
        <v>44693</v>
      </c>
      <c r="GX58" s="190" t="s">
        <v>4731</v>
      </c>
      <c r="GY58" s="184">
        <v>0</v>
      </c>
      <c r="GZ58" s="184" t="s">
        <v>3966</v>
      </c>
      <c r="HA58" s="184" t="s">
        <v>30</v>
      </c>
      <c r="HB58" s="184">
        <v>2</v>
      </c>
      <c r="HC58" s="184" t="s">
        <v>14</v>
      </c>
      <c r="HD58" s="184" t="s">
        <v>14</v>
      </c>
      <c r="HE58" s="181">
        <v>44693</v>
      </c>
      <c r="HF58" s="191" t="s">
        <v>4723</v>
      </c>
      <c r="HG58" s="191">
        <v>0</v>
      </c>
      <c r="HH58" s="191" t="s">
        <v>3966</v>
      </c>
      <c r="HI58" s="191" t="s">
        <v>30</v>
      </c>
      <c r="HJ58" s="191">
        <v>2</v>
      </c>
      <c r="HK58" s="191" t="s">
        <v>14</v>
      </c>
      <c r="HL58" s="191" t="s">
        <v>14</v>
      </c>
      <c r="HM58" s="192">
        <v>44693</v>
      </c>
      <c r="HN58" s="190" t="s">
        <v>4729</v>
      </c>
      <c r="HO58" s="184">
        <v>2</v>
      </c>
      <c r="HP58" s="184" t="s">
        <v>3966</v>
      </c>
      <c r="HQ58" s="184" t="s">
        <v>30</v>
      </c>
      <c r="HR58" s="184">
        <v>2</v>
      </c>
      <c r="HS58" s="184" t="s">
        <v>14</v>
      </c>
      <c r="HT58" s="184" t="s">
        <v>14</v>
      </c>
      <c r="HU58" s="181">
        <v>44693</v>
      </c>
      <c r="HV58" s="191" t="s">
        <v>4726</v>
      </c>
      <c r="HW58" s="191">
        <v>1</v>
      </c>
      <c r="HX58" s="191" t="s">
        <v>3966</v>
      </c>
      <c r="HY58" s="191" t="s">
        <v>30</v>
      </c>
      <c r="HZ58" s="191">
        <v>2</v>
      </c>
      <c r="IA58" s="191" t="s">
        <v>14</v>
      </c>
      <c r="IB58" s="191" t="s">
        <v>14</v>
      </c>
      <c r="IC58" s="192">
        <v>44693</v>
      </c>
      <c r="ID58" s="190" t="s">
        <v>4728</v>
      </c>
      <c r="IE58" s="184">
        <v>1</v>
      </c>
      <c r="IF58" s="184" t="s">
        <v>3966</v>
      </c>
      <c r="IG58" s="184" t="s">
        <v>30</v>
      </c>
      <c r="IH58" s="184">
        <v>2</v>
      </c>
      <c r="II58" s="184" t="s">
        <v>14</v>
      </c>
      <c r="IJ58" s="184" t="s">
        <v>14</v>
      </c>
      <c r="IK58" s="181">
        <v>44693</v>
      </c>
      <c r="IL58" s="191" t="s">
        <v>4727</v>
      </c>
      <c r="IM58" s="191">
        <v>1</v>
      </c>
      <c r="IN58" s="191" t="s">
        <v>3966</v>
      </c>
      <c r="IO58" s="191" t="s">
        <v>30</v>
      </c>
      <c r="IP58" s="191">
        <v>2</v>
      </c>
      <c r="IQ58" s="191" t="s">
        <v>14</v>
      </c>
      <c r="IR58" s="191" t="s">
        <v>14</v>
      </c>
      <c r="IS58" s="192">
        <v>44693</v>
      </c>
    </row>
    <row r="59" spans="1:253" s="285" customFormat="1" ht="13" customHeight="1" x14ac:dyDescent="0.25">
      <c r="A59" s="285" t="s">
        <v>1504</v>
      </c>
      <c r="B59" s="285" t="s">
        <v>8646</v>
      </c>
      <c r="C59" s="285" t="s">
        <v>1505</v>
      </c>
      <c r="D59" s="285" t="s">
        <v>1473</v>
      </c>
      <c r="E59" s="285" t="s">
        <v>8206</v>
      </c>
      <c r="F59" s="285" t="s">
        <v>2326</v>
      </c>
      <c r="G59" s="179">
        <v>6825000</v>
      </c>
      <c r="H59" s="180" t="s">
        <v>2323</v>
      </c>
      <c r="I59" s="180" t="s">
        <v>30</v>
      </c>
      <c r="J59" s="180">
        <v>2</v>
      </c>
      <c r="K59" s="180" t="s">
        <v>2325</v>
      </c>
      <c r="L59" s="180" t="s">
        <v>2324</v>
      </c>
      <c r="M59" s="181">
        <v>44419</v>
      </c>
      <c r="N59" s="190" t="s">
        <v>2330</v>
      </c>
      <c r="O59" s="182">
        <v>10450</v>
      </c>
      <c r="P59" s="182" t="s">
        <v>2327</v>
      </c>
      <c r="Q59" s="182" t="s">
        <v>61</v>
      </c>
      <c r="R59" s="182">
        <v>1</v>
      </c>
      <c r="S59" s="182" t="s">
        <v>2329</v>
      </c>
      <c r="T59" s="182" t="s">
        <v>2328</v>
      </c>
      <c r="U59" s="183">
        <v>44419</v>
      </c>
      <c r="V59" s="190" t="s">
        <v>2333</v>
      </c>
      <c r="W59" s="180">
        <v>6825000</v>
      </c>
      <c r="X59" s="180" t="s">
        <v>2323</v>
      </c>
      <c r="Y59" s="180" t="s">
        <v>30</v>
      </c>
      <c r="Z59" s="180">
        <v>2</v>
      </c>
      <c r="AA59" s="180" t="s">
        <v>2332</v>
      </c>
      <c r="AB59" s="180" t="s">
        <v>2331</v>
      </c>
      <c r="AC59" s="181">
        <v>44419</v>
      </c>
      <c r="AD59" s="190" t="s">
        <v>3824</v>
      </c>
      <c r="AE59" s="188">
        <v>6282000</v>
      </c>
      <c r="AF59" s="188" t="s">
        <v>3821</v>
      </c>
      <c r="AG59" s="188" t="s">
        <v>19</v>
      </c>
      <c r="AH59" s="188">
        <v>3</v>
      </c>
      <c r="AI59" s="188" t="s">
        <v>3823</v>
      </c>
      <c r="AJ59" s="188" t="s">
        <v>3822</v>
      </c>
      <c r="AK59" s="189">
        <v>44664</v>
      </c>
      <c r="AL59" s="190" t="s">
        <v>3828</v>
      </c>
      <c r="AM59" s="180">
        <v>1529000</v>
      </c>
      <c r="AN59" s="180" t="s">
        <v>3825</v>
      </c>
      <c r="AO59" s="180" t="s">
        <v>19</v>
      </c>
      <c r="AP59" s="180">
        <v>3</v>
      </c>
      <c r="AQ59" s="180" t="s">
        <v>3827</v>
      </c>
      <c r="AR59" s="180" t="s">
        <v>3826</v>
      </c>
      <c r="AS59" s="181">
        <v>44664</v>
      </c>
      <c r="AT59" s="191" t="s">
        <v>1520</v>
      </c>
      <c r="AU59" s="188" t="s">
        <v>14</v>
      </c>
      <c r="AV59" s="188" t="s">
        <v>14</v>
      </c>
      <c r="AW59" s="188" t="s">
        <v>14</v>
      </c>
      <c r="AX59" s="188" t="s">
        <v>14</v>
      </c>
      <c r="AY59" s="188" t="s">
        <v>15</v>
      </c>
      <c r="AZ59" s="188" t="s">
        <v>14</v>
      </c>
      <c r="BA59" s="189">
        <v>43987</v>
      </c>
      <c r="BB59" s="190" t="s">
        <v>1519</v>
      </c>
      <c r="BC59" s="180">
        <v>0</v>
      </c>
      <c r="BD59" s="180" t="s">
        <v>1506</v>
      </c>
      <c r="BE59" s="180" t="s">
        <v>19</v>
      </c>
      <c r="BF59" s="180">
        <v>3</v>
      </c>
      <c r="BG59" s="180" t="s">
        <v>1518</v>
      </c>
      <c r="BH59" s="180" t="s">
        <v>580</v>
      </c>
      <c r="BI59" s="181">
        <v>43987</v>
      </c>
      <c r="BJ59" s="191" t="s">
        <v>3829</v>
      </c>
      <c r="BK59" s="191" t="s">
        <v>14</v>
      </c>
      <c r="BL59" s="191" t="s">
        <v>1108</v>
      </c>
      <c r="BM59" s="191" t="s">
        <v>14</v>
      </c>
      <c r="BN59" s="191" t="s">
        <v>14</v>
      </c>
      <c r="BO59" s="191" t="s">
        <v>1108</v>
      </c>
      <c r="BP59" s="188" t="s">
        <v>1108</v>
      </c>
      <c r="BQ59" s="192">
        <v>44664</v>
      </c>
      <c r="BR59" s="190" t="s">
        <v>1508</v>
      </c>
      <c r="BS59" s="184" t="s">
        <v>14</v>
      </c>
      <c r="BT59" s="184" t="s">
        <v>1506</v>
      </c>
      <c r="BU59" s="184" t="s">
        <v>14</v>
      </c>
      <c r="BV59" s="184" t="s">
        <v>14</v>
      </c>
      <c r="BW59" s="184" t="s">
        <v>1507</v>
      </c>
      <c r="BX59" s="184" t="s">
        <v>580</v>
      </c>
      <c r="BY59" s="181">
        <v>43987</v>
      </c>
      <c r="BZ59" s="191" t="s">
        <v>1509</v>
      </c>
      <c r="CA59" s="191" t="s">
        <v>14</v>
      </c>
      <c r="CB59" s="191" t="s">
        <v>1506</v>
      </c>
      <c r="CC59" s="191" t="s">
        <v>14</v>
      </c>
      <c r="CD59" s="191" t="s">
        <v>14</v>
      </c>
      <c r="CE59" s="191" t="s">
        <v>1507</v>
      </c>
      <c r="CF59" s="191" t="s">
        <v>580</v>
      </c>
      <c r="CG59" s="192">
        <v>43987</v>
      </c>
      <c r="CH59" s="190" t="s">
        <v>9223</v>
      </c>
      <c r="CI59" s="191" t="e">
        <v>#N/A</v>
      </c>
      <c r="CJ59" s="191" t="e">
        <v>#N/A</v>
      </c>
      <c r="CK59" s="191" t="e">
        <v>#N/A</v>
      </c>
      <c r="CL59" s="191" t="e">
        <v>#N/A</v>
      </c>
      <c r="CM59" s="191" t="e">
        <v>#N/A</v>
      </c>
      <c r="CN59" s="191" t="e">
        <v>#N/A</v>
      </c>
      <c r="CO59" s="193" t="e">
        <v>#N/A</v>
      </c>
      <c r="CP59" s="191" t="s">
        <v>1517</v>
      </c>
      <c r="CQ59" s="184" t="s">
        <v>14</v>
      </c>
      <c r="CR59" s="184" t="s">
        <v>1514</v>
      </c>
      <c r="CS59" s="184" t="s">
        <v>14</v>
      </c>
      <c r="CT59" s="184" t="s">
        <v>14</v>
      </c>
      <c r="CU59" s="184" t="s">
        <v>1516</v>
      </c>
      <c r="CV59" s="184" t="s">
        <v>1515</v>
      </c>
      <c r="CW59" s="181">
        <v>43987</v>
      </c>
      <c r="CX59" s="191" t="s">
        <v>3832</v>
      </c>
      <c r="CY59" s="188">
        <v>1529000</v>
      </c>
      <c r="CZ59" s="188" t="s">
        <v>3808</v>
      </c>
      <c r="DA59" s="188" t="s">
        <v>19</v>
      </c>
      <c r="DB59" s="188">
        <v>3</v>
      </c>
      <c r="DC59" s="188" t="s">
        <v>3831</v>
      </c>
      <c r="DD59" s="188" t="s">
        <v>3830</v>
      </c>
      <c r="DE59" s="194">
        <v>44664</v>
      </c>
      <c r="DF59" s="190" t="s">
        <v>3833</v>
      </c>
      <c r="DG59" s="180">
        <v>543000</v>
      </c>
      <c r="DH59" s="184" t="s">
        <v>3808</v>
      </c>
      <c r="DI59" s="184" t="s">
        <v>19</v>
      </c>
      <c r="DJ59" s="184">
        <v>3</v>
      </c>
      <c r="DK59" s="184" t="s">
        <v>3831</v>
      </c>
      <c r="DL59" s="184" t="s">
        <v>3830</v>
      </c>
      <c r="DM59" s="181">
        <v>44664</v>
      </c>
      <c r="DN59" s="191" t="s">
        <v>3834</v>
      </c>
      <c r="DO59" s="188">
        <v>4753000</v>
      </c>
      <c r="DP59" s="191" t="s">
        <v>3808</v>
      </c>
      <c r="DQ59" s="191" t="s">
        <v>19</v>
      </c>
      <c r="DR59" s="191">
        <v>3</v>
      </c>
      <c r="DS59" s="191" t="s">
        <v>3831</v>
      </c>
      <c r="DT59" s="191" t="s">
        <v>3830</v>
      </c>
      <c r="DU59" s="192">
        <v>44664</v>
      </c>
      <c r="DV59" s="190" t="s">
        <v>3835</v>
      </c>
      <c r="DW59" s="180">
        <v>780000</v>
      </c>
      <c r="DX59" s="184" t="s">
        <v>3808</v>
      </c>
      <c r="DY59" s="184" t="s">
        <v>19</v>
      </c>
      <c r="DZ59" s="184">
        <v>3</v>
      </c>
      <c r="EA59" s="184" t="s">
        <v>3831</v>
      </c>
      <c r="EB59" s="184" t="s">
        <v>3830</v>
      </c>
      <c r="EC59" s="181">
        <v>44664</v>
      </c>
      <c r="ED59" s="191" t="s">
        <v>3836</v>
      </c>
      <c r="EE59" s="188">
        <v>703000</v>
      </c>
      <c r="EF59" s="191" t="s">
        <v>3808</v>
      </c>
      <c r="EG59" s="191" t="s">
        <v>19</v>
      </c>
      <c r="EH59" s="191">
        <v>3</v>
      </c>
      <c r="EI59" s="191" t="s">
        <v>3831</v>
      </c>
      <c r="EJ59" s="191" t="s">
        <v>3830</v>
      </c>
      <c r="EK59" s="192">
        <v>44664</v>
      </c>
      <c r="EL59" s="190" t="s">
        <v>3837</v>
      </c>
      <c r="EM59" s="180">
        <v>46000</v>
      </c>
      <c r="EN59" s="184" t="s">
        <v>3808</v>
      </c>
      <c r="EO59" s="184" t="s">
        <v>19</v>
      </c>
      <c r="EP59" s="184">
        <v>3</v>
      </c>
      <c r="EQ59" s="184" t="s">
        <v>3831</v>
      </c>
      <c r="ER59" s="184" t="s">
        <v>3830</v>
      </c>
      <c r="ES59" s="181">
        <v>44664</v>
      </c>
      <c r="ET59" s="191" t="s">
        <v>6790</v>
      </c>
      <c r="EU59" s="191">
        <v>15</v>
      </c>
      <c r="EV59" s="191" t="s">
        <v>6786</v>
      </c>
      <c r="EW59" s="191" t="s">
        <v>19</v>
      </c>
      <c r="EX59" s="191">
        <v>3</v>
      </c>
      <c r="EY59" s="191" t="s">
        <v>6787</v>
      </c>
      <c r="EZ59" s="191" t="s">
        <v>580</v>
      </c>
      <c r="FA59" s="192">
        <v>44739</v>
      </c>
      <c r="FB59" s="190" t="s">
        <v>1513</v>
      </c>
      <c r="FC59" s="184">
        <v>2</v>
      </c>
      <c r="FD59" s="184" t="s">
        <v>1510</v>
      </c>
      <c r="FE59" s="184" t="s">
        <v>61</v>
      </c>
      <c r="FF59" s="184">
        <v>1</v>
      </c>
      <c r="FG59" s="184" t="s">
        <v>1512</v>
      </c>
      <c r="FH59" s="184" t="s">
        <v>1511</v>
      </c>
      <c r="FI59" s="181">
        <v>43987</v>
      </c>
      <c r="FJ59" s="190" t="s">
        <v>1521</v>
      </c>
      <c r="FK59" s="191" t="s">
        <v>14</v>
      </c>
      <c r="FL59" s="191" t="s">
        <v>14</v>
      </c>
      <c r="FM59" s="191" t="s">
        <v>14</v>
      </c>
      <c r="FN59" s="191" t="s">
        <v>14</v>
      </c>
      <c r="FO59" s="191" t="s">
        <v>1482</v>
      </c>
      <c r="FP59" s="188" t="s">
        <v>14</v>
      </c>
      <c r="FQ59" s="189">
        <v>43987</v>
      </c>
      <c r="FR59" s="190" t="s">
        <v>1522</v>
      </c>
      <c r="FS59" s="184" t="s">
        <v>14</v>
      </c>
      <c r="FT59" s="184" t="s">
        <v>14</v>
      </c>
      <c r="FU59" s="184" t="s">
        <v>14</v>
      </c>
      <c r="FV59" s="184" t="s">
        <v>14</v>
      </c>
      <c r="FW59" s="184" t="s">
        <v>1482</v>
      </c>
      <c r="FX59" s="184" t="s">
        <v>14</v>
      </c>
      <c r="FY59" s="181">
        <v>43987</v>
      </c>
      <c r="FZ59" s="191" t="s">
        <v>5210</v>
      </c>
      <c r="GA59" s="191">
        <v>1</v>
      </c>
      <c r="GB59" s="191" t="s">
        <v>3966</v>
      </c>
      <c r="GC59" s="191" t="s">
        <v>30</v>
      </c>
      <c r="GD59" s="191">
        <v>2</v>
      </c>
      <c r="GE59" s="191" t="s">
        <v>14</v>
      </c>
      <c r="GF59" s="191" t="s">
        <v>14</v>
      </c>
      <c r="GG59" s="192">
        <v>44696</v>
      </c>
      <c r="GH59" s="190" t="s">
        <v>5216</v>
      </c>
      <c r="GI59" s="184">
        <v>0</v>
      </c>
      <c r="GJ59" s="184" t="s">
        <v>3966</v>
      </c>
      <c r="GK59" s="184" t="s">
        <v>30</v>
      </c>
      <c r="GL59" s="184">
        <v>2</v>
      </c>
      <c r="GM59" s="184" t="s">
        <v>14</v>
      </c>
      <c r="GN59" s="184" t="s">
        <v>14</v>
      </c>
      <c r="GO59" s="181">
        <v>44696</v>
      </c>
      <c r="GP59" s="191" t="s">
        <v>5211</v>
      </c>
      <c r="GQ59" s="191">
        <v>0</v>
      </c>
      <c r="GR59" s="191" t="s">
        <v>3966</v>
      </c>
      <c r="GS59" s="191" t="s">
        <v>30</v>
      </c>
      <c r="GT59" s="191">
        <v>2</v>
      </c>
      <c r="GU59" s="191" t="s">
        <v>14</v>
      </c>
      <c r="GV59" s="191" t="s">
        <v>14</v>
      </c>
      <c r="GW59" s="192">
        <v>44696</v>
      </c>
      <c r="GX59" s="190" t="s">
        <v>5217</v>
      </c>
      <c r="GY59" s="184">
        <v>0</v>
      </c>
      <c r="GZ59" s="184" t="s">
        <v>3966</v>
      </c>
      <c r="HA59" s="184" t="s">
        <v>30</v>
      </c>
      <c r="HB59" s="184">
        <v>2</v>
      </c>
      <c r="HC59" s="184" t="s">
        <v>14</v>
      </c>
      <c r="HD59" s="184" t="s">
        <v>14</v>
      </c>
      <c r="HE59" s="181">
        <v>44696</v>
      </c>
      <c r="HF59" s="191" t="s">
        <v>5209</v>
      </c>
      <c r="HG59" s="191">
        <v>1</v>
      </c>
      <c r="HH59" s="191" t="s">
        <v>3966</v>
      </c>
      <c r="HI59" s="191" t="s">
        <v>30</v>
      </c>
      <c r="HJ59" s="191">
        <v>2</v>
      </c>
      <c r="HK59" s="191" t="s">
        <v>14</v>
      </c>
      <c r="HL59" s="191" t="s">
        <v>14</v>
      </c>
      <c r="HM59" s="192">
        <v>44696</v>
      </c>
      <c r="HN59" s="190" t="s">
        <v>5215</v>
      </c>
      <c r="HO59" s="184">
        <v>2</v>
      </c>
      <c r="HP59" s="184" t="s">
        <v>3966</v>
      </c>
      <c r="HQ59" s="184" t="s">
        <v>30</v>
      </c>
      <c r="HR59" s="184">
        <v>2</v>
      </c>
      <c r="HS59" s="184" t="s">
        <v>14</v>
      </c>
      <c r="HT59" s="184" t="s">
        <v>14</v>
      </c>
      <c r="HU59" s="181">
        <v>44696</v>
      </c>
      <c r="HV59" s="191" t="s">
        <v>5212</v>
      </c>
      <c r="HW59" s="191">
        <v>0</v>
      </c>
      <c r="HX59" s="191" t="s">
        <v>3966</v>
      </c>
      <c r="HY59" s="191" t="s">
        <v>30</v>
      </c>
      <c r="HZ59" s="191">
        <v>2</v>
      </c>
      <c r="IA59" s="191" t="s">
        <v>14</v>
      </c>
      <c r="IB59" s="191" t="s">
        <v>14</v>
      </c>
      <c r="IC59" s="192">
        <v>44696</v>
      </c>
      <c r="ID59" s="190" t="s">
        <v>5214</v>
      </c>
      <c r="IE59" s="184">
        <v>3</v>
      </c>
      <c r="IF59" s="184" t="s">
        <v>3966</v>
      </c>
      <c r="IG59" s="184" t="s">
        <v>30</v>
      </c>
      <c r="IH59" s="184">
        <v>2</v>
      </c>
      <c r="II59" s="184" t="s">
        <v>14</v>
      </c>
      <c r="IJ59" s="184" t="s">
        <v>14</v>
      </c>
      <c r="IK59" s="181">
        <v>44696</v>
      </c>
      <c r="IL59" s="191" t="s">
        <v>5213</v>
      </c>
      <c r="IM59" s="191">
        <v>2</v>
      </c>
      <c r="IN59" s="191" t="s">
        <v>3966</v>
      </c>
      <c r="IO59" s="191" t="s">
        <v>30</v>
      </c>
      <c r="IP59" s="191">
        <v>2</v>
      </c>
      <c r="IQ59" s="191" t="s">
        <v>14</v>
      </c>
      <c r="IR59" s="191" t="s">
        <v>14</v>
      </c>
      <c r="IS59" s="192">
        <v>44696</v>
      </c>
    </row>
    <row r="60" spans="1:253" s="285" customFormat="1" ht="13" customHeight="1" x14ac:dyDescent="0.25">
      <c r="A60" s="285" t="s">
        <v>1471</v>
      </c>
      <c r="B60" s="285" t="s">
        <v>8781</v>
      </c>
      <c r="C60" s="285" t="s">
        <v>1472</v>
      </c>
      <c r="D60" s="285" t="s">
        <v>1473</v>
      </c>
      <c r="E60" s="285" t="s">
        <v>8206</v>
      </c>
      <c r="F60" s="285" t="s">
        <v>2334</v>
      </c>
      <c r="G60" s="179">
        <v>6825000</v>
      </c>
      <c r="H60" s="180" t="s">
        <v>2323</v>
      </c>
      <c r="I60" s="180" t="s">
        <v>30</v>
      </c>
      <c r="J60" s="180">
        <v>2</v>
      </c>
      <c r="K60" s="180" t="s">
        <v>2325</v>
      </c>
      <c r="L60" s="180" t="s">
        <v>2324</v>
      </c>
      <c r="M60" s="181">
        <v>44419</v>
      </c>
      <c r="N60" s="190" t="s">
        <v>2335</v>
      </c>
      <c r="O60" s="182">
        <v>10450</v>
      </c>
      <c r="P60" s="182" t="s">
        <v>2327</v>
      </c>
      <c r="Q60" s="182" t="s">
        <v>61</v>
      </c>
      <c r="R60" s="182">
        <v>1</v>
      </c>
      <c r="S60" s="182" t="s">
        <v>2329</v>
      </c>
      <c r="T60" s="182" t="s">
        <v>2328</v>
      </c>
      <c r="U60" s="183">
        <v>44419</v>
      </c>
      <c r="V60" s="190" t="s">
        <v>3807</v>
      </c>
      <c r="W60" s="180">
        <v>6825000</v>
      </c>
      <c r="X60" s="180" t="s">
        <v>3804</v>
      </c>
      <c r="Y60" s="180" t="s">
        <v>30</v>
      </c>
      <c r="Z60" s="180">
        <v>2</v>
      </c>
      <c r="AA60" s="180" t="s">
        <v>3806</v>
      </c>
      <c r="AB60" s="180" t="s">
        <v>3805</v>
      </c>
      <c r="AC60" s="181">
        <v>44664</v>
      </c>
      <c r="AD60" s="190" t="s">
        <v>3811</v>
      </c>
      <c r="AE60" s="188">
        <v>6282000</v>
      </c>
      <c r="AF60" s="188" t="s">
        <v>3808</v>
      </c>
      <c r="AG60" s="188" t="s">
        <v>19</v>
      </c>
      <c r="AH60" s="188">
        <v>3</v>
      </c>
      <c r="AI60" s="188" t="s">
        <v>3810</v>
      </c>
      <c r="AJ60" s="188" t="s">
        <v>3809</v>
      </c>
      <c r="AK60" s="189">
        <v>44664</v>
      </c>
      <c r="AL60" s="190" t="s">
        <v>3813</v>
      </c>
      <c r="AM60" s="180" t="s">
        <v>14</v>
      </c>
      <c r="AN60" s="180" t="s">
        <v>1108</v>
      </c>
      <c r="AO60" s="180" t="s">
        <v>14</v>
      </c>
      <c r="AP60" s="180" t="s">
        <v>14</v>
      </c>
      <c r="AQ60" s="180" t="s">
        <v>3812</v>
      </c>
      <c r="AR60" s="180" t="s">
        <v>1108</v>
      </c>
      <c r="AS60" s="181">
        <v>44664</v>
      </c>
      <c r="AT60" s="191" t="s">
        <v>1645</v>
      </c>
      <c r="AU60" s="188" t="s">
        <v>14</v>
      </c>
      <c r="AV60" s="188" t="s">
        <v>1643</v>
      </c>
      <c r="AW60" s="188" t="s">
        <v>14</v>
      </c>
      <c r="AX60" s="188" t="s">
        <v>14</v>
      </c>
      <c r="AY60" s="188" t="s">
        <v>1644</v>
      </c>
      <c r="AZ60" s="188" t="s">
        <v>580</v>
      </c>
      <c r="BA60" s="189">
        <v>44104</v>
      </c>
      <c r="BB60" s="190" t="s">
        <v>1481</v>
      </c>
      <c r="BC60" s="180" t="s">
        <v>14</v>
      </c>
      <c r="BD60" s="180" t="s">
        <v>14</v>
      </c>
      <c r="BE60" s="180" t="s">
        <v>14</v>
      </c>
      <c r="BF60" s="180" t="s">
        <v>14</v>
      </c>
      <c r="BG60" s="180" t="s">
        <v>707</v>
      </c>
      <c r="BH60" s="180" t="s">
        <v>707</v>
      </c>
      <c r="BI60" s="181">
        <v>43950</v>
      </c>
      <c r="BJ60" s="191" t="s">
        <v>6788</v>
      </c>
      <c r="BK60" s="191">
        <v>15</v>
      </c>
      <c r="BL60" s="191" t="s">
        <v>6786</v>
      </c>
      <c r="BM60" s="191" t="s">
        <v>19</v>
      </c>
      <c r="BN60" s="191">
        <v>3</v>
      </c>
      <c r="BO60" s="191" t="s">
        <v>6787</v>
      </c>
      <c r="BP60" s="188" t="s">
        <v>580</v>
      </c>
      <c r="BQ60" s="192">
        <v>44739</v>
      </c>
      <c r="BR60" s="190" t="s">
        <v>1591</v>
      </c>
      <c r="BS60" s="184" t="s">
        <v>14</v>
      </c>
      <c r="BT60" s="184" t="s">
        <v>1588</v>
      </c>
      <c r="BU60" s="184" t="s">
        <v>14</v>
      </c>
      <c r="BV60" s="184" t="s">
        <v>14</v>
      </c>
      <c r="BW60" s="184" t="s">
        <v>1590</v>
      </c>
      <c r="BX60" s="184" t="s">
        <v>1589</v>
      </c>
      <c r="BY60" s="181">
        <v>44015</v>
      </c>
      <c r="BZ60" s="191" t="s">
        <v>1593</v>
      </c>
      <c r="CA60" s="191" t="s">
        <v>14</v>
      </c>
      <c r="CB60" s="191" t="s">
        <v>1588</v>
      </c>
      <c r="CC60" s="191" t="s">
        <v>14</v>
      </c>
      <c r="CD60" s="191" t="s">
        <v>14</v>
      </c>
      <c r="CE60" s="191" t="s">
        <v>1592</v>
      </c>
      <c r="CF60" s="191" t="s">
        <v>1589</v>
      </c>
      <c r="CG60" s="192">
        <v>44015</v>
      </c>
      <c r="CH60" s="190" t="s">
        <v>9224</v>
      </c>
      <c r="CI60" s="191" t="e">
        <v>#N/A</v>
      </c>
      <c r="CJ60" s="191" t="e">
        <v>#N/A</v>
      </c>
      <c r="CK60" s="191" t="e">
        <v>#N/A</v>
      </c>
      <c r="CL60" s="191" t="e">
        <v>#N/A</v>
      </c>
      <c r="CM60" s="191" t="e">
        <v>#N/A</v>
      </c>
      <c r="CN60" s="191" t="e">
        <v>#N/A</v>
      </c>
      <c r="CO60" s="193" t="e">
        <v>#N/A</v>
      </c>
      <c r="CP60" s="191" t="s">
        <v>1480</v>
      </c>
      <c r="CQ60" s="184" t="s">
        <v>14</v>
      </c>
      <c r="CR60" s="184" t="s">
        <v>14</v>
      </c>
      <c r="CS60" s="184" t="s">
        <v>14</v>
      </c>
      <c r="CT60" s="184" t="s">
        <v>14</v>
      </c>
      <c r="CU60" s="184" t="s">
        <v>1479</v>
      </c>
      <c r="CV60" s="184" t="s">
        <v>1478</v>
      </c>
      <c r="CW60" s="181">
        <v>43950</v>
      </c>
      <c r="CX60" s="191" t="s">
        <v>3814</v>
      </c>
      <c r="CY60" s="188">
        <v>3210000</v>
      </c>
      <c r="CZ60" s="188" t="s">
        <v>3808</v>
      </c>
      <c r="DA60" s="188" t="s">
        <v>19</v>
      </c>
      <c r="DB60" s="188">
        <v>3</v>
      </c>
      <c r="DC60" s="188" t="s">
        <v>3815</v>
      </c>
      <c r="DD60" s="188" t="s">
        <v>3809</v>
      </c>
      <c r="DE60" s="194">
        <v>44664</v>
      </c>
      <c r="DF60" s="190" t="s">
        <v>3816</v>
      </c>
      <c r="DG60" s="180">
        <v>543000</v>
      </c>
      <c r="DH60" s="184" t="s">
        <v>3808</v>
      </c>
      <c r="DI60" s="184" t="s">
        <v>19</v>
      </c>
      <c r="DJ60" s="184">
        <v>3</v>
      </c>
      <c r="DK60" s="184" t="s">
        <v>3815</v>
      </c>
      <c r="DL60" s="184" t="s">
        <v>3809</v>
      </c>
      <c r="DM60" s="181">
        <v>44664</v>
      </c>
      <c r="DN60" s="191" t="s">
        <v>3817</v>
      </c>
      <c r="DO60" s="188">
        <v>3073000</v>
      </c>
      <c r="DP60" s="191" t="s">
        <v>3808</v>
      </c>
      <c r="DQ60" s="191" t="s">
        <v>19</v>
      </c>
      <c r="DR60" s="191">
        <v>3</v>
      </c>
      <c r="DS60" s="191" t="s">
        <v>3815</v>
      </c>
      <c r="DT60" s="191" t="s">
        <v>3809</v>
      </c>
      <c r="DU60" s="192">
        <v>44664</v>
      </c>
      <c r="DV60" s="190" t="s">
        <v>3818</v>
      </c>
      <c r="DW60" s="180">
        <v>1889000</v>
      </c>
      <c r="DX60" s="184" t="s">
        <v>3808</v>
      </c>
      <c r="DY60" s="184" t="s">
        <v>19</v>
      </c>
      <c r="DZ60" s="184">
        <v>3</v>
      </c>
      <c r="EA60" s="184" t="s">
        <v>3815</v>
      </c>
      <c r="EB60" s="184" t="s">
        <v>3809</v>
      </c>
      <c r="EC60" s="181">
        <v>44664</v>
      </c>
      <c r="ED60" s="191" t="s">
        <v>3819</v>
      </c>
      <c r="EE60" s="188">
        <v>1275000</v>
      </c>
      <c r="EF60" s="191" t="s">
        <v>3808</v>
      </c>
      <c r="EG60" s="191" t="s">
        <v>19</v>
      </c>
      <c r="EH60" s="191">
        <v>3</v>
      </c>
      <c r="EI60" s="191" t="s">
        <v>3815</v>
      </c>
      <c r="EJ60" s="191" t="s">
        <v>3809</v>
      </c>
      <c r="EK60" s="192">
        <v>44664</v>
      </c>
      <c r="EL60" s="190" t="s">
        <v>3820</v>
      </c>
      <c r="EM60" s="180">
        <v>46000</v>
      </c>
      <c r="EN60" s="184" t="s">
        <v>3808</v>
      </c>
      <c r="EO60" s="184" t="s">
        <v>19</v>
      </c>
      <c r="EP60" s="184">
        <v>3</v>
      </c>
      <c r="EQ60" s="184" t="s">
        <v>3815</v>
      </c>
      <c r="ER60" s="184" t="s">
        <v>3809</v>
      </c>
      <c r="ES60" s="181">
        <v>44664</v>
      </c>
      <c r="ET60" s="191" t="s">
        <v>6789</v>
      </c>
      <c r="EU60" s="191">
        <v>15</v>
      </c>
      <c r="EV60" s="191" t="s">
        <v>6786</v>
      </c>
      <c r="EW60" s="191" t="s">
        <v>19</v>
      </c>
      <c r="EX60" s="191">
        <v>3</v>
      </c>
      <c r="EY60" s="191" t="s">
        <v>6787</v>
      </c>
      <c r="EZ60" s="191" t="s">
        <v>580</v>
      </c>
      <c r="FA60" s="192">
        <v>44739</v>
      </c>
      <c r="FB60" s="190" t="s">
        <v>1477</v>
      </c>
      <c r="FC60" s="184">
        <v>3</v>
      </c>
      <c r="FD60" s="184" t="s">
        <v>1474</v>
      </c>
      <c r="FE60" s="184" t="s">
        <v>61</v>
      </c>
      <c r="FF60" s="184">
        <v>1</v>
      </c>
      <c r="FG60" s="184" t="s">
        <v>1476</v>
      </c>
      <c r="FH60" s="184" t="s">
        <v>1475</v>
      </c>
      <c r="FI60" s="181">
        <v>43950</v>
      </c>
      <c r="FJ60" s="190" t="s">
        <v>1483</v>
      </c>
      <c r="FK60" s="191" t="s">
        <v>14</v>
      </c>
      <c r="FL60" s="191" t="s">
        <v>14</v>
      </c>
      <c r="FM60" s="191" t="s">
        <v>14</v>
      </c>
      <c r="FN60" s="191" t="s">
        <v>14</v>
      </c>
      <c r="FO60" s="191" t="s">
        <v>1482</v>
      </c>
      <c r="FP60" s="188" t="s">
        <v>707</v>
      </c>
      <c r="FQ60" s="189">
        <v>43950</v>
      </c>
      <c r="FR60" s="190" t="s">
        <v>1484</v>
      </c>
      <c r="FS60" s="184" t="s">
        <v>14</v>
      </c>
      <c r="FT60" s="184" t="s">
        <v>14</v>
      </c>
      <c r="FU60" s="184" t="s">
        <v>14</v>
      </c>
      <c r="FV60" s="184" t="s">
        <v>14</v>
      </c>
      <c r="FW60" s="184" t="s">
        <v>1482</v>
      </c>
      <c r="FX60" s="184" t="s">
        <v>707</v>
      </c>
      <c r="FY60" s="181">
        <v>43950</v>
      </c>
      <c r="FZ60" s="191" t="s">
        <v>5219</v>
      </c>
      <c r="GA60" s="191">
        <v>1</v>
      </c>
      <c r="GB60" s="191" t="s">
        <v>3966</v>
      </c>
      <c r="GC60" s="191" t="s">
        <v>30</v>
      </c>
      <c r="GD60" s="191">
        <v>2</v>
      </c>
      <c r="GE60" s="191" t="s">
        <v>14</v>
      </c>
      <c r="GF60" s="191" t="s">
        <v>14</v>
      </c>
      <c r="GG60" s="192">
        <v>44696</v>
      </c>
      <c r="GH60" s="190" t="s">
        <v>5225</v>
      </c>
      <c r="GI60" s="184">
        <v>0</v>
      </c>
      <c r="GJ60" s="184" t="s">
        <v>3966</v>
      </c>
      <c r="GK60" s="184" t="s">
        <v>30</v>
      </c>
      <c r="GL60" s="184">
        <v>2</v>
      </c>
      <c r="GM60" s="184" t="s">
        <v>14</v>
      </c>
      <c r="GN60" s="184" t="s">
        <v>14</v>
      </c>
      <c r="GO60" s="181">
        <v>44696</v>
      </c>
      <c r="GP60" s="191" t="s">
        <v>5220</v>
      </c>
      <c r="GQ60" s="191">
        <v>1</v>
      </c>
      <c r="GR60" s="191" t="s">
        <v>3966</v>
      </c>
      <c r="GS60" s="191" t="s">
        <v>30</v>
      </c>
      <c r="GT60" s="191">
        <v>2</v>
      </c>
      <c r="GU60" s="191" t="s">
        <v>14</v>
      </c>
      <c r="GV60" s="191" t="s">
        <v>14</v>
      </c>
      <c r="GW60" s="192">
        <v>44696</v>
      </c>
      <c r="GX60" s="190" t="s">
        <v>5226</v>
      </c>
      <c r="GY60" s="184">
        <v>0</v>
      </c>
      <c r="GZ60" s="184" t="s">
        <v>3966</v>
      </c>
      <c r="HA60" s="184" t="s">
        <v>30</v>
      </c>
      <c r="HB60" s="184">
        <v>2</v>
      </c>
      <c r="HC60" s="184" t="s">
        <v>14</v>
      </c>
      <c r="HD60" s="184" t="s">
        <v>14</v>
      </c>
      <c r="HE60" s="181">
        <v>44696</v>
      </c>
      <c r="HF60" s="191" t="s">
        <v>5218</v>
      </c>
      <c r="HG60" s="191">
        <v>1</v>
      </c>
      <c r="HH60" s="191" t="s">
        <v>3966</v>
      </c>
      <c r="HI60" s="191" t="s">
        <v>30</v>
      </c>
      <c r="HJ60" s="191">
        <v>2</v>
      </c>
      <c r="HK60" s="191" t="s">
        <v>14</v>
      </c>
      <c r="HL60" s="191" t="s">
        <v>14</v>
      </c>
      <c r="HM60" s="192">
        <v>44696</v>
      </c>
      <c r="HN60" s="190" t="s">
        <v>5224</v>
      </c>
      <c r="HO60" s="184">
        <v>1</v>
      </c>
      <c r="HP60" s="184" t="s">
        <v>3966</v>
      </c>
      <c r="HQ60" s="184" t="s">
        <v>30</v>
      </c>
      <c r="HR60" s="184">
        <v>2</v>
      </c>
      <c r="HS60" s="184" t="s">
        <v>14</v>
      </c>
      <c r="HT60" s="184" t="s">
        <v>14</v>
      </c>
      <c r="HU60" s="181">
        <v>44696</v>
      </c>
      <c r="HV60" s="191" t="s">
        <v>5221</v>
      </c>
      <c r="HW60" s="191">
        <v>0</v>
      </c>
      <c r="HX60" s="191" t="s">
        <v>3966</v>
      </c>
      <c r="HY60" s="191" t="s">
        <v>30</v>
      </c>
      <c r="HZ60" s="191">
        <v>2</v>
      </c>
      <c r="IA60" s="191" t="s">
        <v>14</v>
      </c>
      <c r="IB60" s="191" t="s">
        <v>14</v>
      </c>
      <c r="IC60" s="192">
        <v>44696</v>
      </c>
      <c r="ID60" s="190" t="s">
        <v>5223</v>
      </c>
      <c r="IE60" s="184">
        <v>3</v>
      </c>
      <c r="IF60" s="184" t="s">
        <v>3966</v>
      </c>
      <c r="IG60" s="184" t="s">
        <v>30</v>
      </c>
      <c r="IH60" s="184">
        <v>2</v>
      </c>
      <c r="II60" s="184" t="s">
        <v>14</v>
      </c>
      <c r="IJ60" s="184" t="s">
        <v>14</v>
      </c>
      <c r="IK60" s="181">
        <v>44696</v>
      </c>
      <c r="IL60" s="191" t="s">
        <v>5222</v>
      </c>
      <c r="IM60" s="191">
        <v>3</v>
      </c>
      <c r="IN60" s="191" t="s">
        <v>3966</v>
      </c>
      <c r="IO60" s="191" t="s">
        <v>30</v>
      </c>
      <c r="IP60" s="191">
        <v>2</v>
      </c>
      <c r="IQ60" s="191" t="s">
        <v>14</v>
      </c>
      <c r="IR60" s="191" t="s">
        <v>14</v>
      </c>
      <c r="IS60" s="192">
        <v>44696</v>
      </c>
    </row>
    <row r="61" spans="1:253" s="285" customFormat="1" ht="13" customHeight="1" x14ac:dyDescent="0.25">
      <c r="A61" s="285" t="s">
        <v>163</v>
      </c>
      <c r="B61" s="285" t="s">
        <v>8639</v>
      </c>
      <c r="C61" s="285" t="s">
        <v>164</v>
      </c>
      <c r="D61" s="285" t="s">
        <v>165</v>
      </c>
      <c r="E61" s="285" t="s">
        <v>8209</v>
      </c>
      <c r="F61" s="285" t="s">
        <v>5662</v>
      </c>
      <c r="G61" s="179">
        <v>8200000</v>
      </c>
      <c r="H61" s="180" t="s">
        <v>5659</v>
      </c>
      <c r="I61" s="180" t="s">
        <v>61</v>
      </c>
      <c r="J61" s="180">
        <v>1</v>
      </c>
      <c r="K61" s="180" t="s">
        <v>5661</v>
      </c>
      <c r="L61" s="180" t="s">
        <v>5660</v>
      </c>
      <c r="M61" s="181">
        <v>44705</v>
      </c>
      <c r="N61" s="190" t="s">
        <v>5665</v>
      </c>
      <c r="O61" s="182">
        <v>1759540</v>
      </c>
      <c r="P61" s="182" t="s">
        <v>1639</v>
      </c>
      <c r="Q61" s="182" t="s">
        <v>61</v>
      </c>
      <c r="R61" s="182">
        <v>1</v>
      </c>
      <c r="S61" s="182" t="s">
        <v>5664</v>
      </c>
      <c r="T61" s="182" t="s">
        <v>5663</v>
      </c>
      <c r="U61" s="183">
        <v>44705</v>
      </c>
      <c r="V61" s="190" t="s">
        <v>5667</v>
      </c>
      <c r="W61" s="180">
        <v>8200000</v>
      </c>
      <c r="X61" s="180" t="s">
        <v>5659</v>
      </c>
      <c r="Y61" s="180" t="s">
        <v>61</v>
      </c>
      <c r="Z61" s="180">
        <v>1</v>
      </c>
      <c r="AA61" s="180" t="s">
        <v>5666</v>
      </c>
      <c r="AB61" s="180" t="s">
        <v>5660</v>
      </c>
      <c r="AC61" s="181">
        <v>44705</v>
      </c>
      <c r="AD61" s="190" t="s">
        <v>5669</v>
      </c>
      <c r="AE61" s="188">
        <v>1500000</v>
      </c>
      <c r="AF61" s="188" t="s">
        <v>5659</v>
      </c>
      <c r="AG61" s="188" t="s">
        <v>30</v>
      </c>
      <c r="AH61" s="188">
        <v>2</v>
      </c>
      <c r="AI61" s="188" t="s">
        <v>5668</v>
      </c>
      <c r="AJ61" s="188" t="s">
        <v>5660</v>
      </c>
      <c r="AK61" s="189">
        <v>44705</v>
      </c>
      <c r="AL61" s="190" t="s">
        <v>5673</v>
      </c>
      <c r="AM61" s="180">
        <v>1545000</v>
      </c>
      <c r="AN61" s="180" t="s">
        <v>5670</v>
      </c>
      <c r="AO61" s="180" t="s">
        <v>30</v>
      </c>
      <c r="AP61" s="180">
        <v>2</v>
      </c>
      <c r="AQ61" s="180" t="s">
        <v>5672</v>
      </c>
      <c r="AR61" s="180" t="s">
        <v>5671</v>
      </c>
      <c r="AS61" s="181">
        <v>44705</v>
      </c>
      <c r="AT61" s="191" t="s">
        <v>1162</v>
      </c>
      <c r="AU61" s="188" t="s">
        <v>14</v>
      </c>
      <c r="AV61" s="188" t="s">
        <v>14</v>
      </c>
      <c r="AW61" s="188" t="s">
        <v>14</v>
      </c>
      <c r="AX61" s="188" t="s">
        <v>14</v>
      </c>
      <c r="AY61" s="188" t="s">
        <v>1161</v>
      </c>
      <c r="AZ61" s="188" t="s">
        <v>14</v>
      </c>
      <c r="BA61" s="189">
        <v>43767</v>
      </c>
      <c r="BB61" s="190" t="s">
        <v>169</v>
      </c>
      <c r="BC61" s="180" t="s">
        <v>14</v>
      </c>
      <c r="BD61" s="180">
        <v>0</v>
      </c>
      <c r="BE61" s="180" t="s">
        <v>14</v>
      </c>
      <c r="BF61" s="180" t="s">
        <v>14</v>
      </c>
      <c r="BG61" s="180" t="s">
        <v>15</v>
      </c>
      <c r="BH61" s="180">
        <v>0</v>
      </c>
      <c r="BI61" s="181">
        <v>43503</v>
      </c>
      <c r="BJ61" s="191" t="s">
        <v>5677</v>
      </c>
      <c r="BK61" s="191">
        <v>925</v>
      </c>
      <c r="BL61" s="191" t="s">
        <v>5674</v>
      </c>
      <c r="BM61" s="191" t="s">
        <v>19</v>
      </c>
      <c r="BN61" s="191">
        <v>3</v>
      </c>
      <c r="BO61" s="191" t="s">
        <v>5676</v>
      </c>
      <c r="BP61" s="188" t="s">
        <v>5675</v>
      </c>
      <c r="BQ61" s="192">
        <v>44705</v>
      </c>
      <c r="BR61" s="190" t="s">
        <v>166</v>
      </c>
      <c r="BS61" s="184" t="s">
        <v>14</v>
      </c>
      <c r="BT61" s="184">
        <v>0</v>
      </c>
      <c r="BU61" s="184" t="s">
        <v>14</v>
      </c>
      <c r="BV61" s="184" t="s">
        <v>14</v>
      </c>
      <c r="BW61" s="184" t="s">
        <v>15</v>
      </c>
      <c r="BX61" s="184">
        <v>0</v>
      </c>
      <c r="BY61" s="181">
        <v>43503</v>
      </c>
      <c r="BZ61" s="191" t="s">
        <v>167</v>
      </c>
      <c r="CA61" s="191" t="s">
        <v>14</v>
      </c>
      <c r="CB61" s="191">
        <v>0</v>
      </c>
      <c r="CC61" s="191" t="s">
        <v>14</v>
      </c>
      <c r="CD61" s="191" t="s">
        <v>14</v>
      </c>
      <c r="CE61" s="191" t="s">
        <v>15</v>
      </c>
      <c r="CF61" s="191">
        <v>0</v>
      </c>
      <c r="CG61" s="192">
        <v>43503</v>
      </c>
      <c r="CH61" s="190" t="s">
        <v>9225</v>
      </c>
      <c r="CI61" s="191" t="e">
        <v>#N/A</v>
      </c>
      <c r="CJ61" s="191" t="e">
        <v>#N/A</v>
      </c>
      <c r="CK61" s="191" t="e">
        <v>#N/A</v>
      </c>
      <c r="CL61" s="191" t="e">
        <v>#N/A</v>
      </c>
      <c r="CM61" s="191" t="e">
        <v>#N/A</v>
      </c>
      <c r="CN61" s="191" t="e">
        <v>#N/A</v>
      </c>
      <c r="CO61" s="193" t="e">
        <v>#N/A</v>
      </c>
      <c r="CP61" s="191" t="s">
        <v>168</v>
      </c>
      <c r="CQ61" s="184" t="s">
        <v>14</v>
      </c>
      <c r="CR61" s="184">
        <v>0</v>
      </c>
      <c r="CS61" s="184" t="s">
        <v>14</v>
      </c>
      <c r="CT61" s="184" t="s">
        <v>14</v>
      </c>
      <c r="CU61" s="184" t="s">
        <v>15</v>
      </c>
      <c r="CV61" s="184">
        <v>0</v>
      </c>
      <c r="CW61" s="181">
        <v>43503</v>
      </c>
      <c r="CX61" s="191" t="s">
        <v>5680</v>
      </c>
      <c r="CY61" s="188">
        <v>800000</v>
      </c>
      <c r="CZ61" s="188" t="s">
        <v>4349</v>
      </c>
      <c r="DA61" s="188" t="s">
        <v>30</v>
      </c>
      <c r="DB61" s="188">
        <v>2</v>
      </c>
      <c r="DC61" s="188" t="s">
        <v>5679</v>
      </c>
      <c r="DD61" s="188" t="s">
        <v>5660</v>
      </c>
      <c r="DE61" s="194">
        <v>44705</v>
      </c>
      <c r="DF61" s="190" t="s">
        <v>5681</v>
      </c>
      <c r="DG61" s="180">
        <v>6700000</v>
      </c>
      <c r="DH61" s="184" t="s">
        <v>4349</v>
      </c>
      <c r="DI61" s="184" t="s">
        <v>30</v>
      </c>
      <c r="DJ61" s="184">
        <v>2</v>
      </c>
      <c r="DK61" s="184" t="s">
        <v>5679</v>
      </c>
      <c r="DL61" s="184" t="s">
        <v>5660</v>
      </c>
      <c r="DM61" s="181">
        <v>44705</v>
      </c>
      <c r="DN61" s="191" t="s">
        <v>5682</v>
      </c>
      <c r="DO61" s="188">
        <v>700000</v>
      </c>
      <c r="DP61" s="191" t="s">
        <v>4349</v>
      </c>
      <c r="DQ61" s="191" t="s">
        <v>30</v>
      </c>
      <c r="DR61" s="191">
        <v>2</v>
      </c>
      <c r="DS61" s="191" t="s">
        <v>5679</v>
      </c>
      <c r="DT61" s="191" t="s">
        <v>5660</v>
      </c>
      <c r="DU61" s="192">
        <v>44705</v>
      </c>
      <c r="DV61" s="190" t="s">
        <v>5683</v>
      </c>
      <c r="DW61" s="180">
        <v>792000</v>
      </c>
      <c r="DX61" s="184" t="s">
        <v>4349</v>
      </c>
      <c r="DY61" s="184" t="s">
        <v>30</v>
      </c>
      <c r="DZ61" s="184">
        <v>2</v>
      </c>
      <c r="EA61" s="184" t="s">
        <v>5679</v>
      </c>
      <c r="EB61" s="184" t="s">
        <v>5660</v>
      </c>
      <c r="EC61" s="181">
        <v>44705</v>
      </c>
      <c r="ED61" s="191" t="s">
        <v>5684</v>
      </c>
      <c r="EE61" s="188">
        <v>8000</v>
      </c>
      <c r="EF61" s="191" t="s">
        <v>4349</v>
      </c>
      <c r="EG61" s="191" t="s">
        <v>30</v>
      </c>
      <c r="EH61" s="191">
        <v>2</v>
      </c>
      <c r="EI61" s="191" t="s">
        <v>5679</v>
      </c>
      <c r="EJ61" s="191" t="s">
        <v>5660</v>
      </c>
      <c r="EK61" s="192">
        <v>44705</v>
      </c>
      <c r="EL61" s="190" t="s">
        <v>5685</v>
      </c>
      <c r="EM61" s="180">
        <v>0</v>
      </c>
      <c r="EN61" s="184" t="s">
        <v>4349</v>
      </c>
      <c r="EO61" s="184" t="s">
        <v>30</v>
      </c>
      <c r="EP61" s="184">
        <v>2</v>
      </c>
      <c r="EQ61" s="184" t="s">
        <v>5679</v>
      </c>
      <c r="ER61" s="184" t="s">
        <v>5660</v>
      </c>
      <c r="ES61" s="181">
        <v>44705</v>
      </c>
      <c r="ET61" s="191" t="s">
        <v>5678</v>
      </c>
      <c r="EU61" s="191">
        <v>925</v>
      </c>
      <c r="EV61" s="191" t="s">
        <v>5674</v>
      </c>
      <c r="EW61" s="191" t="s">
        <v>19</v>
      </c>
      <c r="EX61" s="191">
        <v>3</v>
      </c>
      <c r="EY61" s="191" t="s">
        <v>5676</v>
      </c>
      <c r="EZ61" s="191" t="s">
        <v>5675</v>
      </c>
      <c r="FA61" s="192">
        <v>44705</v>
      </c>
      <c r="FB61" s="190" t="s">
        <v>5687</v>
      </c>
      <c r="FC61" s="184">
        <v>5</v>
      </c>
      <c r="FD61" s="184" t="s">
        <v>4349</v>
      </c>
      <c r="FE61" s="184" t="s">
        <v>61</v>
      </c>
      <c r="FF61" s="184">
        <v>1</v>
      </c>
      <c r="FG61" s="184" t="s">
        <v>5686</v>
      </c>
      <c r="FH61" s="184" t="s">
        <v>5660</v>
      </c>
      <c r="FI61" s="181">
        <v>44705</v>
      </c>
      <c r="FJ61" s="190" t="s">
        <v>1597</v>
      </c>
      <c r="FK61" s="191">
        <v>198000</v>
      </c>
      <c r="FL61" s="191" t="s">
        <v>1594</v>
      </c>
      <c r="FM61" s="191" t="s">
        <v>19</v>
      </c>
      <c r="FN61" s="191">
        <v>3</v>
      </c>
      <c r="FO61" s="191" t="s">
        <v>1596</v>
      </c>
      <c r="FP61" s="188" t="s">
        <v>1595</v>
      </c>
      <c r="FQ61" s="189">
        <v>44015</v>
      </c>
      <c r="FR61" s="190" t="s">
        <v>1598</v>
      </c>
      <c r="FS61" s="184">
        <v>633000</v>
      </c>
      <c r="FT61" s="184" t="s">
        <v>1594</v>
      </c>
      <c r="FU61" s="184" t="s">
        <v>19</v>
      </c>
      <c r="FV61" s="184">
        <v>3</v>
      </c>
      <c r="FW61" s="184" t="s">
        <v>1596</v>
      </c>
      <c r="FX61" s="184" t="s">
        <v>1595</v>
      </c>
      <c r="FY61" s="181">
        <v>44015</v>
      </c>
      <c r="FZ61" s="191" t="s">
        <v>5228</v>
      </c>
      <c r="GA61" s="191">
        <v>1</v>
      </c>
      <c r="GB61" s="191" t="s">
        <v>3966</v>
      </c>
      <c r="GC61" s="191" t="s">
        <v>30</v>
      </c>
      <c r="GD61" s="191">
        <v>2</v>
      </c>
      <c r="GE61" s="191" t="s">
        <v>14</v>
      </c>
      <c r="GF61" s="191" t="s">
        <v>14</v>
      </c>
      <c r="GG61" s="192">
        <v>44696</v>
      </c>
      <c r="GH61" s="190" t="s">
        <v>5234</v>
      </c>
      <c r="GI61" s="184">
        <v>3</v>
      </c>
      <c r="GJ61" s="184" t="s">
        <v>3966</v>
      </c>
      <c r="GK61" s="184" t="s">
        <v>30</v>
      </c>
      <c r="GL61" s="184">
        <v>2</v>
      </c>
      <c r="GM61" s="184" t="s">
        <v>14</v>
      </c>
      <c r="GN61" s="184" t="s">
        <v>14</v>
      </c>
      <c r="GO61" s="181">
        <v>44696</v>
      </c>
      <c r="GP61" s="191" t="s">
        <v>5229</v>
      </c>
      <c r="GQ61" s="191">
        <v>2</v>
      </c>
      <c r="GR61" s="191" t="s">
        <v>3966</v>
      </c>
      <c r="GS61" s="191" t="s">
        <v>30</v>
      </c>
      <c r="GT61" s="191">
        <v>2</v>
      </c>
      <c r="GU61" s="191" t="s">
        <v>14</v>
      </c>
      <c r="GV61" s="191" t="s">
        <v>14</v>
      </c>
      <c r="GW61" s="192">
        <v>44696</v>
      </c>
      <c r="GX61" s="190" t="s">
        <v>5235</v>
      </c>
      <c r="GY61" s="184">
        <v>0</v>
      </c>
      <c r="GZ61" s="184" t="s">
        <v>3966</v>
      </c>
      <c r="HA61" s="184" t="s">
        <v>30</v>
      </c>
      <c r="HB61" s="184">
        <v>2</v>
      </c>
      <c r="HC61" s="184" t="s">
        <v>14</v>
      </c>
      <c r="HD61" s="184" t="s">
        <v>14</v>
      </c>
      <c r="HE61" s="181">
        <v>44696</v>
      </c>
      <c r="HF61" s="191" t="s">
        <v>5227</v>
      </c>
      <c r="HG61" s="191">
        <v>2</v>
      </c>
      <c r="HH61" s="191" t="s">
        <v>3966</v>
      </c>
      <c r="HI61" s="191" t="s">
        <v>30</v>
      </c>
      <c r="HJ61" s="191">
        <v>2</v>
      </c>
      <c r="HK61" s="191" t="s">
        <v>14</v>
      </c>
      <c r="HL61" s="191" t="s">
        <v>14</v>
      </c>
      <c r="HM61" s="192">
        <v>44696</v>
      </c>
      <c r="HN61" s="190" t="s">
        <v>5233</v>
      </c>
      <c r="HO61" s="184">
        <v>2</v>
      </c>
      <c r="HP61" s="184" t="s">
        <v>3966</v>
      </c>
      <c r="HQ61" s="184" t="s">
        <v>30</v>
      </c>
      <c r="HR61" s="184">
        <v>2</v>
      </c>
      <c r="HS61" s="184" t="s">
        <v>14</v>
      </c>
      <c r="HT61" s="184" t="s">
        <v>14</v>
      </c>
      <c r="HU61" s="181">
        <v>44696</v>
      </c>
      <c r="HV61" s="191" t="s">
        <v>5230</v>
      </c>
      <c r="HW61" s="191">
        <v>2</v>
      </c>
      <c r="HX61" s="191" t="s">
        <v>3966</v>
      </c>
      <c r="HY61" s="191" t="s">
        <v>30</v>
      </c>
      <c r="HZ61" s="191">
        <v>2</v>
      </c>
      <c r="IA61" s="191" t="s">
        <v>14</v>
      </c>
      <c r="IB61" s="191" t="s">
        <v>14</v>
      </c>
      <c r="IC61" s="192">
        <v>44696</v>
      </c>
      <c r="ID61" s="190" t="s">
        <v>5232</v>
      </c>
      <c r="IE61" s="184">
        <v>1</v>
      </c>
      <c r="IF61" s="184" t="s">
        <v>3966</v>
      </c>
      <c r="IG61" s="184" t="s">
        <v>30</v>
      </c>
      <c r="IH61" s="184">
        <v>2</v>
      </c>
      <c r="II61" s="184" t="s">
        <v>14</v>
      </c>
      <c r="IJ61" s="184" t="s">
        <v>14</v>
      </c>
      <c r="IK61" s="181">
        <v>44696</v>
      </c>
      <c r="IL61" s="191" t="s">
        <v>5231</v>
      </c>
      <c r="IM61" s="191">
        <v>1</v>
      </c>
      <c r="IN61" s="191" t="s">
        <v>3966</v>
      </c>
      <c r="IO61" s="191" t="s">
        <v>30</v>
      </c>
      <c r="IP61" s="191">
        <v>2</v>
      </c>
      <c r="IQ61" s="191" t="s">
        <v>14</v>
      </c>
      <c r="IR61" s="191" t="s">
        <v>14</v>
      </c>
      <c r="IS61" s="192">
        <v>44696</v>
      </c>
    </row>
    <row r="62" spans="1:253" s="285" customFormat="1" ht="13" customHeight="1" x14ac:dyDescent="0.25">
      <c r="A62" s="285" t="s">
        <v>170</v>
      </c>
      <c r="B62" s="285" t="s">
        <v>8646</v>
      </c>
      <c r="C62" s="285" t="s">
        <v>171</v>
      </c>
      <c r="D62" s="285" t="s">
        <v>165</v>
      </c>
      <c r="E62" s="285" t="s">
        <v>8209</v>
      </c>
      <c r="F62" s="285" t="s">
        <v>5688</v>
      </c>
      <c r="G62" s="179">
        <v>8200000</v>
      </c>
      <c r="H62" s="180" t="s">
        <v>5659</v>
      </c>
      <c r="I62" s="180" t="s">
        <v>61</v>
      </c>
      <c r="J62" s="180">
        <v>1</v>
      </c>
      <c r="K62" s="180" t="s">
        <v>5661</v>
      </c>
      <c r="L62" s="180" t="s">
        <v>5660</v>
      </c>
      <c r="M62" s="181">
        <v>44705</v>
      </c>
      <c r="N62" s="190" t="s">
        <v>5692</v>
      </c>
      <c r="O62" s="182">
        <v>1759540</v>
      </c>
      <c r="P62" s="182" t="s">
        <v>5689</v>
      </c>
      <c r="Q62" s="182" t="s">
        <v>61</v>
      </c>
      <c r="R62" s="182">
        <v>1</v>
      </c>
      <c r="S62" s="182" t="s">
        <v>5691</v>
      </c>
      <c r="T62" s="182" t="s">
        <v>5690</v>
      </c>
      <c r="U62" s="183">
        <v>44705</v>
      </c>
      <c r="V62" s="190" t="s">
        <v>5693</v>
      </c>
      <c r="W62" s="180">
        <v>8200000</v>
      </c>
      <c r="X62" s="180" t="s">
        <v>5659</v>
      </c>
      <c r="Y62" s="180" t="s">
        <v>30</v>
      </c>
      <c r="Z62" s="180">
        <v>2</v>
      </c>
      <c r="AA62" s="180" t="s">
        <v>5666</v>
      </c>
      <c r="AB62" s="180" t="s">
        <v>5660</v>
      </c>
      <c r="AC62" s="181">
        <v>44705</v>
      </c>
      <c r="AD62" s="190" t="s">
        <v>5697</v>
      </c>
      <c r="AE62" s="188">
        <v>679000</v>
      </c>
      <c r="AF62" s="188" t="s">
        <v>5694</v>
      </c>
      <c r="AG62" s="188" t="s">
        <v>30</v>
      </c>
      <c r="AH62" s="188">
        <v>2</v>
      </c>
      <c r="AI62" s="188" t="s">
        <v>5696</v>
      </c>
      <c r="AJ62" s="188" t="s">
        <v>5695</v>
      </c>
      <c r="AK62" s="189">
        <v>44705</v>
      </c>
      <c r="AL62" s="190" t="s">
        <v>5699</v>
      </c>
      <c r="AM62" s="180">
        <v>679000</v>
      </c>
      <c r="AN62" s="180" t="s">
        <v>5694</v>
      </c>
      <c r="AO62" s="180" t="s">
        <v>30</v>
      </c>
      <c r="AP62" s="180">
        <v>2</v>
      </c>
      <c r="AQ62" s="180" t="s">
        <v>5698</v>
      </c>
      <c r="AR62" s="180" t="s">
        <v>5695</v>
      </c>
      <c r="AS62" s="181">
        <v>44705</v>
      </c>
      <c r="AT62" s="191" t="s">
        <v>176</v>
      </c>
      <c r="AU62" s="188" t="s">
        <v>14</v>
      </c>
      <c r="AV62" s="188">
        <v>0</v>
      </c>
      <c r="AW62" s="188" t="s">
        <v>14</v>
      </c>
      <c r="AX62" s="188" t="s">
        <v>14</v>
      </c>
      <c r="AY62" s="188" t="s">
        <v>15</v>
      </c>
      <c r="AZ62" s="188">
        <v>0</v>
      </c>
      <c r="BA62" s="189">
        <v>43503</v>
      </c>
      <c r="BB62" s="190" t="s">
        <v>175</v>
      </c>
      <c r="BC62" s="180" t="s">
        <v>14</v>
      </c>
      <c r="BD62" s="180">
        <v>0</v>
      </c>
      <c r="BE62" s="180" t="s">
        <v>14</v>
      </c>
      <c r="BF62" s="180" t="s">
        <v>14</v>
      </c>
      <c r="BG62" s="180" t="s">
        <v>15</v>
      </c>
      <c r="BH62" s="180">
        <v>0</v>
      </c>
      <c r="BI62" s="181">
        <v>43503</v>
      </c>
      <c r="BJ62" s="191" t="s">
        <v>5703</v>
      </c>
      <c r="BK62" s="191">
        <v>892</v>
      </c>
      <c r="BL62" s="191" t="s">
        <v>5700</v>
      </c>
      <c r="BM62" s="191" t="s">
        <v>19</v>
      </c>
      <c r="BN62" s="191">
        <v>3</v>
      </c>
      <c r="BO62" s="191" t="s">
        <v>5702</v>
      </c>
      <c r="BP62" s="188" t="s">
        <v>5701</v>
      </c>
      <c r="BQ62" s="192">
        <v>44705</v>
      </c>
      <c r="BR62" s="190" t="s">
        <v>172</v>
      </c>
      <c r="BS62" s="184" t="s">
        <v>14</v>
      </c>
      <c r="BT62" s="184">
        <v>0</v>
      </c>
      <c r="BU62" s="184" t="s">
        <v>14</v>
      </c>
      <c r="BV62" s="184" t="s">
        <v>14</v>
      </c>
      <c r="BW62" s="184" t="s">
        <v>15</v>
      </c>
      <c r="BX62" s="184">
        <v>0</v>
      </c>
      <c r="BY62" s="181">
        <v>43503</v>
      </c>
      <c r="BZ62" s="191" t="s">
        <v>173</v>
      </c>
      <c r="CA62" s="191" t="s">
        <v>14</v>
      </c>
      <c r="CB62" s="191">
        <v>0</v>
      </c>
      <c r="CC62" s="191" t="s">
        <v>14</v>
      </c>
      <c r="CD62" s="191" t="s">
        <v>14</v>
      </c>
      <c r="CE62" s="191" t="s">
        <v>15</v>
      </c>
      <c r="CF62" s="191">
        <v>0</v>
      </c>
      <c r="CG62" s="192">
        <v>43503</v>
      </c>
      <c r="CH62" s="190" t="s">
        <v>9226</v>
      </c>
      <c r="CI62" s="191" t="e">
        <v>#N/A</v>
      </c>
      <c r="CJ62" s="191" t="e">
        <v>#N/A</v>
      </c>
      <c r="CK62" s="191" t="e">
        <v>#N/A</v>
      </c>
      <c r="CL62" s="191" t="e">
        <v>#N/A</v>
      </c>
      <c r="CM62" s="191" t="e">
        <v>#N/A</v>
      </c>
      <c r="CN62" s="191" t="e">
        <v>#N/A</v>
      </c>
      <c r="CO62" s="193" t="e">
        <v>#N/A</v>
      </c>
      <c r="CP62" s="191" t="s">
        <v>174</v>
      </c>
      <c r="CQ62" s="184" t="s">
        <v>14</v>
      </c>
      <c r="CR62" s="184">
        <v>0</v>
      </c>
      <c r="CS62" s="184" t="s">
        <v>14</v>
      </c>
      <c r="CT62" s="184" t="s">
        <v>14</v>
      </c>
      <c r="CU62" s="184" t="s">
        <v>15</v>
      </c>
      <c r="CV62" s="184">
        <v>0</v>
      </c>
      <c r="CW62" s="181">
        <v>43503</v>
      </c>
      <c r="CX62" s="191" t="s">
        <v>5708</v>
      </c>
      <c r="CY62" s="188">
        <v>275000</v>
      </c>
      <c r="CZ62" s="188" t="s">
        <v>5705</v>
      </c>
      <c r="DA62" s="188" t="s">
        <v>30</v>
      </c>
      <c r="DB62" s="188">
        <v>2</v>
      </c>
      <c r="DC62" s="188" t="s">
        <v>5707</v>
      </c>
      <c r="DD62" s="188" t="s">
        <v>5706</v>
      </c>
      <c r="DE62" s="194">
        <v>44705</v>
      </c>
      <c r="DF62" s="190" t="s">
        <v>5709</v>
      </c>
      <c r="DG62" s="180">
        <v>7521000</v>
      </c>
      <c r="DH62" s="184" t="s">
        <v>5705</v>
      </c>
      <c r="DI62" s="184" t="s">
        <v>30</v>
      </c>
      <c r="DJ62" s="184">
        <v>2</v>
      </c>
      <c r="DK62" s="184" t="s">
        <v>5707</v>
      </c>
      <c r="DL62" s="184" t="s">
        <v>5706</v>
      </c>
      <c r="DM62" s="181">
        <v>44705</v>
      </c>
      <c r="DN62" s="191" t="s">
        <v>5710</v>
      </c>
      <c r="DO62" s="188">
        <v>404000</v>
      </c>
      <c r="DP62" s="191" t="s">
        <v>5705</v>
      </c>
      <c r="DQ62" s="191" t="s">
        <v>30</v>
      </c>
      <c r="DR62" s="191">
        <v>2</v>
      </c>
      <c r="DS62" s="191" t="s">
        <v>5707</v>
      </c>
      <c r="DT62" s="191" t="s">
        <v>5706</v>
      </c>
      <c r="DU62" s="192">
        <v>44705</v>
      </c>
      <c r="DV62" s="190" t="s">
        <v>5711</v>
      </c>
      <c r="DW62" s="180">
        <v>271000</v>
      </c>
      <c r="DX62" s="184" t="s">
        <v>5705</v>
      </c>
      <c r="DY62" s="184" t="s">
        <v>30</v>
      </c>
      <c r="DZ62" s="184">
        <v>2</v>
      </c>
      <c r="EA62" s="184" t="s">
        <v>5707</v>
      </c>
      <c r="EB62" s="184" t="s">
        <v>5706</v>
      </c>
      <c r="EC62" s="181">
        <v>44705</v>
      </c>
      <c r="ED62" s="191" t="s">
        <v>5712</v>
      </c>
      <c r="EE62" s="188">
        <v>4000</v>
      </c>
      <c r="EF62" s="191" t="s">
        <v>5705</v>
      </c>
      <c r="EG62" s="191" t="s">
        <v>30</v>
      </c>
      <c r="EH62" s="191">
        <v>2</v>
      </c>
      <c r="EI62" s="191" t="s">
        <v>5707</v>
      </c>
      <c r="EJ62" s="191" t="s">
        <v>5706</v>
      </c>
      <c r="EK62" s="192">
        <v>44705</v>
      </c>
      <c r="EL62" s="190" t="s">
        <v>5713</v>
      </c>
      <c r="EM62" s="180">
        <v>0</v>
      </c>
      <c r="EN62" s="184" t="s">
        <v>5705</v>
      </c>
      <c r="EO62" s="184" t="s">
        <v>30</v>
      </c>
      <c r="EP62" s="184">
        <v>2</v>
      </c>
      <c r="EQ62" s="184" t="s">
        <v>5707</v>
      </c>
      <c r="ER62" s="184" t="s">
        <v>5706</v>
      </c>
      <c r="ES62" s="181">
        <v>44705</v>
      </c>
      <c r="ET62" s="191" t="s">
        <v>5704</v>
      </c>
      <c r="EU62" s="191">
        <v>925</v>
      </c>
      <c r="EV62" s="191" t="s">
        <v>5674</v>
      </c>
      <c r="EW62" s="191" t="s">
        <v>19</v>
      </c>
      <c r="EX62" s="191">
        <v>3</v>
      </c>
      <c r="EY62" s="191" t="s">
        <v>5676</v>
      </c>
      <c r="EZ62" s="191" t="s">
        <v>5675</v>
      </c>
      <c r="FA62" s="192">
        <v>44705</v>
      </c>
      <c r="FB62" s="190" t="s">
        <v>5714</v>
      </c>
      <c r="FC62" s="184">
        <v>5</v>
      </c>
      <c r="FD62" s="184" t="s">
        <v>4349</v>
      </c>
      <c r="FE62" s="184" t="s">
        <v>30</v>
      </c>
      <c r="FF62" s="184">
        <v>2</v>
      </c>
      <c r="FG62" s="184" t="s">
        <v>5686</v>
      </c>
      <c r="FH62" s="184" t="s">
        <v>5660</v>
      </c>
      <c r="FI62" s="181">
        <v>44705</v>
      </c>
      <c r="FJ62" s="190" t="s">
        <v>1600</v>
      </c>
      <c r="FK62" s="191">
        <v>79000</v>
      </c>
      <c r="FL62" s="191" t="s">
        <v>1594</v>
      </c>
      <c r="FM62" s="191" t="s">
        <v>19</v>
      </c>
      <c r="FN62" s="191">
        <v>3</v>
      </c>
      <c r="FO62" s="191" t="s">
        <v>1599</v>
      </c>
      <c r="FP62" s="188" t="s">
        <v>1595</v>
      </c>
      <c r="FQ62" s="189">
        <v>44015</v>
      </c>
      <c r="FR62" s="190" t="s">
        <v>1601</v>
      </c>
      <c r="FS62" s="184">
        <v>229000</v>
      </c>
      <c r="FT62" s="184" t="s">
        <v>1594</v>
      </c>
      <c r="FU62" s="184" t="s">
        <v>19</v>
      </c>
      <c r="FV62" s="184">
        <v>3</v>
      </c>
      <c r="FW62" s="184" t="s">
        <v>1599</v>
      </c>
      <c r="FX62" s="184" t="s">
        <v>1595</v>
      </c>
      <c r="FY62" s="181">
        <v>44015</v>
      </c>
      <c r="FZ62" s="191" t="s">
        <v>5237</v>
      </c>
      <c r="GA62" s="191">
        <v>1</v>
      </c>
      <c r="GB62" s="191" t="s">
        <v>3966</v>
      </c>
      <c r="GC62" s="191" t="s">
        <v>30</v>
      </c>
      <c r="GD62" s="191">
        <v>2</v>
      </c>
      <c r="GE62" s="191" t="s">
        <v>14</v>
      </c>
      <c r="GF62" s="191" t="s">
        <v>14</v>
      </c>
      <c r="GG62" s="192">
        <v>44696</v>
      </c>
      <c r="GH62" s="190" t="s">
        <v>5243</v>
      </c>
      <c r="GI62" s="184">
        <v>3</v>
      </c>
      <c r="GJ62" s="184" t="s">
        <v>3966</v>
      </c>
      <c r="GK62" s="184" t="s">
        <v>30</v>
      </c>
      <c r="GL62" s="184">
        <v>2</v>
      </c>
      <c r="GM62" s="184" t="s">
        <v>14</v>
      </c>
      <c r="GN62" s="184" t="s">
        <v>14</v>
      </c>
      <c r="GO62" s="181">
        <v>44696</v>
      </c>
      <c r="GP62" s="191" t="s">
        <v>5238</v>
      </c>
      <c r="GQ62" s="191">
        <v>2</v>
      </c>
      <c r="GR62" s="191" t="s">
        <v>3966</v>
      </c>
      <c r="GS62" s="191" t="s">
        <v>30</v>
      </c>
      <c r="GT62" s="191">
        <v>2</v>
      </c>
      <c r="GU62" s="191" t="s">
        <v>14</v>
      </c>
      <c r="GV62" s="191" t="s">
        <v>14</v>
      </c>
      <c r="GW62" s="192">
        <v>44696</v>
      </c>
      <c r="GX62" s="190" t="s">
        <v>5244</v>
      </c>
      <c r="GY62" s="184">
        <v>0</v>
      </c>
      <c r="GZ62" s="184" t="s">
        <v>3966</v>
      </c>
      <c r="HA62" s="184" t="s">
        <v>30</v>
      </c>
      <c r="HB62" s="184">
        <v>2</v>
      </c>
      <c r="HC62" s="184" t="s">
        <v>14</v>
      </c>
      <c r="HD62" s="184" t="s">
        <v>14</v>
      </c>
      <c r="HE62" s="181">
        <v>44696</v>
      </c>
      <c r="HF62" s="191" t="s">
        <v>5236</v>
      </c>
      <c r="HG62" s="191">
        <v>2</v>
      </c>
      <c r="HH62" s="191" t="s">
        <v>3966</v>
      </c>
      <c r="HI62" s="191" t="s">
        <v>30</v>
      </c>
      <c r="HJ62" s="191">
        <v>2</v>
      </c>
      <c r="HK62" s="191" t="s">
        <v>14</v>
      </c>
      <c r="HL62" s="191" t="s">
        <v>14</v>
      </c>
      <c r="HM62" s="192">
        <v>44696</v>
      </c>
      <c r="HN62" s="190" t="s">
        <v>5242</v>
      </c>
      <c r="HO62" s="184">
        <v>2</v>
      </c>
      <c r="HP62" s="184" t="s">
        <v>3966</v>
      </c>
      <c r="HQ62" s="184" t="s">
        <v>30</v>
      </c>
      <c r="HR62" s="184">
        <v>2</v>
      </c>
      <c r="HS62" s="184" t="s">
        <v>14</v>
      </c>
      <c r="HT62" s="184" t="s">
        <v>14</v>
      </c>
      <c r="HU62" s="181">
        <v>44696</v>
      </c>
      <c r="HV62" s="191" t="s">
        <v>5239</v>
      </c>
      <c r="HW62" s="191">
        <v>2</v>
      </c>
      <c r="HX62" s="191" t="s">
        <v>3966</v>
      </c>
      <c r="HY62" s="191" t="s">
        <v>30</v>
      </c>
      <c r="HZ62" s="191">
        <v>2</v>
      </c>
      <c r="IA62" s="191" t="s">
        <v>14</v>
      </c>
      <c r="IB62" s="191" t="s">
        <v>14</v>
      </c>
      <c r="IC62" s="192">
        <v>44696</v>
      </c>
      <c r="ID62" s="190" t="s">
        <v>5241</v>
      </c>
      <c r="IE62" s="184">
        <v>1</v>
      </c>
      <c r="IF62" s="184" t="s">
        <v>3966</v>
      </c>
      <c r="IG62" s="184" t="s">
        <v>30</v>
      </c>
      <c r="IH62" s="184">
        <v>2</v>
      </c>
      <c r="II62" s="184" t="s">
        <v>14</v>
      </c>
      <c r="IJ62" s="184" t="s">
        <v>14</v>
      </c>
      <c r="IK62" s="181">
        <v>44696</v>
      </c>
      <c r="IL62" s="191" t="s">
        <v>5240</v>
      </c>
      <c r="IM62" s="191">
        <v>1</v>
      </c>
      <c r="IN62" s="191" t="s">
        <v>3966</v>
      </c>
      <c r="IO62" s="191" t="s">
        <v>30</v>
      </c>
      <c r="IP62" s="191">
        <v>2</v>
      </c>
      <c r="IQ62" s="191" t="s">
        <v>14</v>
      </c>
      <c r="IR62" s="191" t="s">
        <v>14</v>
      </c>
      <c r="IS62" s="192">
        <v>44696</v>
      </c>
    </row>
    <row r="63" spans="1:253" s="285" customFormat="1" ht="13" customHeight="1" x14ac:dyDescent="0.25">
      <c r="A63" s="285" t="s">
        <v>6130</v>
      </c>
      <c r="B63" s="285" t="s">
        <v>8781</v>
      </c>
      <c r="C63" s="285" t="s">
        <v>6131</v>
      </c>
      <c r="D63" s="285" t="s">
        <v>6132</v>
      </c>
      <c r="E63" s="285" t="s">
        <v>8214</v>
      </c>
      <c r="F63" s="285" t="s">
        <v>6136</v>
      </c>
      <c r="G63" s="179">
        <v>22156000</v>
      </c>
      <c r="H63" s="180" t="s">
        <v>6133</v>
      </c>
      <c r="I63" s="180" t="s">
        <v>61</v>
      </c>
      <c r="J63" s="180">
        <v>1</v>
      </c>
      <c r="K63" s="180" t="s">
        <v>6135</v>
      </c>
      <c r="L63" s="180" t="s">
        <v>6134</v>
      </c>
      <c r="M63" s="181">
        <v>44732</v>
      </c>
      <c r="N63" s="190" t="s">
        <v>6140</v>
      </c>
      <c r="O63" s="182">
        <v>62705</v>
      </c>
      <c r="P63" s="182" t="s">
        <v>6137</v>
      </c>
      <c r="Q63" s="182" t="s">
        <v>61</v>
      </c>
      <c r="R63" s="182">
        <v>1</v>
      </c>
      <c r="S63" s="182" t="s">
        <v>6139</v>
      </c>
      <c r="T63" s="182" t="s">
        <v>6138</v>
      </c>
      <c r="U63" s="183">
        <v>44732</v>
      </c>
      <c r="V63" s="190" t="s">
        <v>6142</v>
      </c>
      <c r="W63" s="180">
        <v>22156000</v>
      </c>
      <c r="X63" s="180" t="s">
        <v>6133</v>
      </c>
      <c r="Y63" s="180" t="s">
        <v>61</v>
      </c>
      <c r="Z63" s="180">
        <v>1</v>
      </c>
      <c r="AA63" s="180" t="s">
        <v>6141</v>
      </c>
      <c r="AB63" s="180" t="s">
        <v>6134</v>
      </c>
      <c r="AC63" s="181">
        <v>44732</v>
      </c>
      <c r="AD63" s="190" t="s">
        <v>6144</v>
      </c>
      <c r="AE63" s="188">
        <v>22156000</v>
      </c>
      <c r="AF63" s="188" t="s">
        <v>6133</v>
      </c>
      <c r="AG63" s="188" t="s">
        <v>61</v>
      </c>
      <c r="AH63" s="188">
        <v>1</v>
      </c>
      <c r="AI63" s="188" t="s">
        <v>6143</v>
      </c>
      <c r="AJ63" s="188" t="s">
        <v>6134</v>
      </c>
      <c r="AK63" s="189">
        <v>44732</v>
      </c>
      <c r="AL63" s="190" t="s">
        <v>6148</v>
      </c>
      <c r="AM63" s="180">
        <v>0</v>
      </c>
      <c r="AN63" s="180" t="s">
        <v>6145</v>
      </c>
      <c r="AO63" s="180" t="s">
        <v>19</v>
      </c>
      <c r="AP63" s="180">
        <v>3</v>
      </c>
      <c r="AQ63" s="180" t="s">
        <v>6147</v>
      </c>
      <c r="AR63" s="180" t="s">
        <v>6146</v>
      </c>
      <c r="AS63" s="181">
        <v>44732</v>
      </c>
      <c r="AT63" s="191" t="s">
        <v>6151</v>
      </c>
      <c r="AU63" s="188">
        <v>184</v>
      </c>
      <c r="AV63" s="188" t="s">
        <v>6149</v>
      </c>
      <c r="AW63" s="188" t="s">
        <v>30</v>
      </c>
      <c r="AX63" s="188">
        <v>2</v>
      </c>
      <c r="AY63" s="188" t="s">
        <v>6150</v>
      </c>
      <c r="AZ63" s="188" t="s">
        <v>1636</v>
      </c>
      <c r="BA63" s="189">
        <v>44732</v>
      </c>
      <c r="BB63" s="190" t="s">
        <v>9227</v>
      </c>
      <c r="BC63" s="180" t="e">
        <v>#N/A</v>
      </c>
      <c r="BD63" s="180" t="e">
        <v>#N/A</v>
      </c>
      <c r="BE63" s="180" t="e">
        <v>#N/A</v>
      </c>
      <c r="BF63" s="180" t="e">
        <v>#N/A</v>
      </c>
      <c r="BG63" s="180" t="e">
        <v>#N/A</v>
      </c>
      <c r="BH63" s="180" t="e">
        <v>#N/A</v>
      </c>
      <c r="BI63" s="181" t="e">
        <v>#N/A</v>
      </c>
      <c r="BJ63" s="191" t="s">
        <v>6153</v>
      </c>
      <c r="BK63" s="191">
        <v>8</v>
      </c>
      <c r="BL63" s="191" t="s">
        <v>6149</v>
      </c>
      <c r="BM63" s="191" t="s">
        <v>30</v>
      </c>
      <c r="BN63" s="191">
        <v>2</v>
      </c>
      <c r="BO63" s="191" t="s">
        <v>6152</v>
      </c>
      <c r="BP63" s="188" t="s">
        <v>1636</v>
      </c>
      <c r="BQ63" s="192">
        <v>44732</v>
      </c>
      <c r="BR63" s="190" t="s">
        <v>9228</v>
      </c>
      <c r="BS63" s="184" t="e">
        <v>#N/A</v>
      </c>
      <c r="BT63" s="184" t="e">
        <v>#N/A</v>
      </c>
      <c r="BU63" s="184" t="e">
        <v>#N/A</v>
      </c>
      <c r="BV63" s="184" t="e">
        <v>#N/A</v>
      </c>
      <c r="BW63" s="184" t="e">
        <v>#N/A</v>
      </c>
      <c r="BX63" s="184" t="e">
        <v>#N/A</v>
      </c>
      <c r="BY63" s="181" t="e">
        <v>#N/A</v>
      </c>
      <c r="BZ63" s="191" t="s">
        <v>9229</v>
      </c>
      <c r="CA63" s="191" t="e">
        <v>#N/A</v>
      </c>
      <c r="CB63" s="191" t="e">
        <v>#N/A</v>
      </c>
      <c r="CC63" s="191" t="e">
        <v>#N/A</v>
      </c>
      <c r="CD63" s="191" t="e">
        <v>#N/A</v>
      </c>
      <c r="CE63" s="191" t="e">
        <v>#N/A</v>
      </c>
      <c r="CF63" s="191" t="e">
        <v>#N/A</v>
      </c>
      <c r="CG63" s="192" t="e">
        <v>#N/A</v>
      </c>
      <c r="CH63" s="190" t="s">
        <v>9230</v>
      </c>
      <c r="CI63" s="191" t="e">
        <v>#N/A</v>
      </c>
      <c r="CJ63" s="191" t="e">
        <v>#N/A</v>
      </c>
      <c r="CK63" s="191" t="e">
        <v>#N/A</v>
      </c>
      <c r="CL63" s="191" t="e">
        <v>#N/A</v>
      </c>
      <c r="CM63" s="191" t="e">
        <v>#N/A</v>
      </c>
      <c r="CN63" s="191" t="e">
        <v>#N/A</v>
      </c>
      <c r="CO63" s="193" t="e">
        <v>#N/A</v>
      </c>
      <c r="CP63" s="191" t="s">
        <v>9231</v>
      </c>
      <c r="CQ63" s="184" t="e">
        <v>#N/A</v>
      </c>
      <c r="CR63" s="184" t="e">
        <v>#N/A</v>
      </c>
      <c r="CS63" s="184" t="e">
        <v>#N/A</v>
      </c>
      <c r="CT63" s="184" t="e">
        <v>#N/A</v>
      </c>
      <c r="CU63" s="184" t="e">
        <v>#N/A</v>
      </c>
      <c r="CV63" s="184" t="e">
        <v>#N/A</v>
      </c>
      <c r="CW63" s="181" t="e">
        <v>#N/A</v>
      </c>
      <c r="CX63" s="191" t="s">
        <v>6157</v>
      </c>
      <c r="CY63" s="188">
        <v>5700000</v>
      </c>
      <c r="CZ63" s="188" t="s">
        <v>6155</v>
      </c>
      <c r="DA63" s="188" t="s">
        <v>30</v>
      </c>
      <c r="DB63" s="188">
        <v>2</v>
      </c>
      <c r="DC63" s="188" t="s">
        <v>6164</v>
      </c>
      <c r="DD63" s="188" t="s">
        <v>6156</v>
      </c>
      <c r="DE63" s="194">
        <v>44732</v>
      </c>
      <c r="DF63" s="190" t="s">
        <v>6161</v>
      </c>
      <c r="DG63" s="180">
        <v>0</v>
      </c>
      <c r="DH63" s="184" t="s">
        <v>6158</v>
      </c>
      <c r="DI63" s="184" t="s">
        <v>30</v>
      </c>
      <c r="DJ63" s="184">
        <v>2</v>
      </c>
      <c r="DK63" s="184" t="s">
        <v>6160</v>
      </c>
      <c r="DL63" s="184" t="s">
        <v>6159</v>
      </c>
      <c r="DM63" s="181">
        <v>44732</v>
      </c>
      <c r="DN63" s="191" t="s">
        <v>6163</v>
      </c>
      <c r="DO63" s="188">
        <v>16456000</v>
      </c>
      <c r="DP63" s="191" t="s">
        <v>6158</v>
      </c>
      <c r="DQ63" s="191" t="s">
        <v>30</v>
      </c>
      <c r="DR63" s="191">
        <v>2</v>
      </c>
      <c r="DS63" s="191" t="s">
        <v>6162</v>
      </c>
      <c r="DT63" s="191" t="s">
        <v>6159</v>
      </c>
      <c r="DU63" s="192">
        <v>44732</v>
      </c>
      <c r="DV63" s="190" t="s">
        <v>6165</v>
      </c>
      <c r="DW63" s="180">
        <v>4000000</v>
      </c>
      <c r="DX63" s="184" t="s">
        <v>6155</v>
      </c>
      <c r="DY63" s="184" t="s">
        <v>30</v>
      </c>
      <c r="DZ63" s="184">
        <v>2</v>
      </c>
      <c r="EA63" s="184" t="s">
        <v>6164</v>
      </c>
      <c r="EB63" s="184" t="s">
        <v>6156</v>
      </c>
      <c r="EC63" s="181">
        <v>44732</v>
      </c>
      <c r="ED63" s="191" t="s">
        <v>6167</v>
      </c>
      <c r="EE63" s="188">
        <v>1644000</v>
      </c>
      <c r="EF63" s="191" t="s">
        <v>6155</v>
      </c>
      <c r="EG63" s="191" t="s">
        <v>30</v>
      </c>
      <c r="EH63" s="191">
        <v>2</v>
      </c>
      <c r="EI63" s="191" t="s">
        <v>6166</v>
      </c>
      <c r="EJ63" s="191" t="s">
        <v>6156</v>
      </c>
      <c r="EK63" s="192">
        <v>44732</v>
      </c>
      <c r="EL63" s="190" t="s">
        <v>6169</v>
      </c>
      <c r="EM63" s="180">
        <v>56000</v>
      </c>
      <c r="EN63" s="184" t="s">
        <v>6155</v>
      </c>
      <c r="EO63" s="184" t="s">
        <v>30</v>
      </c>
      <c r="EP63" s="184">
        <v>2</v>
      </c>
      <c r="EQ63" s="184" t="s">
        <v>6168</v>
      </c>
      <c r="ER63" s="184" t="s">
        <v>6156</v>
      </c>
      <c r="ES63" s="181">
        <v>44732</v>
      </c>
      <c r="ET63" s="191" t="s">
        <v>6154</v>
      </c>
      <c r="EU63" s="191">
        <v>8</v>
      </c>
      <c r="EV63" s="191" t="s">
        <v>6149</v>
      </c>
      <c r="EW63" s="191" t="s">
        <v>30</v>
      </c>
      <c r="EX63" s="191">
        <v>2</v>
      </c>
      <c r="EY63" s="191" t="s">
        <v>6152</v>
      </c>
      <c r="EZ63" s="191" t="s">
        <v>1636</v>
      </c>
      <c r="FA63" s="192">
        <v>44732</v>
      </c>
      <c r="FB63" s="190" t="s">
        <v>6171</v>
      </c>
      <c r="FC63" s="184">
        <v>1</v>
      </c>
      <c r="FD63" s="184" t="s">
        <v>6155</v>
      </c>
      <c r="FE63" s="184" t="s">
        <v>61</v>
      </c>
      <c r="FF63" s="184">
        <v>1</v>
      </c>
      <c r="FG63" s="184" t="s">
        <v>6170</v>
      </c>
      <c r="FH63" s="184" t="s">
        <v>6156</v>
      </c>
      <c r="FI63" s="181">
        <v>44732</v>
      </c>
      <c r="FJ63" s="190" t="s">
        <v>9232</v>
      </c>
      <c r="FK63" s="191" t="e">
        <v>#N/A</v>
      </c>
      <c r="FL63" s="191" t="e">
        <v>#N/A</v>
      </c>
      <c r="FM63" s="191" t="e">
        <v>#N/A</v>
      </c>
      <c r="FN63" s="191" t="e">
        <v>#N/A</v>
      </c>
      <c r="FO63" s="191" t="e">
        <v>#N/A</v>
      </c>
      <c r="FP63" s="188" t="e">
        <v>#N/A</v>
      </c>
      <c r="FQ63" s="189" t="e">
        <v>#N/A</v>
      </c>
      <c r="FR63" s="190" t="s">
        <v>9233</v>
      </c>
      <c r="FS63" s="184" t="e">
        <v>#N/A</v>
      </c>
      <c r="FT63" s="184" t="e">
        <v>#N/A</v>
      </c>
      <c r="FU63" s="184" t="e">
        <v>#N/A</v>
      </c>
      <c r="FV63" s="184" t="e">
        <v>#N/A</v>
      </c>
      <c r="FW63" s="184" t="e">
        <v>#N/A</v>
      </c>
      <c r="FX63" s="184" t="e">
        <v>#N/A</v>
      </c>
      <c r="FY63" s="181" t="e">
        <v>#N/A</v>
      </c>
      <c r="FZ63" s="191" t="s">
        <v>6199</v>
      </c>
      <c r="GA63" s="191">
        <v>0</v>
      </c>
      <c r="GB63" s="191" t="s">
        <v>3966</v>
      </c>
      <c r="GC63" s="191" t="s">
        <v>30</v>
      </c>
      <c r="GD63" s="191">
        <v>2</v>
      </c>
      <c r="GE63" s="191" t="s">
        <v>14</v>
      </c>
      <c r="GF63" s="191" t="s">
        <v>14</v>
      </c>
      <c r="GG63" s="192">
        <v>44733</v>
      </c>
      <c r="GH63" s="190" t="s">
        <v>6205</v>
      </c>
      <c r="GI63" s="184">
        <v>0</v>
      </c>
      <c r="GJ63" s="184" t="s">
        <v>3966</v>
      </c>
      <c r="GK63" s="184" t="s">
        <v>30</v>
      </c>
      <c r="GL63" s="184">
        <v>2</v>
      </c>
      <c r="GM63" s="184" t="s">
        <v>14</v>
      </c>
      <c r="GN63" s="184" t="s">
        <v>14</v>
      </c>
      <c r="GO63" s="181">
        <v>44733</v>
      </c>
      <c r="GP63" s="191" t="s">
        <v>6200</v>
      </c>
      <c r="GQ63" s="191">
        <v>0</v>
      </c>
      <c r="GR63" s="191" t="s">
        <v>3966</v>
      </c>
      <c r="GS63" s="191" t="s">
        <v>30</v>
      </c>
      <c r="GT63" s="191">
        <v>2</v>
      </c>
      <c r="GU63" s="191" t="s">
        <v>14</v>
      </c>
      <c r="GV63" s="191" t="s">
        <v>14</v>
      </c>
      <c r="GW63" s="192">
        <v>44733</v>
      </c>
      <c r="GX63" s="190" t="s">
        <v>6206</v>
      </c>
      <c r="GY63" s="184">
        <v>0</v>
      </c>
      <c r="GZ63" s="184" t="s">
        <v>3966</v>
      </c>
      <c r="HA63" s="184" t="s">
        <v>30</v>
      </c>
      <c r="HB63" s="184">
        <v>2</v>
      </c>
      <c r="HC63" s="184" t="s">
        <v>14</v>
      </c>
      <c r="HD63" s="184" t="s">
        <v>14</v>
      </c>
      <c r="HE63" s="181">
        <v>44733</v>
      </c>
      <c r="HF63" s="191" t="s">
        <v>6198</v>
      </c>
      <c r="HG63" s="191">
        <v>0</v>
      </c>
      <c r="HH63" s="191" t="s">
        <v>3966</v>
      </c>
      <c r="HI63" s="191" t="s">
        <v>30</v>
      </c>
      <c r="HJ63" s="191">
        <v>2</v>
      </c>
      <c r="HK63" s="191" t="s">
        <v>14</v>
      </c>
      <c r="HL63" s="191" t="s">
        <v>14</v>
      </c>
      <c r="HM63" s="192">
        <v>44733</v>
      </c>
      <c r="HN63" s="190" t="s">
        <v>6204</v>
      </c>
      <c r="HO63" s="184">
        <v>0</v>
      </c>
      <c r="HP63" s="184" t="s">
        <v>3966</v>
      </c>
      <c r="HQ63" s="184" t="s">
        <v>30</v>
      </c>
      <c r="HR63" s="184">
        <v>2</v>
      </c>
      <c r="HS63" s="184" t="s">
        <v>14</v>
      </c>
      <c r="HT63" s="184" t="s">
        <v>14</v>
      </c>
      <c r="HU63" s="181">
        <v>44733</v>
      </c>
      <c r="HV63" s="191" t="s">
        <v>6201</v>
      </c>
      <c r="HW63" s="191">
        <v>0</v>
      </c>
      <c r="HX63" s="191" t="s">
        <v>3966</v>
      </c>
      <c r="HY63" s="191" t="s">
        <v>30</v>
      </c>
      <c r="HZ63" s="191">
        <v>2</v>
      </c>
      <c r="IA63" s="191" t="s">
        <v>14</v>
      </c>
      <c r="IB63" s="191" t="s">
        <v>14</v>
      </c>
      <c r="IC63" s="192">
        <v>44733</v>
      </c>
      <c r="ID63" s="190" t="s">
        <v>6203</v>
      </c>
      <c r="IE63" s="184">
        <v>2</v>
      </c>
      <c r="IF63" s="184" t="s">
        <v>3966</v>
      </c>
      <c r="IG63" s="184" t="s">
        <v>30</v>
      </c>
      <c r="IH63" s="184">
        <v>2</v>
      </c>
      <c r="II63" s="184" t="s">
        <v>14</v>
      </c>
      <c r="IJ63" s="184" t="s">
        <v>14</v>
      </c>
      <c r="IK63" s="181">
        <v>44733</v>
      </c>
      <c r="IL63" s="191" t="s">
        <v>6202</v>
      </c>
      <c r="IM63" s="191">
        <v>2</v>
      </c>
      <c r="IN63" s="191" t="s">
        <v>3966</v>
      </c>
      <c r="IO63" s="191" t="s">
        <v>30</v>
      </c>
      <c r="IP63" s="191">
        <v>2</v>
      </c>
      <c r="IQ63" s="191" t="s">
        <v>14</v>
      </c>
      <c r="IR63" s="191" t="s">
        <v>14</v>
      </c>
      <c r="IS63" s="192">
        <v>44733</v>
      </c>
    </row>
    <row r="64" spans="1:253" s="285" customFormat="1" ht="13" customHeight="1" x14ac:dyDescent="0.25">
      <c r="A64" s="285" t="s">
        <v>89</v>
      </c>
      <c r="B64" s="285" t="s">
        <v>8696</v>
      </c>
      <c r="C64" s="285" t="s">
        <v>90</v>
      </c>
      <c r="D64" s="285" t="s">
        <v>91</v>
      </c>
      <c r="E64" s="285" t="s">
        <v>8215</v>
      </c>
      <c r="F64" s="285" t="s">
        <v>2356</v>
      </c>
      <c r="G64" s="187">
        <v>2100000</v>
      </c>
      <c r="H64" s="188" t="s">
        <v>2353</v>
      </c>
      <c r="I64" s="188" t="s">
        <v>30</v>
      </c>
      <c r="J64" s="188">
        <v>2</v>
      </c>
      <c r="K64" s="188" t="s">
        <v>2355</v>
      </c>
      <c r="L64" s="188" t="s">
        <v>2354</v>
      </c>
      <c r="M64" s="189">
        <v>44451</v>
      </c>
      <c r="N64" s="190" t="s">
        <v>2357</v>
      </c>
      <c r="O64" s="188">
        <v>30355</v>
      </c>
      <c r="P64" s="188" t="s">
        <v>2255</v>
      </c>
      <c r="Q64" s="188" t="s">
        <v>30</v>
      </c>
      <c r="R64" s="188">
        <v>2</v>
      </c>
      <c r="S64" s="188" t="s">
        <v>2348</v>
      </c>
      <c r="T64" s="188" t="s">
        <v>2256</v>
      </c>
      <c r="U64" s="189">
        <v>44451</v>
      </c>
      <c r="V64" s="190" t="s">
        <v>2852</v>
      </c>
      <c r="W64" s="188">
        <v>1476000</v>
      </c>
      <c r="X64" s="188" t="s">
        <v>2353</v>
      </c>
      <c r="Y64" s="188" t="s">
        <v>30</v>
      </c>
      <c r="Z64" s="188">
        <v>2</v>
      </c>
      <c r="AA64" s="188" t="s">
        <v>2457</v>
      </c>
      <c r="AB64" s="188" t="s">
        <v>2354</v>
      </c>
      <c r="AC64" s="189">
        <v>44591</v>
      </c>
      <c r="AD64" s="190" t="s">
        <v>2853</v>
      </c>
      <c r="AE64" s="188">
        <v>866000</v>
      </c>
      <c r="AF64" s="188" t="s">
        <v>2353</v>
      </c>
      <c r="AG64" s="188" t="s">
        <v>30</v>
      </c>
      <c r="AH64" s="188">
        <v>2</v>
      </c>
      <c r="AI64" s="188" t="s">
        <v>2459</v>
      </c>
      <c r="AJ64" s="188" t="s">
        <v>2354</v>
      </c>
      <c r="AK64" s="189">
        <v>44591</v>
      </c>
      <c r="AL64" s="190" t="s">
        <v>1655</v>
      </c>
      <c r="AM64" s="188" t="s">
        <v>14</v>
      </c>
      <c r="AN64" s="188" t="s">
        <v>160</v>
      </c>
      <c r="AO64" s="188" t="s">
        <v>19</v>
      </c>
      <c r="AP64" s="188">
        <v>3</v>
      </c>
      <c r="AQ64" s="188" t="s">
        <v>160</v>
      </c>
      <c r="AR64" s="188" t="s">
        <v>160</v>
      </c>
      <c r="AS64" s="189">
        <v>44113</v>
      </c>
      <c r="AT64" s="191" t="s">
        <v>99</v>
      </c>
      <c r="AU64" s="188">
        <v>0</v>
      </c>
      <c r="AV64" s="188">
        <v>0</v>
      </c>
      <c r="AW64" s="188" t="s">
        <v>30</v>
      </c>
      <c r="AX64" s="188">
        <v>2</v>
      </c>
      <c r="AY64" s="188" t="s">
        <v>98</v>
      </c>
      <c r="AZ64" s="188">
        <v>0</v>
      </c>
      <c r="BA64" s="189">
        <v>43495</v>
      </c>
      <c r="BB64" s="190" t="s">
        <v>97</v>
      </c>
      <c r="BC64" s="188">
        <v>0</v>
      </c>
      <c r="BD64" s="188">
        <v>0</v>
      </c>
      <c r="BE64" s="188" t="s">
        <v>30</v>
      </c>
      <c r="BF64" s="188">
        <v>2</v>
      </c>
      <c r="BG64" s="188" t="s">
        <v>96</v>
      </c>
      <c r="BH64" s="188">
        <v>0</v>
      </c>
      <c r="BI64" s="189">
        <v>43495</v>
      </c>
      <c r="BJ64" s="191" t="s">
        <v>5821</v>
      </c>
      <c r="BK64" s="191">
        <v>0</v>
      </c>
      <c r="BL64" s="191" t="s">
        <v>5819</v>
      </c>
      <c r="BM64" s="191" t="s">
        <v>30</v>
      </c>
      <c r="BN64" s="191">
        <v>2</v>
      </c>
      <c r="BO64" s="191" t="s">
        <v>5820</v>
      </c>
      <c r="BP64" s="188" t="s">
        <v>1636</v>
      </c>
      <c r="BQ64" s="192">
        <v>44709</v>
      </c>
      <c r="BR64" s="190" t="s">
        <v>93</v>
      </c>
      <c r="BS64" s="191">
        <v>0</v>
      </c>
      <c r="BT64" s="191">
        <v>0</v>
      </c>
      <c r="BU64" s="191" t="s">
        <v>30</v>
      </c>
      <c r="BV64" s="191">
        <v>2</v>
      </c>
      <c r="BW64" s="191" t="s">
        <v>92</v>
      </c>
      <c r="BX64" s="191">
        <v>0</v>
      </c>
      <c r="BY64" s="189">
        <v>43495</v>
      </c>
      <c r="BZ64" s="191" t="s">
        <v>94</v>
      </c>
      <c r="CA64" s="191">
        <v>0</v>
      </c>
      <c r="CB64" s="191">
        <v>0</v>
      </c>
      <c r="CC64" s="191" t="s">
        <v>30</v>
      </c>
      <c r="CD64" s="191">
        <v>2</v>
      </c>
      <c r="CE64" s="191" t="s">
        <v>92</v>
      </c>
      <c r="CF64" s="191">
        <v>0</v>
      </c>
      <c r="CG64" s="192">
        <v>43495</v>
      </c>
      <c r="CH64" s="190" t="s">
        <v>9234</v>
      </c>
      <c r="CI64" s="191" t="e">
        <v>#N/A</v>
      </c>
      <c r="CJ64" s="191" t="e">
        <v>#N/A</v>
      </c>
      <c r="CK64" s="191" t="e">
        <v>#N/A</v>
      </c>
      <c r="CL64" s="191" t="e">
        <v>#N/A</v>
      </c>
      <c r="CM64" s="191" t="e">
        <v>#N/A</v>
      </c>
      <c r="CN64" s="191" t="e">
        <v>#N/A</v>
      </c>
      <c r="CO64" s="193" t="e">
        <v>#N/A</v>
      </c>
      <c r="CP64" s="191" t="s">
        <v>95</v>
      </c>
      <c r="CQ64" s="191" t="s">
        <v>14</v>
      </c>
      <c r="CR64" s="191">
        <v>0</v>
      </c>
      <c r="CS64" s="191" t="s">
        <v>30</v>
      </c>
      <c r="CT64" s="191">
        <v>2</v>
      </c>
      <c r="CU64" s="191" t="s">
        <v>15</v>
      </c>
      <c r="CV64" s="191">
        <v>0</v>
      </c>
      <c r="CW64" s="189">
        <v>43495</v>
      </c>
      <c r="CX64" s="191" t="s">
        <v>2856</v>
      </c>
      <c r="CY64" s="188">
        <v>338000</v>
      </c>
      <c r="CZ64" s="188" t="s">
        <v>2854</v>
      </c>
      <c r="DA64" s="188" t="s">
        <v>30</v>
      </c>
      <c r="DB64" s="188">
        <v>2</v>
      </c>
      <c r="DC64" s="188" t="s">
        <v>2861</v>
      </c>
      <c r="DD64" s="188" t="s">
        <v>2855</v>
      </c>
      <c r="DE64" s="194">
        <v>44591</v>
      </c>
      <c r="DF64" s="190" t="s">
        <v>2858</v>
      </c>
      <c r="DG64" s="188">
        <v>610000</v>
      </c>
      <c r="DH64" s="191" t="s">
        <v>2854</v>
      </c>
      <c r="DI64" s="191" t="s">
        <v>30</v>
      </c>
      <c r="DJ64" s="191">
        <v>2</v>
      </c>
      <c r="DK64" s="191" t="s">
        <v>2857</v>
      </c>
      <c r="DL64" s="191" t="s">
        <v>2855</v>
      </c>
      <c r="DM64" s="189">
        <v>44591</v>
      </c>
      <c r="DN64" s="191" t="s">
        <v>2860</v>
      </c>
      <c r="DO64" s="188">
        <v>528000</v>
      </c>
      <c r="DP64" s="191" t="s">
        <v>2854</v>
      </c>
      <c r="DQ64" s="191" t="s">
        <v>30</v>
      </c>
      <c r="DR64" s="191">
        <v>2</v>
      </c>
      <c r="DS64" s="191" t="s">
        <v>2859</v>
      </c>
      <c r="DT64" s="191" t="s">
        <v>2855</v>
      </c>
      <c r="DU64" s="192">
        <v>44591</v>
      </c>
      <c r="DV64" s="190" t="s">
        <v>2862</v>
      </c>
      <c r="DW64" s="188">
        <v>312000</v>
      </c>
      <c r="DX64" s="191" t="s">
        <v>2854</v>
      </c>
      <c r="DY64" s="191" t="s">
        <v>30</v>
      </c>
      <c r="DZ64" s="191">
        <v>2</v>
      </c>
      <c r="EA64" s="191" t="s">
        <v>2861</v>
      </c>
      <c r="EB64" s="191" t="s">
        <v>2855</v>
      </c>
      <c r="EC64" s="189">
        <v>44591</v>
      </c>
      <c r="ED64" s="191" t="s">
        <v>2864</v>
      </c>
      <c r="EE64" s="188">
        <v>26000</v>
      </c>
      <c r="EF64" s="191" t="s">
        <v>2854</v>
      </c>
      <c r="EG64" s="191" t="s">
        <v>30</v>
      </c>
      <c r="EH64" s="191">
        <v>2</v>
      </c>
      <c r="EI64" s="191" t="s">
        <v>2863</v>
      </c>
      <c r="EJ64" s="191" t="s">
        <v>2855</v>
      </c>
      <c r="EK64" s="192">
        <v>44591</v>
      </c>
      <c r="EL64" s="190" t="s">
        <v>2866</v>
      </c>
      <c r="EM64" s="188">
        <v>0</v>
      </c>
      <c r="EN64" s="191" t="s">
        <v>2854</v>
      </c>
      <c r="EO64" s="191" t="s">
        <v>30</v>
      </c>
      <c r="EP64" s="191">
        <v>2</v>
      </c>
      <c r="EQ64" s="191" t="s">
        <v>2865</v>
      </c>
      <c r="ER64" s="191" t="s">
        <v>2855</v>
      </c>
      <c r="ES64" s="189">
        <v>44591</v>
      </c>
      <c r="ET64" s="191" t="s">
        <v>5822</v>
      </c>
      <c r="EU64" s="191">
        <v>12</v>
      </c>
      <c r="EV64" s="191" t="s">
        <v>5819</v>
      </c>
      <c r="EW64" s="191" t="s">
        <v>30</v>
      </c>
      <c r="EX64" s="191">
        <v>2</v>
      </c>
      <c r="EY64" s="191" t="s">
        <v>5820</v>
      </c>
      <c r="EZ64" s="191" t="s">
        <v>1636</v>
      </c>
      <c r="FA64" s="192">
        <v>44709</v>
      </c>
      <c r="FB64" s="190" t="s">
        <v>2358</v>
      </c>
      <c r="FC64" s="191">
        <v>1</v>
      </c>
      <c r="FD64" s="191" t="s">
        <v>14</v>
      </c>
      <c r="FE64" s="191" t="s">
        <v>61</v>
      </c>
      <c r="FF64" s="191">
        <v>1</v>
      </c>
      <c r="FG64" s="191" t="s">
        <v>2263</v>
      </c>
      <c r="FH64" s="191" t="s">
        <v>14</v>
      </c>
      <c r="FI64" s="189">
        <v>44451</v>
      </c>
      <c r="FJ64" s="190" t="s">
        <v>101</v>
      </c>
      <c r="FK64" s="191">
        <v>0</v>
      </c>
      <c r="FL64" s="191">
        <v>0</v>
      </c>
      <c r="FM64" s="191" t="s">
        <v>30</v>
      </c>
      <c r="FN64" s="191">
        <v>2</v>
      </c>
      <c r="FO64" s="191" t="s">
        <v>100</v>
      </c>
      <c r="FP64" s="188">
        <v>0</v>
      </c>
      <c r="FQ64" s="189">
        <v>43495</v>
      </c>
      <c r="FR64" s="190" t="s">
        <v>102</v>
      </c>
      <c r="FS64" s="191">
        <v>0</v>
      </c>
      <c r="FT64" s="191">
        <v>0</v>
      </c>
      <c r="FU64" s="191" t="s">
        <v>30</v>
      </c>
      <c r="FV64" s="191">
        <v>2</v>
      </c>
      <c r="FW64" s="191" t="s">
        <v>100</v>
      </c>
      <c r="FX64" s="191">
        <v>0</v>
      </c>
      <c r="FY64" s="189">
        <v>43495</v>
      </c>
      <c r="FZ64" s="191" t="s">
        <v>4965</v>
      </c>
      <c r="GA64" s="191">
        <v>0</v>
      </c>
      <c r="GB64" s="191" t="s">
        <v>3966</v>
      </c>
      <c r="GC64" s="191" t="s">
        <v>30</v>
      </c>
      <c r="GD64" s="191">
        <v>2</v>
      </c>
      <c r="GE64" s="191" t="s">
        <v>14</v>
      </c>
      <c r="GF64" s="191" t="s">
        <v>14</v>
      </c>
      <c r="GG64" s="192">
        <v>44695</v>
      </c>
      <c r="GH64" s="190" t="s">
        <v>4971</v>
      </c>
      <c r="GI64" s="191">
        <v>0</v>
      </c>
      <c r="GJ64" s="191" t="s">
        <v>3966</v>
      </c>
      <c r="GK64" s="191" t="s">
        <v>30</v>
      </c>
      <c r="GL64" s="191">
        <v>2</v>
      </c>
      <c r="GM64" s="191" t="s">
        <v>14</v>
      </c>
      <c r="GN64" s="191" t="s">
        <v>14</v>
      </c>
      <c r="GO64" s="189">
        <v>44695</v>
      </c>
      <c r="GP64" s="191" t="s">
        <v>4966</v>
      </c>
      <c r="GQ64" s="191">
        <v>0</v>
      </c>
      <c r="GR64" s="191" t="s">
        <v>3966</v>
      </c>
      <c r="GS64" s="191" t="s">
        <v>30</v>
      </c>
      <c r="GT64" s="191">
        <v>2</v>
      </c>
      <c r="GU64" s="191" t="s">
        <v>14</v>
      </c>
      <c r="GV64" s="191" t="s">
        <v>14</v>
      </c>
      <c r="GW64" s="192">
        <v>44695</v>
      </c>
      <c r="GX64" s="190" t="s">
        <v>4972</v>
      </c>
      <c r="GY64" s="191">
        <v>0</v>
      </c>
      <c r="GZ64" s="191" t="s">
        <v>3966</v>
      </c>
      <c r="HA64" s="191" t="s">
        <v>30</v>
      </c>
      <c r="HB64" s="191">
        <v>2</v>
      </c>
      <c r="HC64" s="191" t="s">
        <v>14</v>
      </c>
      <c r="HD64" s="191" t="s">
        <v>14</v>
      </c>
      <c r="HE64" s="189">
        <v>44695</v>
      </c>
      <c r="HF64" s="191" t="s">
        <v>4964</v>
      </c>
      <c r="HG64" s="191">
        <v>0</v>
      </c>
      <c r="HH64" s="191" t="s">
        <v>3966</v>
      </c>
      <c r="HI64" s="191" t="s">
        <v>30</v>
      </c>
      <c r="HJ64" s="191">
        <v>2</v>
      </c>
      <c r="HK64" s="191" t="s">
        <v>14</v>
      </c>
      <c r="HL64" s="191" t="s">
        <v>14</v>
      </c>
      <c r="HM64" s="192">
        <v>44695</v>
      </c>
      <c r="HN64" s="190" t="s">
        <v>4970</v>
      </c>
      <c r="HO64" s="191">
        <v>0</v>
      </c>
      <c r="HP64" s="191" t="s">
        <v>3966</v>
      </c>
      <c r="HQ64" s="191" t="s">
        <v>30</v>
      </c>
      <c r="HR64" s="191">
        <v>2</v>
      </c>
      <c r="HS64" s="191" t="s">
        <v>14</v>
      </c>
      <c r="HT64" s="191" t="s">
        <v>14</v>
      </c>
      <c r="HU64" s="189">
        <v>44695</v>
      </c>
      <c r="HV64" s="191" t="s">
        <v>4967</v>
      </c>
      <c r="HW64" s="191">
        <v>0</v>
      </c>
      <c r="HX64" s="191" t="s">
        <v>3966</v>
      </c>
      <c r="HY64" s="191" t="s">
        <v>30</v>
      </c>
      <c r="HZ64" s="191">
        <v>2</v>
      </c>
      <c r="IA64" s="191" t="s">
        <v>14</v>
      </c>
      <c r="IB64" s="191" t="s">
        <v>14</v>
      </c>
      <c r="IC64" s="192">
        <v>44695</v>
      </c>
      <c r="ID64" s="190" t="s">
        <v>4969</v>
      </c>
      <c r="IE64" s="191">
        <v>0</v>
      </c>
      <c r="IF64" s="191" t="s">
        <v>3966</v>
      </c>
      <c r="IG64" s="191" t="s">
        <v>30</v>
      </c>
      <c r="IH64" s="191">
        <v>2</v>
      </c>
      <c r="II64" s="191" t="s">
        <v>14</v>
      </c>
      <c r="IJ64" s="191" t="s">
        <v>14</v>
      </c>
      <c r="IK64" s="189">
        <v>44695</v>
      </c>
      <c r="IL64" s="191" t="s">
        <v>4968</v>
      </c>
      <c r="IM64" s="191">
        <v>0</v>
      </c>
      <c r="IN64" s="191" t="s">
        <v>3966</v>
      </c>
      <c r="IO64" s="191" t="s">
        <v>30</v>
      </c>
      <c r="IP64" s="191">
        <v>2</v>
      </c>
      <c r="IQ64" s="191" t="s">
        <v>14</v>
      </c>
      <c r="IR64" s="191" t="s">
        <v>14</v>
      </c>
      <c r="IS64" s="192">
        <v>44695</v>
      </c>
    </row>
    <row r="65" spans="1:253" s="285" customFormat="1" ht="13" customHeight="1" x14ac:dyDescent="0.25">
      <c r="A65" s="285" t="s">
        <v>517</v>
      </c>
      <c r="B65" s="285" t="s">
        <v>8646</v>
      </c>
      <c r="C65" s="285" t="s">
        <v>518</v>
      </c>
      <c r="D65" s="285" t="s">
        <v>519</v>
      </c>
      <c r="E65" s="285" t="s">
        <v>8222</v>
      </c>
      <c r="F65" s="285" t="s">
        <v>5718</v>
      </c>
      <c r="G65" s="179">
        <v>36911000</v>
      </c>
      <c r="H65" s="180" t="s">
        <v>5715</v>
      </c>
      <c r="I65" s="180" t="s">
        <v>30</v>
      </c>
      <c r="J65" s="180">
        <v>2</v>
      </c>
      <c r="K65" s="180" t="s">
        <v>5717</v>
      </c>
      <c r="L65" s="180" t="s">
        <v>5716</v>
      </c>
      <c r="M65" s="181">
        <v>44705</v>
      </c>
      <c r="N65" s="190" t="s">
        <v>5722</v>
      </c>
      <c r="O65" s="182">
        <v>446300</v>
      </c>
      <c r="P65" s="182" t="s">
        <v>5719</v>
      </c>
      <c r="Q65" s="182" t="s">
        <v>19</v>
      </c>
      <c r="R65" s="182">
        <v>3</v>
      </c>
      <c r="S65" s="182" t="s">
        <v>5721</v>
      </c>
      <c r="T65" s="182" t="s">
        <v>5720</v>
      </c>
      <c r="U65" s="183">
        <v>44705</v>
      </c>
      <c r="V65" s="190" t="s">
        <v>5724</v>
      </c>
      <c r="W65" s="180">
        <v>36911000</v>
      </c>
      <c r="X65" s="180" t="s">
        <v>5715</v>
      </c>
      <c r="Y65" s="180" t="s">
        <v>19</v>
      </c>
      <c r="Z65" s="180">
        <v>3</v>
      </c>
      <c r="AA65" s="180" t="s">
        <v>5723</v>
      </c>
      <c r="AB65" s="180" t="s">
        <v>5716</v>
      </c>
      <c r="AC65" s="181">
        <v>44706</v>
      </c>
      <c r="AD65" s="190" t="s">
        <v>1528</v>
      </c>
      <c r="AE65" s="188" t="s">
        <v>14</v>
      </c>
      <c r="AF65" s="188" t="s">
        <v>1525</v>
      </c>
      <c r="AG65" s="188" t="s">
        <v>14</v>
      </c>
      <c r="AH65" s="188" t="s">
        <v>14</v>
      </c>
      <c r="AI65" s="188" t="s">
        <v>1527</v>
      </c>
      <c r="AJ65" s="188" t="s">
        <v>1526</v>
      </c>
      <c r="AK65" s="189">
        <v>43992</v>
      </c>
      <c r="AL65" s="190" t="s">
        <v>1531</v>
      </c>
      <c r="AM65" s="180" t="s">
        <v>14</v>
      </c>
      <c r="AN65" s="180" t="s">
        <v>1529</v>
      </c>
      <c r="AO65" s="180" t="s">
        <v>14</v>
      </c>
      <c r="AP65" s="180" t="s">
        <v>14</v>
      </c>
      <c r="AQ65" s="180" t="s">
        <v>1530</v>
      </c>
      <c r="AR65" s="180" t="s">
        <v>1526</v>
      </c>
      <c r="AS65" s="181">
        <v>43992</v>
      </c>
      <c r="AT65" s="191" t="s">
        <v>1201</v>
      </c>
      <c r="AU65" s="188" t="s">
        <v>14</v>
      </c>
      <c r="AV65" s="188" t="s">
        <v>14</v>
      </c>
      <c r="AW65" s="188" t="s">
        <v>14</v>
      </c>
      <c r="AX65" s="188" t="s">
        <v>14</v>
      </c>
      <c r="AY65" s="188" t="s">
        <v>14</v>
      </c>
      <c r="AZ65" s="188" t="s">
        <v>14</v>
      </c>
      <c r="BA65" s="189">
        <v>43798</v>
      </c>
      <c r="BB65" s="190" t="s">
        <v>1200</v>
      </c>
      <c r="BC65" s="180" t="s">
        <v>14</v>
      </c>
      <c r="BD65" s="180" t="s">
        <v>14</v>
      </c>
      <c r="BE65" s="180" t="s">
        <v>14</v>
      </c>
      <c r="BF65" s="180" t="s">
        <v>14</v>
      </c>
      <c r="BG65" s="180" t="s">
        <v>14</v>
      </c>
      <c r="BH65" s="180" t="s">
        <v>14</v>
      </c>
      <c r="BI65" s="181">
        <v>43798</v>
      </c>
      <c r="BJ65" s="191" t="s">
        <v>5728</v>
      </c>
      <c r="BK65" s="191">
        <v>89</v>
      </c>
      <c r="BL65" s="191" t="s">
        <v>5725</v>
      </c>
      <c r="BM65" s="191" t="s">
        <v>30</v>
      </c>
      <c r="BN65" s="191">
        <v>2</v>
      </c>
      <c r="BO65" s="191" t="s">
        <v>5727</v>
      </c>
      <c r="BP65" s="188" t="s">
        <v>5726</v>
      </c>
      <c r="BQ65" s="192">
        <v>44706</v>
      </c>
      <c r="BR65" s="190" t="s">
        <v>521</v>
      </c>
      <c r="BS65" s="184">
        <v>0</v>
      </c>
      <c r="BT65" s="184">
        <v>0</v>
      </c>
      <c r="BU65" s="184" t="s">
        <v>30</v>
      </c>
      <c r="BV65" s="184">
        <v>2</v>
      </c>
      <c r="BW65" s="184" t="s">
        <v>520</v>
      </c>
      <c r="BX65" s="184">
        <v>0</v>
      </c>
      <c r="BY65" s="181">
        <v>43511</v>
      </c>
      <c r="BZ65" s="191" t="s">
        <v>522</v>
      </c>
      <c r="CA65" s="191">
        <v>0</v>
      </c>
      <c r="CB65" s="191">
        <v>0</v>
      </c>
      <c r="CC65" s="191" t="s">
        <v>30</v>
      </c>
      <c r="CD65" s="191">
        <v>2</v>
      </c>
      <c r="CE65" s="191" t="s">
        <v>520</v>
      </c>
      <c r="CF65" s="191">
        <v>0</v>
      </c>
      <c r="CG65" s="192">
        <v>43511</v>
      </c>
      <c r="CH65" s="190" t="s">
        <v>9235</v>
      </c>
      <c r="CI65" s="191" t="e">
        <v>#N/A</v>
      </c>
      <c r="CJ65" s="191" t="e">
        <v>#N/A</v>
      </c>
      <c r="CK65" s="191" t="e">
        <v>#N/A</v>
      </c>
      <c r="CL65" s="191" t="e">
        <v>#N/A</v>
      </c>
      <c r="CM65" s="191" t="e">
        <v>#N/A</v>
      </c>
      <c r="CN65" s="191" t="e">
        <v>#N/A</v>
      </c>
      <c r="CO65" s="193" t="e">
        <v>#N/A</v>
      </c>
      <c r="CP65" s="191" t="s">
        <v>524</v>
      </c>
      <c r="CQ65" s="184">
        <v>0</v>
      </c>
      <c r="CR65" s="184">
        <v>0</v>
      </c>
      <c r="CS65" s="184" t="s">
        <v>30</v>
      </c>
      <c r="CT65" s="184">
        <v>2</v>
      </c>
      <c r="CU65" s="184" t="s">
        <v>523</v>
      </c>
      <c r="CV65" s="184">
        <v>0</v>
      </c>
      <c r="CW65" s="181">
        <v>43511</v>
      </c>
      <c r="CX65" s="191" t="s">
        <v>1204</v>
      </c>
      <c r="CY65" s="188" t="s">
        <v>14</v>
      </c>
      <c r="CZ65" s="188" t="s">
        <v>14</v>
      </c>
      <c r="DA65" s="188" t="s">
        <v>14</v>
      </c>
      <c r="DB65" s="188" t="s">
        <v>14</v>
      </c>
      <c r="DC65" s="188" t="s">
        <v>14</v>
      </c>
      <c r="DD65" s="188" t="s">
        <v>14</v>
      </c>
      <c r="DE65" s="194">
        <v>43798</v>
      </c>
      <c r="DF65" s="190" t="s">
        <v>1202</v>
      </c>
      <c r="DG65" s="180" t="s">
        <v>14</v>
      </c>
      <c r="DH65" s="184" t="s">
        <v>14</v>
      </c>
      <c r="DI65" s="184" t="s">
        <v>14</v>
      </c>
      <c r="DJ65" s="184" t="s">
        <v>14</v>
      </c>
      <c r="DK65" s="184" t="s">
        <v>14</v>
      </c>
      <c r="DL65" s="184" t="s">
        <v>14</v>
      </c>
      <c r="DM65" s="181">
        <v>43798</v>
      </c>
      <c r="DN65" s="191" t="s">
        <v>1206</v>
      </c>
      <c r="DO65" s="188" t="s">
        <v>14</v>
      </c>
      <c r="DP65" s="191" t="s">
        <v>14</v>
      </c>
      <c r="DQ65" s="191" t="s">
        <v>14</v>
      </c>
      <c r="DR65" s="191" t="s">
        <v>14</v>
      </c>
      <c r="DS65" s="191" t="s">
        <v>14</v>
      </c>
      <c r="DT65" s="191" t="s">
        <v>14</v>
      </c>
      <c r="DU65" s="192">
        <v>43798</v>
      </c>
      <c r="DV65" s="190" t="s">
        <v>1203</v>
      </c>
      <c r="DW65" s="180" t="s">
        <v>14</v>
      </c>
      <c r="DX65" s="184" t="s">
        <v>14</v>
      </c>
      <c r="DY65" s="184" t="s">
        <v>14</v>
      </c>
      <c r="DZ65" s="184" t="s">
        <v>14</v>
      </c>
      <c r="EA65" s="184" t="s">
        <v>14</v>
      </c>
      <c r="EB65" s="184" t="s">
        <v>14</v>
      </c>
      <c r="EC65" s="181">
        <v>43798</v>
      </c>
      <c r="ED65" s="191" t="s">
        <v>1205</v>
      </c>
      <c r="EE65" s="188" t="s">
        <v>14</v>
      </c>
      <c r="EF65" s="191" t="s">
        <v>14</v>
      </c>
      <c r="EG65" s="191" t="s">
        <v>14</v>
      </c>
      <c r="EH65" s="191" t="s">
        <v>14</v>
      </c>
      <c r="EI65" s="191" t="s">
        <v>14</v>
      </c>
      <c r="EJ65" s="191" t="s">
        <v>14</v>
      </c>
      <c r="EK65" s="192">
        <v>43798</v>
      </c>
      <c r="EL65" s="190" t="s">
        <v>1199</v>
      </c>
      <c r="EM65" s="180" t="s">
        <v>14</v>
      </c>
      <c r="EN65" s="184" t="s">
        <v>14</v>
      </c>
      <c r="EO65" s="184" t="s">
        <v>14</v>
      </c>
      <c r="EP65" s="184" t="s">
        <v>14</v>
      </c>
      <c r="EQ65" s="184" t="s">
        <v>14</v>
      </c>
      <c r="ER65" s="184" t="s">
        <v>14</v>
      </c>
      <c r="ES65" s="181">
        <v>43798</v>
      </c>
      <c r="ET65" s="191" t="s">
        <v>5732</v>
      </c>
      <c r="EU65" s="191">
        <v>122</v>
      </c>
      <c r="EV65" s="191" t="s">
        <v>5729</v>
      </c>
      <c r="EW65" s="191" t="s">
        <v>30</v>
      </c>
      <c r="EX65" s="191">
        <v>2</v>
      </c>
      <c r="EY65" s="191" t="s">
        <v>5731</v>
      </c>
      <c r="EZ65" s="191" t="s">
        <v>5730</v>
      </c>
      <c r="FA65" s="192">
        <v>44706</v>
      </c>
      <c r="FB65" s="190" t="s">
        <v>5735</v>
      </c>
      <c r="FC65" s="184">
        <v>2</v>
      </c>
      <c r="FD65" s="184" t="s">
        <v>5183</v>
      </c>
      <c r="FE65" s="184" t="s">
        <v>61</v>
      </c>
      <c r="FF65" s="184">
        <v>1</v>
      </c>
      <c r="FG65" s="184" t="s">
        <v>5734</v>
      </c>
      <c r="FH65" s="184" t="s">
        <v>5733</v>
      </c>
      <c r="FI65" s="181">
        <v>44706</v>
      </c>
      <c r="FJ65" s="190" t="s">
        <v>526</v>
      </c>
      <c r="FK65" s="191">
        <v>0</v>
      </c>
      <c r="FL65" s="191">
        <v>0</v>
      </c>
      <c r="FM65" s="191" t="s">
        <v>30</v>
      </c>
      <c r="FN65" s="191">
        <v>2</v>
      </c>
      <c r="FO65" s="191" t="s">
        <v>525</v>
      </c>
      <c r="FP65" s="188">
        <v>0</v>
      </c>
      <c r="FQ65" s="189">
        <v>43511</v>
      </c>
      <c r="FR65" s="190" t="s">
        <v>527</v>
      </c>
      <c r="FS65" s="184">
        <v>0</v>
      </c>
      <c r="FT65" s="184">
        <v>0</v>
      </c>
      <c r="FU65" s="184" t="s">
        <v>30</v>
      </c>
      <c r="FV65" s="184">
        <v>2</v>
      </c>
      <c r="FW65" s="184" t="s">
        <v>525</v>
      </c>
      <c r="FX65" s="184">
        <v>0</v>
      </c>
      <c r="FY65" s="181">
        <v>43511</v>
      </c>
      <c r="FZ65" s="191" t="s">
        <v>4517</v>
      </c>
      <c r="GA65" s="191">
        <v>0</v>
      </c>
      <c r="GB65" s="191" t="s">
        <v>3966</v>
      </c>
      <c r="GC65" s="191" t="s">
        <v>30</v>
      </c>
      <c r="GD65" s="191">
        <v>2</v>
      </c>
      <c r="GE65" s="191" t="s">
        <v>14</v>
      </c>
      <c r="GF65" s="191" t="s">
        <v>14</v>
      </c>
      <c r="GG65" s="192">
        <v>44691</v>
      </c>
      <c r="GH65" s="190" t="s">
        <v>4523</v>
      </c>
      <c r="GI65" s="184">
        <v>0</v>
      </c>
      <c r="GJ65" s="184" t="s">
        <v>3966</v>
      </c>
      <c r="GK65" s="184" t="s">
        <v>30</v>
      </c>
      <c r="GL65" s="184">
        <v>2</v>
      </c>
      <c r="GM65" s="184" t="s">
        <v>14</v>
      </c>
      <c r="GN65" s="184" t="s">
        <v>14</v>
      </c>
      <c r="GO65" s="181">
        <v>44691</v>
      </c>
      <c r="GP65" s="191" t="s">
        <v>4518</v>
      </c>
      <c r="GQ65" s="191">
        <v>0</v>
      </c>
      <c r="GR65" s="191" t="s">
        <v>3966</v>
      </c>
      <c r="GS65" s="191" t="s">
        <v>30</v>
      </c>
      <c r="GT65" s="191">
        <v>2</v>
      </c>
      <c r="GU65" s="191" t="s">
        <v>14</v>
      </c>
      <c r="GV65" s="191" t="s">
        <v>14</v>
      </c>
      <c r="GW65" s="192">
        <v>44691</v>
      </c>
      <c r="GX65" s="190" t="s">
        <v>4524</v>
      </c>
      <c r="GY65" s="184">
        <v>0</v>
      </c>
      <c r="GZ65" s="184" t="s">
        <v>3966</v>
      </c>
      <c r="HA65" s="184" t="s">
        <v>30</v>
      </c>
      <c r="HB65" s="184">
        <v>2</v>
      </c>
      <c r="HC65" s="184" t="s">
        <v>14</v>
      </c>
      <c r="HD65" s="184" t="s">
        <v>14</v>
      </c>
      <c r="HE65" s="181">
        <v>44691</v>
      </c>
      <c r="HF65" s="191" t="s">
        <v>4516</v>
      </c>
      <c r="HG65" s="191">
        <v>0</v>
      </c>
      <c r="HH65" s="191" t="s">
        <v>3966</v>
      </c>
      <c r="HI65" s="191" t="s">
        <v>30</v>
      </c>
      <c r="HJ65" s="191">
        <v>2</v>
      </c>
      <c r="HK65" s="191" t="s">
        <v>14</v>
      </c>
      <c r="HL65" s="191" t="s">
        <v>14</v>
      </c>
      <c r="HM65" s="192">
        <v>44691</v>
      </c>
      <c r="HN65" s="190" t="s">
        <v>4522</v>
      </c>
      <c r="HO65" s="184">
        <v>0</v>
      </c>
      <c r="HP65" s="184" t="s">
        <v>3966</v>
      </c>
      <c r="HQ65" s="184" t="s">
        <v>30</v>
      </c>
      <c r="HR65" s="184">
        <v>2</v>
      </c>
      <c r="HS65" s="184" t="s">
        <v>14</v>
      </c>
      <c r="HT65" s="184" t="s">
        <v>14</v>
      </c>
      <c r="HU65" s="181">
        <v>44691</v>
      </c>
      <c r="HV65" s="191" t="s">
        <v>4519</v>
      </c>
      <c r="HW65" s="191">
        <v>0</v>
      </c>
      <c r="HX65" s="191" t="s">
        <v>3966</v>
      </c>
      <c r="HY65" s="191" t="s">
        <v>30</v>
      </c>
      <c r="HZ65" s="191">
        <v>2</v>
      </c>
      <c r="IA65" s="191" t="s">
        <v>14</v>
      </c>
      <c r="IB65" s="191" t="s">
        <v>14</v>
      </c>
      <c r="IC65" s="192">
        <v>44691</v>
      </c>
      <c r="ID65" s="190" t="s">
        <v>4521</v>
      </c>
      <c r="IE65" s="184">
        <v>1</v>
      </c>
      <c r="IF65" s="184" t="s">
        <v>3966</v>
      </c>
      <c r="IG65" s="184" t="s">
        <v>30</v>
      </c>
      <c r="IH65" s="184">
        <v>2</v>
      </c>
      <c r="II65" s="184" t="s">
        <v>14</v>
      </c>
      <c r="IJ65" s="184" t="s">
        <v>14</v>
      </c>
      <c r="IK65" s="181">
        <v>44691</v>
      </c>
      <c r="IL65" s="191" t="s">
        <v>4520</v>
      </c>
      <c r="IM65" s="191">
        <v>0</v>
      </c>
      <c r="IN65" s="191" t="s">
        <v>3966</v>
      </c>
      <c r="IO65" s="191" t="s">
        <v>30</v>
      </c>
      <c r="IP65" s="191">
        <v>2</v>
      </c>
      <c r="IQ65" s="191" t="s">
        <v>14</v>
      </c>
      <c r="IR65" s="191" t="s">
        <v>14</v>
      </c>
      <c r="IS65" s="192">
        <v>44691</v>
      </c>
    </row>
    <row r="66" spans="1:253" s="285" customFormat="1" ht="13" customHeight="1" x14ac:dyDescent="0.25">
      <c r="A66" s="285" t="s">
        <v>3767</v>
      </c>
      <c r="B66" s="285" t="s">
        <v>8646</v>
      </c>
      <c r="C66" s="285" t="s">
        <v>3768</v>
      </c>
      <c r="D66" s="285" t="s">
        <v>3769</v>
      </c>
      <c r="E66" s="285" t="s">
        <v>8223</v>
      </c>
      <c r="F66" s="285" t="s">
        <v>3773</v>
      </c>
      <c r="G66" s="179">
        <v>2716000</v>
      </c>
      <c r="H66" s="180" t="s">
        <v>3770</v>
      </c>
      <c r="I66" s="180" t="s">
        <v>30</v>
      </c>
      <c r="J66" s="180">
        <v>2</v>
      </c>
      <c r="K66" s="180" t="s">
        <v>3772</v>
      </c>
      <c r="L66" s="180" t="s">
        <v>3771</v>
      </c>
      <c r="M66" s="181">
        <v>44659</v>
      </c>
      <c r="N66" s="190" t="s">
        <v>3777</v>
      </c>
      <c r="O66" s="182">
        <v>1595</v>
      </c>
      <c r="P66" s="182" t="s">
        <v>3774</v>
      </c>
      <c r="Q66" s="182" t="s">
        <v>30</v>
      </c>
      <c r="R66" s="182">
        <v>2</v>
      </c>
      <c r="S66" s="182" t="s">
        <v>3776</v>
      </c>
      <c r="T66" s="182" t="s">
        <v>3775</v>
      </c>
      <c r="U66" s="183">
        <v>44659</v>
      </c>
      <c r="V66" s="190" t="s">
        <v>3781</v>
      </c>
      <c r="W66" s="180">
        <v>205000</v>
      </c>
      <c r="X66" s="180" t="s">
        <v>3778</v>
      </c>
      <c r="Y66" s="180" t="s">
        <v>30</v>
      </c>
      <c r="Z66" s="180">
        <v>2</v>
      </c>
      <c r="AA66" s="180" t="s">
        <v>3780</v>
      </c>
      <c r="AB66" s="180" t="s">
        <v>3779</v>
      </c>
      <c r="AC66" s="181">
        <v>44659</v>
      </c>
      <c r="AD66" s="190" t="s">
        <v>3785</v>
      </c>
      <c r="AE66" s="188">
        <v>96000</v>
      </c>
      <c r="AF66" s="188" t="s">
        <v>3782</v>
      </c>
      <c r="AG66" s="188" t="s">
        <v>30</v>
      </c>
      <c r="AH66" s="188">
        <v>2</v>
      </c>
      <c r="AI66" s="188" t="s">
        <v>3784</v>
      </c>
      <c r="AJ66" s="188" t="s">
        <v>3783</v>
      </c>
      <c r="AK66" s="189">
        <v>44659</v>
      </c>
      <c r="AL66" s="190" t="s">
        <v>3787</v>
      </c>
      <c r="AM66" s="180">
        <v>96000</v>
      </c>
      <c r="AN66" s="180" t="s">
        <v>3782</v>
      </c>
      <c r="AO66" s="180" t="s">
        <v>30</v>
      </c>
      <c r="AP66" s="180">
        <v>2</v>
      </c>
      <c r="AQ66" s="180" t="s">
        <v>3786</v>
      </c>
      <c r="AR66" s="180" t="s">
        <v>3783</v>
      </c>
      <c r="AS66" s="181">
        <v>44659</v>
      </c>
      <c r="AT66" s="191" t="s">
        <v>9236</v>
      </c>
      <c r="AU66" s="188" t="e">
        <v>#N/A</v>
      </c>
      <c r="AV66" s="188" t="e">
        <v>#N/A</v>
      </c>
      <c r="AW66" s="188" t="e">
        <v>#N/A</v>
      </c>
      <c r="AX66" s="188" t="e">
        <v>#N/A</v>
      </c>
      <c r="AY66" s="188" t="e">
        <v>#N/A</v>
      </c>
      <c r="AZ66" s="188" t="e">
        <v>#N/A</v>
      </c>
      <c r="BA66" s="189" t="e">
        <v>#N/A</v>
      </c>
      <c r="BB66" s="190" t="s">
        <v>9237</v>
      </c>
      <c r="BC66" s="180" t="e">
        <v>#N/A</v>
      </c>
      <c r="BD66" s="180" t="e">
        <v>#N/A</v>
      </c>
      <c r="BE66" s="180" t="e">
        <v>#N/A</v>
      </c>
      <c r="BF66" s="180" t="e">
        <v>#N/A</v>
      </c>
      <c r="BG66" s="180" t="e">
        <v>#N/A</v>
      </c>
      <c r="BH66" s="180" t="e">
        <v>#N/A</v>
      </c>
      <c r="BI66" s="181" t="e">
        <v>#N/A</v>
      </c>
      <c r="BJ66" s="191" t="s">
        <v>3789</v>
      </c>
      <c r="BK66" s="191">
        <v>0</v>
      </c>
      <c r="BL66" s="191" t="s">
        <v>3752</v>
      </c>
      <c r="BM66" s="191" t="s">
        <v>30</v>
      </c>
      <c r="BN66" s="191">
        <v>2</v>
      </c>
      <c r="BO66" s="191" t="s">
        <v>3788</v>
      </c>
      <c r="BP66" s="188" t="s">
        <v>1636</v>
      </c>
      <c r="BQ66" s="192">
        <v>44659</v>
      </c>
      <c r="BR66" s="190" t="s">
        <v>9238</v>
      </c>
      <c r="BS66" s="184" t="e">
        <v>#N/A</v>
      </c>
      <c r="BT66" s="184" t="e">
        <v>#N/A</v>
      </c>
      <c r="BU66" s="184" t="e">
        <v>#N/A</v>
      </c>
      <c r="BV66" s="184" t="e">
        <v>#N/A</v>
      </c>
      <c r="BW66" s="184" t="e">
        <v>#N/A</v>
      </c>
      <c r="BX66" s="184" t="e">
        <v>#N/A</v>
      </c>
      <c r="BY66" s="181" t="e">
        <v>#N/A</v>
      </c>
      <c r="BZ66" s="191" t="s">
        <v>9239</v>
      </c>
      <c r="CA66" s="191" t="e">
        <v>#N/A</v>
      </c>
      <c r="CB66" s="191" t="e">
        <v>#N/A</v>
      </c>
      <c r="CC66" s="191" t="e">
        <v>#N/A</v>
      </c>
      <c r="CD66" s="191" t="e">
        <v>#N/A</v>
      </c>
      <c r="CE66" s="191" t="e">
        <v>#N/A</v>
      </c>
      <c r="CF66" s="191" t="e">
        <v>#N/A</v>
      </c>
      <c r="CG66" s="192" t="e">
        <v>#N/A</v>
      </c>
      <c r="CH66" s="190" t="s">
        <v>9240</v>
      </c>
      <c r="CI66" s="191" t="e">
        <v>#N/A</v>
      </c>
      <c r="CJ66" s="191" t="e">
        <v>#N/A</v>
      </c>
      <c r="CK66" s="191" t="e">
        <v>#N/A</v>
      </c>
      <c r="CL66" s="191" t="e">
        <v>#N/A</v>
      </c>
      <c r="CM66" s="191" t="e">
        <v>#N/A</v>
      </c>
      <c r="CN66" s="191" t="e">
        <v>#N/A</v>
      </c>
      <c r="CO66" s="193" t="e">
        <v>#N/A</v>
      </c>
      <c r="CP66" s="191" t="s">
        <v>9241</v>
      </c>
      <c r="CQ66" s="184" t="e">
        <v>#N/A</v>
      </c>
      <c r="CR66" s="184" t="e">
        <v>#N/A</v>
      </c>
      <c r="CS66" s="184" t="e">
        <v>#N/A</v>
      </c>
      <c r="CT66" s="184" t="e">
        <v>#N/A</v>
      </c>
      <c r="CU66" s="184" t="e">
        <v>#N/A</v>
      </c>
      <c r="CV66" s="184" t="e">
        <v>#N/A</v>
      </c>
      <c r="CW66" s="181" t="e">
        <v>#N/A</v>
      </c>
      <c r="CX66" s="191" t="s">
        <v>3794</v>
      </c>
      <c r="CY66" s="188">
        <v>0</v>
      </c>
      <c r="CZ66" s="188" t="s">
        <v>3791</v>
      </c>
      <c r="DA66" s="188" t="s">
        <v>30</v>
      </c>
      <c r="DB66" s="188">
        <v>2</v>
      </c>
      <c r="DC66" s="188" t="s">
        <v>3793</v>
      </c>
      <c r="DD66" s="188" t="s">
        <v>3792</v>
      </c>
      <c r="DE66" s="194">
        <v>44659</v>
      </c>
      <c r="DF66" s="190" t="s">
        <v>3795</v>
      </c>
      <c r="DG66" s="180">
        <v>109000</v>
      </c>
      <c r="DH66" s="184" t="s">
        <v>3791</v>
      </c>
      <c r="DI66" s="184" t="s">
        <v>30</v>
      </c>
      <c r="DJ66" s="184">
        <v>2</v>
      </c>
      <c r="DK66" s="184" t="s">
        <v>3793</v>
      </c>
      <c r="DL66" s="184" t="s">
        <v>3792</v>
      </c>
      <c r="DM66" s="181">
        <v>44659</v>
      </c>
      <c r="DN66" s="191" t="s">
        <v>3796</v>
      </c>
      <c r="DO66" s="188">
        <v>96000</v>
      </c>
      <c r="DP66" s="191" t="s">
        <v>3791</v>
      </c>
      <c r="DQ66" s="191" t="s">
        <v>30</v>
      </c>
      <c r="DR66" s="191">
        <v>2</v>
      </c>
      <c r="DS66" s="191" t="s">
        <v>3793</v>
      </c>
      <c r="DT66" s="191" t="s">
        <v>3792</v>
      </c>
      <c r="DU66" s="192">
        <v>44659</v>
      </c>
      <c r="DV66" s="190" t="s">
        <v>3797</v>
      </c>
      <c r="DW66" s="180">
        <v>0</v>
      </c>
      <c r="DX66" s="184" t="s">
        <v>3791</v>
      </c>
      <c r="DY66" s="184" t="s">
        <v>30</v>
      </c>
      <c r="DZ66" s="184">
        <v>2</v>
      </c>
      <c r="EA66" s="184" t="s">
        <v>3793</v>
      </c>
      <c r="EB66" s="184" t="s">
        <v>3792</v>
      </c>
      <c r="EC66" s="181">
        <v>44659</v>
      </c>
      <c r="ED66" s="191" t="s">
        <v>3798</v>
      </c>
      <c r="EE66" s="188">
        <v>0</v>
      </c>
      <c r="EF66" s="191" t="s">
        <v>3791</v>
      </c>
      <c r="EG66" s="191" t="s">
        <v>30</v>
      </c>
      <c r="EH66" s="191">
        <v>2</v>
      </c>
      <c r="EI66" s="191" t="s">
        <v>3793</v>
      </c>
      <c r="EJ66" s="191" t="s">
        <v>3792</v>
      </c>
      <c r="EK66" s="192">
        <v>44659</v>
      </c>
      <c r="EL66" s="190" t="s">
        <v>3799</v>
      </c>
      <c r="EM66" s="180">
        <v>0</v>
      </c>
      <c r="EN66" s="184" t="s">
        <v>3791</v>
      </c>
      <c r="EO66" s="184" t="s">
        <v>30</v>
      </c>
      <c r="EP66" s="184">
        <v>2</v>
      </c>
      <c r="EQ66" s="184" t="s">
        <v>3793</v>
      </c>
      <c r="ER66" s="184" t="s">
        <v>3792</v>
      </c>
      <c r="ES66" s="181">
        <v>44659</v>
      </c>
      <c r="ET66" s="191" t="s">
        <v>3790</v>
      </c>
      <c r="EU66" s="191">
        <v>0</v>
      </c>
      <c r="EV66" s="191" t="s">
        <v>3752</v>
      </c>
      <c r="EW66" s="191" t="s">
        <v>30</v>
      </c>
      <c r="EX66" s="191">
        <v>2</v>
      </c>
      <c r="EY66" s="191" t="s">
        <v>3788</v>
      </c>
      <c r="EZ66" s="191" t="s">
        <v>1636</v>
      </c>
      <c r="FA66" s="192">
        <v>44659</v>
      </c>
      <c r="FB66" s="190" t="s">
        <v>3801</v>
      </c>
      <c r="FC66" s="184">
        <v>2</v>
      </c>
      <c r="FD66" s="184" t="s">
        <v>3791</v>
      </c>
      <c r="FE66" s="184" t="s">
        <v>30</v>
      </c>
      <c r="FF66" s="184">
        <v>2</v>
      </c>
      <c r="FG66" s="184" t="s">
        <v>3800</v>
      </c>
      <c r="FH66" s="184" t="s">
        <v>3792</v>
      </c>
      <c r="FI66" s="181">
        <v>44659</v>
      </c>
      <c r="FJ66" s="190" t="s">
        <v>9242</v>
      </c>
      <c r="FK66" s="191" t="e">
        <v>#N/A</v>
      </c>
      <c r="FL66" s="191" t="e">
        <v>#N/A</v>
      </c>
      <c r="FM66" s="191" t="e">
        <v>#N/A</v>
      </c>
      <c r="FN66" s="191" t="e">
        <v>#N/A</v>
      </c>
      <c r="FO66" s="191" t="e">
        <v>#N/A</v>
      </c>
      <c r="FP66" s="188" t="e">
        <v>#N/A</v>
      </c>
      <c r="FQ66" s="189" t="e">
        <v>#N/A</v>
      </c>
      <c r="FR66" s="190" t="s">
        <v>9243</v>
      </c>
      <c r="FS66" s="184" t="e">
        <v>#N/A</v>
      </c>
      <c r="FT66" s="184" t="e">
        <v>#N/A</v>
      </c>
      <c r="FU66" s="184" t="e">
        <v>#N/A</v>
      </c>
      <c r="FV66" s="184" t="e">
        <v>#N/A</v>
      </c>
      <c r="FW66" s="184" t="e">
        <v>#N/A</v>
      </c>
      <c r="FX66" s="184" t="e">
        <v>#N/A</v>
      </c>
      <c r="FY66" s="181" t="e">
        <v>#N/A</v>
      </c>
      <c r="FZ66" s="191" t="s">
        <v>4733</v>
      </c>
      <c r="GA66" s="191">
        <v>0</v>
      </c>
      <c r="GB66" s="191" t="s">
        <v>3966</v>
      </c>
      <c r="GC66" s="191" t="s">
        <v>30</v>
      </c>
      <c r="GD66" s="191">
        <v>2</v>
      </c>
      <c r="GE66" s="191" t="s">
        <v>14</v>
      </c>
      <c r="GF66" s="191" t="s">
        <v>14</v>
      </c>
      <c r="GG66" s="192">
        <v>44693</v>
      </c>
      <c r="GH66" s="190" t="s">
        <v>4739</v>
      </c>
      <c r="GI66" s="184">
        <v>1</v>
      </c>
      <c r="GJ66" s="184" t="s">
        <v>3966</v>
      </c>
      <c r="GK66" s="184" t="s">
        <v>30</v>
      </c>
      <c r="GL66" s="184">
        <v>2</v>
      </c>
      <c r="GM66" s="184" t="s">
        <v>14</v>
      </c>
      <c r="GN66" s="184" t="s">
        <v>14</v>
      </c>
      <c r="GO66" s="181">
        <v>44693</v>
      </c>
      <c r="GP66" s="191" t="s">
        <v>4734</v>
      </c>
      <c r="GQ66" s="191">
        <v>0</v>
      </c>
      <c r="GR66" s="191" t="s">
        <v>3966</v>
      </c>
      <c r="GS66" s="191" t="s">
        <v>30</v>
      </c>
      <c r="GT66" s="191">
        <v>2</v>
      </c>
      <c r="GU66" s="191" t="s">
        <v>14</v>
      </c>
      <c r="GV66" s="191" t="s">
        <v>14</v>
      </c>
      <c r="GW66" s="192">
        <v>44693</v>
      </c>
      <c r="GX66" s="190" t="s">
        <v>4740</v>
      </c>
      <c r="GY66" s="184">
        <v>0</v>
      </c>
      <c r="GZ66" s="184" t="s">
        <v>3966</v>
      </c>
      <c r="HA66" s="184" t="s">
        <v>30</v>
      </c>
      <c r="HB66" s="184">
        <v>2</v>
      </c>
      <c r="HC66" s="184" t="s">
        <v>14</v>
      </c>
      <c r="HD66" s="184" t="s">
        <v>14</v>
      </c>
      <c r="HE66" s="181">
        <v>44693</v>
      </c>
      <c r="HF66" s="191" t="s">
        <v>4732</v>
      </c>
      <c r="HG66" s="191">
        <v>0</v>
      </c>
      <c r="HH66" s="191" t="s">
        <v>3966</v>
      </c>
      <c r="HI66" s="191" t="s">
        <v>30</v>
      </c>
      <c r="HJ66" s="191">
        <v>2</v>
      </c>
      <c r="HK66" s="191" t="s">
        <v>14</v>
      </c>
      <c r="HL66" s="191" t="s">
        <v>14</v>
      </c>
      <c r="HM66" s="192">
        <v>44693</v>
      </c>
      <c r="HN66" s="190" t="s">
        <v>4738</v>
      </c>
      <c r="HO66" s="184">
        <v>0</v>
      </c>
      <c r="HP66" s="184" t="s">
        <v>3966</v>
      </c>
      <c r="HQ66" s="184" t="s">
        <v>30</v>
      </c>
      <c r="HR66" s="184">
        <v>2</v>
      </c>
      <c r="HS66" s="184" t="s">
        <v>14</v>
      </c>
      <c r="HT66" s="184" t="s">
        <v>14</v>
      </c>
      <c r="HU66" s="181">
        <v>44693</v>
      </c>
      <c r="HV66" s="191" t="s">
        <v>4735</v>
      </c>
      <c r="HW66" s="191">
        <v>0</v>
      </c>
      <c r="HX66" s="191" t="s">
        <v>3966</v>
      </c>
      <c r="HY66" s="191" t="s">
        <v>30</v>
      </c>
      <c r="HZ66" s="191">
        <v>2</v>
      </c>
      <c r="IA66" s="191" t="s">
        <v>14</v>
      </c>
      <c r="IB66" s="191" t="s">
        <v>14</v>
      </c>
      <c r="IC66" s="192">
        <v>44693</v>
      </c>
      <c r="ID66" s="190" t="s">
        <v>4737</v>
      </c>
      <c r="IE66" s="184">
        <v>0</v>
      </c>
      <c r="IF66" s="184" t="s">
        <v>3966</v>
      </c>
      <c r="IG66" s="184" t="s">
        <v>30</v>
      </c>
      <c r="IH66" s="184">
        <v>2</v>
      </c>
      <c r="II66" s="184" t="s">
        <v>14</v>
      </c>
      <c r="IJ66" s="184" t="s">
        <v>14</v>
      </c>
      <c r="IK66" s="181">
        <v>44693</v>
      </c>
      <c r="IL66" s="191" t="s">
        <v>4736</v>
      </c>
      <c r="IM66" s="191">
        <v>0</v>
      </c>
      <c r="IN66" s="191" t="s">
        <v>3966</v>
      </c>
      <c r="IO66" s="191" t="s">
        <v>30</v>
      </c>
      <c r="IP66" s="191">
        <v>2</v>
      </c>
      <c r="IQ66" s="191" t="s">
        <v>14</v>
      </c>
      <c r="IR66" s="191" t="s">
        <v>14</v>
      </c>
      <c r="IS66" s="192">
        <v>44693</v>
      </c>
    </row>
    <row r="67" spans="1:253" s="285" customFormat="1" ht="13" customHeight="1" x14ac:dyDescent="0.25">
      <c r="A67" s="285" t="s">
        <v>2821</v>
      </c>
      <c r="B67" s="285" t="s">
        <v>8639</v>
      </c>
      <c r="C67" s="285" t="s">
        <v>2822</v>
      </c>
      <c r="D67" s="285" t="s">
        <v>1059</v>
      </c>
      <c r="E67" s="285" t="s">
        <v>8224</v>
      </c>
      <c r="F67" s="285" t="s">
        <v>2823</v>
      </c>
      <c r="G67" s="179">
        <v>27000000</v>
      </c>
      <c r="H67" s="180" t="s">
        <v>2786</v>
      </c>
      <c r="I67" s="180" t="s">
        <v>30</v>
      </c>
      <c r="J67" s="180">
        <v>2</v>
      </c>
      <c r="K67" s="180" t="s">
        <v>2788</v>
      </c>
      <c r="L67" s="180" t="s">
        <v>2787</v>
      </c>
      <c r="M67" s="181">
        <v>44586</v>
      </c>
      <c r="N67" s="190" t="s">
        <v>3037</v>
      </c>
      <c r="O67" s="182">
        <v>581800</v>
      </c>
      <c r="P67" s="182" t="s">
        <v>3030</v>
      </c>
      <c r="Q67" s="182" t="s">
        <v>30</v>
      </c>
      <c r="R67" s="182">
        <v>2</v>
      </c>
      <c r="S67" s="182" t="s">
        <v>3036</v>
      </c>
      <c r="T67" s="182" t="s">
        <v>3031</v>
      </c>
      <c r="U67" s="183">
        <v>44615</v>
      </c>
      <c r="V67" s="190" t="s">
        <v>3039</v>
      </c>
      <c r="W67" s="180">
        <v>27000000</v>
      </c>
      <c r="X67" s="180" t="s">
        <v>2786</v>
      </c>
      <c r="Y67" s="180" t="s">
        <v>30</v>
      </c>
      <c r="Z67" s="180">
        <v>2</v>
      </c>
      <c r="AA67" s="180" t="s">
        <v>3038</v>
      </c>
      <c r="AB67" s="180" t="s">
        <v>2787</v>
      </c>
      <c r="AC67" s="181">
        <v>44615</v>
      </c>
      <c r="AD67" s="190" t="s">
        <v>3246</v>
      </c>
      <c r="AE67" s="188">
        <v>4509000</v>
      </c>
      <c r="AF67" s="188" t="s">
        <v>3243</v>
      </c>
      <c r="AG67" s="188" t="s">
        <v>61</v>
      </c>
      <c r="AH67" s="188">
        <v>1</v>
      </c>
      <c r="AI67" s="188" t="s">
        <v>3245</v>
      </c>
      <c r="AJ67" s="188" t="s">
        <v>3244</v>
      </c>
      <c r="AK67" s="189">
        <v>44641</v>
      </c>
      <c r="AL67" s="190" t="s">
        <v>3250</v>
      </c>
      <c r="AM67" s="180">
        <v>25000</v>
      </c>
      <c r="AN67" s="180" t="s">
        <v>3247</v>
      </c>
      <c r="AO67" s="180" t="s">
        <v>30</v>
      </c>
      <c r="AP67" s="180">
        <v>2</v>
      </c>
      <c r="AQ67" s="180" t="s">
        <v>3249</v>
      </c>
      <c r="AR67" s="180" t="s">
        <v>3248</v>
      </c>
      <c r="AS67" s="181">
        <v>44641</v>
      </c>
      <c r="AT67" s="191" t="s">
        <v>2825</v>
      </c>
      <c r="AU67" s="188" t="s">
        <v>14</v>
      </c>
      <c r="AV67" s="188" t="s">
        <v>14</v>
      </c>
      <c r="AW67" s="188" t="s">
        <v>19</v>
      </c>
      <c r="AX67" s="188">
        <v>3</v>
      </c>
      <c r="AY67" s="188" t="s">
        <v>14</v>
      </c>
      <c r="AZ67" s="188" t="s">
        <v>14</v>
      </c>
      <c r="BA67" s="189">
        <v>44586</v>
      </c>
      <c r="BB67" s="190" t="s">
        <v>2824</v>
      </c>
      <c r="BC67" s="180" t="s">
        <v>14</v>
      </c>
      <c r="BD67" s="180" t="s">
        <v>14</v>
      </c>
      <c r="BE67" s="180" t="s">
        <v>19</v>
      </c>
      <c r="BF67" s="180">
        <v>3</v>
      </c>
      <c r="BG67" s="180" t="s">
        <v>14</v>
      </c>
      <c r="BH67" s="180" t="s">
        <v>14</v>
      </c>
      <c r="BI67" s="181">
        <v>44586</v>
      </c>
      <c r="BJ67" s="191" t="s">
        <v>4212</v>
      </c>
      <c r="BK67" s="191">
        <v>259</v>
      </c>
      <c r="BL67" s="191" t="s">
        <v>4209</v>
      </c>
      <c r="BM67" s="191" t="s">
        <v>30</v>
      </c>
      <c r="BN67" s="191">
        <v>2</v>
      </c>
      <c r="BO67" s="191" t="s">
        <v>4211</v>
      </c>
      <c r="BP67" s="188" t="s">
        <v>4210</v>
      </c>
      <c r="BQ67" s="192">
        <v>44679</v>
      </c>
      <c r="BR67" s="190" t="s">
        <v>3254</v>
      </c>
      <c r="BS67" s="184">
        <v>28020</v>
      </c>
      <c r="BT67" s="184" t="s">
        <v>3251</v>
      </c>
      <c r="BU67" s="184" t="s">
        <v>61</v>
      </c>
      <c r="BV67" s="184">
        <v>1</v>
      </c>
      <c r="BW67" s="184" t="s">
        <v>3253</v>
      </c>
      <c r="BX67" s="184" t="s">
        <v>3252</v>
      </c>
      <c r="BY67" s="181">
        <v>44641</v>
      </c>
      <c r="BZ67" s="191" t="s">
        <v>3256</v>
      </c>
      <c r="CA67" s="191">
        <v>14597</v>
      </c>
      <c r="CB67" s="191" t="s">
        <v>3251</v>
      </c>
      <c r="CC67" s="191" t="s">
        <v>61</v>
      </c>
      <c r="CD67" s="191">
        <v>1</v>
      </c>
      <c r="CE67" s="191" t="s">
        <v>3255</v>
      </c>
      <c r="CF67" s="191" t="s">
        <v>3252</v>
      </c>
      <c r="CG67" s="192">
        <v>44641</v>
      </c>
      <c r="CH67" s="190" t="s">
        <v>9244</v>
      </c>
      <c r="CI67" s="191" t="e">
        <v>#N/A</v>
      </c>
      <c r="CJ67" s="191" t="e">
        <v>#N/A</v>
      </c>
      <c r="CK67" s="191" t="e">
        <v>#N/A</v>
      </c>
      <c r="CL67" s="191" t="e">
        <v>#N/A</v>
      </c>
      <c r="CM67" s="191" t="e">
        <v>#N/A</v>
      </c>
      <c r="CN67" s="191" t="e">
        <v>#N/A</v>
      </c>
      <c r="CO67" s="193" t="e">
        <v>#N/A</v>
      </c>
      <c r="CP67" s="191" t="s">
        <v>2826</v>
      </c>
      <c r="CQ67" s="184" t="s">
        <v>14</v>
      </c>
      <c r="CR67" s="184" t="s">
        <v>14</v>
      </c>
      <c r="CS67" s="184" t="s">
        <v>19</v>
      </c>
      <c r="CT67" s="184">
        <v>3</v>
      </c>
      <c r="CU67" s="184" t="s">
        <v>14</v>
      </c>
      <c r="CV67" s="184" t="s">
        <v>14</v>
      </c>
      <c r="CW67" s="181">
        <v>44586</v>
      </c>
      <c r="CX67" s="191" t="s">
        <v>3259</v>
      </c>
      <c r="CY67" s="188">
        <v>1659000</v>
      </c>
      <c r="CZ67" s="188" t="s">
        <v>3257</v>
      </c>
      <c r="DA67" s="188" t="s">
        <v>61</v>
      </c>
      <c r="DB67" s="188">
        <v>1</v>
      </c>
      <c r="DC67" s="188" t="s">
        <v>3264</v>
      </c>
      <c r="DD67" s="188" t="s">
        <v>3258</v>
      </c>
      <c r="DE67" s="194">
        <v>44641</v>
      </c>
      <c r="DF67" s="190" t="s">
        <v>3261</v>
      </c>
      <c r="DG67" s="180">
        <v>22491000</v>
      </c>
      <c r="DH67" s="184" t="s">
        <v>3257</v>
      </c>
      <c r="DI67" s="184" t="s">
        <v>61</v>
      </c>
      <c r="DJ67" s="184">
        <v>1</v>
      </c>
      <c r="DK67" s="184" t="s">
        <v>3260</v>
      </c>
      <c r="DL67" s="184" t="s">
        <v>3258</v>
      </c>
      <c r="DM67" s="181">
        <v>44641</v>
      </c>
      <c r="DN67" s="191" t="s">
        <v>3263</v>
      </c>
      <c r="DO67" s="188">
        <v>2850000</v>
      </c>
      <c r="DP67" s="191" t="s">
        <v>3257</v>
      </c>
      <c r="DQ67" s="191" t="s">
        <v>61</v>
      </c>
      <c r="DR67" s="191">
        <v>1</v>
      </c>
      <c r="DS67" s="191" t="s">
        <v>3262</v>
      </c>
      <c r="DT67" s="191" t="s">
        <v>3258</v>
      </c>
      <c r="DU67" s="192">
        <v>44641</v>
      </c>
      <c r="DV67" s="190" t="s">
        <v>3265</v>
      </c>
      <c r="DW67" s="180">
        <v>1325000</v>
      </c>
      <c r="DX67" s="184" t="s">
        <v>3257</v>
      </c>
      <c r="DY67" s="184" t="s">
        <v>61</v>
      </c>
      <c r="DZ67" s="184">
        <v>1</v>
      </c>
      <c r="EA67" s="184" t="s">
        <v>3264</v>
      </c>
      <c r="EB67" s="184" t="s">
        <v>3258</v>
      </c>
      <c r="EC67" s="181">
        <v>44641</v>
      </c>
      <c r="ED67" s="191" t="s">
        <v>3267</v>
      </c>
      <c r="EE67" s="188">
        <v>334000</v>
      </c>
      <c r="EF67" s="191" t="s">
        <v>3257</v>
      </c>
      <c r="EG67" s="191" t="s">
        <v>61</v>
      </c>
      <c r="EH67" s="191">
        <v>1</v>
      </c>
      <c r="EI67" s="191" t="s">
        <v>3266</v>
      </c>
      <c r="EJ67" s="191" t="s">
        <v>3258</v>
      </c>
      <c r="EK67" s="192">
        <v>44641</v>
      </c>
      <c r="EL67" s="190" t="s">
        <v>3270</v>
      </c>
      <c r="EM67" s="180">
        <v>0</v>
      </c>
      <c r="EN67" s="184" t="s">
        <v>2801</v>
      </c>
      <c r="EO67" s="184" t="s">
        <v>61</v>
      </c>
      <c r="EP67" s="184">
        <v>1</v>
      </c>
      <c r="EQ67" s="184" t="s">
        <v>3269</v>
      </c>
      <c r="ER67" s="184" t="s">
        <v>3268</v>
      </c>
      <c r="ES67" s="181">
        <v>44641</v>
      </c>
      <c r="ET67" s="191" t="s">
        <v>4213</v>
      </c>
      <c r="EU67" s="191">
        <v>259</v>
      </c>
      <c r="EV67" s="191" t="s">
        <v>4209</v>
      </c>
      <c r="EW67" s="191" t="s">
        <v>30</v>
      </c>
      <c r="EX67" s="191">
        <v>2</v>
      </c>
      <c r="EY67" s="191" t="s">
        <v>4211</v>
      </c>
      <c r="EZ67" s="191" t="s">
        <v>4210</v>
      </c>
      <c r="FA67" s="192">
        <v>44679</v>
      </c>
      <c r="FB67" s="190" t="s">
        <v>2827</v>
      </c>
      <c r="FC67" s="184">
        <v>2</v>
      </c>
      <c r="FD67" s="184" t="s">
        <v>14</v>
      </c>
      <c r="FE67" s="184" t="s">
        <v>30</v>
      </c>
      <c r="FF67" s="184">
        <v>2</v>
      </c>
      <c r="FG67" s="184" t="s">
        <v>2704</v>
      </c>
      <c r="FH67" s="184" t="s">
        <v>14</v>
      </c>
      <c r="FI67" s="181">
        <v>44586</v>
      </c>
      <c r="FJ67" s="190" t="s">
        <v>2828</v>
      </c>
      <c r="FK67" s="191" t="s">
        <v>14</v>
      </c>
      <c r="FL67" s="191" t="s">
        <v>14</v>
      </c>
      <c r="FM67" s="191" t="s">
        <v>19</v>
      </c>
      <c r="FN67" s="191">
        <v>3</v>
      </c>
      <c r="FO67" s="191" t="s">
        <v>14</v>
      </c>
      <c r="FP67" s="188" t="s">
        <v>14</v>
      </c>
      <c r="FQ67" s="189">
        <v>44586</v>
      </c>
      <c r="FR67" s="190" t="s">
        <v>2829</v>
      </c>
      <c r="FS67" s="184" t="s">
        <v>14</v>
      </c>
      <c r="FT67" s="184" t="s">
        <v>14</v>
      </c>
      <c r="FU67" s="184" t="s">
        <v>19</v>
      </c>
      <c r="FV67" s="184">
        <v>3</v>
      </c>
      <c r="FW67" s="184" t="s">
        <v>14</v>
      </c>
      <c r="FX67" s="184" t="s">
        <v>14</v>
      </c>
      <c r="FY67" s="181">
        <v>44586</v>
      </c>
      <c r="FZ67" s="191" t="s">
        <v>4974</v>
      </c>
      <c r="GA67" s="191">
        <v>0</v>
      </c>
      <c r="GB67" s="191" t="s">
        <v>3966</v>
      </c>
      <c r="GC67" s="191" t="s">
        <v>30</v>
      </c>
      <c r="GD67" s="191">
        <v>2</v>
      </c>
      <c r="GE67" s="191" t="s">
        <v>14</v>
      </c>
      <c r="GF67" s="191" t="s">
        <v>14</v>
      </c>
      <c r="GG67" s="192">
        <v>44695</v>
      </c>
      <c r="GH67" s="190" t="s">
        <v>4980</v>
      </c>
      <c r="GI67" s="184">
        <v>0</v>
      </c>
      <c r="GJ67" s="184" t="s">
        <v>3966</v>
      </c>
      <c r="GK67" s="184" t="s">
        <v>30</v>
      </c>
      <c r="GL67" s="184">
        <v>2</v>
      </c>
      <c r="GM67" s="184" t="s">
        <v>14</v>
      </c>
      <c r="GN67" s="184" t="s">
        <v>14</v>
      </c>
      <c r="GO67" s="181">
        <v>44695</v>
      </c>
      <c r="GP67" s="191" t="s">
        <v>4975</v>
      </c>
      <c r="GQ67" s="191">
        <v>0</v>
      </c>
      <c r="GR67" s="191" t="s">
        <v>3966</v>
      </c>
      <c r="GS67" s="191" t="s">
        <v>30</v>
      </c>
      <c r="GT67" s="191">
        <v>2</v>
      </c>
      <c r="GU67" s="191" t="s">
        <v>14</v>
      </c>
      <c r="GV67" s="191" t="s">
        <v>14</v>
      </c>
      <c r="GW67" s="192">
        <v>44695</v>
      </c>
      <c r="GX67" s="190" t="s">
        <v>4981</v>
      </c>
      <c r="GY67" s="184">
        <v>0</v>
      </c>
      <c r="GZ67" s="184" t="s">
        <v>3966</v>
      </c>
      <c r="HA67" s="184" t="s">
        <v>30</v>
      </c>
      <c r="HB67" s="184">
        <v>2</v>
      </c>
      <c r="HC67" s="184" t="s">
        <v>14</v>
      </c>
      <c r="HD67" s="184" t="s">
        <v>14</v>
      </c>
      <c r="HE67" s="181">
        <v>44695</v>
      </c>
      <c r="HF67" s="191" t="s">
        <v>4973</v>
      </c>
      <c r="HG67" s="191">
        <v>0</v>
      </c>
      <c r="HH67" s="191" t="s">
        <v>3966</v>
      </c>
      <c r="HI67" s="191" t="s">
        <v>30</v>
      </c>
      <c r="HJ67" s="191">
        <v>2</v>
      </c>
      <c r="HK67" s="191" t="s">
        <v>14</v>
      </c>
      <c r="HL67" s="191" t="s">
        <v>14</v>
      </c>
      <c r="HM67" s="192">
        <v>44695</v>
      </c>
      <c r="HN67" s="190" t="s">
        <v>4979</v>
      </c>
      <c r="HO67" s="184">
        <v>0</v>
      </c>
      <c r="HP67" s="184" t="s">
        <v>3966</v>
      </c>
      <c r="HQ67" s="184" t="s">
        <v>30</v>
      </c>
      <c r="HR67" s="184">
        <v>2</v>
      </c>
      <c r="HS67" s="184" t="s">
        <v>14</v>
      </c>
      <c r="HT67" s="184" t="s">
        <v>14</v>
      </c>
      <c r="HU67" s="181">
        <v>44695</v>
      </c>
      <c r="HV67" s="191" t="s">
        <v>4976</v>
      </c>
      <c r="HW67" s="191">
        <v>1</v>
      </c>
      <c r="HX67" s="191" t="s">
        <v>3966</v>
      </c>
      <c r="HY67" s="191" t="s">
        <v>30</v>
      </c>
      <c r="HZ67" s="191">
        <v>2</v>
      </c>
      <c r="IA67" s="191" t="s">
        <v>14</v>
      </c>
      <c r="IB67" s="191" t="s">
        <v>14</v>
      </c>
      <c r="IC67" s="192">
        <v>44695</v>
      </c>
      <c r="ID67" s="190" t="s">
        <v>4978</v>
      </c>
      <c r="IE67" s="184">
        <v>0</v>
      </c>
      <c r="IF67" s="184" t="s">
        <v>3966</v>
      </c>
      <c r="IG67" s="184" t="s">
        <v>30</v>
      </c>
      <c r="IH67" s="184">
        <v>2</v>
      </c>
      <c r="II67" s="184" t="s">
        <v>14</v>
      </c>
      <c r="IJ67" s="184" t="s">
        <v>14</v>
      </c>
      <c r="IK67" s="181">
        <v>44695</v>
      </c>
      <c r="IL67" s="191" t="s">
        <v>4977</v>
      </c>
      <c r="IM67" s="191">
        <v>3</v>
      </c>
      <c r="IN67" s="191" t="s">
        <v>3966</v>
      </c>
      <c r="IO67" s="191" t="s">
        <v>30</v>
      </c>
      <c r="IP67" s="191">
        <v>2</v>
      </c>
      <c r="IQ67" s="191" t="s">
        <v>14</v>
      </c>
      <c r="IR67" s="191" t="s">
        <v>14</v>
      </c>
      <c r="IS67" s="192">
        <v>44695</v>
      </c>
    </row>
    <row r="68" spans="1:253" s="285" customFormat="1" ht="13" customHeight="1" x14ac:dyDescent="0.25">
      <c r="A68" s="285" t="s">
        <v>1057</v>
      </c>
      <c r="B68" s="285" t="s">
        <v>8696</v>
      </c>
      <c r="C68" s="285" t="s">
        <v>1058</v>
      </c>
      <c r="D68" s="285" t="s">
        <v>1059</v>
      </c>
      <c r="E68" s="285" t="s">
        <v>8224</v>
      </c>
      <c r="F68" s="285" t="s">
        <v>2796</v>
      </c>
      <c r="G68" s="179">
        <v>27000000</v>
      </c>
      <c r="H68" s="180" t="s">
        <v>2786</v>
      </c>
      <c r="I68" s="180" t="s">
        <v>30</v>
      </c>
      <c r="J68" s="180">
        <v>2</v>
      </c>
      <c r="K68" s="180" t="s">
        <v>2788</v>
      </c>
      <c r="L68" s="180" t="s">
        <v>2787</v>
      </c>
      <c r="M68" s="181">
        <v>44586</v>
      </c>
      <c r="N68" s="190" t="s">
        <v>2798</v>
      </c>
      <c r="O68" s="182">
        <v>149752</v>
      </c>
      <c r="P68" s="182" t="s">
        <v>2786</v>
      </c>
      <c r="Q68" s="182" t="s">
        <v>30</v>
      </c>
      <c r="R68" s="182">
        <v>2</v>
      </c>
      <c r="S68" s="182" t="s">
        <v>2797</v>
      </c>
      <c r="T68" s="182" t="s">
        <v>2787</v>
      </c>
      <c r="U68" s="183">
        <v>44586</v>
      </c>
      <c r="V68" s="190" t="s">
        <v>2800</v>
      </c>
      <c r="W68" s="180">
        <v>6348000</v>
      </c>
      <c r="X68" s="180" t="s">
        <v>2786</v>
      </c>
      <c r="Y68" s="180" t="s">
        <v>30</v>
      </c>
      <c r="Z68" s="180">
        <v>2</v>
      </c>
      <c r="AA68" s="180" t="s">
        <v>2799</v>
      </c>
      <c r="AB68" s="180" t="s">
        <v>2787</v>
      </c>
      <c r="AC68" s="181">
        <v>44586</v>
      </c>
      <c r="AD68" s="190" t="s">
        <v>2804</v>
      </c>
      <c r="AE68" s="188">
        <v>3549000</v>
      </c>
      <c r="AF68" s="188" t="s">
        <v>2801</v>
      </c>
      <c r="AG68" s="188" t="s">
        <v>61</v>
      </c>
      <c r="AH68" s="188">
        <v>1</v>
      </c>
      <c r="AI68" s="188" t="s">
        <v>2803</v>
      </c>
      <c r="AJ68" s="188" t="s">
        <v>2802</v>
      </c>
      <c r="AK68" s="189">
        <v>44586</v>
      </c>
      <c r="AL68" s="190" t="s">
        <v>2808</v>
      </c>
      <c r="AM68" s="180">
        <v>3000</v>
      </c>
      <c r="AN68" s="180" t="s">
        <v>2805</v>
      </c>
      <c r="AO68" s="180" t="s">
        <v>30</v>
      </c>
      <c r="AP68" s="180">
        <v>2</v>
      </c>
      <c r="AQ68" s="180" t="s">
        <v>2807</v>
      </c>
      <c r="AR68" s="180" t="s">
        <v>2806</v>
      </c>
      <c r="AS68" s="181">
        <v>44586</v>
      </c>
      <c r="AT68" s="191" t="s">
        <v>1065</v>
      </c>
      <c r="AU68" s="188">
        <v>0</v>
      </c>
      <c r="AV68" s="188" t="s">
        <v>14</v>
      </c>
      <c r="AW68" s="188" t="s">
        <v>61</v>
      </c>
      <c r="AX68" s="188">
        <v>1</v>
      </c>
      <c r="AY68" s="188" t="s">
        <v>1060</v>
      </c>
      <c r="AZ68" s="188" t="s">
        <v>14</v>
      </c>
      <c r="BA68" s="189">
        <v>43650</v>
      </c>
      <c r="BB68" s="190" t="s">
        <v>1064</v>
      </c>
      <c r="BC68" s="180" t="s">
        <v>14</v>
      </c>
      <c r="BD68" s="180" t="s">
        <v>14</v>
      </c>
      <c r="BE68" s="180" t="s">
        <v>14</v>
      </c>
      <c r="BF68" s="180" t="s">
        <v>14</v>
      </c>
      <c r="BG68" s="180" t="s">
        <v>1060</v>
      </c>
      <c r="BH68" s="180" t="s">
        <v>14</v>
      </c>
      <c r="BI68" s="181">
        <v>43650</v>
      </c>
      <c r="BJ68" s="191" t="s">
        <v>4216</v>
      </c>
      <c r="BK68" s="191">
        <v>53</v>
      </c>
      <c r="BL68" s="191" t="s">
        <v>4214</v>
      </c>
      <c r="BM68" s="191" t="s">
        <v>30</v>
      </c>
      <c r="BN68" s="191">
        <v>2</v>
      </c>
      <c r="BO68" s="191" t="s">
        <v>4215</v>
      </c>
      <c r="BP68" s="188" t="s">
        <v>1636</v>
      </c>
      <c r="BQ68" s="192">
        <v>44679</v>
      </c>
      <c r="BR68" s="190" t="s">
        <v>1061</v>
      </c>
      <c r="BS68" s="184" t="s">
        <v>14</v>
      </c>
      <c r="BT68" s="184" t="s">
        <v>14</v>
      </c>
      <c r="BU68" s="184" t="s">
        <v>14</v>
      </c>
      <c r="BV68" s="184" t="s">
        <v>14</v>
      </c>
      <c r="BW68" s="184" t="s">
        <v>1060</v>
      </c>
      <c r="BX68" s="184" t="s">
        <v>14</v>
      </c>
      <c r="BY68" s="181">
        <v>43650</v>
      </c>
      <c r="BZ68" s="191" t="s">
        <v>1062</v>
      </c>
      <c r="CA68" s="191" t="s">
        <v>14</v>
      </c>
      <c r="CB68" s="191" t="s">
        <v>14</v>
      </c>
      <c r="CC68" s="191" t="s">
        <v>14</v>
      </c>
      <c r="CD68" s="191" t="s">
        <v>14</v>
      </c>
      <c r="CE68" s="191" t="s">
        <v>1060</v>
      </c>
      <c r="CF68" s="191" t="s">
        <v>14</v>
      </c>
      <c r="CG68" s="192">
        <v>43650</v>
      </c>
      <c r="CH68" s="190" t="s">
        <v>9245</v>
      </c>
      <c r="CI68" s="191" t="e">
        <v>#N/A</v>
      </c>
      <c r="CJ68" s="191" t="e">
        <v>#N/A</v>
      </c>
      <c r="CK68" s="191" t="e">
        <v>#N/A</v>
      </c>
      <c r="CL68" s="191" t="e">
        <v>#N/A</v>
      </c>
      <c r="CM68" s="191" t="e">
        <v>#N/A</v>
      </c>
      <c r="CN68" s="191" t="e">
        <v>#N/A</v>
      </c>
      <c r="CO68" s="193" t="e">
        <v>#N/A</v>
      </c>
      <c r="CP68" s="191" t="s">
        <v>1063</v>
      </c>
      <c r="CQ68" s="184" t="s">
        <v>14</v>
      </c>
      <c r="CR68" s="184" t="s">
        <v>14</v>
      </c>
      <c r="CS68" s="184" t="s">
        <v>14</v>
      </c>
      <c r="CT68" s="184" t="s">
        <v>14</v>
      </c>
      <c r="CU68" s="184" t="s">
        <v>1060</v>
      </c>
      <c r="CV68" s="184" t="s">
        <v>14</v>
      </c>
      <c r="CW68" s="181">
        <v>43650</v>
      </c>
      <c r="CX68" s="191" t="s">
        <v>2809</v>
      </c>
      <c r="CY68" s="188">
        <v>1637000</v>
      </c>
      <c r="CZ68" s="188" t="s">
        <v>2801</v>
      </c>
      <c r="DA68" s="188" t="s">
        <v>61</v>
      </c>
      <c r="DB68" s="188">
        <v>1</v>
      </c>
      <c r="DC68" s="188" t="s">
        <v>2813</v>
      </c>
      <c r="DD68" s="188" t="s">
        <v>2802</v>
      </c>
      <c r="DE68" s="194">
        <v>44586</v>
      </c>
      <c r="DF68" s="190" t="s">
        <v>2811</v>
      </c>
      <c r="DG68" s="180">
        <v>2799000</v>
      </c>
      <c r="DH68" s="184" t="s">
        <v>2801</v>
      </c>
      <c r="DI68" s="184" t="s">
        <v>61</v>
      </c>
      <c r="DJ68" s="184">
        <v>1</v>
      </c>
      <c r="DK68" s="184" t="s">
        <v>2810</v>
      </c>
      <c r="DL68" s="184" t="s">
        <v>2802</v>
      </c>
      <c r="DM68" s="181">
        <v>44586</v>
      </c>
      <c r="DN68" s="191" t="s">
        <v>2812</v>
      </c>
      <c r="DO68" s="188">
        <v>1912000</v>
      </c>
      <c r="DP68" s="191" t="s">
        <v>2801</v>
      </c>
      <c r="DQ68" s="191" t="s">
        <v>61</v>
      </c>
      <c r="DR68" s="191">
        <v>1</v>
      </c>
      <c r="DS68" s="191" t="s">
        <v>2562</v>
      </c>
      <c r="DT68" s="191" t="s">
        <v>2802</v>
      </c>
      <c r="DU68" s="192">
        <v>44586</v>
      </c>
      <c r="DV68" s="190" t="s">
        <v>2814</v>
      </c>
      <c r="DW68" s="180">
        <v>1303000</v>
      </c>
      <c r="DX68" s="184" t="s">
        <v>2801</v>
      </c>
      <c r="DY68" s="184" t="s">
        <v>61</v>
      </c>
      <c r="DZ68" s="184">
        <v>1</v>
      </c>
      <c r="EA68" s="184" t="s">
        <v>2813</v>
      </c>
      <c r="EB68" s="184" t="s">
        <v>2802</v>
      </c>
      <c r="EC68" s="181">
        <v>44586</v>
      </c>
      <c r="ED68" s="191" t="s">
        <v>2816</v>
      </c>
      <c r="EE68" s="188">
        <v>334000</v>
      </c>
      <c r="EF68" s="191" t="s">
        <v>2801</v>
      </c>
      <c r="EG68" s="191" t="s">
        <v>61</v>
      </c>
      <c r="EH68" s="191">
        <v>1</v>
      </c>
      <c r="EI68" s="191" t="s">
        <v>2815</v>
      </c>
      <c r="EJ68" s="191" t="s">
        <v>2802</v>
      </c>
      <c r="EK68" s="192">
        <v>44586</v>
      </c>
      <c r="EL68" s="190" t="s">
        <v>2818</v>
      </c>
      <c r="EM68" s="180">
        <v>0</v>
      </c>
      <c r="EN68" s="184" t="s">
        <v>2801</v>
      </c>
      <c r="EO68" s="184" t="s">
        <v>61</v>
      </c>
      <c r="EP68" s="184">
        <v>1</v>
      </c>
      <c r="EQ68" s="184" t="s">
        <v>2817</v>
      </c>
      <c r="ER68" s="184" t="s">
        <v>2802</v>
      </c>
      <c r="ES68" s="181">
        <v>44586</v>
      </c>
      <c r="ET68" s="191" t="s">
        <v>4217</v>
      </c>
      <c r="EU68" s="191">
        <v>259</v>
      </c>
      <c r="EV68" s="191" t="s">
        <v>4209</v>
      </c>
      <c r="EW68" s="191" t="s">
        <v>30</v>
      </c>
      <c r="EX68" s="191">
        <v>2</v>
      </c>
      <c r="EY68" s="191" t="s">
        <v>4211</v>
      </c>
      <c r="EZ68" s="191" t="s">
        <v>4210</v>
      </c>
      <c r="FA68" s="192">
        <v>44679</v>
      </c>
      <c r="FB68" s="190" t="s">
        <v>2820</v>
      </c>
      <c r="FC68" s="184">
        <v>1</v>
      </c>
      <c r="FD68" s="184" t="s">
        <v>14</v>
      </c>
      <c r="FE68" s="184" t="s">
        <v>30</v>
      </c>
      <c r="FF68" s="184">
        <v>2</v>
      </c>
      <c r="FG68" s="184" t="s">
        <v>2819</v>
      </c>
      <c r="FH68" s="184" t="s">
        <v>14</v>
      </c>
      <c r="FI68" s="181">
        <v>44586</v>
      </c>
      <c r="FJ68" s="190" t="s">
        <v>1066</v>
      </c>
      <c r="FK68" s="191" t="s">
        <v>14</v>
      </c>
      <c r="FL68" s="191" t="s">
        <v>14</v>
      </c>
      <c r="FM68" s="191" t="s">
        <v>14</v>
      </c>
      <c r="FN68" s="191" t="s">
        <v>14</v>
      </c>
      <c r="FO68" s="191" t="s">
        <v>1060</v>
      </c>
      <c r="FP68" s="188" t="s">
        <v>14</v>
      </c>
      <c r="FQ68" s="189">
        <v>43650</v>
      </c>
      <c r="FR68" s="190" t="s">
        <v>1067</v>
      </c>
      <c r="FS68" s="184" t="s">
        <v>14</v>
      </c>
      <c r="FT68" s="184" t="s">
        <v>14</v>
      </c>
      <c r="FU68" s="184" t="s">
        <v>14</v>
      </c>
      <c r="FV68" s="184" t="s">
        <v>14</v>
      </c>
      <c r="FW68" s="184" t="s">
        <v>1060</v>
      </c>
      <c r="FX68" s="184" t="s">
        <v>14</v>
      </c>
      <c r="FY68" s="181">
        <v>43650</v>
      </c>
      <c r="FZ68" s="191" t="s">
        <v>4983</v>
      </c>
      <c r="GA68" s="191">
        <v>0</v>
      </c>
      <c r="GB68" s="191" t="s">
        <v>3966</v>
      </c>
      <c r="GC68" s="191" t="s">
        <v>30</v>
      </c>
      <c r="GD68" s="191">
        <v>2</v>
      </c>
      <c r="GE68" s="191" t="s">
        <v>14</v>
      </c>
      <c r="GF68" s="191" t="s">
        <v>14</v>
      </c>
      <c r="GG68" s="192">
        <v>44695</v>
      </c>
      <c r="GH68" s="190" t="s">
        <v>4989</v>
      </c>
      <c r="GI68" s="184">
        <v>0</v>
      </c>
      <c r="GJ68" s="184" t="s">
        <v>3966</v>
      </c>
      <c r="GK68" s="184" t="s">
        <v>30</v>
      </c>
      <c r="GL68" s="184">
        <v>2</v>
      </c>
      <c r="GM68" s="184" t="s">
        <v>14</v>
      </c>
      <c r="GN68" s="184" t="s">
        <v>14</v>
      </c>
      <c r="GO68" s="181">
        <v>44695</v>
      </c>
      <c r="GP68" s="191" t="s">
        <v>4984</v>
      </c>
      <c r="GQ68" s="191">
        <v>0</v>
      </c>
      <c r="GR68" s="191" t="s">
        <v>3966</v>
      </c>
      <c r="GS68" s="191" t="s">
        <v>30</v>
      </c>
      <c r="GT68" s="191">
        <v>2</v>
      </c>
      <c r="GU68" s="191" t="s">
        <v>14</v>
      </c>
      <c r="GV68" s="191" t="s">
        <v>14</v>
      </c>
      <c r="GW68" s="192">
        <v>44695</v>
      </c>
      <c r="GX68" s="190" t="s">
        <v>4990</v>
      </c>
      <c r="GY68" s="184">
        <v>0</v>
      </c>
      <c r="GZ68" s="184" t="s">
        <v>3966</v>
      </c>
      <c r="HA68" s="184" t="s">
        <v>30</v>
      </c>
      <c r="HB68" s="184">
        <v>2</v>
      </c>
      <c r="HC68" s="184" t="s">
        <v>14</v>
      </c>
      <c r="HD68" s="184" t="s">
        <v>14</v>
      </c>
      <c r="HE68" s="181">
        <v>44695</v>
      </c>
      <c r="HF68" s="191" t="s">
        <v>4982</v>
      </c>
      <c r="HG68" s="191">
        <v>0</v>
      </c>
      <c r="HH68" s="191" t="s">
        <v>3966</v>
      </c>
      <c r="HI68" s="191" t="s">
        <v>30</v>
      </c>
      <c r="HJ68" s="191">
        <v>2</v>
      </c>
      <c r="HK68" s="191" t="s">
        <v>14</v>
      </c>
      <c r="HL68" s="191" t="s">
        <v>14</v>
      </c>
      <c r="HM68" s="192">
        <v>44695</v>
      </c>
      <c r="HN68" s="190" t="s">
        <v>4988</v>
      </c>
      <c r="HO68" s="184">
        <v>0</v>
      </c>
      <c r="HP68" s="184" t="s">
        <v>3966</v>
      </c>
      <c r="HQ68" s="184" t="s">
        <v>30</v>
      </c>
      <c r="HR68" s="184">
        <v>2</v>
      </c>
      <c r="HS68" s="184" t="s">
        <v>14</v>
      </c>
      <c r="HT68" s="184" t="s">
        <v>14</v>
      </c>
      <c r="HU68" s="181">
        <v>44695</v>
      </c>
      <c r="HV68" s="191" t="s">
        <v>4985</v>
      </c>
      <c r="HW68" s="191">
        <v>1</v>
      </c>
      <c r="HX68" s="191" t="s">
        <v>3966</v>
      </c>
      <c r="HY68" s="191" t="s">
        <v>30</v>
      </c>
      <c r="HZ68" s="191">
        <v>2</v>
      </c>
      <c r="IA68" s="191" t="s">
        <v>14</v>
      </c>
      <c r="IB68" s="191" t="s">
        <v>14</v>
      </c>
      <c r="IC68" s="192">
        <v>44695</v>
      </c>
      <c r="ID68" s="190" t="s">
        <v>4987</v>
      </c>
      <c r="IE68" s="184">
        <v>0</v>
      </c>
      <c r="IF68" s="184" t="s">
        <v>3966</v>
      </c>
      <c r="IG68" s="184" t="s">
        <v>30</v>
      </c>
      <c r="IH68" s="184">
        <v>2</v>
      </c>
      <c r="II68" s="184" t="s">
        <v>14</v>
      </c>
      <c r="IJ68" s="184" t="s">
        <v>14</v>
      </c>
      <c r="IK68" s="181">
        <v>44695</v>
      </c>
      <c r="IL68" s="191" t="s">
        <v>4986</v>
      </c>
      <c r="IM68" s="191">
        <v>3</v>
      </c>
      <c r="IN68" s="191" t="s">
        <v>3966</v>
      </c>
      <c r="IO68" s="191" t="s">
        <v>30</v>
      </c>
      <c r="IP68" s="191">
        <v>2</v>
      </c>
      <c r="IQ68" s="191" t="s">
        <v>14</v>
      </c>
      <c r="IR68" s="191" t="s">
        <v>14</v>
      </c>
      <c r="IS68" s="192">
        <v>44695</v>
      </c>
    </row>
    <row r="69" spans="1:253" s="285" customFormat="1" ht="13" customHeight="1" x14ac:dyDescent="0.25">
      <c r="A69" s="285" t="s">
        <v>2784</v>
      </c>
      <c r="B69" s="285" t="s">
        <v>8801</v>
      </c>
      <c r="C69" s="285" t="s">
        <v>2785</v>
      </c>
      <c r="D69" s="285" t="s">
        <v>1059</v>
      </c>
      <c r="E69" s="285" t="s">
        <v>8224</v>
      </c>
      <c r="F69" s="285" t="s">
        <v>2789</v>
      </c>
      <c r="G69" s="179">
        <v>27000000</v>
      </c>
      <c r="H69" s="180" t="s">
        <v>2786</v>
      </c>
      <c r="I69" s="180" t="s">
        <v>30</v>
      </c>
      <c r="J69" s="180">
        <v>2</v>
      </c>
      <c r="K69" s="180" t="s">
        <v>2788</v>
      </c>
      <c r="L69" s="180" t="s">
        <v>2787</v>
      </c>
      <c r="M69" s="181">
        <v>44586</v>
      </c>
      <c r="N69" s="190" t="s">
        <v>3033</v>
      </c>
      <c r="O69" s="182">
        <v>581800</v>
      </c>
      <c r="P69" s="182" t="s">
        <v>3030</v>
      </c>
      <c r="Q69" s="182" t="s">
        <v>30</v>
      </c>
      <c r="R69" s="182">
        <v>2</v>
      </c>
      <c r="S69" s="182" t="s">
        <v>3032</v>
      </c>
      <c r="T69" s="182" t="s">
        <v>3031</v>
      </c>
      <c r="U69" s="183">
        <v>44615</v>
      </c>
      <c r="V69" s="190" t="s">
        <v>3035</v>
      </c>
      <c r="W69" s="180">
        <v>27000000</v>
      </c>
      <c r="X69" s="180" t="s">
        <v>2786</v>
      </c>
      <c r="Y69" s="180" t="s">
        <v>30</v>
      </c>
      <c r="Z69" s="180">
        <v>2</v>
      </c>
      <c r="AA69" s="180" t="s">
        <v>3034</v>
      </c>
      <c r="AB69" s="180" t="s">
        <v>2787</v>
      </c>
      <c r="AC69" s="181">
        <v>44615</v>
      </c>
      <c r="AD69" s="190" t="s">
        <v>3274</v>
      </c>
      <c r="AE69" s="188">
        <v>960000</v>
      </c>
      <c r="AF69" s="188" t="s">
        <v>3271</v>
      </c>
      <c r="AG69" s="188" t="s">
        <v>61</v>
      </c>
      <c r="AH69" s="188">
        <v>1</v>
      </c>
      <c r="AI69" s="188" t="s">
        <v>3273</v>
      </c>
      <c r="AJ69" s="188" t="s">
        <v>3272</v>
      </c>
      <c r="AK69" s="189">
        <v>44641</v>
      </c>
      <c r="AL69" s="190" t="s">
        <v>3278</v>
      </c>
      <c r="AM69" s="180">
        <v>22000</v>
      </c>
      <c r="AN69" s="180" t="s">
        <v>3275</v>
      </c>
      <c r="AO69" s="180" t="s">
        <v>61</v>
      </c>
      <c r="AP69" s="180">
        <v>1</v>
      </c>
      <c r="AQ69" s="180" t="s">
        <v>3277</v>
      </c>
      <c r="AR69" s="180" t="s">
        <v>3276</v>
      </c>
      <c r="AS69" s="181">
        <v>44641</v>
      </c>
      <c r="AT69" s="191" t="s">
        <v>2791</v>
      </c>
      <c r="AU69" s="188" t="s">
        <v>14</v>
      </c>
      <c r="AV69" s="188" t="s">
        <v>14</v>
      </c>
      <c r="AW69" s="188" t="s">
        <v>19</v>
      </c>
      <c r="AX69" s="188">
        <v>3</v>
      </c>
      <c r="AY69" s="188" t="s">
        <v>14</v>
      </c>
      <c r="AZ69" s="188" t="s">
        <v>14</v>
      </c>
      <c r="BA69" s="189">
        <v>44586</v>
      </c>
      <c r="BB69" s="190" t="s">
        <v>2790</v>
      </c>
      <c r="BC69" s="180" t="s">
        <v>14</v>
      </c>
      <c r="BD69" s="180" t="s">
        <v>14</v>
      </c>
      <c r="BE69" s="180" t="s">
        <v>19</v>
      </c>
      <c r="BF69" s="180">
        <v>3</v>
      </c>
      <c r="BG69" s="180" t="s">
        <v>14</v>
      </c>
      <c r="BH69" s="180" t="s">
        <v>14</v>
      </c>
      <c r="BI69" s="181">
        <v>44586</v>
      </c>
      <c r="BJ69" s="191" t="s">
        <v>3282</v>
      </c>
      <c r="BK69" s="191">
        <v>206</v>
      </c>
      <c r="BL69" s="191" t="s">
        <v>3279</v>
      </c>
      <c r="BM69" s="191" t="s">
        <v>61</v>
      </c>
      <c r="BN69" s="191">
        <v>1</v>
      </c>
      <c r="BO69" s="191" t="s">
        <v>3281</v>
      </c>
      <c r="BP69" s="188" t="s">
        <v>3280</v>
      </c>
      <c r="BQ69" s="192">
        <v>44641</v>
      </c>
      <c r="BR69" s="190" t="s">
        <v>3283</v>
      </c>
      <c r="BS69" s="184">
        <v>28020</v>
      </c>
      <c r="BT69" s="184" t="s">
        <v>3251</v>
      </c>
      <c r="BU69" s="184" t="s">
        <v>61</v>
      </c>
      <c r="BV69" s="184">
        <v>1</v>
      </c>
      <c r="BW69" s="184" t="s">
        <v>3253</v>
      </c>
      <c r="BX69" s="184" t="s">
        <v>3252</v>
      </c>
      <c r="BY69" s="181">
        <v>44641</v>
      </c>
      <c r="BZ69" s="191" t="s">
        <v>3284</v>
      </c>
      <c r="CA69" s="191">
        <v>14597</v>
      </c>
      <c r="CB69" s="191" t="s">
        <v>3251</v>
      </c>
      <c r="CC69" s="191" t="s">
        <v>61</v>
      </c>
      <c r="CD69" s="191">
        <v>1</v>
      </c>
      <c r="CE69" s="191" t="s">
        <v>3255</v>
      </c>
      <c r="CF69" s="191" t="s">
        <v>3252</v>
      </c>
      <c r="CG69" s="192">
        <v>44641</v>
      </c>
      <c r="CH69" s="190" t="s">
        <v>9246</v>
      </c>
      <c r="CI69" s="191" t="e">
        <v>#N/A</v>
      </c>
      <c r="CJ69" s="191" t="e">
        <v>#N/A</v>
      </c>
      <c r="CK69" s="191" t="e">
        <v>#N/A</v>
      </c>
      <c r="CL69" s="191" t="e">
        <v>#N/A</v>
      </c>
      <c r="CM69" s="191" t="e">
        <v>#N/A</v>
      </c>
      <c r="CN69" s="191" t="e">
        <v>#N/A</v>
      </c>
      <c r="CO69" s="193" t="e">
        <v>#N/A</v>
      </c>
      <c r="CP69" s="191" t="s">
        <v>2792</v>
      </c>
      <c r="CQ69" s="184" t="s">
        <v>14</v>
      </c>
      <c r="CR69" s="184" t="s">
        <v>14</v>
      </c>
      <c r="CS69" s="184" t="s">
        <v>19</v>
      </c>
      <c r="CT69" s="184">
        <v>3</v>
      </c>
      <c r="CU69" s="184" t="s">
        <v>14</v>
      </c>
      <c r="CV69" s="184" t="s">
        <v>14</v>
      </c>
      <c r="CW69" s="181">
        <v>44586</v>
      </c>
      <c r="CX69" s="191" t="s">
        <v>3285</v>
      </c>
      <c r="CY69" s="188">
        <v>22000</v>
      </c>
      <c r="CZ69" s="188" t="s">
        <v>3275</v>
      </c>
      <c r="DA69" s="188" t="s">
        <v>61</v>
      </c>
      <c r="DB69" s="188">
        <v>1</v>
      </c>
      <c r="DC69" s="188" t="s">
        <v>3290</v>
      </c>
      <c r="DD69" s="188" t="s">
        <v>3276</v>
      </c>
      <c r="DE69" s="194">
        <v>44641</v>
      </c>
      <c r="DF69" s="190" t="s">
        <v>3288</v>
      </c>
      <c r="DG69" s="180">
        <v>26040000</v>
      </c>
      <c r="DH69" s="184" t="s">
        <v>3286</v>
      </c>
      <c r="DI69" s="184" t="s">
        <v>61</v>
      </c>
      <c r="DJ69" s="184">
        <v>1</v>
      </c>
      <c r="DK69" s="184" t="s">
        <v>3260</v>
      </c>
      <c r="DL69" s="184" t="s">
        <v>3287</v>
      </c>
      <c r="DM69" s="181">
        <v>44641</v>
      </c>
      <c r="DN69" s="191" t="s">
        <v>3289</v>
      </c>
      <c r="DO69" s="188">
        <v>938000</v>
      </c>
      <c r="DP69" s="191" t="s">
        <v>3286</v>
      </c>
      <c r="DQ69" s="191" t="s">
        <v>61</v>
      </c>
      <c r="DR69" s="191">
        <v>1</v>
      </c>
      <c r="DS69" s="191" t="s">
        <v>3262</v>
      </c>
      <c r="DT69" s="191" t="s">
        <v>3287</v>
      </c>
      <c r="DU69" s="192">
        <v>44641</v>
      </c>
      <c r="DV69" s="190" t="s">
        <v>3291</v>
      </c>
      <c r="DW69" s="180">
        <v>22000</v>
      </c>
      <c r="DX69" s="184" t="s">
        <v>3275</v>
      </c>
      <c r="DY69" s="184" t="s">
        <v>61</v>
      </c>
      <c r="DZ69" s="184">
        <v>1</v>
      </c>
      <c r="EA69" s="184" t="s">
        <v>3290</v>
      </c>
      <c r="EB69" s="184" t="s">
        <v>3276</v>
      </c>
      <c r="EC69" s="181">
        <v>44641</v>
      </c>
      <c r="ED69" s="191" t="s">
        <v>3293</v>
      </c>
      <c r="EE69" s="188">
        <v>0</v>
      </c>
      <c r="EF69" s="191" t="s">
        <v>14</v>
      </c>
      <c r="EG69" s="191" t="s">
        <v>19</v>
      </c>
      <c r="EH69" s="191">
        <v>3</v>
      </c>
      <c r="EI69" s="191" t="s">
        <v>3292</v>
      </c>
      <c r="EJ69" s="191" t="s">
        <v>14</v>
      </c>
      <c r="EK69" s="192">
        <v>44641</v>
      </c>
      <c r="EL69" s="190" t="s">
        <v>3294</v>
      </c>
      <c r="EM69" s="180">
        <v>0</v>
      </c>
      <c r="EN69" s="184" t="s">
        <v>14</v>
      </c>
      <c r="EO69" s="184" t="s">
        <v>19</v>
      </c>
      <c r="EP69" s="184">
        <v>3</v>
      </c>
      <c r="EQ69" s="184" t="s">
        <v>3292</v>
      </c>
      <c r="ER69" s="184" t="s">
        <v>14</v>
      </c>
      <c r="ES69" s="181">
        <v>44641</v>
      </c>
      <c r="ET69" s="191" t="s">
        <v>4218</v>
      </c>
      <c r="EU69" s="191">
        <v>259</v>
      </c>
      <c r="EV69" s="191" t="s">
        <v>4209</v>
      </c>
      <c r="EW69" s="191" t="s">
        <v>30</v>
      </c>
      <c r="EX69" s="191">
        <v>2</v>
      </c>
      <c r="EY69" s="191" t="s">
        <v>4211</v>
      </c>
      <c r="EZ69" s="191" t="s">
        <v>4210</v>
      </c>
      <c r="FA69" s="192">
        <v>44679</v>
      </c>
      <c r="FB69" s="190" t="s">
        <v>2793</v>
      </c>
      <c r="FC69" s="184">
        <v>1</v>
      </c>
      <c r="FD69" s="184" t="s">
        <v>14</v>
      </c>
      <c r="FE69" s="184" t="s">
        <v>30</v>
      </c>
      <c r="FF69" s="184">
        <v>2</v>
      </c>
      <c r="FG69" s="184" t="s">
        <v>2704</v>
      </c>
      <c r="FH69" s="184" t="s">
        <v>14</v>
      </c>
      <c r="FI69" s="181">
        <v>44586</v>
      </c>
      <c r="FJ69" s="190" t="s">
        <v>2794</v>
      </c>
      <c r="FK69" s="191" t="s">
        <v>14</v>
      </c>
      <c r="FL69" s="191" t="s">
        <v>14</v>
      </c>
      <c r="FM69" s="191" t="s">
        <v>19</v>
      </c>
      <c r="FN69" s="191">
        <v>3</v>
      </c>
      <c r="FO69" s="191" t="s">
        <v>14</v>
      </c>
      <c r="FP69" s="188" t="s">
        <v>14</v>
      </c>
      <c r="FQ69" s="189">
        <v>44586</v>
      </c>
      <c r="FR69" s="190" t="s">
        <v>2795</v>
      </c>
      <c r="FS69" s="184" t="s">
        <v>14</v>
      </c>
      <c r="FT69" s="184" t="s">
        <v>14</v>
      </c>
      <c r="FU69" s="184" t="s">
        <v>19</v>
      </c>
      <c r="FV69" s="184">
        <v>3</v>
      </c>
      <c r="FW69" s="184" t="s">
        <v>14</v>
      </c>
      <c r="FX69" s="184" t="s">
        <v>14</v>
      </c>
      <c r="FY69" s="181">
        <v>44586</v>
      </c>
      <c r="FZ69" s="191" t="s">
        <v>4992</v>
      </c>
      <c r="GA69" s="191">
        <v>0</v>
      </c>
      <c r="GB69" s="191" t="s">
        <v>3966</v>
      </c>
      <c r="GC69" s="191" t="s">
        <v>30</v>
      </c>
      <c r="GD69" s="191">
        <v>2</v>
      </c>
      <c r="GE69" s="191" t="s">
        <v>14</v>
      </c>
      <c r="GF69" s="191" t="s">
        <v>14</v>
      </c>
      <c r="GG69" s="192">
        <v>44695</v>
      </c>
      <c r="GH69" s="190" t="s">
        <v>4998</v>
      </c>
      <c r="GI69" s="184">
        <v>0</v>
      </c>
      <c r="GJ69" s="184" t="s">
        <v>3966</v>
      </c>
      <c r="GK69" s="184" t="s">
        <v>30</v>
      </c>
      <c r="GL69" s="184">
        <v>2</v>
      </c>
      <c r="GM69" s="184" t="s">
        <v>14</v>
      </c>
      <c r="GN69" s="184" t="s">
        <v>14</v>
      </c>
      <c r="GO69" s="181">
        <v>44695</v>
      </c>
      <c r="GP69" s="191" t="s">
        <v>4993</v>
      </c>
      <c r="GQ69" s="191">
        <v>0</v>
      </c>
      <c r="GR69" s="191" t="s">
        <v>3966</v>
      </c>
      <c r="GS69" s="191" t="s">
        <v>30</v>
      </c>
      <c r="GT69" s="191">
        <v>2</v>
      </c>
      <c r="GU69" s="191" t="s">
        <v>14</v>
      </c>
      <c r="GV69" s="191" t="s">
        <v>14</v>
      </c>
      <c r="GW69" s="192">
        <v>44695</v>
      </c>
      <c r="GX69" s="190" t="s">
        <v>4999</v>
      </c>
      <c r="GY69" s="184">
        <v>0</v>
      </c>
      <c r="GZ69" s="184" t="s">
        <v>3966</v>
      </c>
      <c r="HA69" s="184" t="s">
        <v>30</v>
      </c>
      <c r="HB69" s="184">
        <v>2</v>
      </c>
      <c r="HC69" s="184" t="s">
        <v>14</v>
      </c>
      <c r="HD69" s="184" t="s">
        <v>14</v>
      </c>
      <c r="HE69" s="181">
        <v>44695</v>
      </c>
      <c r="HF69" s="191" t="s">
        <v>4991</v>
      </c>
      <c r="HG69" s="191">
        <v>0</v>
      </c>
      <c r="HH69" s="191" t="s">
        <v>3966</v>
      </c>
      <c r="HI69" s="191" t="s">
        <v>30</v>
      </c>
      <c r="HJ69" s="191">
        <v>2</v>
      </c>
      <c r="HK69" s="191" t="s">
        <v>14</v>
      </c>
      <c r="HL69" s="191" t="s">
        <v>14</v>
      </c>
      <c r="HM69" s="192">
        <v>44695</v>
      </c>
      <c r="HN69" s="190" t="s">
        <v>4997</v>
      </c>
      <c r="HO69" s="184">
        <v>0</v>
      </c>
      <c r="HP69" s="184" t="s">
        <v>3966</v>
      </c>
      <c r="HQ69" s="184" t="s">
        <v>30</v>
      </c>
      <c r="HR69" s="184">
        <v>2</v>
      </c>
      <c r="HS69" s="184" t="s">
        <v>14</v>
      </c>
      <c r="HT69" s="184" t="s">
        <v>14</v>
      </c>
      <c r="HU69" s="181">
        <v>44695</v>
      </c>
      <c r="HV69" s="191" t="s">
        <v>4994</v>
      </c>
      <c r="HW69" s="191">
        <v>0</v>
      </c>
      <c r="HX69" s="191" t="s">
        <v>3966</v>
      </c>
      <c r="HY69" s="191" t="s">
        <v>30</v>
      </c>
      <c r="HZ69" s="191">
        <v>2</v>
      </c>
      <c r="IA69" s="191" t="s">
        <v>14</v>
      </c>
      <c r="IB69" s="191" t="s">
        <v>14</v>
      </c>
      <c r="IC69" s="192">
        <v>44695</v>
      </c>
      <c r="ID69" s="190" t="s">
        <v>4996</v>
      </c>
      <c r="IE69" s="184">
        <v>0</v>
      </c>
      <c r="IF69" s="184" t="s">
        <v>3966</v>
      </c>
      <c r="IG69" s="184" t="s">
        <v>30</v>
      </c>
      <c r="IH69" s="184">
        <v>2</v>
      </c>
      <c r="II69" s="184" t="s">
        <v>14</v>
      </c>
      <c r="IJ69" s="184" t="s">
        <v>14</v>
      </c>
      <c r="IK69" s="181">
        <v>44695</v>
      </c>
      <c r="IL69" s="191" t="s">
        <v>4995</v>
      </c>
      <c r="IM69" s="191">
        <v>3</v>
      </c>
      <c r="IN69" s="191" t="s">
        <v>3966</v>
      </c>
      <c r="IO69" s="191" t="s">
        <v>30</v>
      </c>
      <c r="IP69" s="191">
        <v>2</v>
      </c>
      <c r="IQ69" s="191" t="s">
        <v>14</v>
      </c>
      <c r="IR69" s="191" t="s">
        <v>14</v>
      </c>
      <c r="IS69" s="192">
        <v>44695</v>
      </c>
    </row>
    <row r="70" spans="1:253" s="285" customFormat="1" ht="13" customHeight="1" x14ac:dyDescent="0.25">
      <c r="A70" s="285" t="s">
        <v>4741</v>
      </c>
      <c r="B70" s="285" t="s">
        <v>8639</v>
      </c>
      <c r="C70" s="285" t="s">
        <v>4742</v>
      </c>
      <c r="D70" s="285" t="s">
        <v>4743</v>
      </c>
      <c r="E70" s="285" t="s">
        <v>8227</v>
      </c>
      <c r="F70" s="285" t="s">
        <v>6431</v>
      </c>
      <c r="G70" s="179">
        <v>117084000</v>
      </c>
      <c r="H70" s="180" t="s">
        <v>6428</v>
      </c>
      <c r="I70" s="180" t="s">
        <v>30</v>
      </c>
      <c r="J70" s="180">
        <v>2</v>
      </c>
      <c r="K70" s="180" t="s">
        <v>6430</v>
      </c>
      <c r="L70" s="180" t="s">
        <v>6429</v>
      </c>
      <c r="M70" s="181">
        <v>44736</v>
      </c>
      <c r="N70" s="190" t="s">
        <v>6435</v>
      </c>
      <c r="O70" s="182">
        <v>1943950</v>
      </c>
      <c r="P70" s="182" t="s">
        <v>6432</v>
      </c>
      <c r="Q70" s="182" t="s">
        <v>30</v>
      </c>
      <c r="R70" s="182">
        <v>2</v>
      </c>
      <c r="S70" s="182" t="s">
        <v>6434</v>
      </c>
      <c r="T70" s="182" t="s">
        <v>6433</v>
      </c>
      <c r="U70" s="183">
        <v>44736</v>
      </c>
      <c r="V70" s="190" t="s">
        <v>6438</v>
      </c>
      <c r="W70" s="180">
        <v>117084000</v>
      </c>
      <c r="X70" s="180" t="s">
        <v>6432</v>
      </c>
      <c r="Y70" s="180" t="s">
        <v>19</v>
      </c>
      <c r="Z70" s="180">
        <v>3</v>
      </c>
      <c r="AA70" s="180" t="s">
        <v>6437</v>
      </c>
      <c r="AB70" s="180" t="s">
        <v>6436</v>
      </c>
      <c r="AC70" s="181">
        <v>44736</v>
      </c>
      <c r="AD70" s="190" t="s">
        <v>6442</v>
      </c>
      <c r="AE70" s="188">
        <v>504000</v>
      </c>
      <c r="AF70" s="188" t="s">
        <v>6439</v>
      </c>
      <c r="AG70" s="188" t="s">
        <v>19</v>
      </c>
      <c r="AH70" s="188">
        <v>3</v>
      </c>
      <c r="AI70" s="188" t="s">
        <v>6441</v>
      </c>
      <c r="AJ70" s="188" t="s">
        <v>6440</v>
      </c>
      <c r="AK70" s="189">
        <v>44736</v>
      </c>
      <c r="AL70" s="190" t="s">
        <v>6443</v>
      </c>
      <c r="AM70" s="180">
        <v>504000</v>
      </c>
      <c r="AN70" s="180" t="s">
        <v>6439</v>
      </c>
      <c r="AO70" s="180" t="s">
        <v>19</v>
      </c>
      <c r="AP70" s="180">
        <v>3</v>
      </c>
      <c r="AQ70" s="180" t="s">
        <v>6441</v>
      </c>
      <c r="AR70" s="180" t="s">
        <v>6440</v>
      </c>
      <c r="AS70" s="181">
        <v>44736</v>
      </c>
      <c r="AT70" s="191" t="s">
        <v>6445</v>
      </c>
      <c r="AU70" s="188" t="s">
        <v>14</v>
      </c>
      <c r="AV70" s="188" t="s">
        <v>14</v>
      </c>
      <c r="AW70" s="188" t="s">
        <v>14</v>
      </c>
      <c r="AX70" s="188" t="s">
        <v>14</v>
      </c>
      <c r="AY70" s="188" t="s">
        <v>6444</v>
      </c>
      <c r="AZ70" s="188" t="s">
        <v>14</v>
      </c>
      <c r="BA70" s="189">
        <v>44736</v>
      </c>
      <c r="BB70" s="190" t="s">
        <v>6469</v>
      </c>
      <c r="BC70" s="180" t="s">
        <v>14</v>
      </c>
      <c r="BD70" s="180" t="s">
        <v>14</v>
      </c>
      <c r="BE70" s="180" t="s">
        <v>14</v>
      </c>
      <c r="BF70" s="180" t="s">
        <v>14</v>
      </c>
      <c r="BG70" s="180" t="s">
        <v>6468</v>
      </c>
      <c r="BH70" s="180" t="s">
        <v>14</v>
      </c>
      <c r="BI70" s="181">
        <v>44736</v>
      </c>
      <c r="BJ70" s="191" t="s">
        <v>6449</v>
      </c>
      <c r="BK70" s="191">
        <v>8670</v>
      </c>
      <c r="BL70" s="191" t="s">
        <v>6446</v>
      </c>
      <c r="BM70" s="191" t="s">
        <v>19</v>
      </c>
      <c r="BN70" s="191">
        <v>3</v>
      </c>
      <c r="BO70" s="191" t="s">
        <v>6448</v>
      </c>
      <c r="BP70" s="188" t="s">
        <v>6447</v>
      </c>
      <c r="BQ70" s="192">
        <v>44736</v>
      </c>
      <c r="BR70" s="190" t="s">
        <v>6471</v>
      </c>
      <c r="BS70" s="184" t="s">
        <v>14</v>
      </c>
      <c r="BT70" s="184" t="s">
        <v>14</v>
      </c>
      <c r="BU70" s="184" t="s">
        <v>14</v>
      </c>
      <c r="BV70" s="184" t="s">
        <v>14</v>
      </c>
      <c r="BW70" s="184" t="s">
        <v>6470</v>
      </c>
      <c r="BX70" s="184" t="s">
        <v>14</v>
      </c>
      <c r="BY70" s="181">
        <v>44736</v>
      </c>
      <c r="BZ70" s="191" t="s">
        <v>6473</v>
      </c>
      <c r="CA70" s="191" t="s">
        <v>14</v>
      </c>
      <c r="CB70" s="191" t="s">
        <v>14</v>
      </c>
      <c r="CC70" s="191" t="s">
        <v>14</v>
      </c>
      <c r="CD70" s="191" t="s">
        <v>14</v>
      </c>
      <c r="CE70" s="191" t="s">
        <v>6472</v>
      </c>
      <c r="CF70" s="191" t="s">
        <v>14</v>
      </c>
      <c r="CG70" s="192">
        <v>44736</v>
      </c>
      <c r="CH70" s="190" t="s">
        <v>9247</v>
      </c>
      <c r="CI70" s="191" t="e">
        <v>#N/A</v>
      </c>
      <c r="CJ70" s="191" t="e">
        <v>#N/A</v>
      </c>
      <c r="CK70" s="191" t="e">
        <v>#N/A</v>
      </c>
      <c r="CL70" s="191" t="e">
        <v>#N/A</v>
      </c>
      <c r="CM70" s="191" t="e">
        <v>#N/A</v>
      </c>
      <c r="CN70" s="191" t="e">
        <v>#N/A</v>
      </c>
      <c r="CO70" s="193" t="e">
        <v>#N/A</v>
      </c>
      <c r="CP70" s="191" t="s">
        <v>6475</v>
      </c>
      <c r="CQ70" s="184" t="s">
        <v>14</v>
      </c>
      <c r="CR70" s="184" t="s">
        <v>14</v>
      </c>
      <c r="CS70" s="184" t="s">
        <v>14</v>
      </c>
      <c r="CT70" s="184" t="s">
        <v>14</v>
      </c>
      <c r="CU70" s="184" t="s">
        <v>6474</v>
      </c>
      <c r="CV70" s="184" t="s">
        <v>14</v>
      </c>
      <c r="CW70" s="181">
        <v>44736</v>
      </c>
      <c r="CX70" s="191" t="s">
        <v>6453</v>
      </c>
      <c r="CY70" s="188">
        <v>81000</v>
      </c>
      <c r="CZ70" s="188" t="s">
        <v>6451</v>
      </c>
      <c r="DA70" s="188" t="s">
        <v>19</v>
      </c>
      <c r="DB70" s="188">
        <v>3</v>
      </c>
      <c r="DC70" s="188" t="s">
        <v>6460</v>
      </c>
      <c r="DD70" s="188" t="s">
        <v>6452</v>
      </c>
      <c r="DE70" s="194">
        <v>44736</v>
      </c>
      <c r="DF70" s="190" t="s">
        <v>6457</v>
      </c>
      <c r="DG70" s="180">
        <v>116580000</v>
      </c>
      <c r="DH70" s="184" t="s">
        <v>6454</v>
      </c>
      <c r="DI70" s="184" t="s">
        <v>19</v>
      </c>
      <c r="DJ70" s="184">
        <v>3</v>
      </c>
      <c r="DK70" s="184" t="s">
        <v>6456</v>
      </c>
      <c r="DL70" s="184" t="s">
        <v>6455</v>
      </c>
      <c r="DM70" s="181">
        <v>44736</v>
      </c>
      <c r="DN70" s="191" t="s">
        <v>6459</v>
      </c>
      <c r="DO70" s="188">
        <v>504000</v>
      </c>
      <c r="DP70" s="191" t="s">
        <v>6439</v>
      </c>
      <c r="DQ70" s="191" t="s">
        <v>19</v>
      </c>
      <c r="DR70" s="191">
        <v>3</v>
      </c>
      <c r="DS70" s="191" t="s">
        <v>6458</v>
      </c>
      <c r="DT70" s="191" t="s">
        <v>6455</v>
      </c>
      <c r="DU70" s="192">
        <v>44736</v>
      </c>
      <c r="DV70" s="190" t="s">
        <v>6461</v>
      </c>
      <c r="DW70" s="180">
        <v>81000</v>
      </c>
      <c r="DX70" s="184" t="s">
        <v>6451</v>
      </c>
      <c r="DY70" s="184" t="s">
        <v>19</v>
      </c>
      <c r="DZ70" s="184">
        <v>3</v>
      </c>
      <c r="EA70" s="184" t="s">
        <v>6460</v>
      </c>
      <c r="EB70" s="184" t="s">
        <v>6452</v>
      </c>
      <c r="EC70" s="181">
        <v>44736</v>
      </c>
      <c r="ED70" s="191" t="s">
        <v>6463</v>
      </c>
      <c r="EE70" s="188">
        <v>0</v>
      </c>
      <c r="EF70" s="191" t="s">
        <v>14</v>
      </c>
      <c r="EG70" s="191" t="s">
        <v>14</v>
      </c>
      <c r="EH70" s="191" t="s">
        <v>14</v>
      </c>
      <c r="EI70" s="191" t="s">
        <v>6462</v>
      </c>
      <c r="EJ70" s="191" t="s">
        <v>14</v>
      </c>
      <c r="EK70" s="192">
        <v>44736</v>
      </c>
      <c r="EL70" s="190" t="s">
        <v>6464</v>
      </c>
      <c r="EM70" s="180">
        <v>0</v>
      </c>
      <c r="EN70" s="184" t="s">
        <v>14</v>
      </c>
      <c r="EO70" s="184" t="s">
        <v>14</v>
      </c>
      <c r="EP70" s="184" t="s">
        <v>14</v>
      </c>
      <c r="EQ70" s="184" t="s">
        <v>6462</v>
      </c>
      <c r="ER70" s="184" t="s">
        <v>14</v>
      </c>
      <c r="ES70" s="181">
        <v>44736</v>
      </c>
      <c r="ET70" s="191" t="s">
        <v>6450</v>
      </c>
      <c r="EU70" s="191">
        <v>8670</v>
      </c>
      <c r="EV70" s="191" t="s">
        <v>6446</v>
      </c>
      <c r="EW70" s="191" t="s">
        <v>19</v>
      </c>
      <c r="EX70" s="191">
        <v>3</v>
      </c>
      <c r="EY70" s="191" t="s">
        <v>6448</v>
      </c>
      <c r="EZ70" s="191" t="s">
        <v>6447</v>
      </c>
      <c r="FA70" s="192">
        <v>44736</v>
      </c>
      <c r="FB70" s="190" t="s">
        <v>6466</v>
      </c>
      <c r="FC70" s="184">
        <v>5</v>
      </c>
      <c r="FD70" s="184" t="s">
        <v>14</v>
      </c>
      <c r="FE70" s="184" t="s">
        <v>14</v>
      </c>
      <c r="FF70" s="184" t="s">
        <v>14</v>
      </c>
      <c r="FG70" s="184" t="s">
        <v>6465</v>
      </c>
      <c r="FH70" s="184" t="s">
        <v>14</v>
      </c>
      <c r="FI70" s="181">
        <v>44736</v>
      </c>
      <c r="FJ70" s="190" t="s">
        <v>6467</v>
      </c>
      <c r="FK70" s="191" t="s">
        <v>14</v>
      </c>
      <c r="FL70" s="191" t="s">
        <v>14</v>
      </c>
      <c r="FM70" s="191" t="s">
        <v>14</v>
      </c>
      <c r="FN70" s="191" t="s">
        <v>14</v>
      </c>
      <c r="FO70" s="191" t="s">
        <v>5941</v>
      </c>
      <c r="FP70" s="188" t="s">
        <v>14</v>
      </c>
      <c r="FQ70" s="189">
        <v>44736</v>
      </c>
      <c r="FR70" s="190" t="s">
        <v>5942</v>
      </c>
      <c r="FS70" s="184" t="s">
        <v>14</v>
      </c>
      <c r="FT70" s="184" t="s">
        <v>14</v>
      </c>
      <c r="FU70" s="184" t="s">
        <v>14</v>
      </c>
      <c r="FV70" s="184" t="s">
        <v>14</v>
      </c>
      <c r="FW70" s="184" t="s">
        <v>5941</v>
      </c>
      <c r="FX70" s="184" t="s">
        <v>14</v>
      </c>
      <c r="FY70" s="181">
        <v>44714</v>
      </c>
      <c r="FZ70" s="191" t="s">
        <v>4745</v>
      </c>
      <c r="GA70" s="191">
        <v>0</v>
      </c>
      <c r="GB70" s="191" t="s">
        <v>3966</v>
      </c>
      <c r="GC70" s="191" t="s">
        <v>30</v>
      </c>
      <c r="GD70" s="191">
        <v>2</v>
      </c>
      <c r="GE70" s="191" t="s">
        <v>14</v>
      </c>
      <c r="GF70" s="191" t="s">
        <v>14</v>
      </c>
      <c r="GG70" s="192">
        <v>44693</v>
      </c>
      <c r="GH70" s="190" t="s">
        <v>4751</v>
      </c>
      <c r="GI70" s="184">
        <v>2</v>
      </c>
      <c r="GJ70" s="184" t="s">
        <v>3966</v>
      </c>
      <c r="GK70" s="184" t="s">
        <v>30</v>
      </c>
      <c r="GL70" s="184">
        <v>2</v>
      </c>
      <c r="GM70" s="184" t="s">
        <v>14</v>
      </c>
      <c r="GN70" s="184" t="s">
        <v>14</v>
      </c>
      <c r="GO70" s="181">
        <v>44693</v>
      </c>
      <c r="GP70" s="191" t="s">
        <v>4746</v>
      </c>
      <c r="GQ70" s="191">
        <v>0</v>
      </c>
      <c r="GR70" s="191" t="s">
        <v>3966</v>
      </c>
      <c r="GS70" s="191" t="s">
        <v>30</v>
      </c>
      <c r="GT70" s="191">
        <v>2</v>
      </c>
      <c r="GU70" s="191" t="s">
        <v>14</v>
      </c>
      <c r="GV70" s="191" t="s">
        <v>14</v>
      </c>
      <c r="GW70" s="192">
        <v>44693</v>
      </c>
      <c r="GX70" s="190" t="s">
        <v>4752</v>
      </c>
      <c r="GY70" s="184">
        <v>0</v>
      </c>
      <c r="GZ70" s="184" t="s">
        <v>3966</v>
      </c>
      <c r="HA70" s="184" t="s">
        <v>30</v>
      </c>
      <c r="HB70" s="184">
        <v>2</v>
      </c>
      <c r="HC70" s="184" t="s">
        <v>14</v>
      </c>
      <c r="HD70" s="184" t="s">
        <v>14</v>
      </c>
      <c r="HE70" s="181">
        <v>44693</v>
      </c>
      <c r="HF70" s="191" t="s">
        <v>4744</v>
      </c>
      <c r="HG70" s="191">
        <v>2</v>
      </c>
      <c r="HH70" s="191" t="s">
        <v>3966</v>
      </c>
      <c r="HI70" s="191" t="s">
        <v>30</v>
      </c>
      <c r="HJ70" s="191">
        <v>2</v>
      </c>
      <c r="HK70" s="191" t="s">
        <v>14</v>
      </c>
      <c r="HL70" s="191" t="s">
        <v>14</v>
      </c>
      <c r="HM70" s="192">
        <v>44693</v>
      </c>
      <c r="HN70" s="190" t="s">
        <v>4750</v>
      </c>
      <c r="HO70" s="184">
        <v>1</v>
      </c>
      <c r="HP70" s="184" t="s">
        <v>3966</v>
      </c>
      <c r="HQ70" s="184" t="s">
        <v>30</v>
      </c>
      <c r="HR70" s="184">
        <v>2</v>
      </c>
      <c r="HS70" s="184" t="s">
        <v>14</v>
      </c>
      <c r="HT70" s="184" t="s">
        <v>14</v>
      </c>
      <c r="HU70" s="181">
        <v>44693</v>
      </c>
      <c r="HV70" s="191" t="s">
        <v>4747</v>
      </c>
      <c r="HW70" s="191">
        <v>1</v>
      </c>
      <c r="HX70" s="191" t="s">
        <v>3966</v>
      </c>
      <c r="HY70" s="191" t="s">
        <v>30</v>
      </c>
      <c r="HZ70" s="191">
        <v>2</v>
      </c>
      <c r="IA70" s="191" t="s">
        <v>14</v>
      </c>
      <c r="IB70" s="191" t="s">
        <v>14</v>
      </c>
      <c r="IC70" s="192">
        <v>44693</v>
      </c>
      <c r="ID70" s="190" t="s">
        <v>4749</v>
      </c>
      <c r="IE70" s="184">
        <v>0</v>
      </c>
      <c r="IF70" s="184" t="s">
        <v>3966</v>
      </c>
      <c r="IG70" s="184" t="s">
        <v>30</v>
      </c>
      <c r="IH70" s="184">
        <v>2</v>
      </c>
      <c r="II70" s="184" t="s">
        <v>14</v>
      </c>
      <c r="IJ70" s="184" t="s">
        <v>14</v>
      </c>
      <c r="IK70" s="181">
        <v>44693</v>
      </c>
      <c r="IL70" s="191" t="s">
        <v>4748</v>
      </c>
      <c r="IM70" s="191">
        <v>2</v>
      </c>
      <c r="IN70" s="191" t="s">
        <v>3966</v>
      </c>
      <c r="IO70" s="191" t="s">
        <v>30</v>
      </c>
      <c r="IP70" s="191">
        <v>2</v>
      </c>
      <c r="IQ70" s="191" t="s">
        <v>14</v>
      </c>
      <c r="IR70" s="191" t="s">
        <v>14</v>
      </c>
      <c r="IS70" s="192">
        <v>44693</v>
      </c>
    </row>
    <row r="71" spans="1:253" s="285" customFormat="1" ht="13" customHeight="1" x14ac:dyDescent="0.25">
      <c r="A71" s="285" t="s">
        <v>4753</v>
      </c>
      <c r="B71" s="285" t="s">
        <v>8807</v>
      </c>
      <c r="C71" s="285" t="s">
        <v>4754</v>
      </c>
      <c r="D71" s="285" t="s">
        <v>4743</v>
      </c>
      <c r="E71" s="285" t="s">
        <v>8227</v>
      </c>
      <c r="F71" s="285" t="s">
        <v>6476</v>
      </c>
      <c r="G71" s="179">
        <v>117084000</v>
      </c>
      <c r="H71" s="180" t="s">
        <v>6428</v>
      </c>
      <c r="I71" s="180" t="s">
        <v>30</v>
      </c>
      <c r="J71" s="180">
        <v>2</v>
      </c>
      <c r="K71" s="180" t="s">
        <v>6430</v>
      </c>
      <c r="L71" s="180" t="s">
        <v>6429</v>
      </c>
      <c r="M71" s="181">
        <v>44736</v>
      </c>
      <c r="N71" s="190" t="s">
        <v>6478</v>
      </c>
      <c r="O71" s="182">
        <v>1943950</v>
      </c>
      <c r="P71" s="182" t="s">
        <v>6432</v>
      </c>
      <c r="Q71" s="182" t="s">
        <v>30</v>
      </c>
      <c r="R71" s="182">
        <v>2</v>
      </c>
      <c r="S71" s="182" t="s">
        <v>6477</v>
      </c>
      <c r="T71" s="182" t="s">
        <v>6433</v>
      </c>
      <c r="U71" s="183">
        <v>44736</v>
      </c>
      <c r="V71" s="190" t="s">
        <v>6480</v>
      </c>
      <c r="W71" s="180">
        <v>117084000</v>
      </c>
      <c r="X71" s="180" t="s">
        <v>6432</v>
      </c>
      <c r="Y71" s="180" t="s">
        <v>19</v>
      </c>
      <c r="Z71" s="180">
        <v>3</v>
      </c>
      <c r="AA71" s="180" t="s">
        <v>6479</v>
      </c>
      <c r="AB71" s="180" t="s">
        <v>6436</v>
      </c>
      <c r="AC71" s="181">
        <v>44736</v>
      </c>
      <c r="AD71" s="190" t="s">
        <v>6484</v>
      </c>
      <c r="AE71" s="188">
        <v>379000</v>
      </c>
      <c r="AF71" s="188" t="s">
        <v>6481</v>
      </c>
      <c r="AG71" s="188" t="s">
        <v>19</v>
      </c>
      <c r="AH71" s="188">
        <v>3</v>
      </c>
      <c r="AI71" s="188" t="s">
        <v>6483</v>
      </c>
      <c r="AJ71" s="188" t="s">
        <v>6482</v>
      </c>
      <c r="AK71" s="189">
        <v>44736</v>
      </c>
      <c r="AL71" s="190" t="s">
        <v>6485</v>
      </c>
      <c r="AM71" s="180">
        <v>379000</v>
      </c>
      <c r="AN71" s="180" t="s">
        <v>6481</v>
      </c>
      <c r="AO71" s="180" t="s">
        <v>30</v>
      </c>
      <c r="AP71" s="180">
        <v>2</v>
      </c>
      <c r="AQ71" s="180" t="s">
        <v>6483</v>
      </c>
      <c r="AR71" s="180" t="s">
        <v>6482</v>
      </c>
      <c r="AS71" s="181">
        <v>44736</v>
      </c>
      <c r="AT71" s="191" t="s">
        <v>6486</v>
      </c>
      <c r="AU71" s="188" t="s">
        <v>14</v>
      </c>
      <c r="AV71" s="188" t="s">
        <v>14</v>
      </c>
      <c r="AW71" s="188" t="s">
        <v>14</v>
      </c>
      <c r="AX71" s="188" t="s">
        <v>14</v>
      </c>
      <c r="AY71" s="188" t="s">
        <v>6444</v>
      </c>
      <c r="AZ71" s="188" t="s">
        <v>14</v>
      </c>
      <c r="BA71" s="189">
        <v>44736</v>
      </c>
      <c r="BB71" s="190" t="s">
        <v>6902</v>
      </c>
      <c r="BC71" s="180" t="s">
        <v>14</v>
      </c>
      <c r="BD71" s="180" t="s">
        <v>14</v>
      </c>
      <c r="BE71" s="180" t="s">
        <v>14</v>
      </c>
      <c r="BF71" s="180" t="s">
        <v>14</v>
      </c>
      <c r="BG71" s="180" t="s">
        <v>6468</v>
      </c>
      <c r="BH71" s="180" t="s">
        <v>14</v>
      </c>
      <c r="BI71" s="181">
        <v>44740</v>
      </c>
      <c r="BJ71" s="191" t="s">
        <v>6489</v>
      </c>
      <c r="BK71" s="191">
        <v>8003</v>
      </c>
      <c r="BL71" s="191" t="s">
        <v>6487</v>
      </c>
      <c r="BM71" s="191" t="s">
        <v>30</v>
      </c>
      <c r="BN71" s="191">
        <v>2</v>
      </c>
      <c r="BO71" s="191" t="s">
        <v>6488</v>
      </c>
      <c r="BP71" s="188" t="s">
        <v>1995</v>
      </c>
      <c r="BQ71" s="192">
        <v>44736</v>
      </c>
      <c r="BR71" s="190" t="s">
        <v>6903</v>
      </c>
      <c r="BS71" s="184" t="s">
        <v>14</v>
      </c>
      <c r="BT71" s="184" t="s">
        <v>14</v>
      </c>
      <c r="BU71" s="184" t="s">
        <v>14</v>
      </c>
      <c r="BV71" s="184" t="s">
        <v>14</v>
      </c>
      <c r="BW71" s="184" t="s">
        <v>6470</v>
      </c>
      <c r="BX71" s="184" t="s">
        <v>14</v>
      </c>
      <c r="BY71" s="181">
        <v>44740</v>
      </c>
      <c r="BZ71" s="191" t="s">
        <v>6904</v>
      </c>
      <c r="CA71" s="191" t="s">
        <v>14</v>
      </c>
      <c r="CB71" s="191" t="s">
        <v>14</v>
      </c>
      <c r="CC71" s="191" t="s">
        <v>14</v>
      </c>
      <c r="CD71" s="191" t="s">
        <v>14</v>
      </c>
      <c r="CE71" s="191" t="s">
        <v>6472</v>
      </c>
      <c r="CF71" s="191" t="s">
        <v>14</v>
      </c>
      <c r="CG71" s="192">
        <v>44740</v>
      </c>
      <c r="CH71" s="190" t="s">
        <v>9248</v>
      </c>
      <c r="CI71" s="191" t="e">
        <v>#N/A</v>
      </c>
      <c r="CJ71" s="191" t="e">
        <v>#N/A</v>
      </c>
      <c r="CK71" s="191" t="e">
        <v>#N/A</v>
      </c>
      <c r="CL71" s="191" t="e">
        <v>#N/A</v>
      </c>
      <c r="CM71" s="191" t="e">
        <v>#N/A</v>
      </c>
      <c r="CN71" s="191" t="e">
        <v>#N/A</v>
      </c>
      <c r="CO71" s="193" t="e">
        <v>#N/A</v>
      </c>
      <c r="CP71" s="191" t="s">
        <v>6905</v>
      </c>
      <c r="CQ71" s="184" t="s">
        <v>14</v>
      </c>
      <c r="CR71" s="184" t="s">
        <v>14</v>
      </c>
      <c r="CS71" s="184" t="s">
        <v>14</v>
      </c>
      <c r="CT71" s="184" t="s">
        <v>14</v>
      </c>
      <c r="CU71" s="184" t="s">
        <v>6474</v>
      </c>
      <c r="CV71" s="184" t="s">
        <v>14</v>
      </c>
      <c r="CW71" s="181">
        <v>44740</v>
      </c>
      <c r="CX71" s="191" t="s">
        <v>6491</v>
      </c>
      <c r="CY71" s="188">
        <v>0</v>
      </c>
      <c r="CZ71" s="188" t="s">
        <v>14</v>
      </c>
      <c r="DA71" s="188" t="s">
        <v>14</v>
      </c>
      <c r="DB71" s="188" t="s">
        <v>14</v>
      </c>
      <c r="DC71" s="188" t="s">
        <v>6496</v>
      </c>
      <c r="DD71" s="188" t="s">
        <v>14</v>
      </c>
      <c r="DE71" s="194">
        <v>44736</v>
      </c>
      <c r="DF71" s="190" t="s">
        <v>6493</v>
      </c>
      <c r="DG71" s="180">
        <v>116705000</v>
      </c>
      <c r="DH71" s="184" t="s">
        <v>6492</v>
      </c>
      <c r="DI71" s="184" t="s">
        <v>19</v>
      </c>
      <c r="DJ71" s="184">
        <v>3</v>
      </c>
      <c r="DK71" s="184" t="s">
        <v>6456</v>
      </c>
      <c r="DL71" s="184" t="s">
        <v>6482</v>
      </c>
      <c r="DM71" s="181">
        <v>44736</v>
      </c>
      <c r="DN71" s="191" t="s">
        <v>6495</v>
      </c>
      <c r="DO71" s="188">
        <v>379000</v>
      </c>
      <c r="DP71" s="191" t="s">
        <v>6481</v>
      </c>
      <c r="DQ71" s="191" t="s">
        <v>19</v>
      </c>
      <c r="DR71" s="191">
        <v>3</v>
      </c>
      <c r="DS71" s="191" t="s">
        <v>6494</v>
      </c>
      <c r="DT71" s="191" t="s">
        <v>6482</v>
      </c>
      <c r="DU71" s="192">
        <v>44736</v>
      </c>
      <c r="DV71" s="190" t="s">
        <v>6497</v>
      </c>
      <c r="DW71" s="180">
        <v>0</v>
      </c>
      <c r="DX71" s="184" t="s">
        <v>14</v>
      </c>
      <c r="DY71" s="184" t="s">
        <v>14</v>
      </c>
      <c r="DZ71" s="184" t="s">
        <v>14</v>
      </c>
      <c r="EA71" s="184" t="s">
        <v>6496</v>
      </c>
      <c r="EB71" s="184" t="s">
        <v>14</v>
      </c>
      <c r="EC71" s="181">
        <v>44736</v>
      </c>
      <c r="ED71" s="191" t="s">
        <v>6498</v>
      </c>
      <c r="EE71" s="188">
        <v>0</v>
      </c>
      <c r="EF71" s="191" t="s">
        <v>14</v>
      </c>
      <c r="EG71" s="191" t="s">
        <v>14</v>
      </c>
      <c r="EH71" s="191" t="s">
        <v>14</v>
      </c>
      <c r="EI71" s="191" t="s">
        <v>6462</v>
      </c>
      <c r="EJ71" s="191" t="s">
        <v>14</v>
      </c>
      <c r="EK71" s="192">
        <v>44736</v>
      </c>
      <c r="EL71" s="190" t="s">
        <v>6500</v>
      </c>
      <c r="EM71" s="180">
        <v>0</v>
      </c>
      <c r="EN71" s="184" t="s">
        <v>14</v>
      </c>
      <c r="EO71" s="184" t="s">
        <v>14</v>
      </c>
      <c r="EP71" s="184" t="s">
        <v>14</v>
      </c>
      <c r="EQ71" s="184" t="s">
        <v>6499</v>
      </c>
      <c r="ER71" s="184" t="s">
        <v>14</v>
      </c>
      <c r="ES71" s="181">
        <v>44736</v>
      </c>
      <c r="ET71" s="191" t="s">
        <v>6490</v>
      </c>
      <c r="EU71" s="191">
        <v>8670</v>
      </c>
      <c r="EV71" s="191" t="s">
        <v>6446</v>
      </c>
      <c r="EW71" s="191" t="s">
        <v>19</v>
      </c>
      <c r="EX71" s="191">
        <v>3</v>
      </c>
      <c r="EY71" s="191" t="s">
        <v>6448</v>
      </c>
      <c r="EZ71" s="191" t="s">
        <v>6447</v>
      </c>
      <c r="FA71" s="192">
        <v>44736</v>
      </c>
      <c r="FB71" s="190" t="s">
        <v>6501</v>
      </c>
      <c r="FC71" s="184">
        <v>5</v>
      </c>
      <c r="FD71" s="184" t="s">
        <v>14</v>
      </c>
      <c r="FE71" s="184" t="s">
        <v>14</v>
      </c>
      <c r="FF71" s="184" t="s">
        <v>14</v>
      </c>
      <c r="FG71" s="184" t="s">
        <v>6465</v>
      </c>
      <c r="FH71" s="184" t="s">
        <v>14</v>
      </c>
      <c r="FI71" s="181">
        <v>44736</v>
      </c>
      <c r="FJ71" s="190" t="s">
        <v>6503</v>
      </c>
      <c r="FK71" s="191" t="s">
        <v>14</v>
      </c>
      <c r="FL71" s="191" t="s">
        <v>14</v>
      </c>
      <c r="FM71" s="191" t="s">
        <v>14</v>
      </c>
      <c r="FN71" s="191" t="s">
        <v>14</v>
      </c>
      <c r="FO71" s="191" t="s">
        <v>6502</v>
      </c>
      <c r="FP71" s="188" t="s">
        <v>14</v>
      </c>
      <c r="FQ71" s="189">
        <v>44736</v>
      </c>
      <c r="FR71" s="190" t="s">
        <v>6504</v>
      </c>
      <c r="FS71" s="184" t="s">
        <v>14</v>
      </c>
      <c r="FT71" s="184" t="s">
        <v>14</v>
      </c>
      <c r="FU71" s="184" t="s">
        <v>14</v>
      </c>
      <c r="FV71" s="184" t="s">
        <v>14</v>
      </c>
      <c r="FW71" s="184" t="s">
        <v>5941</v>
      </c>
      <c r="FX71" s="184" t="s">
        <v>14</v>
      </c>
      <c r="FY71" s="181">
        <v>44736</v>
      </c>
      <c r="FZ71" s="191" t="s">
        <v>4756</v>
      </c>
      <c r="GA71" s="191">
        <v>0</v>
      </c>
      <c r="GB71" s="191" t="s">
        <v>3966</v>
      </c>
      <c r="GC71" s="191" t="s">
        <v>30</v>
      </c>
      <c r="GD71" s="191">
        <v>2</v>
      </c>
      <c r="GE71" s="191" t="s">
        <v>14</v>
      </c>
      <c r="GF71" s="191" t="s">
        <v>14</v>
      </c>
      <c r="GG71" s="192">
        <v>44693</v>
      </c>
      <c r="GH71" s="190" t="s">
        <v>4762</v>
      </c>
      <c r="GI71" s="184">
        <v>2</v>
      </c>
      <c r="GJ71" s="184" t="s">
        <v>3966</v>
      </c>
      <c r="GK71" s="184" t="s">
        <v>30</v>
      </c>
      <c r="GL71" s="184">
        <v>2</v>
      </c>
      <c r="GM71" s="184" t="s">
        <v>14</v>
      </c>
      <c r="GN71" s="184" t="s">
        <v>14</v>
      </c>
      <c r="GO71" s="181">
        <v>44693</v>
      </c>
      <c r="GP71" s="191" t="s">
        <v>4757</v>
      </c>
      <c r="GQ71" s="191">
        <v>1</v>
      </c>
      <c r="GR71" s="191" t="s">
        <v>3966</v>
      </c>
      <c r="GS71" s="191" t="s">
        <v>30</v>
      </c>
      <c r="GT71" s="191">
        <v>2</v>
      </c>
      <c r="GU71" s="191" t="s">
        <v>14</v>
      </c>
      <c r="GV71" s="191" t="s">
        <v>14</v>
      </c>
      <c r="GW71" s="192">
        <v>44693</v>
      </c>
      <c r="GX71" s="190" t="s">
        <v>4763</v>
      </c>
      <c r="GY71" s="184">
        <v>0</v>
      </c>
      <c r="GZ71" s="184" t="s">
        <v>3966</v>
      </c>
      <c r="HA71" s="184" t="s">
        <v>30</v>
      </c>
      <c r="HB71" s="184">
        <v>2</v>
      </c>
      <c r="HC71" s="184" t="s">
        <v>14</v>
      </c>
      <c r="HD71" s="184" t="s">
        <v>14</v>
      </c>
      <c r="HE71" s="181">
        <v>44693</v>
      </c>
      <c r="HF71" s="191" t="s">
        <v>4755</v>
      </c>
      <c r="HG71" s="191">
        <v>2</v>
      </c>
      <c r="HH71" s="191" t="s">
        <v>3966</v>
      </c>
      <c r="HI71" s="191" t="s">
        <v>30</v>
      </c>
      <c r="HJ71" s="191">
        <v>2</v>
      </c>
      <c r="HK71" s="191" t="s">
        <v>14</v>
      </c>
      <c r="HL71" s="191" t="s">
        <v>14</v>
      </c>
      <c r="HM71" s="192">
        <v>44693</v>
      </c>
      <c r="HN71" s="190" t="s">
        <v>4761</v>
      </c>
      <c r="HO71" s="184">
        <v>1</v>
      </c>
      <c r="HP71" s="184" t="s">
        <v>3966</v>
      </c>
      <c r="HQ71" s="184" t="s">
        <v>30</v>
      </c>
      <c r="HR71" s="184">
        <v>2</v>
      </c>
      <c r="HS71" s="184" t="s">
        <v>14</v>
      </c>
      <c r="HT71" s="184" t="s">
        <v>14</v>
      </c>
      <c r="HU71" s="181">
        <v>44693</v>
      </c>
      <c r="HV71" s="191" t="s">
        <v>4758</v>
      </c>
      <c r="HW71" s="191">
        <v>1</v>
      </c>
      <c r="HX71" s="191" t="s">
        <v>3966</v>
      </c>
      <c r="HY71" s="191" t="s">
        <v>30</v>
      </c>
      <c r="HZ71" s="191">
        <v>2</v>
      </c>
      <c r="IA71" s="191" t="s">
        <v>14</v>
      </c>
      <c r="IB71" s="191" t="s">
        <v>14</v>
      </c>
      <c r="IC71" s="192">
        <v>44693</v>
      </c>
      <c r="ID71" s="190" t="s">
        <v>4760</v>
      </c>
      <c r="IE71" s="184">
        <v>0</v>
      </c>
      <c r="IF71" s="184" t="s">
        <v>3966</v>
      </c>
      <c r="IG71" s="184" t="s">
        <v>30</v>
      </c>
      <c r="IH71" s="184">
        <v>2</v>
      </c>
      <c r="II71" s="184" t="s">
        <v>14</v>
      </c>
      <c r="IJ71" s="184" t="s">
        <v>14</v>
      </c>
      <c r="IK71" s="181">
        <v>44693</v>
      </c>
      <c r="IL71" s="191" t="s">
        <v>4759</v>
      </c>
      <c r="IM71" s="191">
        <v>2</v>
      </c>
      <c r="IN71" s="191" t="s">
        <v>3966</v>
      </c>
      <c r="IO71" s="191" t="s">
        <v>30</v>
      </c>
      <c r="IP71" s="191">
        <v>2</v>
      </c>
      <c r="IQ71" s="191" t="s">
        <v>14</v>
      </c>
      <c r="IR71" s="191" t="s">
        <v>14</v>
      </c>
      <c r="IS71" s="192">
        <v>44693</v>
      </c>
    </row>
    <row r="72" spans="1:253" s="285" customFormat="1" ht="13" customHeight="1" x14ac:dyDescent="0.25">
      <c r="A72" s="285" t="s">
        <v>4764</v>
      </c>
      <c r="B72" s="285" t="s">
        <v>8646</v>
      </c>
      <c r="C72" s="285" t="s">
        <v>4765</v>
      </c>
      <c r="D72" s="285" t="s">
        <v>4743</v>
      </c>
      <c r="E72" s="285" t="s">
        <v>8227</v>
      </c>
      <c r="F72" s="285" t="s">
        <v>6906</v>
      </c>
      <c r="G72" s="179">
        <v>117084000</v>
      </c>
      <c r="H72" s="180" t="s">
        <v>6428</v>
      </c>
      <c r="I72" s="180" t="s">
        <v>30</v>
      </c>
      <c r="J72" s="180">
        <v>2</v>
      </c>
      <c r="K72" s="180" t="s">
        <v>6430</v>
      </c>
      <c r="L72" s="180" t="s">
        <v>6429</v>
      </c>
      <c r="M72" s="181">
        <v>44740</v>
      </c>
      <c r="N72" s="190" t="s">
        <v>6910</v>
      </c>
      <c r="O72" s="182">
        <v>1671738</v>
      </c>
      <c r="P72" s="182" t="s">
        <v>6907</v>
      </c>
      <c r="Q72" s="182" t="s">
        <v>30</v>
      </c>
      <c r="R72" s="182">
        <v>2</v>
      </c>
      <c r="S72" s="182" t="s">
        <v>6909</v>
      </c>
      <c r="T72" s="182" t="s">
        <v>6908</v>
      </c>
      <c r="U72" s="183">
        <v>44740</v>
      </c>
      <c r="V72" s="190" t="s">
        <v>6914</v>
      </c>
      <c r="W72" s="180">
        <v>113963000</v>
      </c>
      <c r="X72" s="180" t="s">
        <v>6911</v>
      </c>
      <c r="Y72" s="180" t="s">
        <v>30</v>
      </c>
      <c r="Z72" s="180">
        <v>2</v>
      </c>
      <c r="AA72" s="180" t="s">
        <v>6913</v>
      </c>
      <c r="AB72" s="180" t="s">
        <v>6912</v>
      </c>
      <c r="AC72" s="181">
        <v>44740</v>
      </c>
      <c r="AD72" s="190" t="s">
        <v>6917</v>
      </c>
      <c r="AE72" s="188">
        <v>125000</v>
      </c>
      <c r="AF72" s="188" t="s">
        <v>547</v>
      </c>
      <c r="AG72" s="188" t="s">
        <v>19</v>
      </c>
      <c r="AH72" s="188">
        <v>3</v>
      </c>
      <c r="AI72" s="188" t="s">
        <v>6916</v>
      </c>
      <c r="AJ72" s="188" t="s">
        <v>6915</v>
      </c>
      <c r="AK72" s="189">
        <v>44740</v>
      </c>
      <c r="AL72" s="190" t="s">
        <v>6918</v>
      </c>
      <c r="AM72" s="180">
        <v>125000</v>
      </c>
      <c r="AN72" s="180" t="s">
        <v>547</v>
      </c>
      <c r="AO72" s="180" t="s">
        <v>19</v>
      </c>
      <c r="AP72" s="180">
        <v>3</v>
      </c>
      <c r="AQ72" s="180" t="s">
        <v>6916</v>
      </c>
      <c r="AR72" s="180" t="s">
        <v>6915</v>
      </c>
      <c r="AS72" s="181">
        <v>44740</v>
      </c>
      <c r="AT72" s="191" t="s">
        <v>6919</v>
      </c>
      <c r="AU72" s="188" t="s">
        <v>14</v>
      </c>
      <c r="AV72" s="188" t="s">
        <v>14</v>
      </c>
      <c r="AW72" s="188" t="s">
        <v>14</v>
      </c>
      <c r="AX72" s="188" t="s">
        <v>14</v>
      </c>
      <c r="AY72" s="188" t="s">
        <v>6444</v>
      </c>
      <c r="AZ72" s="188" t="s">
        <v>14</v>
      </c>
      <c r="BA72" s="189">
        <v>44740</v>
      </c>
      <c r="BB72" s="190" t="s">
        <v>6939</v>
      </c>
      <c r="BC72" s="180" t="s">
        <v>14</v>
      </c>
      <c r="BD72" s="180" t="s">
        <v>14</v>
      </c>
      <c r="BE72" s="180" t="s">
        <v>14</v>
      </c>
      <c r="BF72" s="180" t="s">
        <v>14</v>
      </c>
      <c r="BG72" s="180" t="s">
        <v>6468</v>
      </c>
      <c r="BH72" s="180" t="s">
        <v>14</v>
      </c>
      <c r="BI72" s="181">
        <v>44740</v>
      </c>
      <c r="BJ72" s="191" t="s">
        <v>6923</v>
      </c>
      <c r="BK72" s="191">
        <v>667</v>
      </c>
      <c r="BL72" s="191" t="s">
        <v>6920</v>
      </c>
      <c r="BM72" s="191" t="s">
        <v>19</v>
      </c>
      <c r="BN72" s="191">
        <v>3</v>
      </c>
      <c r="BO72" s="191" t="s">
        <v>6922</v>
      </c>
      <c r="BP72" s="188" t="s">
        <v>6921</v>
      </c>
      <c r="BQ72" s="192">
        <v>44740</v>
      </c>
      <c r="BR72" s="190" t="s">
        <v>6940</v>
      </c>
      <c r="BS72" s="184" t="s">
        <v>14</v>
      </c>
      <c r="BT72" s="184" t="s">
        <v>14</v>
      </c>
      <c r="BU72" s="184" t="s">
        <v>14</v>
      </c>
      <c r="BV72" s="184" t="s">
        <v>14</v>
      </c>
      <c r="BW72" s="184" t="s">
        <v>6470</v>
      </c>
      <c r="BX72" s="184" t="s">
        <v>14</v>
      </c>
      <c r="BY72" s="181">
        <v>44740</v>
      </c>
      <c r="BZ72" s="191" t="s">
        <v>6941</v>
      </c>
      <c r="CA72" s="191" t="s">
        <v>14</v>
      </c>
      <c r="CB72" s="191" t="s">
        <v>14</v>
      </c>
      <c r="CC72" s="191" t="s">
        <v>14</v>
      </c>
      <c r="CD72" s="191" t="s">
        <v>14</v>
      </c>
      <c r="CE72" s="191" t="s">
        <v>6472</v>
      </c>
      <c r="CF72" s="191" t="s">
        <v>14</v>
      </c>
      <c r="CG72" s="192">
        <v>44740</v>
      </c>
      <c r="CH72" s="190" t="s">
        <v>9249</v>
      </c>
      <c r="CI72" s="191" t="e">
        <v>#N/A</v>
      </c>
      <c r="CJ72" s="191" t="e">
        <v>#N/A</v>
      </c>
      <c r="CK72" s="191" t="e">
        <v>#N/A</v>
      </c>
      <c r="CL72" s="191" t="e">
        <v>#N/A</v>
      </c>
      <c r="CM72" s="191" t="e">
        <v>#N/A</v>
      </c>
      <c r="CN72" s="191" t="e">
        <v>#N/A</v>
      </c>
      <c r="CO72" s="193" t="e">
        <v>#N/A</v>
      </c>
      <c r="CP72" s="191" t="s">
        <v>6942</v>
      </c>
      <c r="CQ72" s="184" t="s">
        <v>14</v>
      </c>
      <c r="CR72" s="184" t="s">
        <v>14</v>
      </c>
      <c r="CS72" s="184" t="s">
        <v>14</v>
      </c>
      <c r="CT72" s="184" t="s">
        <v>14</v>
      </c>
      <c r="CU72" s="184" t="s">
        <v>6474</v>
      </c>
      <c r="CV72" s="184" t="s">
        <v>14</v>
      </c>
      <c r="CW72" s="181">
        <v>44740</v>
      </c>
      <c r="CX72" s="191" t="s">
        <v>6927</v>
      </c>
      <c r="CY72" s="188">
        <v>81000</v>
      </c>
      <c r="CZ72" s="188" t="s">
        <v>6451</v>
      </c>
      <c r="DA72" s="188" t="s">
        <v>19</v>
      </c>
      <c r="DB72" s="188">
        <v>3</v>
      </c>
      <c r="DC72" s="188" t="s">
        <v>6460</v>
      </c>
      <c r="DD72" s="188" t="s">
        <v>6452</v>
      </c>
      <c r="DE72" s="194">
        <v>44740</v>
      </c>
      <c r="DF72" s="190" t="s">
        <v>6929</v>
      </c>
      <c r="DG72" s="180">
        <v>113837000</v>
      </c>
      <c r="DH72" s="184" t="s">
        <v>6928</v>
      </c>
      <c r="DI72" s="184" t="s">
        <v>19</v>
      </c>
      <c r="DJ72" s="184">
        <v>3</v>
      </c>
      <c r="DK72" s="184" t="s">
        <v>6456</v>
      </c>
      <c r="DL72" s="184" t="s">
        <v>6915</v>
      </c>
      <c r="DM72" s="181">
        <v>44740</v>
      </c>
      <c r="DN72" s="191" t="s">
        <v>6930</v>
      </c>
      <c r="DO72" s="188">
        <v>44000</v>
      </c>
      <c r="DP72" s="191" t="s">
        <v>547</v>
      </c>
      <c r="DQ72" s="191" t="s">
        <v>19</v>
      </c>
      <c r="DR72" s="191">
        <v>3</v>
      </c>
      <c r="DS72" s="191" t="s">
        <v>6494</v>
      </c>
      <c r="DT72" s="191" t="s">
        <v>6915</v>
      </c>
      <c r="DU72" s="192">
        <v>44740</v>
      </c>
      <c r="DV72" s="190" t="s">
        <v>6931</v>
      </c>
      <c r="DW72" s="180">
        <v>81000</v>
      </c>
      <c r="DX72" s="184" t="s">
        <v>6451</v>
      </c>
      <c r="DY72" s="184" t="s">
        <v>19</v>
      </c>
      <c r="DZ72" s="184">
        <v>3</v>
      </c>
      <c r="EA72" s="184" t="s">
        <v>6460</v>
      </c>
      <c r="EB72" s="184" t="s">
        <v>6452</v>
      </c>
      <c r="EC72" s="181">
        <v>44740</v>
      </c>
      <c r="ED72" s="191" t="s">
        <v>6932</v>
      </c>
      <c r="EE72" s="188">
        <v>0</v>
      </c>
      <c r="EF72" s="191" t="s">
        <v>14</v>
      </c>
      <c r="EG72" s="191" t="s">
        <v>14</v>
      </c>
      <c r="EH72" s="191" t="s">
        <v>14</v>
      </c>
      <c r="EI72" s="191" t="s">
        <v>6462</v>
      </c>
      <c r="EJ72" s="191" t="s">
        <v>14</v>
      </c>
      <c r="EK72" s="192">
        <v>44740</v>
      </c>
      <c r="EL72" s="190" t="s">
        <v>6933</v>
      </c>
      <c r="EM72" s="180">
        <v>0</v>
      </c>
      <c r="EN72" s="184" t="s">
        <v>14</v>
      </c>
      <c r="EO72" s="184" t="s">
        <v>14</v>
      </c>
      <c r="EP72" s="184" t="s">
        <v>14</v>
      </c>
      <c r="EQ72" s="184" t="s">
        <v>6499</v>
      </c>
      <c r="ER72" s="184" t="s">
        <v>14</v>
      </c>
      <c r="ES72" s="181">
        <v>44740</v>
      </c>
      <c r="ET72" s="191" t="s">
        <v>6926</v>
      </c>
      <c r="EU72" s="191">
        <v>8670</v>
      </c>
      <c r="EV72" s="191" t="s">
        <v>6924</v>
      </c>
      <c r="EW72" s="191" t="s">
        <v>19</v>
      </c>
      <c r="EX72" s="191">
        <v>3</v>
      </c>
      <c r="EY72" s="191" t="s">
        <v>6925</v>
      </c>
      <c r="EZ72" s="191" t="s">
        <v>6447</v>
      </c>
      <c r="FA72" s="192">
        <v>44740</v>
      </c>
      <c r="FB72" s="190" t="s">
        <v>6936</v>
      </c>
      <c r="FC72" s="184">
        <v>3</v>
      </c>
      <c r="FD72" s="184" t="s">
        <v>6934</v>
      </c>
      <c r="FE72" s="184" t="s">
        <v>30</v>
      </c>
      <c r="FF72" s="184">
        <v>2</v>
      </c>
      <c r="FG72" s="184" t="s">
        <v>6935</v>
      </c>
      <c r="FH72" s="184" t="s">
        <v>6915</v>
      </c>
      <c r="FI72" s="181">
        <v>44740</v>
      </c>
      <c r="FJ72" s="190" t="s">
        <v>6937</v>
      </c>
      <c r="FK72" s="191" t="s">
        <v>14</v>
      </c>
      <c r="FL72" s="191" t="s">
        <v>14</v>
      </c>
      <c r="FM72" s="191" t="s">
        <v>14</v>
      </c>
      <c r="FN72" s="191" t="s">
        <v>14</v>
      </c>
      <c r="FO72" s="191" t="s">
        <v>6502</v>
      </c>
      <c r="FP72" s="188" t="s">
        <v>14</v>
      </c>
      <c r="FQ72" s="189">
        <v>44740</v>
      </c>
      <c r="FR72" s="190" t="s">
        <v>6938</v>
      </c>
      <c r="FS72" s="184" t="s">
        <v>14</v>
      </c>
      <c r="FT72" s="184" t="s">
        <v>14</v>
      </c>
      <c r="FU72" s="184" t="s">
        <v>14</v>
      </c>
      <c r="FV72" s="184" t="s">
        <v>14</v>
      </c>
      <c r="FW72" s="184" t="s">
        <v>5941</v>
      </c>
      <c r="FX72" s="184" t="s">
        <v>14</v>
      </c>
      <c r="FY72" s="181">
        <v>44740</v>
      </c>
      <c r="FZ72" s="191" t="s">
        <v>4767</v>
      </c>
      <c r="GA72" s="191">
        <v>0</v>
      </c>
      <c r="GB72" s="191" t="s">
        <v>3966</v>
      </c>
      <c r="GC72" s="191" t="s">
        <v>30</v>
      </c>
      <c r="GD72" s="191">
        <v>2</v>
      </c>
      <c r="GE72" s="191" t="s">
        <v>14</v>
      </c>
      <c r="GF72" s="191" t="s">
        <v>14</v>
      </c>
      <c r="GG72" s="192">
        <v>44693</v>
      </c>
      <c r="GH72" s="190" t="s">
        <v>4773</v>
      </c>
      <c r="GI72" s="184">
        <v>2</v>
      </c>
      <c r="GJ72" s="184" t="s">
        <v>3966</v>
      </c>
      <c r="GK72" s="184" t="s">
        <v>30</v>
      </c>
      <c r="GL72" s="184">
        <v>2</v>
      </c>
      <c r="GM72" s="184" t="s">
        <v>14</v>
      </c>
      <c r="GN72" s="184" t="s">
        <v>14</v>
      </c>
      <c r="GO72" s="181">
        <v>44693</v>
      </c>
      <c r="GP72" s="191" t="s">
        <v>4768</v>
      </c>
      <c r="GQ72" s="191">
        <v>0</v>
      </c>
      <c r="GR72" s="191" t="s">
        <v>3966</v>
      </c>
      <c r="GS72" s="191" t="s">
        <v>30</v>
      </c>
      <c r="GT72" s="191">
        <v>2</v>
      </c>
      <c r="GU72" s="191" t="s">
        <v>14</v>
      </c>
      <c r="GV72" s="191" t="s">
        <v>14</v>
      </c>
      <c r="GW72" s="192">
        <v>44693</v>
      </c>
      <c r="GX72" s="190" t="s">
        <v>4774</v>
      </c>
      <c r="GY72" s="184">
        <v>0</v>
      </c>
      <c r="GZ72" s="184" t="s">
        <v>3966</v>
      </c>
      <c r="HA72" s="184" t="s">
        <v>30</v>
      </c>
      <c r="HB72" s="184">
        <v>2</v>
      </c>
      <c r="HC72" s="184" t="s">
        <v>14</v>
      </c>
      <c r="HD72" s="184" t="s">
        <v>14</v>
      </c>
      <c r="HE72" s="181">
        <v>44693</v>
      </c>
      <c r="HF72" s="191" t="s">
        <v>4766</v>
      </c>
      <c r="HG72" s="191">
        <v>2</v>
      </c>
      <c r="HH72" s="191" t="s">
        <v>3966</v>
      </c>
      <c r="HI72" s="191" t="s">
        <v>30</v>
      </c>
      <c r="HJ72" s="191">
        <v>2</v>
      </c>
      <c r="HK72" s="191" t="s">
        <v>14</v>
      </c>
      <c r="HL72" s="191" t="s">
        <v>14</v>
      </c>
      <c r="HM72" s="192">
        <v>44693</v>
      </c>
      <c r="HN72" s="190" t="s">
        <v>4772</v>
      </c>
      <c r="HO72" s="184">
        <v>1</v>
      </c>
      <c r="HP72" s="184" t="s">
        <v>3966</v>
      </c>
      <c r="HQ72" s="184" t="s">
        <v>30</v>
      </c>
      <c r="HR72" s="184">
        <v>2</v>
      </c>
      <c r="HS72" s="184" t="s">
        <v>14</v>
      </c>
      <c r="HT72" s="184" t="s">
        <v>14</v>
      </c>
      <c r="HU72" s="181">
        <v>44693</v>
      </c>
      <c r="HV72" s="191" t="s">
        <v>4769</v>
      </c>
      <c r="HW72" s="191">
        <v>1</v>
      </c>
      <c r="HX72" s="191" t="s">
        <v>3966</v>
      </c>
      <c r="HY72" s="191" t="s">
        <v>30</v>
      </c>
      <c r="HZ72" s="191">
        <v>2</v>
      </c>
      <c r="IA72" s="191" t="s">
        <v>14</v>
      </c>
      <c r="IB72" s="191" t="s">
        <v>14</v>
      </c>
      <c r="IC72" s="192">
        <v>44693</v>
      </c>
      <c r="ID72" s="190" t="s">
        <v>4771</v>
      </c>
      <c r="IE72" s="184">
        <v>0</v>
      </c>
      <c r="IF72" s="184" t="s">
        <v>3966</v>
      </c>
      <c r="IG72" s="184" t="s">
        <v>30</v>
      </c>
      <c r="IH72" s="184">
        <v>2</v>
      </c>
      <c r="II72" s="184" t="s">
        <v>14</v>
      </c>
      <c r="IJ72" s="184" t="s">
        <v>14</v>
      </c>
      <c r="IK72" s="181">
        <v>44693</v>
      </c>
      <c r="IL72" s="191" t="s">
        <v>4770</v>
      </c>
      <c r="IM72" s="191">
        <v>2</v>
      </c>
      <c r="IN72" s="191" t="s">
        <v>3966</v>
      </c>
      <c r="IO72" s="191" t="s">
        <v>30</v>
      </c>
      <c r="IP72" s="191">
        <v>2</v>
      </c>
      <c r="IQ72" s="191" t="s">
        <v>14</v>
      </c>
      <c r="IR72" s="191" t="s">
        <v>14</v>
      </c>
      <c r="IS72" s="192">
        <v>44693</v>
      </c>
    </row>
    <row r="73" spans="1:253" s="285" customFormat="1" ht="13" customHeight="1" x14ac:dyDescent="0.25">
      <c r="A73" s="285" t="s">
        <v>10</v>
      </c>
      <c r="B73" s="285" t="s">
        <v>8608</v>
      </c>
      <c r="C73" s="285" t="s">
        <v>11</v>
      </c>
      <c r="D73" s="285" t="s">
        <v>12</v>
      </c>
      <c r="E73" s="285" t="s">
        <v>8232</v>
      </c>
      <c r="F73" s="285" t="s">
        <v>7283</v>
      </c>
      <c r="G73" s="179">
        <v>21100000</v>
      </c>
      <c r="H73" s="180" t="s">
        <v>7280</v>
      </c>
      <c r="I73" s="180" t="s">
        <v>30</v>
      </c>
      <c r="J73" s="180">
        <v>2</v>
      </c>
      <c r="K73" s="180" t="s">
        <v>7282</v>
      </c>
      <c r="L73" s="180" t="s">
        <v>7281</v>
      </c>
      <c r="M73" s="181">
        <v>44741</v>
      </c>
      <c r="N73" s="190" t="s">
        <v>7403</v>
      </c>
      <c r="O73" s="182">
        <v>1240190</v>
      </c>
      <c r="P73" s="182" t="s">
        <v>1639</v>
      </c>
      <c r="Q73" s="182" t="s">
        <v>19</v>
      </c>
      <c r="R73" s="182">
        <v>3</v>
      </c>
      <c r="S73" s="182" t="s">
        <v>7402</v>
      </c>
      <c r="T73" s="182" t="s">
        <v>7401</v>
      </c>
      <c r="U73" s="183">
        <v>44741</v>
      </c>
      <c r="V73" s="190" t="s">
        <v>7406</v>
      </c>
      <c r="W73" s="180">
        <v>20251000</v>
      </c>
      <c r="X73" s="180" t="s">
        <v>7404</v>
      </c>
      <c r="Y73" s="180" t="s">
        <v>30</v>
      </c>
      <c r="Z73" s="180">
        <v>2</v>
      </c>
      <c r="AA73" s="180" t="s">
        <v>7405</v>
      </c>
      <c r="AB73" s="180" t="s">
        <v>7281</v>
      </c>
      <c r="AC73" s="181">
        <v>44741</v>
      </c>
      <c r="AD73" s="190" t="s">
        <v>7414</v>
      </c>
      <c r="AE73" s="188">
        <v>6300000</v>
      </c>
      <c r="AF73" s="188" t="s">
        <v>7404</v>
      </c>
      <c r="AG73" s="188" t="s">
        <v>30</v>
      </c>
      <c r="AH73" s="188">
        <v>2</v>
      </c>
      <c r="AI73" s="188" t="s">
        <v>7413</v>
      </c>
      <c r="AJ73" s="188" t="s">
        <v>7281</v>
      </c>
      <c r="AK73" s="189">
        <v>44741</v>
      </c>
      <c r="AL73" s="190" t="s">
        <v>7421</v>
      </c>
      <c r="AM73" s="180">
        <v>1360000</v>
      </c>
      <c r="AN73" s="180" t="s">
        <v>7418</v>
      </c>
      <c r="AO73" s="180" t="s">
        <v>30</v>
      </c>
      <c r="AP73" s="180">
        <v>2</v>
      </c>
      <c r="AQ73" s="180" t="s">
        <v>7420</v>
      </c>
      <c r="AR73" s="180" t="s">
        <v>7419</v>
      </c>
      <c r="AS73" s="181">
        <v>44741</v>
      </c>
      <c r="AT73" s="191" t="s">
        <v>1141</v>
      </c>
      <c r="AU73" s="188" t="s">
        <v>14</v>
      </c>
      <c r="AV73" s="188" t="s">
        <v>14</v>
      </c>
      <c r="AW73" s="188" t="s">
        <v>14</v>
      </c>
      <c r="AX73" s="188" t="s">
        <v>14</v>
      </c>
      <c r="AY73" s="188" t="s">
        <v>1140</v>
      </c>
      <c r="AZ73" s="188" t="s">
        <v>14</v>
      </c>
      <c r="BA73" s="189">
        <v>43707</v>
      </c>
      <c r="BB73" s="190" t="s">
        <v>998</v>
      </c>
      <c r="BC73" s="180">
        <v>44056</v>
      </c>
      <c r="BD73" s="180" t="s">
        <v>996</v>
      </c>
      <c r="BE73" s="180" t="s">
        <v>19</v>
      </c>
      <c r="BF73" s="180">
        <v>3</v>
      </c>
      <c r="BG73" s="180">
        <v>0</v>
      </c>
      <c r="BH73" s="180" t="s">
        <v>997</v>
      </c>
      <c r="BI73" s="181">
        <v>43642</v>
      </c>
      <c r="BJ73" s="191" t="s">
        <v>7430</v>
      </c>
      <c r="BK73" s="191">
        <v>3236</v>
      </c>
      <c r="BL73" s="191" t="s">
        <v>7428</v>
      </c>
      <c r="BM73" s="191" t="s">
        <v>61</v>
      </c>
      <c r="BN73" s="191">
        <v>1</v>
      </c>
      <c r="BO73" s="191" t="s">
        <v>7429</v>
      </c>
      <c r="BP73" s="188" t="s">
        <v>1995</v>
      </c>
      <c r="BQ73" s="192">
        <v>44741</v>
      </c>
      <c r="BR73" s="190" t="s">
        <v>16</v>
      </c>
      <c r="BS73" s="184" t="s">
        <v>14</v>
      </c>
      <c r="BT73" s="184">
        <v>0</v>
      </c>
      <c r="BU73" s="184" t="s">
        <v>14</v>
      </c>
      <c r="BV73" s="184" t="s">
        <v>14</v>
      </c>
      <c r="BW73" s="184" t="s">
        <v>15</v>
      </c>
      <c r="BX73" s="184">
        <v>0</v>
      </c>
      <c r="BY73" s="181">
        <v>43489</v>
      </c>
      <c r="BZ73" s="191" t="s">
        <v>20</v>
      </c>
      <c r="CA73" s="191">
        <v>1</v>
      </c>
      <c r="CB73" s="191" t="s">
        <v>10</v>
      </c>
      <c r="CC73" s="191" t="s">
        <v>19</v>
      </c>
      <c r="CD73" s="191">
        <v>3</v>
      </c>
      <c r="CE73" s="191" t="s">
        <v>10</v>
      </c>
      <c r="CF73" s="191" t="s">
        <v>11</v>
      </c>
      <c r="CG73" s="192">
        <v>43489</v>
      </c>
      <c r="CH73" s="190" t="s">
        <v>9250</v>
      </c>
      <c r="CI73" s="191" t="e">
        <v>#N/A</v>
      </c>
      <c r="CJ73" s="191" t="e">
        <v>#N/A</v>
      </c>
      <c r="CK73" s="191" t="e">
        <v>#N/A</v>
      </c>
      <c r="CL73" s="191" t="e">
        <v>#N/A</v>
      </c>
      <c r="CM73" s="191" t="e">
        <v>#N/A</v>
      </c>
      <c r="CN73" s="191" t="e">
        <v>#N/A</v>
      </c>
      <c r="CO73" s="193" t="e">
        <v>#N/A</v>
      </c>
      <c r="CP73" s="191" t="s">
        <v>22</v>
      </c>
      <c r="CQ73" s="184" t="s">
        <v>14</v>
      </c>
      <c r="CR73" s="184">
        <v>0</v>
      </c>
      <c r="CS73" s="184" t="s">
        <v>14</v>
      </c>
      <c r="CT73" s="184" t="s">
        <v>14</v>
      </c>
      <c r="CU73" s="184" t="s">
        <v>15</v>
      </c>
      <c r="CV73" s="184">
        <v>0</v>
      </c>
      <c r="CW73" s="181">
        <v>43489</v>
      </c>
      <c r="CX73" s="191" t="s">
        <v>7434</v>
      </c>
      <c r="CY73" s="188">
        <v>6300000</v>
      </c>
      <c r="CZ73" s="188" t="s">
        <v>7404</v>
      </c>
      <c r="DA73" s="188" t="s">
        <v>30</v>
      </c>
      <c r="DB73" s="188">
        <v>2</v>
      </c>
      <c r="DC73" s="188" t="s">
        <v>7452</v>
      </c>
      <c r="DD73" s="188" t="s">
        <v>7281</v>
      </c>
      <c r="DE73" s="194">
        <v>44741</v>
      </c>
      <c r="DF73" s="190" t="s">
        <v>7449</v>
      </c>
      <c r="DG73" s="180">
        <v>13951000</v>
      </c>
      <c r="DH73" s="184" t="s">
        <v>7404</v>
      </c>
      <c r="DI73" s="184" t="s">
        <v>30</v>
      </c>
      <c r="DJ73" s="184">
        <v>2</v>
      </c>
      <c r="DK73" s="184" t="s">
        <v>7448</v>
      </c>
      <c r="DL73" s="184" t="s">
        <v>7281</v>
      </c>
      <c r="DM73" s="181">
        <v>44741</v>
      </c>
      <c r="DN73" s="191" t="s">
        <v>7451</v>
      </c>
      <c r="DO73" s="188">
        <v>0</v>
      </c>
      <c r="DP73" s="191" t="s">
        <v>7404</v>
      </c>
      <c r="DQ73" s="191" t="s">
        <v>30</v>
      </c>
      <c r="DR73" s="191">
        <v>2</v>
      </c>
      <c r="DS73" s="191" t="s">
        <v>7450</v>
      </c>
      <c r="DT73" s="191" t="s">
        <v>7281</v>
      </c>
      <c r="DU73" s="192">
        <v>44741</v>
      </c>
      <c r="DV73" s="190" t="s">
        <v>7453</v>
      </c>
      <c r="DW73" s="180">
        <v>3400000</v>
      </c>
      <c r="DX73" s="184" t="s">
        <v>7404</v>
      </c>
      <c r="DY73" s="184" t="s">
        <v>30</v>
      </c>
      <c r="DZ73" s="184">
        <v>2</v>
      </c>
      <c r="EA73" s="184" t="s">
        <v>7452</v>
      </c>
      <c r="EB73" s="184" t="s">
        <v>7281</v>
      </c>
      <c r="EC73" s="181">
        <v>44741</v>
      </c>
      <c r="ED73" s="191" t="s">
        <v>7455</v>
      </c>
      <c r="EE73" s="188">
        <v>2700000</v>
      </c>
      <c r="EF73" s="191" t="s">
        <v>7404</v>
      </c>
      <c r="EG73" s="191" t="s">
        <v>30</v>
      </c>
      <c r="EH73" s="191">
        <v>2</v>
      </c>
      <c r="EI73" s="191" t="s">
        <v>7454</v>
      </c>
      <c r="EJ73" s="191" t="s">
        <v>7281</v>
      </c>
      <c r="EK73" s="192">
        <v>44741</v>
      </c>
      <c r="EL73" s="190" t="s">
        <v>7457</v>
      </c>
      <c r="EM73" s="180">
        <v>200000</v>
      </c>
      <c r="EN73" s="184" t="s">
        <v>7404</v>
      </c>
      <c r="EO73" s="184" t="s">
        <v>30</v>
      </c>
      <c r="EP73" s="184">
        <v>2</v>
      </c>
      <c r="EQ73" s="184" t="s">
        <v>7456</v>
      </c>
      <c r="ER73" s="184" t="s">
        <v>7281</v>
      </c>
      <c r="ES73" s="181">
        <v>44741</v>
      </c>
      <c r="ET73" s="191" t="s">
        <v>2031</v>
      </c>
      <c r="EU73" s="191">
        <v>974</v>
      </c>
      <c r="EV73" s="191" t="s">
        <v>1994</v>
      </c>
      <c r="EW73" s="191" t="s">
        <v>30</v>
      </c>
      <c r="EX73" s="191">
        <v>2</v>
      </c>
      <c r="EY73" s="191" t="s">
        <v>2030</v>
      </c>
      <c r="EZ73" s="191" t="s">
        <v>580</v>
      </c>
      <c r="FA73" s="192">
        <v>44281</v>
      </c>
      <c r="FB73" s="190" t="s">
        <v>7459</v>
      </c>
      <c r="FC73" s="184">
        <v>5</v>
      </c>
      <c r="FD73" s="184" t="s">
        <v>7404</v>
      </c>
      <c r="FE73" s="184" t="s">
        <v>30</v>
      </c>
      <c r="FF73" s="184">
        <v>2</v>
      </c>
      <c r="FG73" s="184" t="s">
        <v>7458</v>
      </c>
      <c r="FH73" s="184" t="s">
        <v>7281</v>
      </c>
      <c r="FI73" s="181">
        <v>44741</v>
      </c>
      <c r="FJ73" s="190" t="s">
        <v>24</v>
      </c>
      <c r="FK73" s="191" t="s">
        <v>14</v>
      </c>
      <c r="FL73" s="191">
        <v>0</v>
      </c>
      <c r="FM73" s="191" t="s">
        <v>14</v>
      </c>
      <c r="FN73" s="191" t="s">
        <v>14</v>
      </c>
      <c r="FO73" s="191" t="s">
        <v>15</v>
      </c>
      <c r="FP73" s="188">
        <v>0</v>
      </c>
      <c r="FQ73" s="189">
        <v>43489</v>
      </c>
      <c r="FR73" s="190" t="s">
        <v>26</v>
      </c>
      <c r="FS73" s="184" t="s">
        <v>14</v>
      </c>
      <c r="FT73" s="184">
        <v>0</v>
      </c>
      <c r="FU73" s="184" t="s">
        <v>14</v>
      </c>
      <c r="FV73" s="184" t="s">
        <v>14</v>
      </c>
      <c r="FW73" s="184" t="s">
        <v>15</v>
      </c>
      <c r="FX73" s="184">
        <v>0</v>
      </c>
      <c r="FY73" s="181">
        <v>43489</v>
      </c>
      <c r="FZ73" s="191" t="s">
        <v>3985</v>
      </c>
      <c r="GA73" s="191">
        <v>1</v>
      </c>
      <c r="GB73" s="191" t="s">
        <v>3966</v>
      </c>
      <c r="GC73" s="191" t="s">
        <v>30</v>
      </c>
      <c r="GD73" s="191">
        <v>2</v>
      </c>
      <c r="GE73" s="191" t="s">
        <v>14</v>
      </c>
      <c r="GF73" s="191" t="s">
        <v>14</v>
      </c>
      <c r="GG73" s="192">
        <v>44676</v>
      </c>
      <c r="GH73" s="190" t="s">
        <v>3991</v>
      </c>
      <c r="GI73" s="184">
        <v>3</v>
      </c>
      <c r="GJ73" s="184" t="s">
        <v>3966</v>
      </c>
      <c r="GK73" s="184" t="s">
        <v>30</v>
      </c>
      <c r="GL73" s="184">
        <v>2</v>
      </c>
      <c r="GM73" s="184" t="s">
        <v>14</v>
      </c>
      <c r="GN73" s="184" t="s">
        <v>14</v>
      </c>
      <c r="GO73" s="181">
        <v>44676</v>
      </c>
      <c r="GP73" s="191" t="s">
        <v>3986</v>
      </c>
      <c r="GQ73" s="191">
        <v>3</v>
      </c>
      <c r="GR73" s="191" t="s">
        <v>3966</v>
      </c>
      <c r="GS73" s="191" t="s">
        <v>30</v>
      </c>
      <c r="GT73" s="191">
        <v>2</v>
      </c>
      <c r="GU73" s="191" t="s">
        <v>14</v>
      </c>
      <c r="GV73" s="191" t="s">
        <v>14</v>
      </c>
      <c r="GW73" s="192">
        <v>44676</v>
      </c>
      <c r="GX73" s="190" t="s">
        <v>3992</v>
      </c>
      <c r="GY73" s="184">
        <v>1</v>
      </c>
      <c r="GZ73" s="184" t="s">
        <v>3966</v>
      </c>
      <c r="HA73" s="184" t="s">
        <v>30</v>
      </c>
      <c r="HB73" s="184">
        <v>2</v>
      </c>
      <c r="HC73" s="184" t="s">
        <v>14</v>
      </c>
      <c r="HD73" s="184" t="s">
        <v>14</v>
      </c>
      <c r="HE73" s="181">
        <v>44676</v>
      </c>
      <c r="HF73" s="191" t="s">
        <v>3984</v>
      </c>
      <c r="HG73" s="191">
        <v>2</v>
      </c>
      <c r="HH73" s="191" t="s">
        <v>3966</v>
      </c>
      <c r="HI73" s="191" t="s">
        <v>30</v>
      </c>
      <c r="HJ73" s="191">
        <v>2</v>
      </c>
      <c r="HK73" s="191" t="s">
        <v>14</v>
      </c>
      <c r="HL73" s="191" t="s">
        <v>14</v>
      </c>
      <c r="HM73" s="192">
        <v>44676</v>
      </c>
      <c r="HN73" s="190" t="s">
        <v>3990</v>
      </c>
      <c r="HO73" s="184">
        <v>3</v>
      </c>
      <c r="HP73" s="184" t="s">
        <v>3966</v>
      </c>
      <c r="HQ73" s="184" t="s">
        <v>30</v>
      </c>
      <c r="HR73" s="184">
        <v>2</v>
      </c>
      <c r="HS73" s="184" t="s">
        <v>14</v>
      </c>
      <c r="HT73" s="184" t="s">
        <v>14</v>
      </c>
      <c r="HU73" s="181">
        <v>44676</v>
      </c>
      <c r="HV73" s="191" t="s">
        <v>3987</v>
      </c>
      <c r="HW73" s="191">
        <v>2</v>
      </c>
      <c r="HX73" s="191" t="s">
        <v>3966</v>
      </c>
      <c r="HY73" s="191" t="s">
        <v>30</v>
      </c>
      <c r="HZ73" s="191">
        <v>2</v>
      </c>
      <c r="IA73" s="191" t="s">
        <v>14</v>
      </c>
      <c r="IB73" s="191" t="s">
        <v>14</v>
      </c>
      <c r="IC73" s="192">
        <v>44676</v>
      </c>
      <c r="ID73" s="190" t="s">
        <v>3989</v>
      </c>
      <c r="IE73" s="184">
        <v>1</v>
      </c>
      <c r="IF73" s="184" t="s">
        <v>3966</v>
      </c>
      <c r="IG73" s="184" t="s">
        <v>30</v>
      </c>
      <c r="IH73" s="184">
        <v>2</v>
      </c>
      <c r="II73" s="184" t="s">
        <v>14</v>
      </c>
      <c r="IJ73" s="184" t="s">
        <v>14</v>
      </c>
      <c r="IK73" s="181">
        <v>44676</v>
      </c>
      <c r="IL73" s="191" t="s">
        <v>3988</v>
      </c>
      <c r="IM73" s="191">
        <v>2</v>
      </c>
      <c r="IN73" s="191" t="s">
        <v>3966</v>
      </c>
      <c r="IO73" s="191" t="s">
        <v>30</v>
      </c>
      <c r="IP73" s="191">
        <v>2</v>
      </c>
      <c r="IQ73" s="191" t="s">
        <v>14</v>
      </c>
      <c r="IR73" s="191" t="s">
        <v>14</v>
      </c>
      <c r="IS73" s="192">
        <v>44676</v>
      </c>
    </row>
    <row r="74" spans="1:253" s="285" customFormat="1" ht="13" customHeight="1" x14ac:dyDescent="0.25">
      <c r="A74" s="285" t="s">
        <v>1416</v>
      </c>
      <c r="B74" s="285" t="s">
        <v>8639</v>
      </c>
      <c r="C74" s="285" t="s">
        <v>1417</v>
      </c>
      <c r="D74" s="285" t="s">
        <v>404</v>
      </c>
      <c r="E74" s="285" t="s">
        <v>8235</v>
      </c>
      <c r="F74" s="285" t="s">
        <v>5967</v>
      </c>
      <c r="G74" s="179">
        <v>55700000</v>
      </c>
      <c r="H74" s="180" t="s">
        <v>5964</v>
      </c>
      <c r="I74" s="180" t="s">
        <v>30</v>
      </c>
      <c r="J74" s="180">
        <v>2</v>
      </c>
      <c r="K74" s="180" t="s">
        <v>5966</v>
      </c>
      <c r="L74" s="180" t="s">
        <v>5965</v>
      </c>
      <c r="M74" s="181">
        <v>44719</v>
      </c>
      <c r="N74" s="190" t="s">
        <v>4368</v>
      </c>
      <c r="O74" s="182">
        <v>661578</v>
      </c>
      <c r="P74" s="182" t="s">
        <v>4365</v>
      </c>
      <c r="Q74" s="182" t="s">
        <v>61</v>
      </c>
      <c r="R74" s="182">
        <v>1</v>
      </c>
      <c r="S74" s="182" t="s">
        <v>4367</v>
      </c>
      <c r="T74" s="182" t="s">
        <v>4366</v>
      </c>
      <c r="U74" s="183">
        <v>44690</v>
      </c>
      <c r="V74" s="190" t="s">
        <v>5971</v>
      </c>
      <c r="W74" s="180">
        <v>55700000</v>
      </c>
      <c r="X74" s="180" t="s">
        <v>5968</v>
      </c>
      <c r="Y74" s="180" t="s">
        <v>30</v>
      </c>
      <c r="Z74" s="180">
        <v>2</v>
      </c>
      <c r="AA74" s="180" t="s">
        <v>5970</v>
      </c>
      <c r="AB74" s="180" t="s">
        <v>5969</v>
      </c>
      <c r="AC74" s="181">
        <v>44719</v>
      </c>
      <c r="AD74" s="190" t="s">
        <v>5973</v>
      </c>
      <c r="AE74" s="188">
        <v>34974000</v>
      </c>
      <c r="AF74" s="188" t="s">
        <v>4349</v>
      </c>
      <c r="AG74" s="188" t="s">
        <v>30</v>
      </c>
      <c r="AH74" s="188">
        <v>2</v>
      </c>
      <c r="AI74" s="188" t="s">
        <v>5972</v>
      </c>
      <c r="AJ74" s="188" t="s">
        <v>2725</v>
      </c>
      <c r="AK74" s="189">
        <v>44719</v>
      </c>
      <c r="AL74" s="190" t="s">
        <v>6794</v>
      </c>
      <c r="AM74" s="180">
        <v>2113000</v>
      </c>
      <c r="AN74" s="180" t="s">
        <v>6791</v>
      </c>
      <c r="AO74" s="180" t="s">
        <v>30</v>
      </c>
      <c r="AP74" s="180">
        <v>2</v>
      </c>
      <c r="AQ74" s="180" t="s">
        <v>6793</v>
      </c>
      <c r="AR74" s="180" t="s">
        <v>6792</v>
      </c>
      <c r="AS74" s="181">
        <v>44739</v>
      </c>
      <c r="AT74" s="191" t="s">
        <v>1422</v>
      </c>
      <c r="AU74" s="188" t="s">
        <v>14</v>
      </c>
      <c r="AV74" s="188" t="s">
        <v>14</v>
      </c>
      <c r="AW74" s="188" t="s">
        <v>14</v>
      </c>
      <c r="AX74" s="188" t="s">
        <v>14</v>
      </c>
      <c r="AY74" s="188" t="s">
        <v>14</v>
      </c>
      <c r="AZ74" s="188" t="s">
        <v>14</v>
      </c>
      <c r="BA74" s="189">
        <v>43920</v>
      </c>
      <c r="BB74" s="190" t="s">
        <v>1421</v>
      </c>
      <c r="BC74" s="180" t="s">
        <v>14</v>
      </c>
      <c r="BD74" s="180" t="s">
        <v>14</v>
      </c>
      <c r="BE74" s="180" t="s">
        <v>14</v>
      </c>
      <c r="BF74" s="180" t="s">
        <v>14</v>
      </c>
      <c r="BG74" s="180" t="s">
        <v>14</v>
      </c>
      <c r="BH74" s="180" t="s">
        <v>14</v>
      </c>
      <c r="BI74" s="181">
        <v>43920</v>
      </c>
      <c r="BJ74" s="191" t="s">
        <v>6796</v>
      </c>
      <c r="BK74" s="191">
        <v>11615</v>
      </c>
      <c r="BL74" s="191" t="s">
        <v>6219</v>
      </c>
      <c r="BM74" s="191" t="s">
        <v>19</v>
      </c>
      <c r="BN74" s="191">
        <v>3</v>
      </c>
      <c r="BO74" s="191" t="s">
        <v>6795</v>
      </c>
      <c r="BP74" s="188" t="s">
        <v>1995</v>
      </c>
      <c r="BQ74" s="192">
        <v>44739</v>
      </c>
      <c r="BR74" s="190" t="s">
        <v>1418</v>
      </c>
      <c r="BS74" s="184" t="s">
        <v>14</v>
      </c>
      <c r="BT74" s="184" t="s">
        <v>14</v>
      </c>
      <c r="BU74" s="184" t="s">
        <v>14</v>
      </c>
      <c r="BV74" s="184" t="s">
        <v>14</v>
      </c>
      <c r="BW74" s="184" t="s">
        <v>14</v>
      </c>
      <c r="BX74" s="184" t="s">
        <v>14</v>
      </c>
      <c r="BY74" s="181">
        <v>43920</v>
      </c>
      <c r="BZ74" s="191" t="s">
        <v>1419</v>
      </c>
      <c r="CA74" s="191" t="s">
        <v>14</v>
      </c>
      <c r="CB74" s="191" t="s">
        <v>14</v>
      </c>
      <c r="CC74" s="191" t="s">
        <v>14</v>
      </c>
      <c r="CD74" s="191" t="s">
        <v>14</v>
      </c>
      <c r="CE74" s="191" t="s">
        <v>14</v>
      </c>
      <c r="CF74" s="191" t="s">
        <v>14</v>
      </c>
      <c r="CG74" s="192">
        <v>43920</v>
      </c>
      <c r="CH74" s="190" t="s">
        <v>9251</v>
      </c>
      <c r="CI74" s="191" t="e">
        <v>#N/A</v>
      </c>
      <c r="CJ74" s="191" t="e">
        <v>#N/A</v>
      </c>
      <c r="CK74" s="191" t="e">
        <v>#N/A</v>
      </c>
      <c r="CL74" s="191" t="e">
        <v>#N/A</v>
      </c>
      <c r="CM74" s="191" t="e">
        <v>#N/A</v>
      </c>
      <c r="CN74" s="191" t="e">
        <v>#N/A</v>
      </c>
      <c r="CO74" s="193" t="e">
        <v>#N/A</v>
      </c>
      <c r="CP74" s="191" t="s">
        <v>1420</v>
      </c>
      <c r="CQ74" s="184" t="s">
        <v>14</v>
      </c>
      <c r="CR74" s="184" t="s">
        <v>14</v>
      </c>
      <c r="CS74" s="184" t="s">
        <v>14</v>
      </c>
      <c r="CT74" s="184" t="s">
        <v>14</v>
      </c>
      <c r="CU74" s="184" t="s">
        <v>14</v>
      </c>
      <c r="CV74" s="184" t="s">
        <v>14</v>
      </c>
      <c r="CW74" s="181">
        <v>43920</v>
      </c>
      <c r="CX74" s="191" t="s">
        <v>5976</v>
      </c>
      <c r="CY74" s="188">
        <v>14406000</v>
      </c>
      <c r="CZ74" s="188" t="s">
        <v>4349</v>
      </c>
      <c r="DA74" s="188" t="s">
        <v>30</v>
      </c>
      <c r="DB74" s="188">
        <v>2</v>
      </c>
      <c r="DC74" s="188" t="s">
        <v>4372</v>
      </c>
      <c r="DD74" s="188" t="s">
        <v>2725</v>
      </c>
      <c r="DE74" s="194">
        <v>44690</v>
      </c>
      <c r="DF74" s="190" t="s">
        <v>5978</v>
      </c>
      <c r="DG74" s="180">
        <v>20726000</v>
      </c>
      <c r="DH74" s="184" t="s">
        <v>4349</v>
      </c>
      <c r="DI74" s="184" t="s">
        <v>30</v>
      </c>
      <c r="DJ74" s="184">
        <v>2</v>
      </c>
      <c r="DK74" s="184" t="s">
        <v>5977</v>
      </c>
      <c r="DL74" s="184" t="s">
        <v>2725</v>
      </c>
      <c r="DM74" s="181">
        <v>44719</v>
      </c>
      <c r="DN74" s="191" t="s">
        <v>4371</v>
      </c>
      <c r="DO74" s="188">
        <v>20568000</v>
      </c>
      <c r="DP74" s="191" t="s">
        <v>4369</v>
      </c>
      <c r="DQ74" s="191" t="s">
        <v>30</v>
      </c>
      <c r="DR74" s="191">
        <v>2</v>
      </c>
      <c r="DS74" s="191" t="s">
        <v>4370</v>
      </c>
      <c r="DT74" s="191" t="s">
        <v>2725</v>
      </c>
      <c r="DU74" s="192">
        <v>44690</v>
      </c>
      <c r="DV74" s="190" t="s">
        <v>4373</v>
      </c>
      <c r="DW74" s="180">
        <v>2807000</v>
      </c>
      <c r="DX74" s="184" t="s">
        <v>4349</v>
      </c>
      <c r="DY74" s="184" t="s">
        <v>30</v>
      </c>
      <c r="DZ74" s="184">
        <v>2</v>
      </c>
      <c r="EA74" s="184" t="s">
        <v>4372</v>
      </c>
      <c r="EB74" s="184" t="s">
        <v>2725</v>
      </c>
      <c r="EC74" s="181">
        <v>44690</v>
      </c>
      <c r="ED74" s="191" t="s">
        <v>5979</v>
      </c>
      <c r="EE74" s="188">
        <v>9137000</v>
      </c>
      <c r="EF74" s="191" t="s">
        <v>5974</v>
      </c>
      <c r="EG74" s="191" t="s">
        <v>30</v>
      </c>
      <c r="EH74" s="191">
        <v>2</v>
      </c>
      <c r="EI74" s="191" t="s">
        <v>5977</v>
      </c>
      <c r="EJ74" s="191" t="s">
        <v>5975</v>
      </c>
      <c r="EK74" s="192">
        <v>44719</v>
      </c>
      <c r="EL74" s="190" t="s">
        <v>4375</v>
      </c>
      <c r="EM74" s="180">
        <v>2462000</v>
      </c>
      <c r="EN74" s="184" t="s">
        <v>4349</v>
      </c>
      <c r="EO74" s="184" t="s">
        <v>30</v>
      </c>
      <c r="EP74" s="184">
        <v>2</v>
      </c>
      <c r="EQ74" s="184" t="s">
        <v>4374</v>
      </c>
      <c r="ER74" s="184" t="s">
        <v>2725</v>
      </c>
      <c r="ES74" s="181">
        <v>44690</v>
      </c>
      <c r="ET74" s="191" t="s">
        <v>6797</v>
      </c>
      <c r="EU74" s="191">
        <v>11615</v>
      </c>
      <c r="EV74" s="191" t="s">
        <v>6219</v>
      </c>
      <c r="EW74" s="191" t="s">
        <v>19</v>
      </c>
      <c r="EX74" s="191">
        <v>3</v>
      </c>
      <c r="EY74" s="191" t="s">
        <v>6795</v>
      </c>
      <c r="EZ74" s="191" t="s">
        <v>1995</v>
      </c>
      <c r="FA74" s="192">
        <v>44739</v>
      </c>
      <c r="FB74" s="190" t="s">
        <v>1912</v>
      </c>
      <c r="FC74" s="184">
        <v>4</v>
      </c>
      <c r="FD74" s="184" t="s">
        <v>1909</v>
      </c>
      <c r="FE74" s="184" t="s">
        <v>30</v>
      </c>
      <c r="FF74" s="184">
        <v>2</v>
      </c>
      <c r="FG74" s="184" t="s">
        <v>1911</v>
      </c>
      <c r="FH74" s="184" t="s">
        <v>1910</v>
      </c>
      <c r="FI74" s="181">
        <v>44228</v>
      </c>
      <c r="FJ74" s="190" t="s">
        <v>1423</v>
      </c>
      <c r="FK74" s="191" t="s">
        <v>14</v>
      </c>
      <c r="FL74" s="191" t="s">
        <v>14</v>
      </c>
      <c r="FM74" s="191" t="s">
        <v>14</v>
      </c>
      <c r="FN74" s="191" t="s">
        <v>14</v>
      </c>
      <c r="FO74" s="191" t="s">
        <v>14</v>
      </c>
      <c r="FP74" s="188" t="s">
        <v>14</v>
      </c>
      <c r="FQ74" s="189">
        <v>43920</v>
      </c>
      <c r="FR74" s="190" t="s">
        <v>1424</v>
      </c>
      <c r="FS74" s="184" t="s">
        <v>14</v>
      </c>
      <c r="FT74" s="184" t="s">
        <v>14</v>
      </c>
      <c r="FU74" s="184" t="s">
        <v>14</v>
      </c>
      <c r="FV74" s="184" t="s">
        <v>14</v>
      </c>
      <c r="FW74" s="184" t="s">
        <v>14</v>
      </c>
      <c r="FX74" s="184" t="s">
        <v>14</v>
      </c>
      <c r="FY74" s="181">
        <v>43920</v>
      </c>
      <c r="FZ74" s="191" t="s">
        <v>5439</v>
      </c>
      <c r="GA74" s="191">
        <v>2</v>
      </c>
      <c r="GB74" s="191" t="s">
        <v>3966</v>
      </c>
      <c r="GC74" s="191" t="s">
        <v>30</v>
      </c>
      <c r="GD74" s="191">
        <v>2</v>
      </c>
      <c r="GE74" s="191" t="s">
        <v>14</v>
      </c>
      <c r="GF74" s="191" t="s">
        <v>14</v>
      </c>
      <c r="GG74" s="192">
        <v>44697</v>
      </c>
      <c r="GH74" s="190" t="s">
        <v>5445</v>
      </c>
      <c r="GI74" s="184">
        <v>3</v>
      </c>
      <c r="GJ74" s="184" t="s">
        <v>3966</v>
      </c>
      <c r="GK74" s="184" t="s">
        <v>30</v>
      </c>
      <c r="GL74" s="184">
        <v>2</v>
      </c>
      <c r="GM74" s="184" t="s">
        <v>14</v>
      </c>
      <c r="GN74" s="184" t="s">
        <v>14</v>
      </c>
      <c r="GO74" s="181">
        <v>44697</v>
      </c>
      <c r="GP74" s="191" t="s">
        <v>5440</v>
      </c>
      <c r="GQ74" s="191">
        <v>2</v>
      </c>
      <c r="GR74" s="191" t="s">
        <v>3966</v>
      </c>
      <c r="GS74" s="191" t="s">
        <v>30</v>
      </c>
      <c r="GT74" s="191">
        <v>2</v>
      </c>
      <c r="GU74" s="191" t="s">
        <v>14</v>
      </c>
      <c r="GV74" s="191" t="s">
        <v>14</v>
      </c>
      <c r="GW74" s="192">
        <v>44697</v>
      </c>
      <c r="GX74" s="190" t="s">
        <v>5446</v>
      </c>
      <c r="GY74" s="184">
        <v>3</v>
      </c>
      <c r="GZ74" s="184" t="s">
        <v>3966</v>
      </c>
      <c r="HA74" s="184" t="s">
        <v>30</v>
      </c>
      <c r="HB74" s="184">
        <v>2</v>
      </c>
      <c r="HC74" s="184" t="s">
        <v>14</v>
      </c>
      <c r="HD74" s="184" t="s">
        <v>14</v>
      </c>
      <c r="HE74" s="181">
        <v>44697</v>
      </c>
      <c r="HF74" s="191" t="s">
        <v>5438</v>
      </c>
      <c r="HG74" s="191">
        <v>2</v>
      </c>
      <c r="HH74" s="191" t="s">
        <v>3966</v>
      </c>
      <c r="HI74" s="191" t="s">
        <v>30</v>
      </c>
      <c r="HJ74" s="191">
        <v>2</v>
      </c>
      <c r="HK74" s="191" t="s">
        <v>14</v>
      </c>
      <c r="HL74" s="191" t="s">
        <v>14</v>
      </c>
      <c r="HM74" s="192">
        <v>44697</v>
      </c>
      <c r="HN74" s="190" t="s">
        <v>5444</v>
      </c>
      <c r="HO74" s="184">
        <v>2</v>
      </c>
      <c r="HP74" s="184" t="s">
        <v>3966</v>
      </c>
      <c r="HQ74" s="184" t="s">
        <v>30</v>
      </c>
      <c r="HR74" s="184">
        <v>2</v>
      </c>
      <c r="HS74" s="184" t="s">
        <v>14</v>
      </c>
      <c r="HT74" s="184" t="s">
        <v>14</v>
      </c>
      <c r="HU74" s="181">
        <v>44697</v>
      </c>
      <c r="HV74" s="191" t="s">
        <v>5441</v>
      </c>
      <c r="HW74" s="191">
        <v>3</v>
      </c>
      <c r="HX74" s="191" t="s">
        <v>3966</v>
      </c>
      <c r="HY74" s="191" t="s">
        <v>30</v>
      </c>
      <c r="HZ74" s="191">
        <v>2</v>
      </c>
      <c r="IA74" s="191" t="s">
        <v>14</v>
      </c>
      <c r="IB74" s="191" t="s">
        <v>14</v>
      </c>
      <c r="IC74" s="192">
        <v>44697</v>
      </c>
      <c r="ID74" s="190" t="s">
        <v>5443</v>
      </c>
      <c r="IE74" s="184">
        <v>1</v>
      </c>
      <c r="IF74" s="184" t="s">
        <v>3966</v>
      </c>
      <c r="IG74" s="184" t="s">
        <v>30</v>
      </c>
      <c r="IH74" s="184">
        <v>2</v>
      </c>
      <c r="II74" s="184" t="s">
        <v>14</v>
      </c>
      <c r="IJ74" s="184" t="s">
        <v>14</v>
      </c>
      <c r="IK74" s="181">
        <v>44697</v>
      </c>
      <c r="IL74" s="191" t="s">
        <v>5442</v>
      </c>
      <c r="IM74" s="191">
        <v>3</v>
      </c>
      <c r="IN74" s="191" t="s">
        <v>3966</v>
      </c>
      <c r="IO74" s="191" t="s">
        <v>30</v>
      </c>
      <c r="IP74" s="191">
        <v>2</v>
      </c>
      <c r="IQ74" s="191" t="s">
        <v>14</v>
      </c>
      <c r="IR74" s="191" t="s">
        <v>14</v>
      </c>
      <c r="IS74" s="192">
        <v>44697</v>
      </c>
    </row>
    <row r="75" spans="1:253" s="285" customFormat="1" ht="13" customHeight="1" x14ac:dyDescent="0.25">
      <c r="A75" s="285" t="s">
        <v>402</v>
      </c>
      <c r="B75" s="285" t="s">
        <v>8627</v>
      </c>
      <c r="C75" s="285" t="s">
        <v>403</v>
      </c>
      <c r="D75" s="285" t="s">
        <v>404</v>
      </c>
      <c r="E75" s="285" t="s">
        <v>8235</v>
      </c>
      <c r="F75" s="285" t="s">
        <v>5980</v>
      </c>
      <c r="G75" s="179">
        <v>55700000</v>
      </c>
      <c r="H75" s="180" t="s">
        <v>5964</v>
      </c>
      <c r="I75" s="180" t="s">
        <v>30</v>
      </c>
      <c r="J75" s="180">
        <v>2</v>
      </c>
      <c r="K75" s="180" t="s">
        <v>5966</v>
      </c>
      <c r="L75" s="180" t="s">
        <v>5965</v>
      </c>
      <c r="M75" s="181">
        <v>44719</v>
      </c>
      <c r="N75" s="190" t="s">
        <v>4364</v>
      </c>
      <c r="O75" s="182">
        <v>40755</v>
      </c>
      <c r="P75" s="182" t="s">
        <v>4361</v>
      </c>
      <c r="Q75" s="182" t="s">
        <v>61</v>
      </c>
      <c r="R75" s="182">
        <v>1</v>
      </c>
      <c r="S75" s="182" t="s">
        <v>4363</v>
      </c>
      <c r="T75" s="182" t="s">
        <v>4362</v>
      </c>
      <c r="U75" s="183">
        <v>44690</v>
      </c>
      <c r="V75" s="190" t="s">
        <v>5984</v>
      </c>
      <c r="W75" s="180">
        <v>3854000</v>
      </c>
      <c r="X75" s="180" t="s">
        <v>5981</v>
      </c>
      <c r="Y75" s="180" t="s">
        <v>61</v>
      </c>
      <c r="Z75" s="180">
        <v>1</v>
      </c>
      <c r="AA75" s="180" t="s">
        <v>5983</v>
      </c>
      <c r="AB75" s="180" t="s">
        <v>5982</v>
      </c>
      <c r="AC75" s="181">
        <v>44719</v>
      </c>
      <c r="AD75" s="190" t="s">
        <v>5986</v>
      </c>
      <c r="AE75" s="188">
        <v>1553000</v>
      </c>
      <c r="AF75" s="188" t="s">
        <v>5974</v>
      </c>
      <c r="AG75" s="188" t="s">
        <v>30</v>
      </c>
      <c r="AH75" s="188">
        <v>2</v>
      </c>
      <c r="AI75" s="188" t="s">
        <v>5985</v>
      </c>
      <c r="AJ75" s="188" t="s">
        <v>5975</v>
      </c>
      <c r="AK75" s="189">
        <v>44719</v>
      </c>
      <c r="AL75" s="190" t="s">
        <v>6801</v>
      </c>
      <c r="AM75" s="180">
        <v>1260000</v>
      </c>
      <c r="AN75" s="180" t="s">
        <v>6798</v>
      </c>
      <c r="AO75" s="180" t="s">
        <v>30</v>
      </c>
      <c r="AP75" s="180">
        <v>2</v>
      </c>
      <c r="AQ75" s="180" t="s">
        <v>6800</v>
      </c>
      <c r="AR75" s="180" t="s">
        <v>6799</v>
      </c>
      <c r="AS75" s="181">
        <v>44739</v>
      </c>
      <c r="AT75" s="191" t="s">
        <v>981</v>
      </c>
      <c r="AU75" s="188" t="s">
        <v>14</v>
      </c>
      <c r="AV75" s="188" t="s">
        <v>14</v>
      </c>
      <c r="AW75" s="188" t="s">
        <v>14</v>
      </c>
      <c r="AX75" s="188" t="s">
        <v>14</v>
      </c>
      <c r="AY75" s="188" t="s">
        <v>14</v>
      </c>
      <c r="AZ75" s="188" t="s">
        <v>14</v>
      </c>
      <c r="BA75" s="189">
        <v>43608</v>
      </c>
      <c r="BB75" s="190" t="s">
        <v>980</v>
      </c>
      <c r="BC75" s="180" t="s">
        <v>14</v>
      </c>
      <c r="BD75" s="180" t="s">
        <v>14</v>
      </c>
      <c r="BE75" s="180" t="s">
        <v>14</v>
      </c>
      <c r="BF75" s="180" t="s">
        <v>14</v>
      </c>
      <c r="BG75" s="180" t="s">
        <v>14</v>
      </c>
      <c r="BH75" s="180" t="s">
        <v>14</v>
      </c>
      <c r="BI75" s="181">
        <v>43608</v>
      </c>
      <c r="BJ75" s="191" t="s">
        <v>6803</v>
      </c>
      <c r="BK75" s="191">
        <v>40</v>
      </c>
      <c r="BL75" s="191" t="s">
        <v>6219</v>
      </c>
      <c r="BM75" s="191" t="s">
        <v>19</v>
      </c>
      <c r="BN75" s="191">
        <v>3</v>
      </c>
      <c r="BO75" s="191" t="s">
        <v>6802</v>
      </c>
      <c r="BP75" s="188" t="s">
        <v>1995</v>
      </c>
      <c r="BQ75" s="192">
        <v>44739</v>
      </c>
      <c r="BR75" s="190" t="s">
        <v>405</v>
      </c>
      <c r="BS75" s="184" t="s">
        <v>14</v>
      </c>
      <c r="BT75" s="184">
        <v>0</v>
      </c>
      <c r="BU75" s="184" t="s">
        <v>14</v>
      </c>
      <c r="BV75" s="184" t="s">
        <v>14</v>
      </c>
      <c r="BW75" s="184" t="s">
        <v>15</v>
      </c>
      <c r="BX75" s="184">
        <v>0</v>
      </c>
      <c r="BY75" s="181">
        <v>43510</v>
      </c>
      <c r="BZ75" s="191" t="s">
        <v>406</v>
      </c>
      <c r="CA75" s="191" t="s">
        <v>14</v>
      </c>
      <c r="CB75" s="191">
        <v>0</v>
      </c>
      <c r="CC75" s="191" t="s">
        <v>14</v>
      </c>
      <c r="CD75" s="191" t="s">
        <v>14</v>
      </c>
      <c r="CE75" s="191" t="s">
        <v>15</v>
      </c>
      <c r="CF75" s="191">
        <v>0</v>
      </c>
      <c r="CG75" s="192">
        <v>43510</v>
      </c>
      <c r="CH75" s="190" t="s">
        <v>9252</v>
      </c>
      <c r="CI75" s="191" t="e">
        <v>#N/A</v>
      </c>
      <c r="CJ75" s="191" t="e">
        <v>#N/A</v>
      </c>
      <c r="CK75" s="191" t="e">
        <v>#N/A</v>
      </c>
      <c r="CL75" s="191" t="e">
        <v>#N/A</v>
      </c>
      <c r="CM75" s="191" t="e">
        <v>#N/A</v>
      </c>
      <c r="CN75" s="191" t="e">
        <v>#N/A</v>
      </c>
      <c r="CO75" s="193" t="e">
        <v>#N/A</v>
      </c>
      <c r="CP75" s="191" t="s">
        <v>407</v>
      </c>
      <c r="CQ75" s="184" t="s">
        <v>14</v>
      </c>
      <c r="CR75" s="184">
        <v>0</v>
      </c>
      <c r="CS75" s="184" t="s">
        <v>14</v>
      </c>
      <c r="CT75" s="184" t="s">
        <v>14</v>
      </c>
      <c r="CU75" s="184" t="s">
        <v>15</v>
      </c>
      <c r="CV75" s="184">
        <v>0</v>
      </c>
      <c r="CW75" s="181">
        <v>43510</v>
      </c>
      <c r="CX75" s="191" t="s">
        <v>5987</v>
      </c>
      <c r="CY75" s="188">
        <v>1553000</v>
      </c>
      <c r="CZ75" s="188" t="s">
        <v>14</v>
      </c>
      <c r="DA75" s="188" t="s">
        <v>14</v>
      </c>
      <c r="DB75" s="188" t="s">
        <v>14</v>
      </c>
      <c r="DC75" s="188" t="s">
        <v>14</v>
      </c>
      <c r="DD75" s="188" t="s">
        <v>14</v>
      </c>
      <c r="DE75" s="194">
        <v>44584</v>
      </c>
      <c r="DF75" s="190" t="s">
        <v>5989</v>
      </c>
      <c r="DG75" s="180">
        <v>2300000</v>
      </c>
      <c r="DH75" s="184" t="s">
        <v>4349</v>
      </c>
      <c r="DI75" s="184" t="s">
        <v>30</v>
      </c>
      <c r="DJ75" s="184">
        <v>2</v>
      </c>
      <c r="DK75" s="184" t="s">
        <v>5988</v>
      </c>
      <c r="DL75" s="184" t="s">
        <v>2725</v>
      </c>
      <c r="DM75" s="181">
        <v>44719</v>
      </c>
      <c r="DN75" s="191" t="s">
        <v>5963</v>
      </c>
      <c r="DO75" s="188">
        <v>0</v>
      </c>
      <c r="DP75" s="191" t="s">
        <v>4349</v>
      </c>
      <c r="DQ75" s="191" t="s">
        <v>30</v>
      </c>
      <c r="DR75" s="191">
        <v>2</v>
      </c>
      <c r="DS75" s="191" t="s">
        <v>4353</v>
      </c>
      <c r="DT75" s="191" t="s">
        <v>2725</v>
      </c>
      <c r="DU75" s="192">
        <v>44719</v>
      </c>
      <c r="DV75" s="190" t="s">
        <v>2722</v>
      </c>
      <c r="DW75" s="180">
        <v>0</v>
      </c>
      <c r="DX75" s="184" t="s">
        <v>14</v>
      </c>
      <c r="DY75" s="184" t="s">
        <v>14</v>
      </c>
      <c r="DZ75" s="184" t="s">
        <v>14</v>
      </c>
      <c r="EA75" s="184" t="s">
        <v>14</v>
      </c>
      <c r="EB75" s="184" t="s">
        <v>14</v>
      </c>
      <c r="EC75" s="181">
        <v>44584</v>
      </c>
      <c r="ED75" s="191" t="s">
        <v>5991</v>
      </c>
      <c r="EE75" s="188">
        <v>1553000</v>
      </c>
      <c r="EF75" s="191" t="s">
        <v>5974</v>
      </c>
      <c r="EG75" s="191" t="s">
        <v>30</v>
      </c>
      <c r="EH75" s="191">
        <v>2</v>
      </c>
      <c r="EI75" s="191" t="s">
        <v>5990</v>
      </c>
      <c r="EJ75" s="191" t="s">
        <v>5975</v>
      </c>
      <c r="EK75" s="192">
        <v>44719</v>
      </c>
      <c r="EL75" s="190" t="s">
        <v>2723</v>
      </c>
      <c r="EM75" s="180">
        <v>0</v>
      </c>
      <c r="EN75" s="184" t="s">
        <v>14</v>
      </c>
      <c r="EO75" s="184" t="s">
        <v>14</v>
      </c>
      <c r="EP75" s="184" t="s">
        <v>14</v>
      </c>
      <c r="EQ75" s="184" t="s">
        <v>14</v>
      </c>
      <c r="ER75" s="184" t="s">
        <v>14</v>
      </c>
      <c r="ES75" s="181">
        <v>44584</v>
      </c>
      <c r="ET75" s="191" t="s">
        <v>6804</v>
      </c>
      <c r="EU75" s="191">
        <v>11615</v>
      </c>
      <c r="EV75" s="191" t="s">
        <v>6219</v>
      </c>
      <c r="EW75" s="191" t="s">
        <v>19</v>
      </c>
      <c r="EX75" s="191">
        <v>3</v>
      </c>
      <c r="EY75" s="191" t="s">
        <v>6795</v>
      </c>
      <c r="EZ75" s="191" t="s">
        <v>1995</v>
      </c>
      <c r="FA75" s="192">
        <v>44739</v>
      </c>
      <c r="FB75" s="190" t="s">
        <v>1913</v>
      </c>
      <c r="FC75" s="184">
        <v>4</v>
      </c>
      <c r="FD75" s="184" t="s">
        <v>1909</v>
      </c>
      <c r="FE75" s="184" t="s">
        <v>30</v>
      </c>
      <c r="FF75" s="184">
        <v>2</v>
      </c>
      <c r="FG75" s="184" t="s">
        <v>1911</v>
      </c>
      <c r="FH75" s="184" t="s">
        <v>1910</v>
      </c>
      <c r="FI75" s="181">
        <v>44228</v>
      </c>
      <c r="FJ75" s="190" t="s">
        <v>408</v>
      </c>
      <c r="FK75" s="191" t="s">
        <v>14</v>
      </c>
      <c r="FL75" s="191">
        <v>0</v>
      </c>
      <c r="FM75" s="191" t="s">
        <v>30</v>
      </c>
      <c r="FN75" s="191">
        <v>2</v>
      </c>
      <c r="FO75" s="191" t="s">
        <v>15</v>
      </c>
      <c r="FP75" s="188">
        <v>0</v>
      </c>
      <c r="FQ75" s="189">
        <v>43510</v>
      </c>
      <c r="FR75" s="190" t="s">
        <v>409</v>
      </c>
      <c r="FS75" s="184" t="s">
        <v>14</v>
      </c>
      <c r="FT75" s="184">
        <v>0</v>
      </c>
      <c r="FU75" s="184" t="s">
        <v>30</v>
      </c>
      <c r="FV75" s="184">
        <v>2</v>
      </c>
      <c r="FW75" s="184" t="s">
        <v>15</v>
      </c>
      <c r="FX75" s="184">
        <v>0</v>
      </c>
      <c r="FY75" s="181">
        <v>43510</v>
      </c>
      <c r="FZ75" s="191" t="s">
        <v>5448</v>
      </c>
      <c r="GA75" s="191">
        <v>2</v>
      </c>
      <c r="GB75" s="191" t="s">
        <v>3966</v>
      </c>
      <c r="GC75" s="191" t="s">
        <v>30</v>
      </c>
      <c r="GD75" s="191">
        <v>2</v>
      </c>
      <c r="GE75" s="191" t="s">
        <v>14</v>
      </c>
      <c r="GF75" s="191" t="s">
        <v>14</v>
      </c>
      <c r="GG75" s="192">
        <v>44697</v>
      </c>
      <c r="GH75" s="190" t="s">
        <v>5454</v>
      </c>
      <c r="GI75" s="184">
        <v>3</v>
      </c>
      <c r="GJ75" s="184" t="s">
        <v>3966</v>
      </c>
      <c r="GK75" s="184" t="s">
        <v>30</v>
      </c>
      <c r="GL75" s="184">
        <v>2</v>
      </c>
      <c r="GM75" s="184" t="s">
        <v>14</v>
      </c>
      <c r="GN75" s="184" t="s">
        <v>14</v>
      </c>
      <c r="GO75" s="181">
        <v>44697</v>
      </c>
      <c r="GP75" s="191" t="s">
        <v>5449</v>
      </c>
      <c r="GQ75" s="191">
        <v>2</v>
      </c>
      <c r="GR75" s="191" t="s">
        <v>3966</v>
      </c>
      <c r="GS75" s="191" t="s">
        <v>30</v>
      </c>
      <c r="GT75" s="191">
        <v>2</v>
      </c>
      <c r="GU75" s="191" t="s">
        <v>14</v>
      </c>
      <c r="GV75" s="191" t="s">
        <v>14</v>
      </c>
      <c r="GW75" s="192">
        <v>44697</v>
      </c>
      <c r="GX75" s="190" t="s">
        <v>5455</v>
      </c>
      <c r="GY75" s="184">
        <v>3</v>
      </c>
      <c r="GZ75" s="184" t="s">
        <v>3966</v>
      </c>
      <c r="HA75" s="184" t="s">
        <v>30</v>
      </c>
      <c r="HB75" s="184">
        <v>2</v>
      </c>
      <c r="HC75" s="184" t="s">
        <v>14</v>
      </c>
      <c r="HD75" s="184" t="s">
        <v>14</v>
      </c>
      <c r="HE75" s="181">
        <v>44697</v>
      </c>
      <c r="HF75" s="191" t="s">
        <v>5447</v>
      </c>
      <c r="HG75" s="191">
        <v>2</v>
      </c>
      <c r="HH75" s="191" t="s">
        <v>3966</v>
      </c>
      <c r="HI75" s="191" t="s">
        <v>30</v>
      </c>
      <c r="HJ75" s="191">
        <v>2</v>
      </c>
      <c r="HK75" s="191" t="s">
        <v>14</v>
      </c>
      <c r="HL75" s="191" t="s">
        <v>14</v>
      </c>
      <c r="HM75" s="192">
        <v>44697</v>
      </c>
      <c r="HN75" s="190" t="s">
        <v>5453</v>
      </c>
      <c r="HO75" s="184">
        <v>3</v>
      </c>
      <c r="HP75" s="184" t="s">
        <v>3966</v>
      </c>
      <c r="HQ75" s="184" t="s">
        <v>30</v>
      </c>
      <c r="HR75" s="184">
        <v>2</v>
      </c>
      <c r="HS75" s="184" t="s">
        <v>14</v>
      </c>
      <c r="HT75" s="184" t="s">
        <v>14</v>
      </c>
      <c r="HU75" s="181">
        <v>44697</v>
      </c>
      <c r="HV75" s="191" t="s">
        <v>5450</v>
      </c>
      <c r="HW75" s="191">
        <v>3</v>
      </c>
      <c r="HX75" s="191" t="s">
        <v>3966</v>
      </c>
      <c r="HY75" s="191" t="s">
        <v>30</v>
      </c>
      <c r="HZ75" s="191">
        <v>2</v>
      </c>
      <c r="IA75" s="191" t="s">
        <v>14</v>
      </c>
      <c r="IB75" s="191" t="s">
        <v>14</v>
      </c>
      <c r="IC75" s="192">
        <v>44697</v>
      </c>
      <c r="ID75" s="190" t="s">
        <v>5452</v>
      </c>
      <c r="IE75" s="184">
        <v>1</v>
      </c>
      <c r="IF75" s="184" t="s">
        <v>3966</v>
      </c>
      <c r="IG75" s="184" t="s">
        <v>30</v>
      </c>
      <c r="IH75" s="184">
        <v>2</v>
      </c>
      <c r="II75" s="184" t="s">
        <v>14</v>
      </c>
      <c r="IJ75" s="184" t="s">
        <v>14</v>
      </c>
      <c r="IK75" s="181">
        <v>44697</v>
      </c>
      <c r="IL75" s="191" t="s">
        <v>5451</v>
      </c>
      <c r="IM75" s="191">
        <v>3</v>
      </c>
      <c r="IN75" s="191" t="s">
        <v>3966</v>
      </c>
      <c r="IO75" s="191" t="s">
        <v>30</v>
      </c>
      <c r="IP75" s="191">
        <v>2</v>
      </c>
      <c r="IQ75" s="191" t="s">
        <v>14</v>
      </c>
      <c r="IR75" s="191" t="s">
        <v>14</v>
      </c>
      <c r="IS75" s="192">
        <v>44697</v>
      </c>
    </row>
    <row r="76" spans="1:253" s="285" customFormat="1" ht="13" customHeight="1" x14ac:dyDescent="0.25">
      <c r="A76" s="285" t="s">
        <v>410</v>
      </c>
      <c r="B76" s="285" t="s">
        <v>8627</v>
      </c>
      <c r="C76" s="285" t="s">
        <v>411</v>
      </c>
      <c r="D76" s="285" t="s">
        <v>404</v>
      </c>
      <c r="E76" s="285" t="s">
        <v>8235</v>
      </c>
      <c r="F76" s="285" t="s">
        <v>5992</v>
      </c>
      <c r="G76" s="179">
        <v>55700000</v>
      </c>
      <c r="H76" s="180" t="s">
        <v>5964</v>
      </c>
      <c r="I76" s="180" t="s">
        <v>30</v>
      </c>
      <c r="J76" s="180">
        <v>2</v>
      </c>
      <c r="K76" s="180" t="s">
        <v>5966</v>
      </c>
      <c r="L76" s="180" t="s">
        <v>5965</v>
      </c>
      <c r="M76" s="181">
        <v>44719</v>
      </c>
      <c r="N76" s="190" t="s">
        <v>1917</v>
      </c>
      <c r="O76" s="182">
        <v>244843</v>
      </c>
      <c r="P76" s="182" t="s">
        <v>1914</v>
      </c>
      <c r="Q76" s="182" t="s">
        <v>30</v>
      </c>
      <c r="R76" s="182">
        <v>2</v>
      </c>
      <c r="S76" s="182" t="s">
        <v>1916</v>
      </c>
      <c r="T76" s="182" t="s">
        <v>1915</v>
      </c>
      <c r="U76" s="183">
        <v>44228</v>
      </c>
      <c r="V76" s="190" t="s">
        <v>2727</v>
      </c>
      <c r="W76" s="180">
        <v>8393000</v>
      </c>
      <c r="X76" s="180" t="s">
        <v>2724</v>
      </c>
      <c r="Y76" s="180" t="s">
        <v>30</v>
      </c>
      <c r="Z76" s="180">
        <v>2</v>
      </c>
      <c r="AA76" s="180" t="s">
        <v>2726</v>
      </c>
      <c r="AB76" s="180" t="s">
        <v>2725</v>
      </c>
      <c r="AC76" s="181">
        <v>44585</v>
      </c>
      <c r="AD76" s="190" t="s">
        <v>2729</v>
      </c>
      <c r="AE76" s="188">
        <v>8393000</v>
      </c>
      <c r="AF76" s="188" t="s">
        <v>2724</v>
      </c>
      <c r="AG76" s="188" t="s">
        <v>30</v>
      </c>
      <c r="AH76" s="188">
        <v>2</v>
      </c>
      <c r="AI76" s="188" t="s">
        <v>2728</v>
      </c>
      <c r="AJ76" s="188" t="s">
        <v>2725</v>
      </c>
      <c r="AK76" s="189">
        <v>44585</v>
      </c>
      <c r="AL76" s="190" t="s">
        <v>6808</v>
      </c>
      <c r="AM76" s="180">
        <v>102000</v>
      </c>
      <c r="AN76" s="180" t="s">
        <v>6805</v>
      </c>
      <c r="AO76" s="180" t="s">
        <v>30</v>
      </c>
      <c r="AP76" s="180">
        <v>2</v>
      </c>
      <c r="AQ76" s="180" t="s">
        <v>6807</v>
      </c>
      <c r="AR76" s="180" t="s">
        <v>6806</v>
      </c>
      <c r="AS76" s="181">
        <v>44739</v>
      </c>
      <c r="AT76" s="191" t="s">
        <v>416</v>
      </c>
      <c r="AU76" s="188" t="s">
        <v>14</v>
      </c>
      <c r="AV76" s="188">
        <v>0</v>
      </c>
      <c r="AW76" s="188" t="s">
        <v>30</v>
      </c>
      <c r="AX76" s="188">
        <v>2</v>
      </c>
      <c r="AY76" s="188" t="s">
        <v>15</v>
      </c>
      <c r="AZ76" s="188">
        <v>0</v>
      </c>
      <c r="BA76" s="189">
        <v>43510</v>
      </c>
      <c r="BB76" s="190" t="s">
        <v>415</v>
      </c>
      <c r="BC76" s="180" t="s">
        <v>14</v>
      </c>
      <c r="BD76" s="180">
        <v>0</v>
      </c>
      <c r="BE76" s="180" t="s">
        <v>30</v>
      </c>
      <c r="BF76" s="180">
        <v>2</v>
      </c>
      <c r="BG76" s="180" t="s">
        <v>15</v>
      </c>
      <c r="BH76" s="180">
        <v>0</v>
      </c>
      <c r="BI76" s="181">
        <v>43510</v>
      </c>
      <c r="BJ76" s="191" t="s">
        <v>6810</v>
      </c>
      <c r="BK76" s="191">
        <v>964</v>
      </c>
      <c r="BL76" s="191" t="s">
        <v>6219</v>
      </c>
      <c r="BM76" s="191" t="s">
        <v>30</v>
      </c>
      <c r="BN76" s="191">
        <v>2</v>
      </c>
      <c r="BO76" s="191" t="s">
        <v>6809</v>
      </c>
      <c r="BP76" s="188" t="s">
        <v>1995</v>
      </c>
      <c r="BQ76" s="192">
        <v>44739</v>
      </c>
      <c r="BR76" s="190" t="s">
        <v>412</v>
      </c>
      <c r="BS76" s="184" t="s">
        <v>14</v>
      </c>
      <c r="BT76" s="184">
        <v>0</v>
      </c>
      <c r="BU76" s="184" t="s">
        <v>30</v>
      </c>
      <c r="BV76" s="184">
        <v>2</v>
      </c>
      <c r="BW76" s="184" t="s">
        <v>15</v>
      </c>
      <c r="BX76" s="184">
        <v>0</v>
      </c>
      <c r="BY76" s="181">
        <v>43510</v>
      </c>
      <c r="BZ76" s="191" t="s">
        <v>413</v>
      </c>
      <c r="CA76" s="191" t="s">
        <v>14</v>
      </c>
      <c r="CB76" s="191">
        <v>0</v>
      </c>
      <c r="CC76" s="191" t="s">
        <v>14</v>
      </c>
      <c r="CD76" s="191" t="s">
        <v>14</v>
      </c>
      <c r="CE76" s="191" t="s">
        <v>15</v>
      </c>
      <c r="CF76" s="191">
        <v>0</v>
      </c>
      <c r="CG76" s="192">
        <v>43510</v>
      </c>
      <c r="CH76" s="190" t="s">
        <v>9253</v>
      </c>
      <c r="CI76" s="191" t="e">
        <v>#N/A</v>
      </c>
      <c r="CJ76" s="191" t="e">
        <v>#N/A</v>
      </c>
      <c r="CK76" s="191" t="e">
        <v>#N/A</v>
      </c>
      <c r="CL76" s="191" t="e">
        <v>#N/A</v>
      </c>
      <c r="CM76" s="191" t="e">
        <v>#N/A</v>
      </c>
      <c r="CN76" s="191" t="e">
        <v>#N/A</v>
      </c>
      <c r="CO76" s="193" t="e">
        <v>#N/A</v>
      </c>
      <c r="CP76" s="191" t="s">
        <v>414</v>
      </c>
      <c r="CQ76" s="184" t="s">
        <v>14</v>
      </c>
      <c r="CR76" s="184">
        <v>0</v>
      </c>
      <c r="CS76" s="184" t="s">
        <v>30</v>
      </c>
      <c r="CT76" s="184">
        <v>2</v>
      </c>
      <c r="CU76" s="184" t="s">
        <v>15</v>
      </c>
      <c r="CV76" s="184">
        <v>0</v>
      </c>
      <c r="CW76" s="181">
        <v>43510</v>
      </c>
      <c r="CX76" s="191" t="s">
        <v>2730</v>
      </c>
      <c r="CY76" s="188">
        <v>2993000</v>
      </c>
      <c r="CZ76" s="188" t="s">
        <v>2724</v>
      </c>
      <c r="DA76" s="188" t="s">
        <v>30</v>
      </c>
      <c r="DB76" s="188">
        <v>2</v>
      </c>
      <c r="DC76" s="188" t="s">
        <v>2734</v>
      </c>
      <c r="DD76" s="188" t="s">
        <v>2725</v>
      </c>
      <c r="DE76" s="194">
        <v>44585</v>
      </c>
      <c r="DF76" s="190" t="s">
        <v>2732</v>
      </c>
      <c r="DG76" s="180">
        <v>5400000</v>
      </c>
      <c r="DH76" s="184" t="s">
        <v>2724</v>
      </c>
      <c r="DI76" s="184" t="s">
        <v>30</v>
      </c>
      <c r="DJ76" s="184">
        <v>2</v>
      </c>
      <c r="DK76" s="184" t="s">
        <v>2731</v>
      </c>
      <c r="DL76" s="184" t="s">
        <v>2725</v>
      </c>
      <c r="DM76" s="181">
        <v>44585</v>
      </c>
      <c r="DN76" s="191" t="s">
        <v>2733</v>
      </c>
      <c r="DO76" s="188">
        <v>0</v>
      </c>
      <c r="DP76" s="191" t="s">
        <v>14</v>
      </c>
      <c r="DQ76" s="191" t="s">
        <v>14</v>
      </c>
      <c r="DR76" s="191" t="s">
        <v>14</v>
      </c>
      <c r="DS76" s="191" t="s">
        <v>14</v>
      </c>
      <c r="DT76" s="191" t="s">
        <v>14</v>
      </c>
      <c r="DU76" s="192">
        <v>44585</v>
      </c>
      <c r="DV76" s="190" t="s">
        <v>2735</v>
      </c>
      <c r="DW76" s="180">
        <v>777000</v>
      </c>
      <c r="DX76" s="184" t="s">
        <v>2724</v>
      </c>
      <c r="DY76" s="184" t="s">
        <v>30</v>
      </c>
      <c r="DZ76" s="184">
        <v>2</v>
      </c>
      <c r="EA76" s="184" t="s">
        <v>2734</v>
      </c>
      <c r="EB76" s="184" t="s">
        <v>2725</v>
      </c>
      <c r="EC76" s="181">
        <v>44585</v>
      </c>
      <c r="ED76" s="191" t="s">
        <v>2737</v>
      </c>
      <c r="EE76" s="188">
        <v>2065000</v>
      </c>
      <c r="EF76" s="191" t="s">
        <v>2724</v>
      </c>
      <c r="EG76" s="191" t="s">
        <v>30</v>
      </c>
      <c r="EH76" s="191">
        <v>2</v>
      </c>
      <c r="EI76" s="191" t="s">
        <v>2736</v>
      </c>
      <c r="EJ76" s="191" t="s">
        <v>2725</v>
      </c>
      <c r="EK76" s="192">
        <v>44585</v>
      </c>
      <c r="EL76" s="190" t="s">
        <v>2739</v>
      </c>
      <c r="EM76" s="180">
        <v>151000</v>
      </c>
      <c r="EN76" s="184" t="s">
        <v>2724</v>
      </c>
      <c r="EO76" s="184" t="s">
        <v>30</v>
      </c>
      <c r="EP76" s="184">
        <v>2</v>
      </c>
      <c r="EQ76" s="184" t="s">
        <v>2738</v>
      </c>
      <c r="ER76" s="184" t="s">
        <v>2725</v>
      </c>
      <c r="ES76" s="181">
        <v>44585</v>
      </c>
      <c r="ET76" s="191" t="s">
        <v>6811</v>
      </c>
      <c r="EU76" s="191">
        <v>11615</v>
      </c>
      <c r="EV76" s="191" t="s">
        <v>6219</v>
      </c>
      <c r="EW76" s="191" t="s">
        <v>30</v>
      </c>
      <c r="EX76" s="191">
        <v>2</v>
      </c>
      <c r="EY76" s="191" t="s">
        <v>6795</v>
      </c>
      <c r="EZ76" s="191" t="s">
        <v>1995</v>
      </c>
      <c r="FA76" s="192">
        <v>44739</v>
      </c>
      <c r="FB76" s="190" t="s">
        <v>1921</v>
      </c>
      <c r="FC76" s="184">
        <v>3</v>
      </c>
      <c r="FD76" s="184" t="s">
        <v>1918</v>
      </c>
      <c r="FE76" s="184" t="s">
        <v>30</v>
      </c>
      <c r="FF76" s="184">
        <v>2</v>
      </c>
      <c r="FG76" s="184" t="s">
        <v>1920</v>
      </c>
      <c r="FH76" s="184" t="s">
        <v>1919</v>
      </c>
      <c r="FI76" s="181">
        <v>44228</v>
      </c>
      <c r="FJ76" s="190" t="s">
        <v>417</v>
      </c>
      <c r="FK76" s="191" t="s">
        <v>14</v>
      </c>
      <c r="FL76" s="191">
        <v>0</v>
      </c>
      <c r="FM76" s="191" t="s">
        <v>30</v>
      </c>
      <c r="FN76" s="191">
        <v>2</v>
      </c>
      <c r="FO76" s="191" t="s">
        <v>15</v>
      </c>
      <c r="FP76" s="188">
        <v>0</v>
      </c>
      <c r="FQ76" s="189">
        <v>43510</v>
      </c>
      <c r="FR76" s="190" t="s">
        <v>418</v>
      </c>
      <c r="FS76" s="184" t="s">
        <v>14</v>
      </c>
      <c r="FT76" s="184">
        <v>0</v>
      </c>
      <c r="FU76" s="184" t="s">
        <v>30</v>
      </c>
      <c r="FV76" s="184">
        <v>2</v>
      </c>
      <c r="FW76" s="184" t="s">
        <v>15</v>
      </c>
      <c r="FX76" s="184">
        <v>0</v>
      </c>
      <c r="FY76" s="181">
        <v>43510</v>
      </c>
      <c r="FZ76" s="191" t="s">
        <v>5457</v>
      </c>
      <c r="GA76" s="191">
        <v>2</v>
      </c>
      <c r="GB76" s="191" t="s">
        <v>3966</v>
      </c>
      <c r="GC76" s="191" t="s">
        <v>30</v>
      </c>
      <c r="GD76" s="191">
        <v>2</v>
      </c>
      <c r="GE76" s="191" t="s">
        <v>14</v>
      </c>
      <c r="GF76" s="191" t="s">
        <v>14</v>
      </c>
      <c r="GG76" s="192">
        <v>44697</v>
      </c>
      <c r="GH76" s="190" t="s">
        <v>5463</v>
      </c>
      <c r="GI76" s="184">
        <v>3</v>
      </c>
      <c r="GJ76" s="184" t="s">
        <v>3966</v>
      </c>
      <c r="GK76" s="184" t="s">
        <v>30</v>
      </c>
      <c r="GL76" s="184">
        <v>2</v>
      </c>
      <c r="GM76" s="184" t="s">
        <v>14</v>
      </c>
      <c r="GN76" s="184" t="s">
        <v>14</v>
      </c>
      <c r="GO76" s="181">
        <v>44697</v>
      </c>
      <c r="GP76" s="191" t="s">
        <v>5458</v>
      </c>
      <c r="GQ76" s="191">
        <v>2</v>
      </c>
      <c r="GR76" s="191" t="s">
        <v>3966</v>
      </c>
      <c r="GS76" s="191" t="s">
        <v>30</v>
      </c>
      <c r="GT76" s="191">
        <v>2</v>
      </c>
      <c r="GU76" s="191" t="s">
        <v>14</v>
      </c>
      <c r="GV76" s="191" t="s">
        <v>14</v>
      </c>
      <c r="GW76" s="192">
        <v>44697</v>
      </c>
      <c r="GX76" s="190" t="s">
        <v>5464</v>
      </c>
      <c r="GY76" s="184">
        <v>3</v>
      </c>
      <c r="GZ76" s="184" t="s">
        <v>3966</v>
      </c>
      <c r="HA76" s="184" t="s">
        <v>30</v>
      </c>
      <c r="HB76" s="184">
        <v>2</v>
      </c>
      <c r="HC76" s="184" t="s">
        <v>14</v>
      </c>
      <c r="HD76" s="184" t="s">
        <v>14</v>
      </c>
      <c r="HE76" s="181">
        <v>44697</v>
      </c>
      <c r="HF76" s="191" t="s">
        <v>5456</v>
      </c>
      <c r="HG76" s="191">
        <v>2</v>
      </c>
      <c r="HH76" s="191" t="s">
        <v>3966</v>
      </c>
      <c r="HI76" s="191" t="s">
        <v>30</v>
      </c>
      <c r="HJ76" s="191">
        <v>2</v>
      </c>
      <c r="HK76" s="191" t="s">
        <v>14</v>
      </c>
      <c r="HL76" s="191" t="s">
        <v>14</v>
      </c>
      <c r="HM76" s="192">
        <v>44697</v>
      </c>
      <c r="HN76" s="190" t="s">
        <v>5462</v>
      </c>
      <c r="HO76" s="184">
        <v>2</v>
      </c>
      <c r="HP76" s="184" t="s">
        <v>3966</v>
      </c>
      <c r="HQ76" s="184" t="s">
        <v>30</v>
      </c>
      <c r="HR76" s="184">
        <v>2</v>
      </c>
      <c r="HS76" s="184" t="s">
        <v>14</v>
      </c>
      <c r="HT76" s="184" t="s">
        <v>14</v>
      </c>
      <c r="HU76" s="181">
        <v>44697</v>
      </c>
      <c r="HV76" s="191" t="s">
        <v>5459</v>
      </c>
      <c r="HW76" s="191">
        <v>3</v>
      </c>
      <c r="HX76" s="191" t="s">
        <v>3966</v>
      </c>
      <c r="HY76" s="191" t="s">
        <v>30</v>
      </c>
      <c r="HZ76" s="191">
        <v>2</v>
      </c>
      <c r="IA76" s="191" t="s">
        <v>14</v>
      </c>
      <c r="IB76" s="191" t="s">
        <v>14</v>
      </c>
      <c r="IC76" s="192">
        <v>44697</v>
      </c>
      <c r="ID76" s="190" t="s">
        <v>5461</v>
      </c>
      <c r="IE76" s="184">
        <v>1</v>
      </c>
      <c r="IF76" s="184" t="s">
        <v>3966</v>
      </c>
      <c r="IG76" s="184" t="s">
        <v>30</v>
      </c>
      <c r="IH76" s="184">
        <v>2</v>
      </c>
      <c r="II76" s="184" t="s">
        <v>14</v>
      </c>
      <c r="IJ76" s="184" t="s">
        <v>14</v>
      </c>
      <c r="IK76" s="181">
        <v>44697</v>
      </c>
      <c r="IL76" s="191" t="s">
        <v>5460</v>
      </c>
      <c r="IM76" s="191">
        <v>3</v>
      </c>
      <c r="IN76" s="191" t="s">
        <v>3966</v>
      </c>
      <c r="IO76" s="191" t="s">
        <v>30</v>
      </c>
      <c r="IP76" s="191">
        <v>2</v>
      </c>
      <c r="IQ76" s="191" t="s">
        <v>14</v>
      </c>
      <c r="IR76" s="191" t="s">
        <v>14</v>
      </c>
      <c r="IS76" s="192">
        <v>44697</v>
      </c>
    </row>
    <row r="77" spans="1:253" s="285" customFormat="1" ht="13" customHeight="1" x14ac:dyDescent="0.25">
      <c r="A77" s="285" t="s">
        <v>2141</v>
      </c>
      <c r="B77" s="285" t="s">
        <v>8627</v>
      </c>
      <c r="C77" s="285" t="s">
        <v>2142</v>
      </c>
      <c r="D77" s="285" t="s">
        <v>404</v>
      </c>
      <c r="E77" s="285" t="s">
        <v>8235</v>
      </c>
      <c r="F77" s="285" t="s">
        <v>5993</v>
      </c>
      <c r="G77" s="179">
        <v>55700000</v>
      </c>
      <c r="H77" s="180" t="s">
        <v>5964</v>
      </c>
      <c r="I77" s="180" t="s">
        <v>30</v>
      </c>
      <c r="J77" s="180">
        <v>2</v>
      </c>
      <c r="K77" s="180" t="s">
        <v>5966</v>
      </c>
      <c r="L77" s="180" t="s">
        <v>5965</v>
      </c>
      <c r="M77" s="181">
        <v>44719</v>
      </c>
      <c r="N77" s="190" t="s">
        <v>4348</v>
      </c>
      <c r="O77" s="182">
        <v>379957</v>
      </c>
      <c r="P77" s="182" t="s">
        <v>4345</v>
      </c>
      <c r="Q77" s="182" t="s">
        <v>61</v>
      </c>
      <c r="R77" s="182">
        <v>1</v>
      </c>
      <c r="S77" s="182" t="s">
        <v>4347</v>
      </c>
      <c r="T77" s="182" t="s">
        <v>4346</v>
      </c>
      <c r="U77" s="183">
        <v>44690</v>
      </c>
      <c r="V77" s="190" t="s">
        <v>5995</v>
      </c>
      <c r="W77" s="180">
        <v>43453000</v>
      </c>
      <c r="X77" s="180" t="s">
        <v>4349</v>
      </c>
      <c r="Y77" s="180" t="s">
        <v>30</v>
      </c>
      <c r="Z77" s="180">
        <v>2</v>
      </c>
      <c r="AA77" s="180" t="s">
        <v>5994</v>
      </c>
      <c r="AB77" s="180" t="s">
        <v>2725</v>
      </c>
      <c r="AC77" s="181">
        <v>44719</v>
      </c>
      <c r="AD77" s="190" t="s">
        <v>4351</v>
      </c>
      <c r="AE77" s="188">
        <v>30428000</v>
      </c>
      <c r="AF77" s="188" t="s">
        <v>4349</v>
      </c>
      <c r="AG77" s="188" t="s">
        <v>30</v>
      </c>
      <c r="AH77" s="188">
        <v>2</v>
      </c>
      <c r="AI77" s="188" t="s">
        <v>4350</v>
      </c>
      <c r="AJ77" s="188" t="s">
        <v>2725</v>
      </c>
      <c r="AK77" s="189">
        <v>44690</v>
      </c>
      <c r="AL77" s="190" t="s">
        <v>6815</v>
      </c>
      <c r="AM77" s="180">
        <v>751000</v>
      </c>
      <c r="AN77" s="180" t="s">
        <v>6812</v>
      </c>
      <c r="AO77" s="180" t="s">
        <v>30</v>
      </c>
      <c r="AP77" s="180">
        <v>2</v>
      </c>
      <c r="AQ77" s="180" t="s">
        <v>6814</v>
      </c>
      <c r="AR77" s="180" t="s">
        <v>6813</v>
      </c>
      <c r="AS77" s="181">
        <v>44739</v>
      </c>
      <c r="AT77" s="191" t="s">
        <v>2143</v>
      </c>
      <c r="AU77" s="188" t="s">
        <v>14</v>
      </c>
      <c r="AV77" s="188" t="s">
        <v>14</v>
      </c>
      <c r="AW77" s="188" t="s">
        <v>14</v>
      </c>
      <c r="AX77" s="188" t="s">
        <v>14</v>
      </c>
      <c r="AY77" s="188" t="s">
        <v>14</v>
      </c>
      <c r="AZ77" s="188" t="s">
        <v>14</v>
      </c>
      <c r="BA77" s="189">
        <v>44370</v>
      </c>
      <c r="BB77" s="190" t="s">
        <v>2144</v>
      </c>
      <c r="BC77" s="180" t="s">
        <v>14</v>
      </c>
      <c r="BD77" s="180" t="s">
        <v>14</v>
      </c>
      <c r="BE77" s="180" t="s">
        <v>14</v>
      </c>
      <c r="BF77" s="180" t="s">
        <v>14</v>
      </c>
      <c r="BG77" s="180" t="s">
        <v>14</v>
      </c>
      <c r="BH77" s="180" t="s">
        <v>14</v>
      </c>
      <c r="BI77" s="181">
        <v>44370</v>
      </c>
      <c r="BJ77" s="191" t="s">
        <v>6816</v>
      </c>
      <c r="BK77" s="191">
        <v>10611</v>
      </c>
      <c r="BL77" s="191" t="s">
        <v>6219</v>
      </c>
      <c r="BM77" s="191" t="s">
        <v>19</v>
      </c>
      <c r="BN77" s="191">
        <v>3</v>
      </c>
      <c r="BO77" s="191" t="s">
        <v>6809</v>
      </c>
      <c r="BP77" s="188" t="s">
        <v>1995</v>
      </c>
      <c r="BQ77" s="192">
        <v>44739</v>
      </c>
      <c r="BR77" s="190" t="s">
        <v>2145</v>
      </c>
      <c r="BS77" s="184" t="s">
        <v>14</v>
      </c>
      <c r="BT77" s="184" t="s">
        <v>14</v>
      </c>
      <c r="BU77" s="184" t="s">
        <v>14</v>
      </c>
      <c r="BV77" s="184" t="s">
        <v>14</v>
      </c>
      <c r="BW77" s="184" t="s">
        <v>14</v>
      </c>
      <c r="BX77" s="184" t="s">
        <v>14</v>
      </c>
      <c r="BY77" s="181">
        <v>44370</v>
      </c>
      <c r="BZ77" s="191" t="s">
        <v>2146</v>
      </c>
      <c r="CA77" s="191" t="s">
        <v>14</v>
      </c>
      <c r="CB77" s="191" t="s">
        <v>14</v>
      </c>
      <c r="CC77" s="191" t="s">
        <v>14</v>
      </c>
      <c r="CD77" s="191" t="s">
        <v>14</v>
      </c>
      <c r="CE77" s="191" t="s">
        <v>14</v>
      </c>
      <c r="CF77" s="191" t="s">
        <v>14</v>
      </c>
      <c r="CG77" s="192">
        <v>44370</v>
      </c>
      <c r="CH77" s="190" t="s">
        <v>9254</v>
      </c>
      <c r="CI77" s="191" t="e">
        <v>#N/A</v>
      </c>
      <c r="CJ77" s="191" t="e">
        <v>#N/A</v>
      </c>
      <c r="CK77" s="191" t="e">
        <v>#N/A</v>
      </c>
      <c r="CL77" s="191" t="e">
        <v>#N/A</v>
      </c>
      <c r="CM77" s="191" t="e">
        <v>#N/A</v>
      </c>
      <c r="CN77" s="191" t="e">
        <v>#N/A</v>
      </c>
      <c r="CO77" s="193" t="e">
        <v>#N/A</v>
      </c>
      <c r="CP77" s="191" t="s">
        <v>2147</v>
      </c>
      <c r="CQ77" s="184" t="s">
        <v>14</v>
      </c>
      <c r="CR77" s="184" t="s">
        <v>14</v>
      </c>
      <c r="CS77" s="184" t="s">
        <v>14</v>
      </c>
      <c r="CT77" s="184" t="s">
        <v>14</v>
      </c>
      <c r="CU77" s="184" t="s">
        <v>14</v>
      </c>
      <c r="CV77" s="184" t="s">
        <v>14</v>
      </c>
      <c r="CW77" s="181">
        <v>44370</v>
      </c>
      <c r="CX77" s="191" t="s">
        <v>4352</v>
      </c>
      <c r="CY77" s="188">
        <v>9860000</v>
      </c>
      <c r="CZ77" s="188" t="s">
        <v>4349</v>
      </c>
      <c r="DA77" s="188" t="s">
        <v>30</v>
      </c>
      <c r="DB77" s="188">
        <v>2</v>
      </c>
      <c r="DC77" s="188" t="s">
        <v>4355</v>
      </c>
      <c r="DD77" s="188" t="s">
        <v>2725</v>
      </c>
      <c r="DE77" s="194">
        <v>44690</v>
      </c>
      <c r="DF77" s="190" t="s">
        <v>5996</v>
      </c>
      <c r="DG77" s="180">
        <v>13025000</v>
      </c>
      <c r="DH77" s="184" t="s">
        <v>4349</v>
      </c>
      <c r="DI77" s="184" t="s">
        <v>30</v>
      </c>
      <c r="DJ77" s="184">
        <v>2</v>
      </c>
      <c r="DK77" s="184" t="s">
        <v>5988</v>
      </c>
      <c r="DL77" s="184" t="s">
        <v>2725</v>
      </c>
      <c r="DM77" s="181">
        <v>44719</v>
      </c>
      <c r="DN77" s="191" t="s">
        <v>4354</v>
      </c>
      <c r="DO77" s="188">
        <v>20568000</v>
      </c>
      <c r="DP77" s="191" t="s">
        <v>4349</v>
      </c>
      <c r="DQ77" s="191" t="s">
        <v>30</v>
      </c>
      <c r="DR77" s="191">
        <v>2</v>
      </c>
      <c r="DS77" s="191" t="s">
        <v>4353</v>
      </c>
      <c r="DT77" s="191" t="s">
        <v>2725</v>
      </c>
      <c r="DU77" s="192">
        <v>44690</v>
      </c>
      <c r="DV77" s="190" t="s">
        <v>4356</v>
      </c>
      <c r="DW77" s="180">
        <v>2030000</v>
      </c>
      <c r="DX77" s="184" t="s">
        <v>4349</v>
      </c>
      <c r="DY77" s="184" t="s">
        <v>30</v>
      </c>
      <c r="DZ77" s="184">
        <v>2</v>
      </c>
      <c r="EA77" s="184" t="s">
        <v>4355</v>
      </c>
      <c r="EB77" s="184" t="s">
        <v>2725</v>
      </c>
      <c r="EC77" s="181">
        <v>44690</v>
      </c>
      <c r="ED77" s="191" t="s">
        <v>4358</v>
      </c>
      <c r="EE77" s="188">
        <v>5519000</v>
      </c>
      <c r="EF77" s="191" t="s">
        <v>4349</v>
      </c>
      <c r="EG77" s="191" t="s">
        <v>30</v>
      </c>
      <c r="EH77" s="191">
        <v>2</v>
      </c>
      <c r="EI77" s="191" t="s">
        <v>4357</v>
      </c>
      <c r="EJ77" s="191" t="s">
        <v>2725</v>
      </c>
      <c r="EK77" s="192">
        <v>44690</v>
      </c>
      <c r="EL77" s="190" t="s">
        <v>4360</v>
      </c>
      <c r="EM77" s="180">
        <v>2311000</v>
      </c>
      <c r="EN77" s="184" t="s">
        <v>4349</v>
      </c>
      <c r="EO77" s="184" t="s">
        <v>30</v>
      </c>
      <c r="EP77" s="184">
        <v>2</v>
      </c>
      <c r="EQ77" s="184" t="s">
        <v>4359</v>
      </c>
      <c r="ER77" s="184" t="s">
        <v>2725</v>
      </c>
      <c r="ES77" s="181">
        <v>44690</v>
      </c>
      <c r="ET77" s="191" t="s">
        <v>6817</v>
      </c>
      <c r="EU77" s="191">
        <v>11615</v>
      </c>
      <c r="EV77" s="191" t="s">
        <v>6219</v>
      </c>
      <c r="EW77" s="191" t="s">
        <v>19</v>
      </c>
      <c r="EX77" s="191">
        <v>3</v>
      </c>
      <c r="EY77" s="191" t="s">
        <v>6795</v>
      </c>
      <c r="EZ77" s="191" t="s">
        <v>1995</v>
      </c>
      <c r="FA77" s="192">
        <v>44739</v>
      </c>
      <c r="FB77" s="190" t="s">
        <v>2151</v>
      </c>
      <c r="FC77" s="184">
        <v>3</v>
      </c>
      <c r="FD77" s="184" t="s">
        <v>2148</v>
      </c>
      <c r="FE77" s="184" t="s">
        <v>61</v>
      </c>
      <c r="FF77" s="184">
        <v>1</v>
      </c>
      <c r="FG77" s="184" t="s">
        <v>2150</v>
      </c>
      <c r="FH77" s="184" t="s">
        <v>2149</v>
      </c>
      <c r="FI77" s="181">
        <v>44370</v>
      </c>
      <c r="FJ77" s="190" t="s">
        <v>2152</v>
      </c>
      <c r="FK77" s="191" t="s">
        <v>14</v>
      </c>
      <c r="FL77" s="191" t="s">
        <v>14</v>
      </c>
      <c r="FM77" s="191" t="s">
        <v>14</v>
      </c>
      <c r="FN77" s="191" t="s">
        <v>14</v>
      </c>
      <c r="FO77" s="191" t="s">
        <v>14</v>
      </c>
      <c r="FP77" s="188" t="s">
        <v>14</v>
      </c>
      <c r="FQ77" s="189">
        <v>44370</v>
      </c>
      <c r="FR77" s="190" t="s">
        <v>2153</v>
      </c>
      <c r="FS77" s="184" t="s">
        <v>14</v>
      </c>
      <c r="FT77" s="184" t="s">
        <v>14</v>
      </c>
      <c r="FU77" s="184" t="s">
        <v>14</v>
      </c>
      <c r="FV77" s="184" t="s">
        <v>14</v>
      </c>
      <c r="FW77" s="184" t="s">
        <v>14</v>
      </c>
      <c r="FX77" s="184" t="s">
        <v>14</v>
      </c>
      <c r="FY77" s="181">
        <v>44370</v>
      </c>
      <c r="FZ77" s="191" t="s">
        <v>5466</v>
      </c>
      <c r="GA77" s="191">
        <v>2</v>
      </c>
      <c r="GB77" s="191" t="s">
        <v>3966</v>
      </c>
      <c r="GC77" s="191" t="s">
        <v>30</v>
      </c>
      <c r="GD77" s="191">
        <v>2</v>
      </c>
      <c r="GE77" s="191" t="s">
        <v>14</v>
      </c>
      <c r="GF77" s="191" t="s">
        <v>14</v>
      </c>
      <c r="GG77" s="192">
        <v>44697</v>
      </c>
      <c r="GH77" s="190" t="s">
        <v>5472</v>
      </c>
      <c r="GI77" s="184">
        <v>3</v>
      </c>
      <c r="GJ77" s="184" t="s">
        <v>3966</v>
      </c>
      <c r="GK77" s="184" t="s">
        <v>30</v>
      </c>
      <c r="GL77" s="184">
        <v>2</v>
      </c>
      <c r="GM77" s="184" t="s">
        <v>14</v>
      </c>
      <c r="GN77" s="184" t="s">
        <v>14</v>
      </c>
      <c r="GO77" s="181">
        <v>44697</v>
      </c>
      <c r="GP77" s="191" t="s">
        <v>5467</v>
      </c>
      <c r="GQ77" s="191">
        <v>2</v>
      </c>
      <c r="GR77" s="191" t="s">
        <v>3966</v>
      </c>
      <c r="GS77" s="191" t="s">
        <v>30</v>
      </c>
      <c r="GT77" s="191">
        <v>2</v>
      </c>
      <c r="GU77" s="191" t="s">
        <v>14</v>
      </c>
      <c r="GV77" s="191" t="s">
        <v>14</v>
      </c>
      <c r="GW77" s="192">
        <v>44697</v>
      </c>
      <c r="GX77" s="190" t="s">
        <v>5473</v>
      </c>
      <c r="GY77" s="184">
        <v>3</v>
      </c>
      <c r="GZ77" s="184" t="s">
        <v>3966</v>
      </c>
      <c r="HA77" s="184" t="s">
        <v>30</v>
      </c>
      <c r="HB77" s="184">
        <v>2</v>
      </c>
      <c r="HC77" s="184" t="s">
        <v>14</v>
      </c>
      <c r="HD77" s="184" t="s">
        <v>14</v>
      </c>
      <c r="HE77" s="181">
        <v>44697</v>
      </c>
      <c r="HF77" s="191" t="s">
        <v>5465</v>
      </c>
      <c r="HG77" s="191">
        <v>2</v>
      </c>
      <c r="HH77" s="191" t="s">
        <v>3966</v>
      </c>
      <c r="HI77" s="191" t="s">
        <v>30</v>
      </c>
      <c r="HJ77" s="191">
        <v>2</v>
      </c>
      <c r="HK77" s="191" t="s">
        <v>14</v>
      </c>
      <c r="HL77" s="191" t="s">
        <v>14</v>
      </c>
      <c r="HM77" s="192">
        <v>44697</v>
      </c>
      <c r="HN77" s="190" t="s">
        <v>5471</v>
      </c>
      <c r="HO77" s="184">
        <v>3</v>
      </c>
      <c r="HP77" s="184" t="s">
        <v>3966</v>
      </c>
      <c r="HQ77" s="184" t="s">
        <v>30</v>
      </c>
      <c r="HR77" s="184">
        <v>2</v>
      </c>
      <c r="HS77" s="184" t="s">
        <v>14</v>
      </c>
      <c r="HT77" s="184" t="s">
        <v>14</v>
      </c>
      <c r="HU77" s="181">
        <v>44697</v>
      </c>
      <c r="HV77" s="191" t="s">
        <v>5468</v>
      </c>
      <c r="HW77" s="191">
        <v>3</v>
      </c>
      <c r="HX77" s="191" t="s">
        <v>3966</v>
      </c>
      <c r="HY77" s="191" t="s">
        <v>30</v>
      </c>
      <c r="HZ77" s="191">
        <v>2</v>
      </c>
      <c r="IA77" s="191" t="s">
        <v>14</v>
      </c>
      <c r="IB77" s="191" t="s">
        <v>14</v>
      </c>
      <c r="IC77" s="192">
        <v>44697</v>
      </c>
      <c r="ID77" s="190" t="s">
        <v>5470</v>
      </c>
      <c r="IE77" s="184">
        <v>1</v>
      </c>
      <c r="IF77" s="184" t="s">
        <v>3966</v>
      </c>
      <c r="IG77" s="184" t="s">
        <v>30</v>
      </c>
      <c r="IH77" s="184">
        <v>2</v>
      </c>
      <c r="II77" s="184" t="s">
        <v>14</v>
      </c>
      <c r="IJ77" s="184" t="s">
        <v>14</v>
      </c>
      <c r="IK77" s="181">
        <v>44697</v>
      </c>
      <c r="IL77" s="191" t="s">
        <v>5469</v>
      </c>
      <c r="IM77" s="191">
        <v>3</v>
      </c>
      <c r="IN77" s="191" t="s">
        <v>3966</v>
      </c>
      <c r="IO77" s="191" t="s">
        <v>30</v>
      </c>
      <c r="IP77" s="191">
        <v>2</v>
      </c>
      <c r="IQ77" s="191" t="s">
        <v>14</v>
      </c>
      <c r="IR77" s="191" t="s">
        <v>14</v>
      </c>
      <c r="IS77" s="192">
        <v>44697</v>
      </c>
    </row>
    <row r="78" spans="1:253" s="285" customFormat="1" ht="13" customHeight="1" x14ac:dyDescent="0.25">
      <c r="A78" s="285" t="s">
        <v>1090</v>
      </c>
      <c r="B78" s="285" t="s">
        <v>8639</v>
      </c>
      <c r="C78" s="285" t="s">
        <v>1091</v>
      </c>
      <c r="D78" s="285" t="s">
        <v>799</v>
      </c>
      <c r="E78" s="285" t="s">
        <v>8240</v>
      </c>
      <c r="F78" s="285" t="s">
        <v>2925</v>
      </c>
      <c r="G78" s="179">
        <v>28862000</v>
      </c>
      <c r="H78" s="180" t="s">
        <v>2915</v>
      </c>
      <c r="I78" s="180" t="s">
        <v>30</v>
      </c>
      <c r="J78" s="180">
        <v>2</v>
      </c>
      <c r="K78" s="180" t="s">
        <v>2917</v>
      </c>
      <c r="L78" s="180" t="s">
        <v>2916</v>
      </c>
      <c r="M78" s="181">
        <v>44592</v>
      </c>
      <c r="N78" s="190" t="s">
        <v>2929</v>
      </c>
      <c r="O78" s="182">
        <v>550263</v>
      </c>
      <c r="P78" s="182" t="s">
        <v>2926</v>
      </c>
      <c r="Q78" s="182" t="s">
        <v>30</v>
      </c>
      <c r="R78" s="182">
        <v>2</v>
      </c>
      <c r="S78" s="182" t="s">
        <v>2928</v>
      </c>
      <c r="T78" s="182" t="s">
        <v>2927</v>
      </c>
      <c r="U78" s="183">
        <v>44592</v>
      </c>
      <c r="V78" s="190" t="s">
        <v>2933</v>
      </c>
      <c r="W78" s="180">
        <v>20399000</v>
      </c>
      <c r="X78" s="180" t="s">
        <v>2930</v>
      </c>
      <c r="Y78" s="180" t="s">
        <v>30</v>
      </c>
      <c r="Z78" s="180">
        <v>2</v>
      </c>
      <c r="AA78" s="180" t="s">
        <v>2932</v>
      </c>
      <c r="AB78" s="180" t="s">
        <v>2931</v>
      </c>
      <c r="AC78" s="181">
        <v>44592</v>
      </c>
      <c r="AD78" s="190" t="s">
        <v>3943</v>
      </c>
      <c r="AE78" s="188">
        <v>10885000</v>
      </c>
      <c r="AF78" s="188" t="s">
        <v>3940</v>
      </c>
      <c r="AG78" s="188" t="s">
        <v>30</v>
      </c>
      <c r="AH78" s="188">
        <v>2</v>
      </c>
      <c r="AI78" s="188" t="s">
        <v>3942</v>
      </c>
      <c r="AJ78" s="188" t="s">
        <v>3941</v>
      </c>
      <c r="AK78" s="189">
        <v>44673</v>
      </c>
      <c r="AL78" s="190" t="s">
        <v>3947</v>
      </c>
      <c r="AM78" s="180">
        <v>791000</v>
      </c>
      <c r="AN78" s="180" t="s">
        <v>3944</v>
      </c>
      <c r="AO78" s="180" t="s">
        <v>30</v>
      </c>
      <c r="AP78" s="180">
        <v>2</v>
      </c>
      <c r="AQ78" s="180" t="s">
        <v>3946</v>
      </c>
      <c r="AR78" s="180" t="s">
        <v>3945</v>
      </c>
      <c r="AS78" s="181">
        <v>44673</v>
      </c>
      <c r="AT78" s="191" t="s">
        <v>3949</v>
      </c>
      <c r="AU78" s="188">
        <v>367</v>
      </c>
      <c r="AV78" s="188" t="s">
        <v>3911</v>
      </c>
      <c r="AW78" s="188" t="s">
        <v>19</v>
      </c>
      <c r="AX78" s="188">
        <v>3</v>
      </c>
      <c r="AY78" s="188" t="s">
        <v>3948</v>
      </c>
      <c r="AZ78" s="188" t="s">
        <v>3912</v>
      </c>
      <c r="BA78" s="189">
        <v>44673</v>
      </c>
      <c r="BB78" s="190" t="s">
        <v>2934</v>
      </c>
      <c r="BC78" s="180" t="s">
        <v>14</v>
      </c>
      <c r="BD78" s="180" t="s">
        <v>14</v>
      </c>
      <c r="BE78" s="180" t="s">
        <v>14</v>
      </c>
      <c r="BF78" s="180" t="s">
        <v>14</v>
      </c>
      <c r="BG78" s="180">
        <v>0</v>
      </c>
      <c r="BH78" s="180" t="s">
        <v>14</v>
      </c>
      <c r="BI78" s="181">
        <v>44592</v>
      </c>
      <c r="BJ78" s="191" t="s">
        <v>3951</v>
      </c>
      <c r="BK78" s="191">
        <v>647</v>
      </c>
      <c r="BL78" s="191" t="s">
        <v>3950</v>
      </c>
      <c r="BM78" s="191" t="s">
        <v>30</v>
      </c>
      <c r="BN78" s="191">
        <v>2</v>
      </c>
      <c r="BO78" s="191" t="s">
        <v>3909</v>
      </c>
      <c r="BP78" s="188" t="s">
        <v>3908</v>
      </c>
      <c r="BQ78" s="192">
        <v>44673</v>
      </c>
      <c r="BR78" s="190" t="s">
        <v>3964</v>
      </c>
      <c r="BS78" s="184">
        <v>143407</v>
      </c>
      <c r="BT78" s="184" t="s">
        <v>3936</v>
      </c>
      <c r="BU78" s="184" t="s">
        <v>19</v>
      </c>
      <c r="BV78" s="184">
        <v>3</v>
      </c>
      <c r="BW78" s="184" t="s">
        <v>3938</v>
      </c>
      <c r="BX78" s="184" t="s">
        <v>3937</v>
      </c>
      <c r="BY78" s="181">
        <v>44673</v>
      </c>
      <c r="BZ78" s="191" t="s">
        <v>3328</v>
      </c>
      <c r="CA78" s="191">
        <v>13365</v>
      </c>
      <c r="CB78" s="191" t="s">
        <v>3325</v>
      </c>
      <c r="CC78" s="191" t="s">
        <v>19</v>
      </c>
      <c r="CD78" s="191">
        <v>3</v>
      </c>
      <c r="CE78" s="191" t="s">
        <v>3327</v>
      </c>
      <c r="CF78" s="191" t="s">
        <v>3326</v>
      </c>
      <c r="CG78" s="192">
        <v>44645</v>
      </c>
      <c r="CH78" s="190" t="s">
        <v>9255</v>
      </c>
      <c r="CI78" s="191" t="e">
        <v>#N/A</v>
      </c>
      <c r="CJ78" s="191" t="e">
        <v>#N/A</v>
      </c>
      <c r="CK78" s="191" t="e">
        <v>#N/A</v>
      </c>
      <c r="CL78" s="191" t="e">
        <v>#N/A</v>
      </c>
      <c r="CM78" s="191" t="e">
        <v>#N/A</v>
      </c>
      <c r="CN78" s="191" t="e">
        <v>#N/A</v>
      </c>
      <c r="CO78" s="193" t="e">
        <v>#N/A</v>
      </c>
      <c r="CP78" s="191" t="s">
        <v>2935</v>
      </c>
      <c r="CQ78" s="184">
        <v>1700000</v>
      </c>
      <c r="CR78" s="184" t="s">
        <v>2921</v>
      </c>
      <c r="CS78" s="184" t="s">
        <v>30</v>
      </c>
      <c r="CT78" s="184">
        <v>2</v>
      </c>
      <c r="CU78" s="184" t="s">
        <v>2923</v>
      </c>
      <c r="CV78" s="184" t="s">
        <v>2922</v>
      </c>
      <c r="CW78" s="181">
        <v>44592</v>
      </c>
      <c r="CX78" s="191" t="s">
        <v>3953</v>
      </c>
      <c r="CY78" s="188">
        <v>2490000</v>
      </c>
      <c r="CZ78" s="188" t="s">
        <v>3959</v>
      </c>
      <c r="DA78" s="188" t="s">
        <v>30</v>
      </c>
      <c r="DB78" s="188">
        <v>2</v>
      </c>
      <c r="DC78" s="188" t="s">
        <v>3956</v>
      </c>
      <c r="DD78" s="188" t="s">
        <v>3960</v>
      </c>
      <c r="DE78" s="194">
        <v>44673</v>
      </c>
      <c r="DF78" s="190" t="s">
        <v>3957</v>
      </c>
      <c r="DG78" s="180">
        <v>9514000</v>
      </c>
      <c r="DH78" s="184" t="s">
        <v>3954</v>
      </c>
      <c r="DI78" s="184" t="s">
        <v>30</v>
      </c>
      <c r="DJ78" s="184">
        <v>2</v>
      </c>
      <c r="DK78" s="184" t="s">
        <v>3956</v>
      </c>
      <c r="DL78" s="184" t="s">
        <v>3955</v>
      </c>
      <c r="DM78" s="181">
        <v>44673</v>
      </c>
      <c r="DN78" s="191" t="s">
        <v>3958</v>
      </c>
      <c r="DO78" s="188">
        <v>8395000</v>
      </c>
      <c r="DP78" s="191" t="s">
        <v>3954</v>
      </c>
      <c r="DQ78" s="191" t="s">
        <v>30</v>
      </c>
      <c r="DR78" s="191">
        <v>2</v>
      </c>
      <c r="DS78" s="191" t="s">
        <v>3956</v>
      </c>
      <c r="DT78" s="191" t="s">
        <v>3955</v>
      </c>
      <c r="DU78" s="192">
        <v>44673</v>
      </c>
      <c r="DV78" s="190" t="s">
        <v>3961</v>
      </c>
      <c r="DW78" s="180">
        <v>2466000</v>
      </c>
      <c r="DX78" s="184" t="s">
        <v>3959</v>
      </c>
      <c r="DY78" s="184" t="s">
        <v>30</v>
      </c>
      <c r="DZ78" s="184">
        <v>2</v>
      </c>
      <c r="EA78" s="184" t="s">
        <v>3956</v>
      </c>
      <c r="EB78" s="184" t="s">
        <v>3960</v>
      </c>
      <c r="EC78" s="181">
        <v>44673</v>
      </c>
      <c r="ED78" s="191" t="s">
        <v>3962</v>
      </c>
      <c r="EE78" s="188">
        <v>24000</v>
      </c>
      <c r="EF78" s="191" t="s">
        <v>3959</v>
      </c>
      <c r="EG78" s="191" t="s">
        <v>30</v>
      </c>
      <c r="EH78" s="191">
        <v>2</v>
      </c>
      <c r="EI78" s="191" t="s">
        <v>3956</v>
      </c>
      <c r="EJ78" s="191" t="s">
        <v>3960</v>
      </c>
      <c r="EK78" s="192">
        <v>44673</v>
      </c>
      <c r="EL78" s="190" t="s">
        <v>3963</v>
      </c>
      <c r="EM78" s="180">
        <v>0</v>
      </c>
      <c r="EN78" s="184" t="s">
        <v>14</v>
      </c>
      <c r="EO78" s="184" t="s">
        <v>19</v>
      </c>
      <c r="EP78" s="184">
        <v>3</v>
      </c>
      <c r="EQ78" s="184" t="s">
        <v>3956</v>
      </c>
      <c r="ER78" s="184" t="s">
        <v>14</v>
      </c>
      <c r="ES78" s="181">
        <v>44673</v>
      </c>
      <c r="ET78" s="191" t="s">
        <v>3952</v>
      </c>
      <c r="EU78" s="191">
        <v>647</v>
      </c>
      <c r="EV78" s="191" t="s">
        <v>3950</v>
      </c>
      <c r="EW78" s="191" t="s">
        <v>30</v>
      </c>
      <c r="EX78" s="191">
        <v>2</v>
      </c>
      <c r="EY78" s="191" t="s">
        <v>3909</v>
      </c>
      <c r="EZ78" s="191" t="s">
        <v>3908</v>
      </c>
      <c r="FA78" s="192">
        <v>44673</v>
      </c>
      <c r="FB78" s="190" t="s">
        <v>3332</v>
      </c>
      <c r="FC78" s="184">
        <v>5</v>
      </c>
      <c r="FD78" s="184" t="s">
        <v>3329</v>
      </c>
      <c r="FE78" s="184" t="s">
        <v>30</v>
      </c>
      <c r="FF78" s="184">
        <v>2</v>
      </c>
      <c r="FG78" s="184" t="s">
        <v>3331</v>
      </c>
      <c r="FH78" s="184" t="s">
        <v>3330</v>
      </c>
      <c r="FI78" s="181">
        <v>44645</v>
      </c>
      <c r="FJ78" s="190" t="s">
        <v>1092</v>
      </c>
      <c r="FK78" s="191" t="s">
        <v>14</v>
      </c>
      <c r="FL78" s="191" t="s">
        <v>14</v>
      </c>
      <c r="FM78" s="191" t="s">
        <v>14</v>
      </c>
      <c r="FN78" s="191" t="s">
        <v>14</v>
      </c>
      <c r="FO78" s="191" t="s">
        <v>14</v>
      </c>
      <c r="FP78" s="188" t="s">
        <v>14</v>
      </c>
      <c r="FQ78" s="189">
        <v>43676</v>
      </c>
      <c r="FR78" s="190" t="s">
        <v>1093</v>
      </c>
      <c r="FS78" s="184" t="s">
        <v>14</v>
      </c>
      <c r="FT78" s="184" t="s">
        <v>14</v>
      </c>
      <c r="FU78" s="184" t="s">
        <v>14</v>
      </c>
      <c r="FV78" s="184" t="s">
        <v>14</v>
      </c>
      <c r="FW78" s="184" t="s">
        <v>14</v>
      </c>
      <c r="FX78" s="184" t="s">
        <v>14</v>
      </c>
      <c r="FY78" s="181">
        <v>43676</v>
      </c>
      <c r="FZ78" s="191" t="s">
        <v>4839</v>
      </c>
      <c r="GA78" s="191">
        <v>1</v>
      </c>
      <c r="GB78" s="191" t="s">
        <v>3966</v>
      </c>
      <c r="GC78" s="191" t="s">
        <v>30</v>
      </c>
      <c r="GD78" s="191">
        <v>2</v>
      </c>
      <c r="GE78" s="191" t="s">
        <v>14</v>
      </c>
      <c r="GF78" s="191" t="s">
        <v>14</v>
      </c>
      <c r="GG78" s="192">
        <v>44694</v>
      </c>
      <c r="GH78" s="190" t="s">
        <v>4845</v>
      </c>
      <c r="GI78" s="184">
        <v>1</v>
      </c>
      <c r="GJ78" s="184" t="s">
        <v>3966</v>
      </c>
      <c r="GK78" s="184" t="s">
        <v>30</v>
      </c>
      <c r="GL78" s="184">
        <v>2</v>
      </c>
      <c r="GM78" s="184" t="s">
        <v>14</v>
      </c>
      <c r="GN78" s="184" t="s">
        <v>14</v>
      </c>
      <c r="GO78" s="181">
        <v>44694</v>
      </c>
      <c r="GP78" s="191" t="s">
        <v>4840</v>
      </c>
      <c r="GQ78" s="191">
        <v>1</v>
      </c>
      <c r="GR78" s="191" t="s">
        <v>3966</v>
      </c>
      <c r="GS78" s="191" t="s">
        <v>30</v>
      </c>
      <c r="GT78" s="191">
        <v>2</v>
      </c>
      <c r="GU78" s="191" t="s">
        <v>14</v>
      </c>
      <c r="GV78" s="191" t="s">
        <v>14</v>
      </c>
      <c r="GW78" s="192">
        <v>44694</v>
      </c>
      <c r="GX78" s="190" t="s">
        <v>4846</v>
      </c>
      <c r="GY78" s="184">
        <v>0</v>
      </c>
      <c r="GZ78" s="184" t="s">
        <v>3966</v>
      </c>
      <c r="HA78" s="184" t="s">
        <v>30</v>
      </c>
      <c r="HB78" s="184">
        <v>2</v>
      </c>
      <c r="HC78" s="184" t="s">
        <v>14</v>
      </c>
      <c r="HD78" s="184" t="s">
        <v>14</v>
      </c>
      <c r="HE78" s="181">
        <v>44694</v>
      </c>
      <c r="HF78" s="191" t="s">
        <v>4838</v>
      </c>
      <c r="HG78" s="191">
        <v>0</v>
      </c>
      <c r="HH78" s="191" t="s">
        <v>3966</v>
      </c>
      <c r="HI78" s="191" t="s">
        <v>30</v>
      </c>
      <c r="HJ78" s="191">
        <v>2</v>
      </c>
      <c r="HK78" s="191" t="s">
        <v>14</v>
      </c>
      <c r="HL78" s="191" t="s">
        <v>14</v>
      </c>
      <c r="HM78" s="192">
        <v>44694</v>
      </c>
      <c r="HN78" s="190" t="s">
        <v>4844</v>
      </c>
      <c r="HO78" s="184">
        <v>2</v>
      </c>
      <c r="HP78" s="184" t="s">
        <v>3966</v>
      </c>
      <c r="HQ78" s="184" t="s">
        <v>30</v>
      </c>
      <c r="HR78" s="184">
        <v>2</v>
      </c>
      <c r="HS78" s="184" t="s">
        <v>14</v>
      </c>
      <c r="HT78" s="184" t="s">
        <v>14</v>
      </c>
      <c r="HU78" s="181">
        <v>44694</v>
      </c>
      <c r="HV78" s="191" t="s">
        <v>4841</v>
      </c>
      <c r="HW78" s="191">
        <v>1</v>
      </c>
      <c r="HX78" s="191" t="s">
        <v>3966</v>
      </c>
      <c r="HY78" s="191" t="s">
        <v>30</v>
      </c>
      <c r="HZ78" s="191">
        <v>2</v>
      </c>
      <c r="IA78" s="191" t="s">
        <v>14</v>
      </c>
      <c r="IB78" s="191" t="s">
        <v>14</v>
      </c>
      <c r="IC78" s="192">
        <v>44694</v>
      </c>
      <c r="ID78" s="190" t="s">
        <v>4843</v>
      </c>
      <c r="IE78" s="184">
        <v>1</v>
      </c>
      <c r="IF78" s="184" t="s">
        <v>3966</v>
      </c>
      <c r="IG78" s="184" t="s">
        <v>30</v>
      </c>
      <c r="IH78" s="184">
        <v>2</v>
      </c>
      <c r="II78" s="184" t="s">
        <v>14</v>
      </c>
      <c r="IJ78" s="184" t="s">
        <v>14</v>
      </c>
      <c r="IK78" s="181">
        <v>44694</v>
      </c>
      <c r="IL78" s="191" t="s">
        <v>4842</v>
      </c>
      <c r="IM78" s="191">
        <v>3</v>
      </c>
      <c r="IN78" s="191" t="s">
        <v>3966</v>
      </c>
      <c r="IO78" s="191" t="s">
        <v>30</v>
      </c>
      <c r="IP78" s="191">
        <v>2</v>
      </c>
      <c r="IQ78" s="191" t="s">
        <v>14</v>
      </c>
      <c r="IR78" s="191" t="s">
        <v>14</v>
      </c>
      <c r="IS78" s="192">
        <v>44694</v>
      </c>
    </row>
    <row r="79" spans="1:253" s="285" customFormat="1" ht="13" customHeight="1" x14ac:dyDescent="0.25">
      <c r="A79" s="285" t="s">
        <v>797</v>
      </c>
      <c r="B79" s="285" t="s">
        <v>8807</v>
      </c>
      <c r="C79" s="285" t="s">
        <v>798</v>
      </c>
      <c r="D79" s="285" t="s">
        <v>799</v>
      </c>
      <c r="E79" s="285" t="s">
        <v>8240</v>
      </c>
      <c r="F79" s="285" t="s">
        <v>809</v>
      </c>
      <c r="G79" s="179">
        <v>28860000</v>
      </c>
      <c r="H79" s="180" t="s">
        <v>806</v>
      </c>
      <c r="I79" s="180" t="s">
        <v>61</v>
      </c>
      <c r="J79" s="180">
        <v>1</v>
      </c>
      <c r="K79" s="180" t="s">
        <v>808</v>
      </c>
      <c r="L79" s="180" t="s">
        <v>807</v>
      </c>
      <c r="M79" s="181">
        <v>43551</v>
      </c>
      <c r="N79" s="190" t="s">
        <v>1929</v>
      </c>
      <c r="O79" s="182">
        <v>280615</v>
      </c>
      <c r="P79" s="182" t="s">
        <v>1926</v>
      </c>
      <c r="Q79" s="182" t="s">
        <v>19</v>
      </c>
      <c r="R79" s="182">
        <v>3</v>
      </c>
      <c r="S79" s="182" t="s">
        <v>1928</v>
      </c>
      <c r="T79" s="182" t="s">
        <v>1927</v>
      </c>
      <c r="U79" s="183">
        <v>44253</v>
      </c>
      <c r="V79" s="190" t="s">
        <v>2275</v>
      </c>
      <c r="W79" s="180">
        <v>10302000</v>
      </c>
      <c r="X79" s="180" t="s">
        <v>806</v>
      </c>
      <c r="Y79" s="180" t="s">
        <v>30</v>
      </c>
      <c r="Z79" s="180">
        <v>2</v>
      </c>
      <c r="AA79" s="180" t="s">
        <v>2274</v>
      </c>
      <c r="AB79" s="180" t="s">
        <v>2273</v>
      </c>
      <c r="AC79" s="181">
        <v>44392</v>
      </c>
      <c r="AD79" s="190" t="s">
        <v>2912</v>
      </c>
      <c r="AE79" s="188">
        <v>10302000</v>
      </c>
      <c r="AF79" s="188" t="s">
        <v>2909</v>
      </c>
      <c r="AG79" s="188" t="s">
        <v>30</v>
      </c>
      <c r="AH79" s="188">
        <v>2</v>
      </c>
      <c r="AI79" s="188" t="s">
        <v>2911</v>
      </c>
      <c r="AJ79" s="188" t="s">
        <v>2910</v>
      </c>
      <c r="AK79" s="189">
        <v>44592</v>
      </c>
      <c r="AL79" s="190" t="s">
        <v>3904</v>
      </c>
      <c r="AM79" s="180">
        <v>784000</v>
      </c>
      <c r="AN79" s="180" t="s">
        <v>3901</v>
      </c>
      <c r="AO79" s="180" t="s">
        <v>30</v>
      </c>
      <c r="AP79" s="180">
        <v>2</v>
      </c>
      <c r="AQ79" s="180" t="s">
        <v>3903</v>
      </c>
      <c r="AR79" s="180" t="s">
        <v>3902</v>
      </c>
      <c r="AS79" s="181">
        <v>44673</v>
      </c>
      <c r="AT79" s="191" t="s">
        <v>1174</v>
      </c>
      <c r="AU79" s="188" t="s">
        <v>14</v>
      </c>
      <c r="AV79" s="188" t="s">
        <v>14</v>
      </c>
      <c r="AW79" s="188" t="s">
        <v>14</v>
      </c>
      <c r="AX79" s="188" t="s">
        <v>14</v>
      </c>
      <c r="AY79" s="188" t="s">
        <v>14</v>
      </c>
      <c r="AZ79" s="188" t="s">
        <v>14</v>
      </c>
      <c r="BA79" s="189">
        <v>43784</v>
      </c>
      <c r="BB79" s="190" t="s">
        <v>1145</v>
      </c>
      <c r="BC79" s="180">
        <v>0</v>
      </c>
      <c r="BD79" s="180" t="s">
        <v>14</v>
      </c>
      <c r="BE79" s="180" t="s">
        <v>14</v>
      </c>
      <c r="BF79" s="180" t="s">
        <v>14</v>
      </c>
      <c r="BG79" s="180" t="s">
        <v>1144</v>
      </c>
      <c r="BH79" s="180" t="s">
        <v>14</v>
      </c>
      <c r="BI79" s="181">
        <v>43742</v>
      </c>
      <c r="BJ79" s="191" t="s">
        <v>3907</v>
      </c>
      <c r="BK79" s="191">
        <v>505</v>
      </c>
      <c r="BL79" s="191" t="s">
        <v>3905</v>
      </c>
      <c r="BM79" s="191" t="s">
        <v>30</v>
      </c>
      <c r="BN79" s="191">
        <v>2</v>
      </c>
      <c r="BO79" s="191" t="s">
        <v>3906</v>
      </c>
      <c r="BP79" s="188" t="s">
        <v>1995</v>
      </c>
      <c r="BQ79" s="192">
        <v>44673</v>
      </c>
      <c r="BR79" s="190" t="s">
        <v>800</v>
      </c>
      <c r="BS79" s="184" t="s">
        <v>14</v>
      </c>
      <c r="BT79" s="184" t="s">
        <v>14</v>
      </c>
      <c r="BU79" s="184" t="s">
        <v>14</v>
      </c>
      <c r="BV79" s="184" t="s">
        <v>14</v>
      </c>
      <c r="BW79" s="184" t="s">
        <v>14</v>
      </c>
      <c r="BX79" s="184" t="s">
        <v>14</v>
      </c>
      <c r="BY79" s="181">
        <v>43551</v>
      </c>
      <c r="BZ79" s="191" t="s">
        <v>801</v>
      </c>
      <c r="CA79" s="191" t="s">
        <v>14</v>
      </c>
      <c r="CB79" s="191" t="s">
        <v>14</v>
      </c>
      <c r="CC79" s="191" t="s">
        <v>14</v>
      </c>
      <c r="CD79" s="191" t="s">
        <v>14</v>
      </c>
      <c r="CE79" s="191" t="s">
        <v>14</v>
      </c>
      <c r="CF79" s="191" t="s">
        <v>14</v>
      </c>
      <c r="CG79" s="192">
        <v>43551</v>
      </c>
      <c r="CH79" s="190" t="s">
        <v>9256</v>
      </c>
      <c r="CI79" s="191" t="e">
        <v>#N/A</v>
      </c>
      <c r="CJ79" s="191" t="e">
        <v>#N/A</v>
      </c>
      <c r="CK79" s="191" t="e">
        <v>#N/A</v>
      </c>
      <c r="CL79" s="191" t="e">
        <v>#N/A</v>
      </c>
      <c r="CM79" s="191" t="e">
        <v>#N/A</v>
      </c>
      <c r="CN79" s="191" t="e">
        <v>#N/A</v>
      </c>
      <c r="CO79" s="193" t="e">
        <v>#N/A</v>
      </c>
      <c r="CP79" s="191" t="s">
        <v>802</v>
      </c>
      <c r="CQ79" s="184" t="s">
        <v>14</v>
      </c>
      <c r="CR79" s="184">
        <v>0</v>
      </c>
      <c r="CS79" s="184" t="s">
        <v>30</v>
      </c>
      <c r="CT79" s="184">
        <v>2</v>
      </c>
      <c r="CU79" s="184">
        <v>0</v>
      </c>
      <c r="CV79" s="184">
        <v>0</v>
      </c>
      <c r="CW79" s="181">
        <v>43551</v>
      </c>
      <c r="CX79" s="191" t="s">
        <v>3333</v>
      </c>
      <c r="CY79" s="188">
        <v>1538000</v>
      </c>
      <c r="CZ79" s="188" t="s">
        <v>3339</v>
      </c>
      <c r="DA79" s="188" t="s">
        <v>19</v>
      </c>
      <c r="DB79" s="188">
        <v>3</v>
      </c>
      <c r="DC79" s="188" t="s">
        <v>3336</v>
      </c>
      <c r="DD79" s="188" t="s">
        <v>3340</v>
      </c>
      <c r="DE79" s="194">
        <v>44645</v>
      </c>
      <c r="DF79" s="190" t="s">
        <v>3337</v>
      </c>
      <c r="DG79" s="180">
        <v>0</v>
      </c>
      <c r="DH79" s="184" t="s">
        <v>3334</v>
      </c>
      <c r="DI79" s="184" t="s">
        <v>30</v>
      </c>
      <c r="DJ79" s="184">
        <v>2</v>
      </c>
      <c r="DK79" s="184" t="s">
        <v>3336</v>
      </c>
      <c r="DL79" s="184" t="s">
        <v>3335</v>
      </c>
      <c r="DM79" s="181">
        <v>44645</v>
      </c>
      <c r="DN79" s="191" t="s">
        <v>3338</v>
      </c>
      <c r="DO79" s="188">
        <v>8764000</v>
      </c>
      <c r="DP79" s="191" t="s">
        <v>3334</v>
      </c>
      <c r="DQ79" s="191" t="s">
        <v>30</v>
      </c>
      <c r="DR79" s="191">
        <v>2</v>
      </c>
      <c r="DS79" s="191" t="s">
        <v>3336</v>
      </c>
      <c r="DT79" s="191" t="s">
        <v>3335</v>
      </c>
      <c r="DU79" s="192">
        <v>44645</v>
      </c>
      <c r="DV79" s="190" t="s">
        <v>3341</v>
      </c>
      <c r="DW79" s="180">
        <v>1514000</v>
      </c>
      <c r="DX79" s="184" t="s">
        <v>3339</v>
      </c>
      <c r="DY79" s="184" t="s">
        <v>19</v>
      </c>
      <c r="DZ79" s="184">
        <v>3</v>
      </c>
      <c r="EA79" s="184" t="s">
        <v>3336</v>
      </c>
      <c r="EB79" s="184" t="s">
        <v>3340</v>
      </c>
      <c r="EC79" s="181">
        <v>44645</v>
      </c>
      <c r="ED79" s="191" t="s">
        <v>3342</v>
      </c>
      <c r="EE79" s="188">
        <v>24000</v>
      </c>
      <c r="EF79" s="191" t="s">
        <v>3339</v>
      </c>
      <c r="EG79" s="191" t="s">
        <v>19</v>
      </c>
      <c r="EH79" s="191">
        <v>3</v>
      </c>
      <c r="EI79" s="191" t="s">
        <v>3336</v>
      </c>
      <c r="EJ79" s="191" t="s">
        <v>3340</v>
      </c>
      <c r="EK79" s="192">
        <v>44645</v>
      </c>
      <c r="EL79" s="190" t="s">
        <v>3343</v>
      </c>
      <c r="EM79" s="180">
        <v>0</v>
      </c>
      <c r="EN79" s="184" t="s">
        <v>1108</v>
      </c>
      <c r="EO79" s="184" t="s">
        <v>19</v>
      </c>
      <c r="EP79" s="184">
        <v>3</v>
      </c>
      <c r="EQ79" s="184" t="s">
        <v>3336</v>
      </c>
      <c r="ER79" s="184" t="s">
        <v>1108</v>
      </c>
      <c r="ES79" s="181">
        <v>44645</v>
      </c>
      <c r="ET79" s="191" t="s">
        <v>3910</v>
      </c>
      <c r="EU79" s="191">
        <v>647</v>
      </c>
      <c r="EV79" s="191" t="s">
        <v>3905</v>
      </c>
      <c r="EW79" s="191" t="s">
        <v>30</v>
      </c>
      <c r="EX79" s="191">
        <v>2</v>
      </c>
      <c r="EY79" s="191" t="s">
        <v>3909</v>
      </c>
      <c r="EZ79" s="191" t="s">
        <v>3908</v>
      </c>
      <c r="FA79" s="192">
        <v>44673</v>
      </c>
      <c r="FB79" s="190" t="s">
        <v>2277</v>
      </c>
      <c r="FC79" s="184">
        <v>3</v>
      </c>
      <c r="FD79" s="184" t="s">
        <v>14</v>
      </c>
      <c r="FE79" s="184" t="s">
        <v>30</v>
      </c>
      <c r="FF79" s="184">
        <v>2</v>
      </c>
      <c r="FG79" s="184" t="s">
        <v>2276</v>
      </c>
      <c r="FH79" s="184" t="s">
        <v>14</v>
      </c>
      <c r="FI79" s="181">
        <v>44392</v>
      </c>
      <c r="FJ79" s="190" t="s">
        <v>804</v>
      </c>
      <c r="FK79" s="191" t="s">
        <v>14</v>
      </c>
      <c r="FL79" s="191">
        <v>0</v>
      </c>
      <c r="FM79" s="191" t="s">
        <v>30</v>
      </c>
      <c r="FN79" s="191">
        <v>2</v>
      </c>
      <c r="FO79" s="191" t="s">
        <v>803</v>
      </c>
      <c r="FP79" s="188">
        <v>0</v>
      </c>
      <c r="FQ79" s="189">
        <v>43551</v>
      </c>
      <c r="FR79" s="190" t="s">
        <v>1175</v>
      </c>
      <c r="FS79" s="184" t="s">
        <v>14</v>
      </c>
      <c r="FT79" s="184" t="s">
        <v>14</v>
      </c>
      <c r="FU79" s="184" t="s">
        <v>14</v>
      </c>
      <c r="FV79" s="184" t="s">
        <v>14</v>
      </c>
      <c r="FW79" s="184" t="s">
        <v>14</v>
      </c>
      <c r="FX79" s="184" t="s">
        <v>14</v>
      </c>
      <c r="FY79" s="181">
        <v>43784</v>
      </c>
      <c r="FZ79" s="191" t="s">
        <v>4848</v>
      </c>
      <c r="GA79" s="191">
        <v>1</v>
      </c>
      <c r="GB79" s="191" t="s">
        <v>3966</v>
      </c>
      <c r="GC79" s="191" t="s">
        <v>30</v>
      </c>
      <c r="GD79" s="191">
        <v>2</v>
      </c>
      <c r="GE79" s="191" t="s">
        <v>14</v>
      </c>
      <c r="GF79" s="191" t="s">
        <v>14</v>
      </c>
      <c r="GG79" s="192">
        <v>44694</v>
      </c>
      <c r="GH79" s="190" t="s">
        <v>4854</v>
      </c>
      <c r="GI79" s="184">
        <v>1</v>
      </c>
      <c r="GJ79" s="184" t="s">
        <v>3966</v>
      </c>
      <c r="GK79" s="184" t="s">
        <v>30</v>
      </c>
      <c r="GL79" s="184">
        <v>2</v>
      </c>
      <c r="GM79" s="184" t="s">
        <v>14</v>
      </c>
      <c r="GN79" s="184" t="s">
        <v>14</v>
      </c>
      <c r="GO79" s="181">
        <v>44694</v>
      </c>
      <c r="GP79" s="191" t="s">
        <v>4849</v>
      </c>
      <c r="GQ79" s="191">
        <v>1</v>
      </c>
      <c r="GR79" s="191" t="s">
        <v>3966</v>
      </c>
      <c r="GS79" s="191" t="s">
        <v>30</v>
      </c>
      <c r="GT79" s="191">
        <v>2</v>
      </c>
      <c r="GU79" s="191" t="s">
        <v>14</v>
      </c>
      <c r="GV79" s="191" t="s">
        <v>14</v>
      </c>
      <c r="GW79" s="192">
        <v>44694</v>
      </c>
      <c r="GX79" s="190" t="s">
        <v>4855</v>
      </c>
      <c r="GY79" s="184">
        <v>0</v>
      </c>
      <c r="GZ79" s="184" t="s">
        <v>3966</v>
      </c>
      <c r="HA79" s="184" t="s">
        <v>30</v>
      </c>
      <c r="HB79" s="184">
        <v>2</v>
      </c>
      <c r="HC79" s="184" t="s">
        <v>14</v>
      </c>
      <c r="HD79" s="184" t="s">
        <v>14</v>
      </c>
      <c r="HE79" s="181">
        <v>44694</v>
      </c>
      <c r="HF79" s="191" t="s">
        <v>4847</v>
      </c>
      <c r="HG79" s="191">
        <v>0</v>
      </c>
      <c r="HH79" s="191" t="s">
        <v>3966</v>
      </c>
      <c r="HI79" s="191" t="s">
        <v>30</v>
      </c>
      <c r="HJ79" s="191">
        <v>2</v>
      </c>
      <c r="HK79" s="191" t="s">
        <v>14</v>
      </c>
      <c r="HL79" s="191" t="s">
        <v>14</v>
      </c>
      <c r="HM79" s="192">
        <v>44694</v>
      </c>
      <c r="HN79" s="190" t="s">
        <v>4853</v>
      </c>
      <c r="HO79" s="184">
        <v>2</v>
      </c>
      <c r="HP79" s="184" t="s">
        <v>3966</v>
      </c>
      <c r="HQ79" s="184" t="s">
        <v>30</v>
      </c>
      <c r="HR79" s="184">
        <v>2</v>
      </c>
      <c r="HS79" s="184" t="s">
        <v>14</v>
      </c>
      <c r="HT79" s="184" t="s">
        <v>14</v>
      </c>
      <c r="HU79" s="181">
        <v>44694</v>
      </c>
      <c r="HV79" s="191" t="s">
        <v>4850</v>
      </c>
      <c r="HW79" s="191">
        <v>1</v>
      </c>
      <c r="HX79" s="191" t="s">
        <v>3966</v>
      </c>
      <c r="HY79" s="191" t="s">
        <v>30</v>
      </c>
      <c r="HZ79" s="191">
        <v>2</v>
      </c>
      <c r="IA79" s="191" t="s">
        <v>14</v>
      </c>
      <c r="IB79" s="191" t="s">
        <v>14</v>
      </c>
      <c r="IC79" s="192">
        <v>44694</v>
      </c>
      <c r="ID79" s="190" t="s">
        <v>4852</v>
      </c>
      <c r="IE79" s="184">
        <v>1</v>
      </c>
      <c r="IF79" s="184" t="s">
        <v>3966</v>
      </c>
      <c r="IG79" s="184" t="s">
        <v>30</v>
      </c>
      <c r="IH79" s="184">
        <v>2</v>
      </c>
      <c r="II79" s="184" t="s">
        <v>14</v>
      </c>
      <c r="IJ79" s="184" t="s">
        <v>14</v>
      </c>
      <c r="IK79" s="181">
        <v>44694</v>
      </c>
      <c r="IL79" s="191" t="s">
        <v>4851</v>
      </c>
      <c r="IM79" s="191">
        <v>3</v>
      </c>
      <c r="IN79" s="191" t="s">
        <v>3966</v>
      </c>
      <c r="IO79" s="191" t="s">
        <v>30</v>
      </c>
      <c r="IP79" s="191">
        <v>2</v>
      </c>
      <c r="IQ79" s="191" t="s">
        <v>14</v>
      </c>
      <c r="IR79" s="191" t="s">
        <v>14</v>
      </c>
      <c r="IS79" s="192">
        <v>44694</v>
      </c>
    </row>
    <row r="80" spans="1:253" s="285" customFormat="1" ht="13" customHeight="1" x14ac:dyDescent="0.25">
      <c r="A80" s="285" t="s">
        <v>2913</v>
      </c>
      <c r="B80" s="285" t="s">
        <v>8801</v>
      </c>
      <c r="C80" s="285" t="s">
        <v>2914</v>
      </c>
      <c r="D80" s="285" t="s">
        <v>799</v>
      </c>
      <c r="E80" s="285" t="s">
        <v>8240</v>
      </c>
      <c r="F80" s="285" t="s">
        <v>2918</v>
      </c>
      <c r="G80" s="179">
        <v>28862000</v>
      </c>
      <c r="H80" s="180" t="s">
        <v>2915</v>
      </c>
      <c r="I80" s="180" t="s">
        <v>30</v>
      </c>
      <c r="J80" s="180">
        <v>2</v>
      </c>
      <c r="K80" s="180" t="s">
        <v>2917</v>
      </c>
      <c r="L80" s="180" t="s">
        <v>2916</v>
      </c>
      <c r="M80" s="181">
        <v>44592</v>
      </c>
      <c r="N80" s="190" t="s">
        <v>3347</v>
      </c>
      <c r="O80" s="182">
        <v>471485</v>
      </c>
      <c r="P80" s="182" t="s">
        <v>3344</v>
      </c>
      <c r="Q80" s="182" t="s">
        <v>30</v>
      </c>
      <c r="R80" s="182">
        <v>2</v>
      </c>
      <c r="S80" s="182" t="s">
        <v>3346</v>
      </c>
      <c r="T80" s="182" t="s">
        <v>3345</v>
      </c>
      <c r="U80" s="183">
        <v>44645</v>
      </c>
      <c r="V80" s="190" t="s">
        <v>3351</v>
      </c>
      <c r="W80" s="180">
        <v>18066000</v>
      </c>
      <c r="X80" s="180" t="s">
        <v>3348</v>
      </c>
      <c r="Y80" s="180" t="s">
        <v>30</v>
      </c>
      <c r="Z80" s="180">
        <v>2</v>
      </c>
      <c r="AA80" s="180" t="s">
        <v>3350</v>
      </c>
      <c r="AB80" s="180" t="s">
        <v>3349</v>
      </c>
      <c r="AC80" s="181">
        <v>44645</v>
      </c>
      <c r="AD80" s="190" t="s">
        <v>3914</v>
      </c>
      <c r="AE80" s="188">
        <v>1021000</v>
      </c>
      <c r="AF80" s="188" t="s">
        <v>3911</v>
      </c>
      <c r="AG80" s="188" t="s">
        <v>30</v>
      </c>
      <c r="AH80" s="188">
        <v>2</v>
      </c>
      <c r="AI80" s="188" t="s">
        <v>3913</v>
      </c>
      <c r="AJ80" s="188" t="s">
        <v>3912</v>
      </c>
      <c r="AK80" s="189">
        <v>44673</v>
      </c>
      <c r="AL80" s="190" t="s">
        <v>3916</v>
      </c>
      <c r="AM80" s="180">
        <v>6000</v>
      </c>
      <c r="AN80" s="180" t="s">
        <v>3911</v>
      </c>
      <c r="AO80" s="180" t="s">
        <v>30</v>
      </c>
      <c r="AP80" s="180">
        <v>2</v>
      </c>
      <c r="AQ80" s="180" t="s">
        <v>3915</v>
      </c>
      <c r="AR80" s="180" t="s">
        <v>3912</v>
      </c>
      <c r="AS80" s="181">
        <v>44673</v>
      </c>
      <c r="AT80" s="191" t="s">
        <v>3918</v>
      </c>
      <c r="AU80" s="188">
        <v>367</v>
      </c>
      <c r="AV80" s="188" t="s">
        <v>3911</v>
      </c>
      <c r="AW80" s="188" t="s">
        <v>30</v>
      </c>
      <c r="AX80" s="188">
        <v>2</v>
      </c>
      <c r="AY80" s="188" t="s">
        <v>3917</v>
      </c>
      <c r="AZ80" s="188" t="s">
        <v>3912</v>
      </c>
      <c r="BA80" s="189">
        <v>44673</v>
      </c>
      <c r="BB80" s="190" t="s">
        <v>2920</v>
      </c>
      <c r="BC80" s="180" t="s">
        <v>14</v>
      </c>
      <c r="BD80" s="180" t="s">
        <v>14</v>
      </c>
      <c r="BE80" s="180" t="s">
        <v>14</v>
      </c>
      <c r="BF80" s="180" t="s">
        <v>14</v>
      </c>
      <c r="BG80" s="180" t="s">
        <v>2919</v>
      </c>
      <c r="BH80" s="180" t="s">
        <v>14</v>
      </c>
      <c r="BI80" s="181">
        <v>44592</v>
      </c>
      <c r="BJ80" s="191" t="s">
        <v>3920</v>
      </c>
      <c r="BK80" s="191">
        <v>142</v>
      </c>
      <c r="BL80" s="191" t="s">
        <v>3911</v>
      </c>
      <c r="BM80" s="191" t="s">
        <v>30</v>
      </c>
      <c r="BN80" s="191">
        <v>2</v>
      </c>
      <c r="BO80" s="191" t="s">
        <v>3919</v>
      </c>
      <c r="BP80" s="188" t="s">
        <v>3912</v>
      </c>
      <c r="BQ80" s="192">
        <v>44673</v>
      </c>
      <c r="BR80" s="190" t="s">
        <v>3939</v>
      </c>
      <c r="BS80" s="184">
        <v>143407</v>
      </c>
      <c r="BT80" s="184" t="s">
        <v>3936</v>
      </c>
      <c r="BU80" s="184" t="s">
        <v>19</v>
      </c>
      <c r="BV80" s="184">
        <v>3</v>
      </c>
      <c r="BW80" s="184" t="s">
        <v>3938</v>
      </c>
      <c r="BX80" s="184" t="s">
        <v>3937</v>
      </c>
      <c r="BY80" s="181">
        <v>44673</v>
      </c>
      <c r="BZ80" s="191" t="s">
        <v>3353</v>
      </c>
      <c r="CA80" s="191">
        <v>13365</v>
      </c>
      <c r="CB80" s="191" t="s">
        <v>3325</v>
      </c>
      <c r="CC80" s="191" t="s">
        <v>19</v>
      </c>
      <c r="CD80" s="191">
        <v>3</v>
      </c>
      <c r="CE80" s="191" t="s">
        <v>3352</v>
      </c>
      <c r="CF80" s="191" t="s">
        <v>3326</v>
      </c>
      <c r="CG80" s="192">
        <v>44645</v>
      </c>
      <c r="CH80" s="190" t="s">
        <v>9257</v>
      </c>
      <c r="CI80" s="191" t="e">
        <v>#N/A</v>
      </c>
      <c r="CJ80" s="191" t="e">
        <v>#N/A</v>
      </c>
      <c r="CK80" s="191" t="e">
        <v>#N/A</v>
      </c>
      <c r="CL80" s="191" t="e">
        <v>#N/A</v>
      </c>
      <c r="CM80" s="191" t="e">
        <v>#N/A</v>
      </c>
      <c r="CN80" s="191" t="e">
        <v>#N/A</v>
      </c>
      <c r="CO80" s="193" t="e">
        <v>#N/A</v>
      </c>
      <c r="CP80" s="191" t="s">
        <v>2924</v>
      </c>
      <c r="CQ80" s="184">
        <v>1700000</v>
      </c>
      <c r="CR80" s="184" t="s">
        <v>2921</v>
      </c>
      <c r="CS80" s="184" t="s">
        <v>30</v>
      </c>
      <c r="CT80" s="184">
        <v>2</v>
      </c>
      <c r="CU80" s="184" t="s">
        <v>2923</v>
      </c>
      <c r="CV80" s="184" t="s">
        <v>2922</v>
      </c>
      <c r="CW80" s="181">
        <v>44592</v>
      </c>
      <c r="CX80" s="191" t="s">
        <v>3925</v>
      </c>
      <c r="CY80" s="188">
        <v>1021000</v>
      </c>
      <c r="CZ80" s="188" t="s">
        <v>3911</v>
      </c>
      <c r="DA80" s="188" t="s">
        <v>30</v>
      </c>
      <c r="DB80" s="188">
        <v>2</v>
      </c>
      <c r="DC80" s="188" t="s">
        <v>3928</v>
      </c>
      <c r="DD80" s="188" t="s">
        <v>3912</v>
      </c>
      <c r="DE80" s="194">
        <v>44673</v>
      </c>
      <c r="DF80" s="190" t="s">
        <v>3929</v>
      </c>
      <c r="DG80" s="180">
        <v>17045000</v>
      </c>
      <c r="DH80" s="184" t="s">
        <v>3926</v>
      </c>
      <c r="DI80" s="184" t="s">
        <v>30</v>
      </c>
      <c r="DJ80" s="184">
        <v>2</v>
      </c>
      <c r="DK80" s="184" t="s">
        <v>3928</v>
      </c>
      <c r="DL80" s="184" t="s">
        <v>3927</v>
      </c>
      <c r="DM80" s="181">
        <v>44673</v>
      </c>
      <c r="DN80" s="191" t="s">
        <v>3932</v>
      </c>
      <c r="DO80" s="188">
        <v>0</v>
      </c>
      <c r="DP80" s="191" t="s">
        <v>3930</v>
      </c>
      <c r="DQ80" s="191" t="s">
        <v>30</v>
      </c>
      <c r="DR80" s="191">
        <v>2</v>
      </c>
      <c r="DS80" s="191" t="s">
        <v>3928</v>
      </c>
      <c r="DT80" s="191" t="s">
        <v>3931</v>
      </c>
      <c r="DU80" s="192">
        <v>44673</v>
      </c>
      <c r="DV80" s="190" t="s">
        <v>3933</v>
      </c>
      <c r="DW80" s="180">
        <v>1021000</v>
      </c>
      <c r="DX80" s="184" t="s">
        <v>3911</v>
      </c>
      <c r="DY80" s="184" t="s">
        <v>30</v>
      </c>
      <c r="DZ80" s="184">
        <v>2</v>
      </c>
      <c r="EA80" s="184" t="s">
        <v>3928</v>
      </c>
      <c r="EB80" s="184" t="s">
        <v>3912</v>
      </c>
      <c r="EC80" s="181">
        <v>44673</v>
      </c>
      <c r="ED80" s="191" t="s">
        <v>3934</v>
      </c>
      <c r="EE80" s="188">
        <v>0</v>
      </c>
      <c r="EF80" s="191" t="s">
        <v>1108</v>
      </c>
      <c r="EG80" s="191" t="s">
        <v>19</v>
      </c>
      <c r="EH80" s="191">
        <v>3</v>
      </c>
      <c r="EI80" s="191" t="s">
        <v>3928</v>
      </c>
      <c r="EJ80" s="191" t="s">
        <v>1108</v>
      </c>
      <c r="EK80" s="192">
        <v>44673</v>
      </c>
      <c r="EL80" s="190" t="s">
        <v>3935</v>
      </c>
      <c r="EM80" s="180">
        <v>0</v>
      </c>
      <c r="EN80" s="184" t="s">
        <v>1108</v>
      </c>
      <c r="EO80" s="184" t="s">
        <v>19</v>
      </c>
      <c r="EP80" s="184">
        <v>3</v>
      </c>
      <c r="EQ80" s="184" t="s">
        <v>3928</v>
      </c>
      <c r="ER80" s="184" t="s">
        <v>1108</v>
      </c>
      <c r="ES80" s="181">
        <v>44673</v>
      </c>
      <c r="ET80" s="191" t="s">
        <v>3924</v>
      </c>
      <c r="EU80" s="191">
        <v>647</v>
      </c>
      <c r="EV80" s="191" t="s">
        <v>3921</v>
      </c>
      <c r="EW80" s="191" t="s">
        <v>30</v>
      </c>
      <c r="EX80" s="191">
        <v>2</v>
      </c>
      <c r="EY80" s="191" t="s">
        <v>3923</v>
      </c>
      <c r="EZ80" s="191" t="s">
        <v>3922</v>
      </c>
      <c r="FA80" s="192">
        <v>44673</v>
      </c>
      <c r="FB80" s="190" t="s">
        <v>3355</v>
      </c>
      <c r="FC80" s="184">
        <v>4</v>
      </c>
      <c r="FD80" s="184" t="s">
        <v>3329</v>
      </c>
      <c r="FE80" s="184" t="s">
        <v>30</v>
      </c>
      <c r="FF80" s="184">
        <v>2</v>
      </c>
      <c r="FG80" s="184" t="s">
        <v>3354</v>
      </c>
      <c r="FH80" s="184" t="s">
        <v>3330</v>
      </c>
      <c r="FI80" s="181">
        <v>44645</v>
      </c>
      <c r="FJ80" s="190" t="s">
        <v>9258</v>
      </c>
      <c r="FK80" s="191" t="e">
        <v>#N/A</v>
      </c>
      <c r="FL80" s="191" t="e">
        <v>#N/A</v>
      </c>
      <c r="FM80" s="191" t="e">
        <v>#N/A</v>
      </c>
      <c r="FN80" s="191" t="e">
        <v>#N/A</v>
      </c>
      <c r="FO80" s="191" t="e">
        <v>#N/A</v>
      </c>
      <c r="FP80" s="188" t="e">
        <v>#N/A</v>
      </c>
      <c r="FQ80" s="189" t="e">
        <v>#N/A</v>
      </c>
      <c r="FR80" s="190" t="s">
        <v>9259</v>
      </c>
      <c r="FS80" s="184" t="e">
        <v>#N/A</v>
      </c>
      <c r="FT80" s="184" t="e">
        <v>#N/A</v>
      </c>
      <c r="FU80" s="184" t="e">
        <v>#N/A</v>
      </c>
      <c r="FV80" s="184" t="e">
        <v>#N/A</v>
      </c>
      <c r="FW80" s="184" t="e">
        <v>#N/A</v>
      </c>
      <c r="FX80" s="184" t="e">
        <v>#N/A</v>
      </c>
      <c r="FY80" s="181" t="e">
        <v>#N/A</v>
      </c>
      <c r="FZ80" s="191" t="s">
        <v>4857</v>
      </c>
      <c r="GA80" s="191">
        <v>1</v>
      </c>
      <c r="GB80" s="191" t="s">
        <v>3966</v>
      </c>
      <c r="GC80" s="191" t="s">
        <v>30</v>
      </c>
      <c r="GD80" s="191">
        <v>2</v>
      </c>
      <c r="GE80" s="191" t="s">
        <v>14</v>
      </c>
      <c r="GF80" s="191" t="s">
        <v>14</v>
      </c>
      <c r="GG80" s="192">
        <v>44694</v>
      </c>
      <c r="GH80" s="190" t="s">
        <v>4863</v>
      </c>
      <c r="GI80" s="184">
        <v>1</v>
      </c>
      <c r="GJ80" s="184" t="s">
        <v>3966</v>
      </c>
      <c r="GK80" s="184" t="s">
        <v>30</v>
      </c>
      <c r="GL80" s="184">
        <v>2</v>
      </c>
      <c r="GM80" s="184" t="s">
        <v>14</v>
      </c>
      <c r="GN80" s="184" t="s">
        <v>14</v>
      </c>
      <c r="GO80" s="181">
        <v>44694</v>
      </c>
      <c r="GP80" s="191" t="s">
        <v>4858</v>
      </c>
      <c r="GQ80" s="191">
        <v>0</v>
      </c>
      <c r="GR80" s="191" t="s">
        <v>3966</v>
      </c>
      <c r="GS80" s="191" t="s">
        <v>30</v>
      </c>
      <c r="GT80" s="191">
        <v>2</v>
      </c>
      <c r="GU80" s="191" t="s">
        <v>14</v>
      </c>
      <c r="GV80" s="191" t="s">
        <v>14</v>
      </c>
      <c r="GW80" s="192">
        <v>44694</v>
      </c>
      <c r="GX80" s="190" t="s">
        <v>4864</v>
      </c>
      <c r="GY80" s="184">
        <v>0</v>
      </c>
      <c r="GZ80" s="184" t="s">
        <v>3966</v>
      </c>
      <c r="HA80" s="184" t="s">
        <v>30</v>
      </c>
      <c r="HB80" s="184">
        <v>2</v>
      </c>
      <c r="HC80" s="184" t="s">
        <v>14</v>
      </c>
      <c r="HD80" s="184" t="s">
        <v>14</v>
      </c>
      <c r="HE80" s="181">
        <v>44694</v>
      </c>
      <c r="HF80" s="191" t="s">
        <v>4856</v>
      </c>
      <c r="HG80" s="191">
        <v>0</v>
      </c>
      <c r="HH80" s="191" t="s">
        <v>3966</v>
      </c>
      <c r="HI80" s="191" t="s">
        <v>30</v>
      </c>
      <c r="HJ80" s="191">
        <v>2</v>
      </c>
      <c r="HK80" s="191" t="s">
        <v>14</v>
      </c>
      <c r="HL80" s="191" t="s">
        <v>14</v>
      </c>
      <c r="HM80" s="192">
        <v>44694</v>
      </c>
      <c r="HN80" s="190" t="s">
        <v>4862</v>
      </c>
      <c r="HO80" s="184">
        <v>1</v>
      </c>
      <c r="HP80" s="184" t="s">
        <v>3966</v>
      </c>
      <c r="HQ80" s="184" t="s">
        <v>30</v>
      </c>
      <c r="HR80" s="184">
        <v>2</v>
      </c>
      <c r="HS80" s="184" t="s">
        <v>14</v>
      </c>
      <c r="HT80" s="184" t="s">
        <v>14</v>
      </c>
      <c r="HU80" s="181">
        <v>44694</v>
      </c>
      <c r="HV80" s="191" t="s">
        <v>4859</v>
      </c>
      <c r="HW80" s="191">
        <v>0</v>
      </c>
      <c r="HX80" s="191" t="s">
        <v>3966</v>
      </c>
      <c r="HY80" s="191" t="s">
        <v>30</v>
      </c>
      <c r="HZ80" s="191">
        <v>2</v>
      </c>
      <c r="IA80" s="191" t="s">
        <v>14</v>
      </c>
      <c r="IB80" s="191" t="s">
        <v>14</v>
      </c>
      <c r="IC80" s="192">
        <v>44694</v>
      </c>
      <c r="ID80" s="190" t="s">
        <v>4861</v>
      </c>
      <c r="IE80" s="184">
        <v>1</v>
      </c>
      <c r="IF80" s="184" t="s">
        <v>3966</v>
      </c>
      <c r="IG80" s="184" t="s">
        <v>30</v>
      </c>
      <c r="IH80" s="184">
        <v>2</v>
      </c>
      <c r="II80" s="184" t="s">
        <v>14</v>
      </c>
      <c r="IJ80" s="184" t="s">
        <v>14</v>
      </c>
      <c r="IK80" s="181">
        <v>44694</v>
      </c>
      <c r="IL80" s="191" t="s">
        <v>4860</v>
      </c>
      <c r="IM80" s="191">
        <v>3</v>
      </c>
      <c r="IN80" s="191" t="s">
        <v>3966</v>
      </c>
      <c r="IO80" s="191" t="s">
        <v>30</v>
      </c>
      <c r="IP80" s="191">
        <v>2</v>
      </c>
      <c r="IQ80" s="191" t="s">
        <v>14</v>
      </c>
      <c r="IR80" s="191" t="s">
        <v>14</v>
      </c>
      <c r="IS80" s="192">
        <v>44694</v>
      </c>
    </row>
    <row r="81" spans="1:253" s="285" customFormat="1" ht="13" customHeight="1" x14ac:dyDescent="0.25">
      <c r="A81" s="285" t="s">
        <v>419</v>
      </c>
      <c r="B81" s="285" t="s">
        <v>8646</v>
      </c>
      <c r="C81" s="285" t="s">
        <v>420</v>
      </c>
      <c r="D81" s="285" t="s">
        <v>421</v>
      </c>
      <c r="E81" s="285" t="s">
        <v>8241</v>
      </c>
      <c r="F81" s="285" t="s">
        <v>2290</v>
      </c>
      <c r="G81" s="179">
        <v>4164000</v>
      </c>
      <c r="H81" s="180" t="s">
        <v>2287</v>
      </c>
      <c r="I81" s="180" t="s">
        <v>30</v>
      </c>
      <c r="J81" s="180">
        <v>2</v>
      </c>
      <c r="K81" s="180" t="s">
        <v>2289</v>
      </c>
      <c r="L81" s="180" t="s">
        <v>2288</v>
      </c>
      <c r="M81" s="181">
        <v>44419</v>
      </c>
      <c r="N81" s="190" t="s">
        <v>427</v>
      </c>
      <c r="O81" s="182">
        <v>75</v>
      </c>
      <c r="P81" s="182" t="s">
        <v>425</v>
      </c>
      <c r="Q81" s="182" t="s">
        <v>30</v>
      </c>
      <c r="R81" s="182">
        <v>2</v>
      </c>
      <c r="S81" s="182" t="s">
        <v>426</v>
      </c>
      <c r="T81" s="182">
        <v>0</v>
      </c>
      <c r="U81" s="183">
        <v>43510</v>
      </c>
      <c r="V81" s="190" t="s">
        <v>2294</v>
      </c>
      <c r="W81" s="180">
        <v>95000</v>
      </c>
      <c r="X81" s="180" t="s">
        <v>2291</v>
      </c>
      <c r="Y81" s="180" t="s">
        <v>30</v>
      </c>
      <c r="Z81" s="180">
        <v>2</v>
      </c>
      <c r="AA81" s="180" t="s">
        <v>2293</v>
      </c>
      <c r="AB81" s="180" t="s">
        <v>2292</v>
      </c>
      <c r="AC81" s="181">
        <v>44419</v>
      </c>
      <c r="AD81" s="190" t="s">
        <v>2298</v>
      </c>
      <c r="AE81" s="188">
        <v>85000</v>
      </c>
      <c r="AF81" s="188" t="s">
        <v>2295</v>
      </c>
      <c r="AG81" s="188" t="s">
        <v>30</v>
      </c>
      <c r="AH81" s="188">
        <v>2</v>
      </c>
      <c r="AI81" s="188" t="s">
        <v>2297</v>
      </c>
      <c r="AJ81" s="188" t="s">
        <v>2296</v>
      </c>
      <c r="AK81" s="189">
        <v>44419</v>
      </c>
      <c r="AL81" s="190" t="s">
        <v>2299</v>
      </c>
      <c r="AM81" s="180">
        <v>85000</v>
      </c>
      <c r="AN81" s="180" t="s">
        <v>2295</v>
      </c>
      <c r="AO81" s="180" t="s">
        <v>30</v>
      </c>
      <c r="AP81" s="180">
        <v>2</v>
      </c>
      <c r="AQ81" s="180" t="s">
        <v>2297</v>
      </c>
      <c r="AR81" s="180" t="s">
        <v>2296</v>
      </c>
      <c r="AS81" s="181">
        <v>44419</v>
      </c>
      <c r="AT81" s="191" t="s">
        <v>1003</v>
      </c>
      <c r="AU81" s="188">
        <v>0</v>
      </c>
      <c r="AV81" s="188">
        <v>0</v>
      </c>
      <c r="AW81" s="188" t="s">
        <v>61</v>
      </c>
      <c r="AX81" s="188">
        <v>1</v>
      </c>
      <c r="AY81" s="188">
        <v>0</v>
      </c>
      <c r="AZ81" s="188" t="s">
        <v>14</v>
      </c>
      <c r="BA81" s="189">
        <v>43644</v>
      </c>
      <c r="BB81" s="190" t="s">
        <v>424</v>
      </c>
      <c r="BC81" s="180" t="s">
        <v>14</v>
      </c>
      <c r="BD81" s="180">
        <v>0</v>
      </c>
      <c r="BE81" s="180" t="s">
        <v>30</v>
      </c>
      <c r="BF81" s="180">
        <v>2</v>
      </c>
      <c r="BG81" s="180">
        <v>0</v>
      </c>
      <c r="BH81" s="180">
        <v>0</v>
      </c>
      <c r="BI81" s="181">
        <v>43510</v>
      </c>
      <c r="BJ81" s="191" t="s">
        <v>2307</v>
      </c>
      <c r="BK81" s="191">
        <v>0</v>
      </c>
      <c r="BL81" s="191" t="s">
        <v>2304</v>
      </c>
      <c r="BM81" s="191" t="s">
        <v>30</v>
      </c>
      <c r="BN81" s="191">
        <v>2</v>
      </c>
      <c r="BO81" s="191" t="s">
        <v>2306</v>
      </c>
      <c r="BP81" s="188" t="s">
        <v>2305</v>
      </c>
      <c r="BQ81" s="192">
        <v>44419</v>
      </c>
      <c r="BR81" s="190" t="s">
        <v>1001</v>
      </c>
      <c r="BS81" s="184">
        <v>0</v>
      </c>
      <c r="BT81" s="184" t="s">
        <v>14</v>
      </c>
      <c r="BU81" s="184" t="s">
        <v>61</v>
      </c>
      <c r="BV81" s="184">
        <v>1</v>
      </c>
      <c r="BW81" s="184">
        <v>0</v>
      </c>
      <c r="BX81" s="184" t="s">
        <v>14</v>
      </c>
      <c r="BY81" s="181">
        <v>43644</v>
      </c>
      <c r="BZ81" s="191" t="s">
        <v>1002</v>
      </c>
      <c r="CA81" s="191">
        <v>0</v>
      </c>
      <c r="CB81" s="191" t="s">
        <v>14</v>
      </c>
      <c r="CC81" s="191" t="s">
        <v>61</v>
      </c>
      <c r="CD81" s="191">
        <v>1</v>
      </c>
      <c r="CE81" s="191">
        <v>0</v>
      </c>
      <c r="CF81" s="191" t="s">
        <v>14</v>
      </c>
      <c r="CG81" s="192">
        <v>43644</v>
      </c>
      <c r="CH81" s="190" t="s">
        <v>9260</v>
      </c>
      <c r="CI81" s="191" t="e">
        <v>#N/A</v>
      </c>
      <c r="CJ81" s="191" t="e">
        <v>#N/A</v>
      </c>
      <c r="CK81" s="191" t="e">
        <v>#N/A</v>
      </c>
      <c r="CL81" s="191" t="e">
        <v>#N/A</v>
      </c>
      <c r="CM81" s="191" t="e">
        <v>#N/A</v>
      </c>
      <c r="CN81" s="191" t="e">
        <v>#N/A</v>
      </c>
      <c r="CO81" s="193" t="e">
        <v>#N/A</v>
      </c>
      <c r="CP81" s="191" t="s">
        <v>423</v>
      </c>
      <c r="CQ81" s="184" t="s">
        <v>14</v>
      </c>
      <c r="CR81" s="184">
        <v>0</v>
      </c>
      <c r="CS81" s="184" t="s">
        <v>30</v>
      </c>
      <c r="CT81" s="184">
        <v>2</v>
      </c>
      <c r="CU81" s="184">
        <v>0</v>
      </c>
      <c r="CV81" s="184">
        <v>0</v>
      </c>
      <c r="CW81" s="181">
        <v>43510</v>
      </c>
      <c r="CX81" s="191" t="s">
        <v>2312</v>
      </c>
      <c r="CY81" s="188">
        <v>85000</v>
      </c>
      <c r="CZ81" s="188" t="s">
        <v>2291</v>
      </c>
      <c r="DA81" s="188" t="s">
        <v>30</v>
      </c>
      <c r="DB81" s="188">
        <v>2</v>
      </c>
      <c r="DC81" s="188" t="s">
        <v>2311</v>
      </c>
      <c r="DD81" s="188" t="s">
        <v>2310</v>
      </c>
      <c r="DE81" s="194">
        <v>44419</v>
      </c>
      <c r="DF81" s="190" t="s">
        <v>2314</v>
      </c>
      <c r="DG81" s="180">
        <v>11000</v>
      </c>
      <c r="DH81" s="184" t="s">
        <v>2291</v>
      </c>
      <c r="DI81" s="184" t="s">
        <v>30</v>
      </c>
      <c r="DJ81" s="184">
        <v>2</v>
      </c>
      <c r="DK81" s="184" t="s">
        <v>2311</v>
      </c>
      <c r="DL81" s="184" t="s">
        <v>2310</v>
      </c>
      <c r="DM81" s="181">
        <v>44419</v>
      </c>
      <c r="DN81" s="191" t="s">
        <v>2315</v>
      </c>
      <c r="DO81" s="188">
        <v>0</v>
      </c>
      <c r="DP81" s="191" t="s">
        <v>2291</v>
      </c>
      <c r="DQ81" s="191" t="s">
        <v>30</v>
      </c>
      <c r="DR81" s="191">
        <v>2</v>
      </c>
      <c r="DS81" s="191" t="s">
        <v>2311</v>
      </c>
      <c r="DT81" s="191" t="s">
        <v>2310</v>
      </c>
      <c r="DU81" s="192">
        <v>44419</v>
      </c>
      <c r="DV81" s="190" t="s">
        <v>2313</v>
      </c>
      <c r="DW81" s="180">
        <v>85000</v>
      </c>
      <c r="DX81" s="184" t="s">
        <v>2291</v>
      </c>
      <c r="DY81" s="184" t="s">
        <v>30</v>
      </c>
      <c r="DZ81" s="184">
        <v>2</v>
      </c>
      <c r="EA81" s="184" t="s">
        <v>2311</v>
      </c>
      <c r="EB81" s="184" t="s">
        <v>2310</v>
      </c>
      <c r="EC81" s="181">
        <v>44419</v>
      </c>
      <c r="ED81" s="191" t="s">
        <v>2316</v>
      </c>
      <c r="EE81" s="188">
        <v>0</v>
      </c>
      <c r="EF81" s="191" t="s">
        <v>2291</v>
      </c>
      <c r="EG81" s="191" t="s">
        <v>30</v>
      </c>
      <c r="EH81" s="191">
        <v>2</v>
      </c>
      <c r="EI81" s="191" t="s">
        <v>2311</v>
      </c>
      <c r="EJ81" s="191" t="s">
        <v>2310</v>
      </c>
      <c r="EK81" s="192">
        <v>44419</v>
      </c>
      <c r="EL81" s="190" t="s">
        <v>2317</v>
      </c>
      <c r="EM81" s="180">
        <v>0</v>
      </c>
      <c r="EN81" s="184" t="s">
        <v>2291</v>
      </c>
      <c r="EO81" s="184" t="s">
        <v>30</v>
      </c>
      <c r="EP81" s="184">
        <v>2</v>
      </c>
      <c r="EQ81" s="184" t="s">
        <v>2311</v>
      </c>
      <c r="ER81" s="184" t="s">
        <v>2310</v>
      </c>
      <c r="ES81" s="181">
        <v>44419</v>
      </c>
      <c r="ET81" s="191" t="s">
        <v>2303</v>
      </c>
      <c r="EU81" s="191">
        <v>3</v>
      </c>
      <c r="EV81" s="191" t="s">
        <v>2300</v>
      </c>
      <c r="EW81" s="191" t="s">
        <v>30</v>
      </c>
      <c r="EX81" s="191">
        <v>2</v>
      </c>
      <c r="EY81" s="191" t="s">
        <v>2302</v>
      </c>
      <c r="EZ81" s="191" t="s">
        <v>2301</v>
      </c>
      <c r="FA81" s="192">
        <v>44419</v>
      </c>
      <c r="FB81" s="190" t="s">
        <v>422</v>
      </c>
      <c r="FC81" s="184">
        <v>2</v>
      </c>
      <c r="FD81" s="184">
        <v>0</v>
      </c>
      <c r="FE81" s="184" t="s">
        <v>30</v>
      </c>
      <c r="FF81" s="184">
        <v>2</v>
      </c>
      <c r="FG81" s="184" t="s">
        <v>387</v>
      </c>
      <c r="FH81" s="184">
        <v>0</v>
      </c>
      <c r="FI81" s="181">
        <v>43510</v>
      </c>
      <c r="FJ81" s="190" t="s">
        <v>428</v>
      </c>
      <c r="FK81" s="191" t="s">
        <v>14</v>
      </c>
      <c r="FL81" s="191">
        <v>0</v>
      </c>
      <c r="FM81" s="191" t="s">
        <v>30</v>
      </c>
      <c r="FN81" s="191">
        <v>2</v>
      </c>
      <c r="FO81" s="191">
        <v>0</v>
      </c>
      <c r="FP81" s="188">
        <v>0</v>
      </c>
      <c r="FQ81" s="189">
        <v>43510</v>
      </c>
      <c r="FR81" s="190" t="s">
        <v>429</v>
      </c>
      <c r="FS81" s="184" t="s">
        <v>14</v>
      </c>
      <c r="FT81" s="184">
        <v>0</v>
      </c>
      <c r="FU81" s="184" t="s">
        <v>30</v>
      </c>
      <c r="FV81" s="184">
        <v>2</v>
      </c>
      <c r="FW81" s="184">
        <v>0</v>
      </c>
      <c r="FX81" s="184">
        <v>0</v>
      </c>
      <c r="FY81" s="181">
        <v>43510</v>
      </c>
      <c r="FZ81" s="191" t="s">
        <v>5246</v>
      </c>
      <c r="GA81" s="191">
        <v>0</v>
      </c>
      <c r="GB81" s="191" t="s">
        <v>3966</v>
      </c>
      <c r="GC81" s="191" t="s">
        <v>30</v>
      </c>
      <c r="GD81" s="191">
        <v>2</v>
      </c>
      <c r="GE81" s="191" t="s">
        <v>14</v>
      </c>
      <c r="GF81" s="191" t="s">
        <v>14</v>
      </c>
      <c r="GG81" s="192">
        <v>44696</v>
      </c>
      <c r="GH81" s="190" t="s">
        <v>5252</v>
      </c>
      <c r="GI81" s="184">
        <v>0</v>
      </c>
      <c r="GJ81" s="184" t="s">
        <v>3966</v>
      </c>
      <c r="GK81" s="184" t="s">
        <v>30</v>
      </c>
      <c r="GL81" s="184">
        <v>2</v>
      </c>
      <c r="GM81" s="184" t="s">
        <v>14</v>
      </c>
      <c r="GN81" s="184" t="s">
        <v>14</v>
      </c>
      <c r="GO81" s="181">
        <v>44696</v>
      </c>
      <c r="GP81" s="191" t="s">
        <v>5247</v>
      </c>
      <c r="GQ81" s="191">
        <v>0</v>
      </c>
      <c r="GR81" s="191" t="s">
        <v>3966</v>
      </c>
      <c r="GS81" s="191" t="s">
        <v>30</v>
      </c>
      <c r="GT81" s="191">
        <v>2</v>
      </c>
      <c r="GU81" s="191" t="s">
        <v>14</v>
      </c>
      <c r="GV81" s="191" t="s">
        <v>14</v>
      </c>
      <c r="GW81" s="192">
        <v>44696</v>
      </c>
      <c r="GX81" s="190" t="s">
        <v>5253</v>
      </c>
      <c r="GY81" s="184">
        <v>0</v>
      </c>
      <c r="GZ81" s="184" t="s">
        <v>3966</v>
      </c>
      <c r="HA81" s="184" t="s">
        <v>30</v>
      </c>
      <c r="HB81" s="184">
        <v>2</v>
      </c>
      <c r="HC81" s="184" t="s">
        <v>14</v>
      </c>
      <c r="HD81" s="184" t="s">
        <v>14</v>
      </c>
      <c r="HE81" s="181">
        <v>44696</v>
      </c>
      <c r="HF81" s="191" t="s">
        <v>5245</v>
      </c>
      <c r="HG81" s="191">
        <v>0</v>
      </c>
      <c r="HH81" s="191" t="s">
        <v>3966</v>
      </c>
      <c r="HI81" s="191" t="s">
        <v>30</v>
      </c>
      <c r="HJ81" s="191">
        <v>2</v>
      </c>
      <c r="HK81" s="191" t="s">
        <v>14</v>
      </c>
      <c r="HL81" s="191" t="s">
        <v>14</v>
      </c>
      <c r="HM81" s="192">
        <v>44696</v>
      </c>
      <c r="HN81" s="190" t="s">
        <v>5251</v>
      </c>
      <c r="HO81" s="184">
        <v>0</v>
      </c>
      <c r="HP81" s="184" t="s">
        <v>3966</v>
      </c>
      <c r="HQ81" s="184" t="s">
        <v>30</v>
      </c>
      <c r="HR81" s="184">
        <v>2</v>
      </c>
      <c r="HS81" s="184" t="s">
        <v>14</v>
      </c>
      <c r="HT81" s="184" t="s">
        <v>14</v>
      </c>
      <c r="HU81" s="181">
        <v>44696</v>
      </c>
      <c r="HV81" s="191" t="s">
        <v>5248</v>
      </c>
      <c r="HW81" s="191">
        <v>0</v>
      </c>
      <c r="HX81" s="191" t="s">
        <v>3966</v>
      </c>
      <c r="HY81" s="191" t="s">
        <v>30</v>
      </c>
      <c r="HZ81" s="191">
        <v>2</v>
      </c>
      <c r="IA81" s="191" t="s">
        <v>14</v>
      </c>
      <c r="IB81" s="191" t="s">
        <v>14</v>
      </c>
      <c r="IC81" s="192">
        <v>44696</v>
      </c>
      <c r="ID81" s="190" t="s">
        <v>5250</v>
      </c>
      <c r="IE81" s="184">
        <v>2</v>
      </c>
      <c r="IF81" s="184" t="s">
        <v>3966</v>
      </c>
      <c r="IG81" s="184" t="s">
        <v>30</v>
      </c>
      <c r="IH81" s="184">
        <v>2</v>
      </c>
      <c r="II81" s="184" t="s">
        <v>14</v>
      </c>
      <c r="IJ81" s="184" t="s">
        <v>14</v>
      </c>
      <c r="IK81" s="181">
        <v>44696</v>
      </c>
      <c r="IL81" s="191" t="s">
        <v>5249</v>
      </c>
      <c r="IM81" s="191">
        <v>0</v>
      </c>
      <c r="IN81" s="191" t="s">
        <v>3966</v>
      </c>
      <c r="IO81" s="191" t="s">
        <v>30</v>
      </c>
      <c r="IP81" s="191">
        <v>2</v>
      </c>
      <c r="IQ81" s="191" t="s">
        <v>14</v>
      </c>
      <c r="IR81" s="191" t="s">
        <v>14</v>
      </c>
      <c r="IS81" s="192">
        <v>44696</v>
      </c>
    </row>
    <row r="82" spans="1:253" s="285" customFormat="1" ht="13" customHeight="1" x14ac:dyDescent="0.25">
      <c r="A82" s="285" t="s">
        <v>1620</v>
      </c>
      <c r="B82" s="285" t="s">
        <v>8696</v>
      </c>
      <c r="C82" s="285" t="s">
        <v>1621</v>
      </c>
      <c r="D82" s="285" t="s">
        <v>421</v>
      </c>
      <c r="E82" s="285" t="s">
        <v>8241</v>
      </c>
      <c r="F82" s="285" t="s">
        <v>2318</v>
      </c>
      <c r="G82" s="179">
        <v>4164000</v>
      </c>
      <c r="H82" s="180" t="s">
        <v>2287</v>
      </c>
      <c r="I82" s="180" t="s">
        <v>30</v>
      </c>
      <c r="J82" s="180">
        <v>2</v>
      </c>
      <c r="K82" s="180" t="s">
        <v>2289</v>
      </c>
      <c r="L82" s="180" t="s">
        <v>2288</v>
      </c>
      <c r="M82" s="181">
        <v>44419</v>
      </c>
      <c r="N82" s="190" t="s">
        <v>1642</v>
      </c>
      <c r="O82" s="182">
        <v>1030700</v>
      </c>
      <c r="P82" s="182" t="s">
        <v>1639</v>
      </c>
      <c r="Q82" s="182" t="s">
        <v>30</v>
      </c>
      <c r="R82" s="182">
        <v>2</v>
      </c>
      <c r="S82" s="182" t="s">
        <v>1641</v>
      </c>
      <c r="T82" s="182" t="s">
        <v>1640</v>
      </c>
      <c r="U82" s="183">
        <v>44102</v>
      </c>
      <c r="V82" s="190" t="s">
        <v>2319</v>
      </c>
      <c r="W82" s="180">
        <v>4164000</v>
      </c>
      <c r="X82" s="180" t="s">
        <v>2287</v>
      </c>
      <c r="Y82" s="180" t="s">
        <v>30</v>
      </c>
      <c r="Z82" s="180">
        <v>2</v>
      </c>
      <c r="AA82" s="180" t="s">
        <v>2289</v>
      </c>
      <c r="AB82" s="180" t="s">
        <v>2288</v>
      </c>
      <c r="AC82" s="181">
        <v>44419</v>
      </c>
      <c r="AD82" s="190" t="s">
        <v>2321</v>
      </c>
      <c r="AE82" s="188">
        <v>4532000</v>
      </c>
      <c r="AF82" s="188" t="s">
        <v>2287</v>
      </c>
      <c r="AG82" s="188" t="s">
        <v>30</v>
      </c>
      <c r="AH82" s="188">
        <v>2</v>
      </c>
      <c r="AI82" s="188" t="s">
        <v>2320</v>
      </c>
      <c r="AJ82" s="188" t="s">
        <v>2288</v>
      </c>
      <c r="AK82" s="189">
        <v>44419</v>
      </c>
      <c r="AL82" s="190" t="s">
        <v>1632</v>
      </c>
      <c r="AM82" s="180" t="s">
        <v>14</v>
      </c>
      <c r="AN82" s="180" t="s">
        <v>1629</v>
      </c>
      <c r="AO82" s="180" t="s">
        <v>14</v>
      </c>
      <c r="AP82" s="180" t="s">
        <v>14</v>
      </c>
      <c r="AQ82" s="180" t="s">
        <v>1631</v>
      </c>
      <c r="AR82" s="180" t="s">
        <v>1630</v>
      </c>
      <c r="AS82" s="181">
        <v>44069</v>
      </c>
      <c r="AT82" s="191" t="s">
        <v>1628</v>
      </c>
      <c r="AU82" s="188" t="s">
        <v>14</v>
      </c>
      <c r="AV82" s="188" t="s">
        <v>14</v>
      </c>
      <c r="AW82" s="188" t="s">
        <v>14</v>
      </c>
      <c r="AX82" s="188" t="s">
        <v>14</v>
      </c>
      <c r="AY82" s="188" t="s">
        <v>14</v>
      </c>
      <c r="AZ82" s="188" t="s">
        <v>14</v>
      </c>
      <c r="BA82" s="189">
        <v>44069</v>
      </c>
      <c r="BB82" s="190" t="s">
        <v>1627</v>
      </c>
      <c r="BC82" s="180" t="s">
        <v>14</v>
      </c>
      <c r="BD82" s="180" t="s">
        <v>14</v>
      </c>
      <c r="BE82" s="180" t="s">
        <v>14</v>
      </c>
      <c r="BF82" s="180" t="s">
        <v>14</v>
      </c>
      <c r="BG82" s="180" t="s">
        <v>14</v>
      </c>
      <c r="BH82" s="180" t="s">
        <v>14</v>
      </c>
      <c r="BI82" s="181">
        <v>44069</v>
      </c>
      <c r="BJ82" s="191" t="s">
        <v>2309</v>
      </c>
      <c r="BK82" s="191">
        <v>0</v>
      </c>
      <c r="BL82" s="191" t="s">
        <v>2304</v>
      </c>
      <c r="BM82" s="191" t="s">
        <v>30</v>
      </c>
      <c r="BN82" s="191">
        <v>2</v>
      </c>
      <c r="BO82" s="191" t="s">
        <v>2306</v>
      </c>
      <c r="BP82" s="188" t="s">
        <v>2305</v>
      </c>
      <c r="BQ82" s="192">
        <v>44419</v>
      </c>
      <c r="BR82" s="190" t="s">
        <v>1622</v>
      </c>
      <c r="BS82" s="184" t="s">
        <v>14</v>
      </c>
      <c r="BT82" s="184" t="s">
        <v>14</v>
      </c>
      <c r="BU82" s="184" t="s">
        <v>14</v>
      </c>
      <c r="BV82" s="184" t="s">
        <v>14</v>
      </c>
      <c r="BW82" s="184" t="s">
        <v>14</v>
      </c>
      <c r="BX82" s="184" t="s">
        <v>14</v>
      </c>
      <c r="BY82" s="181">
        <v>44069</v>
      </c>
      <c r="BZ82" s="191" t="s">
        <v>1623</v>
      </c>
      <c r="CA82" s="191" t="s">
        <v>14</v>
      </c>
      <c r="CB82" s="191" t="s">
        <v>14</v>
      </c>
      <c r="CC82" s="191" t="s">
        <v>14</v>
      </c>
      <c r="CD82" s="191" t="s">
        <v>14</v>
      </c>
      <c r="CE82" s="191" t="s">
        <v>14</v>
      </c>
      <c r="CF82" s="191" t="s">
        <v>14</v>
      </c>
      <c r="CG82" s="192">
        <v>44069</v>
      </c>
      <c r="CH82" s="190" t="s">
        <v>9261</v>
      </c>
      <c r="CI82" s="191" t="e">
        <v>#N/A</v>
      </c>
      <c r="CJ82" s="191" t="e">
        <v>#N/A</v>
      </c>
      <c r="CK82" s="191" t="e">
        <v>#N/A</v>
      </c>
      <c r="CL82" s="191" t="e">
        <v>#N/A</v>
      </c>
      <c r="CM82" s="191" t="e">
        <v>#N/A</v>
      </c>
      <c r="CN82" s="191" t="e">
        <v>#N/A</v>
      </c>
      <c r="CO82" s="193" t="e">
        <v>#N/A</v>
      </c>
      <c r="CP82" s="191" t="s">
        <v>1626</v>
      </c>
      <c r="CQ82" s="184" t="s">
        <v>14</v>
      </c>
      <c r="CR82" s="184" t="s">
        <v>14</v>
      </c>
      <c r="CS82" s="184" t="s">
        <v>14</v>
      </c>
      <c r="CT82" s="184" t="s">
        <v>14</v>
      </c>
      <c r="CU82" s="184" t="s">
        <v>14</v>
      </c>
      <c r="CV82" s="184" t="s">
        <v>14</v>
      </c>
      <c r="CW82" s="181">
        <v>44069</v>
      </c>
      <c r="CX82" s="191" t="s">
        <v>2322</v>
      </c>
      <c r="CY82" s="188">
        <v>476000</v>
      </c>
      <c r="CZ82" s="188" t="s">
        <v>2287</v>
      </c>
      <c r="DA82" s="188" t="s">
        <v>30</v>
      </c>
      <c r="DB82" s="188">
        <v>2</v>
      </c>
      <c r="DC82" s="188" t="s">
        <v>1924</v>
      </c>
      <c r="DD82" s="188" t="s">
        <v>2288</v>
      </c>
      <c r="DE82" s="194">
        <v>44419</v>
      </c>
      <c r="DF82" s="190" t="s">
        <v>2336</v>
      </c>
      <c r="DG82" s="180">
        <v>2632000</v>
      </c>
      <c r="DH82" s="184" t="s">
        <v>2287</v>
      </c>
      <c r="DI82" s="184" t="s">
        <v>30</v>
      </c>
      <c r="DJ82" s="184">
        <v>2</v>
      </c>
      <c r="DK82" s="184" t="s">
        <v>1924</v>
      </c>
      <c r="DL82" s="184" t="s">
        <v>2288</v>
      </c>
      <c r="DM82" s="181">
        <v>44419</v>
      </c>
      <c r="DN82" s="191" t="s">
        <v>2337</v>
      </c>
      <c r="DO82" s="188">
        <v>1036000</v>
      </c>
      <c r="DP82" s="191" t="s">
        <v>2287</v>
      </c>
      <c r="DQ82" s="191" t="s">
        <v>30</v>
      </c>
      <c r="DR82" s="191">
        <v>2</v>
      </c>
      <c r="DS82" s="191" t="s">
        <v>1924</v>
      </c>
      <c r="DT82" s="191" t="s">
        <v>2288</v>
      </c>
      <c r="DU82" s="192">
        <v>44419</v>
      </c>
      <c r="DV82" s="190" t="s">
        <v>2338</v>
      </c>
      <c r="DW82" s="180">
        <v>476000</v>
      </c>
      <c r="DX82" s="184" t="s">
        <v>2287</v>
      </c>
      <c r="DY82" s="184" t="s">
        <v>30</v>
      </c>
      <c r="DZ82" s="184">
        <v>2</v>
      </c>
      <c r="EA82" s="184" t="s">
        <v>1924</v>
      </c>
      <c r="EB82" s="184" t="s">
        <v>2288</v>
      </c>
      <c r="EC82" s="181">
        <v>44419</v>
      </c>
      <c r="ED82" s="191" t="s">
        <v>2339</v>
      </c>
      <c r="EE82" s="188">
        <v>0</v>
      </c>
      <c r="EF82" s="191" t="s">
        <v>2287</v>
      </c>
      <c r="EG82" s="191" t="s">
        <v>30</v>
      </c>
      <c r="EH82" s="191">
        <v>2</v>
      </c>
      <c r="EI82" s="191" t="s">
        <v>1924</v>
      </c>
      <c r="EJ82" s="191" t="s">
        <v>2288</v>
      </c>
      <c r="EK82" s="192">
        <v>44419</v>
      </c>
      <c r="EL82" s="190" t="s">
        <v>1925</v>
      </c>
      <c r="EM82" s="180">
        <v>0</v>
      </c>
      <c r="EN82" s="184" t="s">
        <v>1922</v>
      </c>
      <c r="EO82" s="184" t="s">
        <v>30</v>
      </c>
      <c r="EP82" s="184">
        <v>2</v>
      </c>
      <c r="EQ82" s="184" t="s">
        <v>1924</v>
      </c>
      <c r="ER82" s="184" t="s">
        <v>1923</v>
      </c>
      <c r="ES82" s="181">
        <v>44238</v>
      </c>
      <c r="ET82" s="191" t="s">
        <v>2308</v>
      </c>
      <c r="EU82" s="191">
        <v>3</v>
      </c>
      <c r="EV82" s="191" t="s">
        <v>2300</v>
      </c>
      <c r="EW82" s="191" t="s">
        <v>30</v>
      </c>
      <c r="EX82" s="191">
        <v>2</v>
      </c>
      <c r="EY82" s="191" t="s">
        <v>2302</v>
      </c>
      <c r="EZ82" s="191" t="s">
        <v>2301</v>
      </c>
      <c r="FA82" s="192">
        <v>44419</v>
      </c>
      <c r="FB82" s="190" t="s">
        <v>1625</v>
      </c>
      <c r="FC82" s="184">
        <v>3</v>
      </c>
      <c r="FD82" s="184" t="s">
        <v>14</v>
      </c>
      <c r="FE82" s="184" t="s">
        <v>14</v>
      </c>
      <c r="FF82" s="184" t="s">
        <v>14</v>
      </c>
      <c r="FG82" s="184" t="s">
        <v>1624</v>
      </c>
      <c r="FH82" s="184" t="s">
        <v>14</v>
      </c>
      <c r="FI82" s="181">
        <v>44069</v>
      </c>
      <c r="FJ82" s="190" t="s">
        <v>1633</v>
      </c>
      <c r="FK82" s="191" t="s">
        <v>14</v>
      </c>
      <c r="FL82" s="191" t="s">
        <v>14</v>
      </c>
      <c r="FM82" s="191" t="s">
        <v>14</v>
      </c>
      <c r="FN82" s="191" t="s">
        <v>14</v>
      </c>
      <c r="FO82" s="191" t="s">
        <v>14</v>
      </c>
      <c r="FP82" s="188" t="s">
        <v>14</v>
      </c>
      <c r="FQ82" s="189">
        <v>44069</v>
      </c>
      <c r="FR82" s="190" t="s">
        <v>1634</v>
      </c>
      <c r="FS82" s="184" t="s">
        <v>14</v>
      </c>
      <c r="FT82" s="184" t="s">
        <v>14</v>
      </c>
      <c r="FU82" s="184" t="s">
        <v>14</v>
      </c>
      <c r="FV82" s="184" t="s">
        <v>14</v>
      </c>
      <c r="FW82" s="184" t="s">
        <v>14</v>
      </c>
      <c r="FX82" s="184" t="s">
        <v>14</v>
      </c>
      <c r="FY82" s="181">
        <v>44069</v>
      </c>
      <c r="FZ82" s="191" t="s">
        <v>5255</v>
      </c>
      <c r="GA82" s="191">
        <v>0</v>
      </c>
      <c r="GB82" s="191" t="s">
        <v>3966</v>
      </c>
      <c r="GC82" s="191" t="s">
        <v>30</v>
      </c>
      <c r="GD82" s="191">
        <v>2</v>
      </c>
      <c r="GE82" s="191" t="s">
        <v>14</v>
      </c>
      <c r="GF82" s="191" t="s">
        <v>14</v>
      </c>
      <c r="GG82" s="192">
        <v>44696</v>
      </c>
      <c r="GH82" s="190" t="s">
        <v>5261</v>
      </c>
      <c r="GI82" s="184">
        <v>0</v>
      </c>
      <c r="GJ82" s="184" t="s">
        <v>3966</v>
      </c>
      <c r="GK82" s="184" t="s">
        <v>30</v>
      </c>
      <c r="GL82" s="184">
        <v>2</v>
      </c>
      <c r="GM82" s="184" t="s">
        <v>14</v>
      </c>
      <c r="GN82" s="184" t="s">
        <v>14</v>
      </c>
      <c r="GO82" s="181">
        <v>44696</v>
      </c>
      <c r="GP82" s="191" t="s">
        <v>5256</v>
      </c>
      <c r="GQ82" s="191">
        <v>0</v>
      </c>
      <c r="GR82" s="191" t="s">
        <v>3966</v>
      </c>
      <c r="GS82" s="191" t="s">
        <v>30</v>
      </c>
      <c r="GT82" s="191">
        <v>2</v>
      </c>
      <c r="GU82" s="191" t="s">
        <v>14</v>
      </c>
      <c r="GV82" s="191" t="s">
        <v>14</v>
      </c>
      <c r="GW82" s="192">
        <v>44696</v>
      </c>
      <c r="GX82" s="190" t="s">
        <v>5262</v>
      </c>
      <c r="GY82" s="184">
        <v>0</v>
      </c>
      <c r="GZ82" s="184" t="s">
        <v>3966</v>
      </c>
      <c r="HA82" s="184" t="s">
        <v>30</v>
      </c>
      <c r="HB82" s="184">
        <v>2</v>
      </c>
      <c r="HC82" s="184" t="s">
        <v>14</v>
      </c>
      <c r="HD82" s="184" t="s">
        <v>14</v>
      </c>
      <c r="HE82" s="181">
        <v>44696</v>
      </c>
      <c r="HF82" s="191" t="s">
        <v>5254</v>
      </c>
      <c r="HG82" s="191">
        <v>0</v>
      </c>
      <c r="HH82" s="191" t="s">
        <v>3966</v>
      </c>
      <c r="HI82" s="191" t="s">
        <v>30</v>
      </c>
      <c r="HJ82" s="191">
        <v>2</v>
      </c>
      <c r="HK82" s="191" t="s">
        <v>14</v>
      </c>
      <c r="HL82" s="191" t="s">
        <v>14</v>
      </c>
      <c r="HM82" s="192">
        <v>44696</v>
      </c>
      <c r="HN82" s="190" t="s">
        <v>5260</v>
      </c>
      <c r="HO82" s="184">
        <v>0</v>
      </c>
      <c r="HP82" s="184" t="s">
        <v>3966</v>
      </c>
      <c r="HQ82" s="184" t="s">
        <v>30</v>
      </c>
      <c r="HR82" s="184">
        <v>2</v>
      </c>
      <c r="HS82" s="184" t="s">
        <v>14</v>
      </c>
      <c r="HT82" s="184" t="s">
        <v>14</v>
      </c>
      <c r="HU82" s="181">
        <v>44696</v>
      </c>
      <c r="HV82" s="191" t="s">
        <v>5257</v>
      </c>
      <c r="HW82" s="191">
        <v>0</v>
      </c>
      <c r="HX82" s="191" t="s">
        <v>3966</v>
      </c>
      <c r="HY82" s="191" t="s">
        <v>30</v>
      </c>
      <c r="HZ82" s="191">
        <v>2</v>
      </c>
      <c r="IA82" s="191" t="s">
        <v>14</v>
      </c>
      <c r="IB82" s="191" t="s">
        <v>14</v>
      </c>
      <c r="IC82" s="192">
        <v>44696</v>
      </c>
      <c r="ID82" s="190" t="s">
        <v>5259</v>
      </c>
      <c r="IE82" s="184">
        <v>2</v>
      </c>
      <c r="IF82" s="184" t="s">
        <v>3966</v>
      </c>
      <c r="IG82" s="184" t="s">
        <v>30</v>
      </c>
      <c r="IH82" s="184">
        <v>2</v>
      </c>
      <c r="II82" s="184" t="s">
        <v>14</v>
      </c>
      <c r="IJ82" s="184" t="s">
        <v>14</v>
      </c>
      <c r="IK82" s="181">
        <v>44696</v>
      </c>
      <c r="IL82" s="191" t="s">
        <v>5258</v>
      </c>
      <c r="IM82" s="191">
        <v>0</v>
      </c>
      <c r="IN82" s="191" t="s">
        <v>3966</v>
      </c>
      <c r="IO82" s="191" t="s">
        <v>30</v>
      </c>
      <c r="IP82" s="191">
        <v>2</v>
      </c>
      <c r="IQ82" s="191" t="s">
        <v>14</v>
      </c>
      <c r="IR82" s="191" t="s">
        <v>14</v>
      </c>
      <c r="IS82" s="192">
        <v>44696</v>
      </c>
    </row>
    <row r="83" spans="1:253" s="285" customFormat="1" ht="13" customHeight="1" x14ac:dyDescent="0.25">
      <c r="A83" s="285" t="s">
        <v>528</v>
      </c>
      <c r="B83" s="285" t="s">
        <v>8608</v>
      </c>
      <c r="C83" s="285" t="s">
        <v>529</v>
      </c>
      <c r="D83" s="285" t="s">
        <v>530</v>
      </c>
      <c r="E83" s="285" t="s">
        <v>8244</v>
      </c>
      <c r="F83" s="285" t="s">
        <v>2362</v>
      </c>
      <c r="G83" s="179">
        <v>19129000</v>
      </c>
      <c r="H83" s="180" t="s">
        <v>2359</v>
      </c>
      <c r="I83" s="180" t="s">
        <v>30</v>
      </c>
      <c r="J83" s="180">
        <v>2</v>
      </c>
      <c r="K83" s="180" t="s">
        <v>2361</v>
      </c>
      <c r="L83" s="180" t="s">
        <v>2360</v>
      </c>
      <c r="M83" s="181">
        <v>44451</v>
      </c>
      <c r="N83" s="190" t="s">
        <v>2364</v>
      </c>
      <c r="O83" s="182">
        <v>94280</v>
      </c>
      <c r="P83" s="182" t="s">
        <v>2359</v>
      </c>
      <c r="Q83" s="182" t="s">
        <v>30</v>
      </c>
      <c r="R83" s="182">
        <v>2</v>
      </c>
      <c r="S83" s="182" t="s">
        <v>2342</v>
      </c>
      <c r="T83" s="182" t="s">
        <v>2363</v>
      </c>
      <c r="U83" s="183">
        <v>44451</v>
      </c>
      <c r="V83" s="190" t="s">
        <v>2366</v>
      </c>
      <c r="W83" s="180">
        <v>19129000</v>
      </c>
      <c r="X83" s="180" t="s">
        <v>2359</v>
      </c>
      <c r="Y83" s="180" t="s">
        <v>30</v>
      </c>
      <c r="Z83" s="180">
        <v>2</v>
      </c>
      <c r="AA83" s="180" t="s">
        <v>2365</v>
      </c>
      <c r="AB83" s="180" t="s">
        <v>2360</v>
      </c>
      <c r="AC83" s="181">
        <v>44451</v>
      </c>
      <c r="AD83" s="190" t="s">
        <v>3363</v>
      </c>
      <c r="AE83" s="188">
        <v>990000</v>
      </c>
      <c r="AF83" s="188" t="s">
        <v>3360</v>
      </c>
      <c r="AG83" s="188" t="s">
        <v>30</v>
      </c>
      <c r="AH83" s="188">
        <v>2</v>
      </c>
      <c r="AI83" s="188" t="s">
        <v>3362</v>
      </c>
      <c r="AJ83" s="188" t="s">
        <v>3361</v>
      </c>
      <c r="AK83" s="189">
        <v>44648</v>
      </c>
      <c r="AL83" s="190" t="s">
        <v>3365</v>
      </c>
      <c r="AM83" s="180">
        <v>190000</v>
      </c>
      <c r="AN83" s="180" t="s">
        <v>3360</v>
      </c>
      <c r="AO83" s="180" t="s">
        <v>30</v>
      </c>
      <c r="AP83" s="180">
        <v>2</v>
      </c>
      <c r="AQ83" s="180" t="s">
        <v>3364</v>
      </c>
      <c r="AR83" s="180" t="s">
        <v>3361</v>
      </c>
      <c r="AS83" s="181">
        <v>44648</v>
      </c>
      <c r="AT83" s="191" t="s">
        <v>2999</v>
      </c>
      <c r="AU83" s="188">
        <v>206</v>
      </c>
      <c r="AV83" s="188" t="s">
        <v>2996</v>
      </c>
      <c r="AW83" s="188" t="s">
        <v>30</v>
      </c>
      <c r="AX83" s="188">
        <v>2</v>
      </c>
      <c r="AY83" s="188" t="s">
        <v>2998</v>
      </c>
      <c r="AZ83" s="188" t="s">
        <v>2997</v>
      </c>
      <c r="BA83" s="189">
        <v>44615</v>
      </c>
      <c r="BB83" s="190" t="s">
        <v>1147</v>
      </c>
      <c r="BC83" s="180">
        <v>0</v>
      </c>
      <c r="BD83" s="180" t="s">
        <v>14</v>
      </c>
      <c r="BE83" s="180" t="s">
        <v>30</v>
      </c>
      <c r="BF83" s="180">
        <v>2</v>
      </c>
      <c r="BG83" s="180" t="s">
        <v>1146</v>
      </c>
      <c r="BH83" s="180" t="s">
        <v>14</v>
      </c>
      <c r="BI83" s="181">
        <v>43742</v>
      </c>
      <c r="BJ83" s="191" t="s">
        <v>6068</v>
      </c>
      <c r="BK83" s="191">
        <v>72</v>
      </c>
      <c r="BL83" s="191" t="s">
        <v>6065</v>
      </c>
      <c r="BM83" s="191" t="s">
        <v>30</v>
      </c>
      <c r="BN83" s="191">
        <v>2</v>
      </c>
      <c r="BO83" s="191" t="s">
        <v>6067</v>
      </c>
      <c r="BP83" s="188" t="s">
        <v>6066</v>
      </c>
      <c r="BQ83" s="192">
        <v>44731</v>
      </c>
      <c r="BR83" s="190" t="s">
        <v>1095</v>
      </c>
      <c r="BS83" s="184" t="s">
        <v>14</v>
      </c>
      <c r="BT83" s="184" t="s">
        <v>14</v>
      </c>
      <c r="BU83" s="184" t="s">
        <v>14</v>
      </c>
      <c r="BV83" s="184" t="s">
        <v>14</v>
      </c>
      <c r="BW83" s="184" t="s">
        <v>1094</v>
      </c>
      <c r="BX83" s="184" t="s">
        <v>14</v>
      </c>
      <c r="BY83" s="181">
        <v>43676</v>
      </c>
      <c r="BZ83" s="191" t="s">
        <v>1096</v>
      </c>
      <c r="CA83" s="191" t="s">
        <v>14</v>
      </c>
      <c r="CB83" s="191" t="s">
        <v>14</v>
      </c>
      <c r="CC83" s="191" t="s">
        <v>14</v>
      </c>
      <c r="CD83" s="191" t="s">
        <v>14</v>
      </c>
      <c r="CE83" s="191" t="s">
        <v>1094</v>
      </c>
      <c r="CF83" s="191" t="s">
        <v>14</v>
      </c>
      <c r="CG83" s="192">
        <v>43676</v>
      </c>
      <c r="CH83" s="190" t="s">
        <v>9262</v>
      </c>
      <c r="CI83" s="191" t="e">
        <v>#N/A</v>
      </c>
      <c r="CJ83" s="191" t="e">
        <v>#N/A</v>
      </c>
      <c r="CK83" s="191" t="e">
        <v>#N/A</v>
      </c>
      <c r="CL83" s="191" t="e">
        <v>#N/A</v>
      </c>
      <c r="CM83" s="191" t="e">
        <v>#N/A</v>
      </c>
      <c r="CN83" s="191" t="e">
        <v>#N/A</v>
      </c>
      <c r="CO83" s="193" t="e">
        <v>#N/A</v>
      </c>
      <c r="CP83" s="191" t="s">
        <v>1098</v>
      </c>
      <c r="CQ83" s="184" t="s">
        <v>14</v>
      </c>
      <c r="CR83" s="184" t="s">
        <v>14</v>
      </c>
      <c r="CS83" s="184" t="s">
        <v>14</v>
      </c>
      <c r="CT83" s="184" t="s">
        <v>14</v>
      </c>
      <c r="CU83" s="184" t="s">
        <v>1097</v>
      </c>
      <c r="CV83" s="184" t="s">
        <v>14</v>
      </c>
      <c r="CW83" s="181">
        <v>43676</v>
      </c>
      <c r="CX83" s="191" t="s">
        <v>6075</v>
      </c>
      <c r="CY83" s="188">
        <v>2000000</v>
      </c>
      <c r="CZ83" s="188" t="s">
        <v>6073</v>
      </c>
      <c r="DA83" s="188" t="s">
        <v>61</v>
      </c>
      <c r="DB83" s="188">
        <v>1</v>
      </c>
      <c r="DC83" s="188" t="s">
        <v>6078</v>
      </c>
      <c r="DD83" s="188" t="s">
        <v>6074</v>
      </c>
      <c r="DE83" s="194">
        <v>44731</v>
      </c>
      <c r="DF83" s="190" t="s">
        <v>3368</v>
      </c>
      <c r="DG83" s="180">
        <v>16010000</v>
      </c>
      <c r="DH83" s="184" t="s">
        <v>3366</v>
      </c>
      <c r="DI83" s="184" t="s">
        <v>30</v>
      </c>
      <c r="DJ83" s="184">
        <v>2</v>
      </c>
      <c r="DK83" s="184" t="s">
        <v>2895</v>
      </c>
      <c r="DL83" s="184" t="s">
        <v>3367</v>
      </c>
      <c r="DM83" s="181">
        <v>44648</v>
      </c>
      <c r="DN83" s="191" t="s">
        <v>6077</v>
      </c>
      <c r="DO83" s="188">
        <v>3992000</v>
      </c>
      <c r="DP83" s="191" t="s">
        <v>6073</v>
      </c>
      <c r="DQ83" s="191" t="s">
        <v>61</v>
      </c>
      <c r="DR83" s="191">
        <v>1</v>
      </c>
      <c r="DS83" s="191" t="s">
        <v>6076</v>
      </c>
      <c r="DT83" s="191" t="s">
        <v>6074</v>
      </c>
      <c r="DU83" s="192">
        <v>44731</v>
      </c>
      <c r="DV83" s="190" t="s">
        <v>6079</v>
      </c>
      <c r="DW83" s="180">
        <v>2000000</v>
      </c>
      <c r="DX83" s="184" t="s">
        <v>6073</v>
      </c>
      <c r="DY83" s="184" t="s">
        <v>61</v>
      </c>
      <c r="DZ83" s="184">
        <v>1</v>
      </c>
      <c r="EA83" s="184" t="s">
        <v>6078</v>
      </c>
      <c r="EB83" s="184" t="s">
        <v>6074</v>
      </c>
      <c r="EC83" s="181">
        <v>44731</v>
      </c>
      <c r="ED83" s="191" t="s">
        <v>3369</v>
      </c>
      <c r="EE83" s="188">
        <v>0</v>
      </c>
      <c r="EF83" s="191" t="s">
        <v>3366</v>
      </c>
      <c r="EG83" s="191" t="s">
        <v>30</v>
      </c>
      <c r="EH83" s="191">
        <v>2</v>
      </c>
      <c r="EI83" s="191" t="s">
        <v>2897</v>
      </c>
      <c r="EJ83" s="191" t="s">
        <v>3367</v>
      </c>
      <c r="EK83" s="192">
        <v>44648</v>
      </c>
      <c r="EL83" s="190" t="s">
        <v>3370</v>
      </c>
      <c r="EM83" s="180">
        <v>0</v>
      </c>
      <c r="EN83" s="184" t="s">
        <v>3366</v>
      </c>
      <c r="EO83" s="184" t="s">
        <v>30</v>
      </c>
      <c r="EP83" s="184">
        <v>2</v>
      </c>
      <c r="EQ83" s="184" t="s">
        <v>2897</v>
      </c>
      <c r="ER83" s="184" t="s">
        <v>3367</v>
      </c>
      <c r="ES83" s="181">
        <v>44648</v>
      </c>
      <c r="ET83" s="191" t="s">
        <v>6072</v>
      </c>
      <c r="EU83" s="191">
        <v>72</v>
      </c>
      <c r="EV83" s="191" t="s">
        <v>6069</v>
      </c>
      <c r="EW83" s="191" t="s">
        <v>30</v>
      </c>
      <c r="EX83" s="191">
        <v>2</v>
      </c>
      <c r="EY83" s="191" t="s">
        <v>6071</v>
      </c>
      <c r="EZ83" s="191" t="s">
        <v>6070</v>
      </c>
      <c r="FA83" s="192">
        <v>44731</v>
      </c>
      <c r="FB83" s="190" t="s">
        <v>3000</v>
      </c>
      <c r="FC83" s="184">
        <v>2</v>
      </c>
      <c r="FD83" s="184" t="s">
        <v>2900</v>
      </c>
      <c r="FE83" s="184" t="s">
        <v>61</v>
      </c>
      <c r="FF83" s="184">
        <v>1</v>
      </c>
      <c r="FG83" s="184" t="s">
        <v>2902</v>
      </c>
      <c r="FH83" s="184" t="s">
        <v>2901</v>
      </c>
      <c r="FI83" s="181">
        <v>44615</v>
      </c>
      <c r="FJ83" s="190" t="s">
        <v>3001</v>
      </c>
      <c r="FK83" s="191" t="s">
        <v>14</v>
      </c>
      <c r="FL83" s="191" t="s">
        <v>14</v>
      </c>
      <c r="FM83" s="191">
        <v>0</v>
      </c>
      <c r="FN83" s="191">
        <v>0</v>
      </c>
      <c r="FO83" s="191" t="s">
        <v>14</v>
      </c>
      <c r="FP83" s="188" t="s">
        <v>14</v>
      </c>
      <c r="FQ83" s="189">
        <v>44615</v>
      </c>
      <c r="FR83" s="190" t="s">
        <v>531</v>
      </c>
      <c r="FS83" s="184" t="s">
        <v>14</v>
      </c>
      <c r="FT83" s="184">
        <v>0</v>
      </c>
      <c r="FU83" s="184" t="s">
        <v>30</v>
      </c>
      <c r="FV83" s="184">
        <v>2</v>
      </c>
      <c r="FW83" s="184">
        <v>0</v>
      </c>
      <c r="FX83" s="184">
        <v>0</v>
      </c>
      <c r="FY83" s="181">
        <v>43511</v>
      </c>
      <c r="FZ83" s="191" t="s">
        <v>5001</v>
      </c>
      <c r="GA83" s="191">
        <v>2</v>
      </c>
      <c r="GB83" s="191" t="s">
        <v>3966</v>
      </c>
      <c r="GC83" s="191" t="s">
        <v>30</v>
      </c>
      <c r="GD83" s="191">
        <v>2</v>
      </c>
      <c r="GE83" s="191" t="s">
        <v>14</v>
      </c>
      <c r="GF83" s="191" t="s">
        <v>14</v>
      </c>
      <c r="GG83" s="192">
        <v>44695</v>
      </c>
      <c r="GH83" s="190" t="s">
        <v>5007</v>
      </c>
      <c r="GI83" s="184">
        <v>0</v>
      </c>
      <c r="GJ83" s="184" t="s">
        <v>3966</v>
      </c>
      <c r="GK83" s="184" t="s">
        <v>30</v>
      </c>
      <c r="GL83" s="184">
        <v>2</v>
      </c>
      <c r="GM83" s="184" t="s">
        <v>14</v>
      </c>
      <c r="GN83" s="184" t="s">
        <v>14</v>
      </c>
      <c r="GO83" s="181">
        <v>44695</v>
      </c>
      <c r="GP83" s="191" t="s">
        <v>5002</v>
      </c>
      <c r="GQ83" s="191">
        <v>0</v>
      </c>
      <c r="GR83" s="191" t="s">
        <v>3966</v>
      </c>
      <c r="GS83" s="191" t="s">
        <v>30</v>
      </c>
      <c r="GT83" s="191">
        <v>2</v>
      </c>
      <c r="GU83" s="191" t="s">
        <v>14</v>
      </c>
      <c r="GV83" s="191" t="s">
        <v>14</v>
      </c>
      <c r="GW83" s="192">
        <v>44695</v>
      </c>
      <c r="GX83" s="190" t="s">
        <v>5008</v>
      </c>
      <c r="GY83" s="184">
        <v>0</v>
      </c>
      <c r="GZ83" s="184" t="s">
        <v>3966</v>
      </c>
      <c r="HA83" s="184" t="s">
        <v>30</v>
      </c>
      <c r="HB83" s="184">
        <v>2</v>
      </c>
      <c r="HC83" s="184" t="s">
        <v>14</v>
      </c>
      <c r="HD83" s="184" t="s">
        <v>14</v>
      </c>
      <c r="HE83" s="181">
        <v>44695</v>
      </c>
      <c r="HF83" s="191" t="s">
        <v>5000</v>
      </c>
      <c r="HG83" s="191">
        <v>2</v>
      </c>
      <c r="HH83" s="191" t="s">
        <v>3966</v>
      </c>
      <c r="HI83" s="191" t="s">
        <v>30</v>
      </c>
      <c r="HJ83" s="191">
        <v>2</v>
      </c>
      <c r="HK83" s="191" t="s">
        <v>14</v>
      </c>
      <c r="HL83" s="191" t="s">
        <v>14</v>
      </c>
      <c r="HM83" s="192">
        <v>44695</v>
      </c>
      <c r="HN83" s="190" t="s">
        <v>5006</v>
      </c>
      <c r="HO83" s="184">
        <v>0</v>
      </c>
      <c r="HP83" s="184" t="s">
        <v>3966</v>
      </c>
      <c r="HQ83" s="184" t="s">
        <v>30</v>
      </c>
      <c r="HR83" s="184">
        <v>2</v>
      </c>
      <c r="HS83" s="184" t="s">
        <v>14</v>
      </c>
      <c r="HT83" s="184" t="s">
        <v>14</v>
      </c>
      <c r="HU83" s="181">
        <v>44695</v>
      </c>
      <c r="HV83" s="191" t="s">
        <v>5003</v>
      </c>
      <c r="HW83" s="191">
        <v>0</v>
      </c>
      <c r="HX83" s="191" t="s">
        <v>3966</v>
      </c>
      <c r="HY83" s="191" t="s">
        <v>30</v>
      </c>
      <c r="HZ83" s="191">
        <v>2</v>
      </c>
      <c r="IA83" s="191" t="s">
        <v>14</v>
      </c>
      <c r="IB83" s="191" t="s">
        <v>14</v>
      </c>
      <c r="IC83" s="192">
        <v>44695</v>
      </c>
      <c r="ID83" s="190" t="s">
        <v>5005</v>
      </c>
      <c r="IE83" s="184">
        <v>0</v>
      </c>
      <c r="IF83" s="184" t="s">
        <v>3966</v>
      </c>
      <c r="IG83" s="184" t="s">
        <v>30</v>
      </c>
      <c r="IH83" s="184">
        <v>2</v>
      </c>
      <c r="II83" s="184" t="s">
        <v>14</v>
      </c>
      <c r="IJ83" s="184" t="s">
        <v>14</v>
      </c>
      <c r="IK83" s="181">
        <v>44695</v>
      </c>
      <c r="IL83" s="191" t="s">
        <v>5004</v>
      </c>
      <c r="IM83" s="191">
        <v>3</v>
      </c>
      <c r="IN83" s="191" t="s">
        <v>3966</v>
      </c>
      <c r="IO83" s="191" t="s">
        <v>30</v>
      </c>
      <c r="IP83" s="191">
        <v>2</v>
      </c>
      <c r="IQ83" s="191" t="s">
        <v>14</v>
      </c>
      <c r="IR83" s="191" t="s">
        <v>14</v>
      </c>
      <c r="IS83" s="192">
        <v>44695</v>
      </c>
    </row>
    <row r="84" spans="1:253" s="285" customFormat="1" ht="13" customHeight="1" x14ac:dyDescent="0.25">
      <c r="A84" s="285" t="s">
        <v>2869</v>
      </c>
      <c r="B84" s="285" t="s">
        <v>8801</v>
      </c>
      <c r="C84" s="285" t="s">
        <v>2870</v>
      </c>
      <c r="D84" s="285" t="s">
        <v>530</v>
      </c>
      <c r="E84" s="285" t="s">
        <v>8244</v>
      </c>
      <c r="F84" s="285" t="s">
        <v>2871</v>
      </c>
      <c r="G84" s="179">
        <v>19129000</v>
      </c>
      <c r="H84" s="180" t="s">
        <v>2359</v>
      </c>
      <c r="I84" s="180" t="s">
        <v>30</v>
      </c>
      <c r="J84" s="180">
        <v>2</v>
      </c>
      <c r="K84" s="180" t="s">
        <v>2361</v>
      </c>
      <c r="L84" s="180" t="s">
        <v>2360</v>
      </c>
      <c r="M84" s="181">
        <v>44592</v>
      </c>
      <c r="N84" s="190" t="s">
        <v>2875</v>
      </c>
      <c r="O84" s="182">
        <v>94548</v>
      </c>
      <c r="P84" s="182" t="s">
        <v>2872</v>
      </c>
      <c r="Q84" s="182" t="s">
        <v>30</v>
      </c>
      <c r="R84" s="182">
        <v>2</v>
      </c>
      <c r="S84" s="182" t="s">
        <v>2874</v>
      </c>
      <c r="T84" s="182" t="s">
        <v>2873</v>
      </c>
      <c r="U84" s="183">
        <v>44592</v>
      </c>
      <c r="V84" s="190" t="s">
        <v>2877</v>
      </c>
      <c r="W84" s="180">
        <v>17000000</v>
      </c>
      <c r="X84" s="180" t="s">
        <v>2872</v>
      </c>
      <c r="Y84" s="180" t="s">
        <v>30</v>
      </c>
      <c r="Z84" s="180">
        <v>2</v>
      </c>
      <c r="AA84" s="180" t="s">
        <v>2876</v>
      </c>
      <c r="AB84" s="180" t="s">
        <v>2873</v>
      </c>
      <c r="AC84" s="181">
        <v>44592</v>
      </c>
      <c r="AD84" s="190" t="s">
        <v>2881</v>
      </c>
      <c r="AE84" s="188">
        <v>414000</v>
      </c>
      <c r="AF84" s="188" t="s">
        <v>2878</v>
      </c>
      <c r="AG84" s="188" t="s">
        <v>30</v>
      </c>
      <c r="AH84" s="188">
        <v>2</v>
      </c>
      <c r="AI84" s="188" t="s">
        <v>2880</v>
      </c>
      <c r="AJ84" s="188" t="s">
        <v>2879</v>
      </c>
      <c r="AK84" s="189">
        <v>44592</v>
      </c>
      <c r="AL84" s="190" t="s">
        <v>2883</v>
      </c>
      <c r="AM84" s="180">
        <v>78000</v>
      </c>
      <c r="AN84" s="180" t="s">
        <v>2878</v>
      </c>
      <c r="AO84" s="180" t="s">
        <v>30</v>
      </c>
      <c r="AP84" s="180">
        <v>2</v>
      </c>
      <c r="AQ84" s="180" t="s">
        <v>2882</v>
      </c>
      <c r="AR84" s="180" t="s">
        <v>2879</v>
      </c>
      <c r="AS84" s="181">
        <v>44592</v>
      </c>
      <c r="AT84" s="191" t="s">
        <v>2888</v>
      </c>
      <c r="AU84" s="188">
        <v>147</v>
      </c>
      <c r="AV84" s="188" t="s">
        <v>2885</v>
      </c>
      <c r="AW84" s="188" t="s">
        <v>30</v>
      </c>
      <c r="AX84" s="188">
        <v>2</v>
      </c>
      <c r="AY84" s="188" t="s">
        <v>2887</v>
      </c>
      <c r="AZ84" s="188" t="s">
        <v>2886</v>
      </c>
      <c r="BA84" s="189">
        <v>44592</v>
      </c>
      <c r="BB84" s="190" t="s">
        <v>2884</v>
      </c>
      <c r="BC84" s="180" t="s">
        <v>14</v>
      </c>
      <c r="BD84" s="180" t="s">
        <v>14</v>
      </c>
      <c r="BE84" s="180" t="s">
        <v>14</v>
      </c>
      <c r="BF84" s="180" t="s">
        <v>14</v>
      </c>
      <c r="BG84" s="180" t="s">
        <v>14</v>
      </c>
      <c r="BH84" s="180" t="s">
        <v>14</v>
      </c>
      <c r="BI84" s="181">
        <v>44592</v>
      </c>
      <c r="BJ84" s="191" t="s">
        <v>2890</v>
      </c>
      <c r="BK84" s="191">
        <v>32</v>
      </c>
      <c r="BL84" s="191" t="s">
        <v>2885</v>
      </c>
      <c r="BM84" s="191" t="s">
        <v>30</v>
      </c>
      <c r="BN84" s="191">
        <v>2</v>
      </c>
      <c r="BO84" s="191" t="s">
        <v>2889</v>
      </c>
      <c r="BP84" s="188" t="s">
        <v>2886</v>
      </c>
      <c r="BQ84" s="192">
        <v>44592</v>
      </c>
      <c r="BR84" s="190" t="s">
        <v>2891</v>
      </c>
      <c r="BS84" s="184" t="s">
        <v>14</v>
      </c>
      <c r="BT84" s="184" t="s">
        <v>14</v>
      </c>
      <c r="BU84" s="184" t="s">
        <v>14</v>
      </c>
      <c r="BV84" s="184" t="s">
        <v>14</v>
      </c>
      <c r="BW84" s="184" t="s">
        <v>14</v>
      </c>
      <c r="BX84" s="184" t="s">
        <v>14</v>
      </c>
      <c r="BY84" s="181">
        <v>44592</v>
      </c>
      <c r="BZ84" s="191" t="s">
        <v>2892</v>
      </c>
      <c r="CA84" s="191" t="s">
        <v>14</v>
      </c>
      <c r="CB84" s="191" t="s">
        <v>14</v>
      </c>
      <c r="CC84" s="191" t="s">
        <v>14</v>
      </c>
      <c r="CD84" s="191" t="s">
        <v>14</v>
      </c>
      <c r="CE84" s="191" t="s">
        <v>14</v>
      </c>
      <c r="CF84" s="191" t="s">
        <v>14</v>
      </c>
      <c r="CG84" s="192">
        <v>44592</v>
      </c>
      <c r="CH84" s="190" t="s">
        <v>9263</v>
      </c>
      <c r="CI84" s="191" t="e">
        <v>#N/A</v>
      </c>
      <c r="CJ84" s="191" t="e">
        <v>#N/A</v>
      </c>
      <c r="CK84" s="191" t="e">
        <v>#N/A</v>
      </c>
      <c r="CL84" s="191" t="e">
        <v>#N/A</v>
      </c>
      <c r="CM84" s="191" t="e">
        <v>#N/A</v>
      </c>
      <c r="CN84" s="191" t="e">
        <v>#N/A</v>
      </c>
      <c r="CO84" s="193" t="e">
        <v>#N/A</v>
      </c>
      <c r="CP84" s="191" t="s">
        <v>2893</v>
      </c>
      <c r="CQ84" s="184" t="s">
        <v>14</v>
      </c>
      <c r="CR84" s="184" t="s">
        <v>14</v>
      </c>
      <c r="CS84" s="184" t="s">
        <v>14</v>
      </c>
      <c r="CT84" s="184" t="s">
        <v>14</v>
      </c>
      <c r="CU84" s="184" t="s">
        <v>14</v>
      </c>
      <c r="CV84" s="184" t="s">
        <v>14</v>
      </c>
      <c r="CW84" s="181">
        <v>44592</v>
      </c>
      <c r="CX84" s="191" t="s">
        <v>6082</v>
      </c>
      <c r="CY84" s="188">
        <v>680000</v>
      </c>
      <c r="CZ84" s="188" t="s">
        <v>6086</v>
      </c>
      <c r="DA84" s="188" t="s">
        <v>61</v>
      </c>
      <c r="DB84" s="188">
        <v>1</v>
      </c>
      <c r="DC84" s="188" t="s">
        <v>2897</v>
      </c>
      <c r="DD84" s="188" t="s">
        <v>6081</v>
      </c>
      <c r="DE84" s="194">
        <v>44731</v>
      </c>
      <c r="DF84" s="190" t="s">
        <v>2896</v>
      </c>
      <c r="DG84" s="180">
        <v>16586000</v>
      </c>
      <c r="DH84" s="184" t="s">
        <v>2878</v>
      </c>
      <c r="DI84" s="184" t="s">
        <v>30</v>
      </c>
      <c r="DJ84" s="184">
        <v>2</v>
      </c>
      <c r="DK84" s="184" t="s">
        <v>2895</v>
      </c>
      <c r="DL84" s="184" t="s">
        <v>2894</v>
      </c>
      <c r="DM84" s="181">
        <v>44592</v>
      </c>
      <c r="DN84" s="191" t="s">
        <v>6085</v>
      </c>
      <c r="DO84" s="188">
        <v>310000</v>
      </c>
      <c r="DP84" s="191" t="s">
        <v>6083</v>
      </c>
      <c r="DQ84" s="191" t="s">
        <v>30</v>
      </c>
      <c r="DR84" s="191">
        <v>2</v>
      </c>
      <c r="DS84" s="191" t="s">
        <v>6076</v>
      </c>
      <c r="DT84" s="191" t="s">
        <v>6084</v>
      </c>
      <c r="DU84" s="192">
        <v>44731</v>
      </c>
      <c r="DV84" s="190" t="s">
        <v>6087</v>
      </c>
      <c r="DW84" s="180">
        <v>680000</v>
      </c>
      <c r="DX84" s="184" t="s">
        <v>6086</v>
      </c>
      <c r="DY84" s="184" t="s">
        <v>61</v>
      </c>
      <c r="DZ84" s="184">
        <v>1</v>
      </c>
      <c r="EA84" s="184" t="s">
        <v>2897</v>
      </c>
      <c r="EB84" s="184" t="s">
        <v>6081</v>
      </c>
      <c r="EC84" s="181">
        <v>44731</v>
      </c>
      <c r="ED84" s="191" t="s">
        <v>2898</v>
      </c>
      <c r="EE84" s="188">
        <v>0</v>
      </c>
      <c r="EF84" s="191" t="s">
        <v>2878</v>
      </c>
      <c r="EG84" s="191" t="s">
        <v>30</v>
      </c>
      <c r="EH84" s="191">
        <v>2</v>
      </c>
      <c r="EI84" s="191" t="s">
        <v>2897</v>
      </c>
      <c r="EJ84" s="191" t="s">
        <v>2879</v>
      </c>
      <c r="EK84" s="192">
        <v>44592</v>
      </c>
      <c r="EL84" s="190" t="s">
        <v>2899</v>
      </c>
      <c r="EM84" s="180">
        <v>0</v>
      </c>
      <c r="EN84" s="184" t="s">
        <v>2878</v>
      </c>
      <c r="EO84" s="184" t="s">
        <v>30</v>
      </c>
      <c r="EP84" s="184">
        <v>2</v>
      </c>
      <c r="EQ84" s="184" t="s">
        <v>2897</v>
      </c>
      <c r="ER84" s="184" t="s">
        <v>2879</v>
      </c>
      <c r="ES84" s="181">
        <v>44592</v>
      </c>
      <c r="ET84" s="191" t="s">
        <v>6080</v>
      </c>
      <c r="EU84" s="191">
        <v>72</v>
      </c>
      <c r="EV84" s="191" t="s">
        <v>6069</v>
      </c>
      <c r="EW84" s="191" t="s">
        <v>30</v>
      </c>
      <c r="EX84" s="191">
        <v>2</v>
      </c>
      <c r="EY84" s="191" t="s">
        <v>6071</v>
      </c>
      <c r="EZ84" s="191" t="s">
        <v>6066</v>
      </c>
      <c r="FA84" s="192">
        <v>44731</v>
      </c>
      <c r="FB84" s="190" t="s">
        <v>2903</v>
      </c>
      <c r="FC84" s="184">
        <v>2</v>
      </c>
      <c r="FD84" s="184" t="s">
        <v>2900</v>
      </c>
      <c r="FE84" s="184" t="s">
        <v>61</v>
      </c>
      <c r="FF84" s="184">
        <v>1</v>
      </c>
      <c r="FG84" s="184" t="s">
        <v>2902</v>
      </c>
      <c r="FH84" s="184" t="s">
        <v>2901</v>
      </c>
      <c r="FI84" s="181">
        <v>44592</v>
      </c>
      <c r="FJ84" s="190" t="s">
        <v>2907</v>
      </c>
      <c r="FK84" s="191">
        <v>116000</v>
      </c>
      <c r="FL84" s="191" t="s">
        <v>2904</v>
      </c>
      <c r="FM84" s="191" t="s">
        <v>19</v>
      </c>
      <c r="FN84" s="191">
        <v>3</v>
      </c>
      <c r="FO84" s="191" t="s">
        <v>2906</v>
      </c>
      <c r="FP84" s="188" t="s">
        <v>2905</v>
      </c>
      <c r="FQ84" s="189">
        <v>44592</v>
      </c>
      <c r="FR84" s="190" t="s">
        <v>2908</v>
      </c>
      <c r="FS84" s="184" t="s">
        <v>14</v>
      </c>
      <c r="FT84" s="184" t="s">
        <v>14</v>
      </c>
      <c r="FU84" s="184" t="s">
        <v>14</v>
      </c>
      <c r="FV84" s="184" t="s">
        <v>14</v>
      </c>
      <c r="FW84" s="184" t="s">
        <v>14</v>
      </c>
      <c r="FX84" s="184" t="s">
        <v>14</v>
      </c>
      <c r="FY84" s="181">
        <v>44592</v>
      </c>
      <c r="FZ84" s="191" t="s">
        <v>5010</v>
      </c>
      <c r="GA84" s="191">
        <v>2</v>
      </c>
      <c r="GB84" s="191" t="s">
        <v>3966</v>
      </c>
      <c r="GC84" s="191" t="s">
        <v>30</v>
      </c>
      <c r="GD84" s="191">
        <v>2</v>
      </c>
      <c r="GE84" s="191" t="s">
        <v>14</v>
      </c>
      <c r="GF84" s="191" t="s">
        <v>14</v>
      </c>
      <c r="GG84" s="192">
        <v>44695</v>
      </c>
      <c r="GH84" s="190" t="s">
        <v>5016</v>
      </c>
      <c r="GI84" s="184">
        <v>0</v>
      </c>
      <c r="GJ84" s="184" t="s">
        <v>3966</v>
      </c>
      <c r="GK84" s="184" t="s">
        <v>30</v>
      </c>
      <c r="GL84" s="184">
        <v>2</v>
      </c>
      <c r="GM84" s="184" t="s">
        <v>14</v>
      </c>
      <c r="GN84" s="184" t="s">
        <v>14</v>
      </c>
      <c r="GO84" s="181">
        <v>44695</v>
      </c>
      <c r="GP84" s="191" t="s">
        <v>5011</v>
      </c>
      <c r="GQ84" s="191">
        <v>0</v>
      </c>
      <c r="GR84" s="191" t="s">
        <v>3966</v>
      </c>
      <c r="GS84" s="191" t="s">
        <v>30</v>
      </c>
      <c r="GT84" s="191">
        <v>2</v>
      </c>
      <c r="GU84" s="191" t="s">
        <v>14</v>
      </c>
      <c r="GV84" s="191" t="s">
        <v>14</v>
      </c>
      <c r="GW84" s="192">
        <v>44695</v>
      </c>
      <c r="GX84" s="190" t="s">
        <v>5017</v>
      </c>
      <c r="GY84" s="184">
        <v>0</v>
      </c>
      <c r="GZ84" s="184" t="s">
        <v>3966</v>
      </c>
      <c r="HA84" s="184" t="s">
        <v>30</v>
      </c>
      <c r="HB84" s="184">
        <v>2</v>
      </c>
      <c r="HC84" s="184" t="s">
        <v>14</v>
      </c>
      <c r="HD84" s="184" t="s">
        <v>14</v>
      </c>
      <c r="HE84" s="181">
        <v>44695</v>
      </c>
      <c r="HF84" s="191" t="s">
        <v>5009</v>
      </c>
      <c r="HG84" s="191">
        <v>0</v>
      </c>
      <c r="HH84" s="191" t="s">
        <v>3966</v>
      </c>
      <c r="HI84" s="191" t="s">
        <v>30</v>
      </c>
      <c r="HJ84" s="191">
        <v>2</v>
      </c>
      <c r="HK84" s="191" t="s">
        <v>14</v>
      </c>
      <c r="HL84" s="191" t="s">
        <v>14</v>
      </c>
      <c r="HM84" s="192">
        <v>44695</v>
      </c>
      <c r="HN84" s="190" t="s">
        <v>5015</v>
      </c>
      <c r="HO84" s="184">
        <v>0</v>
      </c>
      <c r="HP84" s="184" t="s">
        <v>3966</v>
      </c>
      <c r="HQ84" s="184" t="s">
        <v>30</v>
      </c>
      <c r="HR84" s="184">
        <v>2</v>
      </c>
      <c r="HS84" s="184" t="s">
        <v>14</v>
      </c>
      <c r="HT84" s="184" t="s">
        <v>14</v>
      </c>
      <c r="HU84" s="181">
        <v>44695</v>
      </c>
      <c r="HV84" s="191" t="s">
        <v>5012</v>
      </c>
      <c r="HW84" s="191">
        <v>0</v>
      </c>
      <c r="HX84" s="191" t="s">
        <v>3966</v>
      </c>
      <c r="HY84" s="191" t="s">
        <v>30</v>
      </c>
      <c r="HZ84" s="191">
        <v>2</v>
      </c>
      <c r="IA84" s="191" t="s">
        <v>14</v>
      </c>
      <c r="IB84" s="191" t="s">
        <v>14</v>
      </c>
      <c r="IC84" s="192">
        <v>44695</v>
      </c>
      <c r="ID84" s="190" t="s">
        <v>5014</v>
      </c>
      <c r="IE84" s="184">
        <v>0</v>
      </c>
      <c r="IF84" s="184" t="s">
        <v>3966</v>
      </c>
      <c r="IG84" s="184" t="s">
        <v>30</v>
      </c>
      <c r="IH84" s="184">
        <v>2</v>
      </c>
      <c r="II84" s="184" t="s">
        <v>14</v>
      </c>
      <c r="IJ84" s="184" t="s">
        <v>14</v>
      </c>
      <c r="IK84" s="181">
        <v>44695</v>
      </c>
      <c r="IL84" s="191" t="s">
        <v>5013</v>
      </c>
      <c r="IM84" s="191">
        <v>3</v>
      </c>
      <c r="IN84" s="191" t="s">
        <v>3966</v>
      </c>
      <c r="IO84" s="191" t="s">
        <v>30</v>
      </c>
      <c r="IP84" s="191">
        <v>2</v>
      </c>
      <c r="IQ84" s="191" t="s">
        <v>14</v>
      </c>
      <c r="IR84" s="191" t="s">
        <v>14</v>
      </c>
      <c r="IS84" s="192">
        <v>44695</v>
      </c>
    </row>
    <row r="85" spans="1:253" s="285" customFormat="1" ht="13" customHeight="1" x14ac:dyDescent="0.25">
      <c r="A85" s="285" t="s">
        <v>2052</v>
      </c>
      <c r="B85" s="285" t="s">
        <v>8646</v>
      </c>
      <c r="C85" s="285" t="s">
        <v>2053</v>
      </c>
      <c r="D85" s="285" t="s">
        <v>2054</v>
      </c>
      <c r="E85" s="285" t="s">
        <v>8245</v>
      </c>
      <c r="F85" s="285" t="s">
        <v>5908</v>
      </c>
      <c r="G85" s="179">
        <v>32694000</v>
      </c>
      <c r="H85" s="180" t="s">
        <v>5905</v>
      </c>
      <c r="I85" s="180" t="s">
        <v>30</v>
      </c>
      <c r="J85" s="180">
        <v>2</v>
      </c>
      <c r="K85" s="180" t="s">
        <v>5907</v>
      </c>
      <c r="L85" s="180" t="s">
        <v>5906</v>
      </c>
      <c r="M85" s="181">
        <v>44712</v>
      </c>
      <c r="N85" s="190" t="s">
        <v>5912</v>
      </c>
      <c r="O85" s="182">
        <v>9206</v>
      </c>
      <c r="P85" s="182" t="s">
        <v>5909</v>
      </c>
      <c r="Q85" s="182" t="s">
        <v>19</v>
      </c>
      <c r="R85" s="182">
        <v>3</v>
      </c>
      <c r="S85" s="182" t="s">
        <v>5911</v>
      </c>
      <c r="T85" s="182" t="s">
        <v>5910</v>
      </c>
      <c r="U85" s="183">
        <v>44712</v>
      </c>
      <c r="V85" s="190" t="s">
        <v>5916</v>
      </c>
      <c r="W85" s="180">
        <v>10090000</v>
      </c>
      <c r="X85" s="180" t="s">
        <v>5913</v>
      </c>
      <c r="Y85" s="180" t="s">
        <v>19</v>
      </c>
      <c r="Z85" s="180">
        <v>3</v>
      </c>
      <c r="AA85" s="180" t="s">
        <v>5915</v>
      </c>
      <c r="AB85" s="180" t="s">
        <v>5914</v>
      </c>
      <c r="AC85" s="181">
        <v>44712</v>
      </c>
      <c r="AD85" s="190" t="s">
        <v>5919</v>
      </c>
      <c r="AE85" s="188">
        <v>10090000</v>
      </c>
      <c r="AF85" s="188" t="s">
        <v>5917</v>
      </c>
      <c r="AG85" s="188" t="s">
        <v>19</v>
      </c>
      <c r="AH85" s="188">
        <v>3</v>
      </c>
      <c r="AI85" s="188" t="s">
        <v>5918</v>
      </c>
      <c r="AJ85" s="188" t="s">
        <v>5914</v>
      </c>
      <c r="AK85" s="189">
        <v>44712</v>
      </c>
      <c r="AL85" s="190" t="s">
        <v>6653</v>
      </c>
      <c r="AM85" s="180">
        <v>183000</v>
      </c>
      <c r="AN85" s="180" t="s">
        <v>6650</v>
      </c>
      <c r="AO85" s="180" t="s">
        <v>30</v>
      </c>
      <c r="AP85" s="180">
        <v>2</v>
      </c>
      <c r="AQ85" s="180" t="s">
        <v>6652</v>
      </c>
      <c r="AR85" s="180" t="s">
        <v>6651</v>
      </c>
      <c r="AS85" s="181">
        <v>44739</v>
      </c>
      <c r="AT85" s="191" t="s">
        <v>9264</v>
      </c>
      <c r="AU85" s="188" t="e">
        <v>#N/A</v>
      </c>
      <c r="AV85" s="188" t="e">
        <v>#N/A</v>
      </c>
      <c r="AW85" s="188" t="e">
        <v>#N/A</v>
      </c>
      <c r="AX85" s="188" t="e">
        <v>#N/A</v>
      </c>
      <c r="AY85" s="188" t="e">
        <v>#N/A</v>
      </c>
      <c r="AZ85" s="188" t="e">
        <v>#N/A</v>
      </c>
      <c r="BA85" s="189" t="e">
        <v>#N/A</v>
      </c>
      <c r="BB85" s="190" t="s">
        <v>9265</v>
      </c>
      <c r="BC85" s="180" t="e">
        <v>#N/A</v>
      </c>
      <c r="BD85" s="180" t="e">
        <v>#N/A</v>
      </c>
      <c r="BE85" s="180" t="e">
        <v>#N/A</v>
      </c>
      <c r="BF85" s="180" t="e">
        <v>#N/A</v>
      </c>
      <c r="BG85" s="180" t="e">
        <v>#N/A</v>
      </c>
      <c r="BH85" s="180" t="e">
        <v>#N/A</v>
      </c>
      <c r="BI85" s="181" t="e">
        <v>#N/A</v>
      </c>
      <c r="BJ85" s="191" t="s">
        <v>6657</v>
      </c>
      <c r="BK85" s="191">
        <v>6</v>
      </c>
      <c r="BL85" s="191" t="s">
        <v>6654</v>
      </c>
      <c r="BM85" s="191" t="s">
        <v>19</v>
      </c>
      <c r="BN85" s="191">
        <v>3</v>
      </c>
      <c r="BO85" s="191" t="s">
        <v>6656</v>
      </c>
      <c r="BP85" s="188" t="s">
        <v>6655</v>
      </c>
      <c r="BQ85" s="192">
        <v>44739</v>
      </c>
      <c r="BR85" s="190" t="s">
        <v>9266</v>
      </c>
      <c r="BS85" s="184" t="e">
        <v>#N/A</v>
      </c>
      <c r="BT85" s="184" t="e">
        <v>#N/A</v>
      </c>
      <c r="BU85" s="184" t="e">
        <v>#N/A</v>
      </c>
      <c r="BV85" s="184" t="e">
        <v>#N/A</v>
      </c>
      <c r="BW85" s="184" t="e">
        <v>#N/A</v>
      </c>
      <c r="BX85" s="184" t="e">
        <v>#N/A</v>
      </c>
      <c r="BY85" s="181" t="e">
        <v>#N/A</v>
      </c>
      <c r="BZ85" s="191" t="s">
        <v>9267</v>
      </c>
      <c r="CA85" s="191" t="e">
        <v>#N/A</v>
      </c>
      <c r="CB85" s="191" t="e">
        <v>#N/A</v>
      </c>
      <c r="CC85" s="191" t="e">
        <v>#N/A</v>
      </c>
      <c r="CD85" s="191" t="e">
        <v>#N/A</v>
      </c>
      <c r="CE85" s="191" t="e">
        <v>#N/A</v>
      </c>
      <c r="CF85" s="191" t="e">
        <v>#N/A</v>
      </c>
      <c r="CG85" s="192" t="e">
        <v>#N/A</v>
      </c>
      <c r="CH85" s="190" t="s">
        <v>9268</v>
      </c>
      <c r="CI85" s="191" t="e">
        <v>#N/A</v>
      </c>
      <c r="CJ85" s="191" t="e">
        <v>#N/A</v>
      </c>
      <c r="CK85" s="191" t="e">
        <v>#N/A</v>
      </c>
      <c r="CL85" s="191" t="e">
        <v>#N/A</v>
      </c>
      <c r="CM85" s="191" t="e">
        <v>#N/A</v>
      </c>
      <c r="CN85" s="191" t="e">
        <v>#N/A</v>
      </c>
      <c r="CO85" s="193" t="e">
        <v>#N/A</v>
      </c>
      <c r="CP85" s="191" t="s">
        <v>9269</v>
      </c>
      <c r="CQ85" s="184" t="e">
        <v>#N/A</v>
      </c>
      <c r="CR85" s="184" t="e">
        <v>#N/A</v>
      </c>
      <c r="CS85" s="184" t="e">
        <v>#N/A</v>
      </c>
      <c r="CT85" s="184" t="e">
        <v>#N/A</v>
      </c>
      <c r="CU85" s="184" t="e">
        <v>#N/A</v>
      </c>
      <c r="CV85" s="184" t="e">
        <v>#N/A</v>
      </c>
      <c r="CW85" s="181" t="e">
        <v>#N/A</v>
      </c>
      <c r="CX85" s="191" t="s">
        <v>6660</v>
      </c>
      <c r="CY85" s="188">
        <v>183000</v>
      </c>
      <c r="CZ85" s="188" t="s">
        <v>6650</v>
      </c>
      <c r="DA85" s="188" t="s">
        <v>30</v>
      </c>
      <c r="DB85" s="188">
        <v>2</v>
      </c>
      <c r="DC85" s="188" t="s">
        <v>6662</v>
      </c>
      <c r="DD85" s="188" t="s">
        <v>6651</v>
      </c>
      <c r="DE85" s="194">
        <v>44739</v>
      </c>
      <c r="DF85" s="190" t="s">
        <v>3841</v>
      </c>
      <c r="DG85" s="180">
        <v>0</v>
      </c>
      <c r="DH85" s="184" t="s">
        <v>3838</v>
      </c>
      <c r="DI85" s="184" t="s">
        <v>30</v>
      </c>
      <c r="DJ85" s="184">
        <v>2</v>
      </c>
      <c r="DK85" s="184" t="s">
        <v>3840</v>
      </c>
      <c r="DL85" s="184" t="s">
        <v>3839</v>
      </c>
      <c r="DM85" s="181">
        <v>44664</v>
      </c>
      <c r="DN85" s="191" t="s">
        <v>6661</v>
      </c>
      <c r="DO85" s="188">
        <v>9907000</v>
      </c>
      <c r="DP85" s="191" t="s">
        <v>5913</v>
      </c>
      <c r="DQ85" s="191" t="s">
        <v>30</v>
      </c>
      <c r="DR85" s="191">
        <v>2</v>
      </c>
      <c r="DS85" s="191" t="s">
        <v>6556</v>
      </c>
      <c r="DT85" s="191" t="s">
        <v>5914</v>
      </c>
      <c r="DU85" s="192">
        <v>44739</v>
      </c>
      <c r="DV85" s="190" t="s">
        <v>6663</v>
      </c>
      <c r="DW85" s="180">
        <v>183000</v>
      </c>
      <c r="DX85" s="184" t="s">
        <v>6650</v>
      </c>
      <c r="DY85" s="184" t="s">
        <v>30</v>
      </c>
      <c r="DZ85" s="184">
        <v>2</v>
      </c>
      <c r="EA85" s="184" t="s">
        <v>6662</v>
      </c>
      <c r="EB85" s="184" t="s">
        <v>6651</v>
      </c>
      <c r="EC85" s="181">
        <v>44739</v>
      </c>
      <c r="ED85" s="191" t="s">
        <v>3844</v>
      </c>
      <c r="EE85" s="188">
        <v>0</v>
      </c>
      <c r="EF85" s="191" t="s">
        <v>3842</v>
      </c>
      <c r="EG85" s="191" t="s">
        <v>30</v>
      </c>
      <c r="EH85" s="191">
        <v>2</v>
      </c>
      <c r="EI85" s="191" t="s">
        <v>3843</v>
      </c>
      <c r="EJ85" s="191" t="s">
        <v>2056</v>
      </c>
      <c r="EK85" s="192">
        <v>44664</v>
      </c>
      <c r="EL85" s="190" t="s">
        <v>3846</v>
      </c>
      <c r="EM85" s="180">
        <v>0</v>
      </c>
      <c r="EN85" s="184" t="s">
        <v>3842</v>
      </c>
      <c r="EO85" s="184" t="s">
        <v>30</v>
      </c>
      <c r="EP85" s="184">
        <v>2</v>
      </c>
      <c r="EQ85" s="184" t="s">
        <v>3845</v>
      </c>
      <c r="ER85" s="184" t="s">
        <v>2056</v>
      </c>
      <c r="ES85" s="181">
        <v>44664</v>
      </c>
      <c r="ET85" s="191" t="s">
        <v>6659</v>
      </c>
      <c r="EU85" s="191">
        <v>6</v>
      </c>
      <c r="EV85" s="191" t="s">
        <v>6654</v>
      </c>
      <c r="EW85" s="191" t="s">
        <v>19</v>
      </c>
      <c r="EX85" s="191">
        <v>3</v>
      </c>
      <c r="EY85" s="191" t="s">
        <v>6658</v>
      </c>
      <c r="EZ85" s="191" t="s">
        <v>6655</v>
      </c>
      <c r="FA85" s="192">
        <v>44739</v>
      </c>
      <c r="FB85" s="190" t="s">
        <v>2058</v>
      </c>
      <c r="FC85" s="184">
        <v>3</v>
      </c>
      <c r="FD85" s="184" t="s">
        <v>2055</v>
      </c>
      <c r="FE85" s="184" t="s">
        <v>30</v>
      </c>
      <c r="FF85" s="184">
        <v>2</v>
      </c>
      <c r="FG85" s="184" t="s">
        <v>2057</v>
      </c>
      <c r="FH85" s="184" t="s">
        <v>2056</v>
      </c>
      <c r="FI85" s="181">
        <v>44284</v>
      </c>
      <c r="FJ85" s="190" t="s">
        <v>9270</v>
      </c>
      <c r="FK85" s="191" t="e">
        <v>#N/A</v>
      </c>
      <c r="FL85" s="191" t="e">
        <v>#N/A</v>
      </c>
      <c r="FM85" s="191" t="e">
        <v>#N/A</v>
      </c>
      <c r="FN85" s="191" t="e">
        <v>#N/A</v>
      </c>
      <c r="FO85" s="191" t="e">
        <v>#N/A</v>
      </c>
      <c r="FP85" s="188" t="e">
        <v>#N/A</v>
      </c>
      <c r="FQ85" s="189" t="e">
        <v>#N/A</v>
      </c>
      <c r="FR85" s="190" t="s">
        <v>9271</v>
      </c>
      <c r="FS85" s="184" t="e">
        <v>#N/A</v>
      </c>
      <c r="FT85" s="184" t="e">
        <v>#N/A</v>
      </c>
      <c r="FU85" s="184" t="e">
        <v>#N/A</v>
      </c>
      <c r="FV85" s="184" t="e">
        <v>#N/A</v>
      </c>
      <c r="FW85" s="184" t="e">
        <v>#N/A</v>
      </c>
      <c r="FX85" s="184" t="e">
        <v>#N/A</v>
      </c>
      <c r="FY85" s="181" t="e">
        <v>#N/A</v>
      </c>
      <c r="FZ85" s="191" t="s">
        <v>5475</v>
      </c>
      <c r="GA85" s="191">
        <v>1</v>
      </c>
      <c r="GB85" s="191" t="s">
        <v>3966</v>
      </c>
      <c r="GC85" s="191" t="s">
        <v>30</v>
      </c>
      <c r="GD85" s="191">
        <v>2</v>
      </c>
      <c r="GE85" s="191" t="s">
        <v>14</v>
      </c>
      <c r="GF85" s="191" t="s">
        <v>14</v>
      </c>
      <c r="GG85" s="192">
        <v>44697</v>
      </c>
      <c r="GH85" s="190" t="s">
        <v>5481</v>
      </c>
      <c r="GI85" s="184">
        <v>1</v>
      </c>
      <c r="GJ85" s="184" t="s">
        <v>3966</v>
      </c>
      <c r="GK85" s="184" t="s">
        <v>30</v>
      </c>
      <c r="GL85" s="184">
        <v>2</v>
      </c>
      <c r="GM85" s="184" t="s">
        <v>14</v>
      </c>
      <c r="GN85" s="184" t="s">
        <v>14</v>
      </c>
      <c r="GO85" s="181">
        <v>44697</v>
      </c>
      <c r="GP85" s="191" t="s">
        <v>5476</v>
      </c>
      <c r="GQ85" s="191">
        <v>0</v>
      </c>
      <c r="GR85" s="191" t="s">
        <v>3966</v>
      </c>
      <c r="GS85" s="191" t="s">
        <v>30</v>
      </c>
      <c r="GT85" s="191">
        <v>2</v>
      </c>
      <c r="GU85" s="191" t="s">
        <v>14</v>
      </c>
      <c r="GV85" s="191" t="s">
        <v>14</v>
      </c>
      <c r="GW85" s="192">
        <v>44697</v>
      </c>
      <c r="GX85" s="190" t="s">
        <v>5482</v>
      </c>
      <c r="GY85" s="184">
        <v>0</v>
      </c>
      <c r="GZ85" s="184" t="s">
        <v>3966</v>
      </c>
      <c r="HA85" s="184" t="s">
        <v>30</v>
      </c>
      <c r="HB85" s="184">
        <v>2</v>
      </c>
      <c r="HC85" s="184" t="s">
        <v>14</v>
      </c>
      <c r="HD85" s="184" t="s">
        <v>14</v>
      </c>
      <c r="HE85" s="181">
        <v>44697</v>
      </c>
      <c r="HF85" s="191" t="s">
        <v>5474</v>
      </c>
      <c r="HG85" s="191">
        <v>2</v>
      </c>
      <c r="HH85" s="191" t="s">
        <v>3966</v>
      </c>
      <c r="HI85" s="191" t="s">
        <v>30</v>
      </c>
      <c r="HJ85" s="191">
        <v>2</v>
      </c>
      <c r="HK85" s="191" t="s">
        <v>14</v>
      </c>
      <c r="HL85" s="191" t="s">
        <v>14</v>
      </c>
      <c r="HM85" s="192">
        <v>44697</v>
      </c>
      <c r="HN85" s="190" t="s">
        <v>5480</v>
      </c>
      <c r="HO85" s="184">
        <v>2</v>
      </c>
      <c r="HP85" s="184" t="s">
        <v>3966</v>
      </c>
      <c r="HQ85" s="184" t="s">
        <v>30</v>
      </c>
      <c r="HR85" s="184">
        <v>2</v>
      </c>
      <c r="HS85" s="184" t="s">
        <v>14</v>
      </c>
      <c r="HT85" s="184" t="s">
        <v>14</v>
      </c>
      <c r="HU85" s="181">
        <v>44697</v>
      </c>
      <c r="HV85" s="191" t="s">
        <v>5477</v>
      </c>
      <c r="HW85" s="191">
        <v>0</v>
      </c>
      <c r="HX85" s="191" t="s">
        <v>3966</v>
      </c>
      <c r="HY85" s="191" t="s">
        <v>30</v>
      </c>
      <c r="HZ85" s="191">
        <v>2</v>
      </c>
      <c r="IA85" s="191" t="s">
        <v>14</v>
      </c>
      <c r="IB85" s="191" t="s">
        <v>14</v>
      </c>
      <c r="IC85" s="192">
        <v>44697</v>
      </c>
      <c r="ID85" s="190" t="s">
        <v>5479</v>
      </c>
      <c r="IE85" s="184">
        <v>0</v>
      </c>
      <c r="IF85" s="184" t="s">
        <v>3966</v>
      </c>
      <c r="IG85" s="184" t="s">
        <v>30</v>
      </c>
      <c r="IH85" s="184">
        <v>2</v>
      </c>
      <c r="II85" s="184" t="s">
        <v>14</v>
      </c>
      <c r="IJ85" s="184" t="s">
        <v>14</v>
      </c>
      <c r="IK85" s="181">
        <v>44697</v>
      </c>
      <c r="IL85" s="191" t="s">
        <v>5478</v>
      </c>
      <c r="IM85" s="191">
        <v>0</v>
      </c>
      <c r="IN85" s="191" t="s">
        <v>3966</v>
      </c>
      <c r="IO85" s="191" t="s">
        <v>30</v>
      </c>
      <c r="IP85" s="191">
        <v>2</v>
      </c>
      <c r="IQ85" s="191" t="s">
        <v>14</v>
      </c>
      <c r="IR85" s="191" t="s">
        <v>14</v>
      </c>
      <c r="IS85" s="192">
        <v>44697</v>
      </c>
    </row>
    <row r="86" spans="1:253" s="285" customFormat="1" ht="13" customHeight="1" x14ac:dyDescent="0.25">
      <c r="A86" s="285" t="s">
        <v>1328</v>
      </c>
      <c r="B86" s="285" t="s">
        <v>8620</v>
      </c>
      <c r="C86" s="285" t="s">
        <v>1329</v>
      </c>
      <c r="D86" s="285" t="s">
        <v>1330</v>
      </c>
      <c r="E86" s="285" t="s">
        <v>8246</v>
      </c>
      <c r="F86" s="285" t="s">
        <v>6112</v>
      </c>
      <c r="G86" s="179">
        <v>2600000</v>
      </c>
      <c r="H86" s="180" t="s">
        <v>6109</v>
      </c>
      <c r="I86" s="180" t="s">
        <v>30</v>
      </c>
      <c r="J86" s="180">
        <v>2</v>
      </c>
      <c r="K86" s="180" t="s">
        <v>6111</v>
      </c>
      <c r="L86" s="180" t="s">
        <v>6110</v>
      </c>
      <c r="M86" s="181">
        <v>44731</v>
      </c>
      <c r="N86" s="190" t="s">
        <v>2262</v>
      </c>
      <c r="O86" s="182">
        <v>824292</v>
      </c>
      <c r="P86" s="182" t="s">
        <v>2255</v>
      </c>
      <c r="Q86" s="182" t="s">
        <v>30</v>
      </c>
      <c r="R86" s="182">
        <v>2</v>
      </c>
      <c r="S86" s="182" t="s">
        <v>2261</v>
      </c>
      <c r="T86" s="182" t="s">
        <v>2256</v>
      </c>
      <c r="U86" s="183">
        <v>44388</v>
      </c>
      <c r="V86" s="190" t="s">
        <v>2542</v>
      </c>
      <c r="W86" s="180">
        <v>2551000</v>
      </c>
      <c r="X86" s="180" t="s">
        <v>2540</v>
      </c>
      <c r="Y86" s="180" t="s">
        <v>30</v>
      </c>
      <c r="Z86" s="180">
        <v>2</v>
      </c>
      <c r="AA86" s="180" t="s">
        <v>2457</v>
      </c>
      <c r="AB86" s="180" t="s">
        <v>2541</v>
      </c>
      <c r="AC86" s="181">
        <v>44557</v>
      </c>
      <c r="AD86" s="190" t="s">
        <v>2543</v>
      </c>
      <c r="AE86" s="188">
        <v>1587000</v>
      </c>
      <c r="AF86" s="188" t="s">
        <v>2540</v>
      </c>
      <c r="AG86" s="188" t="s">
        <v>30</v>
      </c>
      <c r="AH86" s="188">
        <v>2</v>
      </c>
      <c r="AI86" s="188" t="s">
        <v>2459</v>
      </c>
      <c r="AJ86" s="188" t="s">
        <v>2541</v>
      </c>
      <c r="AK86" s="189">
        <v>44557</v>
      </c>
      <c r="AL86" s="190" t="s">
        <v>1331</v>
      </c>
      <c r="AM86" s="180">
        <v>0</v>
      </c>
      <c r="AN86" s="180" t="s">
        <v>14</v>
      </c>
      <c r="AO86" s="180" t="s">
        <v>14</v>
      </c>
      <c r="AP86" s="180" t="s">
        <v>14</v>
      </c>
      <c r="AQ86" s="180" t="s">
        <v>14</v>
      </c>
      <c r="AR86" s="180" t="s">
        <v>14</v>
      </c>
      <c r="AS86" s="181">
        <v>43868</v>
      </c>
      <c r="AT86" s="191" t="s">
        <v>1345</v>
      </c>
      <c r="AU86" s="188">
        <v>0</v>
      </c>
      <c r="AV86" s="188" t="s">
        <v>14</v>
      </c>
      <c r="AW86" s="188" t="s">
        <v>14</v>
      </c>
      <c r="AX86" s="188" t="s">
        <v>14</v>
      </c>
      <c r="AY86" s="188" t="s">
        <v>14</v>
      </c>
      <c r="AZ86" s="188" t="s">
        <v>14</v>
      </c>
      <c r="BA86" s="189">
        <v>43874</v>
      </c>
      <c r="BB86" s="190" t="s">
        <v>1344</v>
      </c>
      <c r="BC86" s="180">
        <v>0</v>
      </c>
      <c r="BD86" s="180" t="s">
        <v>14</v>
      </c>
      <c r="BE86" s="180" t="s">
        <v>14</v>
      </c>
      <c r="BF86" s="180" t="s">
        <v>14</v>
      </c>
      <c r="BG86" s="180" t="s">
        <v>14</v>
      </c>
      <c r="BH86" s="180" t="s">
        <v>14</v>
      </c>
      <c r="BI86" s="181">
        <v>43874</v>
      </c>
      <c r="BJ86" s="191" t="s">
        <v>6115</v>
      </c>
      <c r="BK86" s="191">
        <v>0</v>
      </c>
      <c r="BL86" s="191" t="s">
        <v>6113</v>
      </c>
      <c r="BM86" s="191" t="s">
        <v>30</v>
      </c>
      <c r="BN86" s="191">
        <v>2</v>
      </c>
      <c r="BO86" s="191" t="s">
        <v>6114</v>
      </c>
      <c r="BP86" s="188" t="s">
        <v>1995</v>
      </c>
      <c r="BQ86" s="192">
        <v>44731</v>
      </c>
      <c r="BR86" s="190" t="s">
        <v>9272</v>
      </c>
      <c r="BS86" s="184" t="e">
        <v>#N/A</v>
      </c>
      <c r="BT86" s="184" t="e">
        <v>#N/A</v>
      </c>
      <c r="BU86" s="184" t="e">
        <v>#N/A</v>
      </c>
      <c r="BV86" s="184" t="e">
        <v>#N/A</v>
      </c>
      <c r="BW86" s="184" t="e">
        <v>#N/A</v>
      </c>
      <c r="BX86" s="184" t="e">
        <v>#N/A</v>
      </c>
      <c r="BY86" s="181" t="e">
        <v>#N/A</v>
      </c>
      <c r="BZ86" s="191" t="s">
        <v>9273</v>
      </c>
      <c r="CA86" s="191" t="e">
        <v>#N/A</v>
      </c>
      <c r="CB86" s="191" t="e">
        <v>#N/A</v>
      </c>
      <c r="CC86" s="191" t="e">
        <v>#N/A</v>
      </c>
      <c r="CD86" s="191" t="e">
        <v>#N/A</v>
      </c>
      <c r="CE86" s="191" t="e">
        <v>#N/A</v>
      </c>
      <c r="CF86" s="191" t="e">
        <v>#N/A</v>
      </c>
      <c r="CG86" s="192" t="e">
        <v>#N/A</v>
      </c>
      <c r="CH86" s="190" t="s">
        <v>9274</v>
      </c>
      <c r="CI86" s="191" t="e">
        <v>#N/A</v>
      </c>
      <c r="CJ86" s="191" t="e">
        <v>#N/A</v>
      </c>
      <c r="CK86" s="191" t="e">
        <v>#N/A</v>
      </c>
      <c r="CL86" s="191" t="e">
        <v>#N/A</v>
      </c>
      <c r="CM86" s="191" t="e">
        <v>#N/A</v>
      </c>
      <c r="CN86" s="191" t="e">
        <v>#N/A</v>
      </c>
      <c r="CO86" s="193" t="e">
        <v>#N/A</v>
      </c>
      <c r="CP86" s="191" t="s">
        <v>9275</v>
      </c>
      <c r="CQ86" s="184" t="e">
        <v>#N/A</v>
      </c>
      <c r="CR86" s="184" t="e">
        <v>#N/A</v>
      </c>
      <c r="CS86" s="184" t="e">
        <v>#N/A</v>
      </c>
      <c r="CT86" s="184" t="e">
        <v>#N/A</v>
      </c>
      <c r="CU86" s="184" t="e">
        <v>#N/A</v>
      </c>
      <c r="CV86" s="184" t="e">
        <v>#N/A</v>
      </c>
      <c r="CW86" s="181" t="e">
        <v>#N/A</v>
      </c>
      <c r="CX86" s="191" t="s">
        <v>2544</v>
      </c>
      <c r="CY86" s="188">
        <v>751000</v>
      </c>
      <c r="CZ86" s="188" t="s">
        <v>2540</v>
      </c>
      <c r="DA86" s="188" t="s">
        <v>30</v>
      </c>
      <c r="DB86" s="188">
        <v>2</v>
      </c>
      <c r="DC86" s="188" t="s">
        <v>2549</v>
      </c>
      <c r="DD86" s="188" t="s">
        <v>2541</v>
      </c>
      <c r="DE86" s="194">
        <v>44557</v>
      </c>
      <c r="DF86" s="190" t="s">
        <v>2546</v>
      </c>
      <c r="DG86" s="180">
        <v>964000</v>
      </c>
      <c r="DH86" s="184" t="s">
        <v>2540</v>
      </c>
      <c r="DI86" s="184" t="s">
        <v>30</v>
      </c>
      <c r="DJ86" s="184">
        <v>2</v>
      </c>
      <c r="DK86" s="184" t="s">
        <v>2545</v>
      </c>
      <c r="DL86" s="184" t="s">
        <v>2541</v>
      </c>
      <c r="DM86" s="181">
        <v>44557</v>
      </c>
      <c r="DN86" s="191" t="s">
        <v>2548</v>
      </c>
      <c r="DO86" s="188">
        <v>836000</v>
      </c>
      <c r="DP86" s="191" t="s">
        <v>2540</v>
      </c>
      <c r="DQ86" s="191" t="s">
        <v>30</v>
      </c>
      <c r="DR86" s="191">
        <v>2</v>
      </c>
      <c r="DS86" s="191" t="s">
        <v>2547</v>
      </c>
      <c r="DT86" s="191" t="s">
        <v>2541</v>
      </c>
      <c r="DU86" s="192">
        <v>44557</v>
      </c>
      <c r="DV86" s="190" t="s">
        <v>2550</v>
      </c>
      <c r="DW86" s="180">
        <v>632000</v>
      </c>
      <c r="DX86" s="184" t="s">
        <v>2540</v>
      </c>
      <c r="DY86" s="184" t="s">
        <v>30</v>
      </c>
      <c r="DZ86" s="184">
        <v>2</v>
      </c>
      <c r="EA86" s="184" t="s">
        <v>2549</v>
      </c>
      <c r="EB86" s="184" t="s">
        <v>2541</v>
      </c>
      <c r="EC86" s="181">
        <v>44557</v>
      </c>
      <c r="ED86" s="191" t="s">
        <v>2552</v>
      </c>
      <c r="EE86" s="188">
        <v>119000</v>
      </c>
      <c r="EF86" s="191" t="s">
        <v>2540</v>
      </c>
      <c r="EG86" s="191" t="s">
        <v>30</v>
      </c>
      <c r="EH86" s="191">
        <v>2</v>
      </c>
      <c r="EI86" s="191" t="s">
        <v>2551</v>
      </c>
      <c r="EJ86" s="191" t="s">
        <v>2541</v>
      </c>
      <c r="EK86" s="192">
        <v>44557</v>
      </c>
      <c r="EL86" s="190" t="s">
        <v>2554</v>
      </c>
      <c r="EM86" s="180">
        <v>0</v>
      </c>
      <c r="EN86" s="184" t="s">
        <v>2540</v>
      </c>
      <c r="EO86" s="184" t="s">
        <v>30</v>
      </c>
      <c r="EP86" s="184">
        <v>2</v>
      </c>
      <c r="EQ86" s="184" t="s">
        <v>2553</v>
      </c>
      <c r="ER86" s="184" t="s">
        <v>2541</v>
      </c>
      <c r="ES86" s="181">
        <v>44557</v>
      </c>
      <c r="ET86" s="191" t="s">
        <v>6117</v>
      </c>
      <c r="EU86" s="191">
        <v>2</v>
      </c>
      <c r="EV86" s="191" t="s">
        <v>6113</v>
      </c>
      <c r="EW86" s="191" t="s">
        <v>30</v>
      </c>
      <c r="EX86" s="191">
        <v>2</v>
      </c>
      <c r="EY86" s="191" t="s">
        <v>6116</v>
      </c>
      <c r="EZ86" s="191" t="s">
        <v>1995</v>
      </c>
      <c r="FA86" s="192">
        <v>44731</v>
      </c>
      <c r="FB86" s="190" t="s">
        <v>2264</v>
      </c>
      <c r="FC86" s="184">
        <v>1</v>
      </c>
      <c r="FD86" s="184" t="s">
        <v>14</v>
      </c>
      <c r="FE86" s="184" t="s">
        <v>61</v>
      </c>
      <c r="FF86" s="184">
        <v>1</v>
      </c>
      <c r="FG86" s="184" t="s">
        <v>2263</v>
      </c>
      <c r="FH86" s="184" t="s">
        <v>14</v>
      </c>
      <c r="FI86" s="181">
        <v>44388</v>
      </c>
      <c r="FJ86" s="190" t="s">
        <v>9276</v>
      </c>
      <c r="FK86" s="191" t="e">
        <v>#N/A</v>
      </c>
      <c r="FL86" s="191" t="e">
        <v>#N/A</v>
      </c>
      <c r="FM86" s="191" t="e">
        <v>#N/A</v>
      </c>
      <c r="FN86" s="191" t="e">
        <v>#N/A</v>
      </c>
      <c r="FO86" s="191" t="e">
        <v>#N/A</v>
      </c>
      <c r="FP86" s="188" t="e">
        <v>#N/A</v>
      </c>
      <c r="FQ86" s="189" t="e">
        <v>#N/A</v>
      </c>
      <c r="FR86" s="190" t="s">
        <v>9277</v>
      </c>
      <c r="FS86" s="184" t="e">
        <v>#N/A</v>
      </c>
      <c r="FT86" s="184" t="e">
        <v>#N/A</v>
      </c>
      <c r="FU86" s="184" t="e">
        <v>#N/A</v>
      </c>
      <c r="FV86" s="184" t="e">
        <v>#N/A</v>
      </c>
      <c r="FW86" s="184" t="e">
        <v>#N/A</v>
      </c>
      <c r="FX86" s="184" t="e">
        <v>#N/A</v>
      </c>
      <c r="FY86" s="181" t="e">
        <v>#N/A</v>
      </c>
      <c r="FZ86" s="191" t="s">
        <v>5019</v>
      </c>
      <c r="GA86" s="191">
        <v>0</v>
      </c>
      <c r="GB86" s="191" t="s">
        <v>3966</v>
      </c>
      <c r="GC86" s="191" t="s">
        <v>30</v>
      </c>
      <c r="GD86" s="191">
        <v>2</v>
      </c>
      <c r="GE86" s="191" t="s">
        <v>14</v>
      </c>
      <c r="GF86" s="191" t="s">
        <v>14</v>
      </c>
      <c r="GG86" s="192">
        <v>44695</v>
      </c>
      <c r="GH86" s="190" t="s">
        <v>5025</v>
      </c>
      <c r="GI86" s="184">
        <v>0</v>
      </c>
      <c r="GJ86" s="184" t="s">
        <v>3966</v>
      </c>
      <c r="GK86" s="184" t="s">
        <v>30</v>
      </c>
      <c r="GL86" s="184">
        <v>2</v>
      </c>
      <c r="GM86" s="184" t="s">
        <v>14</v>
      </c>
      <c r="GN86" s="184" t="s">
        <v>14</v>
      </c>
      <c r="GO86" s="181">
        <v>44695</v>
      </c>
      <c r="GP86" s="191" t="s">
        <v>5020</v>
      </c>
      <c r="GQ86" s="191">
        <v>0</v>
      </c>
      <c r="GR86" s="191" t="s">
        <v>3966</v>
      </c>
      <c r="GS86" s="191" t="s">
        <v>30</v>
      </c>
      <c r="GT86" s="191">
        <v>2</v>
      </c>
      <c r="GU86" s="191" t="s">
        <v>14</v>
      </c>
      <c r="GV86" s="191" t="s">
        <v>14</v>
      </c>
      <c r="GW86" s="192">
        <v>44695</v>
      </c>
      <c r="GX86" s="190" t="s">
        <v>5026</v>
      </c>
      <c r="GY86" s="184">
        <v>0</v>
      </c>
      <c r="GZ86" s="184" t="s">
        <v>3966</v>
      </c>
      <c r="HA86" s="184" t="s">
        <v>30</v>
      </c>
      <c r="HB86" s="184">
        <v>2</v>
      </c>
      <c r="HC86" s="184" t="s">
        <v>14</v>
      </c>
      <c r="HD86" s="184" t="s">
        <v>14</v>
      </c>
      <c r="HE86" s="181">
        <v>44695</v>
      </c>
      <c r="HF86" s="191" t="s">
        <v>5018</v>
      </c>
      <c r="HG86" s="191">
        <v>2</v>
      </c>
      <c r="HH86" s="191" t="s">
        <v>3966</v>
      </c>
      <c r="HI86" s="191" t="s">
        <v>30</v>
      </c>
      <c r="HJ86" s="191">
        <v>2</v>
      </c>
      <c r="HK86" s="191" t="s">
        <v>14</v>
      </c>
      <c r="HL86" s="191" t="s">
        <v>14</v>
      </c>
      <c r="HM86" s="192">
        <v>44695</v>
      </c>
      <c r="HN86" s="190" t="s">
        <v>5024</v>
      </c>
      <c r="HO86" s="184">
        <v>0</v>
      </c>
      <c r="HP86" s="184" t="s">
        <v>3966</v>
      </c>
      <c r="HQ86" s="184" t="s">
        <v>30</v>
      </c>
      <c r="HR86" s="184">
        <v>2</v>
      </c>
      <c r="HS86" s="184" t="s">
        <v>14</v>
      </c>
      <c r="HT86" s="184" t="s">
        <v>14</v>
      </c>
      <c r="HU86" s="181">
        <v>44695</v>
      </c>
      <c r="HV86" s="191" t="s">
        <v>5021</v>
      </c>
      <c r="HW86" s="191">
        <v>0</v>
      </c>
      <c r="HX86" s="191" t="s">
        <v>3966</v>
      </c>
      <c r="HY86" s="191" t="s">
        <v>30</v>
      </c>
      <c r="HZ86" s="191">
        <v>2</v>
      </c>
      <c r="IA86" s="191" t="s">
        <v>14</v>
      </c>
      <c r="IB86" s="191" t="s">
        <v>14</v>
      </c>
      <c r="IC86" s="192">
        <v>44695</v>
      </c>
      <c r="ID86" s="190" t="s">
        <v>5023</v>
      </c>
      <c r="IE86" s="184">
        <v>1</v>
      </c>
      <c r="IF86" s="184" t="s">
        <v>3966</v>
      </c>
      <c r="IG86" s="184" t="s">
        <v>30</v>
      </c>
      <c r="IH86" s="184">
        <v>2</v>
      </c>
      <c r="II86" s="184" t="s">
        <v>14</v>
      </c>
      <c r="IJ86" s="184" t="s">
        <v>14</v>
      </c>
      <c r="IK86" s="181">
        <v>44695</v>
      </c>
      <c r="IL86" s="191" t="s">
        <v>5022</v>
      </c>
      <c r="IM86" s="191">
        <v>0</v>
      </c>
      <c r="IN86" s="191" t="s">
        <v>3966</v>
      </c>
      <c r="IO86" s="191" t="s">
        <v>30</v>
      </c>
      <c r="IP86" s="191">
        <v>2</v>
      </c>
      <c r="IQ86" s="191" t="s">
        <v>14</v>
      </c>
      <c r="IR86" s="191" t="s">
        <v>14</v>
      </c>
      <c r="IS86" s="192">
        <v>44695</v>
      </c>
    </row>
    <row r="87" spans="1:253" s="285" customFormat="1" ht="13" customHeight="1" x14ac:dyDescent="0.25">
      <c r="A87" s="285" t="s">
        <v>225</v>
      </c>
      <c r="B87" s="285" t="s">
        <v>8639</v>
      </c>
      <c r="C87" s="285" t="s">
        <v>226</v>
      </c>
      <c r="D87" s="285" t="s">
        <v>227</v>
      </c>
      <c r="E87" s="285" t="s">
        <v>8247</v>
      </c>
      <c r="F87" s="285" t="s">
        <v>7781</v>
      </c>
      <c r="G87" s="179">
        <v>24500000</v>
      </c>
      <c r="H87" s="180" t="s">
        <v>7404</v>
      </c>
      <c r="I87" s="180" t="s">
        <v>30</v>
      </c>
      <c r="J87" s="180">
        <v>2</v>
      </c>
      <c r="K87" s="180" t="s">
        <v>7780</v>
      </c>
      <c r="L87" s="180" t="s">
        <v>7779</v>
      </c>
      <c r="M87" s="181">
        <v>44742</v>
      </c>
      <c r="N87" s="190" t="s">
        <v>7783</v>
      </c>
      <c r="O87" s="182">
        <v>1267000</v>
      </c>
      <c r="P87" s="182" t="s">
        <v>7488</v>
      </c>
      <c r="Q87" s="182" t="s">
        <v>19</v>
      </c>
      <c r="R87" s="182">
        <v>3</v>
      </c>
      <c r="S87" s="182" t="s">
        <v>7402</v>
      </c>
      <c r="T87" s="182" t="s">
        <v>7782</v>
      </c>
      <c r="U87" s="183">
        <v>44742</v>
      </c>
      <c r="V87" s="190" t="s">
        <v>7785</v>
      </c>
      <c r="W87" s="180">
        <v>24500000</v>
      </c>
      <c r="X87" s="180" t="s">
        <v>7404</v>
      </c>
      <c r="Y87" s="180" t="s">
        <v>30</v>
      </c>
      <c r="Z87" s="180">
        <v>2</v>
      </c>
      <c r="AA87" s="180" t="s">
        <v>7784</v>
      </c>
      <c r="AB87" s="180" t="s">
        <v>7779</v>
      </c>
      <c r="AC87" s="181">
        <v>44742</v>
      </c>
      <c r="AD87" s="190" t="s">
        <v>7786</v>
      </c>
      <c r="AE87" s="188">
        <v>4341000</v>
      </c>
      <c r="AF87" s="188" t="s">
        <v>7404</v>
      </c>
      <c r="AG87" s="188" t="s">
        <v>30</v>
      </c>
      <c r="AH87" s="188">
        <v>2</v>
      </c>
      <c r="AI87" s="188" t="s">
        <v>2438</v>
      </c>
      <c r="AJ87" s="188" t="s">
        <v>7779</v>
      </c>
      <c r="AK87" s="189">
        <v>44742</v>
      </c>
      <c r="AL87" s="190" t="s">
        <v>7790</v>
      </c>
      <c r="AM87" s="180">
        <v>595000</v>
      </c>
      <c r="AN87" s="180" t="s">
        <v>7787</v>
      </c>
      <c r="AO87" s="180" t="s">
        <v>61</v>
      </c>
      <c r="AP87" s="180">
        <v>1</v>
      </c>
      <c r="AQ87" s="180" t="s">
        <v>7789</v>
      </c>
      <c r="AR87" s="180" t="s">
        <v>7788</v>
      </c>
      <c r="AS87" s="181">
        <v>44742</v>
      </c>
      <c r="AT87" s="191" t="s">
        <v>232</v>
      </c>
      <c r="AU87" s="188" t="s">
        <v>14</v>
      </c>
      <c r="AV87" s="188">
        <v>0</v>
      </c>
      <c r="AW87" s="188" t="s">
        <v>14</v>
      </c>
      <c r="AX87" s="188" t="s">
        <v>14</v>
      </c>
      <c r="AY87" s="188" t="s">
        <v>213</v>
      </c>
      <c r="AZ87" s="188">
        <v>0</v>
      </c>
      <c r="BA87" s="189">
        <v>43508</v>
      </c>
      <c r="BB87" s="190" t="s">
        <v>231</v>
      </c>
      <c r="BC87" s="180" t="s">
        <v>14</v>
      </c>
      <c r="BD87" s="180">
        <v>0</v>
      </c>
      <c r="BE87" s="180" t="s">
        <v>14</v>
      </c>
      <c r="BF87" s="180" t="s">
        <v>14</v>
      </c>
      <c r="BG87" s="180" t="s">
        <v>213</v>
      </c>
      <c r="BH87" s="180">
        <v>0</v>
      </c>
      <c r="BI87" s="181">
        <v>43508</v>
      </c>
      <c r="BJ87" s="191" t="s">
        <v>7793</v>
      </c>
      <c r="BK87" s="191">
        <v>501</v>
      </c>
      <c r="BL87" s="191" t="s">
        <v>7791</v>
      </c>
      <c r="BM87" s="191" t="s">
        <v>61</v>
      </c>
      <c r="BN87" s="191">
        <v>1</v>
      </c>
      <c r="BO87" s="191" t="s">
        <v>7792</v>
      </c>
      <c r="BP87" s="188" t="s">
        <v>1995</v>
      </c>
      <c r="BQ87" s="192">
        <v>44742</v>
      </c>
      <c r="BR87" s="190" t="s">
        <v>228</v>
      </c>
      <c r="BS87" s="184" t="s">
        <v>14</v>
      </c>
      <c r="BT87" s="184">
        <v>0</v>
      </c>
      <c r="BU87" s="184" t="s">
        <v>14</v>
      </c>
      <c r="BV87" s="184" t="s">
        <v>14</v>
      </c>
      <c r="BW87" s="184" t="s">
        <v>213</v>
      </c>
      <c r="BX87" s="184">
        <v>0</v>
      </c>
      <c r="BY87" s="181">
        <v>43508</v>
      </c>
      <c r="BZ87" s="191" t="s">
        <v>229</v>
      </c>
      <c r="CA87" s="191" t="s">
        <v>14</v>
      </c>
      <c r="CB87" s="191">
        <v>0</v>
      </c>
      <c r="CC87" s="191" t="s">
        <v>14</v>
      </c>
      <c r="CD87" s="191" t="s">
        <v>14</v>
      </c>
      <c r="CE87" s="191" t="s">
        <v>213</v>
      </c>
      <c r="CF87" s="191">
        <v>0</v>
      </c>
      <c r="CG87" s="192">
        <v>43508</v>
      </c>
      <c r="CH87" s="190" t="s">
        <v>9278</v>
      </c>
      <c r="CI87" s="191" t="e">
        <v>#N/A</v>
      </c>
      <c r="CJ87" s="191" t="e">
        <v>#N/A</v>
      </c>
      <c r="CK87" s="191" t="e">
        <v>#N/A</v>
      </c>
      <c r="CL87" s="191" t="e">
        <v>#N/A</v>
      </c>
      <c r="CM87" s="191" t="e">
        <v>#N/A</v>
      </c>
      <c r="CN87" s="191" t="e">
        <v>#N/A</v>
      </c>
      <c r="CO87" s="193" t="e">
        <v>#N/A</v>
      </c>
      <c r="CP87" s="191" t="s">
        <v>230</v>
      </c>
      <c r="CQ87" s="184" t="s">
        <v>14</v>
      </c>
      <c r="CR87" s="184">
        <v>0</v>
      </c>
      <c r="CS87" s="184" t="s">
        <v>14</v>
      </c>
      <c r="CT87" s="184" t="s">
        <v>14</v>
      </c>
      <c r="CU87" s="184" t="s">
        <v>213</v>
      </c>
      <c r="CV87" s="184">
        <v>0</v>
      </c>
      <c r="CW87" s="181">
        <v>43508</v>
      </c>
      <c r="CX87" s="191" t="s">
        <v>7794</v>
      </c>
      <c r="CY87" s="188">
        <v>3641000</v>
      </c>
      <c r="CZ87" s="188" t="s">
        <v>7404</v>
      </c>
      <c r="DA87" s="188" t="s">
        <v>30</v>
      </c>
      <c r="DB87" s="188">
        <v>2</v>
      </c>
      <c r="DC87" s="188" t="s">
        <v>7799</v>
      </c>
      <c r="DD87" s="188" t="s">
        <v>7779</v>
      </c>
      <c r="DE87" s="194">
        <v>44742</v>
      </c>
      <c r="DF87" s="190" t="s">
        <v>7796</v>
      </c>
      <c r="DG87" s="180">
        <v>20159000</v>
      </c>
      <c r="DH87" s="184" t="s">
        <v>7404</v>
      </c>
      <c r="DI87" s="184" t="s">
        <v>30</v>
      </c>
      <c r="DJ87" s="184">
        <v>2</v>
      </c>
      <c r="DK87" s="184" t="s">
        <v>7795</v>
      </c>
      <c r="DL87" s="184" t="s">
        <v>7779</v>
      </c>
      <c r="DM87" s="181">
        <v>44742</v>
      </c>
      <c r="DN87" s="191" t="s">
        <v>7798</v>
      </c>
      <c r="DO87" s="188">
        <v>700000</v>
      </c>
      <c r="DP87" s="191" t="s">
        <v>7404</v>
      </c>
      <c r="DQ87" s="191" t="s">
        <v>30</v>
      </c>
      <c r="DR87" s="191">
        <v>2</v>
      </c>
      <c r="DS87" s="191" t="s">
        <v>7797</v>
      </c>
      <c r="DT87" s="191" t="s">
        <v>7779</v>
      </c>
      <c r="DU87" s="192">
        <v>44742</v>
      </c>
      <c r="DV87" s="190" t="s">
        <v>7800</v>
      </c>
      <c r="DW87" s="180">
        <v>2900000</v>
      </c>
      <c r="DX87" s="184" t="s">
        <v>7404</v>
      </c>
      <c r="DY87" s="184" t="s">
        <v>30</v>
      </c>
      <c r="DZ87" s="184">
        <v>2</v>
      </c>
      <c r="EA87" s="184" t="s">
        <v>7799</v>
      </c>
      <c r="EB87" s="184" t="s">
        <v>7779</v>
      </c>
      <c r="EC87" s="181">
        <v>44742</v>
      </c>
      <c r="ED87" s="191" t="s">
        <v>7802</v>
      </c>
      <c r="EE87" s="188">
        <v>700000</v>
      </c>
      <c r="EF87" s="191" t="s">
        <v>7404</v>
      </c>
      <c r="EG87" s="191" t="s">
        <v>30</v>
      </c>
      <c r="EH87" s="191">
        <v>2</v>
      </c>
      <c r="EI87" s="191" t="s">
        <v>7801</v>
      </c>
      <c r="EJ87" s="191" t="s">
        <v>7779</v>
      </c>
      <c r="EK87" s="192">
        <v>44742</v>
      </c>
      <c r="EL87" s="190" t="s">
        <v>7804</v>
      </c>
      <c r="EM87" s="180">
        <v>41000</v>
      </c>
      <c r="EN87" s="184" t="s">
        <v>7404</v>
      </c>
      <c r="EO87" s="184" t="s">
        <v>30</v>
      </c>
      <c r="EP87" s="184">
        <v>2</v>
      </c>
      <c r="EQ87" s="184" t="s">
        <v>7803</v>
      </c>
      <c r="ER87" s="184" t="s">
        <v>7779</v>
      </c>
      <c r="ES87" s="181">
        <v>44742</v>
      </c>
      <c r="ET87" s="191" t="s">
        <v>2026</v>
      </c>
      <c r="EU87" s="191">
        <v>385</v>
      </c>
      <c r="EV87" s="191" t="s">
        <v>2024</v>
      </c>
      <c r="EW87" s="191" t="s">
        <v>19</v>
      </c>
      <c r="EX87" s="191">
        <v>3</v>
      </c>
      <c r="EY87" s="191" t="s">
        <v>2025</v>
      </c>
      <c r="EZ87" s="191" t="s">
        <v>580</v>
      </c>
      <c r="FA87" s="192">
        <v>44281</v>
      </c>
      <c r="FB87" s="190" t="s">
        <v>7807</v>
      </c>
      <c r="FC87" s="184">
        <v>3</v>
      </c>
      <c r="FD87" s="184" t="s">
        <v>7805</v>
      </c>
      <c r="FE87" s="184" t="s">
        <v>61</v>
      </c>
      <c r="FF87" s="184">
        <v>1</v>
      </c>
      <c r="FG87" s="184" t="s">
        <v>7806</v>
      </c>
      <c r="FH87" s="184" t="s">
        <v>7788</v>
      </c>
      <c r="FI87" s="181">
        <v>44742</v>
      </c>
      <c r="FJ87" s="190" t="s">
        <v>233</v>
      </c>
      <c r="FK87" s="191" t="s">
        <v>14</v>
      </c>
      <c r="FL87" s="191">
        <v>0</v>
      </c>
      <c r="FM87" s="191" t="s">
        <v>14</v>
      </c>
      <c r="FN87" s="191" t="s">
        <v>14</v>
      </c>
      <c r="FO87" s="191" t="s">
        <v>213</v>
      </c>
      <c r="FP87" s="188">
        <v>0</v>
      </c>
      <c r="FQ87" s="189">
        <v>43508</v>
      </c>
      <c r="FR87" s="190" t="s">
        <v>234</v>
      </c>
      <c r="FS87" s="184" t="s">
        <v>14</v>
      </c>
      <c r="FT87" s="184">
        <v>0</v>
      </c>
      <c r="FU87" s="184" t="s">
        <v>14</v>
      </c>
      <c r="FV87" s="184" t="s">
        <v>14</v>
      </c>
      <c r="FW87" s="184" t="s">
        <v>213</v>
      </c>
      <c r="FX87" s="184">
        <v>0</v>
      </c>
      <c r="FY87" s="181">
        <v>43508</v>
      </c>
      <c r="FZ87" s="191" t="s">
        <v>3994</v>
      </c>
      <c r="GA87" s="191">
        <v>0</v>
      </c>
      <c r="GB87" s="191" t="s">
        <v>3966</v>
      </c>
      <c r="GC87" s="191" t="s">
        <v>30</v>
      </c>
      <c r="GD87" s="191">
        <v>2</v>
      </c>
      <c r="GE87" s="191" t="s">
        <v>14</v>
      </c>
      <c r="GF87" s="191" t="s">
        <v>14</v>
      </c>
      <c r="GG87" s="192">
        <v>44676</v>
      </c>
      <c r="GH87" s="190" t="s">
        <v>4000</v>
      </c>
      <c r="GI87" s="184">
        <v>3</v>
      </c>
      <c r="GJ87" s="184" t="s">
        <v>3966</v>
      </c>
      <c r="GK87" s="184" t="s">
        <v>30</v>
      </c>
      <c r="GL87" s="184">
        <v>2</v>
      </c>
      <c r="GM87" s="184" t="s">
        <v>14</v>
      </c>
      <c r="GN87" s="184" t="s">
        <v>14</v>
      </c>
      <c r="GO87" s="181">
        <v>44676</v>
      </c>
      <c r="GP87" s="191" t="s">
        <v>3995</v>
      </c>
      <c r="GQ87" s="191">
        <v>2</v>
      </c>
      <c r="GR87" s="191" t="s">
        <v>3966</v>
      </c>
      <c r="GS87" s="191" t="s">
        <v>30</v>
      </c>
      <c r="GT87" s="191">
        <v>2</v>
      </c>
      <c r="GU87" s="191" t="s">
        <v>14</v>
      </c>
      <c r="GV87" s="191" t="s">
        <v>14</v>
      </c>
      <c r="GW87" s="192">
        <v>44676</v>
      </c>
      <c r="GX87" s="190" t="s">
        <v>4001</v>
      </c>
      <c r="GY87" s="184">
        <v>0</v>
      </c>
      <c r="GZ87" s="184" t="s">
        <v>3966</v>
      </c>
      <c r="HA87" s="184" t="s">
        <v>30</v>
      </c>
      <c r="HB87" s="184">
        <v>2</v>
      </c>
      <c r="HC87" s="184" t="s">
        <v>14</v>
      </c>
      <c r="HD87" s="184" t="s">
        <v>14</v>
      </c>
      <c r="HE87" s="181">
        <v>44676</v>
      </c>
      <c r="HF87" s="191" t="s">
        <v>3993</v>
      </c>
      <c r="HG87" s="191">
        <v>0</v>
      </c>
      <c r="HH87" s="191" t="s">
        <v>3966</v>
      </c>
      <c r="HI87" s="191" t="s">
        <v>30</v>
      </c>
      <c r="HJ87" s="191">
        <v>2</v>
      </c>
      <c r="HK87" s="191" t="s">
        <v>14</v>
      </c>
      <c r="HL87" s="191" t="s">
        <v>14</v>
      </c>
      <c r="HM87" s="192">
        <v>44676</v>
      </c>
      <c r="HN87" s="190" t="s">
        <v>3999</v>
      </c>
      <c r="HO87" s="184">
        <v>2</v>
      </c>
      <c r="HP87" s="184" t="s">
        <v>3966</v>
      </c>
      <c r="HQ87" s="184" t="s">
        <v>30</v>
      </c>
      <c r="HR87" s="184">
        <v>2</v>
      </c>
      <c r="HS87" s="184" t="s">
        <v>14</v>
      </c>
      <c r="HT87" s="184" t="s">
        <v>14</v>
      </c>
      <c r="HU87" s="181">
        <v>44676</v>
      </c>
      <c r="HV87" s="191" t="s">
        <v>3996</v>
      </c>
      <c r="HW87" s="191">
        <v>3</v>
      </c>
      <c r="HX87" s="191" t="s">
        <v>3966</v>
      </c>
      <c r="HY87" s="191" t="s">
        <v>30</v>
      </c>
      <c r="HZ87" s="191">
        <v>2</v>
      </c>
      <c r="IA87" s="191" t="s">
        <v>14</v>
      </c>
      <c r="IB87" s="191" t="s">
        <v>14</v>
      </c>
      <c r="IC87" s="192">
        <v>44676</v>
      </c>
      <c r="ID87" s="190" t="s">
        <v>3998</v>
      </c>
      <c r="IE87" s="184">
        <v>1</v>
      </c>
      <c r="IF87" s="184" t="s">
        <v>3966</v>
      </c>
      <c r="IG87" s="184" t="s">
        <v>30</v>
      </c>
      <c r="IH87" s="184">
        <v>2</v>
      </c>
      <c r="II87" s="184" t="s">
        <v>14</v>
      </c>
      <c r="IJ87" s="184" t="s">
        <v>14</v>
      </c>
      <c r="IK87" s="181">
        <v>44676</v>
      </c>
      <c r="IL87" s="191" t="s">
        <v>3997</v>
      </c>
      <c r="IM87" s="191">
        <v>2</v>
      </c>
      <c r="IN87" s="191" t="s">
        <v>3966</v>
      </c>
      <c r="IO87" s="191" t="s">
        <v>30</v>
      </c>
      <c r="IP87" s="191">
        <v>2</v>
      </c>
      <c r="IQ87" s="191" t="s">
        <v>14</v>
      </c>
      <c r="IR87" s="191" t="s">
        <v>14</v>
      </c>
      <c r="IS87" s="192">
        <v>44676</v>
      </c>
    </row>
    <row r="88" spans="1:253" s="285" customFormat="1" ht="13" customHeight="1" x14ac:dyDescent="0.25">
      <c r="A88" s="285" t="s">
        <v>235</v>
      </c>
      <c r="B88" s="285" t="s">
        <v>8627</v>
      </c>
      <c r="C88" s="285" t="s">
        <v>236</v>
      </c>
      <c r="D88" s="285" t="s">
        <v>227</v>
      </c>
      <c r="E88" s="285" t="s">
        <v>8247</v>
      </c>
      <c r="F88" s="285" t="s">
        <v>1859</v>
      </c>
      <c r="G88" s="187">
        <v>23800000</v>
      </c>
      <c r="H88" s="188" t="s">
        <v>1856</v>
      </c>
      <c r="I88" s="188" t="s">
        <v>30</v>
      </c>
      <c r="J88" s="188">
        <v>2</v>
      </c>
      <c r="K88" s="188" t="s">
        <v>1858</v>
      </c>
      <c r="L88" s="188" t="s">
        <v>1857</v>
      </c>
      <c r="M88" s="189">
        <v>44225</v>
      </c>
      <c r="N88" s="190" t="s">
        <v>246</v>
      </c>
      <c r="O88" s="188">
        <v>156906</v>
      </c>
      <c r="P88" s="188" t="s">
        <v>243</v>
      </c>
      <c r="Q88" s="188" t="s">
        <v>61</v>
      </c>
      <c r="R88" s="188">
        <v>1</v>
      </c>
      <c r="S88" s="188" t="s">
        <v>245</v>
      </c>
      <c r="T88" s="188" t="s">
        <v>244</v>
      </c>
      <c r="U88" s="189">
        <v>43508</v>
      </c>
      <c r="V88" s="190" t="s">
        <v>1861</v>
      </c>
      <c r="W88" s="188">
        <v>949000</v>
      </c>
      <c r="X88" s="188" t="s">
        <v>1856</v>
      </c>
      <c r="Y88" s="188" t="s">
        <v>30</v>
      </c>
      <c r="Z88" s="188">
        <v>2</v>
      </c>
      <c r="AA88" s="188" t="s">
        <v>1860</v>
      </c>
      <c r="AB88" s="188" t="s">
        <v>1857</v>
      </c>
      <c r="AC88" s="189">
        <v>44225</v>
      </c>
      <c r="AD88" s="190" t="s">
        <v>1863</v>
      </c>
      <c r="AE88" s="188">
        <v>293000</v>
      </c>
      <c r="AF88" s="188" t="s">
        <v>1856</v>
      </c>
      <c r="AG88" s="188" t="s">
        <v>30</v>
      </c>
      <c r="AH88" s="188">
        <v>2</v>
      </c>
      <c r="AI88" s="188" t="s">
        <v>1862</v>
      </c>
      <c r="AJ88" s="188" t="s">
        <v>1857</v>
      </c>
      <c r="AK88" s="189">
        <v>44225</v>
      </c>
      <c r="AL88" s="190" t="s">
        <v>3060</v>
      </c>
      <c r="AM88" s="188">
        <v>237000</v>
      </c>
      <c r="AN88" s="188" t="s">
        <v>3057</v>
      </c>
      <c r="AO88" s="188" t="s">
        <v>61</v>
      </c>
      <c r="AP88" s="188">
        <v>1</v>
      </c>
      <c r="AQ88" s="188" t="s">
        <v>3059</v>
      </c>
      <c r="AR88" s="188" t="s">
        <v>3058</v>
      </c>
      <c r="AS88" s="189">
        <v>44620</v>
      </c>
      <c r="AT88" s="191" t="s">
        <v>1492</v>
      </c>
      <c r="AU88" s="188">
        <v>141012</v>
      </c>
      <c r="AV88" s="188" t="s">
        <v>1489</v>
      </c>
      <c r="AW88" s="188" t="s">
        <v>30</v>
      </c>
      <c r="AX88" s="188">
        <v>2</v>
      </c>
      <c r="AY88" s="188" t="s">
        <v>1491</v>
      </c>
      <c r="AZ88" s="188" t="s">
        <v>1490</v>
      </c>
      <c r="BA88" s="189">
        <v>43951</v>
      </c>
      <c r="BB88" s="190" t="s">
        <v>242</v>
      </c>
      <c r="BC88" s="188" t="s">
        <v>14</v>
      </c>
      <c r="BD88" s="188">
        <v>0</v>
      </c>
      <c r="BE88" s="188" t="s">
        <v>14</v>
      </c>
      <c r="BF88" s="188" t="s">
        <v>14</v>
      </c>
      <c r="BG88" s="188" t="s">
        <v>213</v>
      </c>
      <c r="BH88" s="188">
        <v>0</v>
      </c>
      <c r="BI88" s="189">
        <v>43508</v>
      </c>
      <c r="BJ88" s="191" t="s">
        <v>3063</v>
      </c>
      <c r="BK88" s="191">
        <v>123</v>
      </c>
      <c r="BL88" s="191" t="s">
        <v>3061</v>
      </c>
      <c r="BM88" s="191" t="s">
        <v>61</v>
      </c>
      <c r="BN88" s="191">
        <v>1</v>
      </c>
      <c r="BO88" s="191" t="s">
        <v>3062</v>
      </c>
      <c r="BP88" s="188" t="s">
        <v>1995</v>
      </c>
      <c r="BQ88" s="192">
        <v>44620</v>
      </c>
      <c r="BR88" s="190" t="s">
        <v>811</v>
      </c>
      <c r="BS88" s="191" t="s">
        <v>14</v>
      </c>
      <c r="BT88" s="191">
        <v>0</v>
      </c>
      <c r="BU88" s="191" t="s">
        <v>30</v>
      </c>
      <c r="BV88" s="191">
        <v>2</v>
      </c>
      <c r="BW88" s="191" t="s">
        <v>810</v>
      </c>
      <c r="BX88" s="191" t="s">
        <v>580</v>
      </c>
      <c r="BY88" s="189">
        <v>43552</v>
      </c>
      <c r="BZ88" s="191" t="s">
        <v>812</v>
      </c>
      <c r="CA88" s="191" t="s">
        <v>14</v>
      </c>
      <c r="CB88" s="191">
        <v>0</v>
      </c>
      <c r="CC88" s="191" t="s">
        <v>30</v>
      </c>
      <c r="CD88" s="191">
        <v>2</v>
      </c>
      <c r="CE88" s="191" t="s">
        <v>810</v>
      </c>
      <c r="CF88" s="191" t="s">
        <v>580</v>
      </c>
      <c r="CG88" s="192">
        <v>43552</v>
      </c>
      <c r="CH88" s="190" t="s">
        <v>9279</v>
      </c>
      <c r="CI88" s="191" t="e">
        <v>#N/A</v>
      </c>
      <c r="CJ88" s="191" t="e">
        <v>#N/A</v>
      </c>
      <c r="CK88" s="191" t="e">
        <v>#N/A</v>
      </c>
      <c r="CL88" s="191" t="e">
        <v>#N/A</v>
      </c>
      <c r="CM88" s="191" t="e">
        <v>#N/A</v>
      </c>
      <c r="CN88" s="191" t="e">
        <v>#N/A</v>
      </c>
      <c r="CO88" s="193" t="e">
        <v>#N/A</v>
      </c>
      <c r="CP88" s="191" t="s">
        <v>241</v>
      </c>
      <c r="CQ88" s="191" t="s">
        <v>14</v>
      </c>
      <c r="CR88" s="191">
        <v>0</v>
      </c>
      <c r="CS88" s="191" t="s">
        <v>14</v>
      </c>
      <c r="CT88" s="191" t="s">
        <v>14</v>
      </c>
      <c r="CU88" s="191" t="s">
        <v>213</v>
      </c>
      <c r="CV88" s="191">
        <v>0</v>
      </c>
      <c r="CW88" s="189">
        <v>43508</v>
      </c>
      <c r="CX88" s="191" t="s">
        <v>1865</v>
      </c>
      <c r="CY88" s="188">
        <v>292000</v>
      </c>
      <c r="CZ88" s="188" t="s">
        <v>1856</v>
      </c>
      <c r="DA88" s="188" t="s">
        <v>19</v>
      </c>
      <c r="DB88" s="188">
        <v>3</v>
      </c>
      <c r="DC88" s="188" t="s">
        <v>1864</v>
      </c>
      <c r="DD88" s="188" t="s">
        <v>1857</v>
      </c>
      <c r="DE88" s="194">
        <v>44225</v>
      </c>
      <c r="DF88" s="190" t="s">
        <v>1866</v>
      </c>
      <c r="DG88" s="188">
        <v>656000</v>
      </c>
      <c r="DH88" s="191" t="s">
        <v>1856</v>
      </c>
      <c r="DI88" s="191" t="s">
        <v>19</v>
      </c>
      <c r="DJ88" s="191">
        <v>3</v>
      </c>
      <c r="DK88" s="191" t="s">
        <v>1864</v>
      </c>
      <c r="DL88" s="191" t="s">
        <v>1857</v>
      </c>
      <c r="DM88" s="189">
        <v>44225</v>
      </c>
      <c r="DN88" s="191" t="s">
        <v>1867</v>
      </c>
      <c r="DO88" s="188">
        <v>1000</v>
      </c>
      <c r="DP88" s="191" t="s">
        <v>1856</v>
      </c>
      <c r="DQ88" s="191" t="s">
        <v>19</v>
      </c>
      <c r="DR88" s="191">
        <v>3</v>
      </c>
      <c r="DS88" s="191" t="s">
        <v>1864</v>
      </c>
      <c r="DT88" s="191" t="s">
        <v>1857</v>
      </c>
      <c r="DU88" s="192">
        <v>44225</v>
      </c>
      <c r="DV88" s="190" t="s">
        <v>1868</v>
      </c>
      <c r="DW88" s="188">
        <v>272000</v>
      </c>
      <c r="DX88" s="191" t="s">
        <v>1856</v>
      </c>
      <c r="DY88" s="191" t="s">
        <v>19</v>
      </c>
      <c r="DZ88" s="191">
        <v>3</v>
      </c>
      <c r="EA88" s="191" t="s">
        <v>1864</v>
      </c>
      <c r="EB88" s="191" t="s">
        <v>1857</v>
      </c>
      <c r="EC88" s="189">
        <v>44225</v>
      </c>
      <c r="ED88" s="191" t="s">
        <v>1869</v>
      </c>
      <c r="EE88" s="188">
        <v>20000</v>
      </c>
      <c r="EF88" s="191" t="s">
        <v>1856</v>
      </c>
      <c r="EG88" s="191" t="s">
        <v>19</v>
      </c>
      <c r="EH88" s="191">
        <v>3</v>
      </c>
      <c r="EI88" s="191" t="s">
        <v>1864</v>
      </c>
      <c r="EJ88" s="191" t="s">
        <v>1857</v>
      </c>
      <c r="EK88" s="192">
        <v>44225</v>
      </c>
      <c r="EL88" s="190" t="s">
        <v>1870</v>
      </c>
      <c r="EM88" s="188">
        <v>0</v>
      </c>
      <c r="EN88" s="191" t="s">
        <v>1856</v>
      </c>
      <c r="EO88" s="191" t="s">
        <v>19</v>
      </c>
      <c r="EP88" s="191">
        <v>3</v>
      </c>
      <c r="EQ88" s="191" t="s">
        <v>1864</v>
      </c>
      <c r="ER88" s="191" t="s">
        <v>1857</v>
      </c>
      <c r="ES88" s="189">
        <v>44225</v>
      </c>
      <c r="ET88" s="191" t="s">
        <v>2027</v>
      </c>
      <c r="EU88" s="191">
        <v>385</v>
      </c>
      <c r="EV88" s="191" t="s">
        <v>2024</v>
      </c>
      <c r="EW88" s="191" t="s">
        <v>19</v>
      </c>
      <c r="EX88" s="191">
        <v>3</v>
      </c>
      <c r="EY88" s="191" t="s">
        <v>2025</v>
      </c>
      <c r="EZ88" s="191" t="s">
        <v>580</v>
      </c>
      <c r="FA88" s="192">
        <v>44281</v>
      </c>
      <c r="FB88" s="190" t="s">
        <v>240</v>
      </c>
      <c r="FC88" s="191">
        <v>5</v>
      </c>
      <c r="FD88" s="191" t="s">
        <v>237</v>
      </c>
      <c r="FE88" s="191" t="s">
        <v>61</v>
      </c>
      <c r="FF88" s="191">
        <v>1</v>
      </c>
      <c r="FG88" s="191" t="s">
        <v>239</v>
      </c>
      <c r="FH88" s="191" t="s">
        <v>238</v>
      </c>
      <c r="FI88" s="189">
        <v>43508</v>
      </c>
      <c r="FJ88" s="190" t="s">
        <v>247</v>
      </c>
      <c r="FK88" s="191" t="s">
        <v>14</v>
      </c>
      <c r="FL88" s="191">
        <v>0</v>
      </c>
      <c r="FM88" s="191" t="s">
        <v>14</v>
      </c>
      <c r="FN88" s="191" t="s">
        <v>14</v>
      </c>
      <c r="FO88" s="191" t="s">
        <v>213</v>
      </c>
      <c r="FP88" s="188">
        <v>0</v>
      </c>
      <c r="FQ88" s="189">
        <v>43508</v>
      </c>
      <c r="FR88" s="190" t="s">
        <v>248</v>
      </c>
      <c r="FS88" s="191" t="s">
        <v>14</v>
      </c>
      <c r="FT88" s="191">
        <v>0</v>
      </c>
      <c r="FU88" s="191" t="s">
        <v>14</v>
      </c>
      <c r="FV88" s="191" t="s">
        <v>14</v>
      </c>
      <c r="FW88" s="191" t="s">
        <v>213</v>
      </c>
      <c r="FX88" s="191">
        <v>0</v>
      </c>
      <c r="FY88" s="189">
        <v>43508</v>
      </c>
      <c r="FZ88" s="191" t="s">
        <v>4003</v>
      </c>
      <c r="GA88" s="191">
        <v>0</v>
      </c>
      <c r="GB88" s="191" t="s">
        <v>3966</v>
      </c>
      <c r="GC88" s="191" t="s">
        <v>30</v>
      </c>
      <c r="GD88" s="191">
        <v>2</v>
      </c>
      <c r="GE88" s="191" t="s">
        <v>14</v>
      </c>
      <c r="GF88" s="191" t="s">
        <v>14</v>
      </c>
      <c r="GG88" s="192">
        <v>44676</v>
      </c>
      <c r="GH88" s="190" t="s">
        <v>4009</v>
      </c>
      <c r="GI88" s="191">
        <v>3</v>
      </c>
      <c r="GJ88" s="191" t="s">
        <v>3966</v>
      </c>
      <c r="GK88" s="191" t="s">
        <v>30</v>
      </c>
      <c r="GL88" s="191">
        <v>2</v>
      </c>
      <c r="GM88" s="191" t="s">
        <v>14</v>
      </c>
      <c r="GN88" s="191" t="s">
        <v>14</v>
      </c>
      <c r="GO88" s="189">
        <v>44676</v>
      </c>
      <c r="GP88" s="191" t="s">
        <v>4004</v>
      </c>
      <c r="GQ88" s="191">
        <v>2</v>
      </c>
      <c r="GR88" s="191" t="s">
        <v>3966</v>
      </c>
      <c r="GS88" s="191" t="s">
        <v>30</v>
      </c>
      <c r="GT88" s="191">
        <v>2</v>
      </c>
      <c r="GU88" s="191" t="s">
        <v>14</v>
      </c>
      <c r="GV88" s="191" t="s">
        <v>14</v>
      </c>
      <c r="GW88" s="192">
        <v>44676</v>
      </c>
      <c r="GX88" s="190" t="s">
        <v>4010</v>
      </c>
      <c r="GY88" s="191">
        <v>0</v>
      </c>
      <c r="GZ88" s="191" t="s">
        <v>3966</v>
      </c>
      <c r="HA88" s="191" t="s">
        <v>30</v>
      </c>
      <c r="HB88" s="191">
        <v>2</v>
      </c>
      <c r="HC88" s="191" t="s">
        <v>14</v>
      </c>
      <c r="HD88" s="191" t="s">
        <v>14</v>
      </c>
      <c r="HE88" s="189">
        <v>44676</v>
      </c>
      <c r="HF88" s="191" t="s">
        <v>4002</v>
      </c>
      <c r="HG88" s="191">
        <v>0</v>
      </c>
      <c r="HH88" s="191" t="s">
        <v>3966</v>
      </c>
      <c r="HI88" s="191" t="s">
        <v>30</v>
      </c>
      <c r="HJ88" s="191">
        <v>2</v>
      </c>
      <c r="HK88" s="191" t="s">
        <v>14</v>
      </c>
      <c r="HL88" s="191" t="s">
        <v>14</v>
      </c>
      <c r="HM88" s="192">
        <v>44676</v>
      </c>
      <c r="HN88" s="190" t="s">
        <v>4008</v>
      </c>
      <c r="HO88" s="191">
        <v>2</v>
      </c>
      <c r="HP88" s="191" t="s">
        <v>3966</v>
      </c>
      <c r="HQ88" s="191" t="s">
        <v>30</v>
      </c>
      <c r="HR88" s="191">
        <v>2</v>
      </c>
      <c r="HS88" s="191" t="s">
        <v>14</v>
      </c>
      <c r="HT88" s="191" t="s">
        <v>14</v>
      </c>
      <c r="HU88" s="189">
        <v>44676</v>
      </c>
      <c r="HV88" s="191" t="s">
        <v>4005</v>
      </c>
      <c r="HW88" s="191">
        <v>3</v>
      </c>
      <c r="HX88" s="191" t="s">
        <v>3966</v>
      </c>
      <c r="HY88" s="191" t="s">
        <v>30</v>
      </c>
      <c r="HZ88" s="191">
        <v>2</v>
      </c>
      <c r="IA88" s="191" t="s">
        <v>14</v>
      </c>
      <c r="IB88" s="191" t="s">
        <v>14</v>
      </c>
      <c r="IC88" s="192">
        <v>44676</v>
      </c>
      <c r="ID88" s="190" t="s">
        <v>4007</v>
      </c>
      <c r="IE88" s="191">
        <v>1</v>
      </c>
      <c r="IF88" s="191" t="s">
        <v>3966</v>
      </c>
      <c r="IG88" s="191" t="s">
        <v>30</v>
      </c>
      <c r="IH88" s="191">
        <v>2</v>
      </c>
      <c r="II88" s="191" t="s">
        <v>14</v>
      </c>
      <c r="IJ88" s="191" t="s">
        <v>14</v>
      </c>
      <c r="IK88" s="189">
        <v>44676</v>
      </c>
      <c r="IL88" s="191" t="s">
        <v>4006</v>
      </c>
      <c r="IM88" s="191">
        <v>2</v>
      </c>
      <c r="IN88" s="191" t="s">
        <v>3966</v>
      </c>
      <c r="IO88" s="191" t="s">
        <v>30</v>
      </c>
      <c r="IP88" s="191">
        <v>2</v>
      </c>
      <c r="IQ88" s="191" t="s">
        <v>14</v>
      </c>
      <c r="IR88" s="191" t="s">
        <v>14</v>
      </c>
      <c r="IS88" s="192">
        <v>44676</v>
      </c>
    </row>
    <row r="89" spans="1:253" s="285" customFormat="1" ht="13" customHeight="1" x14ac:dyDescent="0.25">
      <c r="A89" s="285" t="s">
        <v>249</v>
      </c>
      <c r="B89" s="285" t="s">
        <v>8627</v>
      </c>
      <c r="C89" s="285" t="s">
        <v>250</v>
      </c>
      <c r="D89" s="285" t="s">
        <v>227</v>
      </c>
      <c r="E89" s="285" t="s">
        <v>8247</v>
      </c>
      <c r="F89" s="285" t="s">
        <v>1871</v>
      </c>
      <c r="G89" s="179">
        <v>23800000</v>
      </c>
      <c r="H89" s="180" t="s">
        <v>1856</v>
      </c>
      <c r="I89" s="180" t="s">
        <v>30</v>
      </c>
      <c r="J89" s="180">
        <v>2</v>
      </c>
      <c r="K89" s="180" t="s">
        <v>1858</v>
      </c>
      <c r="L89" s="180" t="s">
        <v>1857</v>
      </c>
      <c r="M89" s="181">
        <v>44225</v>
      </c>
      <c r="N89" s="190" t="s">
        <v>260</v>
      </c>
      <c r="O89" s="182">
        <v>210600</v>
      </c>
      <c r="P89" s="182" t="s">
        <v>257</v>
      </c>
      <c r="Q89" s="182" t="s">
        <v>30</v>
      </c>
      <c r="R89" s="182">
        <v>2</v>
      </c>
      <c r="S89" s="182" t="s">
        <v>259</v>
      </c>
      <c r="T89" s="182" t="s">
        <v>258</v>
      </c>
      <c r="U89" s="183">
        <v>43508</v>
      </c>
      <c r="V89" s="190" t="s">
        <v>1873</v>
      </c>
      <c r="W89" s="180">
        <v>8400000</v>
      </c>
      <c r="X89" s="180" t="s">
        <v>1856</v>
      </c>
      <c r="Y89" s="180" t="s">
        <v>30</v>
      </c>
      <c r="Z89" s="180">
        <v>2</v>
      </c>
      <c r="AA89" s="180" t="s">
        <v>1872</v>
      </c>
      <c r="AB89" s="180" t="s">
        <v>1857</v>
      </c>
      <c r="AC89" s="181">
        <v>44225</v>
      </c>
      <c r="AD89" s="190" t="s">
        <v>1874</v>
      </c>
      <c r="AE89" s="188">
        <v>1356000</v>
      </c>
      <c r="AF89" s="188" t="s">
        <v>1856</v>
      </c>
      <c r="AG89" s="188" t="s">
        <v>30</v>
      </c>
      <c r="AH89" s="188">
        <v>2</v>
      </c>
      <c r="AI89" s="188" t="s">
        <v>1862</v>
      </c>
      <c r="AJ89" s="188" t="s">
        <v>1857</v>
      </c>
      <c r="AK89" s="189">
        <v>44225</v>
      </c>
      <c r="AL89" s="190" t="s">
        <v>3065</v>
      </c>
      <c r="AM89" s="180">
        <v>224000</v>
      </c>
      <c r="AN89" s="180" t="s">
        <v>3057</v>
      </c>
      <c r="AO89" s="180" t="s">
        <v>61</v>
      </c>
      <c r="AP89" s="180">
        <v>1</v>
      </c>
      <c r="AQ89" s="180" t="s">
        <v>3064</v>
      </c>
      <c r="AR89" s="180" t="s">
        <v>3058</v>
      </c>
      <c r="AS89" s="181">
        <v>44620</v>
      </c>
      <c r="AT89" s="191" t="s">
        <v>256</v>
      </c>
      <c r="AU89" s="188" t="s">
        <v>14</v>
      </c>
      <c r="AV89" s="188">
        <v>0</v>
      </c>
      <c r="AW89" s="188" t="s">
        <v>30</v>
      </c>
      <c r="AX89" s="188">
        <v>2</v>
      </c>
      <c r="AY89" s="188" t="s">
        <v>213</v>
      </c>
      <c r="AZ89" s="188">
        <v>0</v>
      </c>
      <c r="BA89" s="189">
        <v>43508</v>
      </c>
      <c r="BB89" s="190" t="s">
        <v>255</v>
      </c>
      <c r="BC89" s="180" t="s">
        <v>14</v>
      </c>
      <c r="BD89" s="180">
        <v>0</v>
      </c>
      <c r="BE89" s="180" t="s">
        <v>30</v>
      </c>
      <c r="BF89" s="180">
        <v>2</v>
      </c>
      <c r="BG89" s="180" t="s">
        <v>213</v>
      </c>
      <c r="BH89" s="180">
        <v>0</v>
      </c>
      <c r="BI89" s="181">
        <v>43508</v>
      </c>
      <c r="BJ89" s="191" t="s">
        <v>3066</v>
      </c>
      <c r="BK89" s="191">
        <v>472</v>
      </c>
      <c r="BL89" s="191" t="s">
        <v>3061</v>
      </c>
      <c r="BM89" s="191" t="s">
        <v>61</v>
      </c>
      <c r="BN89" s="191">
        <v>1</v>
      </c>
      <c r="BO89" s="191" t="s">
        <v>3062</v>
      </c>
      <c r="BP89" s="188" t="s">
        <v>1995</v>
      </c>
      <c r="BQ89" s="192">
        <v>44620</v>
      </c>
      <c r="BR89" s="190" t="s">
        <v>251</v>
      </c>
      <c r="BS89" s="184" t="s">
        <v>14</v>
      </c>
      <c r="BT89" s="184">
        <v>0</v>
      </c>
      <c r="BU89" s="184" t="s">
        <v>30</v>
      </c>
      <c r="BV89" s="184">
        <v>2</v>
      </c>
      <c r="BW89" s="184" t="s">
        <v>213</v>
      </c>
      <c r="BX89" s="184">
        <v>0</v>
      </c>
      <c r="BY89" s="181">
        <v>43508</v>
      </c>
      <c r="BZ89" s="191" t="s">
        <v>252</v>
      </c>
      <c r="CA89" s="191" t="s">
        <v>14</v>
      </c>
      <c r="CB89" s="191">
        <v>0</v>
      </c>
      <c r="CC89" s="191" t="s">
        <v>14</v>
      </c>
      <c r="CD89" s="191" t="s">
        <v>14</v>
      </c>
      <c r="CE89" s="191" t="s">
        <v>213</v>
      </c>
      <c r="CF89" s="191">
        <v>0</v>
      </c>
      <c r="CG89" s="192">
        <v>43508</v>
      </c>
      <c r="CH89" s="190" t="s">
        <v>9280</v>
      </c>
      <c r="CI89" s="191" t="e">
        <v>#N/A</v>
      </c>
      <c r="CJ89" s="191" t="e">
        <v>#N/A</v>
      </c>
      <c r="CK89" s="191" t="e">
        <v>#N/A</v>
      </c>
      <c r="CL89" s="191" t="e">
        <v>#N/A</v>
      </c>
      <c r="CM89" s="191" t="e">
        <v>#N/A</v>
      </c>
      <c r="CN89" s="191" t="e">
        <v>#N/A</v>
      </c>
      <c r="CO89" s="193" t="e">
        <v>#N/A</v>
      </c>
      <c r="CP89" s="191" t="s">
        <v>254</v>
      </c>
      <c r="CQ89" s="184" t="s">
        <v>14</v>
      </c>
      <c r="CR89" s="184">
        <v>0</v>
      </c>
      <c r="CS89" s="184" t="s">
        <v>30</v>
      </c>
      <c r="CT89" s="184">
        <v>2</v>
      </c>
      <c r="CU89" s="184" t="s">
        <v>213</v>
      </c>
      <c r="CV89" s="184">
        <v>0</v>
      </c>
      <c r="CW89" s="181">
        <v>43508</v>
      </c>
      <c r="CX89" s="191" t="s">
        <v>1875</v>
      </c>
      <c r="CY89" s="188">
        <v>1346000</v>
      </c>
      <c r="CZ89" s="188" t="s">
        <v>1856</v>
      </c>
      <c r="DA89" s="188" t="s">
        <v>19</v>
      </c>
      <c r="DB89" s="188">
        <v>3</v>
      </c>
      <c r="DC89" s="188" t="s">
        <v>1864</v>
      </c>
      <c r="DD89" s="188" t="s">
        <v>1857</v>
      </c>
      <c r="DE89" s="194">
        <v>44225</v>
      </c>
      <c r="DF89" s="190" t="s">
        <v>1876</v>
      </c>
      <c r="DG89" s="180">
        <v>7044000</v>
      </c>
      <c r="DH89" s="184" t="s">
        <v>1856</v>
      </c>
      <c r="DI89" s="184" t="s">
        <v>19</v>
      </c>
      <c r="DJ89" s="184">
        <v>3</v>
      </c>
      <c r="DK89" s="184" t="s">
        <v>1864</v>
      </c>
      <c r="DL89" s="184" t="s">
        <v>1857</v>
      </c>
      <c r="DM89" s="181">
        <v>44225</v>
      </c>
      <c r="DN89" s="191" t="s">
        <v>1877</v>
      </c>
      <c r="DO89" s="188">
        <v>9000</v>
      </c>
      <c r="DP89" s="191" t="s">
        <v>1856</v>
      </c>
      <c r="DQ89" s="191" t="s">
        <v>19</v>
      </c>
      <c r="DR89" s="191">
        <v>3</v>
      </c>
      <c r="DS89" s="191" t="s">
        <v>1864</v>
      </c>
      <c r="DT89" s="191" t="s">
        <v>1857</v>
      </c>
      <c r="DU89" s="192">
        <v>44225</v>
      </c>
      <c r="DV89" s="190" t="s">
        <v>1878</v>
      </c>
      <c r="DW89" s="180">
        <v>1310000</v>
      </c>
      <c r="DX89" s="184" t="s">
        <v>1856</v>
      </c>
      <c r="DY89" s="184" t="s">
        <v>19</v>
      </c>
      <c r="DZ89" s="184">
        <v>3</v>
      </c>
      <c r="EA89" s="184" t="s">
        <v>1864</v>
      </c>
      <c r="EB89" s="184" t="s">
        <v>1857</v>
      </c>
      <c r="EC89" s="181">
        <v>44225</v>
      </c>
      <c r="ED89" s="191" t="s">
        <v>1879</v>
      </c>
      <c r="EE89" s="188">
        <v>36000</v>
      </c>
      <c r="EF89" s="191" t="s">
        <v>1856</v>
      </c>
      <c r="EG89" s="191" t="s">
        <v>19</v>
      </c>
      <c r="EH89" s="191">
        <v>3</v>
      </c>
      <c r="EI89" s="191" t="s">
        <v>1864</v>
      </c>
      <c r="EJ89" s="191" t="s">
        <v>1857</v>
      </c>
      <c r="EK89" s="192">
        <v>44225</v>
      </c>
      <c r="EL89" s="190" t="s">
        <v>1880</v>
      </c>
      <c r="EM89" s="180">
        <v>0</v>
      </c>
      <c r="EN89" s="184" t="s">
        <v>1856</v>
      </c>
      <c r="EO89" s="184" t="s">
        <v>19</v>
      </c>
      <c r="EP89" s="184">
        <v>3</v>
      </c>
      <c r="EQ89" s="184" t="s">
        <v>1864</v>
      </c>
      <c r="ER89" s="184" t="s">
        <v>1857</v>
      </c>
      <c r="ES89" s="181">
        <v>44225</v>
      </c>
      <c r="ET89" s="191" t="s">
        <v>2028</v>
      </c>
      <c r="EU89" s="191">
        <v>385</v>
      </c>
      <c r="EV89" s="191" t="s">
        <v>2024</v>
      </c>
      <c r="EW89" s="191" t="s">
        <v>19</v>
      </c>
      <c r="EX89" s="191">
        <v>3</v>
      </c>
      <c r="EY89" s="191" t="s">
        <v>2025</v>
      </c>
      <c r="EZ89" s="191" t="s">
        <v>580</v>
      </c>
      <c r="FA89" s="192">
        <v>44281</v>
      </c>
      <c r="FB89" s="190" t="s">
        <v>253</v>
      </c>
      <c r="FC89" s="184">
        <v>5</v>
      </c>
      <c r="FD89" s="184" t="s">
        <v>237</v>
      </c>
      <c r="FE89" s="184" t="s">
        <v>30</v>
      </c>
      <c r="FF89" s="184">
        <v>2</v>
      </c>
      <c r="FG89" s="184" t="s">
        <v>239</v>
      </c>
      <c r="FH89" s="184" t="s">
        <v>238</v>
      </c>
      <c r="FI89" s="181">
        <v>43508</v>
      </c>
      <c r="FJ89" s="190" t="s">
        <v>261</v>
      </c>
      <c r="FK89" s="191" t="s">
        <v>14</v>
      </c>
      <c r="FL89" s="191">
        <v>0</v>
      </c>
      <c r="FM89" s="191" t="s">
        <v>30</v>
      </c>
      <c r="FN89" s="191">
        <v>2</v>
      </c>
      <c r="FO89" s="191" t="s">
        <v>213</v>
      </c>
      <c r="FP89" s="188">
        <v>0</v>
      </c>
      <c r="FQ89" s="189">
        <v>43508</v>
      </c>
      <c r="FR89" s="190" t="s">
        <v>262</v>
      </c>
      <c r="FS89" s="184" t="s">
        <v>14</v>
      </c>
      <c r="FT89" s="184">
        <v>0</v>
      </c>
      <c r="FU89" s="184" t="s">
        <v>30</v>
      </c>
      <c r="FV89" s="184">
        <v>2</v>
      </c>
      <c r="FW89" s="184" t="s">
        <v>213</v>
      </c>
      <c r="FX89" s="184">
        <v>0</v>
      </c>
      <c r="FY89" s="181">
        <v>43508</v>
      </c>
      <c r="FZ89" s="191" t="s">
        <v>4012</v>
      </c>
      <c r="GA89" s="191">
        <v>1</v>
      </c>
      <c r="GB89" s="191" t="s">
        <v>3966</v>
      </c>
      <c r="GC89" s="191" t="s">
        <v>30</v>
      </c>
      <c r="GD89" s="191">
        <v>2</v>
      </c>
      <c r="GE89" s="191" t="s">
        <v>14</v>
      </c>
      <c r="GF89" s="191" t="s">
        <v>14</v>
      </c>
      <c r="GG89" s="192">
        <v>44676</v>
      </c>
      <c r="GH89" s="190" t="s">
        <v>4018</v>
      </c>
      <c r="GI89" s="184">
        <v>3</v>
      </c>
      <c r="GJ89" s="184" t="s">
        <v>3966</v>
      </c>
      <c r="GK89" s="184" t="s">
        <v>30</v>
      </c>
      <c r="GL89" s="184">
        <v>2</v>
      </c>
      <c r="GM89" s="184" t="s">
        <v>14</v>
      </c>
      <c r="GN89" s="184" t="s">
        <v>14</v>
      </c>
      <c r="GO89" s="181">
        <v>44676</v>
      </c>
      <c r="GP89" s="191" t="s">
        <v>4013</v>
      </c>
      <c r="GQ89" s="191">
        <v>2</v>
      </c>
      <c r="GR89" s="191" t="s">
        <v>3966</v>
      </c>
      <c r="GS89" s="191" t="s">
        <v>30</v>
      </c>
      <c r="GT89" s="191">
        <v>2</v>
      </c>
      <c r="GU89" s="191" t="s">
        <v>14</v>
      </c>
      <c r="GV89" s="191" t="s">
        <v>14</v>
      </c>
      <c r="GW89" s="192">
        <v>44676</v>
      </c>
      <c r="GX89" s="190" t="s">
        <v>4019</v>
      </c>
      <c r="GY89" s="184">
        <v>0</v>
      </c>
      <c r="GZ89" s="184" t="s">
        <v>3966</v>
      </c>
      <c r="HA89" s="184" t="s">
        <v>30</v>
      </c>
      <c r="HB89" s="184">
        <v>2</v>
      </c>
      <c r="HC89" s="184" t="s">
        <v>14</v>
      </c>
      <c r="HD89" s="184" t="s">
        <v>14</v>
      </c>
      <c r="HE89" s="181">
        <v>44676</v>
      </c>
      <c r="HF89" s="191" t="s">
        <v>4011</v>
      </c>
      <c r="HG89" s="191">
        <v>0</v>
      </c>
      <c r="HH89" s="191" t="s">
        <v>3966</v>
      </c>
      <c r="HI89" s="191" t="s">
        <v>30</v>
      </c>
      <c r="HJ89" s="191">
        <v>2</v>
      </c>
      <c r="HK89" s="191" t="s">
        <v>14</v>
      </c>
      <c r="HL89" s="191" t="s">
        <v>14</v>
      </c>
      <c r="HM89" s="192">
        <v>44676</v>
      </c>
      <c r="HN89" s="190" t="s">
        <v>4017</v>
      </c>
      <c r="HO89" s="184">
        <v>2</v>
      </c>
      <c r="HP89" s="184" t="s">
        <v>3966</v>
      </c>
      <c r="HQ89" s="184" t="s">
        <v>30</v>
      </c>
      <c r="HR89" s="184">
        <v>2</v>
      </c>
      <c r="HS89" s="184" t="s">
        <v>14</v>
      </c>
      <c r="HT89" s="184" t="s">
        <v>14</v>
      </c>
      <c r="HU89" s="181">
        <v>44676</v>
      </c>
      <c r="HV89" s="191" t="s">
        <v>4014</v>
      </c>
      <c r="HW89" s="191">
        <v>3</v>
      </c>
      <c r="HX89" s="191" t="s">
        <v>3966</v>
      </c>
      <c r="HY89" s="191" t="s">
        <v>30</v>
      </c>
      <c r="HZ89" s="191">
        <v>2</v>
      </c>
      <c r="IA89" s="191" t="s">
        <v>14</v>
      </c>
      <c r="IB89" s="191" t="s">
        <v>14</v>
      </c>
      <c r="IC89" s="192">
        <v>44676</v>
      </c>
      <c r="ID89" s="190" t="s">
        <v>4016</v>
      </c>
      <c r="IE89" s="184">
        <v>1</v>
      </c>
      <c r="IF89" s="184" t="s">
        <v>3966</v>
      </c>
      <c r="IG89" s="184" t="s">
        <v>30</v>
      </c>
      <c r="IH89" s="184">
        <v>2</v>
      </c>
      <c r="II89" s="184" t="s">
        <v>14</v>
      </c>
      <c r="IJ89" s="184" t="s">
        <v>14</v>
      </c>
      <c r="IK89" s="181">
        <v>44676</v>
      </c>
      <c r="IL89" s="191" t="s">
        <v>4015</v>
      </c>
      <c r="IM89" s="191">
        <v>2</v>
      </c>
      <c r="IN89" s="191" t="s">
        <v>3966</v>
      </c>
      <c r="IO89" s="191" t="s">
        <v>30</v>
      </c>
      <c r="IP89" s="191">
        <v>2</v>
      </c>
      <c r="IQ89" s="191" t="s">
        <v>14</v>
      </c>
      <c r="IR89" s="191" t="s">
        <v>14</v>
      </c>
      <c r="IS89" s="192">
        <v>44676</v>
      </c>
    </row>
    <row r="90" spans="1:253" s="285" customFormat="1" ht="13" customHeight="1" x14ac:dyDescent="0.25">
      <c r="A90" s="285" t="s">
        <v>1239</v>
      </c>
      <c r="B90" s="285" t="s">
        <v>8646</v>
      </c>
      <c r="C90" s="285" t="s">
        <v>1240</v>
      </c>
      <c r="D90" s="285" t="s">
        <v>227</v>
      </c>
      <c r="E90" s="285" t="s">
        <v>8247</v>
      </c>
      <c r="F90" s="285" t="s">
        <v>1881</v>
      </c>
      <c r="G90" s="179">
        <v>23800000</v>
      </c>
      <c r="H90" s="180" t="s">
        <v>1856</v>
      </c>
      <c r="I90" s="180" t="s">
        <v>30</v>
      </c>
      <c r="J90" s="180">
        <v>2</v>
      </c>
      <c r="K90" s="180" t="s">
        <v>1858</v>
      </c>
      <c r="L90" s="180" t="s">
        <v>1857</v>
      </c>
      <c r="M90" s="181">
        <v>44225</v>
      </c>
      <c r="N90" s="190" t="s">
        <v>1885</v>
      </c>
      <c r="O90" s="182">
        <v>8616</v>
      </c>
      <c r="P90" s="182" t="s">
        <v>1882</v>
      </c>
      <c r="Q90" s="182" t="s">
        <v>30</v>
      </c>
      <c r="R90" s="182">
        <v>2</v>
      </c>
      <c r="S90" s="182" t="s">
        <v>1884</v>
      </c>
      <c r="T90" s="182" t="s">
        <v>1883</v>
      </c>
      <c r="U90" s="183">
        <v>44225</v>
      </c>
      <c r="V90" s="190" t="s">
        <v>1889</v>
      </c>
      <c r="W90" s="180">
        <v>1328000</v>
      </c>
      <c r="X90" s="180" t="s">
        <v>1886</v>
      </c>
      <c r="Y90" s="180" t="s">
        <v>19</v>
      </c>
      <c r="Z90" s="180">
        <v>3</v>
      </c>
      <c r="AA90" s="180" t="s">
        <v>1888</v>
      </c>
      <c r="AB90" s="180" t="s">
        <v>1887</v>
      </c>
      <c r="AC90" s="181">
        <v>44225</v>
      </c>
      <c r="AD90" s="190" t="s">
        <v>1890</v>
      </c>
      <c r="AE90" s="188">
        <v>704000</v>
      </c>
      <c r="AF90" s="188" t="s">
        <v>1856</v>
      </c>
      <c r="AG90" s="188" t="s">
        <v>19</v>
      </c>
      <c r="AH90" s="188">
        <v>3</v>
      </c>
      <c r="AI90" s="188" t="s">
        <v>1862</v>
      </c>
      <c r="AJ90" s="188" t="s">
        <v>1857</v>
      </c>
      <c r="AK90" s="189">
        <v>44225</v>
      </c>
      <c r="AL90" s="190" t="s">
        <v>2420</v>
      </c>
      <c r="AM90" s="180">
        <v>187000</v>
      </c>
      <c r="AN90" s="180" t="s">
        <v>2389</v>
      </c>
      <c r="AO90" s="180" t="s">
        <v>61</v>
      </c>
      <c r="AP90" s="180">
        <v>1</v>
      </c>
      <c r="AQ90" s="180" t="s">
        <v>2419</v>
      </c>
      <c r="AR90" s="180" t="s">
        <v>2418</v>
      </c>
      <c r="AS90" s="181">
        <v>44468</v>
      </c>
      <c r="AT90" s="191" t="s">
        <v>1250</v>
      </c>
      <c r="AU90" s="188" t="s">
        <v>14</v>
      </c>
      <c r="AV90" s="188" t="s">
        <v>14</v>
      </c>
      <c r="AW90" s="188" t="s">
        <v>14</v>
      </c>
      <c r="AX90" s="188" t="s">
        <v>14</v>
      </c>
      <c r="AY90" s="188" t="s">
        <v>15</v>
      </c>
      <c r="AZ90" s="188" t="s">
        <v>14</v>
      </c>
      <c r="BA90" s="189">
        <v>43815</v>
      </c>
      <c r="BB90" s="190" t="s">
        <v>1249</v>
      </c>
      <c r="BC90" s="180" t="s">
        <v>14</v>
      </c>
      <c r="BD90" s="180" t="s">
        <v>14</v>
      </c>
      <c r="BE90" s="180" t="s">
        <v>14</v>
      </c>
      <c r="BF90" s="180" t="s">
        <v>14</v>
      </c>
      <c r="BG90" s="180" t="s">
        <v>15</v>
      </c>
      <c r="BH90" s="180" t="s">
        <v>14</v>
      </c>
      <c r="BI90" s="181">
        <v>43815</v>
      </c>
      <c r="BJ90" s="191" t="s">
        <v>2423</v>
      </c>
      <c r="BK90" s="191">
        <v>16</v>
      </c>
      <c r="BL90" s="191" t="s">
        <v>2421</v>
      </c>
      <c r="BM90" s="191" t="s">
        <v>61</v>
      </c>
      <c r="BN90" s="191">
        <v>1</v>
      </c>
      <c r="BO90" s="191" t="s">
        <v>2422</v>
      </c>
      <c r="BP90" s="188" t="s">
        <v>1995</v>
      </c>
      <c r="BQ90" s="192">
        <v>44468</v>
      </c>
      <c r="BR90" s="190" t="s">
        <v>1242</v>
      </c>
      <c r="BS90" s="184">
        <v>0</v>
      </c>
      <c r="BT90" s="184" t="s">
        <v>14</v>
      </c>
      <c r="BU90" s="184" t="s">
        <v>61</v>
      </c>
      <c r="BV90" s="184">
        <v>1</v>
      </c>
      <c r="BW90" s="184" t="s">
        <v>1241</v>
      </c>
      <c r="BX90" s="184" t="s">
        <v>14</v>
      </c>
      <c r="BY90" s="181">
        <v>43815</v>
      </c>
      <c r="BZ90" s="191" t="s">
        <v>1243</v>
      </c>
      <c r="CA90" s="191">
        <v>0</v>
      </c>
      <c r="CB90" s="191" t="s">
        <v>14</v>
      </c>
      <c r="CC90" s="191" t="s">
        <v>61</v>
      </c>
      <c r="CD90" s="191">
        <v>1</v>
      </c>
      <c r="CE90" s="191" t="s">
        <v>1241</v>
      </c>
      <c r="CF90" s="191" t="s">
        <v>14</v>
      </c>
      <c r="CG90" s="192">
        <v>43815</v>
      </c>
      <c r="CH90" s="190" t="s">
        <v>9281</v>
      </c>
      <c r="CI90" s="191" t="e">
        <v>#N/A</v>
      </c>
      <c r="CJ90" s="191" t="e">
        <v>#N/A</v>
      </c>
      <c r="CK90" s="191" t="e">
        <v>#N/A</v>
      </c>
      <c r="CL90" s="191" t="e">
        <v>#N/A</v>
      </c>
      <c r="CM90" s="191" t="e">
        <v>#N/A</v>
      </c>
      <c r="CN90" s="191" t="e">
        <v>#N/A</v>
      </c>
      <c r="CO90" s="193" t="e">
        <v>#N/A</v>
      </c>
      <c r="CP90" s="191" t="s">
        <v>1248</v>
      </c>
      <c r="CQ90" s="184">
        <v>0</v>
      </c>
      <c r="CR90" s="184" t="s">
        <v>14</v>
      </c>
      <c r="CS90" s="184" t="s">
        <v>61</v>
      </c>
      <c r="CT90" s="184">
        <v>1</v>
      </c>
      <c r="CU90" s="184" t="s">
        <v>1241</v>
      </c>
      <c r="CV90" s="184" t="s">
        <v>14</v>
      </c>
      <c r="CW90" s="181">
        <v>43815</v>
      </c>
      <c r="CX90" s="191" t="s">
        <v>1891</v>
      </c>
      <c r="CY90" s="188">
        <v>704000</v>
      </c>
      <c r="CZ90" s="188" t="s">
        <v>1856</v>
      </c>
      <c r="DA90" s="188" t="s">
        <v>19</v>
      </c>
      <c r="DB90" s="188">
        <v>3</v>
      </c>
      <c r="DC90" s="188" t="s">
        <v>1864</v>
      </c>
      <c r="DD90" s="188" t="s">
        <v>1857</v>
      </c>
      <c r="DE90" s="194">
        <v>44225</v>
      </c>
      <c r="DF90" s="190" t="s">
        <v>1892</v>
      </c>
      <c r="DG90" s="180">
        <v>624000</v>
      </c>
      <c r="DH90" s="184" t="s">
        <v>1856</v>
      </c>
      <c r="DI90" s="184" t="s">
        <v>19</v>
      </c>
      <c r="DJ90" s="184">
        <v>3</v>
      </c>
      <c r="DK90" s="184" t="s">
        <v>1864</v>
      </c>
      <c r="DL90" s="184" t="s">
        <v>1857</v>
      </c>
      <c r="DM90" s="181">
        <v>44225</v>
      </c>
      <c r="DN90" s="191" t="s">
        <v>1893</v>
      </c>
      <c r="DO90" s="188">
        <v>0</v>
      </c>
      <c r="DP90" s="191" t="s">
        <v>1856</v>
      </c>
      <c r="DQ90" s="191" t="s">
        <v>19</v>
      </c>
      <c r="DR90" s="191">
        <v>3</v>
      </c>
      <c r="DS90" s="191" t="s">
        <v>1864</v>
      </c>
      <c r="DT90" s="191" t="s">
        <v>1857</v>
      </c>
      <c r="DU90" s="192">
        <v>44225</v>
      </c>
      <c r="DV90" s="190" t="s">
        <v>1894</v>
      </c>
      <c r="DW90" s="180">
        <v>662000</v>
      </c>
      <c r="DX90" s="184" t="s">
        <v>1856</v>
      </c>
      <c r="DY90" s="184" t="s">
        <v>19</v>
      </c>
      <c r="DZ90" s="184">
        <v>3</v>
      </c>
      <c r="EA90" s="184" t="s">
        <v>1864</v>
      </c>
      <c r="EB90" s="184" t="s">
        <v>1857</v>
      </c>
      <c r="EC90" s="181">
        <v>44225</v>
      </c>
      <c r="ED90" s="191" t="s">
        <v>1895</v>
      </c>
      <c r="EE90" s="188">
        <v>42000</v>
      </c>
      <c r="EF90" s="191" t="s">
        <v>1856</v>
      </c>
      <c r="EG90" s="191" t="s">
        <v>19</v>
      </c>
      <c r="EH90" s="191">
        <v>3</v>
      </c>
      <c r="EI90" s="191" t="s">
        <v>1864</v>
      </c>
      <c r="EJ90" s="191" t="s">
        <v>1857</v>
      </c>
      <c r="EK90" s="192">
        <v>44225</v>
      </c>
      <c r="EL90" s="190" t="s">
        <v>1896</v>
      </c>
      <c r="EM90" s="180">
        <v>0</v>
      </c>
      <c r="EN90" s="184" t="s">
        <v>1856</v>
      </c>
      <c r="EO90" s="184" t="s">
        <v>19</v>
      </c>
      <c r="EP90" s="184">
        <v>3</v>
      </c>
      <c r="EQ90" s="184" t="s">
        <v>1864</v>
      </c>
      <c r="ER90" s="184" t="s">
        <v>1857</v>
      </c>
      <c r="ES90" s="181">
        <v>44225</v>
      </c>
      <c r="ET90" s="191" t="s">
        <v>2029</v>
      </c>
      <c r="EU90" s="191">
        <v>385</v>
      </c>
      <c r="EV90" s="191" t="s">
        <v>2024</v>
      </c>
      <c r="EW90" s="191" t="s">
        <v>19</v>
      </c>
      <c r="EX90" s="191">
        <v>3</v>
      </c>
      <c r="EY90" s="191" t="s">
        <v>2025</v>
      </c>
      <c r="EZ90" s="191" t="s">
        <v>580</v>
      </c>
      <c r="FA90" s="192">
        <v>44281</v>
      </c>
      <c r="FB90" s="190" t="s">
        <v>1247</v>
      </c>
      <c r="FC90" s="184">
        <v>2</v>
      </c>
      <c r="FD90" s="184" t="s">
        <v>1244</v>
      </c>
      <c r="FE90" s="184" t="s">
        <v>61</v>
      </c>
      <c r="FF90" s="184">
        <v>1</v>
      </c>
      <c r="FG90" s="184" t="s">
        <v>1246</v>
      </c>
      <c r="FH90" s="184" t="s">
        <v>1245</v>
      </c>
      <c r="FI90" s="181">
        <v>43815</v>
      </c>
      <c r="FJ90" s="190" t="s">
        <v>1251</v>
      </c>
      <c r="FK90" s="191" t="s">
        <v>14</v>
      </c>
      <c r="FL90" s="191" t="s">
        <v>14</v>
      </c>
      <c r="FM90" s="191" t="s">
        <v>14</v>
      </c>
      <c r="FN90" s="191" t="s">
        <v>14</v>
      </c>
      <c r="FO90" s="191" t="s">
        <v>15</v>
      </c>
      <c r="FP90" s="188" t="s">
        <v>14</v>
      </c>
      <c r="FQ90" s="189">
        <v>43815</v>
      </c>
      <c r="FR90" s="190" t="s">
        <v>1252</v>
      </c>
      <c r="FS90" s="184" t="s">
        <v>14</v>
      </c>
      <c r="FT90" s="184" t="s">
        <v>14</v>
      </c>
      <c r="FU90" s="184" t="s">
        <v>14</v>
      </c>
      <c r="FV90" s="184" t="s">
        <v>14</v>
      </c>
      <c r="FW90" s="184" t="s">
        <v>15</v>
      </c>
      <c r="FX90" s="184" t="s">
        <v>14</v>
      </c>
      <c r="FY90" s="181">
        <v>43815</v>
      </c>
      <c r="FZ90" s="191" t="s">
        <v>4021</v>
      </c>
      <c r="GA90" s="191">
        <v>1</v>
      </c>
      <c r="GB90" s="191" t="s">
        <v>3966</v>
      </c>
      <c r="GC90" s="191" t="s">
        <v>30</v>
      </c>
      <c r="GD90" s="191">
        <v>2</v>
      </c>
      <c r="GE90" s="191" t="s">
        <v>14</v>
      </c>
      <c r="GF90" s="191" t="s">
        <v>14</v>
      </c>
      <c r="GG90" s="192">
        <v>44676</v>
      </c>
      <c r="GH90" s="190" t="s">
        <v>4027</v>
      </c>
      <c r="GI90" s="184">
        <v>3</v>
      </c>
      <c r="GJ90" s="184" t="s">
        <v>3966</v>
      </c>
      <c r="GK90" s="184" t="s">
        <v>30</v>
      </c>
      <c r="GL90" s="184">
        <v>2</v>
      </c>
      <c r="GM90" s="184" t="s">
        <v>14</v>
      </c>
      <c r="GN90" s="184" t="s">
        <v>14</v>
      </c>
      <c r="GO90" s="181">
        <v>44676</v>
      </c>
      <c r="GP90" s="191" t="s">
        <v>4022</v>
      </c>
      <c r="GQ90" s="191">
        <v>1</v>
      </c>
      <c r="GR90" s="191" t="s">
        <v>3966</v>
      </c>
      <c r="GS90" s="191" t="s">
        <v>30</v>
      </c>
      <c r="GT90" s="191">
        <v>2</v>
      </c>
      <c r="GU90" s="191" t="s">
        <v>14</v>
      </c>
      <c r="GV90" s="191" t="s">
        <v>14</v>
      </c>
      <c r="GW90" s="192">
        <v>44676</v>
      </c>
      <c r="GX90" s="190" t="s">
        <v>4028</v>
      </c>
      <c r="GY90" s="184">
        <v>0</v>
      </c>
      <c r="GZ90" s="184" t="s">
        <v>3966</v>
      </c>
      <c r="HA90" s="184" t="s">
        <v>30</v>
      </c>
      <c r="HB90" s="184">
        <v>2</v>
      </c>
      <c r="HC90" s="184" t="s">
        <v>14</v>
      </c>
      <c r="HD90" s="184" t="s">
        <v>14</v>
      </c>
      <c r="HE90" s="181">
        <v>44676</v>
      </c>
      <c r="HF90" s="191" t="s">
        <v>4020</v>
      </c>
      <c r="HG90" s="191">
        <v>0</v>
      </c>
      <c r="HH90" s="191" t="s">
        <v>3966</v>
      </c>
      <c r="HI90" s="191" t="s">
        <v>30</v>
      </c>
      <c r="HJ90" s="191">
        <v>2</v>
      </c>
      <c r="HK90" s="191" t="s">
        <v>14</v>
      </c>
      <c r="HL90" s="191" t="s">
        <v>14</v>
      </c>
      <c r="HM90" s="192">
        <v>44676</v>
      </c>
      <c r="HN90" s="190" t="s">
        <v>4026</v>
      </c>
      <c r="HO90" s="184">
        <v>2</v>
      </c>
      <c r="HP90" s="184" t="s">
        <v>3966</v>
      </c>
      <c r="HQ90" s="184" t="s">
        <v>30</v>
      </c>
      <c r="HR90" s="184">
        <v>2</v>
      </c>
      <c r="HS90" s="184" t="s">
        <v>14</v>
      </c>
      <c r="HT90" s="184" t="s">
        <v>14</v>
      </c>
      <c r="HU90" s="181">
        <v>44676</v>
      </c>
      <c r="HV90" s="191" t="s">
        <v>4023</v>
      </c>
      <c r="HW90" s="191">
        <v>1</v>
      </c>
      <c r="HX90" s="191" t="s">
        <v>3966</v>
      </c>
      <c r="HY90" s="191" t="s">
        <v>30</v>
      </c>
      <c r="HZ90" s="191">
        <v>2</v>
      </c>
      <c r="IA90" s="191" t="s">
        <v>14</v>
      </c>
      <c r="IB90" s="191" t="s">
        <v>14</v>
      </c>
      <c r="IC90" s="192">
        <v>44676</v>
      </c>
      <c r="ID90" s="190" t="s">
        <v>4025</v>
      </c>
      <c r="IE90" s="184">
        <v>1</v>
      </c>
      <c r="IF90" s="184" t="s">
        <v>3966</v>
      </c>
      <c r="IG90" s="184" t="s">
        <v>30</v>
      </c>
      <c r="IH90" s="184">
        <v>2</v>
      </c>
      <c r="II90" s="184" t="s">
        <v>14</v>
      </c>
      <c r="IJ90" s="184" t="s">
        <v>14</v>
      </c>
      <c r="IK90" s="181">
        <v>44676</v>
      </c>
      <c r="IL90" s="191" t="s">
        <v>4024</v>
      </c>
      <c r="IM90" s="191">
        <v>2</v>
      </c>
      <c r="IN90" s="191" t="s">
        <v>3966</v>
      </c>
      <c r="IO90" s="191" t="s">
        <v>30</v>
      </c>
      <c r="IP90" s="191">
        <v>2</v>
      </c>
      <c r="IQ90" s="191" t="s">
        <v>14</v>
      </c>
      <c r="IR90" s="191" t="s">
        <v>14</v>
      </c>
      <c r="IS90" s="192">
        <v>44676</v>
      </c>
    </row>
    <row r="91" spans="1:253" s="285" customFormat="1" ht="13" customHeight="1" x14ac:dyDescent="0.25">
      <c r="A91" s="285" t="s">
        <v>1042</v>
      </c>
      <c r="B91" s="285" t="s">
        <v>8608</v>
      </c>
      <c r="C91" s="285" t="s">
        <v>1043</v>
      </c>
      <c r="D91" s="285" t="s">
        <v>1010</v>
      </c>
      <c r="E91" s="285" t="s">
        <v>8248</v>
      </c>
      <c r="F91" s="285" t="s">
        <v>3004</v>
      </c>
      <c r="G91" s="179">
        <v>206140000</v>
      </c>
      <c r="H91" s="180" t="s">
        <v>3002</v>
      </c>
      <c r="I91" s="180" t="s">
        <v>30</v>
      </c>
      <c r="J91" s="180">
        <v>2</v>
      </c>
      <c r="K91" s="180" t="s">
        <v>1727</v>
      </c>
      <c r="L91" s="180" t="s">
        <v>3003</v>
      </c>
      <c r="M91" s="181">
        <v>44615</v>
      </c>
      <c r="N91" s="190" t="s">
        <v>1054</v>
      </c>
      <c r="O91" s="182">
        <v>909890</v>
      </c>
      <c r="P91" s="182" t="s">
        <v>1051</v>
      </c>
      <c r="Q91" s="182" t="s">
        <v>30</v>
      </c>
      <c r="R91" s="182">
        <v>2</v>
      </c>
      <c r="S91" s="182" t="s">
        <v>1053</v>
      </c>
      <c r="T91" s="182" t="s">
        <v>1052</v>
      </c>
      <c r="U91" s="183">
        <v>43649</v>
      </c>
      <c r="V91" s="190" t="s">
        <v>3006</v>
      </c>
      <c r="W91" s="180">
        <v>206140000</v>
      </c>
      <c r="X91" s="180" t="s">
        <v>3002</v>
      </c>
      <c r="Y91" s="180" t="s">
        <v>30</v>
      </c>
      <c r="Z91" s="180">
        <v>2</v>
      </c>
      <c r="AA91" s="180" t="s">
        <v>3005</v>
      </c>
      <c r="AB91" s="180" t="s">
        <v>3003</v>
      </c>
      <c r="AC91" s="181">
        <v>44615</v>
      </c>
      <c r="AD91" s="190" t="s">
        <v>7072</v>
      </c>
      <c r="AE91" s="188">
        <v>19346000</v>
      </c>
      <c r="AF91" s="188" t="s">
        <v>7069</v>
      </c>
      <c r="AG91" s="188" t="s">
        <v>19</v>
      </c>
      <c r="AH91" s="188">
        <v>3</v>
      </c>
      <c r="AI91" s="188" t="s">
        <v>7071</v>
      </c>
      <c r="AJ91" s="188" t="s">
        <v>7070</v>
      </c>
      <c r="AK91" s="189">
        <v>44741</v>
      </c>
      <c r="AL91" s="190" t="s">
        <v>7075</v>
      </c>
      <c r="AM91" s="180">
        <v>5309000</v>
      </c>
      <c r="AN91" s="180" t="s">
        <v>7073</v>
      </c>
      <c r="AO91" s="180" t="s">
        <v>19</v>
      </c>
      <c r="AP91" s="180">
        <v>3</v>
      </c>
      <c r="AQ91" s="180" t="s">
        <v>7074</v>
      </c>
      <c r="AR91" s="180" t="s">
        <v>7054</v>
      </c>
      <c r="AS91" s="181">
        <v>44741</v>
      </c>
      <c r="AT91" s="191" t="s">
        <v>1071</v>
      </c>
      <c r="AU91" s="188" t="s">
        <v>14</v>
      </c>
      <c r="AV91" s="188" t="s">
        <v>14</v>
      </c>
      <c r="AW91" s="188" t="s">
        <v>14</v>
      </c>
      <c r="AX91" s="188" t="s">
        <v>14</v>
      </c>
      <c r="AY91" s="188" t="s">
        <v>1069</v>
      </c>
      <c r="AZ91" s="188" t="s">
        <v>14</v>
      </c>
      <c r="BA91" s="189">
        <v>43672</v>
      </c>
      <c r="BB91" s="190" t="s">
        <v>1070</v>
      </c>
      <c r="BC91" s="180" t="s">
        <v>14</v>
      </c>
      <c r="BD91" s="180" t="s">
        <v>14</v>
      </c>
      <c r="BE91" s="180" t="s">
        <v>14</v>
      </c>
      <c r="BF91" s="180" t="s">
        <v>14</v>
      </c>
      <c r="BG91" s="180" t="s">
        <v>1069</v>
      </c>
      <c r="BH91" s="180" t="s">
        <v>14</v>
      </c>
      <c r="BI91" s="181">
        <v>43672</v>
      </c>
      <c r="BJ91" s="191" t="s">
        <v>7077</v>
      </c>
      <c r="BK91" s="191">
        <v>5117</v>
      </c>
      <c r="BL91" s="191" t="s">
        <v>6871</v>
      </c>
      <c r="BM91" s="191" t="s">
        <v>30</v>
      </c>
      <c r="BN91" s="191">
        <v>2</v>
      </c>
      <c r="BO91" s="191" t="s">
        <v>6849</v>
      </c>
      <c r="BP91" s="188" t="s">
        <v>1636</v>
      </c>
      <c r="BQ91" s="192">
        <v>44741</v>
      </c>
      <c r="BR91" s="190" t="s">
        <v>1044</v>
      </c>
      <c r="BS91" s="184" t="s">
        <v>14</v>
      </c>
      <c r="BT91" s="184" t="s">
        <v>14</v>
      </c>
      <c r="BU91" s="184" t="s">
        <v>14</v>
      </c>
      <c r="BV91" s="184" t="s">
        <v>14</v>
      </c>
      <c r="BW91" s="184" t="s">
        <v>1011</v>
      </c>
      <c r="BX91" s="184" t="s">
        <v>14</v>
      </c>
      <c r="BY91" s="181">
        <v>43649</v>
      </c>
      <c r="BZ91" s="191" t="s">
        <v>1046</v>
      </c>
      <c r="CA91" s="191">
        <v>4300</v>
      </c>
      <c r="CB91" s="191" t="s">
        <v>791</v>
      </c>
      <c r="CC91" s="191" t="s">
        <v>19</v>
      </c>
      <c r="CD91" s="191">
        <v>3</v>
      </c>
      <c r="CE91" s="191" t="s">
        <v>1045</v>
      </c>
      <c r="CF91" s="191" t="s">
        <v>1013</v>
      </c>
      <c r="CG91" s="192">
        <v>43649</v>
      </c>
      <c r="CH91" s="190" t="s">
        <v>9282</v>
      </c>
      <c r="CI91" s="191" t="e">
        <v>#N/A</v>
      </c>
      <c r="CJ91" s="191" t="e">
        <v>#N/A</v>
      </c>
      <c r="CK91" s="191" t="e">
        <v>#N/A</v>
      </c>
      <c r="CL91" s="191" t="e">
        <v>#N/A</v>
      </c>
      <c r="CM91" s="191" t="e">
        <v>#N/A</v>
      </c>
      <c r="CN91" s="191" t="e">
        <v>#N/A</v>
      </c>
      <c r="CO91" s="193" t="e">
        <v>#N/A</v>
      </c>
      <c r="CP91" s="191" t="s">
        <v>1050</v>
      </c>
      <c r="CQ91" s="184" t="s">
        <v>14</v>
      </c>
      <c r="CR91" s="184" t="s">
        <v>1018</v>
      </c>
      <c r="CS91" s="184" t="s">
        <v>14</v>
      </c>
      <c r="CT91" s="184" t="s">
        <v>14</v>
      </c>
      <c r="CU91" s="184" t="s">
        <v>1049</v>
      </c>
      <c r="CV91" s="184" t="s">
        <v>1019</v>
      </c>
      <c r="CW91" s="181">
        <v>43649</v>
      </c>
      <c r="CX91" s="191" t="s">
        <v>7081</v>
      </c>
      <c r="CY91" s="188">
        <v>1389000</v>
      </c>
      <c r="CZ91" s="188" t="s">
        <v>7078</v>
      </c>
      <c r="DA91" s="188" t="s">
        <v>19</v>
      </c>
      <c r="DB91" s="188">
        <v>3</v>
      </c>
      <c r="DC91" s="188" t="s">
        <v>7080</v>
      </c>
      <c r="DD91" s="188" t="s">
        <v>7079</v>
      </c>
      <c r="DE91" s="194">
        <v>44741</v>
      </c>
      <c r="DF91" s="190" t="s">
        <v>7082</v>
      </c>
      <c r="DG91" s="180">
        <v>186794000</v>
      </c>
      <c r="DH91" s="184" t="s">
        <v>7078</v>
      </c>
      <c r="DI91" s="184" t="s">
        <v>19</v>
      </c>
      <c r="DJ91" s="184">
        <v>3</v>
      </c>
      <c r="DK91" s="184" t="s">
        <v>7080</v>
      </c>
      <c r="DL91" s="184" t="s">
        <v>7079</v>
      </c>
      <c r="DM91" s="181">
        <v>44741</v>
      </c>
      <c r="DN91" s="191" t="s">
        <v>7083</v>
      </c>
      <c r="DO91" s="188">
        <v>6211000</v>
      </c>
      <c r="DP91" s="191" t="s">
        <v>7078</v>
      </c>
      <c r="DQ91" s="191" t="s">
        <v>19</v>
      </c>
      <c r="DR91" s="191">
        <v>3</v>
      </c>
      <c r="DS91" s="191" t="s">
        <v>7080</v>
      </c>
      <c r="DT91" s="191" t="s">
        <v>7079</v>
      </c>
      <c r="DU91" s="192">
        <v>44741</v>
      </c>
      <c r="DV91" s="190" t="s">
        <v>7084</v>
      </c>
      <c r="DW91" s="180">
        <v>1070000</v>
      </c>
      <c r="DX91" s="184" t="s">
        <v>7078</v>
      </c>
      <c r="DY91" s="184" t="s">
        <v>19</v>
      </c>
      <c r="DZ91" s="184">
        <v>3</v>
      </c>
      <c r="EA91" s="184" t="s">
        <v>7080</v>
      </c>
      <c r="EB91" s="184" t="s">
        <v>7079</v>
      </c>
      <c r="EC91" s="181">
        <v>44741</v>
      </c>
      <c r="ED91" s="191" t="s">
        <v>7085</v>
      </c>
      <c r="EE91" s="188">
        <v>235000</v>
      </c>
      <c r="EF91" s="191" t="s">
        <v>7078</v>
      </c>
      <c r="EG91" s="191" t="s">
        <v>19</v>
      </c>
      <c r="EH91" s="191">
        <v>3</v>
      </c>
      <c r="EI91" s="191" t="s">
        <v>7080</v>
      </c>
      <c r="EJ91" s="191" t="s">
        <v>7079</v>
      </c>
      <c r="EK91" s="192">
        <v>44741</v>
      </c>
      <c r="EL91" s="190" t="s">
        <v>7086</v>
      </c>
      <c r="EM91" s="180">
        <v>84000</v>
      </c>
      <c r="EN91" s="184" t="s">
        <v>7078</v>
      </c>
      <c r="EO91" s="184" t="s">
        <v>19</v>
      </c>
      <c r="EP91" s="184">
        <v>3</v>
      </c>
      <c r="EQ91" s="184" t="s">
        <v>7080</v>
      </c>
      <c r="ER91" s="184" t="s">
        <v>7079</v>
      </c>
      <c r="ES91" s="181">
        <v>44741</v>
      </c>
      <c r="ET91" s="191" t="s">
        <v>7076</v>
      </c>
      <c r="EU91" s="191">
        <v>5117</v>
      </c>
      <c r="EV91" s="191" t="s">
        <v>6871</v>
      </c>
      <c r="EW91" s="191" t="s">
        <v>30</v>
      </c>
      <c r="EX91" s="191">
        <v>2</v>
      </c>
      <c r="EY91" s="191" t="s">
        <v>6849</v>
      </c>
      <c r="EZ91" s="191" t="s">
        <v>1636</v>
      </c>
      <c r="FA91" s="192">
        <v>44741</v>
      </c>
      <c r="FB91" s="190" t="s">
        <v>1048</v>
      </c>
      <c r="FC91" s="184">
        <v>5</v>
      </c>
      <c r="FD91" s="184" t="s">
        <v>14</v>
      </c>
      <c r="FE91" s="184" t="s">
        <v>30</v>
      </c>
      <c r="FF91" s="184">
        <v>2</v>
      </c>
      <c r="FG91" s="184" t="s">
        <v>1047</v>
      </c>
      <c r="FH91" s="184" t="s">
        <v>14</v>
      </c>
      <c r="FI91" s="181">
        <v>43649</v>
      </c>
      <c r="FJ91" s="190" t="s">
        <v>1055</v>
      </c>
      <c r="FK91" s="191" t="s">
        <v>14</v>
      </c>
      <c r="FL91" s="191" t="s">
        <v>14</v>
      </c>
      <c r="FM91" s="191" t="s">
        <v>14</v>
      </c>
      <c r="FN91" s="191" t="s">
        <v>14</v>
      </c>
      <c r="FO91" s="191" t="s">
        <v>1011</v>
      </c>
      <c r="FP91" s="188" t="s">
        <v>14</v>
      </c>
      <c r="FQ91" s="189">
        <v>43649</v>
      </c>
      <c r="FR91" s="190" t="s">
        <v>1056</v>
      </c>
      <c r="FS91" s="184">
        <v>800000</v>
      </c>
      <c r="FT91" s="184" t="s">
        <v>1027</v>
      </c>
      <c r="FU91" s="184" t="s">
        <v>30</v>
      </c>
      <c r="FV91" s="184">
        <v>2</v>
      </c>
      <c r="FW91" s="184" t="s">
        <v>1029</v>
      </c>
      <c r="FX91" s="184" t="s">
        <v>1028</v>
      </c>
      <c r="FY91" s="181">
        <v>43649</v>
      </c>
      <c r="FZ91" s="191" t="s">
        <v>5264</v>
      </c>
      <c r="GA91" s="191">
        <v>1</v>
      </c>
      <c r="GB91" s="191" t="s">
        <v>3966</v>
      </c>
      <c r="GC91" s="191" t="s">
        <v>30</v>
      </c>
      <c r="GD91" s="191">
        <v>2</v>
      </c>
      <c r="GE91" s="191" t="s">
        <v>14</v>
      </c>
      <c r="GF91" s="191" t="s">
        <v>14</v>
      </c>
      <c r="GG91" s="192">
        <v>44696</v>
      </c>
      <c r="GH91" s="190" t="s">
        <v>5270</v>
      </c>
      <c r="GI91" s="184">
        <v>3</v>
      </c>
      <c r="GJ91" s="184" t="s">
        <v>3966</v>
      </c>
      <c r="GK91" s="184" t="s">
        <v>30</v>
      </c>
      <c r="GL91" s="184">
        <v>2</v>
      </c>
      <c r="GM91" s="184" t="s">
        <v>14</v>
      </c>
      <c r="GN91" s="184" t="s">
        <v>14</v>
      </c>
      <c r="GO91" s="181">
        <v>44696</v>
      </c>
      <c r="GP91" s="191" t="s">
        <v>5265</v>
      </c>
      <c r="GQ91" s="191">
        <v>1</v>
      </c>
      <c r="GR91" s="191" t="s">
        <v>3966</v>
      </c>
      <c r="GS91" s="191" t="s">
        <v>30</v>
      </c>
      <c r="GT91" s="191">
        <v>2</v>
      </c>
      <c r="GU91" s="191" t="s">
        <v>14</v>
      </c>
      <c r="GV91" s="191" t="s">
        <v>14</v>
      </c>
      <c r="GW91" s="192">
        <v>44696</v>
      </c>
      <c r="GX91" s="190" t="s">
        <v>5271</v>
      </c>
      <c r="GY91" s="184">
        <v>1</v>
      </c>
      <c r="GZ91" s="184" t="s">
        <v>3966</v>
      </c>
      <c r="HA91" s="184" t="s">
        <v>30</v>
      </c>
      <c r="HB91" s="184">
        <v>2</v>
      </c>
      <c r="HC91" s="184" t="s">
        <v>14</v>
      </c>
      <c r="HD91" s="184" t="s">
        <v>14</v>
      </c>
      <c r="HE91" s="181">
        <v>44696</v>
      </c>
      <c r="HF91" s="191" t="s">
        <v>5263</v>
      </c>
      <c r="HG91" s="191">
        <v>2</v>
      </c>
      <c r="HH91" s="191" t="s">
        <v>3966</v>
      </c>
      <c r="HI91" s="191" t="s">
        <v>30</v>
      </c>
      <c r="HJ91" s="191">
        <v>2</v>
      </c>
      <c r="HK91" s="191" t="s">
        <v>14</v>
      </c>
      <c r="HL91" s="191" t="s">
        <v>14</v>
      </c>
      <c r="HM91" s="192">
        <v>44696</v>
      </c>
      <c r="HN91" s="190" t="s">
        <v>5269</v>
      </c>
      <c r="HO91" s="184">
        <v>3</v>
      </c>
      <c r="HP91" s="184" t="s">
        <v>3966</v>
      </c>
      <c r="HQ91" s="184" t="s">
        <v>30</v>
      </c>
      <c r="HR91" s="184">
        <v>2</v>
      </c>
      <c r="HS91" s="184" t="s">
        <v>14</v>
      </c>
      <c r="HT91" s="184" t="s">
        <v>14</v>
      </c>
      <c r="HU91" s="181">
        <v>44696</v>
      </c>
      <c r="HV91" s="191" t="s">
        <v>5266</v>
      </c>
      <c r="HW91" s="191">
        <v>3</v>
      </c>
      <c r="HX91" s="191" t="s">
        <v>3966</v>
      </c>
      <c r="HY91" s="191" t="s">
        <v>30</v>
      </c>
      <c r="HZ91" s="191">
        <v>2</v>
      </c>
      <c r="IA91" s="191" t="s">
        <v>14</v>
      </c>
      <c r="IB91" s="191" t="s">
        <v>14</v>
      </c>
      <c r="IC91" s="192">
        <v>44696</v>
      </c>
      <c r="ID91" s="190" t="s">
        <v>5268</v>
      </c>
      <c r="IE91" s="184">
        <v>1</v>
      </c>
      <c r="IF91" s="184" t="s">
        <v>3966</v>
      </c>
      <c r="IG91" s="184" t="s">
        <v>30</v>
      </c>
      <c r="IH91" s="184">
        <v>2</v>
      </c>
      <c r="II91" s="184" t="s">
        <v>14</v>
      </c>
      <c r="IJ91" s="184" t="s">
        <v>14</v>
      </c>
      <c r="IK91" s="181">
        <v>44696</v>
      </c>
      <c r="IL91" s="191" t="s">
        <v>5267</v>
      </c>
      <c r="IM91" s="191">
        <v>3</v>
      </c>
      <c r="IN91" s="191" t="s">
        <v>3966</v>
      </c>
      <c r="IO91" s="191" t="s">
        <v>30</v>
      </c>
      <c r="IP91" s="191">
        <v>2</v>
      </c>
      <c r="IQ91" s="191" t="s">
        <v>14</v>
      </c>
      <c r="IR91" s="191" t="s">
        <v>14</v>
      </c>
      <c r="IS91" s="192">
        <v>44696</v>
      </c>
    </row>
    <row r="92" spans="1:253" s="285" customFormat="1" ht="13" customHeight="1" x14ac:dyDescent="0.25">
      <c r="A92" s="285" t="s">
        <v>1031</v>
      </c>
      <c r="B92" s="285" t="s">
        <v>8627</v>
      </c>
      <c r="C92" s="285" t="s">
        <v>1032</v>
      </c>
      <c r="D92" s="285" t="s">
        <v>1010</v>
      </c>
      <c r="E92" s="285" t="s">
        <v>8248</v>
      </c>
      <c r="F92" s="285" t="s">
        <v>3008</v>
      </c>
      <c r="G92" s="179">
        <v>206140000</v>
      </c>
      <c r="H92" s="180" t="s">
        <v>3002</v>
      </c>
      <c r="I92" s="180" t="s">
        <v>30</v>
      </c>
      <c r="J92" s="180">
        <v>2</v>
      </c>
      <c r="K92" s="180" t="s">
        <v>1727</v>
      </c>
      <c r="L92" s="180" t="s">
        <v>3003</v>
      </c>
      <c r="M92" s="181">
        <v>44615</v>
      </c>
      <c r="N92" s="190" t="s">
        <v>1738</v>
      </c>
      <c r="O92" s="182">
        <v>181664</v>
      </c>
      <c r="P92" s="182" t="s">
        <v>1735</v>
      </c>
      <c r="Q92" s="182" t="s">
        <v>61</v>
      </c>
      <c r="R92" s="182">
        <v>1</v>
      </c>
      <c r="S92" s="182" t="s">
        <v>1737</v>
      </c>
      <c r="T92" s="182" t="s">
        <v>1736</v>
      </c>
      <c r="U92" s="183">
        <v>44165</v>
      </c>
      <c r="V92" s="190" t="s">
        <v>7090</v>
      </c>
      <c r="W92" s="180">
        <v>15532000</v>
      </c>
      <c r="X92" s="180" t="s">
        <v>7087</v>
      </c>
      <c r="Y92" s="180" t="s">
        <v>30</v>
      </c>
      <c r="Z92" s="180">
        <v>2</v>
      </c>
      <c r="AA92" s="180" t="s">
        <v>7089</v>
      </c>
      <c r="AB92" s="180" t="s">
        <v>7088</v>
      </c>
      <c r="AC92" s="181">
        <v>44741</v>
      </c>
      <c r="AD92" s="190" t="s">
        <v>7092</v>
      </c>
      <c r="AE92" s="188">
        <v>982000</v>
      </c>
      <c r="AF92" s="188" t="s">
        <v>6878</v>
      </c>
      <c r="AG92" s="188" t="s">
        <v>30</v>
      </c>
      <c r="AH92" s="188">
        <v>2</v>
      </c>
      <c r="AI92" s="188" t="s">
        <v>7091</v>
      </c>
      <c r="AJ92" s="188" t="s">
        <v>6879</v>
      </c>
      <c r="AK92" s="189">
        <v>44741</v>
      </c>
      <c r="AL92" s="190" t="s">
        <v>7096</v>
      </c>
      <c r="AM92" s="180">
        <v>380000</v>
      </c>
      <c r="AN92" s="180" t="s">
        <v>7093</v>
      </c>
      <c r="AO92" s="180" t="s">
        <v>30</v>
      </c>
      <c r="AP92" s="180">
        <v>2</v>
      </c>
      <c r="AQ92" s="180" t="s">
        <v>7095</v>
      </c>
      <c r="AR92" s="180" t="s">
        <v>7094</v>
      </c>
      <c r="AS92" s="181">
        <v>44741</v>
      </c>
      <c r="AT92" s="191" t="s">
        <v>1073</v>
      </c>
      <c r="AU92" s="188" t="s">
        <v>14</v>
      </c>
      <c r="AV92" s="188" t="s">
        <v>14</v>
      </c>
      <c r="AW92" s="188" t="s">
        <v>14</v>
      </c>
      <c r="AX92" s="188" t="s">
        <v>14</v>
      </c>
      <c r="AY92" s="188" t="s">
        <v>1069</v>
      </c>
      <c r="AZ92" s="188" t="s">
        <v>14</v>
      </c>
      <c r="BA92" s="189">
        <v>43672</v>
      </c>
      <c r="BB92" s="190" t="s">
        <v>1072</v>
      </c>
      <c r="BC92" s="180" t="s">
        <v>14</v>
      </c>
      <c r="BD92" s="180" t="s">
        <v>14</v>
      </c>
      <c r="BE92" s="180" t="s">
        <v>14</v>
      </c>
      <c r="BF92" s="180" t="s">
        <v>14</v>
      </c>
      <c r="BG92" s="180" t="s">
        <v>1069</v>
      </c>
      <c r="BH92" s="180" t="s">
        <v>14</v>
      </c>
      <c r="BI92" s="181">
        <v>43672</v>
      </c>
      <c r="BJ92" s="191" t="s">
        <v>7098</v>
      </c>
      <c r="BK92" s="191">
        <v>453</v>
      </c>
      <c r="BL92" s="191" t="s">
        <v>6871</v>
      </c>
      <c r="BM92" s="191" t="s">
        <v>30</v>
      </c>
      <c r="BN92" s="191">
        <v>2</v>
      </c>
      <c r="BO92" s="191" t="s">
        <v>7097</v>
      </c>
      <c r="BP92" s="188" t="s">
        <v>1636</v>
      </c>
      <c r="BQ92" s="192">
        <v>44741</v>
      </c>
      <c r="BR92" s="190" t="s">
        <v>1033</v>
      </c>
      <c r="BS92" s="184" t="s">
        <v>14</v>
      </c>
      <c r="BT92" s="184" t="s">
        <v>14</v>
      </c>
      <c r="BU92" s="184" t="s">
        <v>14</v>
      </c>
      <c r="BV92" s="184" t="s">
        <v>14</v>
      </c>
      <c r="BW92" s="184" t="s">
        <v>1011</v>
      </c>
      <c r="BX92" s="184" t="s">
        <v>14</v>
      </c>
      <c r="BY92" s="181">
        <v>43648</v>
      </c>
      <c r="BZ92" s="191" t="s">
        <v>1034</v>
      </c>
      <c r="CA92" s="191" t="s">
        <v>14</v>
      </c>
      <c r="CB92" s="191" t="s">
        <v>14</v>
      </c>
      <c r="CC92" s="191" t="s">
        <v>14</v>
      </c>
      <c r="CD92" s="191" t="s">
        <v>14</v>
      </c>
      <c r="CE92" s="191" t="s">
        <v>1011</v>
      </c>
      <c r="CF92" s="191" t="s">
        <v>14</v>
      </c>
      <c r="CG92" s="192">
        <v>43648</v>
      </c>
      <c r="CH92" s="190" t="s">
        <v>9283</v>
      </c>
      <c r="CI92" s="191" t="e">
        <v>#N/A</v>
      </c>
      <c r="CJ92" s="191" t="e">
        <v>#N/A</v>
      </c>
      <c r="CK92" s="191" t="e">
        <v>#N/A</v>
      </c>
      <c r="CL92" s="191" t="e">
        <v>#N/A</v>
      </c>
      <c r="CM92" s="191" t="e">
        <v>#N/A</v>
      </c>
      <c r="CN92" s="191" t="e">
        <v>#N/A</v>
      </c>
      <c r="CO92" s="193" t="e">
        <v>#N/A</v>
      </c>
      <c r="CP92" s="191" t="s">
        <v>1037</v>
      </c>
      <c r="CQ92" s="184" t="s">
        <v>14</v>
      </c>
      <c r="CR92" s="184" t="s">
        <v>14</v>
      </c>
      <c r="CS92" s="184" t="s">
        <v>14</v>
      </c>
      <c r="CT92" s="184" t="s">
        <v>14</v>
      </c>
      <c r="CU92" s="184" t="s">
        <v>1011</v>
      </c>
      <c r="CV92" s="184" t="s">
        <v>14</v>
      </c>
      <c r="CW92" s="181">
        <v>43648</v>
      </c>
      <c r="CX92" s="191" t="s">
        <v>7101</v>
      </c>
      <c r="CY92" s="188">
        <v>982000</v>
      </c>
      <c r="CZ92" s="188" t="s">
        <v>6878</v>
      </c>
      <c r="DA92" s="188" t="s">
        <v>30</v>
      </c>
      <c r="DB92" s="188">
        <v>2</v>
      </c>
      <c r="DC92" s="188" t="s">
        <v>7100</v>
      </c>
      <c r="DD92" s="188" t="s">
        <v>6879</v>
      </c>
      <c r="DE92" s="194">
        <v>44741</v>
      </c>
      <c r="DF92" s="190" t="s">
        <v>7102</v>
      </c>
      <c r="DG92" s="180">
        <v>14550000</v>
      </c>
      <c r="DH92" s="184" t="s">
        <v>6878</v>
      </c>
      <c r="DI92" s="184" t="s">
        <v>30</v>
      </c>
      <c r="DJ92" s="184">
        <v>2</v>
      </c>
      <c r="DK92" s="184" t="s">
        <v>7100</v>
      </c>
      <c r="DL92" s="184" t="s">
        <v>6879</v>
      </c>
      <c r="DM92" s="181">
        <v>44741</v>
      </c>
      <c r="DN92" s="191" t="s">
        <v>7103</v>
      </c>
      <c r="DO92" s="188">
        <v>0</v>
      </c>
      <c r="DP92" s="191" t="s">
        <v>6878</v>
      </c>
      <c r="DQ92" s="191" t="s">
        <v>30</v>
      </c>
      <c r="DR92" s="191">
        <v>2</v>
      </c>
      <c r="DS92" s="191" t="s">
        <v>7100</v>
      </c>
      <c r="DT92" s="191" t="s">
        <v>6879</v>
      </c>
      <c r="DU92" s="192">
        <v>44741</v>
      </c>
      <c r="DV92" s="190" t="s">
        <v>7104</v>
      </c>
      <c r="DW92" s="180">
        <v>982000</v>
      </c>
      <c r="DX92" s="184" t="s">
        <v>6878</v>
      </c>
      <c r="DY92" s="184" t="s">
        <v>30</v>
      </c>
      <c r="DZ92" s="184">
        <v>2</v>
      </c>
      <c r="EA92" s="184" t="s">
        <v>7100</v>
      </c>
      <c r="EB92" s="184" t="s">
        <v>6879</v>
      </c>
      <c r="EC92" s="181">
        <v>44741</v>
      </c>
      <c r="ED92" s="191" t="s">
        <v>7105</v>
      </c>
      <c r="EE92" s="188">
        <v>0</v>
      </c>
      <c r="EF92" s="191" t="s">
        <v>6878</v>
      </c>
      <c r="EG92" s="191" t="s">
        <v>30</v>
      </c>
      <c r="EH92" s="191">
        <v>2</v>
      </c>
      <c r="EI92" s="191" t="s">
        <v>7100</v>
      </c>
      <c r="EJ92" s="191" t="s">
        <v>6879</v>
      </c>
      <c r="EK92" s="192">
        <v>44741</v>
      </c>
      <c r="EL92" s="190" t="s">
        <v>7106</v>
      </c>
      <c r="EM92" s="180">
        <v>0</v>
      </c>
      <c r="EN92" s="184" t="s">
        <v>6878</v>
      </c>
      <c r="EO92" s="184" t="s">
        <v>30</v>
      </c>
      <c r="EP92" s="184">
        <v>2</v>
      </c>
      <c r="EQ92" s="184" t="s">
        <v>7100</v>
      </c>
      <c r="ER92" s="184" t="s">
        <v>6879</v>
      </c>
      <c r="ES92" s="181">
        <v>44741</v>
      </c>
      <c r="ET92" s="191" t="s">
        <v>7099</v>
      </c>
      <c r="EU92" s="191">
        <v>5117</v>
      </c>
      <c r="EV92" s="191" t="s">
        <v>6871</v>
      </c>
      <c r="EW92" s="191" t="s">
        <v>30</v>
      </c>
      <c r="EX92" s="191">
        <v>2</v>
      </c>
      <c r="EY92" s="191" t="s">
        <v>6849</v>
      </c>
      <c r="EZ92" s="191" t="s">
        <v>1636</v>
      </c>
      <c r="FA92" s="192">
        <v>44741</v>
      </c>
      <c r="FB92" s="190" t="s">
        <v>1036</v>
      </c>
      <c r="FC92" s="184">
        <v>5</v>
      </c>
      <c r="FD92" s="184" t="s">
        <v>14</v>
      </c>
      <c r="FE92" s="184" t="s">
        <v>30</v>
      </c>
      <c r="FF92" s="184">
        <v>2</v>
      </c>
      <c r="FG92" s="184" t="s">
        <v>1035</v>
      </c>
      <c r="FH92" s="184" t="s">
        <v>14</v>
      </c>
      <c r="FI92" s="181">
        <v>43648</v>
      </c>
      <c r="FJ92" s="190" t="s">
        <v>1039</v>
      </c>
      <c r="FK92" s="191" t="s">
        <v>14</v>
      </c>
      <c r="FL92" s="191" t="s">
        <v>14</v>
      </c>
      <c r="FM92" s="191" t="s">
        <v>14</v>
      </c>
      <c r="FN92" s="191" t="s">
        <v>14</v>
      </c>
      <c r="FO92" s="191" t="s">
        <v>1038</v>
      </c>
      <c r="FP92" s="188" t="s">
        <v>14</v>
      </c>
      <c r="FQ92" s="189">
        <v>43648</v>
      </c>
      <c r="FR92" s="190" t="s">
        <v>1041</v>
      </c>
      <c r="FS92" s="184" t="s">
        <v>14</v>
      </c>
      <c r="FT92" s="184" t="s">
        <v>14</v>
      </c>
      <c r="FU92" s="184" t="s">
        <v>14</v>
      </c>
      <c r="FV92" s="184" t="s">
        <v>14</v>
      </c>
      <c r="FW92" s="184" t="s">
        <v>1040</v>
      </c>
      <c r="FX92" s="184" t="s">
        <v>14</v>
      </c>
      <c r="FY92" s="181">
        <v>43648</v>
      </c>
      <c r="FZ92" s="191" t="s">
        <v>5273</v>
      </c>
      <c r="GA92" s="191">
        <v>1</v>
      </c>
      <c r="GB92" s="191" t="s">
        <v>3966</v>
      </c>
      <c r="GC92" s="191" t="s">
        <v>30</v>
      </c>
      <c r="GD92" s="191">
        <v>2</v>
      </c>
      <c r="GE92" s="191" t="s">
        <v>14</v>
      </c>
      <c r="GF92" s="191" t="s">
        <v>14</v>
      </c>
      <c r="GG92" s="192">
        <v>44696</v>
      </c>
      <c r="GH92" s="190" t="s">
        <v>5279</v>
      </c>
      <c r="GI92" s="184">
        <v>2</v>
      </c>
      <c r="GJ92" s="184" t="s">
        <v>3966</v>
      </c>
      <c r="GK92" s="184" t="s">
        <v>30</v>
      </c>
      <c r="GL92" s="184">
        <v>2</v>
      </c>
      <c r="GM92" s="184" t="s">
        <v>14</v>
      </c>
      <c r="GN92" s="184" t="s">
        <v>14</v>
      </c>
      <c r="GO92" s="181">
        <v>44696</v>
      </c>
      <c r="GP92" s="191" t="s">
        <v>5274</v>
      </c>
      <c r="GQ92" s="191">
        <v>0</v>
      </c>
      <c r="GR92" s="191" t="s">
        <v>3966</v>
      </c>
      <c r="GS92" s="191" t="s">
        <v>30</v>
      </c>
      <c r="GT92" s="191">
        <v>2</v>
      </c>
      <c r="GU92" s="191" t="s">
        <v>14</v>
      </c>
      <c r="GV92" s="191" t="s">
        <v>14</v>
      </c>
      <c r="GW92" s="192">
        <v>44696</v>
      </c>
      <c r="GX92" s="190" t="s">
        <v>5280</v>
      </c>
      <c r="GY92" s="184">
        <v>0</v>
      </c>
      <c r="GZ92" s="184" t="s">
        <v>3966</v>
      </c>
      <c r="HA92" s="184" t="s">
        <v>30</v>
      </c>
      <c r="HB92" s="184">
        <v>2</v>
      </c>
      <c r="HC92" s="184" t="s">
        <v>14</v>
      </c>
      <c r="HD92" s="184" t="s">
        <v>14</v>
      </c>
      <c r="HE92" s="181">
        <v>44696</v>
      </c>
      <c r="HF92" s="191" t="s">
        <v>5272</v>
      </c>
      <c r="HG92" s="191">
        <v>0</v>
      </c>
      <c r="HH92" s="191" t="s">
        <v>3966</v>
      </c>
      <c r="HI92" s="191" t="s">
        <v>30</v>
      </c>
      <c r="HJ92" s="191">
        <v>2</v>
      </c>
      <c r="HK92" s="191" t="s">
        <v>14</v>
      </c>
      <c r="HL92" s="191" t="s">
        <v>14</v>
      </c>
      <c r="HM92" s="192">
        <v>44696</v>
      </c>
      <c r="HN92" s="190" t="s">
        <v>5278</v>
      </c>
      <c r="HO92" s="184">
        <v>0</v>
      </c>
      <c r="HP92" s="184" t="s">
        <v>3966</v>
      </c>
      <c r="HQ92" s="184" t="s">
        <v>30</v>
      </c>
      <c r="HR92" s="184">
        <v>2</v>
      </c>
      <c r="HS92" s="184" t="s">
        <v>14</v>
      </c>
      <c r="HT92" s="184" t="s">
        <v>14</v>
      </c>
      <c r="HU92" s="181">
        <v>44696</v>
      </c>
      <c r="HV92" s="191" t="s">
        <v>5275</v>
      </c>
      <c r="HW92" s="191">
        <v>2</v>
      </c>
      <c r="HX92" s="191" t="s">
        <v>3966</v>
      </c>
      <c r="HY92" s="191" t="s">
        <v>30</v>
      </c>
      <c r="HZ92" s="191">
        <v>2</v>
      </c>
      <c r="IA92" s="191" t="s">
        <v>14</v>
      </c>
      <c r="IB92" s="191" t="s">
        <v>14</v>
      </c>
      <c r="IC92" s="192">
        <v>44696</v>
      </c>
      <c r="ID92" s="190" t="s">
        <v>5277</v>
      </c>
      <c r="IE92" s="184">
        <v>1</v>
      </c>
      <c r="IF92" s="184" t="s">
        <v>3966</v>
      </c>
      <c r="IG92" s="184" t="s">
        <v>30</v>
      </c>
      <c r="IH92" s="184">
        <v>2</v>
      </c>
      <c r="II92" s="184" t="s">
        <v>14</v>
      </c>
      <c r="IJ92" s="184" t="s">
        <v>14</v>
      </c>
      <c r="IK92" s="181">
        <v>44696</v>
      </c>
      <c r="IL92" s="191" t="s">
        <v>5276</v>
      </c>
      <c r="IM92" s="191">
        <v>1</v>
      </c>
      <c r="IN92" s="191" t="s">
        <v>3966</v>
      </c>
      <c r="IO92" s="191" t="s">
        <v>30</v>
      </c>
      <c r="IP92" s="191">
        <v>2</v>
      </c>
      <c r="IQ92" s="191" t="s">
        <v>14</v>
      </c>
      <c r="IR92" s="191" t="s">
        <v>14</v>
      </c>
      <c r="IS92" s="192">
        <v>44696</v>
      </c>
    </row>
    <row r="93" spans="1:253" s="285" customFormat="1" ht="13" customHeight="1" x14ac:dyDescent="0.25">
      <c r="A93" s="285" t="s">
        <v>1008</v>
      </c>
      <c r="B93" s="285" t="s">
        <v>8627</v>
      </c>
      <c r="C93" s="285" t="s">
        <v>1009</v>
      </c>
      <c r="D93" s="285" t="s">
        <v>1010</v>
      </c>
      <c r="E93" s="285" t="s">
        <v>8248</v>
      </c>
      <c r="F93" s="285" t="s">
        <v>3009</v>
      </c>
      <c r="G93" s="179">
        <v>206140000</v>
      </c>
      <c r="H93" s="180" t="s">
        <v>3002</v>
      </c>
      <c r="I93" s="180" t="s">
        <v>30</v>
      </c>
      <c r="J93" s="180">
        <v>2</v>
      </c>
      <c r="K93" s="180" t="s">
        <v>1727</v>
      </c>
      <c r="L93" s="180" t="s">
        <v>3003</v>
      </c>
      <c r="M93" s="181">
        <v>44615</v>
      </c>
      <c r="N93" s="190" t="s">
        <v>1025</v>
      </c>
      <c r="O93" s="182">
        <v>157918</v>
      </c>
      <c r="P93" s="182" t="s">
        <v>1022</v>
      </c>
      <c r="Q93" s="182" t="s">
        <v>61</v>
      </c>
      <c r="R93" s="182">
        <v>1</v>
      </c>
      <c r="S93" s="182" t="s">
        <v>1024</v>
      </c>
      <c r="T93" s="182" t="s">
        <v>1023</v>
      </c>
      <c r="U93" s="183">
        <v>43647</v>
      </c>
      <c r="V93" s="190" t="s">
        <v>7051</v>
      </c>
      <c r="W93" s="180">
        <v>14611000</v>
      </c>
      <c r="X93" s="180" t="s">
        <v>7048</v>
      </c>
      <c r="Y93" s="180" t="s">
        <v>30</v>
      </c>
      <c r="Z93" s="180">
        <v>2</v>
      </c>
      <c r="AA93" s="180" t="s">
        <v>7050</v>
      </c>
      <c r="AB93" s="180" t="s">
        <v>7049</v>
      </c>
      <c r="AC93" s="181">
        <v>44741</v>
      </c>
      <c r="AD93" s="190" t="s">
        <v>7052</v>
      </c>
      <c r="AE93" s="188">
        <v>14611000</v>
      </c>
      <c r="AF93" s="188" t="s">
        <v>7048</v>
      </c>
      <c r="AG93" s="188" t="s">
        <v>30</v>
      </c>
      <c r="AH93" s="188">
        <v>2</v>
      </c>
      <c r="AI93" s="188" t="s">
        <v>7050</v>
      </c>
      <c r="AJ93" s="188" t="s">
        <v>7049</v>
      </c>
      <c r="AK93" s="189">
        <v>44741</v>
      </c>
      <c r="AL93" s="190" t="s">
        <v>7056</v>
      </c>
      <c r="AM93" s="180">
        <v>4372000</v>
      </c>
      <c r="AN93" s="180" t="s">
        <v>7053</v>
      </c>
      <c r="AO93" s="180" t="s">
        <v>30</v>
      </c>
      <c r="AP93" s="180">
        <v>2</v>
      </c>
      <c r="AQ93" s="180" t="s">
        <v>7055</v>
      </c>
      <c r="AR93" s="180" t="s">
        <v>7054</v>
      </c>
      <c r="AS93" s="181">
        <v>44741</v>
      </c>
      <c r="AT93" s="191" t="s">
        <v>1075</v>
      </c>
      <c r="AU93" s="188" t="s">
        <v>14</v>
      </c>
      <c r="AV93" s="188" t="s">
        <v>14</v>
      </c>
      <c r="AW93" s="188" t="s">
        <v>14</v>
      </c>
      <c r="AX93" s="188" t="s">
        <v>14</v>
      </c>
      <c r="AY93" s="188" t="s">
        <v>1069</v>
      </c>
      <c r="AZ93" s="188" t="s">
        <v>14</v>
      </c>
      <c r="BA93" s="189">
        <v>43672</v>
      </c>
      <c r="BB93" s="190" t="s">
        <v>1074</v>
      </c>
      <c r="BC93" s="180" t="s">
        <v>14</v>
      </c>
      <c r="BD93" s="180" t="s">
        <v>14</v>
      </c>
      <c r="BE93" s="180" t="s">
        <v>14</v>
      </c>
      <c r="BF93" s="180" t="s">
        <v>14</v>
      </c>
      <c r="BG93" s="180" t="s">
        <v>1069</v>
      </c>
      <c r="BH93" s="180" t="s">
        <v>14</v>
      </c>
      <c r="BI93" s="181">
        <v>43672</v>
      </c>
      <c r="BJ93" s="191" t="s">
        <v>7058</v>
      </c>
      <c r="BK93" s="191">
        <v>1395</v>
      </c>
      <c r="BL93" s="191" t="s">
        <v>6871</v>
      </c>
      <c r="BM93" s="191" t="s">
        <v>30</v>
      </c>
      <c r="BN93" s="191">
        <v>2</v>
      </c>
      <c r="BO93" s="191" t="s">
        <v>7057</v>
      </c>
      <c r="BP93" s="188" t="s">
        <v>1636</v>
      </c>
      <c r="BQ93" s="192">
        <v>44741</v>
      </c>
      <c r="BR93" s="190" t="s">
        <v>1012</v>
      </c>
      <c r="BS93" s="184" t="s">
        <v>14</v>
      </c>
      <c r="BT93" s="184" t="s">
        <v>14</v>
      </c>
      <c r="BU93" s="184" t="s">
        <v>14</v>
      </c>
      <c r="BV93" s="184" t="s">
        <v>14</v>
      </c>
      <c r="BW93" s="184" t="s">
        <v>1011</v>
      </c>
      <c r="BX93" s="184" t="s">
        <v>14</v>
      </c>
      <c r="BY93" s="181">
        <v>43647</v>
      </c>
      <c r="BZ93" s="191" t="s">
        <v>1015</v>
      </c>
      <c r="CA93" s="191">
        <v>4300</v>
      </c>
      <c r="CB93" s="191" t="s">
        <v>791</v>
      </c>
      <c r="CC93" s="191" t="s">
        <v>30</v>
      </c>
      <c r="CD93" s="191">
        <v>2</v>
      </c>
      <c r="CE93" s="191" t="s">
        <v>1014</v>
      </c>
      <c r="CF93" s="191" t="s">
        <v>1013</v>
      </c>
      <c r="CG93" s="192">
        <v>43647</v>
      </c>
      <c r="CH93" s="190" t="s">
        <v>9284</v>
      </c>
      <c r="CI93" s="191" t="e">
        <v>#N/A</v>
      </c>
      <c r="CJ93" s="191" t="e">
        <v>#N/A</v>
      </c>
      <c r="CK93" s="191" t="e">
        <v>#N/A</v>
      </c>
      <c r="CL93" s="191" t="e">
        <v>#N/A</v>
      </c>
      <c r="CM93" s="191" t="e">
        <v>#N/A</v>
      </c>
      <c r="CN93" s="191" t="e">
        <v>#N/A</v>
      </c>
      <c r="CO93" s="193" t="e">
        <v>#N/A</v>
      </c>
      <c r="CP93" s="191" t="s">
        <v>1021</v>
      </c>
      <c r="CQ93" s="184" t="s">
        <v>14</v>
      </c>
      <c r="CR93" s="184" t="s">
        <v>1018</v>
      </c>
      <c r="CS93" s="184" t="s">
        <v>14</v>
      </c>
      <c r="CT93" s="184" t="s">
        <v>14</v>
      </c>
      <c r="CU93" s="184" t="s">
        <v>1020</v>
      </c>
      <c r="CV93" s="184" t="s">
        <v>1019</v>
      </c>
      <c r="CW93" s="181">
        <v>43647</v>
      </c>
      <c r="CX93" s="191" t="s">
        <v>7063</v>
      </c>
      <c r="CY93" s="188">
        <v>8400000</v>
      </c>
      <c r="CZ93" s="188" t="s">
        <v>7060</v>
      </c>
      <c r="DA93" s="188" t="s">
        <v>30</v>
      </c>
      <c r="DB93" s="188">
        <v>2</v>
      </c>
      <c r="DC93" s="188" t="s">
        <v>7062</v>
      </c>
      <c r="DD93" s="188" t="s">
        <v>7061</v>
      </c>
      <c r="DE93" s="194">
        <v>44741</v>
      </c>
      <c r="DF93" s="190" t="s">
        <v>7064</v>
      </c>
      <c r="DG93" s="180">
        <v>0</v>
      </c>
      <c r="DH93" s="184" t="s">
        <v>7060</v>
      </c>
      <c r="DI93" s="184" t="s">
        <v>30</v>
      </c>
      <c r="DJ93" s="184">
        <v>2</v>
      </c>
      <c r="DK93" s="184" t="s">
        <v>7062</v>
      </c>
      <c r="DL93" s="184" t="s">
        <v>7061</v>
      </c>
      <c r="DM93" s="181">
        <v>44741</v>
      </c>
      <c r="DN93" s="191" t="s">
        <v>7065</v>
      </c>
      <c r="DO93" s="188">
        <v>6211000</v>
      </c>
      <c r="DP93" s="191" t="s">
        <v>7060</v>
      </c>
      <c r="DQ93" s="191" t="s">
        <v>30</v>
      </c>
      <c r="DR93" s="191">
        <v>2</v>
      </c>
      <c r="DS93" s="191" t="s">
        <v>7062</v>
      </c>
      <c r="DT93" s="191" t="s">
        <v>7061</v>
      </c>
      <c r="DU93" s="192">
        <v>44741</v>
      </c>
      <c r="DV93" s="190" t="s">
        <v>7066</v>
      </c>
      <c r="DW93" s="180">
        <v>5964000</v>
      </c>
      <c r="DX93" s="184" t="s">
        <v>7060</v>
      </c>
      <c r="DY93" s="184" t="s">
        <v>30</v>
      </c>
      <c r="DZ93" s="184">
        <v>2</v>
      </c>
      <c r="EA93" s="184" t="s">
        <v>7062</v>
      </c>
      <c r="EB93" s="184" t="s">
        <v>7061</v>
      </c>
      <c r="EC93" s="181">
        <v>44741</v>
      </c>
      <c r="ED93" s="191" t="s">
        <v>7067</v>
      </c>
      <c r="EE93" s="188">
        <v>2352000</v>
      </c>
      <c r="EF93" s="191" t="s">
        <v>7060</v>
      </c>
      <c r="EG93" s="191" t="s">
        <v>30</v>
      </c>
      <c r="EH93" s="191">
        <v>2</v>
      </c>
      <c r="EI93" s="191" t="s">
        <v>7062</v>
      </c>
      <c r="EJ93" s="191" t="s">
        <v>7061</v>
      </c>
      <c r="EK93" s="192">
        <v>44741</v>
      </c>
      <c r="EL93" s="190" t="s">
        <v>7068</v>
      </c>
      <c r="EM93" s="180">
        <v>84000</v>
      </c>
      <c r="EN93" s="184" t="s">
        <v>7060</v>
      </c>
      <c r="EO93" s="184" t="s">
        <v>30</v>
      </c>
      <c r="EP93" s="184">
        <v>2</v>
      </c>
      <c r="EQ93" s="184" t="s">
        <v>7062</v>
      </c>
      <c r="ER93" s="184" t="s">
        <v>7061</v>
      </c>
      <c r="ES93" s="181">
        <v>44741</v>
      </c>
      <c r="ET93" s="191" t="s">
        <v>7059</v>
      </c>
      <c r="EU93" s="191">
        <v>5117</v>
      </c>
      <c r="EV93" s="191" t="s">
        <v>6871</v>
      </c>
      <c r="EW93" s="191" t="s">
        <v>30</v>
      </c>
      <c r="EX93" s="191">
        <v>2</v>
      </c>
      <c r="EY93" s="191" t="s">
        <v>6849</v>
      </c>
      <c r="EZ93" s="191" t="s">
        <v>1636</v>
      </c>
      <c r="FA93" s="192">
        <v>44741</v>
      </c>
      <c r="FB93" s="190" t="s">
        <v>1017</v>
      </c>
      <c r="FC93" s="184">
        <v>4</v>
      </c>
      <c r="FD93" s="184" t="s">
        <v>14</v>
      </c>
      <c r="FE93" s="184" t="s">
        <v>14</v>
      </c>
      <c r="FF93" s="184" t="s">
        <v>14</v>
      </c>
      <c r="FG93" s="184" t="s">
        <v>1016</v>
      </c>
      <c r="FH93" s="184" t="s">
        <v>14</v>
      </c>
      <c r="FI93" s="181">
        <v>43647</v>
      </c>
      <c r="FJ93" s="190" t="s">
        <v>1026</v>
      </c>
      <c r="FK93" s="191" t="s">
        <v>14</v>
      </c>
      <c r="FL93" s="191" t="s">
        <v>14</v>
      </c>
      <c r="FM93" s="191" t="s">
        <v>14</v>
      </c>
      <c r="FN93" s="191" t="s">
        <v>14</v>
      </c>
      <c r="FO93" s="191" t="s">
        <v>1011</v>
      </c>
      <c r="FP93" s="188" t="s">
        <v>14</v>
      </c>
      <c r="FQ93" s="189">
        <v>43647</v>
      </c>
      <c r="FR93" s="190" t="s">
        <v>1030</v>
      </c>
      <c r="FS93" s="184">
        <v>800000</v>
      </c>
      <c r="FT93" s="184" t="s">
        <v>1027</v>
      </c>
      <c r="FU93" s="184" t="s">
        <v>30</v>
      </c>
      <c r="FV93" s="184">
        <v>2</v>
      </c>
      <c r="FW93" s="184" t="s">
        <v>1029</v>
      </c>
      <c r="FX93" s="184" t="s">
        <v>1028</v>
      </c>
      <c r="FY93" s="181">
        <v>43647</v>
      </c>
      <c r="FZ93" s="191" t="s">
        <v>4776</v>
      </c>
      <c r="GA93" s="191">
        <v>1</v>
      </c>
      <c r="GB93" s="191" t="s">
        <v>3966</v>
      </c>
      <c r="GC93" s="191" t="s">
        <v>30</v>
      </c>
      <c r="GD93" s="191">
        <v>2</v>
      </c>
      <c r="GE93" s="191" t="s">
        <v>14</v>
      </c>
      <c r="GF93" s="191" t="s">
        <v>14</v>
      </c>
      <c r="GG93" s="192">
        <v>44693</v>
      </c>
      <c r="GH93" s="190" t="s">
        <v>4782</v>
      </c>
      <c r="GI93" s="184">
        <v>3</v>
      </c>
      <c r="GJ93" s="184" t="s">
        <v>3966</v>
      </c>
      <c r="GK93" s="184" t="s">
        <v>30</v>
      </c>
      <c r="GL93" s="184">
        <v>2</v>
      </c>
      <c r="GM93" s="184" t="s">
        <v>14</v>
      </c>
      <c r="GN93" s="184" t="s">
        <v>14</v>
      </c>
      <c r="GO93" s="181">
        <v>44693</v>
      </c>
      <c r="GP93" s="191" t="s">
        <v>4777</v>
      </c>
      <c r="GQ93" s="191">
        <v>1</v>
      </c>
      <c r="GR93" s="191" t="s">
        <v>3966</v>
      </c>
      <c r="GS93" s="191" t="s">
        <v>30</v>
      </c>
      <c r="GT93" s="191">
        <v>2</v>
      </c>
      <c r="GU93" s="191" t="s">
        <v>14</v>
      </c>
      <c r="GV93" s="191" t="s">
        <v>14</v>
      </c>
      <c r="GW93" s="192">
        <v>44693</v>
      </c>
      <c r="GX93" s="190" t="s">
        <v>4783</v>
      </c>
      <c r="GY93" s="184">
        <v>1</v>
      </c>
      <c r="GZ93" s="184" t="s">
        <v>3966</v>
      </c>
      <c r="HA93" s="184" t="s">
        <v>30</v>
      </c>
      <c r="HB93" s="184">
        <v>2</v>
      </c>
      <c r="HC93" s="184" t="s">
        <v>14</v>
      </c>
      <c r="HD93" s="184" t="s">
        <v>14</v>
      </c>
      <c r="HE93" s="181">
        <v>44693</v>
      </c>
      <c r="HF93" s="191" t="s">
        <v>4775</v>
      </c>
      <c r="HG93" s="191">
        <v>2</v>
      </c>
      <c r="HH93" s="191" t="s">
        <v>3966</v>
      </c>
      <c r="HI93" s="191" t="s">
        <v>30</v>
      </c>
      <c r="HJ93" s="191">
        <v>2</v>
      </c>
      <c r="HK93" s="191" t="s">
        <v>14</v>
      </c>
      <c r="HL93" s="191" t="s">
        <v>14</v>
      </c>
      <c r="HM93" s="192">
        <v>44693</v>
      </c>
      <c r="HN93" s="190" t="s">
        <v>4781</v>
      </c>
      <c r="HO93" s="184">
        <v>3</v>
      </c>
      <c r="HP93" s="184" t="s">
        <v>3966</v>
      </c>
      <c r="HQ93" s="184" t="s">
        <v>30</v>
      </c>
      <c r="HR93" s="184">
        <v>2</v>
      </c>
      <c r="HS93" s="184" t="s">
        <v>14</v>
      </c>
      <c r="HT93" s="184" t="s">
        <v>14</v>
      </c>
      <c r="HU93" s="181">
        <v>44693</v>
      </c>
      <c r="HV93" s="191" t="s">
        <v>4778</v>
      </c>
      <c r="HW93" s="191">
        <v>3</v>
      </c>
      <c r="HX93" s="191" t="s">
        <v>3966</v>
      </c>
      <c r="HY93" s="191" t="s">
        <v>30</v>
      </c>
      <c r="HZ93" s="191">
        <v>2</v>
      </c>
      <c r="IA93" s="191" t="s">
        <v>14</v>
      </c>
      <c r="IB93" s="191" t="s">
        <v>14</v>
      </c>
      <c r="IC93" s="192">
        <v>44693</v>
      </c>
      <c r="ID93" s="190" t="s">
        <v>4780</v>
      </c>
      <c r="IE93" s="184">
        <v>1</v>
      </c>
      <c r="IF93" s="184" t="s">
        <v>3966</v>
      </c>
      <c r="IG93" s="184" t="s">
        <v>30</v>
      </c>
      <c r="IH93" s="184">
        <v>2</v>
      </c>
      <c r="II93" s="184" t="s">
        <v>14</v>
      </c>
      <c r="IJ93" s="184" t="s">
        <v>14</v>
      </c>
      <c r="IK93" s="181">
        <v>44693</v>
      </c>
      <c r="IL93" s="191" t="s">
        <v>4779</v>
      </c>
      <c r="IM93" s="191">
        <v>2</v>
      </c>
      <c r="IN93" s="191" t="s">
        <v>3966</v>
      </c>
      <c r="IO93" s="191" t="s">
        <v>30</v>
      </c>
      <c r="IP93" s="191">
        <v>2</v>
      </c>
      <c r="IQ93" s="191" t="s">
        <v>14</v>
      </c>
      <c r="IR93" s="191" t="s">
        <v>14</v>
      </c>
      <c r="IS93" s="192">
        <v>44693</v>
      </c>
    </row>
    <row r="94" spans="1:253" s="285" customFormat="1" ht="13" customHeight="1" x14ac:dyDescent="0.25">
      <c r="A94" s="285" t="s">
        <v>1253</v>
      </c>
      <c r="B94" s="285" t="s">
        <v>8807</v>
      </c>
      <c r="C94" s="285" t="s">
        <v>1254</v>
      </c>
      <c r="D94" s="285" t="s">
        <v>1010</v>
      </c>
      <c r="E94" s="285" t="s">
        <v>8248</v>
      </c>
      <c r="F94" s="285" t="s">
        <v>3010</v>
      </c>
      <c r="G94" s="179">
        <v>206140000</v>
      </c>
      <c r="H94" s="180" t="s">
        <v>3002</v>
      </c>
      <c r="I94" s="180" t="s">
        <v>30</v>
      </c>
      <c r="J94" s="180">
        <v>2</v>
      </c>
      <c r="K94" s="180" t="s">
        <v>1727</v>
      </c>
      <c r="L94" s="180" t="s">
        <v>3003</v>
      </c>
      <c r="M94" s="181">
        <v>44615</v>
      </c>
      <c r="N94" s="190" t="s">
        <v>1443</v>
      </c>
      <c r="O94" s="182">
        <v>237708</v>
      </c>
      <c r="P94" s="182" t="s">
        <v>1440</v>
      </c>
      <c r="Q94" s="182" t="s">
        <v>30</v>
      </c>
      <c r="R94" s="182">
        <v>2</v>
      </c>
      <c r="S94" s="182" t="s">
        <v>1442</v>
      </c>
      <c r="T94" s="182" t="s">
        <v>1441</v>
      </c>
      <c r="U94" s="183">
        <v>43949</v>
      </c>
      <c r="V94" s="190" t="s">
        <v>6877</v>
      </c>
      <c r="W94" s="180">
        <v>35593000</v>
      </c>
      <c r="X94" s="180" t="s">
        <v>6875</v>
      </c>
      <c r="Y94" s="180" t="s">
        <v>30</v>
      </c>
      <c r="Z94" s="180">
        <v>2</v>
      </c>
      <c r="AA94" s="180" t="s">
        <v>6876</v>
      </c>
      <c r="AB94" s="180" t="s">
        <v>6841</v>
      </c>
      <c r="AC94" s="181">
        <v>44739</v>
      </c>
      <c r="AD94" s="190" t="s">
        <v>6881</v>
      </c>
      <c r="AE94" s="188">
        <v>6061000</v>
      </c>
      <c r="AF94" s="188" t="s">
        <v>6878</v>
      </c>
      <c r="AG94" s="188" t="s">
        <v>30</v>
      </c>
      <c r="AH94" s="188">
        <v>2</v>
      </c>
      <c r="AI94" s="188" t="s">
        <v>6880</v>
      </c>
      <c r="AJ94" s="188" t="s">
        <v>6879</v>
      </c>
      <c r="AK94" s="189">
        <v>44739</v>
      </c>
      <c r="AL94" s="190" t="s">
        <v>6885</v>
      </c>
      <c r="AM94" s="180">
        <v>450000</v>
      </c>
      <c r="AN94" s="180" t="s">
        <v>6882</v>
      </c>
      <c r="AO94" s="180" t="s">
        <v>30</v>
      </c>
      <c r="AP94" s="180">
        <v>2</v>
      </c>
      <c r="AQ94" s="180" t="s">
        <v>6884</v>
      </c>
      <c r="AR94" s="180" t="s">
        <v>6883</v>
      </c>
      <c r="AS94" s="181">
        <v>44739</v>
      </c>
      <c r="AT94" s="191" t="s">
        <v>1268</v>
      </c>
      <c r="AU94" s="188" t="s">
        <v>14</v>
      </c>
      <c r="AV94" s="188" t="s">
        <v>14</v>
      </c>
      <c r="AW94" s="188" t="s">
        <v>14</v>
      </c>
      <c r="AX94" s="188" t="s">
        <v>14</v>
      </c>
      <c r="AY94" s="188" t="s">
        <v>1069</v>
      </c>
      <c r="AZ94" s="188" t="s">
        <v>14</v>
      </c>
      <c r="BA94" s="189">
        <v>43815</v>
      </c>
      <c r="BB94" s="190" t="s">
        <v>1267</v>
      </c>
      <c r="BC94" s="180" t="s">
        <v>14</v>
      </c>
      <c r="BD94" s="180" t="s">
        <v>14</v>
      </c>
      <c r="BE94" s="180" t="s">
        <v>14</v>
      </c>
      <c r="BF94" s="180" t="s">
        <v>14</v>
      </c>
      <c r="BG94" s="180" t="s">
        <v>1069</v>
      </c>
      <c r="BH94" s="180" t="s">
        <v>14</v>
      </c>
      <c r="BI94" s="181">
        <v>43815</v>
      </c>
      <c r="BJ94" s="191" t="s">
        <v>6873</v>
      </c>
      <c r="BK94" s="191">
        <v>2980</v>
      </c>
      <c r="BL94" s="191" t="s">
        <v>6871</v>
      </c>
      <c r="BM94" s="191" t="s">
        <v>30</v>
      </c>
      <c r="BN94" s="191">
        <v>2</v>
      </c>
      <c r="BO94" s="191" t="s">
        <v>6872</v>
      </c>
      <c r="BP94" s="188" t="s">
        <v>1995</v>
      </c>
      <c r="BQ94" s="192">
        <v>44739</v>
      </c>
      <c r="BR94" s="190" t="s">
        <v>1258</v>
      </c>
      <c r="BS94" s="184">
        <v>500</v>
      </c>
      <c r="BT94" s="184" t="s">
        <v>1255</v>
      </c>
      <c r="BU94" s="184" t="s">
        <v>19</v>
      </c>
      <c r="BV94" s="184">
        <v>3</v>
      </c>
      <c r="BW94" s="184" t="s">
        <v>1257</v>
      </c>
      <c r="BX94" s="184" t="s">
        <v>1256</v>
      </c>
      <c r="BY94" s="181">
        <v>43815</v>
      </c>
      <c r="BZ94" s="191" t="s">
        <v>1260</v>
      </c>
      <c r="CA94" s="191">
        <v>10500</v>
      </c>
      <c r="CB94" s="191" t="s">
        <v>1259</v>
      </c>
      <c r="CC94" s="191" t="s">
        <v>19</v>
      </c>
      <c r="CD94" s="191">
        <v>3</v>
      </c>
      <c r="CE94" s="191" t="s">
        <v>1257</v>
      </c>
      <c r="CF94" s="191" t="s">
        <v>1256</v>
      </c>
      <c r="CG94" s="192">
        <v>43815</v>
      </c>
      <c r="CH94" s="190" t="s">
        <v>9285</v>
      </c>
      <c r="CI94" s="191" t="e">
        <v>#N/A</v>
      </c>
      <c r="CJ94" s="191" t="e">
        <v>#N/A</v>
      </c>
      <c r="CK94" s="191" t="e">
        <v>#N/A</v>
      </c>
      <c r="CL94" s="191" t="e">
        <v>#N/A</v>
      </c>
      <c r="CM94" s="191" t="e">
        <v>#N/A</v>
      </c>
      <c r="CN94" s="191" t="e">
        <v>#N/A</v>
      </c>
      <c r="CO94" s="193" t="e">
        <v>#N/A</v>
      </c>
      <c r="CP94" s="191" t="s">
        <v>1266</v>
      </c>
      <c r="CQ94" s="184">
        <v>49</v>
      </c>
      <c r="CR94" s="184" t="s">
        <v>1263</v>
      </c>
      <c r="CS94" s="184" t="s">
        <v>19</v>
      </c>
      <c r="CT94" s="184">
        <v>3</v>
      </c>
      <c r="CU94" s="184" t="s">
        <v>1265</v>
      </c>
      <c r="CV94" s="184" t="s">
        <v>1264</v>
      </c>
      <c r="CW94" s="181">
        <v>43815</v>
      </c>
      <c r="CX94" s="191" t="s">
        <v>6889</v>
      </c>
      <c r="CY94" s="188">
        <v>3679000</v>
      </c>
      <c r="CZ94" s="188" t="s">
        <v>6878</v>
      </c>
      <c r="DA94" s="188" t="s">
        <v>30</v>
      </c>
      <c r="DB94" s="188">
        <v>2</v>
      </c>
      <c r="DC94" s="188" t="s">
        <v>6886</v>
      </c>
      <c r="DD94" s="188" t="s">
        <v>6879</v>
      </c>
      <c r="DE94" s="194">
        <v>44739</v>
      </c>
      <c r="DF94" s="190" t="s">
        <v>6887</v>
      </c>
      <c r="DG94" s="180">
        <v>29532000</v>
      </c>
      <c r="DH94" s="184" t="s">
        <v>6878</v>
      </c>
      <c r="DI94" s="184" t="s">
        <v>30</v>
      </c>
      <c r="DJ94" s="184">
        <v>2</v>
      </c>
      <c r="DK94" s="184" t="s">
        <v>6886</v>
      </c>
      <c r="DL94" s="184" t="s">
        <v>6879</v>
      </c>
      <c r="DM94" s="181">
        <v>44739</v>
      </c>
      <c r="DN94" s="191" t="s">
        <v>6888</v>
      </c>
      <c r="DO94" s="188">
        <v>0</v>
      </c>
      <c r="DP94" s="191" t="s">
        <v>6878</v>
      </c>
      <c r="DQ94" s="191" t="s">
        <v>30</v>
      </c>
      <c r="DR94" s="191">
        <v>2</v>
      </c>
      <c r="DS94" s="191" t="s">
        <v>6886</v>
      </c>
      <c r="DT94" s="191" t="s">
        <v>6879</v>
      </c>
      <c r="DU94" s="192">
        <v>44739</v>
      </c>
      <c r="DV94" s="190" t="s">
        <v>6890</v>
      </c>
      <c r="DW94" s="180">
        <v>3679000</v>
      </c>
      <c r="DX94" s="184" t="s">
        <v>6878</v>
      </c>
      <c r="DY94" s="184" t="s">
        <v>30</v>
      </c>
      <c r="DZ94" s="184">
        <v>2</v>
      </c>
      <c r="EA94" s="184" t="s">
        <v>6886</v>
      </c>
      <c r="EB94" s="184" t="s">
        <v>6879</v>
      </c>
      <c r="EC94" s="181">
        <v>44739</v>
      </c>
      <c r="ED94" s="191" t="s">
        <v>6891</v>
      </c>
      <c r="EE94" s="188">
        <v>0</v>
      </c>
      <c r="EF94" s="191" t="s">
        <v>6878</v>
      </c>
      <c r="EG94" s="191" t="s">
        <v>30</v>
      </c>
      <c r="EH94" s="191">
        <v>2</v>
      </c>
      <c r="EI94" s="191" t="s">
        <v>6886</v>
      </c>
      <c r="EJ94" s="191" t="s">
        <v>6879</v>
      </c>
      <c r="EK94" s="192">
        <v>44739</v>
      </c>
      <c r="EL94" s="190" t="s">
        <v>6892</v>
      </c>
      <c r="EM94" s="180">
        <v>0</v>
      </c>
      <c r="EN94" s="184" t="s">
        <v>6878</v>
      </c>
      <c r="EO94" s="184" t="s">
        <v>30</v>
      </c>
      <c r="EP94" s="184">
        <v>2</v>
      </c>
      <c r="EQ94" s="184" t="s">
        <v>6886</v>
      </c>
      <c r="ER94" s="184" t="s">
        <v>6879</v>
      </c>
      <c r="ES94" s="181">
        <v>44739</v>
      </c>
      <c r="ET94" s="191" t="s">
        <v>6874</v>
      </c>
      <c r="EU94" s="191">
        <v>5142</v>
      </c>
      <c r="EV94" s="191" t="s">
        <v>6871</v>
      </c>
      <c r="EW94" s="191" t="s">
        <v>30</v>
      </c>
      <c r="EX94" s="191">
        <v>2</v>
      </c>
      <c r="EY94" s="191" t="s">
        <v>6849</v>
      </c>
      <c r="EZ94" s="191" t="s">
        <v>1636</v>
      </c>
      <c r="FA94" s="192">
        <v>44739</v>
      </c>
      <c r="FB94" s="190" t="s">
        <v>1262</v>
      </c>
      <c r="FC94" s="184">
        <v>5</v>
      </c>
      <c r="FD94" s="184" t="s">
        <v>14</v>
      </c>
      <c r="FE94" s="184" t="s">
        <v>61</v>
      </c>
      <c r="FF94" s="184">
        <v>1</v>
      </c>
      <c r="FG94" s="184" t="s">
        <v>1261</v>
      </c>
      <c r="FH94" s="184" t="s">
        <v>14</v>
      </c>
      <c r="FI94" s="181">
        <v>43815</v>
      </c>
      <c r="FJ94" s="190" t="s">
        <v>1289</v>
      </c>
      <c r="FK94" s="191" t="s">
        <v>14</v>
      </c>
      <c r="FL94" s="191" t="s">
        <v>14</v>
      </c>
      <c r="FM94" s="191" t="s">
        <v>14</v>
      </c>
      <c r="FN94" s="191" t="s">
        <v>14</v>
      </c>
      <c r="FO94" s="191" t="s">
        <v>14</v>
      </c>
      <c r="FP94" s="188" t="s">
        <v>14</v>
      </c>
      <c r="FQ94" s="189">
        <v>43818</v>
      </c>
      <c r="FR94" s="190" t="s">
        <v>1290</v>
      </c>
      <c r="FS94" s="184" t="s">
        <v>14</v>
      </c>
      <c r="FT94" s="184" t="s">
        <v>14</v>
      </c>
      <c r="FU94" s="184" t="s">
        <v>14</v>
      </c>
      <c r="FV94" s="184" t="s">
        <v>14</v>
      </c>
      <c r="FW94" s="184" t="s">
        <v>14</v>
      </c>
      <c r="FX94" s="184" t="s">
        <v>14</v>
      </c>
      <c r="FY94" s="181">
        <v>43818</v>
      </c>
      <c r="FZ94" s="191" t="s">
        <v>4866</v>
      </c>
      <c r="GA94" s="191">
        <v>1</v>
      </c>
      <c r="GB94" s="191" t="s">
        <v>3966</v>
      </c>
      <c r="GC94" s="191" t="s">
        <v>30</v>
      </c>
      <c r="GD94" s="191">
        <v>2</v>
      </c>
      <c r="GE94" s="191" t="s">
        <v>14</v>
      </c>
      <c r="GF94" s="191" t="s">
        <v>14</v>
      </c>
      <c r="GG94" s="192">
        <v>44694</v>
      </c>
      <c r="GH94" s="190" t="s">
        <v>4872</v>
      </c>
      <c r="GI94" s="184">
        <v>2</v>
      </c>
      <c r="GJ94" s="184" t="s">
        <v>3966</v>
      </c>
      <c r="GK94" s="184" t="s">
        <v>30</v>
      </c>
      <c r="GL94" s="184">
        <v>2</v>
      </c>
      <c r="GM94" s="184" t="s">
        <v>14</v>
      </c>
      <c r="GN94" s="184" t="s">
        <v>14</v>
      </c>
      <c r="GO94" s="181">
        <v>44694</v>
      </c>
      <c r="GP94" s="191" t="s">
        <v>4867</v>
      </c>
      <c r="GQ94" s="191">
        <v>0</v>
      </c>
      <c r="GR94" s="191" t="s">
        <v>3966</v>
      </c>
      <c r="GS94" s="191" t="s">
        <v>30</v>
      </c>
      <c r="GT94" s="191">
        <v>2</v>
      </c>
      <c r="GU94" s="191" t="s">
        <v>14</v>
      </c>
      <c r="GV94" s="191" t="s">
        <v>14</v>
      </c>
      <c r="GW94" s="192">
        <v>44694</v>
      </c>
      <c r="GX94" s="190" t="s">
        <v>4873</v>
      </c>
      <c r="GY94" s="184">
        <v>0</v>
      </c>
      <c r="GZ94" s="184" t="s">
        <v>3966</v>
      </c>
      <c r="HA94" s="184" t="s">
        <v>30</v>
      </c>
      <c r="HB94" s="184">
        <v>2</v>
      </c>
      <c r="HC94" s="184" t="s">
        <v>14</v>
      </c>
      <c r="HD94" s="184" t="s">
        <v>14</v>
      </c>
      <c r="HE94" s="181">
        <v>44694</v>
      </c>
      <c r="HF94" s="191" t="s">
        <v>4865</v>
      </c>
      <c r="HG94" s="191">
        <v>0</v>
      </c>
      <c r="HH94" s="191" t="s">
        <v>3966</v>
      </c>
      <c r="HI94" s="191" t="s">
        <v>30</v>
      </c>
      <c r="HJ94" s="191">
        <v>2</v>
      </c>
      <c r="HK94" s="191" t="s">
        <v>14</v>
      </c>
      <c r="HL94" s="191" t="s">
        <v>14</v>
      </c>
      <c r="HM94" s="192">
        <v>44694</v>
      </c>
      <c r="HN94" s="190" t="s">
        <v>4871</v>
      </c>
      <c r="HO94" s="184">
        <v>2</v>
      </c>
      <c r="HP94" s="184" t="s">
        <v>3966</v>
      </c>
      <c r="HQ94" s="184" t="s">
        <v>30</v>
      </c>
      <c r="HR94" s="184">
        <v>2</v>
      </c>
      <c r="HS94" s="184" t="s">
        <v>14</v>
      </c>
      <c r="HT94" s="184" t="s">
        <v>14</v>
      </c>
      <c r="HU94" s="181">
        <v>44694</v>
      </c>
      <c r="HV94" s="191" t="s">
        <v>4868</v>
      </c>
      <c r="HW94" s="191">
        <v>2</v>
      </c>
      <c r="HX94" s="191" t="s">
        <v>3966</v>
      </c>
      <c r="HY94" s="191" t="s">
        <v>30</v>
      </c>
      <c r="HZ94" s="191">
        <v>2</v>
      </c>
      <c r="IA94" s="191" t="s">
        <v>14</v>
      </c>
      <c r="IB94" s="191" t="s">
        <v>14</v>
      </c>
      <c r="IC94" s="192">
        <v>44694</v>
      </c>
      <c r="ID94" s="190" t="s">
        <v>4870</v>
      </c>
      <c r="IE94" s="184">
        <v>1</v>
      </c>
      <c r="IF94" s="184" t="s">
        <v>3966</v>
      </c>
      <c r="IG94" s="184" t="s">
        <v>30</v>
      </c>
      <c r="IH94" s="184">
        <v>2</v>
      </c>
      <c r="II94" s="184" t="s">
        <v>14</v>
      </c>
      <c r="IJ94" s="184" t="s">
        <v>14</v>
      </c>
      <c r="IK94" s="181">
        <v>44694</v>
      </c>
      <c r="IL94" s="191" t="s">
        <v>4869</v>
      </c>
      <c r="IM94" s="191">
        <v>2</v>
      </c>
      <c r="IN94" s="191" t="s">
        <v>3966</v>
      </c>
      <c r="IO94" s="191" t="s">
        <v>30</v>
      </c>
      <c r="IP94" s="191">
        <v>2</v>
      </c>
      <c r="IQ94" s="191" t="s">
        <v>14</v>
      </c>
      <c r="IR94" s="191" t="s">
        <v>14</v>
      </c>
      <c r="IS94" s="192">
        <v>44694</v>
      </c>
    </row>
    <row r="95" spans="1:253" s="285" customFormat="1" ht="13" customHeight="1" x14ac:dyDescent="0.25">
      <c r="A95" s="285" t="s">
        <v>1294</v>
      </c>
      <c r="B95" s="285" t="s">
        <v>8646</v>
      </c>
      <c r="C95" s="285" t="s">
        <v>1295</v>
      </c>
      <c r="D95" s="285" t="s">
        <v>1010</v>
      </c>
      <c r="E95" s="285" t="s">
        <v>8248</v>
      </c>
      <c r="F95" s="285" t="s">
        <v>3007</v>
      </c>
      <c r="G95" s="179">
        <v>206140000</v>
      </c>
      <c r="H95" s="180" t="s">
        <v>3002</v>
      </c>
      <c r="I95" s="180" t="s">
        <v>30</v>
      </c>
      <c r="J95" s="180">
        <v>2</v>
      </c>
      <c r="K95" s="180" t="s">
        <v>1727</v>
      </c>
      <c r="L95" s="180" t="s">
        <v>3003</v>
      </c>
      <c r="M95" s="181">
        <v>44615</v>
      </c>
      <c r="N95" s="190" t="s">
        <v>2203</v>
      </c>
      <c r="O95" s="182">
        <v>108688</v>
      </c>
      <c r="P95" s="182" t="s">
        <v>2200</v>
      </c>
      <c r="Q95" s="182" t="s">
        <v>30</v>
      </c>
      <c r="R95" s="182">
        <v>2</v>
      </c>
      <c r="S95" s="182" t="s">
        <v>2202</v>
      </c>
      <c r="T95" s="182" t="s">
        <v>2201</v>
      </c>
      <c r="U95" s="183">
        <v>44376</v>
      </c>
      <c r="V95" s="190" t="s">
        <v>6843</v>
      </c>
      <c r="W95" s="180">
        <v>12675000</v>
      </c>
      <c r="X95" s="180" t="s">
        <v>6840</v>
      </c>
      <c r="Y95" s="180" t="s">
        <v>19</v>
      </c>
      <c r="Z95" s="180">
        <v>3</v>
      </c>
      <c r="AA95" s="180" t="s">
        <v>6842</v>
      </c>
      <c r="AB95" s="180" t="s">
        <v>6841</v>
      </c>
      <c r="AC95" s="181">
        <v>44739</v>
      </c>
      <c r="AD95" s="190" t="s">
        <v>6846</v>
      </c>
      <c r="AE95" s="188">
        <v>77000</v>
      </c>
      <c r="AF95" s="188" t="s">
        <v>6844</v>
      </c>
      <c r="AG95" s="188" t="s">
        <v>30</v>
      </c>
      <c r="AH95" s="188">
        <v>2</v>
      </c>
      <c r="AI95" s="188" t="s">
        <v>6842</v>
      </c>
      <c r="AJ95" s="188" t="s">
        <v>6845</v>
      </c>
      <c r="AK95" s="189">
        <v>44739</v>
      </c>
      <c r="AL95" s="190" t="s">
        <v>6847</v>
      </c>
      <c r="AM95" s="180">
        <v>77000</v>
      </c>
      <c r="AN95" s="180" t="s">
        <v>6844</v>
      </c>
      <c r="AO95" s="180" t="s">
        <v>30</v>
      </c>
      <c r="AP95" s="180">
        <v>2</v>
      </c>
      <c r="AQ95" s="180" t="s">
        <v>6842</v>
      </c>
      <c r="AR95" s="180" t="s">
        <v>6845</v>
      </c>
      <c r="AS95" s="181">
        <v>44739</v>
      </c>
      <c r="AT95" s="191" t="s">
        <v>1300</v>
      </c>
      <c r="AU95" s="188" t="s">
        <v>14</v>
      </c>
      <c r="AV95" s="188" t="s">
        <v>14</v>
      </c>
      <c r="AW95" s="188" t="s">
        <v>14</v>
      </c>
      <c r="AX95" s="188" t="s">
        <v>14</v>
      </c>
      <c r="AY95" s="188" t="s">
        <v>14</v>
      </c>
      <c r="AZ95" s="188" t="s">
        <v>14</v>
      </c>
      <c r="BA95" s="189">
        <v>43840</v>
      </c>
      <c r="BB95" s="190" t="s">
        <v>1299</v>
      </c>
      <c r="BC95" s="180" t="s">
        <v>14</v>
      </c>
      <c r="BD95" s="180" t="s">
        <v>14</v>
      </c>
      <c r="BE95" s="180" t="s">
        <v>14</v>
      </c>
      <c r="BF95" s="180" t="s">
        <v>14</v>
      </c>
      <c r="BG95" s="180" t="s">
        <v>14</v>
      </c>
      <c r="BH95" s="180" t="s">
        <v>14</v>
      </c>
      <c r="BI95" s="181">
        <v>43840</v>
      </c>
      <c r="BJ95" s="191" t="s">
        <v>2205</v>
      </c>
      <c r="BK95" s="191">
        <v>0</v>
      </c>
      <c r="BL95" s="191" t="s">
        <v>14</v>
      </c>
      <c r="BM95" s="191" t="s">
        <v>14</v>
      </c>
      <c r="BN95" s="191" t="s">
        <v>14</v>
      </c>
      <c r="BO95" s="191" t="s">
        <v>2204</v>
      </c>
      <c r="BP95" s="188" t="s">
        <v>14</v>
      </c>
      <c r="BQ95" s="192">
        <v>44376</v>
      </c>
      <c r="BR95" s="190" t="s">
        <v>1296</v>
      </c>
      <c r="BS95" s="184" t="s">
        <v>14</v>
      </c>
      <c r="BT95" s="184" t="s">
        <v>14</v>
      </c>
      <c r="BU95" s="184" t="s">
        <v>14</v>
      </c>
      <c r="BV95" s="184" t="s">
        <v>14</v>
      </c>
      <c r="BW95" s="184" t="s">
        <v>14</v>
      </c>
      <c r="BX95" s="184" t="s">
        <v>1108</v>
      </c>
      <c r="BY95" s="181">
        <v>43840</v>
      </c>
      <c r="BZ95" s="191" t="s">
        <v>1297</v>
      </c>
      <c r="CA95" s="191" t="s">
        <v>14</v>
      </c>
      <c r="CB95" s="191" t="s">
        <v>14</v>
      </c>
      <c r="CC95" s="191" t="s">
        <v>14</v>
      </c>
      <c r="CD95" s="191" t="s">
        <v>14</v>
      </c>
      <c r="CE95" s="191" t="s">
        <v>14</v>
      </c>
      <c r="CF95" s="191" t="s">
        <v>1108</v>
      </c>
      <c r="CG95" s="192">
        <v>43840</v>
      </c>
      <c r="CH95" s="190" t="s">
        <v>9286</v>
      </c>
      <c r="CI95" s="191" t="e">
        <v>#N/A</v>
      </c>
      <c r="CJ95" s="191" t="e">
        <v>#N/A</v>
      </c>
      <c r="CK95" s="191" t="e">
        <v>#N/A</v>
      </c>
      <c r="CL95" s="191" t="e">
        <v>#N/A</v>
      </c>
      <c r="CM95" s="191" t="e">
        <v>#N/A</v>
      </c>
      <c r="CN95" s="191" t="e">
        <v>#N/A</v>
      </c>
      <c r="CO95" s="193" t="e">
        <v>#N/A</v>
      </c>
      <c r="CP95" s="191" t="s">
        <v>1298</v>
      </c>
      <c r="CQ95" s="184" t="s">
        <v>14</v>
      </c>
      <c r="CR95" s="184" t="s">
        <v>14</v>
      </c>
      <c r="CS95" s="184" t="s">
        <v>14</v>
      </c>
      <c r="CT95" s="184" t="s">
        <v>14</v>
      </c>
      <c r="CU95" s="184" t="s">
        <v>14</v>
      </c>
      <c r="CV95" s="184" t="s">
        <v>1108</v>
      </c>
      <c r="CW95" s="181">
        <v>43840</v>
      </c>
      <c r="CX95" s="191" t="s">
        <v>6851</v>
      </c>
      <c r="CY95" s="188">
        <v>0</v>
      </c>
      <c r="CZ95" s="188" t="s">
        <v>6852</v>
      </c>
      <c r="DA95" s="188" t="s">
        <v>30</v>
      </c>
      <c r="DB95" s="188">
        <v>2</v>
      </c>
      <c r="DC95" s="188" t="s">
        <v>6853</v>
      </c>
      <c r="DD95" s="188" t="s">
        <v>6845</v>
      </c>
      <c r="DE95" s="194">
        <v>44739</v>
      </c>
      <c r="DF95" s="190" t="s">
        <v>6854</v>
      </c>
      <c r="DG95" s="180">
        <v>12598000</v>
      </c>
      <c r="DH95" s="184" t="s">
        <v>6852</v>
      </c>
      <c r="DI95" s="184" t="s">
        <v>30</v>
      </c>
      <c r="DJ95" s="184">
        <v>2</v>
      </c>
      <c r="DK95" s="184" t="s">
        <v>6853</v>
      </c>
      <c r="DL95" s="184" t="s">
        <v>6845</v>
      </c>
      <c r="DM95" s="181">
        <v>44739</v>
      </c>
      <c r="DN95" s="191" t="s">
        <v>6867</v>
      </c>
      <c r="DO95" s="188">
        <v>77000</v>
      </c>
      <c r="DP95" s="191" t="s">
        <v>6852</v>
      </c>
      <c r="DQ95" s="191" t="s">
        <v>30</v>
      </c>
      <c r="DR95" s="191">
        <v>2</v>
      </c>
      <c r="DS95" s="191" t="s">
        <v>6853</v>
      </c>
      <c r="DT95" s="191" t="s">
        <v>6845</v>
      </c>
      <c r="DU95" s="192">
        <v>44739</v>
      </c>
      <c r="DV95" s="190" t="s">
        <v>6868</v>
      </c>
      <c r="DW95" s="180">
        <v>0</v>
      </c>
      <c r="DX95" s="184" t="s">
        <v>6852</v>
      </c>
      <c r="DY95" s="184" t="s">
        <v>30</v>
      </c>
      <c r="DZ95" s="184">
        <v>2</v>
      </c>
      <c r="EA95" s="184" t="s">
        <v>6853</v>
      </c>
      <c r="EB95" s="184" t="s">
        <v>6845</v>
      </c>
      <c r="EC95" s="181">
        <v>44739</v>
      </c>
      <c r="ED95" s="191" t="s">
        <v>6869</v>
      </c>
      <c r="EE95" s="188">
        <v>0</v>
      </c>
      <c r="EF95" s="191" t="s">
        <v>6852</v>
      </c>
      <c r="EG95" s="191" t="s">
        <v>30</v>
      </c>
      <c r="EH95" s="191">
        <v>2</v>
      </c>
      <c r="EI95" s="191" t="s">
        <v>6853</v>
      </c>
      <c r="EJ95" s="191" t="s">
        <v>6845</v>
      </c>
      <c r="EK95" s="192">
        <v>44739</v>
      </c>
      <c r="EL95" s="190" t="s">
        <v>6870</v>
      </c>
      <c r="EM95" s="180">
        <v>0</v>
      </c>
      <c r="EN95" s="184" t="s">
        <v>6852</v>
      </c>
      <c r="EO95" s="184" t="s">
        <v>30</v>
      </c>
      <c r="EP95" s="184">
        <v>2</v>
      </c>
      <c r="EQ95" s="184" t="s">
        <v>6853</v>
      </c>
      <c r="ER95" s="184" t="s">
        <v>6845</v>
      </c>
      <c r="ES95" s="181">
        <v>44739</v>
      </c>
      <c r="ET95" s="191" t="s">
        <v>6850</v>
      </c>
      <c r="EU95" s="191">
        <v>5142</v>
      </c>
      <c r="EV95" s="191" t="s">
        <v>6848</v>
      </c>
      <c r="EW95" s="191" t="s">
        <v>30</v>
      </c>
      <c r="EX95" s="191">
        <v>2</v>
      </c>
      <c r="EY95" s="191" t="s">
        <v>6849</v>
      </c>
      <c r="EZ95" s="191" t="s">
        <v>1636</v>
      </c>
      <c r="FA95" s="192">
        <v>44739</v>
      </c>
      <c r="FB95" s="190" t="s">
        <v>1306</v>
      </c>
      <c r="FC95" s="184">
        <v>2139</v>
      </c>
      <c r="FD95" s="184" t="s">
        <v>1303</v>
      </c>
      <c r="FE95" s="184" t="s">
        <v>30</v>
      </c>
      <c r="FF95" s="184">
        <v>2</v>
      </c>
      <c r="FG95" s="184" t="s">
        <v>1305</v>
      </c>
      <c r="FH95" s="184" t="s">
        <v>1304</v>
      </c>
      <c r="FI95" s="181">
        <v>43859</v>
      </c>
      <c r="FJ95" s="190" t="s">
        <v>1301</v>
      </c>
      <c r="FK95" s="191" t="s">
        <v>14</v>
      </c>
      <c r="FL95" s="191" t="s">
        <v>14</v>
      </c>
      <c r="FM95" s="191" t="s">
        <v>14</v>
      </c>
      <c r="FN95" s="191" t="s">
        <v>14</v>
      </c>
      <c r="FO95" s="191" t="s">
        <v>14</v>
      </c>
      <c r="FP95" s="188" t="s">
        <v>14</v>
      </c>
      <c r="FQ95" s="189">
        <v>43840</v>
      </c>
      <c r="FR95" s="190" t="s">
        <v>1302</v>
      </c>
      <c r="FS95" s="184" t="s">
        <v>14</v>
      </c>
      <c r="FT95" s="184" t="s">
        <v>14</v>
      </c>
      <c r="FU95" s="184" t="s">
        <v>14</v>
      </c>
      <c r="FV95" s="184" t="s">
        <v>14</v>
      </c>
      <c r="FW95" s="184" t="s">
        <v>14</v>
      </c>
      <c r="FX95" s="184" t="s">
        <v>14</v>
      </c>
      <c r="FY95" s="181">
        <v>43840</v>
      </c>
      <c r="FZ95" s="191" t="s">
        <v>4875</v>
      </c>
      <c r="GA95" s="191">
        <v>1</v>
      </c>
      <c r="GB95" s="191" t="s">
        <v>3966</v>
      </c>
      <c r="GC95" s="191" t="s">
        <v>30</v>
      </c>
      <c r="GD95" s="191">
        <v>2</v>
      </c>
      <c r="GE95" s="191" t="s">
        <v>14</v>
      </c>
      <c r="GF95" s="191" t="s">
        <v>14</v>
      </c>
      <c r="GG95" s="192">
        <v>44694</v>
      </c>
      <c r="GH95" s="190" t="s">
        <v>4881</v>
      </c>
      <c r="GI95" s="184">
        <v>2</v>
      </c>
      <c r="GJ95" s="184" t="s">
        <v>3966</v>
      </c>
      <c r="GK95" s="184" t="s">
        <v>30</v>
      </c>
      <c r="GL95" s="184">
        <v>2</v>
      </c>
      <c r="GM95" s="184" t="s">
        <v>14</v>
      </c>
      <c r="GN95" s="184" t="s">
        <v>14</v>
      </c>
      <c r="GO95" s="181">
        <v>44694</v>
      </c>
      <c r="GP95" s="191" t="s">
        <v>4876</v>
      </c>
      <c r="GQ95" s="191">
        <v>0</v>
      </c>
      <c r="GR95" s="191" t="s">
        <v>3966</v>
      </c>
      <c r="GS95" s="191" t="s">
        <v>30</v>
      </c>
      <c r="GT95" s="191">
        <v>2</v>
      </c>
      <c r="GU95" s="191" t="s">
        <v>14</v>
      </c>
      <c r="GV95" s="191" t="s">
        <v>14</v>
      </c>
      <c r="GW95" s="192">
        <v>44694</v>
      </c>
      <c r="GX95" s="190" t="s">
        <v>4882</v>
      </c>
      <c r="GY95" s="184">
        <v>0</v>
      </c>
      <c r="GZ95" s="184" t="s">
        <v>3966</v>
      </c>
      <c r="HA95" s="184" t="s">
        <v>30</v>
      </c>
      <c r="HB95" s="184">
        <v>2</v>
      </c>
      <c r="HC95" s="184" t="s">
        <v>14</v>
      </c>
      <c r="HD95" s="184" t="s">
        <v>14</v>
      </c>
      <c r="HE95" s="181">
        <v>44694</v>
      </c>
      <c r="HF95" s="191" t="s">
        <v>4874</v>
      </c>
      <c r="HG95" s="191">
        <v>0</v>
      </c>
      <c r="HH95" s="191" t="s">
        <v>3966</v>
      </c>
      <c r="HI95" s="191" t="s">
        <v>30</v>
      </c>
      <c r="HJ95" s="191">
        <v>2</v>
      </c>
      <c r="HK95" s="191" t="s">
        <v>14</v>
      </c>
      <c r="HL95" s="191" t="s">
        <v>14</v>
      </c>
      <c r="HM95" s="192">
        <v>44694</v>
      </c>
      <c r="HN95" s="190" t="s">
        <v>4880</v>
      </c>
      <c r="HO95" s="184">
        <v>2</v>
      </c>
      <c r="HP95" s="184" t="s">
        <v>3966</v>
      </c>
      <c r="HQ95" s="184" t="s">
        <v>30</v>
      </c>
      <c r="HR95" s="184">
        <v>2</v>
      </c>
      <c r="HS95" s="184" t="s">
        <v>14</v>
      </c>
      <c r="HT95" s="184" t="s">
        <v>14</v>
      </c>
      <c r="HU95" s="181">
        <v>44694</v>
      </c>
      <c r="HV95" s="191" t="s">
        <v>4877</v>
      </c>
      <c r="HW95" s="191">
        <v>0</v>
      </c>
      <c r="HX95" s="191" t="s">
        <v>3966</v>
      </c>
      <c r="HY95" s="191" t="s">
        <v>30</v>
      </c>
      <c r="HZ95" s="191">
        <v>2</v>
      </c>
      <c r="IA95" s="191" t="s">
        <v>14</v>
      </c>
      <c r="IB95" s="191" t="s">
        <v>14</v>
      </c>
      <c r="IC95" s="192">
        <v>44694</v>
      </c>
      <c r="ID95" s="190" t="s">
        <v>4879</v>
      </c>
      <c r="IE95" s="184">
        <v>1</v>
      </c>
      <c r="IF95" s="184" t="s">
        <v>3966</v>
      </c>
      <c r="IG95" s="184" t="s">
        <v>30</v>
      </c>
      <c r="IH95" s="184">
        <v>2</v>
      </c>
      <c r="II95" s="184" t="s">
        <v>14</v>
      </c>
      <c r="IJ95" s="184" t="s">
        <v>14</v>
      </c>
      <c r="IK95" s="181">
        <v>44694</v>
      </c>
      <c r="IL95" s="191" t="s">
        <v>4878</v>
      </c>
      <c r="IM95" s="191">
        <v>1</v>
      </c>
      <c r="IN95" s="191" t="s">
        <v>3966</v>
      </c>
      <c r="IO95" s="191" t="s">
        <v>30</v>
      </c>
      <c r="IP95" s="191">
        <v>2</v>
      </c>
      <c r="IQ95" s="191" t="s">
        <v>14</v>
      </c>
      <c r="IR95" s="191" t="s">
        <v>14</v>
      </c>
      <c r="IS95" s="192">
        <v>44694</v>
      </c>
    </row>
    <row r="96" spans="1:253" s="285" customFormat="1" ht="13" customHeight="1" x14ac:dyDescent="0.25">
      <c r="A96" s="285" t="s">
        <v>4176</v>
      </c>
      <c r="B96" s="285" t="s">
        <v>8781</v>
      </c>
      <c r="C96" s="285" t="s">
        <v>4177</v>
      </c>
      <c r="D96" s="285" t="s">
        <v>4178</v>
      </c>
      <c r="E96" s="285" t="s">
        <v>8249</v>
      </c>
      <c r="F96" s="285" t="s">
        <v>7410</v>
      </c>
      <c r="G96" s="179">
        <v>6201000</v>
      </c>
      <c r="H96" s="180" t="s">
        <v>7407</v>
      </c>
      <c r="I96" s="180" t="s">
        <v>30</v>
      </c>
      <c r="J96" s="180">
        <v>2</v>
      </c>
      <c r="K96" s="180" t="s">
        <v>7409</v>
      </c>
      <c r="L96" s="180" t="s">
        <v>7408</v>
      </c>
      <c r="M96" s="181">
        <v>44741</v>
      </c>
      <c r="N96" s="190" t="s">
        <v>7412</v>
      </c>
      <c r="O96" s="182">
        <v>120340</v>
      </c>
      <c r="P96" s="182" t="s">
        <v>5719</v>
      </c>
      <c r="Q96" s="182" t="s">
        <v>30</v>
      </c>
      <c r="R96" s="182">
        <v>2</v>
      </c>
      <c r="S96" s="182" t="s">
        <v>7277</v>
      </c>
      <c r="T96" s="182" t="s">
        <v>7411</v>
      </c>
      <c r="U96" s="183">
        <v>44741</v>
      </c>
      <c r="V96" s="190" t="s">
        <v>7415</v>
      </c>
      <c r="W96" s="180">
        <v>6201000</v>
      </c>
      <c r="X96" s="180" t="s">
        <v>7407</v>
      </c>
      <c r="Y96" s="180" t="s">
        <v>30</v>
      </c>
      <c r="Z96" s="180">
        <v>2</v>
      </c>
      <c r="AA96" s="180" t="s">
        <v>7409</v>
      </c>
      <c r="AB96" s="180" t="s">
        <v>7408</v>
      </c>
      <c r="AC96" s="181">
        <v>44741</v>
      </c>
      <c r="AD96" s="190" t="s">
        <v>7417</v>
      </c>
      <c r="AE96" s="188">
        <v>150000</v>
      </c>
      <c r="AF96" s="188" t="s">
        <v>7250</v>
      </c>
      <c r="AG96" s="188" t="s">
        <v>30</v>
      </c>
      <c r="AH96" s="188">
        <v>2</v>
      </c>
      <c r="AI96" s="188" t="s">
        <v>7416</v>
      </c>
      <c r="AJ96" s="188" t="s">
        <v>7251</v>
      </c>
      <c r="AK96" s="189">
        <v>44741</v>
      </c>
      <c r="AL96" s="190" t="s">
        <v>7422</v>
      </c>
      <c r="AM96" s="180">
        <v>150000</v>
      </c>
      <c r="AN96" s="180" t="s">
        <v>7250</v>
      </c>
      <c r="AO96" s="180" t="s">
        <v>30</v>
      </c>
      <c r="AP96" s="180">
        <v>2</v>
      </c>
      <c r="AQ96" s="180" t="s">
        <v>7416</v>
      </c>
      <c r="AR96" s="180" t="s">
        <v>7251</v>
      </c>
      <c r="AS96" s="181">
        <v>44741</v>
      </c>
      <c r="AT96" s="191" t="s">
        <v>7423</v>
      </c>
      <c r="AU96" s="188" t="s">
        <v>14</v>
      </c>
      <c r="AV96" s="188" t="s">
        <v>14</v>
      </c>
      <c r="AW96" s="188" t="s">
        <v>14</v>
      </c>
      <c r="AX96" s="188" t="s">
        <v>14</v>
      </c>
      <c r="AY96" s="188" t="s">
        <v>6444</v>
      </c>
      <c r="AZ96" s="188" t="s">
        <v>14</v>
      </c>
      <c r="BA96" s="189">
        <v>44741</v>
      </c>
      <c r="BB96" s="190" t="s">
        <v>7444</v>
      </c>
      <c r="BC96" s="180" t="s">
        <v>14</v>
      </c>
      <c r="BD96" s="180" t="s">
        <v>14</v>
      </c>
      <c r="BE96" s="180" t="s">
        <v>14</v>
      </c>
      <c r="BF96" s="180" t="s">
        <v>14</v>
      </c>
      <c r="BG96" s="180" t="s">
        <v>5943</v>
      </c>
      <c r="BH96" s="180" t="s">
        <v>14</v>
      </c>
      <c r="BI96" s="181">
        <v>44741</v>
      </c>
      <c r="BJ96" s="191" t="s">
        <v>7426</v>
      </c>
      <c r="BK96" s="191">
        <v>30</v>
      </c>
      <c r="BL96" s="191" t="s">
        <v>7424</v>
      </c>
      <c r="BM96" s="191" t="s">
        <v>30</v>
      </c>
      <c r="BN96" s="191">
        <v>2</v>
      </c>
      <c r="BO96" s="191" t="s">
        <v>7425</v>
      </c>
      <c r="BP96" s="188" t="s">
        <v>1995</v>
      </c>
      <c r="BQ96" s="192">
        <v>44741</v>
      </c>
      <c r="BR96" s="190" t="s">
        <v>7445</v>
      </c>
      <c r="BS96" s="184" t="s">
        <v>14</v>
      </c>
      <c r="BT96" s="184" t="s">
        <v>14</v>
      </c>
      <c r="BU96" s="184" t="s">
        <v>14</v>
      </c>
      <c r="BV96" s="184" t="s">
        <v>14</v>
      </c>
      <c r="BW96" s="184" t="s">
        <v>6470</v>
      </c>
      <c r="BX96" s="184" t="s">
        <v>14</v>
      </c>
      <c r="BY96" s="181">
        <v>44741</v>
      </c>
      <c r="BZ96" s="191" t="s">
        <v>7446</v>
      </c>
      <c r="CA96" s="191" t="s">
        <v>14</v>
      </c>
      <c r="CB96" s="191" t="s">
        <v>14</v>
      </c>
      <c r="CC96" s="191" t="s">
        <v>14</v>
      </c>
      <c r="CD96" s="191" t="s">
        <v>14</v>
      </c>
      <c r="CE96" s="191" t="s">
        <v>6472</v>
      </c>
      <c r="CF96" s="191" t="s">
        <v>14</v>
      </c>
      <c r="CG96" s="192">
        <v>44741</v>
      </c>
      <c r="CH96" s="190" t="s">
        <v>9287</v>
      </c>
      <c r="CI96" s="191" t="e">
        <v>#N/A</v>
      </c>
      <c r="CJ96" s="191" t="e">
        <v>#N/A</v>
      </c>
      <c r="CK96" s="191" t="e">
        <v>#N/A</v>
      </c>
      <c r="CL96" s="191" t="e">
        <v>#N/A</v>
      </c>
      <c r="CM96" s="191" t="e">
        <v>#N/A</v>
      </c>
      <c r="CN96" s="191" t="e">
        <v>#N/A</v>
      </c>
      <c r="CO96" s="193" t="e">
        <v>#N/A</v>
      </c>
      <c r="CP96" s="191" t="s">
        <v>7447</v>
      </c>
      <c r="CQ96" s="184" t="s">
        <v>14</v>
      </c>
      <c r="CR96" s="184" t="s">
        <v>14</v>
      </c>
      <c r="CS96" s="184" t="s">
        <v>14</v>
      </c>
      <c r="CT96" s="184" t="s">
        <v>14</v>
      </c>
      <c r="CU96" s="184" t="s">
        <v>6474</v>
      </c>
      <c r="CV96" s="184" t="s">
        <v>14</v>
      </c>
      <c r="CW96" s="181">
        <v>44741</v>
      </c>
      <c r="CX96" s="191" t="s">
        <v>7431</v>
      </c>
      <c r="CY96" s="188" t="s">
        <v>14</v>
      </c>
      <c r="CZ96" s="188" t="s">
        <v>14</v>
      </c>
      <c r="DA96" s="188" t="s">
        <v>14</v>
      </c>
      <c r="DB96" s="188" t="s">
        <v>14</v>
      </c>
      <c r="DC96" s="188" t="s">
        <v>7262</v>
      </c>
      <c r="DD96" s="188" t="s">
        <v>1108</v>
      </c>
      <c r="DE96" s="194">
        <v>44741</v>
      </c>
      <c r="DF96" s="190" t="s">
        <v>7433</v>
      </c>
      <c r="DG96" s="180">
        <v>6051000</v>
      </c>
      <c r="DH96" s="184" t="s">
        <v>2359</v>
      </c>
      <c r="DI96" s="184" t="s">
        <v>30</v>
      </c>
      <c r="DJ96" s="184">
        <v>2</v>
      </c>
      <c r="DK96" s="184" t="s">
        <v>6456</v>
      </c>
      <c r="DL96" s="184" t="s">
        <v>7432</v>
      </c>
      <c r="DM96" s="181">
        <v>44741</v>
      </c>
      <c r="DN96" s="191" t="s">
        <v>7436</v>
      </c>
      <c r="DO96" s="188" t="s">
        <v>14</v>
      </c>
      <c r="DP96" s="191" t="s">
        <v>14</v>
      </c>
      <c r="DQ96" s="191" t="s">
        <v>14</v>
      </c>
      <c r="DR96" s="191" t="s">
        <v>14</v>
      </c>
      <c r="DS96" s="191" t="s">
        <v>7435</v>
      </c>
      <c r="DT96" s="191" t="s">
        <v>1108</v>
      </c>
      <c r="DU96" s="192">
        <v>44741</v>
      </c>
      <c r="DV96" s="190" t="s">
        <v>7437</v>
      </c>
      <c r="DW96" s="180" t="s">
        <v>14</v>
      </c>
      <c r="DX96" s="184" t="s">
        <v>14</v>
      </c>
      <c r="DY96" s="184" t="s">
        <v>14</v>
      </c>
      <c r="DZ96" s="184" t="s">
        <v>14</v>
      </c>
      <c r="EA96" s="184" t="s">
        <v>7262</v>
      </c>
      <c r="EB96" s="184" t="s">
        <v>1108</v>
      </c>
      <c r="EC96" s="181">
        <v>44741</v>
      </c>
      <c r="ED96" s="191" t="s">
        <v>7438</v>
      </c>
      <c r="EE96" s="188" t="s">
        <v>14</v>
      </c>
      <c r="EF96" s="191" t="s">
        <v>14</v>
      </c>
      <c r="EG96" s="191" t="s">
        <v>14</v>
      </c>
      <c r="EH96" s="191" t="s">
        <v>14</v>
      </c>
      <c r="EI96" s="191" t="s">
        <v>6462</v>
      </c>
      <c r="EJ96" s="191" t="s">
        <v>14</v>
      </c>
      <c r="EK96" s="192">
        <v>44741</v>
      </c>
      <c r="EL96" s="190" t="s">
        <v>7439</v>
      </c>
      <c r="EM96" s="180" t="s">
        <v>14</v>
      </c>
      <c r="EN96" s="184" t="s">
        <v>14</v>
      </c>
      <c r="EO96" s="184" t="s">
        <v>14</v>
      </c>
      <c r="EP96" s="184" t="s">
        <v>14</v>
      </c>
      <c r="EQ96" s="184" t="s">
        <v>6499</v>
      </c>
      <c r="ER96" s="184" t="s">
        <v>14</v>
      </c>
      <c r="ES96" s="181">
        <v>44741</v>
      </c>
      <c r="ET96" s="191" t="s">
        <v>7427</v>
      </c>
      <c r="EU96" s="191">
        <v>30</v>
      </c>
      <c r="EV96" s="191" t="s">
        <v>7424</v>
      </c>
      <c r="EW96" s="191" t="s">
        <v>30</v>
      </c>
      <c r="EX96" s="191">
        <v>2</v>
      </c>
      <c r="EY96" s="191" t="s">
        <v>7425</v>
      </c>
      <c r="EZ96" s="191" t="s">
        <v>1995</v>
      </c>
      <c r="FA96" s="192">
        <v>44741</v>
      </c>
      <c r="FB96" s="190" t="s">
        <v>7441</v>
      </c>
      <c r="FC96" s="184" t="s">
        <v>14</v>
      </c>
      <c r="FD96" s="184" t="s">
        <v>14</v>
      </c>
      <c r="FE96" s="184" t="s">
        <v>14</v>
      </c>
      <c r="FF96" s="184" t="s">
        <v>14</v>
      </c>
      <c r="FG96" s="184" t="s">
        <v>7440</v>
      </c>
      <c r="FH96" s="184" t="s">
        <v>14</v>
      </c>
      <c r="FI96" s="181">
        <v>44741</v>
      </c>
      <c r="FJ96" s="190" t="s">
        <v>7442</v>
      </c>
      <c r="FK96" s="191" t="s">
        <v>14</v>
      </c>
      <c r="FL96" s="191" t="s">
        <v>14</v>
      </c>
      <c r="FM96" s="191" t="s">
        <v>14</v>
      </c>
      <c r="FN96" s="191" t="s">
        <v>14</v>
      </c>
      <c r="FO96" s="191" t="s">
        <v>6502</v>
      </c>
      <c r="FP96" s="188" t="s">
        <v>14</v>
      </c>
      <c r="FQ96" s="189">
        <v>44741</v>
      </c>
      <c r="FR96" s="190" t="s">
        <v>7443</v>
      </c>
      <c r="FS96" s="184" t="s">
        <v>14</v>
      </c>
      <c r="FT96" s="184" t="s">
        <v>14</v>
      </c>
      <c r="FU96" s="184" t="s">
        <v>14</v>
      </c>
      <c r="FV96" s="184" t="s">
        <v>14</v>
      </c>
      <c r="FW96" s="184" t="s">
        <v>5941</v>
      </c>
      <c r="FX96" s="184" t="s">
        <v>14</v>
      </c>
      <c r="FY96" s="181">
        <v>44741</v>
      </c>
      <c r="FZ96" s="191" t="s">
        <v>4180</v>
      </c>
      <c r="GA96" s="191">
        <v>2</v>
      </c>
      <c r="GB96" s="191" t="s">
        <v>3966</v>
      </c>
      <c r="GC96" s="191" t="s">
        <v>30</v>
      </c>
      <c r="GD96" s="191">
        <v>2</v>
      </c>
      <c r="GE96" s="191" t="s">
        <v>14</v>
      </c>
      <c r="GF96" s="191" t="s">
        <v>14</v>
      </c>
      <c r="GG96" s="192">
        <v>44678</v>
      </c>
      <c r="GH96" s="190" t="s">
        <v>4186</v>
      </c>
      <c r="GI96" s="184">
        <v>0</v>
      </c>
      <c r="GJ96" s="184" t="s">
        <v>3966</v>
      </c>
      <c r="GK96" s="184" t="s">
        <v>30</v>
      </c>
      <c r="GL96" s="184">
        <v>2</v>
      </c>
      <c r="GM96" s="184" t="s">
        <v>14</v>
      </c>
      <c r="GN96" s="184" t="s">
        <v>14</v>
      </c>
      <c r="GO96" s="181">
        <v>44678</v>
      </c>
      <c r="GP96" s="191" t="s">
        <v>4181</v>
      </c>
      <c r="GQ96" s="191">
        <v>3</v>
      </c>
      <c r="GR96" s="191" t="s">
        <v>3966</v>
      </c>
      <c r="GS96" s="191" t="s">
        <v>30</v>
      </c>
      <c r="GT96" s="191">
        <v>2</v>
      </c>
      <c r="GU96" s="191" t="s">
        <v>14</v>
      </c>
      <c r="GV96" s="191" t="s">
        <v>14</v>
      </c>
      <c r="GW96" s="192">
        <v>44678</v>
      </c>
      <c r="GX96" s="190" t="s">
        <v>4187</v>
      </c>
      <c r="GY96" s="184">
        <v>2</v>
      </c>
      <c r="GZ96" s="184" t="s">
        <v>3966</v>
      </c>
      <c r="HA96" s="184" t="s">
        <v>30</v>
      </c>
      <c r="HB96" s="184">
        <v>2</v>
      </c>
      <c r="HC96" s="184" t="s">
        <v>14</v>
      </c>
      <c r="HD96" s="184" t="s">
        <v>14</v>
      </c>
      <c r="HE96" s="181">
        <v>44678</v>
      </c>
      <c r="HF96" s="191" t="s">
        <v>4179</v>
      </c>
      <c r="HG96" s="191">
        <v>2</v>
      </c>
      <c r="HH96" s="191" t="s">
        <v>3966</v>
      </c>
      <c r="HI96" s="191" t="s">
        <v>30</v>
      </c>
      <c r="HJ96" s="191">
        <v>2</v>
      </c>
      <c r="HK96" s="191" t="s">
        <v>14</v>
      </c>
      <c r="HL96" s="191" t="s">
        <v>14</v>
      </c>
      <c r="HM96" s="192">
        <v>44678</v>
      </c>
      <c r="HN96" s="190" t="s">
        <v>4185</v>
      </c>
      <c r="HO96" s="184">
        <v>2</v>
      </c>
      <c r="HP96" s="184" t="s">
        <v>3966</v>
      </c>
      <c r="HQ96" s="184" t="s">
        <v>30</v>
      </c>
      <c r="HR96" s="184">
        <v>2</v>
      </c>
      <c r="HS96" s="184" t="s">
        <v>14</v>
      </c>
      <c r="HT96" s="184" t="s">
        <v>14</v>
      </c>
      <c r="HU96" s="181">
        <v>44678</v>
      </c>
      <c r="HV96" s="191" t="s">
        <v>4182</v>
      </c>
      <c r="HW96" s="191">
        <v>1</v>
      </c>
      <c r="HX96" s="191" t="s">
        <v>3966</v>
      </c>
      <c r="HY96" s="191" t="s">
        <v>30</v>
      </c>
      <c r="HZ96" s="191">
        <v>2</v>
      </c>
      <c r="IA96" s="191" t="s">
        <v>14</v>
      </c>
      <c r="IB96" s="191" t="s">
        <v>14</v>
      </c>
      <c r="IC96" s="192">
        <v>44678</v>
      </c>
      <c r="ID96" s="190" t="s">
        <v>4184</v>
      </c>
      <c r="IE96" s="184">
        <v>0</v>
      </c>
      <c r="IF96" s="184" t="s">
        <v>3966</v>
      </c>
      <c r="IG96" s="184" t="s">
        <v>30</v>
      </c>
      <c r="IH96" s="184">
        <v>2</v>
      </c>
      <c r="II96" s="184" t="s">
        <v>14</v>
      </c>
      <c r="IJ96" s="184" t="s">
        <v>14</v>
      </c>
      <c r="IK96" s="181">
        <v>44678</v>
      </c>
      <c r="IL96" s="191" t="s">
        <v>4183</v>
      </c>
      <c r="IM96" s="191">
        <v>1</v>
      </c>
      <c r="IN96" s="191" t="s">
        <v>3966</v>
      </c>
      <c r="IO96" s="191" t="s">
        <v>30</v>
      </c>
      <c r="IP96" s="191">
        <v>2</v>
      </c>
      <c r="IQ96" s="191" t="s">
        <v>14</v>
      </c>
      <c r="IR96" s="191" t="s">
        <v>14</v>
      </c>
      <c r="IS96" s="192">
        <v>44678</v>
      </c>
    </row>
    <row r="97" spans="1:253" s="285" customFormat="1" ht="13" customHeight="1" x14ac:dyDescent="0.25">
      <c r="A97" s="285" t="s">
        <v>177</v>
      </c>
      <c r="B97" s="285" t="s">
        <v>8608</v>
      </c>
      <c r="C97" s="285" t="s">
        <v>178</v>
      </c>
      <c r="D97" s="285" t="s">
        <v>179</v>
      </c>
      <c r="E97" s="285" t="s">
        <v>8262</v>
      </c>
      <c r="F97" s="285" t="s">
        <v>2590</v>
      </c>
      <c r="G97" s="179">
        <v>229489000</v>
      </c>
      <c r="H97" s="180" t="s">
        <v>2587</v>
      </c>
      <c r="I97" s="180" t="s">
        <v>30</v>
      </c>
      <c r="J97" s="180">
        <v>2</v>
      </c>
      <c r="K97" s="180" t="s">
        <v>2589</v>
      </c>
      <c r="L97" s="180" t="s">
        <v>2588</v>
      </c>
      <c r="M97" s="181">
        <v>44558</v>
      </c>
      <c r="N97" s="190" t="s">
        <v>2594</v>
      </c>
      <c r="O97" s="182">
        <v>770880</v>
      </c>
      <c r="P97" s="182" t="s">
        <v>2591</v>
      </c>
      <c r="Q97" s="182" t="s">
        <v>61</v>
      </c>
      <c r="R97" s="182">
        <v>1</v>
      </c>
      <c r="S97" s="182" t="s">
        <v>2593</v>
      </c>
      <c r="T97" s="182" t="s">
        <v>2592</v>
      </c>
      <c r="U97" s="183">
        <v>44558</v>
      </c>
      <c r="V97" s="190" t="s">
        <v>2652</v>
      </c>
      <c r="W97" s="180">
        <v>229489000</v>
      </c>
      <c r="X97" s="180" t="s">
        <v>2587</v>
      </c>
      <c r="Y97" s="180" t="s">
        <v>30</v>
      </c>
      <c r="Z97" s="180">
        <v>2</v>
      </c>
      <c r="AA97" s="180" t="s">
        <v>2651</v>
      </c>
      <c r="AB97" s="180" t="s">
        <v>2588</v>
      </c>
      <c r="AC97" s="181">
        <v>44571</v>
      </c>
      <c r="AD97" s="190" t="s">
        <v>2656</v>
      </c>
      <c r="AE97" s="188">
        <v>68843000</v>
      </c>
      <c r="AF97" s="188" t="s">
        <v>2653</v>
      </c>
      <c r="AG97" s="188" t="s">
        <v>30</v>
      </c>
      <c r="AH97" s="188">
        <v>2</v>
      </c>
      <c r="AI97" s="188" t="s">
        <v>2655</v>
      </c>
      <c r="AJ97" s="188" t="s">
        <v>2654</v>
      </c>
      <c r="AK97" s="189">
        <v>44571</v>
      </c>
      <c r="AL97" s="190" t="s">
        <v>2598</v>
      </c>
      <c r="AM97" s="180">
        <v>21660000</v>
      </c>
      <c r="AN97" s="180" t="s">
        <v>2595</v>
      </c>
      <c r="AO97" s="180" t="s">
        <v>19</v>
      </c>
      <c r="AP97" s="180">
        <v>3</v>
      </c>
      <c r="AQ97" s="180" t="s">
        <v>2597</v>
      </c>
      <c r="AR97" s="180" t="s">
        <v>2596</v>
      </c>
      <c r="AS97" s="181">
        <v>44558</v>
      </c>
      <c r="AT97" s="191" t="s">
        <v>1151</v>
      </c>
      <c r="AU97" s="188" t="s">
        <v>14</v>
      </c>
      <c r="AV97" s="188" t="s">
        <v>14</v>
      </c>
      <c r="AW97" s="188" t="s">
        <v>14</v>
      </c>
      <c r="AX97" s="188" t="s">
        <v>14</v>
      </c>
      <c r="AY97" s="188" t="s">
        <v>1150</v>
      </c>
      <c r="AZ97" s="188" t="s">
        <v>14</v>
      </c>
      <c r="BA97" s="189">
        <v>43742</v>
      </c>
      <c r="BB97" s="190" t="s">
        <v>1149</v>
      </c>
      <c r="BC97" s="180" t="s">
        <v>14</v>
      </c>
      <c r="BD97" s="180" t="s">
        <v>14</v>
      </c>
      <c r="BE97" s="180" t="s">
        <v>14</v>
      </c>
      <c r="BF97" s="180" t="s">
        <v>14</v>
      </c>
      <c r="BG97" s="180" t="s">
        <v>1148</v>
      </c>
      <c r="BH97" s="180" t="s">
        <v>14</v>
      </c>
      <c r="BI97" s="181">
        <v>43742</v>
      </c>
      <c r="BJ97" s="191" t="s">
        <v>6197</v>
      </c>
      <c r="BK97" s="191">
        <v>843</v>
      </c>
      <c r="BL97" s="191" t="s">
        <v>6195</v>
      </c>
      <c r="BM97" s="191" t="s">
        <v>19</v>
      </c>
      <c r="BN97" s="191">
        <v>3</v>
      </c>
      <c r="BO97" s="191" t="s">
        <v>6196</v>
      </c>
      <c r="BP97" s="188" t="s">
        <v>1636</v>
      </c>
      <c r="BQ97" s="192">
        <v>44733</v>
      </c>
      <c r="BR97" s="190" t="s">
        <v>181</v>
      </c>
      <c r="BS97" s="184" t="s">
        <v>14</v>
      </c>
      <c r="BT97" s="184" t="s">
        <v>14</v>
      </c>
      <c r="BU97" s="184" t="s">
        <v>14</v>
      </c>
      <c r="BV97" s="184" t="s">
        <v>14</v>
      </c>
      <c r="BW97" s="184" t="s">
        <v>180</v>
      </c>
      <c r="BX97" s="184" t="s">
        <v>14</v>
      </c>
      <c r="BY97" s="181">
        <v>43503</v>
      </c>
      <c r="BZ97" s="191" t="s">
        <v>182</v>
      </c>
      <c r="CA97" s="191" t="s">
        <v>14</v>
      </c>
      <c r="CB97" s="191" t="s">
        <v>14</v>
      </c>
      <c r="CC97" s="191" t="s">
        <v>14</v>
      </c>
      <c r="CD97" s="191" t="s">
        <v>14</v>
      </c>
      <c r="CE97" s="191" t="s">
        <v>180</v>
      </c>
      <c r="CF97" s="191" t="s">
        <v>14</v>
      </c>
      <c r="CG97" s="192">
        <v>43503</v>
      </c>
      <c r="CH97" s="190" t="s">
        <v>9288</v>
      </c>
      <c r="CI97" s="191" t="e">
        <v>#N/A</v>
      </c>
      <c r="CJ97" s="191" t="e">
        <v>#N/A</v>
      </c>
      <c r="CK97" s="191" t="e">
        <v>#N/A</v>
      </c>
      <c r="CL97" s="191" t="e">
        <v>#N/A</v>
      </c>
      <c r="CM97" s="191" t="e">
        <v>#N/A</v>
      </c>
      <c r="CN97" s="191" t="e">
        <v>#N/A</v>
      </c>
      <c r="CO97" s="193" t="e">
        <v>#N/A</v>
      </c>
      <c r="CP97" s="191" t="s">
        <v>189</v>
      </c>
      <c r="CQ97" s="184" t="s">
        <v>14</v>
      </c>
      <c r="CR97" s="184" t="s">
        <v>186</v>
      </c>
      <c r="CS97" s="184" t="s">
        <v>14</v>
      </c>
      <c r="CT97" s="184" t="s">
        <v>14</v>
      </c>
      <c r="CU97" s="184" t="s">
        <v>188</v>
      </c>
      <c r="CV97" s="184" t="s">
        <v>187</v>
      </c>
      <c r="CW97" s="181">
        <v>43503</v>
      </c>
      <c r="CX97" s="191" t="s">
        <v>2657</v>
      </c>
      <c r="CY97" s="188">
        <v>11001000</v>
      </c>
      <c r="CZ97" s="188" t="s">
        <v>2658</v>
      </c>
      <c r="DA97" s="188" t="s">
        <v>30</v>
      </c>
      <c r="DB97" s="188">
        <v>2</v>
      </c>
      <c r="DC97" s="188" t="s">
        <v>2660</v>
      </c>
      <c r="DD97" s="188" t="s">
        <v>2659</v>
      </c>
      <c r="DE97" s="194">
        <v>44571</v>
      </c>
      <c r="DF97" s="190" t="s">
        <v>2661</v>
      </c>
      <c r="DG97" s="180">
        <v>160646000</v>
      </c>
      <c r="DH97" s="184" t="s">
        <v>2658</v>
      </c>
      <c r="DI97" s="184" t="s">
        <v>30</v>
      </c>
      <c r="DJ97" s="184">
        <v>2</v>
      </c>
      <c r="DK97" s="184" t="s">
        <v>2660</v>
      </c>
      <c r="DL97" s="184" t="s">
        <v>2659</v>
      </c>
      <c r="DM97" s="181">
        <v>44571</v>
      </c>
      <c r="DN97" s="191" t="s">
        <v>2662</v>
      </c>
      <c r="DO97" s="188">
        <v>57843000</v>
      </c>
      <c r="DP97" s="191" t="s">
        <v>2658</v>
      </c>
      <c r="DQ97" s="191" t="s">
        <v>30</v>
      </c>
      <c r="DR97" s="191">
        <v>2</v>
      </c>
      <c r="DS97" s="191" t="s">
        <v>2660</v>
      </c>
      <c r="DT97" s="191" t="s">
        <v>2659</v>
      </c>
      <c r="DU97" s="192">
        <v>44571</v>
      </c>
      <c r="DV97" s="190" t="s">
        <v>2663</v>
      </c>
      <c r="DW97" s="180">
        <v>9909000</v>
      </c>
      <c r="DX97" s="184" t="s">
        <v>2658</v>
      </c>
      <c r="DY97" s="184" t="s">
        <v>30</v>
      </c>
      <c r="DZ97" s="184">
        <v>2</v>
      </c>
      <c r="EA97" s="184" t="s">
        <v>2660</v>
      </c>
      <c r="EB97" s="184" t="s">
        <v>2659</v>
      </c>
      <c r="EC97" s="181">
        <v>44571</v>
      </c>
      <c r="ED97" s="191" t="s">
        <v>2664</v>
      </c>
      <c r="EE97" s="188">
        <v>1092000</v>
      </c>
      <c r="EF97" s="191" t="s">
        <v>2658</v>
      </c>
      <c r="EG97" s="191" t="s">
        <v>30</v>
      </c>
      <c r="EH97" s="191">
        <v>2</v>
      </c>
      <c r="EI97" s="191" t="s">
        <v>2660</v>
      </c>
      <c r="EJ97" s="191" t="s">
        <v>2659</v>
      </c>
      <c r="EK97" s="192">
        <v>44571</v>
      </c>
      <c r="EL97" s="190" t="s">
        <v>2665</v>
      </c>
      <c r="EM97" s="180">
        <v>0</v>
      </c>
      <c r="EN97" s="184" t="s">
        <v>2658</v>
      </c>
      <c r="EO97" s="184" t="s">
        <v>30</v>
      </c>
      <c r="EP97" s="184">
        <v>2</v>
      </c>
      <c r="EQ97" s="184" t="s">
        <v>2660</v>
      </c>
      <c r="ER97" s="184" t="s">
        <v>2659</v>
      </c>
      <c r="ES97" s="181">
        <v>44571</v>
      </c>
      <c r="ET97" s="191" t="s">
        <v>6208</v>
      </c>
      <c r="EU97" s="191">
        <v>843</v>
      </c>
      <c r="EV97" s="191" t="s">
        <v>6195</v>
      </c>
      <c r="EW97" s="191" t="s">
        <v>19</v>
      </c>
      <c r="EX97" s="191">
        <v>3</v>
      </c>
      <c r="EY97" s="191" t="s">
        <v>6207</v>
      </c>
      <c r="EZ97" s="191" t="s">
        <v>1636</v>
      </c>
      <c r="FA97" s="192">
        <v>44734</v>
      </c>
      <c r="FB97" s="190" t="s">
        <v>185</v>
      </c>
      <c r="FC97" s="184">
        <v>5</v>
      </c>
      <c r="FD97" s="184" t="s">
        <v>183</v>
      </c>
      <c r="FE97" s="184" t="s">
        <v>61</v>
      </c>
      <c r="FF97" s="184">
        <v>1</v>
      </c>
      <c r="FG97" s="184" t="s">
        <v>184</v>
      </c>
      <c r="FH97" s="184">
        <v>0</v>
      </c>
      <c r="FI97" s="181">
        <v>43503</v>
      </c>
      <c r="FJ97" s="190" t="s">
        <v>828</v>
      </c>
      <c r="FK97" s="191" t="s">
        <v>14</v>
      </c>
      <c r="FL97" s="191" t="s">
        <v>825</v>
      </c>
      <c r="FM97" s="191" t="s">
        <v>14</v>
      </c>
      <c r="FN97" s="191" t="s">
        <v>14</v>
      </c>
      <c r="FO97" s="191" t="s">
        <v>827</v>
      </c>
      <c r="FP97" s="188" t="s">
        <v>826</v>
      </c>
      <c r="FQ97" s="189">
        <v>43578</v>
      </c>
      <c r="FR97" s="190" t="s">
        <v>829</v>
      </c>
      <c r="FS97" s="184" t="s">
        <v>14</v>
      </c>
      <c r="FT97" s="184" t="s">
        <v>825</v>
      </c>
      <c r="FU97" s="184" t="s">
        <v>14</v>
      </c>
      <c r="FV97" s="184" t="s">
        <v>14</v>
      </c>
      <c r="FW97" s="184" t="s">
        <v>827</v>
      </c>
      <c r="FX97" s="184" t="s">
        <v>826</v>
      </c>
      <c r="FY97" s="181">
        <v>43578</v>
      </c>
      <c r="FZ97" s="191" t="s">
        <v>4386</v>
      </c>
      <c r="GA97" s="191">
        <v>2</v>
      </c>
      <c r="GB97" s="191" t="s">
        <v>3966</v>
      </c>
      <c r="GC97" s="191" t="s">
        <v>30</v>
      </c>
      <c r="GD97" s="191">
        <v>2</v>
      </c>
      <c r="GE97" s="191" t="s">
        <v>14</v>
      </c>
      <c r="GF97" s="191" t="s">
        <v>14</v>
      </c>
      <c r="GG97" s="192">
        <v>44690</v>
      </c>
      <c r="GH97" s="190" t="s">
        <v>4392</v>
      </c>
      <c r="GI97" s="184">
        <v>1</v>
      </c>
      <c r="GJ97" s="184" t="s">
        <v>3966</v>
      </c>
      <c r="GK97" s="184" t="s">
        <v>30</v>
      </c>
      <c r="GL97" s="184">
        <v>2</v>
      </c>
      <c r="GM97" s="184" t="s">
        <v>14</v>
      </c>
      <c r="GN97" s="184" t="s">
        <v>14</v>
      </c>
      <c r="GO97" s="181">
        <v>44690</v>
      </c>
      <c r="GP97" s="191" t="s">
        <v>4387</v>
      </c>
      <c r="GQ97" s="191">
        <v>2</v>
      </c>
      <c r="GR97" s="191" t="s">
        <v>3966</v>
      </c>
      <c r="GS97" s="191" t="s">
        <v>30</v>
      </c>
      <c r="GT97" s="191">
        <v>2</v>
      </c>
      <c r="GU97" s="191" t="s">
        <v>14</v>
      </c>
      <c r="GV97" s="191" t="s">
        <v>14</v>
      </c>
      <c r="GW97" s="192">
        <v>44690</v>
      </c>
      <c r="GX97" s="190" t="s">
        <v>4393</v>
      </c>
      <c r="GY97" s="184">
        <v>0</v>
      </c>
      <c r="GZ97" s="184" t="s">
        <v>3966</v>
      </c>
      <c r="HA97" s="184" t="s">
        <v>30</v>
      </c>
      <c r="HB97" s="184">
        <v>2</v>
      </c>
      <c r="HC97" s="184" t="s">
        <v>14</v>
      </c>
      <c r="HD97" s="184" t="s">
        <v>14</v>
      </c>
      <c r="HE97" s="181">
        <v>44690</v>
      </c>
      <c r="HF97" s="191" t="s">
        <v>4385</v>
      </c>
      <c r="HG97" s="191">
        <v>2</v>
      </c>
      <c r="HH97" s="191" t="s">
        <v>3966</v>
      </c>
      <c r="HI97" s="191" t="s">
        <v>30</v>
      </c>
      <c r="HJ97" s="191">
        <v>2</v>
      </c>
      <c r="HK97" s="191" t="s">
        <v>14</v>
      </c>
      <c r="HL97" s="191" t="s">
        <v>14</v>
      </c>
      <c r="HM97" s="192">
        <v>44690</v>
      </c>
      <c r="HN97" s="190" t="s">
        <v>4391</v>
      </c>
      <c r="HO97" s="184">
        <v>2</v>
      </c>
      <c r="HP97" s="184" t="s">
        <v>3966</v>
      </c>
      <c r="HQ97" s="184" t="s">
        <v>30</v>
      </c>
      <c r="HR97" s="184">
        <v>2</v>
      </c>
      <c r="HS97" s="184" t="s">
        <v>14</v>
      </c>
      <c r="HT97" s="184" t="s">
        <v>14</v>
      </c>
      <c r="HU97" s="181">
        <v>44690</v>
      </c>
      <c r="HV97" s="191" t="s">
        <v>4388</v>
      </c>
      <c r="HW97" s="191">
        <v>1</v>
      </c>
      <c r="HX97" s="191" t="s">
        <v>3966</v>
      </c>
      <c r="HY97" s="191" t="s">
        <v>30</v>
      </c>
      <c r="HZ97" s="191">
        <v>2</v>
      </c>
      <c r="IA97" s="191" t="s">
        <v>14</v>
      </c>
      <c r="IB97" s="191" t="s">
        <v>14</v>
      </c>
      <c r="IC97" s="192">
        <v>44690</v>
      </c>
      <c r="ID97" s="190" t="s">
        <v>4390</v>
      </c>
      <c r="IE97" s="184">
        <v>1</v>
      </c>
      <c r="IF97" s="184" t="s">
        <v>3966</v>
      </c>
      <c r="IG97" s="184" t="s">
        <v>30</v>
      </c>
      <c r="IH97" s="184">
        <v>2</v>
      </c>
      <c r="II97" s="184" t="s">
        <v>14</v>
      </c>
      <c r="IJ97" s="184" t="s">
        <v>14</v>
      </c>
      <c r="IK97" s="181">
        <v>44690</v>
      </c>
      <c r="IL97" s="191" t="s">
        <v>4389</v>
      </c>
      <c r="IM97" s="191">
        <v>1</v>
      </c>
      <c r="IN97" s="191" t="s">
        <v>3966</v>
      </c>
      <c r="IO97" s="191" t="s">
        <v>30</v>
      </c>
      <c r="IP97" s="191">
        <v>2</v>
      </c>
      <c r="IQ97" s="191" t="s">
        <v>14</v>
      </c>
      <c r="IR97" s="191" t="s">
        <v>14</v>
      </c>
      <c r="IS97" s="192">
        <v>44690</v>
      </c>
    </row>
    <row r="98" spans="1:253" s="285" customFormat="1" ht="13" customHeight="1" x14ac:dyDescent="0.25">
      <c r="A98" s="285" t="s">
        <v>746</v>
      </c>
      <c r="B98" s="285" t="s">
        <v>8627</v>
      </c>
      <c r="C98" s="285" t="s">
        <v>747</v>
      </c>
      <c r="D98" s="285" t="s">
        <v>179</v>
      </c>
      <c r="E98" s="285" t="s">
        <v>8262</v>
      </c>
      <c r="F98" s="285" t="s">
        <v>2599</v>
      </c>
      <c r="G98" s="179">
        <v>229489000</v>
      </c>
      <c r="H98" s="180" t="s">
        <v>2587</v>
      </c>
      <c r="I98" s="180" t="s">
        <v>30</v>
      </c>
      <c r="J98" s="180">
        <v>2</v>
      </c>
      <c r="K98" s="180" t="s">
        <v>2589</v>
      </c>
      <c r="L98" s="180" t="s">
        <v>2588</v>
      </c>
      <c r="M98" s="181">
        <v>44558</v>
      </c>
      <c r="N98" s="190" t="s">
        <v>2603</v>
      </c>
      <c r="O98" s="182">
        <v>13297</v>
      </c>
      <c r="P98" s="182" t="s">
        <v>2600</v>
      </c>
      <c r="Q98" s="182" t="s">
        <v>61</v>
      </c>
      <c r="R98" s="182">
        <v>1</v>
      </c>
      <c r="S98" s="182" t="s">
        <v>2602</v>
      </c>
      <c r="T98" s="182" t="s">
        <v>2601</v>
      </c>
      <c r="U98" s="183">
        <v>44558</v>
      </c>
      <c r="V98" s="190" t="s">
        <v>2605</v>
      </c>
      <c r="W98" s="180">
        <v>4450000</v>
      </c>
      <c r="X98" s="180" t="s">
        <v>2600</v>
      </c>
      <c r="Y98" s="180" t="s">
        <v>19</v>
      </c>
      <c r="Z98" s="180">
        <v>3</v>
      </c>
      <c r="AA98" s="180" t="s">
        <v>2604</v>
      </c>
      <c r="AB98" s="180" t="s">
        <v>2601</v>
      </c>
      <c r="AC98" s="181">
        <v>44558</v>
      </c>
      <c r="AD98" s="190" t="s">
        <v>2607</v>
      </c>
      <c r="AE98" s="188" t="s">
        <v>14</v>
      </c>
      <c r="AF98" s="188" t="s">
        <v>1108</v>
      </c>
      <c r="AG98" s="188" t="s">
        <v>14</v>
      </c>
      <c r="AH98" s="188" t="s">
        <v>14</v>
      </c>
      <c r="AI98" s="188" t="s">
        <v>2606</v>
      </c>
      <c r="AJ98" s="188" t="s">
        <v>1108</v>
      </c>
      <c r="AK98" s="189">
        <v>44558</v>
      </c>
      <c r="AL98" s="190" t="s">
        <v>2610</v>
      </c>
      <c r="AM98" s="180" t="s">
        <v>14</v>
      </c>
      <c r="AN98" s="180" t="s">
        <v>1108</v>
      </c>
      <c r="AO98" s="180" t="s">
        <v>14</v>
      </c>
      <c r="AP98" s="180" t="s">
        <v>14</v>
      </c>
      <c r="AQ98" s="180" t="s">
        <v>2609</v>
      </c>
      <c r="AR98" s="180" t="s">
        <v>2608</v>
      </c>
      <c r="AS98" s="181">
        <v>44558</v>
      </c>
      <c r="AT98" s="191" t="s">
        <v>761</v>
      </c>
      <c r="AU98" s="188" t="s">
        <v>14</v>
      </c>
      <c r="AV98" s="188" t="s">
        <v>14</v>
      </c>
      <c r="AW98" s="188" t="s">
        <v>30</v>
      </c>
      <c r="AX98" s="188">
        <v>2</v>
      </c>
      <c r="AY98" s="188" t="s">
        <v>760</v>
      </c>
      <c r="AZ98" s="188" t="s">
        <v>14</v>
      </c>
      <c r="BA98" s="189">
        <v>43523</v>
      </c>
      <c r="BB98" s="190" t="s">
        <v>759</v>
      </c>
      <c r="BC98" s="180" t="s">
        <v>14</v>
      </c>
      <c r="BD98" s="180" t="s">
        <v>14</v>
      </c>
      <c r="BE98" s="180" t="s">
        <v>30</v>
      </c>
      <c r="BF98" s="180">
        <v>2</v>
      </c>
      <c r="BG98" s="180" t="s">
        <v>758</v>
      </c>
      <c r="BH98" s="180" t="s">
        <v>14</v>
      </c>
      <c r="BI98" s="181">
        <v>43523</v>
      </c>
      <c r="BJ98" s="191" t="s">
        <v>3698</v>
      </c>
      <c r="BK98" s="191">
        <v>0</v>
      </c>
      <c r="BL98" s="191" t="s">
        <v>3696</v>
      </c>
      <c r="BM98" s="191" t="s">
        <v>19</v>
      </c>
      <c r="BN98" s="191">
        <v>3</v>
      </c>
      <c r="BO98" s="191" t="s">
        <v>3697</v>
      </c>
      <c r="BP98" s="188" t="s">
        <v>1636</v>
      </c>
      <c r="BQ98" s="192">
        <v>44657</v>
      </c>
      <c r="BR98" s="190" t="s">
        <v>749</v>
      </c>
      <c r="BS98" s="184" t="s">
        <v>14</v>
      </c>
      <c r="BT98" s="184" t="s">
        <v>14</v>
      </c>
      <c r="BU98" s="184" t="s">
        <v>30</v>
      </c>
      <c r="BV98" s="184">
        <v>2</v>
      </c>
      <c r="BW98" s="184" t="s">
        <v>748</v>
      </c>
      <c r="BX98" s="184" t="s">
        <v>14</v>
      </c>
      <c r="BY98" s="181">
        <v>43523</v>
      </c>
      <c r="BZ98" s="191" t="s">
        <v>751</v>
      </c>
      <c r="CA98" s="191" t="s">
        <v>14</v>
      </c>
      <c r="CB98" s="191" t="s">
        <v>14</v>
      </c>
      <c r="CC98" s="191" t="s">
        <v>14</v>
      </c>
      <c r="CD98" s="191" t="s">
        <v>14</v>
      </c>
      <c r="CE98" s="191" t="s">
        <v>750</v>
      </c>
      <c r="CF98" s="191" t="s">
        <v>14</v>
      </c>
      <c r="CG98" s="192">
        <v>43523</v>
      </c>
      <c r="CH98" s="190" t="s">
        <v>9289</v>
      </c>
      <c r="CI98" s="191" t="e">
        <v>#N/A</v>
      </c>
      <c r="CJ98" s="191" t="e">
        <v>#N/A</v>
      </c>
      <c r="CK98" s="191" t="e">
        <v>#N/A</v>
      </c>
      <c r="CL98" s="191" t="e">
        <v>#N/A</v>
      </c>
      <c r="CM98" s="191" t="e">
        <v>#N/A</v>
      </c>
      <c r="CN98" s="191" t="e">
        <v>#N/A</v>
      </c>
      <c r="CO98" s="193" t="e">
        <v>#N/A</v>
      </c>
      <c r="CP98" s="191" t="s">
        <v>757</v>
      </c>
      <c r="CQ98" s="184" t="s">
        <v>14</v>
      </c>
      <c r="CR98" s="184" t="s">
        <v>14</v>
      </c>
      <c r="CS98" s="184" t="s">
        <v>30</v>
      </c>
      <c r="CT98" s="184">
        <v>2</v>
      </c>
      <c r="CU98" s="184" t="s">
        <v>756</v>
      </c>
      <c r="CV98" s="184" t="s">
        <v>14</v>
      </c>
      <c r="CW98" s="181">
        <v>43523</v>
      </c>
      <c r="CX98" s="191" t="s">
        <v>2612</v>
      </c>
      <c r="CY98" s="188" t="s">
        <v>14</v>
      </c>
      <c r="CZ98" s="188" t="s">
        <v>14</v>
      </c>
      <c r="DA98" s="188" t="s">
        <v>14</v>
      </c>
      <c r="DB98" s="188" t="s">
        <v>14</v>
      </c>
      <c r="DC98" s="188" t="s">
        <v>2611</v>
      </c>
      <c r="DD98" s="188" t="s">
        <v>1108</v>
      </c>
      <c r="DE98" s="194">
        <v>44558</v>
      </c>
      <c r="DF98" s="190" t="s">
        <v>2613</v>
      </c>
      <c r="DG98" s="180" t="s">
        <v>14</v>
      </c>
      <c r="DH98" s="184" t="s">
        <v>14</v>
      </c>
      <c r="DI98" s="184" t="s">
        <v>14</v>
      </c>
      <c r="DJ98" s="184" t="s">
        <v>14</v>
      </c>
      <c r="DK98" s="184" t="s">
        <v>2611</v>
      </c>
      <c r="DL98" s="184" t="s">
        <v>1108</v>
      </c>
      <c r="DM98" s="181">
        <v>44558</v>
      </c>
      <c r="DN98" s="191" t="s">
        <v>2614</v>
      </c>
      <c r="DO98" s="188" t="s">
        <v>14</v>
      </c>
      <c r="DP98" s="191" t="s">
        <v>14</v>
      </c>
      <c r="DQ98" s="191" t="s">
        <v>14</v>
      </c>
      <c r="DR98" s="191" t="s">
        <v>14</v>
      </c>
      <c r="DS98" s="191" t="s">
        <v>2611</v>
      </c>
      <c r="DT98" s="191" t="s">
        <v>1108</v>
      </c>
      <c r="DU98" s="192">
        <v>44558</v>
      </c>
      <c r="DV98" s="190" t="s">
        <v>2615</v>
      </c>
      <c r="DW98" s="180" t="s">
        <v>14</v>
      </c>
      <c r="DX98" s="184" t="s">
        <v>14</v>
      </c>
      <c r="DY98" s="184" t="s">
        <v>14</v>
      </c>
      <c r="DZ98" s="184" t="s">
        <v>14</v>
      </c>
      <c r="EA98" s="184" t="s">
        <v>2611</v>
      </c>
      <c r="EB98" s="184" t="s">
        <v>1108</v>
      </c>
      <c r="EC98" s="181">
        <v>44558</v>
      </c>
      <c r="ED98" s="191" t="s">
        <v>2616</v>
      </c>
      <c r="EE98" s="188" t="s">
        <v>14</v>
      </c>
      <c r="EF98" s="191" t="s">
        <v>14</v>
      </c>
      <c r="EG98" s="191" t="s">
        <v>14</v>
      </c>
      <c r="EH98" s="191" t="s">
        <v>14</v>
      </c>
      <c r="EI98" s="191" t="s">
        <v>2611</v>
      </c>
      <c r="EJ98" s="191" t="s">
        <v>1108</v>
      </c>
      <c r="EK98" s="192">
        <v>44558</v>
      </c>
      <c r="EL98" s="190" t="s">
        <v>2617</v>
      </c>
      <c r="EM98" s="180" t="s">
        <v>14</v>
      </c>
      <c r="EN98" s="184" t="s">
        <v>1813</v>
      </c>
      <c r="EO98" s="184" t="s">
        <v>14</v>
      </c>
      <c r="EP98" s="184" t="s">
        <v>14</v>
      </c>
      <c r="EQ98" s="184" t="s">
        <v>2611</v>
      </c>
      <c r="ER98" s="184" t="s">
        <v>1108</v>
      </c>
      <c r="ES98" s="181">
        <v>44558</v>
      </c>
      <c r="ET98" s="191" t="s">
        <v>6209</v>
      </c>
      <c r="EU98" s="191">
        <v>843</v>
      </c>
      <c r="EV98" s="191" t="s">
        <v>6195</v>
      </c>
      <c r="EW98" s="191" t="s">
        <v>19</v>
      </c>
      <c r="EX98" s="191">
        <v>3</v>
      </c>
      <c r="EY98" s="191" t="s">
        <v>6207</v>
      </c>
      <c r="EZ98" s="191" t="s">
        <v>1636</v>
      </c>
      <c r="FA98" s="192">
        <v>44734</v>
      </c>
      <c r="FB98" s="190" t="s">
        <v>755</v>
      </c>
      <c r="FC98" s="184">
        <v>3</v>
      </c>
      <c r="FD98" s="184" t="s">
        <v>752</v>
      </c>
      <c r="FE98" s="184" t="s">
        <v>30</v>
      </c>
      <c r="FF98" s="184">
        <v>2</v>
      </c>
      <c r="FG98" s="184" t="s">
        <v>754</v>
      </c>
      <c r="FH98" s="184" t="s">
        <v>753</v>
      </c>
      <c r="FI98" s="181">
        <v>43523</v>
      </c>
      <c r="FJ98" s="190" t="s">
        <v>830</v>
      </c>
      <c r="FK98" s="191" t="s">
        <v>14</v>
      </c>
      <c r="FL98" s="191" t="s">
        <v>825</v>
      </c>
      <c r="FM98" s="191" t="s">
        <v>14</v>
      </c>
      <c r="FN98" s="191" t="s">
        <v>14</v>
      </c>
      <c r="FO98" s="191" t="s">
        <v>827</v>
      </c>
      <c r="FP98" s="188" t="s">
        <v>826</v>
      </c>
      <c r="FQ98" s="189">
        <v>43578</v>
      </c>
      <c r="FR98" s="190" t="s">
        <v>831</v>
      </c>
      <c r="FS98" s="184" t="s">
        <v>14</v>
      </c>
      <c r="FT98" s="184" t="s">
        <v>825</v>
      </c>
      <c r="FU98" s="184" t="s">
        <v>14</v>
      </c>
      <c r="FV98" s="184" t="s">
        <v>14</v>
      </c>
      <c r="FW98" s="184" t="s">
        <v>827</v>
      </c>
      <c r="FX98" s="184" t="s">
        <v>826</v>
      </c>
      <c r="FY98" s="181">
        <v>43578</v>
      </c>
      <c r="FZ98" s="191" t="s">
        <v>5484</v>
      </c>
      <c r="GA98" s="191">
        <v>2</v>
      </c>
      <c r="GB98" s="191" t="s">
        <v>3966</v>
      </c>
      <c r="GC98" s="191" t="s">
        <v>30</v>
      </c>
      <c r="GD98" s="191">
        <v>2</v>
      </c>
      <c r="GE98" s="191" t="s">
        <v>14</v>
      </c>
      <c r="GF98" s="191" t="s">
        <v>14</v>
      </c>
      <c r="GG98" s="192">
        <v>44697</v>
      </c>
      <c r="GH98" s="190" t="s">
        <v>5490</v>
      </c>
      <c r="GI98" s="184">
        <v>1</v>
      </c>
      <c r="GJ98" s="184" t="s">
        <v>3966</v>
      </c>
      <c r="GK98" s="184" t="s">
        <v>30</v>
      </c>
      <c r="GL98" s="184">
        <v>2</v>
      </c>
      <c r="GM98" s="184" t="s">
        <v>14</v>
      </c>
      <c r="GN98" s="184" t="s">
        <v>14</v>
      </c>
      <c r="GO98" s="181">
        <v>44697</v>
      </c>
      <c r="GP98" s="191" t="s">
        <v>5485</v>
      </c>
      <c r="GQ98" s="191">
        <v>1</v>
      </c>
      <c r="GR98" s="191" t="s">
        <v>3966</v>
      </c>
      <c r="GS98" s="191" t="s">
        <v>30</v>
      </c>
      <c r="GT98" s="191">
        <v>2</v>
      </c>
      <c r="GU98" s="191" t="s">
        <v>14</v>
      </c>
      <c r="GV98" s="191" t="s">
        <v>14</v>
      </c>
      <c r="GW98" s="192">
        <v>44697</v>
      </c>
      <c r="GX98" s="190" t="s">
        <v>5491</v>
      </c>
      <c r="GY98" s="184">
        <v>0</v>
      </c>
      <c r="GZ98" s="184" t="s">
        <v>3966</v>
      </c>
      <c r="HA98" s="184" t="s">
        <v>30</v>
      </c>
      <c r="HB98" s="184">
        <v>2</v>
      </c>
      <c r="HC98" s="184" t="s">
        <v>14</v>
      </c>
      <c r="HD98" s="184" t="s">
        <v>14</v>
      </c>
      <c r="HE98" s="181">
        <v>44697</v>
      </c>
      <c r="HF98" s="191" t="s">
        <v>5483</v>
      </c>
      <c r="HG98" s="191">
        <v>0</v>
      </c>
      <c r="HH98" s="191" t="s">
        <v>3966</v>
      </c>
      <c r="HI98" s="191" t="s">
        <v>30</v>
      </c>
      <c r="HJ98" s="191">
        <v>2</v>
      </c>
      <c r="HK98" s="191" t="s">
        <v>14</v>
      </c>
      <c r="HL98" s="191" t="s">
        <v>14</v>
      </c>
      <c r="HM98" s="192">
        <v>44697</v>
      </c>
      <c r="HN98" s="190" t="s">
        <v>5489</v>
      </c>
      <c r="HO98" s="184">
        <v>2</v>
      </c>
      <c r="HP98" s="184" t="s">
        <v>3966</v>
      </c>
      <c r="HQ98" s="184" t="s">
        <v>30</v>
      </c>
      <c r="HR98" s="184">
        <v>2</v>
      </c>
      <c r="HS98" s="184" t="s">
        <v>14</v>
      </c>
      <c r="HT98" s="184" t="s">
        <v>14</v>
      </c>
      <c r="HU98" s="181">
        <v>44697</v>
      </c>
      <c r="HV98" s="191" t="s">
        <v>5486</v>
      </c>
      <c r="HW98" s="191">
        <v>1</v>
      </c>
      <c r="HX98" s="191" t="s">
        <v>3966</v>
      </c>
      <c r="HY98" s="191" t="s">
        <v>30</v>
      </c>
      <c r="HZ98" s="191">
        <v>2</v>
      </c>
      <c r="IA98" s="191" t="s">
        <v>14</v>
      </c>
      <c r="IB98" s="191" t="s">
        <v>14</v>
      </c>
      <c r="IC98" s="192">
        <v>44697</v>
      </c>
      <c r="ID98" s="190" t="s">
        <v>5488</v>
      </c>
      <c r="IE98" s="184">
        <v>1</v>
      </c>
      <c r="IF98" s="184" t="s">
        <v>3966</v>
      </c>
      <c r="IG98" s="184" t="s">
        <v>30</v>
      </c>
      <c r="IH98" s="184">
        <v>2</v>
      </c>
      <c r="II98" s="184" t="s">
        <v>14</v>
      </c>
      <c r="IJ98" s="184" t="s">
        <v>14</v>
      </c>
      <c r="IK98" s="181">
        <v>44697</v>
      </c>
      <c r="IL98" s="191" t="s">
        <v>5487</v>
      </c>
      <c r="IM98" s="191">
        <v>1</v>
      </c>
      <c r="IN98" s="191" t="s">
        <v>3966</v>
      </c>
      <c r="IO98" s="191" t="s">
        <v>30</v>
      </c>
      <c r="IP98" s="191">
        <v>2</v>
      </c>
      <c r="IQ98" s="191" t="s">
        <v>14</v>
      </c>
      <c r="IR98" s="191" t="s">
        <v>14</v>
      </c>
      <c r="IS98" s="192">
        <v>44697</v>
      </c>
    </row>
    <row r="99" spans="1:253" s="285" customFormat="1" ht="13" customHeight="1" x14ac:dyDescent="0.25">
      <c r="A99" s="285" t="s">
        <v>4188</v>
      </c>
      <c r="B99" s="285" t="s">
        <v>8646</v>
      </c>
      <c r="C99" s="285" t="s">
        <v>4189</v>
      </c>
      <c r="D99" s="285" t="s">
        <v>4190</v>
      </c>
      <c r="E99" s="285" t="s">
        <v>8263</v>
      </c>
      <c r="F99" s="285" t="s">
        <v>7545</v>
      </c>
      <c r="G99" s="179">
        <v>4447000</v>
      </c>
      <c r="H99" s="180" t="s">
        <v>7512</v>
      </c>
      <c r="I99" s="180" t="s">
        <v>30</v>
      </c>
      <c r="J99" s="180">
        <v>2</v>
      </c>
      <c r="K99" s="180" t="s">
        <v>7544</v>
      </c>
      <c r="L99" s="180" t="s">
        <v>7543</v>
      </c>
      <c r="M99" s="181">
        <v>44741</v>
      </c>
      <c r="N99" s="190" t="s">
        <v>7547</v>
      </c>
      <c r="O99" s="182">
        <v>74177</v>
      </c>
      <c r="P99" s="182" t="s">
        <v>5719</v>
      </c>
      <c r="Q99" s="182" t="s">
        <v>30</v>
      </c>
      <c r="R99" s="182">
        <v>2</v>
      </c>
      <c r="S99" s="182" t="s">
        <v>7277</v>
      </c>
      <c r="T99" s="182" t="s">
        <v>7546</v>
      </c>
      <c r="U99" s="183">
        <v>44741</v>
      </c>
      <c r="V99" s="190" t="s">
        <v>7548</v>
      </c>
      <c r="W99" s="180">
        <v>122000</v>
      </c>
      <c r="X99" s="180" t="s">
        <v>2956</v>
      </c>
      <c r="Y99" s="180" t="s">
        <v>30</v>
      </c>
      <c r="Z99" s="180">
        <v>2</v>
      </c>
      <c r="AA99" s="180" t="s">
        <v>7522</v>
      </c>
      <c r="AB99" s="180" t="s">
        <v>7521</v>
      </c>
      <c r="AC99" s="181">
        <v>44741</v>
      </c>
      <c r="AD99" s="190" t="s">
        <v>7552</v>
      </c>
      <c r="AE99" s="188">
        <v>96000</v>
      </c>
      <c r="AF99" s="188" t="s">
        <v>7549</v>
      </c>
      <c r="AG99" s="188" t="s">
        <v>19</v>
      </c>
      <c r="AH99" s="188">
        <v>3</v>
      </c>
      <c r="AI99" s="188" t="s">
        <v>7551</v>
      </c>
      <c r="AJ99" s="188" t="s">
        <v>7550</v>
      </c>
      <c r="AK99" s="189">
        <v>44741</v>
      </c>
      <c r="AL99" s="190" t="s">
        <v>7553</v>
      </c>
      <c r="AM99" s="180">
        <v>122000</v>
      </c>
      <c r="AN99" s="180" t="s">
        <v>2956</v>
      </c>
      <c r="AO99" s="180" t="s">
        <v>30</v>
      </c>
      <c r="AP99" s="180">
        <v>2</v>
      </c>
      <c r="AQ99" s="180" t="s">
        <v>7522</v>
      </c>
      <c r="AR99" s="180" t="s">
        <v>7521</v>
      </c>
      <c r="AS99" s="181">
        <v>44741</v>
      </c>
      <c r="AT99" s="191" t="s">
        <v>7554</v>
      </c>
      <c r="AU99" s="188" t="s">
        <v>14</v>
      </c>
      <c r="AV99" s="188" t="s">
        <v>14</v>
      </c>
      <c r="AW99" s="188" t="s">
        <v>14</v>
      </c>
      <c r="AX99" s="188" t="s">
        <v>14</v>
      </c>
      <c r="AY99" s="188" t="s">
        <v>6444</v>
      </c>
      <c r="AZ99" s="188" t="s">
        <v>14</v>
      </c>
      <c r="BA99" s="189">
        <v>44741</v>
      </c>
      <c r="BB99" s="190" t="s">
        <v>7569</v>
      </c>
      <c r="BC99" s="180" t="s">
        <v>14</v>
      </c>
      <c r="BD99" s="180" t="s">
        <v>14</v>
      </c>
      <c r="BE99" s="180" t="s">
        <v>14</v>
      </c>
      <c r="BF99" s="180" t="s">
        <v>14</v>
      </c>
      <c r="BG99" s="180" t="s">
        <v>5943</v>
      </c>
      <c r="BH99" s="180" t="s">
        <v>14</v>
      </c>
      <c r="BI99" s="181">
        <v>44741</v>
      </c>
      <c r="BJ99" s="191" t="s">
        <v>7558</v>
      </c>
      <c r="BK99" s="191">
        <v>50</v>
      </c>
      <c r="BL99" s="191" t="s">
        <v>7555</v>
      </c>
      <c r="BM99" s="191" t="s">
        <v>19</v>
      </c>
      <c r="BN99" s="191">
        <v>3</v>
      </c>
      <c r="BO99" s="191" t="s">
        <v>7557</v>
      </c>
      <c r="BP99" s="188" t="s">
        <v>7556</v>
      </c>
      <c r="BQ99" s="192">
        <v>44741</v>
      </c>
      <c r="BR99" s="190" t="s">
        <v>7570</v>
      </c>
      <c r="BS99" s="184" t="s">
        <v>14</v>
      </c>
      <c r="BT99" s="184" t="s">
        <v>14</v>
      </c>
      <c r="BU99" s="184" t="s">
        <v>14</v>
      </c>
      <c r="BV99" s="184" t="s">
        <v>14</v>
      </c>
      <c r="BW99" s="184" t="s">
        <v>6470</v>
      </c>
      <c r="BX99" s="184" t="s">
        <v>14</v>
      </c>
      <c r="BY99" s="181">
        <v>44741</v>
      </c>
      <c r="BZ99" s="191" t="s">
        <v>7571</v>
      </c>
      <c r="CA99" s="191" t="s">
        <v>14</v>
      </c>
      <c r="CB99" s="191" t="s">
        <v>14</v>
      </c>
      <c r="CC99" s="191" t="s">
        <v>14</v>
      </c>
      <c r="CD99" s="191" t="s">
        <v>14</v>
      </c>
      <c r="CE99" s="191" t="s">
        <v>6472</v>
      </c>
      <c r="CF99" s="191" t="s">
        <v>14</v>
      </c>
      <c r="CG99" s="192">
        <v>44741</v>
      </c>
      <c r="CH99" s="190" t="s">
        <v>9290</v>
      </c>
      <c r="CI99" s="191" t="e">
        <v>#N/A</v>
      </c>
      <c r="CJ99" s="191" t="e">
        <v>#N/A</v>
      </c>
      <c r="CK99" s="191" t="e">
        <v>#N/A</v>
      </c>
      <c r="CL99" s="191" t="e">
        <v>#N/A</v>
      </c>
      <c r="CM99" s="191" t="e">
        <v>#N/A</v>
      </c>
      <c r="CN99" s="191" t="e">
        <v>#N/A</v>
      </c>
      <c r="CO99" s="193" t="e">
        <v>#N/A</v>
      </c>
      <c r="CP99" s="191" t="s">
        <v>7572</v>
      </c>
      <c r="CQ99" s="184" t="s">
        <v>14</v>
      </c>
      <c r="CR99" s="184" t="s">
        <v>14</v>
      </c>
      <c r="CS99" s="184" t="s">
        <v>14</v>
      </c>
      <c r="CT99" s="184" t="s">
        <v>14</v>
      </c>
      <c r="CU99" s="184" t="s">
        <v>6474</v>
      </c>
      <c r="CV99" s="184" t="s">
        <v>14</v>
      </c>
      <c r="CW99" s="181">
        <v>44741</v>
      </c>
      <c r="CX99" s="191" t="s">
        <v>7560</v>
      </c>
      <c r="CY99" s="188">
        <v>94000</v>
      </c>
      <c r="CZ99" s="188" t="s">
        <v>2956</v>
      </c>
      <c r="DA99" s="188" t="s">
        <v>30</v>
      </c>
      <c r="DB99" s="188">
        <v>2</v>
      </c>
      <c r="DC99" s="188" t="s">
        <v>7531</v>
      </c>
      <c r="DD99" s="188" t="s">
        <v>2957</v>
      </c>
      <c r="DE99" s="194">
        <v>44741</v>
      </c>
      <c r="DF99" s="190" t="s">
        <v>7561</v>
      </c>
      <c r="DG99" s="180">
        <v>26000</v>
      </c>
      <c r="DH99" s="184" t="s">
        <v>7512</v>
      </c>
      <c r="DI99" s="184" t="s">
        <v>30</v>
      </c>
      <c r="DJ99" s="184">
        <v>2</v>
      </c>
      <c r="DK99" s="184" t="s">
        <v>6456</v>
      </c>
      <c r="DL99" s="184" t="s">
        <v>7543</v>
      </c>
      <c r="DM99" s="181">
        <v>44741</v>
      </c>
      <c r="DN99" s="191" t="s">
        <v>7562</v>
      </c>
      <c r="DO99" s="188">
        <v>2000</v>
      </c>
      <c r="DP99" s="191" t="s">
        <v>7512</v>
      </c>
      <c r="DQ99" s="191" t="s">
        <v>30</v>
      </c>
      <c r="DR99" s="191">
        <v>2</v>
      </c>
      <c r="DS99" s="191" t="s">
        <v>6458</v>
      </c>
      <c r="DT99" s="191" t="s">
        <v>7543</v>
      </c>
      <c r="DU99" s="192">
        <v>44741</v>
      </c>
      <c r="DV99" s="190" t="s">
        <v>7563</v>
      </c>
      <c r="DW99" s="180">
        <v>94000</v>
      </c>
      <c r="DX99" s="184" t="s">
        <v>2956</v>
      </c>
      <c r="DY99" s="184" t="s">
        <v>30</v>
      </c>
      <c r="DZ99" s="184">
        <v>2</v>
      </c>
      <c r="EA99" s="184" t="s">
        <v>7531</v>
      </c>
      <c r="EB99" s="184" t="s">
        <v>2957</v>
      </c>
      <c r="EC99" s="181">
        <v>44741</v>
      </c>
      <c r="ED99" s="191" t="s">
        <v>7564</v>
      </c>
      <c r="EE99" s="188">
        <v>0</v>
      </c>
      <c r="EF99" s="191" t="s">
        <v>14</v>
      </c>
      <c r="EG99" s="191" t="s">
        <v>14</v>
      </c>
      <c r="EH99" s="191" t="s">
        <v>14</v>
      </c>
      <c r="EI99" s="191" t="s">
        <v>6462</v>
      </c>
      <c r="EJ99" s="191" t="s">
        <v>14</v>
      </c>
      <c r="EK99" s="192">
        <v>44741</v>
      </c>
      <c r="EL99" s="190" t="s">
        <v>7565</v>
      </c>
      <c r="EM99" s="180">
        <v>0</v>
      </c>
      <c r="EN99" s="184" t="s">
        <v>14</v>
      </c>
      <c r="EO99" s="184" t="s">
        <v>14</v>
      </c>
      <c r="EP99" s="184" t="s">
        <v>14</v>
      </c>
      <c r="EQ99" s="184" t="s">
        <v>6499</v>
      </c>
      <c r="ER99" s="184" t="s">
        <v>14</v>
      </c>
      <c r="ES99" s="181">
        <v>44741</v>
      </c>
      <c r="ET99" s="191" t="s">
        <v>7559</v>
      </c>
      <c r="EU99" s="191">
        <v>50</v>
      </c>
      <c r="EV99" s="191" t="s">
        <v>7555</v>
      </c>
      <c r="EW99" s="191" t="s">
        <v>19</v>
      </c>
      <c r="EX99" s="191">
        <v>3</v>
      </c>
      <c r="EY99" s="191" t="s">
        <v>7557</v>
      </c>
      <c r="EZ99" s="191" t="s">
        <v>7556</v>
      </c>
      <c r="FA99" s="192">
        <v>44741</v>
      </c>
      <c r="FB99" s="190" t="s">
        <v>7566</v>
      </c>
      <c r="FC99" s="184">
        <v>2</v>
      </c>
      <c r="FD99" s="184" t="s">
        <v>2956</v>
      </c>
      <c r="FE99" s="184" t="s">
        <v>30</v>
      </c>
      <c r="FF99" s="184">
        <v>2</v>
      </c>
      <c r="FG99" s="184" t="s">
        <v>7535</v>
      </c>
      <c r="FH99" s="184" t="s">
        <v>2957</v>
      </c>
      <c r="FI99" s="181">
        <v>44741</v>
      </c>
      <c r="FJ99" s="190" t="s">
        <v>7567</v>
      </c>
      <c r="FK99" s="191" t="s">
        <v>14</v>
      </c>
      <c r="FL99" s="191" t="s">
        <v>14</v>
      </c>
      <c r="FM99" s="191" t="s">
        <v>14</v>
      </c>
      <c r="FN99" s="191" t="s">
        <v>14</v>
      </c>
      <c r="FO99" s="191" t="s">
        <v>6502</v>
      </c>
      <c r="FP99" s="188" t="s">
        <v>14</v>
      </c>
      <c r="FQ99" s="189">
        <v>44741</v>
      </c>
      <c r="FR99" s="190" t="s">
        <v>7568</v>
      </c>
      <c r="FS99" s="184" t="s">
        <v>14</v>
      </c>
      <c r="FT99" s="184" t="s">
        <v>14</v>
      </c>
      <c r="FU99" s="184" t="s">
        <v>14</v>
      </c>
      <c r="FV99" s="184" t="s">
        <v>14</v>
      </c>
      <c r="FW99" s="184" t="s">
        <v>5941</v>
      </c>
      <c r="FX99" s="184" t="s">
        <v>14</v>
      </c>
      <c r="FY99" s="181">
        <v>44741</v>
      </c>
      <c r="FZ99" s="191" t="s">
        <v>4192</v>
      </c>
      <c r="GA99" s="191">
        <v>0</v>
      </c>
      <c r="GB99" s="191" t="s">
        <v>3966</v>
      </c>
      <c r="GC99" s="191" t="s">
        <v>30</v>
      </c>
      <c r="GD99" s="191">
        <v>2</v>
      </c>
      <c r="GE99" s="191" t="s">
        <v>14</v>
      </c>
      <c r="GF99" s="191" t="s">
        <v>14</v>
      </c>
      <c r="GG99" s="192">
        <v>44678</v>
      </c>
      <c r="GH99" s="190" t="s">
        <v>4198</v>
      </c>
      <c r="GI99" s="184">
        <v>0</v>
      </c>
      <c r="GJ99" s="184" t="s">
        <v>3966</v>
      </c>
      <c r="GK99" s="184" t="s">
        <v>30</v>
      </c>
      <c r="GL99" s="184">
        <v>2</v>
      </c>
      <c r="GM99" s="184" t="s">
        <v>14</v>
      </c>
      <c r="GN99" s="184" t="s">
        <v>14</v>
      </c>
      <c r="GO99" s="181">
        <v>44678</v>
      </c>
      <c r="GP99" s="191" t="s">
        <v>4193</v>
      </c>
      <c r="GQ99" s="191">
        <v>0</v>
      </c>
      <c r="GR99" s="191" t="s">
        <v>3966</v>
      </c>
      <c r="GS99" s="191" t="s">
        <v>30</v>
      </c>
      <c r="GT99" s="191">
        <v>2</v>
      </c>
      <c r="GU99" s="191" t="s">
        <v>14</v>
      </c>
      <c r="GV99" s="191" t="s">
        <v>14</v>
      </c>
      <c r="GW99" s="192">
        <v>44678</v>
      </c>
      <c r="GX99" s="190" t="s">
        <v>4199</v>
      </c>
      <c r="GY99" s="184">
        <v>0</v>
      </c>
      <c r="GZ99" s="184" t="s">
        <v>3966</v>
      </c>
      <c r="HA99" s="184" t="s">
        <v>30</v>
      </c>
      <c r="HB99" s="184">
        <v>2</v>
      </c>
      <c r="HC99" s="184" t="s">
        <v>14</v>
      </c>
      <c r="HD99" s="184" t="s">
        <v>14</v>
      </c>
      <c r="HE99" s="181">
        <v>44678</v>
      </c>
      <c r="HF99" s="191" t="s">
        <v>4191</v>
      </c>
      <c r="HG99" s="191">
        <v>0</v>
      </c>
      <c r="HH99" s="191" t="s">
        <v>3966</v>
      </c>
      <c r="HI99" s="191" t="s">
        <v>30</v>
      </c>
      <c r="HJ99" s="191">
        <v>2</v>
      </c>
      <c r="HK99" s="191" t="s">
        <v>14</v>
      </c>
      <c r="HL99" s="191" t="s">
        <v>14</v>
      </c>
      <c r="HM99" s="192">
        <v>44678</v>
      </c>
      <c r="HN99" s="190" t="s">
        <v>4197</v>
      </c>
      <c r="HO99" s="184">
        <v>0</v>
      </c>
      <c r="HP99" s="184" t="s">
        <v>3966</v>
      </c>
      <c r="HQ99" s="184" t="s">
        <v>30</v>
      </c>
      <c r="HR99" s="184">
        <v>2</v>
      </c>
      <c r="HS99" s="184" t="s">
        <v>14</v>
      </c>
      <c r="HT99" s="184" t="s">
        <v>14</v>
      </c>
      <c r="HU99" s="181">
        <v>44678</v>
      </c>
      <c r="HV99" s="191" t="s">
        <v>4194</v>
      </c>
      <c r="HW99" s="191">
        <v>0</v>
      </c>
      <c r="HX99" s="191" t="s">
        <v>3966</v>
      </c>
      <c r="HY99" s="191" t="s">
        <v>30</v>
      </c>
      <c r="HZ99" s="191">
        <v>2</v>
      </c>
      <c r="IA99" s="191" t="s">
        <v>14</v>
      </c>
      <c r="IB99" s="191" t="s">
        <v>14</v>
      </c>
      <c r="IC99" s="192">
        <v>44678</v>
      </c>
      <c r="ID99" s="190" t="s">
        <v>4196</v>
      </c>
      <c r="IE99" s="184">
        <v>0</v>
      </c>
      <c r="IF99" s="184" t="s">
        <v>3966</v>
      </c>
      <c r="IG99" s="184" t="s">
        <v>30</v>
      </c>
      <c r="IH99" s="184">
        <v>2</v>
      </c>
      <c r="II99" s="184" t="s">
        <v>14</v>
      </c>
      <c r="IJ99" s="184" t="s">
        <v>14</v>
      </c>
      <c r="IK99" s="181">
        <v>44678</v>
      </c>
      <c r="IL99" s="191" t="s">
        <v>4195</v>
      </c>
      <c r="IM99" s="191">
        <v>0</v>
      </c>
      <c r="IN99" s="191" t="s">
        <v>3966</v>
      </c>
      <c r="IO99" s="191" t="s">
        <v>30</v>
      </c>
      <c r="IP99" s="191">
        <v>2</v>
      </c>
      <c r="IQ99" s="191" t="s">
        <v>14</v>
      </c>
      <c r="IR99" s="191" t="s">
        <v>14</v>
      </c>
      <c r="IS99" s="192">
        <v>44678</v>
      </c>
    </row>
    <row r="100" spans="1:253" s="285" customFormat="1" ht="13" customHeight="1" x14ac:dyDescent="0.25">
      <c r="A100" s="285" t="s">
        <v>532</v>
      </c>
      <c r="B100" s="285" t="s">
        <v>8646</v>
      </c>
      <c r="C100" s="285" t="s">
        <v>533</v>
      </c>
      <c r="D100" s="285" t="s">
        <v>534</v>
      </c>
      <c r="E100" s="285" t="s">
        <v>8264</v>
      </c>
      <c r="F100" s="285" t="s">
        <v>2484</v>
      </c>
      <c r="G100" s="179">
        <v>33000000</v>
      </c>
      <c r="H100" s="180" t="s">
        <v>2481</v>
      </c>
      <c r="I100" s="180" t="s">
        <v>61</v>
      </c>
      <c r="J100" s="180">
        <v>1</v>
      </c>
      <c r="K100" s="180" t="s">
        <v>2483</v>
      </c>
      <c r="L100" s="180" t="s">
        <v>2482</v>
      </c>
      <c r="M100" s="181">
        <v>44522</v>
      </c>
      <c r="N100" s="190" t="s">
        <v>2488</v>
      </c>
      <c r="O100" s="182">
        <v>205094</v>
      </c>
      <c r="P100" s="182" t="s">
        <v>2485</v>
      </c>
      <c r="Q100" s="182" t="s">
        <v>61</v>
      </c>
      <c r="R100" s="182">
        <v>1</v>
      </c>
      <c r="S100" s="182" t="s">
        <v>2487</v>
      </c>
      <c r="T100" s="182" t="s">
        <v>2486</v>
      </c>
      <c r="U100" s="183">
        <v>44522</v>
      </c>
      <c r="V100" s="190" t="s">
        <v>2971</v>
      </c>
      <c r="W100" s="180">
        <v>10669000</v>
      </c>
      <c r="X100" s="180" t="s">
        <v>2948</v>
      </c>
      <c r="Y100" s="180" t="s">
        <v>30</v>
      </c>
      <c r="Z100" s="180">
        <v>2</v>
      </c>
      <c r="AA100" s="180" t="s">
        <v>2970</v>
      </c>
      <c r="AB100" s="180" t="s">
        <v>2969</v>
      </c>
      <c r="AC100" s="181">
        <v>44609</v>
      </c>
      <c r="AD100" s="190" t="s">
        <v>2975</v>
      </c>
      <c r="AE100" s="188">
        <v>2063000</v>
      </c>
      <c r="AF100" s="188" t="s">
        <v>2972</v>
      </c>
      <c r="AG100" s="188" t="s">
        <v>30</v>
      </c>
      <c r="AH100" s="188">
        <v>2</v>
      </c>
      <c r="AI100" s="188" t="s">
        <v>2974</v>
      </c>
      <c r="AJ100" s="188" t="s">
        <v>2973</v>
      </c>
      <c r="AK100" s="189">
        <v>44609</v>
      </c>
      <c r="AL100" s="190" t="s">
        <v>2492</v>
      </c>
      <c r="AM100" s="180">
        <v>1050000</v>
      </c>
      <c r="AN100" s="180" t="s">
        <v>2489</v>
      </c>
      <c r="AO100" s="180" t="s">
        <v>30</v>
      </c>
      <c r="AP100" s="180">
        <v>2</v>
      </c>
      <c r="AQ100" s="180" t="s">
        <v>2491</v>
      </c>
      <c r="AR100" s="180" t="s">
        <v>2490</v>
      </c>
      <c r="AS100" s="181">
        <v>44522</v>
      </c>
      <c r="AT100" s="191" t="s">
        <v>2494</v>
      </c>
      <c r="AU100" s="188" t="s">
        <v>14</v>
      </c>
      <c r="AV100" s="188" t="s">
        <v>1813</v>
      </c>
      <c r="AW100" s="188" t="s">
        <v>14</v>
      </c>
      <c r="AX100" s="188" t="s">
        <v>14</v>
      </c>
      <c r="AY100" s="188" t="s">
        <v>15</v>
      </c>
      <c r="AZ100" s="188" t="s">
        <v>14</v>
      </c>
      <c r="BA100" s="189">
        <v>44522</v>
      </c>
      <c r="BB100" s="190" t="s">
        <v>2493</v>
      </c>
      <c r="BC100" s="180" t="s">
        <v>14</v>
      </c>
      <c r="BD100" s="180" t="s">
        <v>1813</v>
      </c>
      <c r="BE100" s="180" t="s">
        <v>14</v>
      </c>
      <c r="BF100" s="180" t="s">
        <v>14</v>
      </c>
      <c r="BG100" s="180" t="s">
        <v>15</v>
      </c>
      <c r="BH100" s="180" t="s">
        <v>14</v>
      </c>
      <c r="BI100" s="181">
        <v>44522</v>
      </c>
      <c r="BJ100" s="191" t="s">
        <v>2495</v>
      </c>
      <c r="BK100" s="191" t="s">
        <v>14</v>
      </c>
      <c r="BL100" s="191" t="s">
        <v>1813</v>
      </c>
      <c r="BM100" s="191" t="s">
        <v>14</v>
      </c>
      <c r="BN100" s="191" t="s">
        <v>14</v>
      </c>
      <c r="BO100" s="191" t="s">
        <v>15</v>
      </c>
      <c r="BP100" s="188" t="s">
        <v>14</v>
      </c>
      <c r="BQ100" s="192">
        <v>44522</v>
      </c>
      <c r="BR100" s="190" t="s">
        <v>535</v>
      </c>
      <c r="BS100" s="184">
        <v>0</v>
      </c>
      <c r="BT100" s="184">
        <v>0</v>
      </c>
      <c r="BU100" s="184" t="s">
        <v>30</v>
      </c>
      <c r="BV100" s="184">
        <v>2</v>
      </c>
      <c r="BW100" s="184">
        <v>0</v>
      </c>
      <c r="BX100" s="184">
        <v>0</v>
      </c>
      <c r="BY100" s="181">
        <v>43511</v>
      </c>
      <c r="BZ100" s="191" t="s">
        <v>536</v>
      </c>
      <c r="CA100" s="191">
        <v>0</v>
      </c>
      <c r="CB100" s="191">
        <v>0</v>
      </c>
      <c r="CC100" s="191" t="s">
        <v>30</v>
      </c>
      <c r="CD100" s="191">
        <v>2</v>
      </c>
      <c r="CE100" s="191">
        <v>0</v>
      </c>
      <c r="CF100" s="191">
        <v>0</v>
      </c>
      <c r="CG100" s="192">
        <v>43511</v>
      </c>
      <c r="CH100" s="190" t="s">
        <v>9291</v>
      </c>
      <c r="CI100" s="191" t="e">
        <v>#N/A</v>
      </c>
      <c r="CJ100" s="191" t="e">
        <v>#N/A</v>
      </c>
      <c r="CK100" s="191" t="e">
        <v>#N/A</v>
      </c>
      <c r="CL100" s="191" t="e">
        <v>#N/A</v>
      </c>
      <c r="CM100" s="191" t="e">
        <v>#N/A</v>
      </c>
      <c r="CN100" s="191" t="e">
        <v>#N/A</v>
      </c>
      <c r="CO100" s="193" t="e">
        <v>#N/A</v>
      </c>
      <c r="CP100" s="191" t="s">
        <v>538</v>
      </c>
      <c r="CQ100" s="184" t="s">
        <v>14</v>
      </c>
      <c r="CR100" s="184">
        <v>0</v>
      </c>
      <c r="CS100" s="184" t="s">
        <v>30</v>
      </c>
      <c r="CT100" s="184">
        <v>2</v>
      </c>
      <c r="CU100" s="184" t="s">
        <v>537</v>
      </c>
      <c r="CV100" s="184">
        <v>0</v>
      </c>
      <c r="CW100" s="181">
        <v>43511</v>
      </c>
      <c r="CX100" s="191" t="s">
        <v>2976</v>
      </c>
      <c r="CY100" s="188">
        <v>1695000</v>
      </c>
      <c r="CZ100" s="188" t="s">
        <v>2961</v>
      </c>
      <c r="DA100" s="188" t="s">
        <v>30</v>
      </c>
      <c r="DB100" s="188">
        <v>2</v>
      </c>
      <c r="DC100" s="188" t="s">
        <v>2964</v>
      </c>
      <c r="DD100" s="188" t="s">
        <v>2957</v>
      </c>
      <c r="DE100" s="194">
        <v>44609</v>
      </c>
      <c r="DF100" s="190" t="s">
        <v>2977</v>
      </c>
      <c r="DG100" s="180">
        <v>8606000</v>
      </c>
      <c r="DH100" s="184" t="s">
        <v>2961</v>
      </c>
      <c r="DI100" s="184" t="s">
        <v>19</v>
      </c>
      <c r="DJ100" s="184">
        <v>3</v>
      </c>
      <c r="DK100" s="184" t="s">
        <v>2959</v>
      </c>
      <c r="DL100" s="184" t="s">
        <v>2957</v>
      </c>
      <c r="DM100" s="181">
        <v>44609</v>
      </c>
      <c r="DN100" s="191" t="s">
        <v>2978</v>
      </c>
      <c r="DO100" s="188">
        <v>368000</v>
      </c>
      <c r="DP100" s="191" t="s">
        <v>2961</v>
      </c>
      <c r="DQ100" s="191" t="s">
        <v>19</v>
      </c>
      <c r="DR100" s="191">
        <v>3</v>
      </c>
      <c r="DS100" s="191" t="s">
        <v>2962</v>
      </c>
      <c r="DT100" s="191" t="s">
        <v>2957</v>
      </c>
      <c r="DU100" s="192">
        <v>44609</v>
      </c>
      <c r="DV100" s="190" t="s">
        <v>2979</v>
      </c>
      <c r="DW100" s="180">
        <v>1695000</v>
      </c>
      <c r="DX100" s="184" t="s">
        <v>2961</v>
      </c>
      <c r="DY100" s="184" t="s">
        <v>30</v>
      </c>
      <c r="DZ100" s="184">
        <v>2</v>
      </c>
      <c r="EA100" s="184" t="s">
        <v>2964</v>
      </c>
      <c r="EB100" s="184" t="s">
        <v>2957</v>
      </c>
      <c r="EC100" s="181">
        <v>44609</v>
      </c>
      <c r="ED100" s="191" t="s">
        <v>2980</v>
      </c>
      <c r="EE100" s="188">
        <v>0</v>
      </c>
      <c r="EF100" s="191" t="s">
        <v>14</v>
      </c>
      <c r="EG100" s="191" t="s">
        <v>19</v>
      </c>
      <c r="EH100" s="191">
        <v>3</v>
      </c>
      <c r="EI100" s="191" t="s">
        <v>2966</v>
      </c>
      <c r="EJ100" s="191" t="s">
        <v>14</v>
      </c>
      <c r="EK100" s="192">
        <v>44609</v>
      </c>
      <c r="EL100" s="190" t="s">
        <v>2981</v>
      </c>
      <c r="EM100" s="180">
        <v>0</v>
      </c>
      <c r="EN100" s="184" t="s">
        <v>1813</v>
      </c>
      <c r="EO100" s="184" t="s">
        <v>19</v>
      </c>
      <c r="EP100" s="184">
        <v>3</v>
      </c>
      <c r="EQ100" s="184" t="s">
        <v>2966</v>
      </c>
      <c r="ER100" s="184" t="s">
        <v>14</v>
      </c>
      <c r="ES100" s="181">
        <v>44609</v>
      </c>
      <c r="ET100" s="191" t="s">
        <v>2496</v>
      </c>
      <c r="EU100" s="191" t="s">
        <v>14</v>
      </c>
      <c r="EV100" s="191" t="s">
        <v>14</v>
      </c>
      <c r="EW100" s="191" t="s">
        <v>14</v>
      </c>
      <c r="EX100" s="191" t="s">
        <v>14</v>
      </c>
      <c r="EY100" s="191" t="s">
        <v>15</v>
      </c>
      <c r="EZ100" s="191" t="s">
        <v>14</v>
      </c>
      <c r="FA100" s="192">
        <v>44522</v>
      </c>
      <c r="FB100" s="190" t="s">
        <v>2498</v>
      </c>
      <c r="FC100" s="184">
        <v>2</v>
      </c>
      <c r="FD100" s="184">
        <v>0</v>
      </c>
      <c r="FE100" s="184" t="s">
        <v>30</v>
      </c>
      <c r="FF100" s="184">
        <v>2</v>
      </c>
      <c r="FG100" s="184" t="s">
        <v>2497</v>
      </c>
      <c r="FH100" s="184">
        <v>0</v>
      </c>
      <c r="FI100" s="181">
        <v>44522</v>
      </c>
      <c r="FJ100" s="190" t="s">
        <v>2499</v>
      </c>
      <c r="FK100" s="191" t="s">
        <v>14</v>
      </c>
      <c r="FL100" s="191" t="s">
        <v>1813</v>
      </c>
      <c r="FM100" s="191" t="s">
        <v>14</v>
      </c>
      <c r="FN100" s="191" t="s">
        <v>14</v>
      </c>
      <c r="FO100" s="191" t="s">
        <v>15</v>
      </c>
      <c r="FP100" s="188" t="s">
        <v>14</v>
      </c>
      <c r="FQ100" s="189">
        <v>44522</v>
      </c>
      <c r="FR100" s="190" t="s">
        <v>2500</v>
      </c>
      <c r="FS100" s="184" t="s">
        <v>14</v>
      </c>
      <c r="FT100" s="184" t="s">
        <v>14</v>
      </c>
      <c r="FU100" s="184" t="s">
        <v>14</v>
      </c>
      <c r="FV100" s="184" t="s">
        <v>14</v>
      </c>
      <c r="FW100" s="184" t="s">
        <v>15</v>
      </c>
      <c r="FX100" s="184" t="s">
        <v>14</v>
      </c>
      <c r="FY100" s="181">
        <v>44522</v>
      </c>
      <c r="FZ100" s="191" t="s">
        <v>4283</v>
      </c>
      <c r="GA100" s="191">
        <v>0</v>
      </c>
      <c r="GB100" s="191" t="s">
        <v>3966</v>
      </c>
      <c r="GC100" s="191" t="s">
        <v>30</v>
      </c>
      <c r="GD100" s="191">
        <v>2</v>
      </c>
      <c r="GE100" s="191" t="s">
        <v>14</v>
      </c>
      <c r="GF100" s="191" t="s">
        <v>14</v>
      </c>
      <c r="GG100" s="192">
        <v>44683</v>
      </c>
      <c r="GH100" s="190" t="s">
        <v>4289</v>
      </c>
      <c r="GI100" s="184">
        <v>0</v>
      </c>
      <c r="GJ100" s="184" t="s">
        <v>3966</v>
      </c>
      <c r="GK100" s="184" t="s">
        <v>30</v>
      </c>
      <c r="GL100" s="184">
        <v>2</v>
      </c>
      <c r="GM100" s="184" t="s">
        <v>14</v>
      </c>
      <c r="GN100" s="184" t="s">
        <v>14</v>
      </c>
      <c r="GO100" s="181">
        <v>44683</v>
      </c>
      <c r="GP100" s="191" t="s">
        <v>4284</v>
      </c>
      <c r="GQ100" s="191">
        <v>0</v>
      </c>
      <c r="GR100" s="191" t="s">
        <v>3966</v>
      </c>
      <c r="GS100" s="191" t="s">
        <v>30</v>
      </c>
      <c r="GT100" s="191">
        <v>2</v>
      </c>
      <c r="GU100" s="191" t="s">
        <v>14</v>
      </c>
      <c r="GV100" s="191" t="s">
        <v>14</v>
      </c>
      <c r="GW100" s="192">
        <v>44683</v>
      </c>
      <c r="GX100" s="190" t="s">
        <v>4290</v>
      </c>
      <c r="GY100" s="184">
        <v>0</v>
      </c>
      <c r="GZ100" s="184" t="s">
        <v>3966</v>
      </c>
      <c r="HA100" s="184" t="s">
        <v>30</v>
      </c>
      <c r="HB100" s="184">
        <v>2</v>
      </c>
      <c r="HC100" s="184" t="s">
        <v>14</v>
      </c>
      <c r="HD100" s="184" t="s">
        <v>14</v>
      </c>
      <c r="HE100" s="181">
        <v>44683</v>
      </c>
      <c r="HF100" s="191" t="s">
        <v>4282</v>
      </c>
      <c r="HG100" s="191">
        <v>0</v>
      </c>
      <c r="HH100" s="191" t="s">
        <v>3966</v>
      </c>
      <c r="HI100" s="191" t="s">
        <v>30</v>
      </c>
      <c r="HJ100" s="191">
        <v>2</v>
      </c>
      <c r="HK100" s="191" t="s">
        <v>14</v>
      </c>
      <c r="HL100" s="191" t="s">
        <v>14</v>
      </c>
      <c r="HM100" s="192">
        <v>44683</v>
      </c>
      <c r="HN100" s="190" t="s">
        <v>4288</v>
      </c>
      <c r="HO100" s="184">
        <v>0</v>
      </c>
      <c r="HP100" s="184" t="s">
        <v>3966</v>
      </c>
      <c r="HQ100" s="184" t="s">
        <v>30</v>
      </c>
      <c r="HR100" s="184">
        <v>2</v>
      </c>
      <c r="HS100" s="184" t="s">
        <v>14</v>
      </c>
      <c r="HT100" s="184" t="s">
        <v>14</v>
      </c>
      <c r="HU100" s="181">
        <v>44683</v>
      </c>
      <c r="HV100" s="191" t="s">
        <v>4285</v>
      </c>
      <c r="HW100" s="191">
        <v>0</v>
      </c>
      <c r="HX100" s="191" t="s">
        <v>3966</v>
      </c>
      <c r="HY100" s="191" t="s">
        <v>30</v>
      </c>
      <c r="HZ100" s="191">
        <v>2</v>
      </c>
      <c r="IA100" s="191" t="s">
        <v>14</v>
      </c>
      <c r="IB100" s="191" t="s">
        <v>14</v>
      </c>
      <c r="IC100" s="192">
        <v>44683</v>
      </c>
      <c r="ID100" s="190" t="s">
        <v>4287</v>
      </c>
      <c r="IE100" s="184">
        <v>1</v>
      </c>
      <c r="IF100" s="184" t="s">
        <v>3966</v>
      </c>
      <c r="IG100" s="184" t="s">
        <v>30</v>
      </c>
      <c r="IH100" s="184">
        <v>2</v>
      </c>
      <c r="II100" s="184" t="s">
        <v>14</v>
      </c>
      <c r="IJ100" s="184" t="s">
        <v>14</v>
      </c>
      <c r="IK100" s="181">
        <v>44683</v>
      </c>
      <c r="IL100" s="191" t="s">
        <v>4286</v>
      </c>
      <c r="IM100" s="191">
        <v>0</v>
      </c>
      <c r="IN100" s="191" t="s">
        <v>3966</v>
      </c>
      <c r="IO100" s="191" t="s">
        <v>30</v>
      </c>
      <c r="IP100" s="191">
        <v>2</v>
      </c>
      <c r="IQ100" s="191" t="s">
        <v>14</v>
      </c>
      <c r="IR100" s="191" t="s">
        <v>14</v>
      </c>
      <c r="IS100" s="192">
        <v>44683</v>
      </c>
    </row>
    <row r="101" spans="1:253" s="285" customFormat="1" ht="13" customHeight="1" x14ac:dyDescent="0.25">
      <c r="A101" s="285" t="s">
        <v>2507</v>
      </c>
      <c r="B101" s="285" t="s">
        <v>8639</v>
      </c>
      <c r="C101" s="285" t="s">
        <v>2508</v>
      </c>
      <c r="D101" s="285" t="s">
        <v>834</v>
      </c>
      <c r="E101" s="285" t="s">
        <v>8265</v>
      </c>
      <c r="F101" s="285" t="s">
        <v>2509</v>
      </c>
      <c r="G101" s="179">
        <v>109033000</v>
      </c>
      <c r="H101" s="180" t="s">
        <v>2278</v>
      </c>
      <c r="I101" s="180" t="s">
        <v>61</v>
      </c>
      <c r="J101" s="180">
        <v>1</v>
      </c>
      <c r="K101" s="180" t="s">
        <v>2280</v>
      </c>
      <c r="L101" s="180" t="s">
        <v>2279</v>
      </c>
      <c r="M101" s="181">
        <v>44549</v>
      </c>
      <c r="N101" s="190" t="s">
        <v>2716</v>
      </c>
      <c r="O101" s="182">
        <v>232534.48</v>
      </c>
      <c r="P101" s="182" t="s">
        <v>2712</v>
      </c>
      <c r="Q101" s="182" t="s">
        <v>30</v>
      </c>
      <c r="R101" s="182">
        <v>2</v>
      </c>
      <c r="S101" s="182" t="s">
        <v>2715</v>
      </c>
      <c r="T101" s="182" t="s">
        <v>1214</v>
      </c>
      <c r="U101" s="183">
        <v>44584</v>
      </c>
      <c r="V101" s="190" t="s">
        <v>2511</v>
      </c>
      <c r="W101" s="180">
        <v>44915000</v>
      </c>
      <c r="X101" s="180" t="s">
        <v>2278</v>
      </c>
      <c r="Y101" s="180" t="s">
        <v>30</v>
      </c>
      <c r="Z101" s="180">
        <v>2</v>
      </c>
      <c r="AA101" s="180" t="s">
        <v>2282</v>
      </c>
      <c r="AB101" s="180" t="s">
        <v>2510</v>
      </c>
      <c r="AC101" s="181">
        <v>44549</v>
      </c>
      <c r="AD101" s="190" t="s">
        <v>6667</v>
      </c>
      <c r="AE101" s="188">
        <v>12126000</v>
      </c>
      <c r="AF101" s="188" t="s">
        <v>6664</v>
      </c>
      <c r="AG101" s="188" t="s">
        <v>30</v>
      </c>
      <c r="AH101" s="188">
        <v>2</v>
      </c>
      <c r="AI101" s="188" t="s">
        <v>6666</v>
      </c>
      <c r="AJ101" s="188" t="s">
        <v>6665</v>
      </c>
      <c r="AK101" s="189">
        <v>44739</v>
      </c>
      <c r="AL101" s="190" t="s">
        <v>6669</v>
      </c>
      <c r="AM101" s="180">
        <v>114000</v>
      </c>
      <c r="AN101" s="180" t="s">
        <v>6664</v>
      </c>
      <c r="AO101" s="180" t="s">
        <v>30</v>
      </c>
      <c r="AP101" s="180">
        <v>2</v>
      </c>
      <c r="AQ101" s="180" t="s">
        <v>6668</v>
      </c>
      <c r="AR101" s="180" t="s">
        <v>6665</v>
      </c>
      <c r="AS101" s="181">
        <v>44739</v>
      </c>
      <c r="AT101" s="191" t="s">
        <v>2721</v>
      </c>
      <c r="AU101" s="188">
        <v>1147</v>
      </c>
      <c r="AV101" s="188" t="s">
        <v>2717</v>
      </c>
      <c r="AW101" s="188" t="s">
        <v>30</v>
      </c>
      <c r="AX101" s="188">
        <v>2</v>
      </c>
      <c r="AY101" s="188" t="s">
        <v>2719</v>
      </c>
      <c r="AZ101" s="188" t="s">
        <v>2718</v>
      </c>
      <c r="BA101" s="189">
        <v>44584</v>
      </c>
      <c r="BB101" s="190" t="s">
        <v>2512</v>
      </c>
      <c r="BC101" s="180" t="s">
        <v>14</v>
      </c>
      <c r="BD101" s="180" t="s">
        <v>14</v>
      </c>
      <c r="BE101" s="180" t="s">
        <v>14</v>
      </c>
      <c r="BF101" s="180" t="s">
        <v>14</v>
      </c>
      <c r="BG101" s="180" t="s">
        <v>14</v>
      </c>
      <c r="BH101" s="180" t="s">
        <v>14</v>
      </c>
      <c r="BI101" s="181">
        <v>44549</v>
      </c>
      <c r="BJ101" s="191" t="s">
        <v>6673</v>
      </c>
      <c r="BK101" s="191">
        <v>595</v>
      </c>
      <c r="BL101" s="191" t="s">
        <v>6670</v>
      </c>
      <c r="BM101" s="191" t="s">
        <v>30</v>
      </c>
      <c r="BN101" s="191">
        <v>2</v>
      </c>
      <c r="BO101" s="191" t="s">
        <v>6672</v>
      </c>
      <c r="BP101" s="188" t="s">
        <v>6671</v>
      </c>
      <c r="BQ101" s="192">
        <v>44739</v>
      </c>
      <c r="BR101" s="190" t="s">
        <v>6693</v>
      </c>
      <c r="BS101" s="184">
        <v>1708860</v>
      </c>
      <c r="BT101" s="184" t="s">
        <v>6690</v>
      </c>
      <c r="BU101" s="184" t="s">
        <v>30</v>
      </c>
      <c r="BV101" s="184">
        <v>2</v>
      </c>
      <c r="BW101" s="184" t="s">
        <v>6692</v>
      </c>
      <c r="BX101" s="184" t="s">
        <v>6691</v>
      </c>
      <c r="BY101" s="181">
        <v>44739</v>
      </c>
      <c r="BZ101" s="191" t="s">
        <v>6695</v>
      </c>
      <c r="CA101" s="191">
        <v>404685</v>
      </c>
      <c r="CB101" s="191" t="s">
        <v>6690</v>
      </c>
      <c r="CC101" s="191" t="s">
        <v>30</v>
      </c>
      <c r="CD101" s="191">
        <v>2</v>
      </c>
      <c r="CE101" s="191" t="s">
        <v>6694</v>
      </c>
      <c r="CF101" s="191" t="s">
        <v>6691</v>
      </c>
      <c r="CG101" s="192">
        <v>44739</v>
      </c>
      <c r="CH101" s="190" t="s">
        <v>9292</v>
      </c>
      <c r="CI101" s="191" t="e">
        <v>#N/A</v>
      </c>
      <c r="CJ101" s="191" t="e">
        <v>#N/A</v>
      </c>
      <c r="CK101" s="191" t="e">
        <v>#N/A</v>
      </c>
      <c r="CL101" s="191" t="e">
        <v>#N/A</v>
      </c>
      <c r="CM101" s="191" t="e">
        <v>#N/A</v>
      </c>
      <c r="CN101" s="191" t="e">
        <v>#N/A</v>
      </c>
      <c r="CO101" s="193" t="e">
        <v>#N/A</v>
      </c>
      <c r="CP101" s="191" t="s">
        <v>2516</v>
      </c>
      <c r="CQ101" s="184">
        <v>66000000000</v>
      </c>
      <c r="CR101" s="184" t="s">
        <v>2513</v>
      </c>
      <c r="CS101" s="184" t="s">
        <v>19</v>
      </c>
      <c r="CT101" s="184">
        <v>3</v>
      </c>
      <c r="CU101" s="184" t="s">
        <v>2515</v>
      </c>
      <c r="CV101" s="184" t="s">
        <v>2514</v>
      </c>
      <c r="CW101" s="181">
        <v>44549</v>
      </c>
      <c r="CX101" s="191" t="s">
        <v>6679</v>
      </c>
      <c r="CY101" s="188">
        <v>2511000</v>
      </c>
      <c r="CZ101" s="188" t="s">
        <v>6677</v>
      </c>
      <c r="DA101" s="188" t="s">
        <v>19</v>
      </c>
      <c r="DB101" s="188">
        <v>3</v>
      </c>
      <c r="DC101" s="188" t="s">
        <v>6688</v>
      </c>
      <c r="DD101" s="188" t="s">
        <v>6678</v>
      </c>
      <c r="DE101" s="194">
        <v>44739</v>
      </c>
      <c r="DF101" s="190" t="s">
        <v>6683</v>
      </c>
      <c r="DG101" s="180">
        <v>32788000</v>
      </c>
      <c r="DH101" s="184" t="s">
        <v>6680</v>
      </c>
      <c r="DI101" s="184" t="s">
        <v>19</v>
      </c>
      <c r="DJ101" s="184">
        <v>3</v>
      </c>
      <c r="DK101" s="184" t="s">
        <v>6682</v>
      </c>
      <c r="DL101" s="184" t="s">
        <v>6681</v>
      </c>
      <c r="DM101" s="181">
        <v>44739</v>
      </c>
      <c r="DN101" s="191" t="s">
        <v>6687</v>
      </c>
      <c r="DO101" s="188">
        <v>9615000</v>
      </c>
      <c r="DP101" s="191" t="s">
        <v>6684</v>
      </c>
      <c r="DQ101" s="191" t="s">
        <v>19</v>
      </c>
      <c r="DR101" s="191">
        <v>3</v>
      </c>
      <c r="DS101" s="191" t="s">
        <v>6686</v>
      </c>
      <c r="DT101" s="191" t="s">
        <v>6685</v>
      </c>
      <c r="DU101" s="192">
        <v>44739</v>
      </c>
      <c r="DV101" s="190" t="s">
        <v>6689</v>
      </c>
      <c r="DW101" s="180">
        <v>2511000</v>
      </c>
      <c r="DX101" s="184" t="s">
        <v>6677</v>
      </c>
      <c r="DY101" s="184" t="s">
        <v>19</v>
      </c>
      <c r="DZ101" s="184">
        <v>3</v>
      </c>
      <c r="EA101" s="184" t="s">
        <v>6688</v>
      </c>
      <c r="EB101" s="184" t="s">
        <v>6678</v>
      </c>
      <c r="EC101" s="181">
        <v>44739</v>
      </c>
      <c r="ED101" s="191" t="s">
        <v>2517</v>
      </c>
      <c r="EE101" s="188">
        <v>0</v>
      </c>
      <c r="EF101" s="191" t="s">
        <v>14</v>
      </c>
      <c r="EG101" s="191" t="s">
        <v>14</v>
      </c>
      <c r="EH101" s="191" t="s">
        <v>14</v>
      </c>
      <c r="EI101" s="191" t="s">
        <v>14</v>
      </c>
      <c r="EJ101" s="191" t="s">
        <v>14</v>
      </c>
      <c r="EK101" s="192">
        <v>44549</v>
      </c>
      <c r="EL101" s="190" t="s">
        <v>2518</v>
      </c>
      <c r="EM101" s="180">
        <v>0</v>
      </c>
      <c r="EN101" s="184" t="s">
        <v>14</v>
      </c>
      <c r="EO101" s="184" t="s">
        <v>14</v>
      </c>
      <c r="EP101" s="184" t="s">
        <v>14</v>
      </c>
      <c r="EQ101" s="184" t="s">
        <v>14</v>
      </c>
      <c r="ER101" s="184" t="s">
        <v>14</v>
      </c>
      <c r="ES101" s="181">
        <v>44549</v>
      </c>
      <c r="ET101" s="191" t="s">
        <v>6676</v>
      </c>
      <c r="EU101" s="191">
        <v>595</v>
      </c>
      <c r="EV101" s="191" t="s">
        <v>6674</v>
      </c>
      <c r="EW101" s="191" t="s">
        <v>30</v>
      </c>
      <c r="EX101" s="191">
        <v>2</v>
      </c>
      <c r="EY101" s="191" t="s">
        <v>6672</v>
      </c>
      <c r="EZ101" s="191" t="s">
        <v>6675</v>
      </c>
      <c r="FA101" s="192">
        <v>44739</v>
      </c>
      <c r="FB101" s="190" t="s">
        <v>2520</v>
      </c>
      <c r="FC101" s="184">
        <v>4</v>
      </c>
      <c r="FD101" s="184" t="s">
        <v>14</v>
      </c>
      <c r="FE101" s="184" t="s">
        <v>14</v>
      </c>
      <c r="FF101" s="184" t="s">
        <v>14</v>
      </c>
      <c r="FG101" s="184" t="s">
        <v>2519</v>
      </c>
      <c r="FH101" s="184" t="s">
        <v>14</v>
      </c>
      <c r="FI101" s="181">
        <v>44549</v>
      </c>
      <c r="FJ101" s="190" t="s">
        <v>9293</v>
      </c>
      <c r="FK101" s="191" t="e">
        <v>#N/A</v>
      </c>
      <c r="FL101" s="191" t="e">
        <v>#N/A</v>
      </c>
      <c r="FM101" s="191" t="e">
        <v>#N/A</v>
      </c>
      <c r="FN101" s="191" t="e">
        <v>#N/A</v>
      </c>
      <c r="FO101" s="191" t="e">
        <v>#N/A</v>
      </c>
      <c r="FP101" s="188" t="e">
        <v>#N/A</v>
      </c>
      <c r="FQ101" s="189" t="e">
        <v>#N/A</v>
      </c>
      <c r="FR101" s="190" t="s">
        <v>9294</v>
      </c>
      <c r="FS101" s="184" t="e">
        <v>#N/A</v>
      </c>
      <c r="FT101" s="184" t="e">
        <v>#N/A</v>
      </c>
      <c r="FU101" s="184" t="e">
        <v>#N/A</v>
      </c>
      <c r="FV101" s="184" t="e">
        <v>#N/A</v>
      </c>
      <c r="FW101" s="184" t="e">
        <v>#N/A</v>
      </c>
      <c r="FX101" s="184" t="e">
        <v>#N/A</v>
      </c>
      <c r="FY101" s="181" t="e">
        <v>#N/A</v>
      </c>
      <c r="FZ101" s="191" t="s">
        <v>5493</v>
      </c>
      <c r="GA101" s="191">
        <v>0</v>
      </c>
      <c r="GB101" s="191" t="s">
        <v>3966</v>
      </c>
      <c r="GC101" s="191" t="s">
        <v>30</v>
      </c>
      <c r="GD101" s="191">
        <v>2</v>
      </c>
      <c r="GE101" s="191" t="s">
        <v>14</v>
      </c>
      <c r="GF101" s="191" t="s">
        <v>14</v>
      </c>
      <c r="GG101" s="192">
        <v>44697</v>
      </c>
      <c r="GH101" s="190" t="s">
        <v>5499</v>
      </c>
      <c r="GI101" s="184">
        <v>0</v>
      </c>
      <c r="GJ101" s="184" t="s">
        <v>3966</v>
      </c>
      <c r="GK101" s="184" t="s">
        <v>30</v>
      </c>
      <c r="GL101" s="184">
        <v>2</v>
      </c>
      <c r="GM101" s="184" t="s">
        <v>14</v>
      </c>
      <c r="GN101" s="184" t="s">
        <v>14</v>
      </c>
      <c r="GO101" s="181">
        <v>44697</v>
      </c>
      <c r="GP101" s="191" t="s">
        <v>5494</v>
      </c>
      <c r="GQ101" s="191">
        <v>0</v>
      </c>
      <c r="GR101" s="191" t="s">
        <v>3966</v>
      </c>
      <c r="GS101" s="191" t="s">
        <v>30</v>
      </c>
      <c r="GT101" s="191">
        <v>2</v>
      </c>
      <c r="GU101" s="191" t="s">
        <v>14</v>
      </c>
      <c r="GV101" s="191" t="s">
        <v>14</v>
      </c>
      <c r="GW101" s="192">
        <v>44697</v>
      </c>
      <c r="GX101" s="190" t="s">
        <v>5500</v>
      </c>
      <c r="GY101" s="184">
        <v>0</v>
      </c>
      <c r="GZ101" s="184" t="s">
        <v>3966</v>
      </c>
      <c r="HA101" s="184" t="s">
        <v>30</v>
      </c>
      <c r="HB101" s="184">
        <v>2</v>
      </c>
      <c r="HC101" s="184" t="s">
        <v>14</v>
      </c>
      <c r="HD101" s="184" t="s">
        <v>14</v>
      </c>
      <c r="HE101" s="181">
        <v>44697</v>
      </c>
      <c r="HF101" s="191" t="s">
        <v>5492</v>
      </c>
      <c r="HG101" s="191">
        <v>0</v>
      </c>
      <c r="HH101" s="191" t="s">
        <v>3966</v>
      </c>
      <c r="HI101" s="191" t="s">
        <v>30</v>
      </c>
      <c r="HJ101" s="191">
        <v>2</v>
      </c>
      <c r="HK101" s="191" t="s">
        <v>14</v>
      </c>
      <c r="HL101" s="191" t="s">
        <v>14</v>
      </c>
      <c r="HM101" s="192">
        <v>44697</v>
      </c>
      <c r="HN101" s="190" t="s">
        <v>5498</v>
      </c>
      <c r="HO101" s="184">
        <v>0</v>
      </c>
      <c r="HP101" s="184" t="s">
        <v>3966</v>
      </c>
      <c r="HQ101" s="184" t="s">
        <v>30</v>
      </c>
      <c r="HR101" s="184">
        <v>2</v>
      </c>
      <c r="HS101" s="184" t="s">
        <v>14</v>
      </c>
      <c r="HT101" s="184" t="s">
        <v>14</v>
      </c>
      <c r="HU101" s="181">
        <v>44697</v>
      </c>
      <c r="HV101" s="191" t="s">
        <v>5495</v>
      </c>
      <c r="HW101" s="191">
        <v>0</v>
      </c>
      <c r="HX101" s="191" t="s">
        <v>3966</v>
      </c>
      <c r="HY101" s="191" t="s">
        <v>30</v>
      </c>
      <c r="HZ101" s="191">
        <v>2</v>
      </c>
      <c r="IA101" s="191" t="s">
        <v>14</v>
      </c>
      <c r="IB101" s="191" t="s">
        <v>14</v>
      </c>
      <c r="IC101" s="192">
        <v>44697</v>
      </c>
      <c r="ID101" s="190" t="s">
        <v>5497</v>
      </c>
      <c r="IE101" s="184">
        <v>0</v>
      </c>
      <c r="IF101" s="184" t="s">
        <v>3966</v>
      </c>
      <c r="IG101" s="184" t="s">
        <v>30</v>
      </c>
      <c r="IH101" s="184">
        <v>2</v>
      </c>
      <c r="II101" s="184" t="s">
        <v>14</v>
      </c>
      <c r="IJ101" s="184" t="s">
        <v>14</v>
      </c>
      <c r="IK101" s="181">
        <v>44697</v>
      </c>
      <c r="IL101" s="191" t="s">
        <v>5496</v>
      </c>
      <c r="IM101" s="191">
        <v>2</v>
      </c>
      <c r="IN101" s="191" t="s">
        <v>3966</v>
      </c>
      <c r="IO101" s="191" t="s">
        <v>30</v>
      </c>
      <c r="IP101" s="191">
        <v>2</v>
      </c>
      <c r="IQ101" s="191" t="s">
        <v>14</v>
      </c>
      <c r="IR101" s="191" t="s">
        <v>14</v>
      </c>
      <c r="IS101" s="192">
        <v>44697</v>
      </c>
    </row>
    <row r="102" spans="1:253" s="285" customFormat="1" ht="13" customHeight="1" x14ac:dyDescent="0.25">
      <c r="A102" s="285" t="s">
        <v>832</v>
      </c>
      <c r="B102" s="285" t="s">
        <v>8627</v>
      </c>
      <c r="C102" s="285" t="s">
        <v>833</v>
      </c>
      <c r="D102" s="285" t="s">
        <v>834</v>
      </c>
      <c r="E102" s="285" t="s">
        <v>8265</v>
      </c>
      <c r="F102" s="285" t="s">
        <v>2281</v>
      </c>
      <c r="G102" s="179">
        <v>109033000</v>
      </c>
      <c r="H102" s="180" t="s">
        <v>2278</v>
      </c>
      <c r="I102" s="180" t="s">
        <v>61</v>
      </c>
      <c r="J102" s="180">
        <v>1</v>
      </c>
      <c r="K102" s="180" t="s">
        <v>2280</v>
      </c>
      <c r="L102" s="180" t="s">
        <v>2279</v>
      </c>
      <c r="M102" s="181">
        <v>44403</v>
      </c>
      <c r="N102" s="190" t="s">
        <v>1216</v>
      </c>
      <c r="O102" s="182">
        <v>138354</v>
      </c>
      <c r="P102" s="182" t="s">
        <v>1213</v>
      </c>
      <c r="Q102" s="182" t="s">
        <v>30</v>
      </c>
      <c r="R102" s="182">
        <v>2</v>
      </c>
      <c r="S102" s="182" t="s">
        <v>1215</v>
      </c>
      <c r="T102" s="182" t="s">
        <v>1214</v>
      </c>
      <c r="U102" s="183">
        <v>43798</v>
      </c>
      <c r="V102" s="190" t="s">
        <v>2283</v>
      </c>
      <c r="W102" s="180">
        <v>26252000</v>
      </c>
      <c r="X102" s="180" t="s">
        <v>2278</v>
      </c>
      <c r="Y102" s="180" t="s">
        <v>30</v>
      </c>
      <c r="Z102" s="180">
        <v>2</v>
      </c>
      <c r="AA102" s="180" t="s">
        <v>2282</v>
      </c>
      <c r="AB102" s="180" t="s">
        <v>2279</v>
      </c>
      <c r="AC102" s="181">
        <v>44403</v>
      </c>
      <c r="AD102" s="190" t="s">
        <v>6699</v>
      </c>
      <c r="AE102" s="188">
        <v>111000</v>
      </c>
      <c r="AF102" s="188" t="s">
        <v>6696</v>
      </c>
      <c r="AG102" s="188" t="s">
        <v>19</v>
      </c>
      <c r="AH102" s="188">
        <v>3</v>
      </c>
      <c r="AI102" s="188" t="s">
        <v>6698</v>
      </c>
      <c r="AJ102" s="188" t="s">
        <v>6697</v>
      </c>
      <c r="AK102" s="189">
        <v>44739</v>
      </c>
      <c r="AL102" s="190" t="s">
        <v>6701</v>
      </c>
      <c r="AM102" s="180">
        <v>111000</v>
      </c>
      <c r="AN102" s="180" t="s">
        <v>6696</v>
      </c>
      <c r="AO102" s="180" t="s">
        <v>30</v>
      </c>
      <c r="AP102" s="180">
        <v>2</v>
      </c>
      <c r="AQ102" s="180" t="s">
        <v>6700</v>
      </c>
      <c r="AR102" s="180" t="s">
        <v>6697</v>
      </c>
      <c r="AS102" s="181">
        <v>44739</v>
      </c>
      <c r="AT102" s="191" t="s">
        <v>1212</v>
      </c>
      <c r="AU102" s="188" t="s">
        <v>14</v>
      </c>
      <c r="AV102" s="188" t="s">
        <v>14</v>
      </c>
      <c r="AW102" s="188" t="s">
        <v>14</v>
      </c>
      <c r="AX102" s="188" t="s">
        <v>14</v>
      </c>
      <c r="AY102" s="188" t="s">
        <v>14</v>
      </c>
      <c r="AZ102" s="188" t="s">
        <v>14</v>
      </c>
      <c r="BA102" s="189">
        <v>43798</v>
      </c>
      <c r="BB102" s="190" t="s">
        <v>1293</v>
      </c>
      <c r="BC102" s="180" t="s">
        <v>14</v>
      </c>
      <c r="BD102" s="180" t="s">
        <v>14</v>
      </c>
      <c r="BE102" s="180" t="s">
        <v>14</v>
      </c>
      <c r="BF102" s="180" t="s">
        <v>14</v>
      </c>
      <c r="BG102" s="180" t="s">
        <v>1291</v>
      </c>
      <c r="BH102" s="180" t="s">
        <v>14</v>
      </c>
      <c r="BI102" s="181">
        <v>43819</v>
      </c>
      <c r="BJ102" s="191" t="s">
        <v>6703</v>
      </c>
      <c r="BK102" s="191">
        <v>190</v>
      </c>
      <c r="BL102" s="191" t="s">
        <v>6219</v>
      </c>
      <c r="BM102" s="191" t="s">
        <v>19</v>
      </c>
      <c r="BN102" s="191">
        <v>3</v>
      </c>
      <c r="BO102" s="191" t="s">
        <v>6702</v>
      </c>
      <c r="BP102" s="188" t="s">
        <v>1995</v>
      </c>
      <c r="BQ102" s="192">
        <v>44739</v>
      </c>
      <c r="BR102" s="190" t="s">
        <v>1207</v>
      </c>
      <c r="BS102" s="184" t="s">
        <v>14</v>
      </c>
      <c r="BT102" s="184" t="s">
        <v>14</v>
      </c>
      <c r="BU102" s="184" t="s">
        <v>14</v>
      </c>
      <c r="BV102" s="184" t="s">
        <v>14</v>
      </c>
      <c r="BW102" s="184" t="s">
        <v>14</v>
      </c>
      <c r="BX102" s="184" t="s">
        <v>14</v>
      </c>
      <c r="BY102" s="181">
        <v>43798</v>
      </c>
      <c r="BZ102" s="191" t="s">
        <v>1208</v>
      </c>
      <c r="CA102" s="191" t="s">
        <v>14</v>
      </c>
      <c r="CB102" s="191" t="s">
        <v>14</v>
      </c>
      <c r="CC102" s="191" t="s">
        <v>14</v>
      </c>
      <c r="CD102" s="191" t="s">
        <v>14</v>
      </c>
      <c r="CE102" s="191" t="s">
        <v>14</v>
      </c>
      <c r="CF102" s="191" t="s">
        <v>14</v>
      </c>
      <c r="CG102" s="192">
        <v>43798</v>
      </c>
      <c r="CH102" s="190" t="s">
        <v>9295</v>
      </c>
      <c r="CI102" s="191" t="e">
        <v>#N/A</v>
      </c>
      <c r="CJ102" s="191" t="e">
        <v>#N/A</v>
      </c>
      <c r="CK102" s="191" t="e">
        <v>#N/A</v>
      </c>
      <c r="CL102" s="191" t="e">
        <v>#N/A</v>
      </c>
      <c r="CM102" s="191" t="e">
        <v>#N/A</v>
      </c>
      <c r="CN102" s="191" t="e">
        <v>#N/A</v>
      </c>
      <c r="CO102" s="193" t="e">
        <v>#N/A</v>
      </c>
      <c r="CP102" s="191" t="s">
        <v>1211</v>
      </c>
      <c r="CQ102" s="184" t="s">
        <v>14</v>
      </c>
      <c r="CR102" s="184" t="s">
        <v>14</v>
      </c>
      <c r="CS102" s="184" t="s">
        <v>14</v>
      </c>
      <c r="CT102" s="184" t="s">
        <v>14</v>
      </c>
      <c r="CU102" s="184" t="s">
        <v>14</v>
      </c>
      <c r="CV102" s="184" t="s">
        <v>14</v>
      </c>
      <c r="CW102" s="181">
        <v>43798</v>
      </c>
      <c r="CX102" s="191" t="s">
        <v>6707</v>
      </c>
      <c r="CY102" s="188">
        <v>111000</v>
      </c>
      <c r="CZ102" s="188" t="s">
        <v>6696</v>
      </c>
      <c r="DA102" s="188" t="s">
        <v>19</v>
      </c>
      <c r="DB102" s="188">
        <v>3</v>
      </c>
      <c r="DC102" s="188" t="s">
        <v>6712</v>
      </c>
      <c r="DD102" s="188" t="s">
        <v>6697</v>
      </c>
      <c r="DE102" s="194">
        <v>44739</v>
      </c>
      <c r="DF102" s="190" t="s">
        <v>6711</v>
      </c>
      <c r="DG102" s="180">
        <v>26141000</v>
      </c>
      <c r="DH102" s="184" t="s">
        <v>6708</v>
      </c>
      <c r="DI102" s="184" t="s">
        <v>19</v>
      </c>
      <c r="DJ102" s="184">
        <v>3</v>
      </c>
      <c r="DK102" s="184" t="s">
        <v>6710</v>
      </c>
      <c r="DL102" s="184" t="s">
        <v>6709</v>
      </c>
      <c r="DM102" s="181">
        <v>44739</v>
      </c>
      <c r="DN102" s="191" t="s">
        <v>1933</v>
      </c>
      <c r="DO102" s="188">
        <v>0</v>
      </c>
      <c r="DP102" s="191" t="s">
        <v>1930</v>
      </c>
      <c r="DQ102" s="191" t="s">
        <v>30</v>
      </c>
      <c r="DR102" s="191">
        <v>2</v>
      </c>
      <c r="DS102" s="191" t="s">
        <v>1932</v>
      </c>
      <c r="DT102" s="191" t="s">
        <v>1931</v>
      </c>
      <c r="DU102" s="192">
        <v>44258</v>
      </c>
      <c r="DV102" s="190" t="s">
        <v>6713</v>
      </c>
      <c r="DW102" s="180">
        <v>111000</v>
      </c>
      <c r="DX102" s="184" t="s">
        <v>6696</v>
      </c>
      <c r="DY102" s="184" t="s">
        <v>19</v>
      </c>
      <c r="DZ102" s="184">
        <v>3</v>
      </c>
      <c r="EA102" s="184" t="s">
        <v>6712</v>
      </c>
      <c r="EB102" s="184" t="s">
        <v>6697</v>
      </c>
      <c r="EC102" s="181">
        <v>44739</v>
      </c>
      <c r="ED102" s="191" t="s">
        <v>1934</v>
      </c>
      <c r="EE102" s="188">
        <v>0</v>
      </c>
      <c r="EF102" s="191" t="s">
        <v>1930</v>
      </c>
      <c r="EG102" s="191" t="s">
        <v>30</v>
      </c>
      <c r="EH102" s="191">
        <v>2</v>
      </c>
      <c r="EI102" s="191" t="s">
        <v>1932</v>
      </c>
      <c r="EJ102" s="191" t="s">
        <v>1931</v>
      </c>
      <c r="EK102" s="192">
        <v>44258</v>
      </c>
      <c r="EL102" s="190" t="s">
        <v>1935</v>
      </c>
      <c r="EM102" s="180">
        <v>0</v>
      </c>
      <c r="EN102" s="184" t="s">
        <v>1930</v>
      </c>
      <c r="EO102" s="184" t="s">
        <v>30</v>
      </c>
      <c r="EP102" s="184">
        <v>2</v>
      </c>
      <c r="EQ102" s="184" t="s">
        <v>1932</v>
      </c>
      <c r="ER102" s="184" t="s">
        <v>1931</v>
      </c>
      <c r="ES102" s="181">
        <v>44258</v>
      </c>
      <c r="ET102" s="191" t="s">
        <v>6706</v>
      </c>
      <c r="EU102" s="191">
        <v>595</v>
      </c>
      <c r="EV102" s="191" t="s">
        <v>6704</v>
      </c>
      <c r="EW102" s="191" t="s">
        <v>30</v>
      </c>
      <c r="EX102" s="191">
        <v>2</v>
      </c>
      <c r="EY102" s="191" t="s">
        <v>6672</v>
      </c>
      <c r="EZ102" s="191" t="s">
        <v>6705</v>
      </c>
      <c r="FA102" s="192">
        <v>44739</v>
      </c>
      <c r="FB102" s="190" t="s">
        <v>1210</v>
      </c>
      <c r="FC102" s="184">
        <v>4</v>
      </c>
      <c r="FD102" s="184">
        <v>0</v>
      </c>
      <c r="FE102" s="184" t="s">
        <v>30</v>
      </c>
      <c r="FF102" s="184">
        <v>2</v>
      </c>
      <c r="FG102" s="184" t="s">
        <v>1209</v>
      </c>
      <c r="FH102" s="184">
        <v>0</v>
      </c>
      <c r="FI102" s="181">
        <v>43798</v>
      </c>
      <c r="FJ102" s="190" t="s">
        <v>835</v>
      </c>
      <c r="FK102" s="191" t="s">
        <v>14</v>
      </c>
      <c r="FL102" s="191" t="s">
        <v>825</v>
      </c>
      <c r="FM102" s="191" t="s">
        <v>14</v>
      </c>
      <c r="FN102" s="191" t="s">
        <v>14</v>
      </c>
      <c r="FO102" s="191">
        <v>0</v>
      </c>
      <c r="FP102" s="188">
        <v>0</v>
      </c>
      <c r="FQ102" s="189">
        <v>43578</v>
      </c>
      <c r="FR102" s="190" t="s">
        <v>836</v>
      </c>
      <c r="FS102" s="184" t="s">
        <v>14</v>
      </c>
      <c r="FT102" s="184" t="s">
        <v>825</v>
      </c>
      <c r="FU102" s="184" t="s">
        <v>14</v>
      </c>
      <c r="FV102" s="184" t="s">
        <v>14</v>
      </c>
      <c r="FW102" s="184">
        <v>0</v>
      </c>
      <c r="FX102" s="184">
        <v>0</v>
      </c>
      <c r="FY102" s="181">
        <v>43578</v>
      </c>
      <c r="FZ102" s="191" t="s">
        <v>5502</v>
      </c>
      <c r="GA102" s="191">
        <v>0</v>
      </c>
      <c r="GB102" s="191" t="s">
        <v>3966</v>
      </c>
      <c r="GC102" s="191" t="s">
        <v>30</v>
      </c>
      <c r="GD102" s="191">
        <v>2</v>
      </c>
      <c r="GE102" s="191" t="s">
        <v>14</v>
      </c>
      <c r="GF102" s="191" t="s">
        <v>14</v>
      </c>
      <c r="GG102" s="192">
        <v>44697</v>
      </c>
      <c r="GH102" s="190" t="s">
        <v>5508</v>
      </c>
      <c r="GI102" s="184">
        <v>1</v>
      </c>
      <c r="GJ102" s="184" t="s">
        <v>3966</v>
      </c>
      <c r="GK102" s="184" t="s">
        <v>30</v>
      </c>
      <c r="GL102" s="184">
        <v>2</v>
      </c>
      <c r="GM102" s="184" t="s">
        <v>14</v>
      </c>
      <c r="GN102" s="184" t="s">
        <v>14</v>
      </c>
      <c r="GO102" s="181">
        <v>44697</v>
      </c>
      <c r="GP102" s="191" t="s">
        <v>5503</v>
      </c>
      <c r="GQ102" s="191">
        <v>0</v>
      </c>
      <c r="GR102" s="191" t="s">
        <v>3966</v>
      </c>
      <c r="GS102" s="191" t="s">
        <v>30</v>
      </c>
      <c r="GT102" s="191">
        <v>2</v>
      </c>
      <c r="GU102" s="191" t="s">
        <v>14</v>
      </c>
      <c r="GV102" s="191" t="s">
        <v>14</v>
      </c>
      <c r="GW102" s="192">
        <v>44697</v>
      </c>
      <c r="GX102" s="190" t="s">
        <v>5509</v>
      </c>
      <c r="GY102" s="184">
        <v>0</v>
      </c>
      <c r="GZ102" s="184" t="s">
        <v>3966</v>
      </c>
      <c r="HA102" s="184" t="s">
        <v>30</v>
      </c>
      <c r="HB102" s="184">
        <v>2</v>
      </c>
      <c r="HC102" s="184" t="s">
        <v>14</v>
      </c>
      <c r="HD102" s="184" t="s">
        <v>14</v>
      </c>
      <c r="HE102" s="181">
        <v>44697</v>
      </c>
      <c r="HF102" s="191" t="s">
        <v>5501</v>
      </c>
      <c r="HG102" s="191">
        <v>0</v>
      </c>
      <c r="HH102" s="191" t="s">
        <v>3966</v>
      </c>
      <c r="HI102" s="191" t="s">
        <v>30</v>
      </c>
      <c r="HJ102" s="191">
        <v>2</v>
      </c>
      <c r="HK102" s="191" t="s">
        <v>14</v>
      </c>
      <c r="HL102" s="191" t="s">
        <v>14</v>
      </c>
      <c r="HM102" s="192">
        <v>44697</v>
      </c>
      <c r="HN102" s="190" t="s">
        <v>5507</v>
      </c>
      <c r="HO102" s="184">
        <v>0</v>
      </c>
      <c r="HP102" s="184" t="s">
        <v>3966</v>
      </c>
      <c r="HQ102" s="184" t="s">
        <v>30</v>
      </c>
      <c r="HR102" s="184">
        <v>2</v>
      </c>
      <c r="HS102" s="184" t="s">
        <v>14</v>
      </c>
      <c r="HT102" s="184" t="s">
        <v>14</v>
      </c>
      <c r="HU102" s="181">
        <v>44697</v>
      </c>
      <c r="HV102" s="191" t="s">
        <v>5504</v>
      </c>
      <c r="HW102" s="191">
        <v>0</v>
      </c>
      <c r="HX102" s="191" t="s">
        <v>3966</v>
      </c>
      <c r="HY102" s="191" t="s">
        <v>30</v>
      </c>
      <c r="HZ102" s="191">
        <v>2</v>
      </c>
      <c r="IA102" s="191" t="s">
        <v>14</v>
      </c>
      <c r="IB102" s="191" t="s">
        <v>14</v>
      </c>
      <c r="IC102" s="192">
        <v>44697</v>
      </c>
      <c r="ID102" s="190" t="s">
        <v>5506</v>
      </c>
      <c r="IE102" s="184">
        <v>0</v>
      </c>
      <c r="IF102" s="184" t="s">
        <v>3966</v>
      </c>
      <c r="IG102" s="184" t="s">
        <v>30</v>
      </c>
      <c r="IH102" s="184">
        <v>2</v>
      </c>
      <c r="II102" s="184" t="s">
        <v>14</v>
      </c>
      <c r="IJ102" s="184" t="s">
        <v>14</v>
      </c>
      <c r="IK102" s="181">
        <v>44697</v>
      </c>
      <c r="IL102" s="191" t="s">
        <v>5505</v>
      </c>
      <c r="IM102" s="191">
        <v>1</v>
      </c>
      <c r="IN102" s="191" t="s">
        <v>3966</v>
      </c>
      <c r="IO102" s="191" t="s">
        <v>30</v>
      </c>
      <c r="IP102" s="191">
        <v>2</v>
      </c>
      <c r="IQ102" s="191" t="s">
        <v>14</v>
      </c>
      <c r="IR102" s="191" t="s">
        <v>14</v>
      </c>
      <c r="IS102" s="192">
        <v>44697</v>
      </c>
    </row>
    <row r="103" spans="1:253" s="285" customFormat="1" ht="13" customHeight="1" x14ac:dyDescent="0.25">
      <c r="A103" s="285" t="s">
        <v>2521</v>
      </c>
      <c r="B103" s="285" t="s">
        <v>8801</v>
      </c>
      <c r="C103" s="285" t="s">
        <v>2522</v>
      </c>
      <c r="D103" s="285" t="s">
        <v>834</v>
      </c>
      <c r="E103" s="285" t="s">
        <v>8265</v>
      </c>
      <c r="F103" s="285" t="s">
        <v>2523</v>
      </c>
      <c r="G103" s="179">
        <v>109033000</v>
      </c>
      <c r="H103" s="180" t="s">
        <v>2278</v>
      </c>
      <c r="I103" s="180" t="s">
        <v>61</v>
      </c>
      <c r="J103" s="180">
        <v>1</v>
      </c>
      <c r="K103" s="180" t="s">
        <v>2280</v>
      </c>
      <c r="L103" s="180" t="s">
        <v>2279</v>
      </c>
      <c r="M103" s="181">
        <v>44549</v>
      </c>
      <c r="N103" s="190" t="s">
        <v>2714</v>
      </c>
      <c r="O103" s="182">
        <v>195883.53</v>
      </c>
      <c r="P103" s="182" t="s">
        <v>2712</v>
      </c>
      <c r="Q103" s="182" t="s">
        <v>30</v>
      </c>
      <c r="R103" s="182">
        <v>2</v>
      </c>
      <c r="S103" s="182" t="s">
        <v>2713</v>
      </c>
      <c r="T103" s="182" t="s">
        <v>1214</v>
      </c>
      <c r="U103" s="183">
        <v>44584</v>
      </c>
      <c r="V103" s="190" t="s">
        <v>2525</v>
      </c>
      <c r="W103" s="180">
        <v>18662000</v>
      </c>
      <c r="X103" s="180" t="s">
        <v>2278</v>
      </c>
      <c r="Y103" s="180" t="s">
        <v>30</v>
      </c>
      <c r="Z103" s="180">
        <v>2</v>
      </c>
      <c r="AA103" s="180" t="s">
        <v>2524</v>
      </c>
      <c r="AB103" s="180" t="s">
        <v>2510</v>
      </c>
      <c r="AC103" s="181">
        <v>44549</v>
      </c>
      <c r="AD103" s="190" t="s">
        <v>6715</v>
      </c>
      <c r="AE103" s="188">
        <v>12015000</v>
      </c>
      <c r="AF103" s="188" t="s">
        <v>6690</v>
      </c>
      <c r="AG103" s="188" t="s">
        <v>30</v>
      </c>
      <c r="AH103" s="188">
        <v>2</v>
      </c>
      <c r="AI103" s="188" t="s">
        <v>6714</v>
      </c>
      <c r="AJ103" s="188" t="s">
        <v>6691</v>
      </c>
      <c r="AK103" s="189">
        <v>44739</v>
      </c>
      <c r="AL103" s="190" t="s">
        <v>6717</v>
      </c>
      <c r="AM103" s="180">
        <v>3000</v>
      </c>
      <c r="AN103" s="180" t="s">
        <v>6690</v>
      </c>
      <c r="AO103" s="180" t="s">
        <v>30</v>
      </c>
      <c r="AP103" s="180">
        <v>2</v>
      </c>
      <c r="AQ103" s="180" t="s">
        <v>6716</v>
      </c>
      <c r="AR103" s="180" t="s">
        <v>6691</v>
      </c>
      <c r="AS103" s="181">
        <v>44739</v>
      </c>
      <c r="AT103" s="191" t="s">
        <v>2720</v>
      </c>
      <c r="AU103" s="188">
        <v>1147</v>
      </c>
      <c r="AV103" s="188" t="s">
        <v>2717</v>
      </c>
      <c r="AW103" s="188" t="s">
        <v>30</v>
      </c>
      <c r="AX103" s="188">
        <v>2</v>
      </c>
      <c r="AY103" s="188" t="s">
        <v>2719</v>
      </c>
      <c r="AZ103" s="188" t="s">
        <v>2718</v>
      </c>
      <c r="BA103" s="189">
        <v>44584</v>
      </c>
      <c r="BB103" s="190" t="s">
        <v>2526</v>
      </c>
      <c r="BC103" s="180" t="s">
        <v>14</v>
      </c>
      <c r="BD103" s="180" t="s">
        <v>14</v>
      </c>
      <c r="BE103" s="180" t="s">
        <v>14</v>
      </c>
      <c r="BF103" s="180" t="s">
        <v>14</v>
      </c>
      <c r="BG103" s="180" t="s">
        <v>14</v>
      </c>
      <c r="BH103" s="180" t="s">
        <v>14</v>
      </c>
      <c r="BI103" s="181">
        <v>44549</v>
      </c>
      <c r="BJ103" s="191" t="s">
        <v>2711</v>
      </c>
      <c r="BK103" s="191">
        <v>405</v>
      </c>
      <c r="BL103" s="191" t="s">
        <v>2708</v>
      </c>
      <c r="BM103" s="191" t="s">
        <v>30</v>
      </c>
      <c r="BN103" s="191">
        <v>2</v>
      </c>
      <c r="BO103" s="191" t="s">
        <v>2710</v>
      </c>
      <c r="BP103" s="188" t="s">
        <v>2709</v>
      </c>
      <c r="BQ103" s="192">
        <v>44584</v>
      </c>
      <c r="BR103" s="190" t="s">
        <v>6756</v>
      </c>
      <c r="BS103" s="184">
        <v>1708860</v>
      </c>
      <c r="BT103" s="184" t="s">
        <v>6690</v>
      </c>
      <c r="BU103" s="184" t="s">
        <v>30</v>
      </c>
      <c r="BV103" s="184">
        <v>2</v>
      </c>
      <c r="BW103" s="184" t="s">
        <v>6692</v>
      </c>
      <c r="BX103" s="184" t="s">
        <v>6691</v>
      </c>
      <c r="BY103" s="181">
        <v>44739</v>
      </c>
      <c r="BZ103" s="191" t="s">
        <v>6757</v>
      </c>
      <c r="CA103" s="191">
        <v>404685</v>
      </c>
      <c r="CB103" s="191" t="s">
        <v>6690</v>
      </c>
      <c r="CC103" s="191" t="s">
        <v>30</v>
      </c>
      <c r="CD103" s="191">
        <v>2</v>
      </c>
      <c r="CE103" s="191" t="s">
        <v>6694</v>
      </c>
      <c r="CF103" s="191" t="s">
        <v>6691</v>
      </c>
      <c r="CG103" s="192">
        <v>44739</v>
      </c>
      <c r="CH103" s="190" t="s">
        <v>9296</v>
      </c>
      <c r="CI103" s="191" t="e">
        <v>#N/A</v>
      </c>
      <c r="CJ103" s="191" t="e">
        <v>#N/A</v>
      </c>
      <c r="CK103" s="191" t="e">
        <v>#N/A</v>
      </c>
      <c r="CL103" s="191" t="e">
        <v>#N/A</v>
      </c>
      <c r="CM103" s="191" t="e">
        <v>#N/A</v>
      </c>
      <c r="CN103" s="191" t="e">
        <v>#N/A</v>
      </c>
      <c r="CO103" s="193" t="e">
        <v>#N/A</v>
      </c>
      <c r="CP103" s="191" t="s">
        <v>2527</v>
      </c>
      <c r="CQ103" s="184">
        <v>66000000000</v>
      </c>
      <c r="CR103" s="184" t="s">
        <v>2513</v>
      </c>
      <c r="CS103" s="184" t="s">
        <v>19</v>
      </c>
      <c r="CT103" s="184">
        <v>3</v>
      </c>
      <c r="CU103" s="184" t="s">
        <v>2515</v>
      </c>
      <c r="CV103" s="184" t="s">
        <v>2514</v>
      </c>
      <c r="CW103" s="181">
        <v>44549</v>
      </c>
      <c r="CX103" s="191" t="s">
        <v>2530</v>
      </c>
      <c r="CY103" s="188">
        <v>2400000</v>
      </c>
      <c r="CZ103" s="188" t="s">
        <v>2528</v>
      </c>
      <c r="DA103" s="188" t="s">
        <v>30</v>
      </c>
      <c r="DB103" s="188">
        <v>2</v>
      </c>
      <c r="DC103" s="188" t="s">
        <v>2531</v>
      </c>
      <c r="DD103" s="188" t="s">
        <v>2529</v>
      </c>
      <c r="DE103" s="194">
        <v>44549</v>
      </c>
      <c r="DF103" s="190" t="s">
        <v>6723</v>
      </c>
      <c r="DG103" s="180">
        <v>6647000</v>
      </c>
      <c r="DH103" s="184" t="s">
        <v>6720</v>
      </c>
      <c r="DI103" s="184" t="s">
        <v>19</v>
      </c>
      <c r="DJ103" s="184">
        <v>3</v>
      </c>
      <c r="DK103" s="184" t="s">
        <v>6722</v>
      </c>
      <c r="DL103" s="184" t="s">
        <v>6721</v>
      </c>
      <c r="DM103" s="181">
        <v>44739</v>
      </c>
      <c r="DN103" s="191" t="s">
        <v>6725</v>
      </c>
      <c r="DO103" s="188">
        <v>9615000</v>
      </c>
      <c r="DP103" s="191" t="s">
        <v>6720</v>
      </c>
      <c r="DQ103" s="191" t="s">
        <v>19</v>
      </c>
      <c r="DR103" s="191">
        <v>3</v>
      </c>
      <c r="DS103" s="191" t="s">
        <v>6724</v>
      </c>
      <c r="DT103" s="191" t="s">
        <v>6721</v>
      </c>
      <c r="DU103" s="192">
        <v>44739</v>
      </c>
      <c r="DV103" s="190" t="s">
        <v>2532</v>
      </c>
      <c r="DW103" s="180">
        <v>2400000</v>
      </c>
      <c r="DX103" s="184" t="s">
        <v>2528</v>
      </c>
      <c r="DY103" s="184" t="s">
        <v>30</v>
      </c>
      <c r="DZ103" s="184">
        <v>2</v>
      </c>
      <c r="EA103" s="184" t="s">
        <v>2531</v>
      </c>
      <c r="EB103" s="184" t="s">
        <v>2529</v>
      </c>
      <c r="EC103" s="181">
        <v>44549</v>
      </c>
      <c r="ED103" s="191" t="s">
        <v>2533</v>
      </c>
      <c r="EE103" s="188">
        <v>0</v>
      </c>
      <c r="EF103" s="191" t="s">
        <v>14</v>
      </c>
      <c r="EG103" s="191" t="s">
        <v>14</v>
      </c>
      <c r="EH103" s="191" t="s">
        <v>14</v>
      </c>
      <c r="EI103" s="191" t="s">
        <v>14</v>
      </c>
      <c r="EJ103" s="191" t="s">
        <v>14</v>
      </c>
      <c r="EK103" s="192">
        <v>44549</v>
      </c>
      <c r="EL103" s="190" t="s">
        <v>2534</v>
      </c>
      <c r="EM103" s="180">
        <v>0</v>
      </c>
      <c r="EN103" s="184" t="s">
        <v>14</v>
      </c>
      <c r="EO103" s="184" t="s">
        <v>14</v>
      </c>
      <c r="EP103" s="184" t="s">
        <v>14</v>
      </c>
      <c r="EQ103" s="184" t="s">
        <v>14</v>
      </c>
      <c r="ER103" s="184" t="s">
        <v>14</v>
      </c>
      <c r="ES103" s="181">
        <v>44549</v>
      </c>
      <c r="ET103" s="191" t="s">
        <v>6719</v>
      </c>
      <c r="EU103" s="191">
        <v>595</v>
      </c>
      <c r="EV103" s="191" t="s">
        <v>6704</v>
      </c>
      <c r="EW103" s="191" t="s">
        <v>30</v>
      </c>
      <c r="EX103" s="191">
        <v>2</v>
      </c>
      <c r="EY103" s="191" t="s">
        <v>6718</v>
      </c>
      <c r="EZ103" s="191" t="s">
        <v>6705</v>
      </c>
      <c r="FA103" s="192">
        <v>44739</v>
      </c>
      <c r="FB103" s="190" t="s">
        <v>2536</v>
      </c>
      <c r="FC103" s="184">
        <v>4</v>
      </c>
      <c r="FD103" s="184" t="s">
        <v>14</v>
      </c>
      <c r="FE103" s="184" t="s">
        <v>14</v>
      </c>
      <c r="FF103" s="184" t="s">
        <v>14</v>
      </c>
      <c r="FG103" s="184" t="s">
        <v>2535</v>
      </c>
      <c r="FH103" s="184" t="s">
        <v>14</v>
      </c>
      <c r="FI103" s="181">
        <v>44549</v>
      </c>
      <c r="FJ103" s="190" t="s">
        <v>9297</v>
      </c>
      <c r="FK103" s="191" t="e">
        <v>#N/A</v>
      </c>
      <c r="FL103" s="191" t="e">
        <v>#N/A</v>
      </c>
      <c r="FM103" s="191" t="e">
        <v>#N/A</v>
      </c>
      <c r="FN103" s="191" t="e">
        <v>#N/A</v>
      </c>
      <c r="FO103" s="191" t="e">
        <v>#N/A</v>
      </c>
      <c r="FP103" s="188" t="e">
        <v>#N/A</v>
      </c>
      <c r="FQ103" s="189" t="e">
        <v>#N/A</v>
      </c>
      <c r="FR103" s="190" t="s">
        <v>9298</v>
      </c>
      <c r="FS103" s="184" t="e">
        <v>#N/A</v>
      </c>
      <c r="FT103" s="184" t="e">
        <v>#N/A</v>
      </c>
      <c r="FU103" s="184" t="e">
        <v>#N/A</v>
      </c>
      <c r="FV103" s="184" t="e">
        <v>#N/A</v>
      </c>
      <c r="FW103" s="184" t="e">
        <v>#N/A</v>
      </c>
      <c r="FX103" s="184" t="e">
        <v>#N/A</v>
      </c>
      <c r="FY103" s="181" t="e">
        <v>#N/A</v>
      </c>
      <c r="FZ103" s="191" t="s">
        <v>5511</v>
      </c>
      <c r="GA103" s="191">
        <v>0</v>
      </c>
      <c r="GB103" s="191" t="s">
        <v>3966</v>
      </c>
      <c r="GC103" s="191" t="s">
        <v>30</v>
      </c>
      <c r="GD103" s="191">
        <v>2</v>
      </c>
      <c r="GE103" s="191" t="s">
        <v>14</v>
      </c>
      <c r="GF103" s="191" t="s">
        <v>14</v>
      </c>
      <c r="GG103" s="192">
        <v>44697</v>
      </c>
      <c r="GH103" s="190" t="s">
        <v>5517</v>
      </c>
      <c r="GI103" s="184">
        <v>0</v>
      </c>
      <c r="GJ103" s="184" t="s">
        <v>3966</v>
      </c>
      <c r="GK103" s="184" t="s">
        <v>30</v>
      </c>
      <c r="GL103" s="184">
        <v>2</v>
      </c>
      <c r="GM103" s="184" t="s">
        <v>14</v>
      </c>
      <c r="GN103" s="184" t="s">
        <v>14</v>
      </c>
      <c r="GO103" s="181">
        <v>44697</v>
      </c>
      <c r="GP103" s="191" t="s">
        <v>5512</v>
      </c>
      <c r="GQ103" s="191">
        <v>0</v>
      </c>
      <c r="GR103" s="191" t="s">
        <v>3966</v>
      </c>
      <c r="GS103" s="191" t="s">
        <v>30</v>
      </c>
      <c r="GT103" s="191">
        <v>2</v>
      </c>
      <c r="GU103" s="191" t="s">
        <v>14</v>
      </c>
      <c r="GV103" s="191" t="s">
        <v>14</v>
      </c>
      <c r="GW103" s="192">
        <v>44697</v>
      </c>
      <c r="GX103" s="190" t="s">
        <v>5518</v>
      </c>
      <c r="GY103" s="184">
        <v>0</v>
      </c>
      <c r="GZ103" s="184" t="s">
        <v>3966</v>
      </c>
      <c r="HA103" s="184" t="s">
        <v>30</v>
      </c>
      <c r="HB103" s="184">
        <v>2</v>
      </c>
      <c r="HC103" s="184" t="s">
        <v>14</v>
      </c>
      <c r="HD103" s="184" t="s">
        <v>14</v>
      </c>
      <c r="HE103" s="181">
        <v>44697</v>
      </c>
      <c r="HF103" s="191" t="s">
        <v>5510</v>
      </c>
      <c r="HG103" s="191">
        <v>0</v>
      </c>
      <c r="HH103" s="191" t="s">
        <v>3966</v>
      </c>
      <c r="HI103" s="191" t="s">
        <v>30</v>
      </c>
      <c r="HJ103" s="191">
        <v>2</v>
      </c>
      <c r="HK103" s="191" t="s">
        <v>14</v>
      </c>
      <c r="HL103" s="191" t="s">
        <v>14</v>
      </c>
      <c r="HM103" s="192">
        <v>44697</v>
      </c>
      <c r="HN103" s="190" t="s">
        <v>5516</v>
      </c>
      <c r="HO103" s="184">
        <v>0</v>
      </c>
      <c r="HP103" s="184" t="s">
        <v>3966</v>
      </c>
      <c r="HQ103" s="184" t="s">
        <v>30</v>
      </c>
      <c r="HR103" s="184">
        <v>2</v>
      </c>
      <c r="HS103" s="184" t="s">
        <v>14</v>
      </c>
      <c r="HT103" s="184" t="s">
        <v>14</v>
      </c>
      <c r="HU103" s="181">
        <v>44697</v>
      </c>
      <c r="HV103" s="191" t="s">
        <v>5513</v>
      </c>
      <c r="HW103" s="191">
        <v>0</v>
      </c>
      <c r="HX103" s="191" t="s">
        <v>3966</v>
      </c>
      <c r="HY103" s="191" t="s">
        <v>30</v>
      </c>
      <c r="HZ103" s="191">
        <v>2</v>
      </c>
      <c r="IA103" s="191" t="s">
        <v>14</v>
      </c>
      <c r="IB103" s="191" t="s">
        <v>14</v>
      </c>
      <c r="IC103" s="192">
        <v>44697</v>
      </c>
      <c r="ID103" s="190" t="s">
        <v>5515</v>
      </c>
      <c r="IE103" s="184">
        <v>0</v>
      </c>
      <c r="IF103" s="184" t="s">
        <v>3966</v>
      </c>
      <c r="IG103" s="184" t="s">
        <v>30</v>
      </c>
      <c r="IH103" s="184">
        <v>2</v>
      </c>
      <c r="II103" s="184" t="s">
        <v>14</v>
      </c>
      <c r="IJ103" s="184" t="s">
        <v>14</v>
      </c>
      <c r="IK103" s="181">
        <v>44697</v>
      </c>
      <c r="IL103" s="191" t="s">
        <v>5514</v>
      </c>
      <c r="IM103" s="191">
        <v>2</v>
      </c>
      <c r="IN103" s="191" t="s">
        <v>3966</v>
      </c>
      <c r="IO103" s="191" t="s">
        <v>30</v>
      </c>
      <c r="IP103" s="191">
        <v>2</v>
      </c>
      <c r="IQ103" s="191" t="s">
        <v>14</v>
      </c>
      <c r="IR103" s="191" t="s">
        <v>14</v>
      </c>
      <c r="IS103" s="192">
        <v>44697</v>
      </c>
    </row>
    <row r="104" spans="1:253" s="285" customFormat="1" ht="13" customHeight="1" x14ac:dyDescent="0.25">
      <c r="A104" s="285" t="s">
        <v>3044</v>
      </c>
      <c r="B104" s="285" t="s">
        <v>8646</v>
      </c>
      <c r="C104" s="285" t="s">
        <v>3045</v>
      </c>
      <c r="D104" s="285" t="s">
        <v>3046</v>
      </c>
      <c r="E104" s="285" t="s">
        <v>8270</v>
      </c>
      <c r="F104" s="285" t="s">
        <v>3531</v>
      </c>
      <c r="G104" s="179">
        <v>40313000</v>
      </c>
      <c r="H104" s="180" t="s">
        <v>3528</v>
      </c>
      <c r="I104" s="180" t="s">
        <v>61</v>
      </c>
      <c r="J104" s="180">
        <v>1</v>
      </c>
      <c r="K104" s="180" t="s">
        <v>3530</v>
      </c>
      <c r="L104" s="180" t="s">
        <v>3529</v>
      </c>
      <c r="M104" s="181">
        <v>44651</v>
      </c>
      <c r="N104" s="190" t="s">
        <v>3050</v>
      </c>
      <c r="O104" s="182">
        <v>147500</v>
      </c>
      <c r="P104" s="182" t="s">
        <v>3047</v>
      </c>
      <c r="Q104" s="182" t="s">
        <v>61</v>
      </c>
      <c r="R104" s="182">
        <v>1</v>
      </c>
      <c r="S104" s="182" t="s">
        <v>3049</v>
      </c>
      <c r="T104" s="182" t="s">
        <v>3048</v>
      </c>
      <c r="U104" s="183">
        <v>44620</v>
      </c>
      <c r="V104" s="190" t="s">
        <v>3535</v>
      </c>
      <c r="W104" s="180">
        <v>2694000</v>
      </c>
      <c r="X104" s="180" t="s">
        <v>3532</v>
      </c>
      <c r="Y104" s="180" t="s">
        <v>30</v>
      </c>
      <c r="Z104" s="180">
        <v>2</v>
      </c>
      <c r="AA104" s="180" t="s">
        <v>3534</v>
      </c>
      <c r="AB104" s="180" t="s">
        <v>3533</v>
      </c>
      <c r="AC104" s="181">
        <v>44651</v>
      </c>
      <c r="AD104" s="190" t="s">
        <v>3538</v>
      </c>
      <c r="AE104" s="188">
        <v>2362000</v>
      </c>
      <c r="AF104" s="188" t="s">
        <v>3536</v>
      </c>
      <c r="AG104" s="188" t="s">
        <v>30</v>
      </c>
      <c r="AH104" s="188">
        <v>2</v>
      </c>
      <c r="AI104" s="188" t="s">
        <v>3537</v>
      </c>
      <c r="AJ104" s="188" t="s">
        <v>3144</v>
      </c>
      <c r="AK104" s="189">
        <v>44651</v>
      </c>
      <c r="AL104" s="190" t="s">
        <v>3540</v>
      </c>
      <c r="AM104" s="180">
        <v>2362000</v>
      </c>
      <c r="AN104" s="180" t="s">
        <v>3536</v>
      </c>
      <c r="AO104" s="180" t="s">
        <v>30</v>
      </c>
      <c r="AP104" s="180">
        <v>2</v>
      </c>
      <c r="AQ104" s="180" t="s">
        <v>3539</v>
      </c>
      <c r="AR104" s="180" t="s">
        <v>3144</v>
      </c>
      <c r="AS104" s="181">
        <v>44651</v>
      </c>
      <c r="AT104" s="191" t="s">
        <v>9299</v>
      </c>
      <c r="AU104" s="188" t="e">
        <v>#N/A</v>
      </c>
      <c r="AV104" s="188" t="e">
        <v>#N/A</v>
      </c>
      <c r="AW104" s="188" t="e">
        <v>#N/A</v>
      </c>
      <c r="AX104" s="188" t="e">
        <v>#N/A</v>
      </c>
      <c r="AY104" s="188" t="e">
        <v>#N/A</v>
      </c>
      <c r="AZ104" s="188" t="e">
        <v>#N/A</v>
      </c>
      <c r="BA104" s="189" t="e">
        <v>#N/A</v>
      </c>
      <c r="BB104" s="190" t="s">
        <v>9300</v>
      </c>
      <c r="BC104" s="180" t="e">
        <v>#N/A</v>
      </c>
      <c r="BD104" s="180" t="e">
        <v>#N/A</v>
      </c>
      <c r="BE104" s="180" t="e">
        <v>#N/A</v>
      </c>
      <c r="BF104" s="180" t="e">
        <v>#N/A</v>
      </c>
      <c r="BG104" s="180" t="e">
        <v>#N/A</v>
      </c>
      <c r="BH104" s="180" t="e">
        <v>#N/A</v>
      </c>
      <c r="BI104" s="181" t="e">
        <v>#N/A</v>
      </c>
      <c r="BJ104" s="191" t="s">
        <v>3053</v>
      </c>
      <c r="BK104" s="191">
        <v>0</v>
      </c>
      <c r="BL104" s="191" t="s">
        <v>3051</v>
      </c>
      <c r="BM104" s="191" t="s">
        <v>61</v>
      </c>
      <c r="BN104" s="191">
        <v>1</v>
      </c>
      <c r="BO104" s="191" t="s">
        <v>3052</v>
      </c>
      <c r="BP104" s="188" t="s">
        <v>1636</v>
      </c>
      <c r="BQ104" s="192">
        <v>44620</v>
      </c>
      <c r="BR104" s="190" t="s">
        <v>9301</v>
      </c>
      <c r="BS104" s="184" t="e">
        <v>#N/A</v>
      </c>
      <c r="BT104" s="184" t="e">
        <v>#N/A</v>
      </c>
      <c r="BU104" s="184" t="e">
        <v>#N/A</v>
      </c>
      <c r="BV104" s="184" t="e">
        <v>#N/A</v>
      </c>
      <c r="BW104" s="184" t="e">
        <v>#N/A</v>
      </c>
      <c r="BX104" s="184" t="e">
        <v>#N/A</v>
      </c>
      <c r="BY104" s="181" t="e">
        <v>#N/A</v>
      </c>
      <c r="BZ104" s="191" t="s">
        <v>9302</v>
      </c>
      <c r="CA104" s="191" t="e">
        <v>#N/A</v>
      </c>
      <c r="CB104" s="191" t="e">
        <v>#N/A</v>
      </c>
      <c r="CC104" s="191" t="e">
        <v>#N/A</v>
      </c>
      <c r="CD104" s="191" t="e">
        <v>#N/A</v>
      </c>
      <c r="CE104" s="191" t="e">
        <v>#N/A</v>
      </c>
      <c r="CF104" s="191" t="e">
        <v>#N/A</v>
      </c>
      <c r="CG104" s="192" t="e">
        <v>#N/A</v>
      </c>
      <c r="CH104" s="190" t="s">
        <v>9303</v>
      </c>
      <c r="CI104" s="191" t="e">
        <v>#N/A</v>
      </c>
      <c r="CJ104" s="191" t="e">
        <v>#N/A</v>
      </c>
      <c r="CK104" s="191" t="e">
        <v>#N/A</v>
      </c>
      <c r="CL104" s="191" t="e">
        <v>#N/A</v>
      </c>
      <c r="CM104" s="191" t="e">
        <v>#N/A</v>
      </c>
      <c r="CN104" s="191" t="e">
        <v>#N/A</v>
      </c>
      <c r="CO104" s="193" t="e">
        <v>#N/A</v>
      </c>
      <c r="CP104" s="191" t="s">
        <v>9304</v>
      </c>
      <c r="CQ104" s="184" t="e">
        <v>#N/A</v>
      </c>
      <c r="CR104" s="184" t="e">
        <v>#N/A</v>
      </c>
      <c r="CS104" s="184" t="e">
        <v>#N/A</v>
      </c>
      <c r="CT104" s="184" t="e">
        <v>#N/A</v>
      </c>
      <c r="CU104" s="184" t="e">
        <v>#N/A</v>
      </c>
      <c r="CV104" s="184" t="e">
        <v>#N/A</v>
      </c>
      <c r="CW104" s="181" t="e">
        <v>#N/A</v>
      </c>
      <c r="CX104" s="191" t="s">
        <v>3054</v>
      </c>
      <c r="CY104" s="188">
        <v>0</v>
      </c>
      <c r="CZ104" s="188" t="s">
        <v>3532</v>
      </c>
      <c r="DA104" s="188" t="s">
        <v>30</v>
      </c>
      <c r="DB104" s="188">
        <v>2</v>
      </c>
      <c r="DC104" s="188" t="s">
        <v>3541</v>
      </c>
      <c r="DD104" s="188" t="s">
        <v>3533</v>
      </c>
      <c r="DE104" s="194">
        <v>44651</v>
      </c>
      <c r="DF104" s="190" t="s">
        <v>3542</v>
      </c>
      <c r="DG104" s="180">
        <v>332000</v>
      </c>
      <c r="DH104" s="184" t="s">
        <v>3532</v>
      </c>
      <c r="DI104" s="184" t="s">
        <v>30</v>
      </c>
      <c r="DJ104" s="184">
        <v>2</v>
      </c>
      <c r="DK104" s="184" t="s">
        <v>3541</v>
      </c>
      <c r="DL104" s="184" t="s">
        <v>3533</v>
      </c>
      <c r="DM104" s="181">
        <v>44651</v>
      </c>
      <c r="DN104" s="191" t="s">
        <v>3543</v>
      </c>
      <c r="DO104" s="188">
        <v>2362000</v>
      </c>
      <c r="DP104" s="191" t="s">
        <v>3536</v>
      </c>
      <c r="DQ104" s="191" t="s">
        <v>30</v>
      </c>
      <c r="DR104" s="191">
        <v>2</v>
      </c>
      <c r="DS104" s="191" t="s">
        <v>3541</v>
      </c>
      <c r="DT104" s="191" t="s">
        <v>3144</v>
      </c>
      <c r="DU104" s="192">
        <v>44651</v>
      </c>
      <c r="DV104" s="190" t="s">
        <v>3544</v>
      </c>
      <c r="DW104" s="180">
        <v>0</v>
      </c>
      <c r="DX104" s="184" t="s">
        <v>3532</v>
      </c>
      <c r="DY104" s="184" t="s">
        <v>30</v>
      </c>
      <c r="DZ104" s="184">
        <v>2</v>
      </c>
      <c r="EA104" s="184" t="s">
        <v>3541</v>
      </c>
      <c r="EB104" s="184" t="s">
        <v>3533</v>
      </c>
      <c r="EC104" s="181">
        <v>44651</v>
      </c>
      <c r="ED104" s="191" t="s">
        <v>3545</v>
      </c>
      <c r="EE104" s="188">
        <v>0</v>
      </c>
      <c r="EF104" s="191" t="s">
        <v>3532</v>
      </c>
      <c r="EG104" s="191" t="s">
        <v>30</v>
      </c>
      <c r="EH104" s="191">
        <v>2</v>
      </c>
      <c r="EI104" s="191" t="s">
        <v>3541</v>
      </c>
      <c r="EJ104" s="191" t="s">
        <v>3533</v>
      </c>
      <c r="EK104" s="192">
        <v>44651</v>
      </c>
      <c r="EL104" s="190" t="s">
        <v>3546</v>
      </c>
      <c r="EM104" s="180">
        <v>0</v>
      </c>
      <c r="EN104" s="184" t="s">
        <v>3532</v>
      </c>
      <c r="EO104" s="184" t="s">
        <v>30</v>
      </c>
      <c r="EP104" s="184">
        <v>2</v>
      </c>
      <c r="EQ104" s="184" t="s">
        <v>3541</v>
      </c>
      <c r="ER104" s="184" t="s">
        <v>3533</v>
      </c>
      <c r="ES104" s="181">
        <v>44651</v>
      </c>
      <c r="ET104" s="191" t="s">
        <v>3056</v>
      </c>
      <c r="EU104" s="191">
        <v>9</v>
      </c>
      <c r="EV104" s="191" t="s">
        <v>3051</v>
      </c>
      <c r="EW104" s="191" t="s">
        <v>61</v>
      </c>
      <c r="EX104" s="191">
        <v>1</v>
      </c>
      <c r="EY104" s="191" t="s">
        <v>3055</v>
      </c>
      <c r="EZ104" s="191" t="s">
        <v>1636</v>
      </c>
      <c r="FA104" s="192">
        <v>44620</v>
      </c>
      <c r="FB104" s="190" t="s">
        <v>3074</v>
      </c>
      <c r="FC104" s="184">
        <v>2</v>
      </c>
      <c r="FD104" s="184" t="s">
        <v>3071</v>
      </c>
      <c r="FE104" s="184" t="s">
        <v>30</v>
      </c>
      <c r="FF104" s="184">
        <v>2</v>
      </c>
      <c r="FG104" s="184" t="s">
        <v>3073</v>
      </c>
      <c r="FH104" s="184" t="s">
        <v>3072</v>
      </c>
      <c r="FI104" s="181">
        <v>44620</v>
      </c>
      <c r="FJ104" s="190" t="s">
        <v>9305</v>
      </c>
      <c r="FK104" s="191" t="e">
        <v>#N/A</v>
      </c>
      <c r="FL104" s="191" t="e">
        <v>#N/A</v>
      </c>
      <c r="FM104" s="191" t="e">
        <v>#N/A</v>
      </c>
      <c r="FN104" s="191" t="e">
        <v>#N/A</v>
      </c>
      <c r="FO104" s="191" t="e">
        <v>#N/A</v>
      </c>
      <c r="FP104" s="188" t="e">
        <v>#N/A</v>
      </c>
      <c r="FQ104" s="189" t="e">
        <v>#N/A</v>
      </c>
      <c r="FR104" s="190" t="s">
        <v>9306</v>
      </c>
      <c r="FS104" s="184" t="e">
        <v>#N/A</v>
      </c>
      <c r="FT104" s="184" t="e">
        <v>#N/A</v>
      </c>
      <c r="FU104" s="184" t="e">
        <v>#N/A</v>
      </c>
      <c r="FV104" s="184" t="e">
        <v>#N/A</v>
      </c>
      <c r="FW104" s="184" t="e">
        <v>#N/A</v>
      </c>
      <c r="FX104" s="184" t="e">
        <v>#N/A</v>
      </c>
      <c r="FY104" s="181" t="e">
        <v>#N/A</v>
      </c>
      <c r="FZ104" s="191" t="s">
        <v>4785</v>
      </c>
      <c r="GA104" s="191">
        <v>0</v>
      </c>
      <c r="GB104" s="191" t="s">
        <v>3966</v>
      </c>
      <c r="GC104" s="191" t="s">
        <v>30</v>
      </c>
      <c r="GD104" s="191">
        <v>2</v>
      </c>
      <c r="GE104" s="191" t="s">
        <v>14</v>
      </c>
      <c r="GF104" s="191" t="s">
        <v>14</v>
      </c>
      <c r="GG104" s="192">
        <v>44693</v>
      </c>
      <c r="GH104" s="190" t="s">
        <v>4791</v>
      </c>
      <c r="GI104" s="184">
        <v>0</v>
      </c>
      <c r="GJ104" s="184" t="s">
        <v>3966</v>
      </c>
      <c r="GK104" s="184" t="s">
        <v>30</v>
      </c>
      <c r="GL104" s="184">
        <v>2</v>
      </c>
      <c r="GM104" s="184" t="s">
        <v>14</v>
      </c>
      <c r="GN104" s="184" t="s">
        <v>14</v>
      </c>
      <c r="GO104" s="181">
        <v>44693</v>
      </c>
      <c r="GP104" s="191" t="s">
        <v>4786</v>
      </c>
      <c r="GQ104" s="191">
        <v>1</v>
      </c>
      <c r="GR104" s="191" t="s">
        <v>3966</v>
      </c>
      <c r="GS104" s="191" t="s">
        <v>30</v>
      </c>
      <c r="GT104" s="191">
        <v>2</v>
      </c>
      <c r="GU104" s="191" t="s">
        <v>14</v>
      </c>
      <c r="GV104" s="191" t="s">
        <v>14</v>
      </c>
      <c r="GW104" s="192">
        <v>44693</v>
      </c>
      <c r="GX104" s="190" t="s">
        <v>4792</v>
      </c>
      <c r="GY104" s="184">
        <v>0</v>
      </c>
      <c r="GZ104" s="184" t="s">
        <v>3966</v>
      </c>
      <c r="HA104" s="184" t="s">
        <v>30</v>
      </c>
      <c r="HB104" s="184">
        <v>2</v>
      </c>
      <c r="HC104" s="184" t="s">
        <v>14</v>
      </c>
      <c r="HD104" s="184" t="s">
        <v>14</v>
      </c>
      <c r="HE104" s="181">
        <v>44693</v>
      </c>
      <c r="HF104" s="191" t="s">
        <v>4784</v>
      </c>
      <c r="HG104" s="191">
        <v>2</v>
      </c>
      <c r="HH104" s="191" t="s">
        <v>3966</v>
      </c>
      <c r="HI104" s="191" t="s">
        <v>30</v>
      </c>
      <c r="HJ104" s="191">
        <v>2</v>
      </c>
      <c r="HK104" s="191" t="s">
        <v>14</v>
      </c>
      <c r="HL104" s="191" t="s">
        <v>14</v>
      </c>
      <c r="HM104" s="192">
        <v>44693</v>
      </c>
      <c r="HN104" s="190" t="s">
        <v>4790</v>
      </c>
      <c r="HO104" s="184">
        <v>0</v>
      </c>
      <c r="HP104" s="184" t="s">
        <v>3966</v>
      </c>
      <c r="HQ104" s="184" t="s">
        <v>30</v>
      </c>
      <c r="HR104" s="184">
        <v>2</v>
      </c>
      <c r="HS104" s="184" t="s">
        <v>14</v>
      </c>
      <c r="HT104" s="184" t="s">
        <v>14</v>
      </c>
      <c r="HU104" s="181">
        <v>44693</v>
      </c>
      <c r="HV104" s="191" t="s">
        <v>4787</v>
      </c>
      <c r="HW104" s="191">
        <v>0</v>
      </c>
      <c r="HX104" s="191" t="s">
        <v>3966</v>
      </c>
      <c r="HY104" s="191" t="s">
        <v>30</v>
      </c>
      <c r="HZ104" s="191">
        <v>2</v>
      </c>
      <c r="IA104" s="191" t="s">
        <v>14</v>
      </c>
      <c r="IB104" s="191" t="s">
        <v>14</v>
      </c>
      <c r="IC104" s="192">
        <v>44693</v>
      </c>
      <c r="ID104" s="190" t="s">
        <v>4789</v>
      </c>
      <c r="IE104" s="184">
        <v>0</v>
      </c>
      <c r="IF104" s="184" t="s">
        <v>3966</v>
      </c>
      <c r="IG104" s="184" t="s">
        <v>30</v>
      </c>
      <c r="IH104" s="184">
        <v>2</v>
      </c>
      <c r="II104" s="184" t="s">
        <v>14</v>
      </c>
      <c r="IJ104" s="184" t="s">
        <v>14</v>
      </c>
      <c r="IK104" s="181">
        <v>44693</v>
      </c>
      <c r="IL104" s="191" t="s">
        <v>4788</v>
      </c>
      <c r="IM104" s="191">
        <v>0</v>
      </c>
      <c r="IN104" s="191" t="s">
        <v>3966</v>
      </c>
      <c r="IO104" s="191" t="s">
        <v>30</v>
      </c>
      <c r="IP104" s="191">
        <v>2</v>
      </c>
      <c r="IQ104" s="191" t="s">
        <v>14</v>
      </c>
      <c r="IR104" s="191" t="s">
        <v>14</v>
      </c>
      <c r="IS104" s="192">
        <v>44693</v>
      </c>
    </row>
    <row r="105" spans="1:253" s="285" customFormat="1" ht="13" customHeight="1" x14ac:dyDescent="0.25">
      <c r="A105" s="285" t="s">
        <v>43</v>
      </c>
      <c r="B105" s="285" t="s">
        <v>8608</v>
      </c>
      <c r="C105" s="285" t="s">
        <v>44</v>
      </c>
      <c r="D105" s="285" t="s">
        <v>45</v>
      </c>
      <c r="E105" s="285" t="s">
        <v>8271</v>
      </c>
      <c r="F105" s="285" t="s">
        <v>1960</v>
      </c>
      <c r="G105" s="179">
        <v>25666000</v>
      </c>
      <c r="H105" s="180" t="s">
        <v>1651</v>
      </c>
      <c r="I105" s="180" t="s">
        <v>30</v>
      </c>
      <c r="J105" s="180">
        <v>2</v>
      </c>
      <c r="K105" s="180" t="s">
        <v>1959</v>
      </c>
      <c r="L105" s="180" t="s">
        <v>1958</v>
      </c>
      <c r="M105" s="181">
        <v>44278</v>
      </c>
      <c r="N105" s="190" t="s">
        <v>1964</v>
      </c>
      <c r="O105" s="182">
        <v>120410</v>
      </c>
      <c r="P105" s="182" t="s">
        <v>1961</v>
      </c>
      <c r="Q105" s="182" t="s">
        <v>30</v>
      </c>
      <c r="R105" s="182">
        <v>2</v>
      </c>
      <c r="S105" s="182" t="s">
        <v>1963</v>
      </c>
      <c r="T105" s="182" t="s">
        <v>1962</v>
      </c>
      <c r="U105" s="183">
        <v>44278</v>
      </c>
      <c r="V105" s="190" t="s">
        <v>1966</v>
      </c>
      <c r="W105" s="180">
        <v>25666000</v>
      </c>
      <c r="X105" s="180" t="s">
        <v>1651</v>
      </c>
      <c r="Y105" s="180" t="s">
        <v>30</v>
      </c>
      <c r="Z105" s="180">
        <v>2</v>
      </c>
      <c r="AA105" s="180" t="s">
        <v>1965</v>
      </c>
      <c r="AB105" s="180" t="s">
        <v>1958</v>
      </c>
      <c r="AC105" s="181">
        <v>44278</v>
      </c>
      <c r="AD105" s="190" t="s">
        <v>1968</v>
      </c>
      <c r="AE105" s="188">
        <v>25666000</v>
      </c>
      <c r="AF105" s="188" t="s">
        <v>1651</v>
      </c>
      <c r="AG105" s="188" t="s">
        <v>30</v>
      </c>
      <c r="AH105" s="188">
        <v>2</v>
      </c>
      <c r="AI105" s="188" t="s">
        <v>1967</v>
      </c>
      <c r="AJ105" s="188" t="s">
        <v>1958</v>
      </c>
      <c r="AK105" s="189">
        <v>44278</v>
      </c>
      <c r="AL105" s="190" t="s">
        <v>2140</v>
      </c>
      <c r="AM105" s="180">
        <v>34000</v>
      </c>
      <c r="AN105" s="180" t="s">
        <v>2137</v>
      </c>
      <c r="AO105" s="180" t="s">
        <v>19</v>
      </c>
      <c r="AP105" s="180">
        <v>3</v>
      </c>
      <c r="AQ105" s="180" t="s">
        <v>2139</v>
      </c>
      <c r="AR105" s="180" t="s">
        <v>2138</v>
      </c>
      <c r="AS105" s="181">
        <v>44364</v>
      </c>
      <c r="AT105" s="191" t="s">
        <v>53</v>
      </c>
      <c r="AU105" s="188" t="s">
        <v>14</v>
      </c>
      <c r="AV105" s="188">
        <v>0</v>
      </c>
      <c r="AW105" s="188" t="s">
        <v>14</v>
      </c>
      <c r="AX105" s="188" t="s">
        <v>14</v>
      </c>
      <c r="AY105" s="188">
        <v>0</v>
      </c>
      <c r="AZ105" s="188">
        <v>0</v>
      </c>
      <c r="BA105" s="189">
        <v>43493</v>
      </c>
      <c r="BB105" s="190" t="s">
        <v>52</v>
      </c>
      <c r="BC105" s="180" t="s">
        <v>14</v>
      </c>
      <c r="BD105" s="180">
        <v>0</v>
      </c>
      <c r="BE105" s="180" t="s">
        <v>14</v>
      </c>
      <c r="BF105" s="180" t="s">
        <v>14</v>
      </c>
      <c r="BG105" s="180">
        <v>0</v>
      </c>
      <c r="BH105" s="180">
        <v>0</v>
      </c>
      <c r="BI105" s="181">
        <v>43493</v>
      </c>
      <c r="BJ105" s="191" t="s">
        <v>6226</v>
      </c>
      <c r="BK105" s="191">
        <v>22</v>
      </c>
      <c r="BL105" s="191" t="s">
        <v>6219</v>
      </c>
      <c r="BM105" s="191" t="s">
        <v>19</v>
      </c>
      <c r="BN105" s="191">
        <v>3</v>
      </c>
      <c r="BO105" s="191" t="s">
        <v>6225</v>
      </c>
      <c r="BP105" s="188" t="s">
        <v>6224</v>
      </c>
      <c r="BQ105" s="192">
        <v>44735</v>
      </c>
      <c r="BR105" s="190" t="s">
        <v>46</v>
      </c>
      <c r="BS105" s="184" t="s">
        <v>14</v>
      </c>
      <c r="BT105" s="184">
        <v>0</v>
      </c>
      <c r="BU105" s="184" t="s">
        <v>14</v>
      </c>
      <c r="BV105" s="184" t="s">
        <v>14</v>
      </c>
      <c r="BW105" s="184">
        <v>0</v>
      </c>
      <c r="BX105" s="184">
        <v>0</v>
      </c>
      <c r="BY105" s="181">
        <v>43493</v>
      </c>
      <c r="BZ105" s="191" t="s">
        <v>47</v>
      </c>
      <c r="CA105" s="191" t="s">
        <v>14</v>
      </c>
      <c r="CB105" s="191">
        <v>0</v>
      </c>
      <c r="CC105" s="191" t="s">
        <v>14</v>
      </c>
      <c r="CD105" s="191" t="s">
        <v>14</v>
      </c>
      <c r="CE105" s="191">
        <v>0</v>
      </c>
      <c r="CF105" s="191">
        <v>0</v>
      </c>
      <c r="CG105" s="192">
        <v>43493</v>
      </c>
      <c r="CH105" s="190" t="s">
        <v>9307</v>
      </c>
      <c r="CI105" s="191" t="e">
        <v>#N/A</v>
      </c>
      <c r="CJ105" s="191" t="e">
        <v>#N/A</v>
      </c>
      <c r="CK105" s="191" t="e">
        <v>#N/A</v>
      </c>
      <c r="CL105" s="191" t="e">
        <v>#N/A</v>
      </c>
      <c r="CM105" s="191" t="e">
        <v>#N/A</v>
      </c>
      <c r="CN105" s="191" t="e">
        <v>#N/A</v>
      </c>
      <c r="CO105" s="193" t="e">
        <v>#N/A</v>
      </c>
      <c r="CP105" s="191" t="s">
        <v>51</v>
      </c>
      <c r="CQ105" s="184" t="s">
        <v>14</v>
      </c>
      <c r="CR105" s="184">
        <v>0</v>
      </c>
      <c r="CS105" s="184" t="s">
        <v>14</v>
      </c>
      <c r="CT105" s="184" t="s">
        <v>14</v>
      </c>
      <c r="CU105" s="184">
        <v>0</v>
      </c>
      <c r="CV105" s="184">
        <v>0</v>
      </c>
      <c r="CW105" s="181">
        <v>43493</v>
      </c>
      <c r="CX105" s="191" t="s">
        <v>840</v>
      </c>
      <c r="CY105" s="188">
        <v>10429000</v>
      </c>
      <c r="CZ105" s="188" t="s">
        <v>1425</v>
      </c>
      <c r="DA105" s="188" t="s">
        <v>30</v>
      </c>
      <c r="DB105" s="188">
        <v>2</v>
      </c>
      <c r="DC105" s="188" t="s">
        <v>1427</v>
      </c>
      <c r="DD105" s="188" t="s">
        <v>1426</v>
      </c>
      <c r="DE105" s="194">
        <v>43920</v>
      </c>
      <c r="DF105" s="190" t="s">
        <v>1429</v>
      </c>
      <c r="DG105" s="180">
        <v>0</v>
      </c>
      <c r="DH105" s="184" t="s">
        <v>1425</v>
      </c>
      <c r="DI105" s="184" t="s">
        <v>30</v>
      </c>
      <c r="DJ105" s="184">
        <v>2</v>
      </c>
      <c r="DK105" s="184" t="s">
        <v>1427</v>
      </c>
      <c r="DL105" s="184" t="s">
        <v>1426</v>
      </c>
      <c r="DM105" s="181">
        <v>43920</v>
      </c>
      <c r="DN105" s="191" t="s">
        <v>1432</v>
      </c>
      <c r="DO105" s="188">
        <v>15120000</v>
      </c>
      <c r="DP105" s="191" t="s">
        <v>1425</v>
      </c>
      <c r="DQ105" s="191" t="s">
        <v>30</v>
      </c>
      <c r="DR105" s="191">
        <v>2</v>
      </c>
      <c r="DS105" s="191" t="s">
        <v>1427</v>
      </c>
      <c r="DT105" s="191" t="s">
        <v>1426</v>
      </c>
      <c r="DU105" s="192">
        <v>43920</v>
      </c>
      <c r="DV105" s="190" t="s">
        <v>1430</v>
      </c>
      <c r="DW105" s="180">
        <v>4970000</v>
      </c>
      <c r="DX105" s="184" t="s">
        <v>1425</v>
      </c>
      <c r="DY105" s="184" t="s">
        <v>30</v>
      </c>
      <c r="DZ105" s="184">
        <v>2</v>
      </c>
      <c r="EA105" s="184" t="s">
        <v>1427</v>
      </c>
      <c r="EB105" s="184" t="s">
        <v>1426</v>
      </c>
      <c r="EC105" s="181">
        <v>43920</v>
      </c>
      <c r="ED105" s="191" t="s">
        <v>1431</v>
      </c>
      <c r="EE105" s="188">
        <v>5459000</v>
      </c>
      <c r="EF105" s="191" t="s">
        <v>1425</v>
      </c>
      <c r="EG105" s="191" t="s">
        <v>30</v>
      </c>
      <c r="EH105" s="191">
        <v>2</v>
      </c>
      <c r="EI105" s="191" t="s">
        <v>1427</v>
      </c>
      <c r="EJ105" s="191" t="s">
        <v>1426</v>
      </c>
      <c r="EK105" s="192">
        <v>43920</v>
      </c>
      <c r="EL105" s="190" t="s">
        <v>1428</v>
      </c>
      <c r="EM105" s="180">
        <v>0</v>
      </c>
      <c r="EN105" s="184" t="s">
        <v>1425</v>
      </c>
      <c r="EO105" s="184" t="s">
        <v>30</v>
      </c>
      <c r="EP105" s="184">
        <v>2</v>
      </c>
      <c r="EQ105" s="184" t="s">
        <v>1427</v>
      </c>
      <c r="ER105" s="184" t="s">
        <v>1426</v>
      </c>
      <c r="ES105" s="181">
        <v>43920</v>
      </c>
      <c r="ET105" s="191" t="s">
        <v>6227</v>
      </c>
      <c r="EU105" s="191">
        <v>22</v>
      </c>
      <c r="EV105" s="191" t="s">
        <v>6219</v>
      </c>
      <c r="EW105" s="191" t="s">
        <v>19</v>
      </c>
      <c r="EX105" s="191">
        <v>3</v>
      </c>
      <c r="EY105" s="191" t="s">
        <v>6225</v>
      </c>
      <c r="EZ105" s="191" t="s">
        <v>6224</v>
      </c>
      <c r="FA105" s="192">
        <v>44735</v>
      </c>
      <c r="FB105" s="190" t="s">
        <v>50</v>
      </c>
      <c r="FC105" s="184">
        <v>1</v>
      </c>
      <c r="FD105" s="184">
        <v>0</v>
      </c>
      <c r="FE105" s="184" t="s">
        <v>30</v>
      </c>
      <c r="FF105" s="184">
        <v>2</v>
      </c>
      <c r="FG105" s="184" t="s">
        <v>49</v>
      </c>
      <c r="FH105" s="184">
        <v>0</v>
      </c>
      <c r="FI105" s="181">
        <v>43493</v>
      </c>
      <c r="FJ105" s="190" t="s">
        <v>54</v>
      </c>
      <c r="FK105" s="191" t="s">
        <v>14</v>
      </c>
      <c r="FL105" s="191">
        <v>0</v>
      </c>
      <c r="FM105" s="191" t="s">
        <v>14</v>
      </c>
      <c r="FN105" s="191" t="s">
        <v>14</v>
      </c>
      <c r="FO105" s="191">
        <v>0</v>
      </c>
      <c r="FP105" s="188">
        <v>0</v>
      </c>
      <c r="FQ105" s="189">
        <v>43493</v>
      </c>
      <c r="FR105" s="190" t="s">
        <v>55</v>
      </c>
      <c r="FS105" s="184" t="s">
        <v>14</v>
      </c>
      <c r="FT105" s="184">
        <v>0</v>
      </c>
      <c r="FU105" s="184" t="s">
        <v>14</v>
      </c>
      <c r="FV105" s="184" t="s">
        <v>14</v>
      </c>
      <c r="FW105" s="184">
        <v>0</v>
      </c>
      <c r="FX105" s="184">
        <v>0</v>
      </c>
      <c r="FY105" s="181">
        <v>43493</v>
      </c>
      <c r="FZ105" s="191" t="s">
        <v>5520</v>
      </c>
      <c r="GA105" s="191">
        <v>1</v>
      </c>
      <c r="GB105" s="191" t="s">
        <v>3966</v>
      </c>
      <c r="GC105" s="191" t="s">
        <v>30</v>
      </c>
      <c r="GD105" s="191">
        <v>2</v>
      </c>
      <c r="GE105" s="191" t="s">
        <v>14</v>
      </c>
      <c r="GF105" s="191" t="s">
        <v>14</v>
      </c>
      <c r="GG105" s="192">
        <v>44697</v>
      </c>
      <c r="GH105" s="190" t="s">
        <v>5526</v>
      </c>
      <c r="GI105" s="184">
        <v>2</v>
      </c>
      <c r="GJ105" s="184" t="s">
        <v>3966</v>
      </c>
      <c r="GK105" s="184" t="s">
        <v>30</v>
      </c>
      <c r="GL105" s="184">
        <v>2</v>
      </c>
      <c r="GM105" s="184" t="s">
        <v>14</v>
      </c>
      <c r="GN105" s="184" t="s">
        <v>14</v>
      </c>
      <c r="GO105" s="181">
        <v>44697</v>
      </c>
      <c r="GP105" s="191" t="s">
        <v>5521</v>
      </c>
      <c r="GQ105" s="191">
        <v>2</v>
      </c>
      <c r="GR105" s="191" t="s">
        <v>3966</v>
      </c>
      <c r="GS105" s="191" t="s">
        <v>30</v>
      </c>
      <c r="GT105" s="191">
        <v>2</v>
      </c>
      <c r="GU105" s="191" t="s">
        <v>14</v>
      </c>
      <c r="GV105" s="191" t="s">
        <v>14</v>
      </c>
      <c r="GW105" s="192">
        <v>44697</v>
      </c>
      <c r="GX105" s="190" t="s">
        <v>5527</v>
      </c>
      <c r="GY105" s="184">
        <v>0</v>
      </c>
      <c r="GZ105" s="184" t="s">
        <v>3966</v>
      </c>
      <c r="HA105" s="184" t="s">
        <v>30</v>
      </c>
      <c r="HB105" s="184">
        <v>2</v>
      </c>
      <c r="HC105" s="184" t="s">
        <v>14</v>
      </c>
      <c r="HD105" s="184" t="s">
        <v>14</v>
      </c>
      <c r="HE105" s="181">
        <v>44697</v>
      </c>
      <c r="HF105" s="191" t="s">
        <v>5519</v>
      </c>
      <c r="HG105" s="191">
        <v>3</v>
      </c>
      <c r="HH105" s="191" t="s">
        <v>3966</v>
      </c>
      <c r="HI105" s="191" t="s">
        <v>30</v>
      </c>
      <c r="HJ105" s="191">
        <v>2</v>
      </c>
      <c r="HK105" s="191" t="s">
        <v>14</v>
      </c>
      <c r="HL105" s="191" t="s">
        <v>14</v>
      </c>
      <c r="HM105" s="192">
        <v>44697</v>
      </c>
      <c r="HN105" s="190" t="s">
        <v>5525</v>
      </c>
      <c r="HO105" s="184">
        <v>3</v>
      </c>
      <c r="HP105" s="184" t="s">
        <v>3966</v>
      </c>
      <c r="HQ105" s="184" t="s">
        <v>30</v>
      </c>
      <c r="HR105" s="184">
        <v>2</v>
      </c>
      <c r="HS105" s="184" t="s">
        <v>14</v>
      </c>
      <c r="HT105" s="184" t="s">
        <v>14</v>
      </c>
      <c r="HU105" s="181">
        <v>44697</v>
      </c>
      <c r="HV105" s="191" t="s">
        <v>5522</v>
      </c>
      <c r="HW105" s="191">
        <v>0</v>
      </c>
      <c r="HX105" s="191" t="s">
        <v>3966</v>
      </c>
      <c r="HY105" s="191" t="s">
        <v>30</v>
      </c>
      <c r="HZ105" s="191">
        <v>2</v>
      </c>
      <c r="IA105" s="191" t="s">
        <v>14</v>
      </c>
      <c r="IB105" s="191" t="s">
        <v>14</v>
      </c>
      <c r="IC105" s="192">
        <v>44697</v>
      </c>
      <c r="ID105" s="190" t="s">
        <v>5524</v>
      </c>
      <c r="IE105" s="184">
        <v>0</v>
      </c>
      <c r="IF105" s="184" t="s">
        <v>3966</v>
      </c>
      <c r="IG105" s="184" t="s">
        <v>30</v>
      </c>
      <c r="IH105" s="184">
        <v>2</v>
      </c>
      <c r="II105" s="184" t="s">
        <v>14</v>
      </c>
      <c r="IJ105" s="184" t="s">
        <v>14</v>
      </c>
      <c r="IK105" s="181">
        <v>44697</v>
      </c>
      <c r="IL105" s="191" t="s">
        <v>5523</v>
      </c>
      <c r="IM105" s="191">
        <v>3</v>
      </c>
      <c r="IN105" s="191" t="s">
        <v>3966</v>
      </c>
      <c r="IO105" s="191" t="s">
        <v>30</v>
      </c>
      <c r="IP105" s="191">
        <v>2</v>
      </c>
      <c r="IQ105" s="191" t="s">
        <v>14</v>
      </c>
      <c r="IR105" s="191" t="s">
        <v>14</v>
      </c>
      <c r="IS105" s="192">
        <v>44697</v>
      </c>
    </row>
    <row r="106" spans="1:253" s="285" customFormat="1" ht="13" customHeight="1" x14ac:dyDescent="0.25">
      <c r="A106" s="285" t="s">
        <v>190</v>
      </c>
      <c r="B106" s="285" t="s">
        <v>8627</v>
      </c>
      <c r="C106" s="285" t="s">
        <v>191</v>
      </c>
      <c r="D106" s="285" t="s">
        <v>192</v>
      </c>
      <c r="E106" s="285" t="s">
        <v>8276</v>
      </c>
      <c r="F106" s="285" t="s">
        <v>2669</v>
      </c>
      <c r="G106" s="179">
        <v>5355000</v>
      </c>
      <c r="H106" s="180" t="s">
        <v>2666</v>
      </c>
      <c r="I106" s="180" t="s">
        <v>61</v>
      </c>
      <c r="J106" s="180">
        <v>1</v>
      </c>
      <c r="K106" s="180" t="s">
        <v>2668</v>
      </c>
      <c r="L106" s="180" t="s">
        <v>2667</v>
      </c>
      <c r="M106" s="181">
        <v>44580</v>
      </c>
      <c r="N106" s="190" t="s">
        <v>2673</v>
      </c>
      <c r="O106" s="182">
        <v>6025</v>
      </c>
      <c r="P106" s="182" t="s">
        <v>2670</v>
      </c>
      <c r="Q106" s="182" t="s">
        <v>61</v>
      </c>
      <c r="R106" s="182">
        <v>1</v>
      </c>
      <c r="S106" s="182" t="s">
        <v>2672</v>
      </c>
      <c r="T106" s="182" t="s">
        <v>2671</v>
      </c>
      <c r="U106" s="183">
        <v>44580</v>
      </c>
      <c r="V106" s="190" t="s">
        <v>2677</v>
      </c>
      <c r="W106" s="180">
        <v>5355000</v>
      </c>
      <c r="X106" s="180" t="s">
        <v>2674</v>
      </c>
      <c r="Y106" s="180" t="s">
        <v>61</v>
      </c>
      <c r="Z106" s="180">
        <v>1</v>
      </c>
      <c r="AA106" s="180" t="s">
        <v>2676</v>
      </c>
      <c r="AB106" s="180" t="s">
        <v>2675</v>
      </c>
      <c r="AC106" s="181">
        <v>44580</v>
      </c>
      <c r="AD106" s="190" t="s">
        <v>2679</v>
      </c>
      <c r="AE106" s="188">
        <v>4712000</v>
      </c>
      <c r="AF106" s="188" t="s">
        <v>2674</v>
      </c>
      <c r="AG106" s="188" t="s">
        <v>61</v>
      </c>
      <c r="AH106" s="188">
        <v>1</v>
      </c>
      <c r="AI106" s="188" t="s">
        <v>2678</v>
      </c>
      <c r="AJ106" s="188" t="s">
        <v>2675</v>
      </c>
      <c r="AK106" s="189">
        <v>44580</v>
      </c>
      <c r="AL106" s="190" t="s">
        <v>2683</v>
      </c>
      <c r="AM106" s="180">
        <v>6401000</v>
      </c>
      <c r="AN106" s="180" t="s">
        <v>2680</v>
      </c>
      <c r="AO106" s="180" t="s">
        <v>19</v>
      </c>
      <c r="AP106" s="180">
        <v>3</v>
      </c>
      <c r="AQ106" s="180" t="s">
        <v>2682</v>
      </c>
      <c r="AR106" s="180" t="s">
        <v>2681</v>
      </c>
      <c r="AS106" s="181">
        <v>44580</v>
      </c>
      <c r="AT106" s="191" t="s">
        <v>6821</v>
      </c>
      <c r="AU106" s="188">
        <v>4261</v>
      </c>
      <c r="AV106" s="188" t="s">
        <v>6818</v>
      </c>
      <c r="AW106" s="188" t="s">
        <v>30</v>
      </c>
      <c r="AX106" s="188">
        <v>2</v>
      </c>
      <c r="AY106" s="188" t="s">
        <v>6820</v>
      </c>
      <c r="AZ106" s="188" t="s">
        <v>6819</v>
      </c>
      <c r="BA106" s="189">
        <v>44739</v>
      </c>
      <c r="BB106" s="190" t="s">
        <v>203</v>
      </c>
      <c r="BC106" s="180" t="s">
        <v>14</v>
      </c>
      <c r="BD106" s="180">
        <v>0</v>
      </c>
      <c r="BE106" s="180" t="s">
        <v>14</v>
      </c>
      <c r="BF106" s="180" t="s">
        <v>14</v>
      </c>
      <c r="BG106" s="180" t="s">
        <v>202</v>
      </c>
      <c r="BH106" s="180">
        <v>0</v>
      </c>
      <c r="BI106" s="181">
        <v>43503</v>
      </c>
      <c r="BJ106" s="191" t="s">
        <v>6823</v>
      </c>
      <c r="BK106" s="191">
        <v>28</v>
      </c>
      <c r="BL106" s="191" t="s">
        <v>6818</v>
      </c>
      <c r="BM106" s="191" t="s">
        <v>30</v>
      </c>
      <c r="BN106" s="191">
        <v>2</v>
      </c>
      <c r="BO106" s="191" t="s">
        <v>6822</v>
      </c>
      <c r="BP106" s="188" t="s">
        <v>1995</v>
      </c>
      <c r="BQ106" s="192">
        <v>44739</v>
      </c>
      <c r="BR106" s="190" t="s">
        <v>196</v>
      </c>
      <c r="BS106" s="184">
        <v>160000</v>
      </c>
      <c r="BT106" s="184" t="s">
        <v>193</v>
      </c>
      <c r="BU106" s="184" t="s">
        <v>30</v>
      </c>
      <c r="BV106" s="184">
        <v>2</v>
      </c>
      <c r="BW106" s="184" t="s">
        <v>195</v>
      </c>
      <c r="BX106" s="184" t="s">
        <v>194</v>
      </c>
      <c r="BY106" s="181">
        <v>43503</v>
      </c>
      <c r="BZ106" s="191" t="s">
        <v>199</v>
      </c>
      <c r="CA106" s="191">
        <v>11422</v>
      </c>
      <c r="CB106" s="191" t="s">
        <v>193</v>
      </c>
      <c r="CC106" s="191" t="s">
        <v>30</v>
      </c>
      <c r="CD106" s="191">
        <v>2</v>
      </c>
      <c r="CE106" s="191" t="s">
        <v>198</v>
      </c>
      <c r="CF106" s="191" t="s">
        <v>197</v>
      </c>
      <c r="CG106" s="192">
        <v>43503</v>
      </c>
      <c r="CH106" s="190" t="s">
        <v>9308</v>
      </c>
      <c r="CI106" s="191" t="e">
        <v>#N/A</v>
      </c>
      <c r="CJ106" s="191" t="e">
        <v>#N/A</v>
      </c>
      <c r="CK106" s="191" t="e">
        <v>#N/A</v>
      </c>
      <c r="CL106" s="191" t="e">
        <v>#N/A</v>
      </c>
      <c r="CM106" s="191" t="e">
        <v>#N/A</v>
      </c>
      <c r="CN106" s="191" t="e">
        <v>#N/A</v>
      </c>
      <c r="CO106" s="193" t="e">
        <v>#N/A</v>
      </c>
      <c r="CP106" s="191" t="s">
        <v>1288</v>
      </c>
      <c r="CQ106" s="184" t="s">
        <v>14</v>
      </c>
      <c r="CR106" s="184" t="s">
        <v>1285</v>
      </c>
      <c r="CS106" s="184" t="s">
        <v>14</v>
      </c>
      <c r="CT106" s="184" t="s">
        <v>14</v>
      </c>
      <c r="CU106" s="184" t="s">
        <v>1287</v>
      </c>
      <c r="CV106" s="184" t="s">
        <v>1286</v>
      </c>
      <c r="CW106" s="181">
        <v>43816</v>
      </c>
      <c r="CX106" s="191" t="s">
        <v>3678</v>
      </c>
      <c r="CY106" s="188">
        <v>2356000</v>
      </c>
      <c r="CZ106" s="188" t="s">
        <v>2674</v>
      </c>
      <c r="DA106" s="188" t="s">
        <v>61</v>
      </c>
      <c r="DB106" s="188">
        <v>1</v>
      </c>
      <c r="DC106" s="188" t="s">
        <v>3677</v>
      </c>
      <c r="DD106" s="188" t="s">
        <v>2675</v>
      </c>
      <c r="DE106" s="194">
        <v>44656</v>
      </c>
      <c r="DF106" s="190" t="s">
        <v>3679</v>
      </c>
      <c r="DG106" s="180">
        <v>643000</v>
      </c>
      <c r="DH106" s="184" t="s">
        <v>2674</v>
      </c>
      <c r="DI106" s="184" t="s">
        <v>61</v>
      </c>
      <c r="DJ106" s="184">
        <v>1</v>
      </c>
      <c r="DK106" s="184" t="s">
        <v>3677</v>
      </c>
      <c r="DL106" s="184" t="s">
        <v>2675</v>
      </c>
      <c r="DM106" s="181">
        <v>44656</v>
      </c>
      <c r="DN106" s="191" t="s">
        <v>3680</v>
      </c>
      <c r="DO106" s="188">
        <v>2356000</v>
      </c>
      <c r="DP106" s="191" t="s">
        <v>2674</v>
      </c>
      <c r="DQ106" s="191" t="s">
        <v>61</v>
      </c>
      <c r="DR106" s="191">
        <v>1</v>
      </c>
      <c r="DS106" s="191" t="s">
        <v>3677</v>
      </c>
      <c r="DT106" s="191" t="s">
        <v>2675</v>
      </c>
      <c r="DU106" s="192">
        <v>44656</v>
      </c>
      <c r="DV106" s="190" t="s">
        <v>3681</v>
      </c>
      <c r="DW106" s="180">
        <v>2035000</v>
      </c>
      <c r="DX106" s="184" t="s">
        <v>2674</v>
      </c>
      <c r="DY106" s="184" t="s">
        <v>61</v>
      </c>
      <c r="DZ106" s="184">
        <v>1</v>
      </c>
      <c r="EA106" s="184" t="s">
        <v>3677</v>
      </c>
      <c r="EB106" s="184" t="s">
        <v>2675</v>
      </c>
      <c r="EC106" s="181">
        <v>44656</v>
      </c>
      <c r="ED106" s="191" t="s">
        <v>3682</v>
      </c>
      <c r="EE106" s="188">
        <v>321000</v>
      </c>
      <c r="EF106" s="191" t="s">
        <v>2674</v>
      </c>
      <c r="EG106" s="191" t="s">
        <v>61</v>
      </c>
      <c r="EH106" s="191">
        <v>1</v>
      </c>
      <c r="EI106" s="191" t="s">
        <v>3677</v>
      </c>
      <c r="EJ106" s="191" t="s">
        <v>2675</v>
      </c>
      <c r="EK106" s="192">
        <v>44656</v>
      </c>
      <c r="EL106" s="190" t="s">
        <v>3683</v>
      </c>
      <c r="EM106" s="180">
        <v>0</v>
      </c>
      <c r="EN106" s="184" t="s">
        <v>2674</v>
      </c>
      <c r="EO106" s="184" t="s">
        <v>61</v>
      </c>
      <c r="EP106" s="184">
        <v>1</v>
      </c>
      <c r="EQ106" s="184" t="s">
        <v>3677</v>
      </c>
      <c r="ER106" s="184" t="s">
        <v>2675</v>
      </c>
      <c r="ES106" s="181">
        <v>44656</v>
      </c>
      <c r="ET106" s="191" t="s">
        <v>6824</v>
      </c>
      <c r="EU106" s="191">
        <v>28</v>
      </c>
      <c r="EV106" s="191" t="s">
        <v>6818</v>
      </c>
      <c r="EW106" s="191" t="s">
        <v>30</v>
      </c>
      <c r="EX106" s="191">
        <v>2</v>
      </c>
      <c r="EY106" s="191" t="s">
        <v>6822</v>
      </c>
      <c r="EZ106" s="191" t="s">
        <v>1995</v>
      </c>
      <c r="FA106" s="192">
        <v>44739</v>
      </c>
      <c r="FB106" s="190" t="s">
        <v>201</v>
      </c>
      <c r="FC106" s="184">
        <v>4</v>
      </c>
      <c r="FD106" s="184">
        <v>0</v>
      </c>
      <c r="FE106" s="184" t="s">
        <v>30</v>
      </c>
      <c r="FF106" s="184">
        <v>2</v>
      </c>
      <c r="FG106" s="184" t="s">
        <v>200</v>
      </c>
      <c r="FH106" s="184">
        <v>0</v>
      </c>
      <c r="FI106" s="181">
        <v>43503</v>
      </c>
      <c r="FJ106" s="190" t="s">
        <v>204</v>
      </c>
      <c r="FK106" s="191" t="s">
        <v>14</v>
      </c>
      <c r="FL106" s="191">
        <v>0</v>
      </c>
      <c r="FM106" s="191" t="s">
        <v>14</v>
      </c>
      <c r="FN106" s="191" t="s">
        <v>14</v>
      </c>
      <c r="FO106" s="191">
        <v>0</v>
      </c>
      <c r="FP106" s="188">
        <v>0</v>
      </c>
      <c r="FQ106" s="189">
        <v>43503</v>
      </c>
      <c r="FR106" s="190" t="s">
        <v>929</v>
      </c>
      <c r="FS106" s="184">
        <v>4950000</v>
      </c>
      <c r="FT106" s="184" t="s">
        <v>926</v>
      </c>
      <c r="FU106" s="184" t="s">
        <v>30</v>
      </c>
      <c r="FV106" s="184">
        <v>2</v>
      </c>
      <c r="FW106" s="184" t="s">
        <v>928</v>
      </c>
      <c r="FX106" s="184" t="s">
        <v>927</v>
      </c>
      <c r="FY106" s="181">
        <v>43585</v>
      </c>
      <c r="FZ106" s="191" t="s">
        <v>4395</v>
      </c>
      <c r="GA106" s="191">
        <v>2</v>
      </c>
      <c r="GB106" s="191" t="s">
        <v>3966</v>
      </c>
      <c r="GC106" s="191" t="s">
        <v>30</v>
      </c>
      <c r="GD106" s="191">
        <v>2</v>
      </c>
      <c r="GE106" s="191" t="s">
        <v>14</v>
      </c>
      <c r="GF106" s="191" t="s">
        <v>14</v>
      </c>
      <c r="GG106" s="192">
        <v>44690</v>
      </c>
      <c r="GH106" s="190" t="s">
        <v>4401</v>
      </c>
      <c r="GI106" s="184">
        <v>2</v>
      </c>
      <c r="GJ106" s="184" t="s">
        <v>3966</v>
      </c>
      <c r="GK106" s="184" t="s">
        <v>30</v>
      </c>
      <c r="GL106" s="184">
        <v>2</v>
      </c>
      <c r="GM106" s="184" t="s">
        <v>14</v>
      </c>
      <c r="GN106" s="184" t="s">
        <v>14</v>
      </c>
      <c r="GO106" s="181">
        <v>44690</v>
      </c>
      <c r="GP106" s="191" t="s">
        <v>4396</v>
      </c>
      <c r="GQ106" s="191">
        <v>3</v>
      </c>
      <c r="GR106" s="191" t="s">
        <v>3966</v>
      </c>
      <c r="GS106" s="191" t="s">
        <v>30</v>
      </c>
      <c r="GT106" s="191">
        <v>2</v>
      </c>
      <c r="GU106" s="191" t="s">
        <v>14</v>
      </c>
      <c r="GV106" s="191" t="s">
        <v>14</v>
      </c>
      <c r="GW106" s="192">
        <v>44690</v>
      </c>
      <c r="GX106" s="190" t="s">
        <v>4402</v>
      </c>
      <c r="GY106" s="184">
        <v>0</v>
      </c>
      <c r="GZ106" s="184" t="s">
        <v>3966</v>
      </c>
      <c r="HA106" s="184" t="s">
        <v>30</v>
      </c>
      <c r="HB106" s="184">
        <v>2</v>
      </c>
      <c r="HC106" s="184" t="s">
        <v>14</v>
      </c>
      <c r="HD106" s="184" t="s">
        <v>14</v>
      </c>
      <c r="HE106" s="181">
        <v>44690</v>
      </c>
      <c r="HF106" s="191" t="s">
        <v>4394</v>
      </c>
      <c r="HG106" s="191">
        <v>2</v>
      </c>
      <c r="HH106" s="191" t="s">
        <v>3966</v>
      </c>
      <c r="HI106" s="191" t="s">
        <v>30</v>
      </c>
      <c r="HJ106" s="191">
        <v>2</v>
      </c>
      <c r="HK106" s="191" t="s">
        <v>14</v>
      </c>
      <c r="HL106" s="191" t="s">
        <v>14</v>
      </c>
      <c r="HM106" s="192">
        <v>44690</v>
      </c>
      <c r="HN106" s="190" t="s">
        <v>4400</v>
      </c>
      <c r="HO106" s="184">
        <v>3</v>
      </c>
      <c r="HP106" s="184" t="s">
        <v>3966</v>
      </c>
      <c r="HQ106" s="184" t="s">
        <v>30</v>
      </c>
      <c r="HR106" s="184">
        <v>2</v>
      </c>
      <c r="HS106" s="184" t="s">
        <v>14</v>
      </c>
      <c r="HT106" s="184" t="s">
        <v>14</v>
      </c>
      <c r="HU106" s="181">
        <v>44690</v>
      </c>
      <c r="HV106" s="191" t="s">
        <v>4397</v>
      </c>
      <c r="HW106" s="191">
        <v>2</v>
      </c>
      <c r="HX106" s="191" t="s">
        <v>3966</v>
      </c>
      <c r="HY106" s="191" t="s">
        <v>30</v>
      </c>
      <c r="HZ106" s="191">
        <v>2</v>
      </c>
      <c r="IA106" s="191" t="s">
        <v>14</v>
      </c>
      <c r="IB106" s="191" t="s">
        <v>14</v>
      </c>
      <c r="IC106" s="192">
        <v>44690</v>
      </c>
      <c r="ID106" s="190" t="s">
        <v>4399</v>
      </c>
      <c r="IE106" s="184">
        <v>2</v>
      </c>
      <c r="IF106" s="184" t="s">
        <v>3966</v>
      </c>
      <c r="IG106" s="184" t="s">
        <v>30</v>
      </c>
      <c r="IH106" s="184">
        <v>2</v>
      </c>
      <c r="II106" s="184" t="s">
        <v>14</v>
      </c>
      <c r="IJ106" s="184" t="s">
        <v>14</v>
      </c>
      <c r="IK106" s="181">
        <v>44690</v>
      </c>
      <c r="IL106" s="191" t="s">
        <v>4398</v>
      </c>
      <c r="IM106" s="191">
        <v>3</v>
      </c>
      <c r="IN106" s="191" t="s">
        <v>3966</v>
      </c>
      <c r="IO106" s="191" t="s">
        <v>30</v>
      </c>
      <c r="IP106" s="191">
        <v>2</v>
      </c>
      <c r="IQ106" s="191" t="s">
        <v>14</v>
      </c>
      <c r="IR106" s="191" t="s">
        <v>14</v>
      </c>
      <c r="IS106" s="192">
        <v>44690</v>
      </c>
    </row>
    <row r="107" spans="1:253" s="285" customFormat="1" ht="13" customHeight="1" x14ac:dyDescent="0.25">
      <c r="A107" s="285" t="s">
        <v>787</v>
      </c>
      <c r="B107" s="285" t="s">
        <v>8915</v>
      </c>
      <c r="C107" s="285" t="s">
        <v>788</v>
      </c>
      <c r="D107" s="285" t="s">
        <v>789</v>
      </c>
      <c r="E107" s="285" t="s">
        <v>8913</v>
      </c>
      <c r="F107" s="285" t="s">
        <v>2034</v>
      </c>
      <c r="G107" s="179">
        <v>267437000</v>
      </c>
      <c r="H107" s="180" t="s">
        <v>2032</v>
      </c>
      <c r="I107" s="180" t="s">
        <v>61</v>
      </c>
      <c r="J107" s="180">
        <v>1</v>
      </c>
      <c r="K107" s="180" t="s">
        <v>2033</v>
      </c>
      <c r="L107" s="180" t="s">
        <v>2032</v>
      </c>
      <c r="M107" s="181">
        <v>44281</v>
      </c>
      <c r="N107" s="190" t="s">
        <v>1496</v>
      </c>
      <c r="O107" s="182">
        <v>369002</v>
      </c>
      <c r="P107" s="182" t="s">
        <v>1493</v>
      </c>
      <c r="Q107" s="182" t="s">
        <v>30</v>
      </c>
      <c r="R107" s="182">
        <v>2</v>
      </c>
      <c r="S107" s="182" t="s">
        <v>1495</v>
      </c>
      <c r="T107" s="182" t="s">
        <v>1494</v>
      </c>
      <c r="U107" s="183">
        <v>43979</v>
      </c>
      <c r="V107" s="190" t="s">
        <v>2036</v>
      </c>
      <c r="W107" s="180">
        <v>19217000</v>
      </c>
      <c r="X107" s="180" t="s">
        <v>2032</v>
      </c>
      <c r="Y107" s="180" t="s">
        <v>61</v>
      </c>
      <c r="Z107" s="180">
        <v>1</v>
      </c>
      <c r="AA107" s="180" t="s">
        <v>2035</v>
      </c>
      <c r="AB107" s="180" t="s">
        <v>2032</v>
      </c>
      <c r="AC107" s="181">
        <v>44281</v>
      </c>
      <c r="AD107" s="190" t="s">
        <v>2038</v>
      </c>
      <c r="AE107" s="188">
        <v>13183000</v>
      </c>
      <c r="AF107" s="188" t="s">
        <v>2032</v>
      </c>
      <c r="AG107" s="188" t="s">
        <v>30</v>
      </c>
      <c r="AH107" s="188">
        <v>2</v>
      </c>
      <c r="AI107" s="188" t="s">
        <v>2037</v>
      </c>
      <c r="AJ107" s="188" t="s">
        <v>2032</v>
      </c>
      <c r="AK107" s="189">
        <v>44281</v>
      </c>
      <c r="AL107" s="190" t="s">
        <v>2040</v>
      </c>
      <c r="AM107" s="180">
        <v>5158000</v>
      </c>
      <c r="AN107" s="180" t="s">
        <v>2032</v>
      </c>
      <c r="AO107" s="180" t="s">
        <v>30</v>
      </c>
      <c r="AP107" s="180">
        <v>2</v>
      </c>
      <c r="AQ107" s="180" t="s">
        <v>2039</v>
      </c>
      <c r="AR107" s="180" t="s">
        <v>2032</v>
      </c>
      <c r="AS107" s="181">
        <v>44281</v>
      </c>
      <c r="AT107" s="191" t="s">
        <v>1170</v>
      </c>
      <c r="AU107" s="188" t="s">
        <v>14</v>
      </c>
      <c r="AV107" s="188">
        <v>0</v>
      </c>
      <c r="AW107" s="188" t="s">
        <v>14</v>
      </c>
      <c r="AX107" s="188" t="s">
        <v>14</v>
      </c>
      <c r="AY107" s="188">
        <v>0</v>
      </c>
      <c r="AZ107" s="188">
        <v>0</v>
      </c>
      <c r="BA107" s="189">
        <v>43769</v>
      </c>
      <c r="BB107" s="190" t="s">
        <v>1169</v>
      </c>
      <c r="BC107" s="180" t="s">
        <v>14</v>
      </c>
      <c r="BD107" s="180">
        <v>0</v>
      </c>
      <c r="BE107" s="180" t="s">
        <v>14</v>
      </c>
      <c r="BF107" s="180" t="s">
        <v>14</v>
      </c>
      <c r="BG107" s="180">
        <v>0</v>
      </c>
      <c r="BH107" s="180">
        <v>0</v>
      </c>
      <c r="BI107" s="181">
        <v>43769</v>
      </c>
      <c r="BJ107" s="191" t="s">
        <v>2042</v>
      </c>
      <c r="BK107" s="191">
        <v>1833</v>
      </c>
      <c r="BL107" s="191" t="s">
        <v>2032</v>
      </c>
      <c r="BM107" s="191" t="s">
        <v>30</v>
      </c>
      <c r="BN107" s="191">
        <v>2</v>
      </c>
      <c r="BO107" s="191" t="s">
        <v>2041</v>
      </c>
      <c r="BP107" s="188" t="s">
        <v>2032</v>
      </c>
      <c r="BQ107" s="192">
        <v>44281</v>
      </c>
      <c r="BR107" s="190" t="s">
        <v>790</v>
      </c>
      <c r="BS107" s="184">
        <v>0</v>
      </c>
      <c r="BT107" s="184">
        <v>0</v>
      </c>
      <c r="BU107" s="184" t="s">
        <v>30</v>
      </c>
      <c r="BV107" s="184">
        <v>2</v>
      </c>
      <c r="BW107" s="184">
        <v>0</v>
      </c>
      <c r="BX107" s="184">
        <v>0</v>
      </c>
      <c r="BY107" s="181">
        <v>43545</v>
      </c>
      <c r="BZ107" s="191" t="s">
        <v>793</v>
      </c>
      <c r="CA107" s="191">
        <v>4300</v>
      </c>
      <c r="CB107" s="191" t="s">
        <v>791</v>
      </c>
      <c r="CC107" s="191" t="s">
        <v>30</v>
      </c>
      <c r="CD107" s="191">
        <v>2</v>
      </c>
      <c r="CE107" s="191" t="s">
        <v>792</v>
      </c>
      <c r="CF107" s="191">
        <v>0</v>
      </c>
      <c r="CG107" s="192">
        <v>43545</v>
      </c>
      <c r="CH107" s="190" t="s">
        <v>9309</v>
      </c>
      <c r="CI107" s="191" t="e">
        <v>#N/A</v>
      </c>
      <c r="CJ107" s="191" t="e">
        <v>#N/A</v>
      </c>
      <c r="CK107" s="191" t="e">
        <v>#N/A</v>
      </c>
      <c r="CL107" s="191" t="e">
        <v>#N/A</v>
      </c>
      <c r="CM107" s="191" t="e">
        <v>#N/A</v>
      </c>
      <c r="CN107" s="191" t="e">
        <v>#N/A</v>
      </c>
      <c r="CO107" s="193" t="e">
        <v>#N/A</v>
      </c>
      <c r="CP107" s="191" t="s">
        <v>796</v>
      </c>
      <c r="CQ107" s="184">
        <v>5200000</v>
      </c>
      <c r="CR107" s="184" t="s">
        <v>794</v>
      </c>
      <c r="CS107" s="184" t="s">
        <v>30</v>
      </c>
      <c r="CT107" s="184">
        <v>2</v>
      </c>
      <c r="CU107" s="184" t="s">
        <v>795</v>
      </c>
      <c r="CV107" s="184">
        <v>0</v>
      </c>
      <c r="CW107" s="181">
        <v>43545</v>
      </c>
      <c r="CX107" s="191" t="s">
        <v>2046</v>
      </c>
      <c r="CY107" s="188">
        <v>8959000</v>
      </c>
      <c r="CZ107" s="188" t="s">
        <v>2032</v>
      </c>
      <c r="DA107" s="188" t="s">
        <v>30</v>
      </c>
      <c r="DB107" s="188">
        <v>2</v>
      </c>
      <c r="DC107" s="188" t="s">
        <v>2045</v>
      </c>
      <c r="DD107" s="188" t="s">
        <v>2032</v>
      </c>
      <c r="DE107" s="194">
        <v>44281</v>
      </c>
      <c r="DF107" s="190" t="s">
        <v>2047</v>
      </c>
      <c r="DG107" s="180">
        <v>6035000</v>
      </c>
      <c r="DH107" s="184" t="s">
        <v>2032</v>
      </c>
      <c r="DI107" s="184" t="s">
        <v>30</v>
      </c>
      <c r="DJ107" s="184">
        <v>2</v>
      </c>
      <c r="DK107" s="184" t="s">
        <v>2045</v>
      </c>
      <c r="DL107" s="184" t="s">
        <v>2032</v>
      </c>
      <c r="DM107" s="181">
        <v>44281</v>
      </c>
      <c r="DN107" s="191" t="s">
        <v>2048</v>
      </c>
      <c r="DO107" s="188">
        <v>4223000</v>
      </c>
      <c r="DP107" s="191" t="s">
        <v>2032</v>
      </c>
      <c r="DQ107" s="191" t="s">
        <v>30</v>
      </c>
      <c r="DR107" s="191">
        <v>2</v>
      </c>
      <c r="DS107" s="191" t="s">
        <v>2045</v>
      </c>
      <c r="DT107" s="191" t="s">
        <v>2032</v>
      </c>
      <c r="DU107" s="192">
        <v>44281</v>
      </c>
      <c r="DV107" s="190" t="s">
        <v>2049</v>
      </c>
      <c r="DW107" s="180">
        <v>4636000</v>
      </c>
      <c r="DX107" s="184" t="s">
        <v>2032</v>
      </c>
      <c r="DY107" s="184" t="s">
        <v>30</v>
      </c>
      <c r="DZ107" s="184">
        <v>2</v>
      </c>
      <c r="EA107" s="184" t="s">
        <v>2045</v>
      </c>
      <c r="EB107" s="184" t="s">
        <v>2032</v>
      </c>
      <c r="EC107" s="181">
        <v>44281</v>
      </c>
      <c r="ED107" s="191" t="s">
        <v>2050</v>
      </c>
      <c r="EE107" s="188">
        <v>4201000</v>
      </c>
      <c r="EF107" s="191" t="s">
        <v>2032</v>
      </c>
      <c r="EG107" s="191" t="s">
        <v>30</v>
      </c>
      <c r="EH107" s="191">
        <v>2</v>
      </c>
      <c r="EI107" s="191" t="s">
        <v>2045</v>
      </c>
      <c r="EJ107" s="191" t="s">
        <v>2032</v>
      </c>
      <c r="EK107" s="192">
        <v>44281</v>
      </c>
      <c r="EL107" s="190" t="s">
        <v>2051</v>
      </c>
      <c r="EM107" s="180">
        <v>122000</v>
      </c>
      <c r="EN107" s="184" t="s">
        <v>2032</v>
      </c>
      <c r="EO107" s="184" t="s">
        <v>30</v>
      </c>
      <c r="EP107" s="184">
        <v>2</v>
      </c>
      <c r="EQ107" s="184" t="s">
        <v>2045</v>
      </c>
      <c r="ER107" s="184" t="s">
        <v>2032</v>
      </c>
      <c r="ES107" s="181">
        <v>44281</v>
      </c>
      <c r="ET107" s="191" t="s">
        <v>2044</v>
      </c>
      <c r="EU107" s="191">
        <v>4189</v>
      </c>
      <c r="EV107" s="191" t="s">
        <v>2032</v>
      </c>
      <c r="EW107" s="191" t="s">
        <v>30</v>
      </c>
      <c r="EX107" s="191">
        <v>2</v>
      </c>
      <c r="EY107" s="191" t="s">
        <v>2043</v>
      </c>
      <c r="EZ107" s="191" t="s">
        <v>2032</v>
      </c>
      <c r="FA107" s="192">
        <v>44281</v>
      </c>
      <c r="FB107" s="190" t="s">
        <v>950</v>
      </c>
      <c r="FC107" s="184">
        <v>5</v>
      </c>
      <c r="FD107" s="184" t="s">
        <v>14</v>
      </c>
      <c r="FE107" s="184" t="s">
        <v>30</v>
      </c>
      <c r="FF107" s="184">
        <v>2</v>
      </c>
      <c r="FG107" s="184" t="s">
        <v>14</v>
      </c>
      <c r="FH107" s="184" t="s">
        <v>14</v>
      </c>
      <c r="FI107" s="181">
        <v>43586</v>
      </c>
      <c r="FJ107" s="190" t="s">
        <v>952</v>
      </c>
      <c r="FK107" s="191" t="s">
        <v>14</v>
      </c>
      <c r="FL107" s="191" t="s">
        <v>951</v>
      </c>
      <c r="FM107" s="191" t="s">
        <v>30</v>
      </c>
      <c r="FN107" s="191">
        <v>2</v>
      </c>
      <c r="FO107" s="191" t="s">
        <v>14</v>
      </c>
      <c r="FP107" s="188" t="s">
        <v>14</v>
      </c>
      <c r="FQ107" s="189">
        <v>43586</v>
      </c>
      <c r="FR107" s="190" t="s">
        <v>955</v>
      </c>
      <c r="FS107" s="184">
        <v>800000</v>
      </c>
      <c r="FT107" s="184" t="s">
        <v>951</v>
      </c>
      <c r="FU107" s="184" t="s">
        <v>30</v>
      </c>
      <c r="FV107" s="184">
        <v>2</v>
      </c>
      <c r="FW107" s="184" t="s">
        <v>954</v>
      </c>
      <c r="FX107" s="184" t="s">
        <v>953</v>
      </c>
      <c r="FY107" s="181">
        <v>43586</v>
      </c>
      <c r="FZ107" s="191" t="s">
        <v>4030</v>
      </c>
      <c r="GA107" s="191">
        <v>1</v>
      </c>
      <c r="GB107" s="191" t="s">
        <v>3966</v>
      </c>
      <c r="GC107" s="191" t="s">
        <v>30</v>
      </c>
      <c r="GD107" s="191">
        <v>2</v>
      </c>
      <c r="GE107" s="191" t="s">
        <v>14</v>
      </c>
      <c r="GF107" s="191" t="s">
        <v>14</v>
      </c>
      <c r="GG107" s="192">
        <v>44676</v>
      </c>
      <c r="GH107" s="190" t="s">
        <v>4036</v>
      </c>
      <c r="GI107" s="184">
        <v>3</v>
      </c>
      <c r="GJ107" s="184" t="s">
        <v>3966</v>
      </c>
      <c r="GK107" s="184" t="s">
        <v>30</v>
      </c>
      <c r="GL107" s="184">
        <v>2</v>
      </c>
      <c r="GM107" s="184" t="s">
        <v>14</v>
      </c>
      <c r="GN107" s="184" t="s">
        <v>14</v>
      </c>
      <c r="GO107" s="181">
        <v>44676</v>
      </c>
      <c r="GP107" s="191" t="s">
        <v>4031</v>
      </c>
      <c r="GQ107" s="191">
        <v>2</v>
      </c>
      <c r="GR107" s="191" t="s">
        <v>3966</v>
      </c>
      <c r="GS107" s="191" t="s">
        <v>30</v>
      </c>
      <c r="GT107" s="191">
        <v>2</v>
      </c>
      <c r="GU107" s="191" t="s">
        <v>14</v>
      </c>
      <c r="GV107" s="191" t="s">
        <v>14</v>
      </c>
      <c r="GW107" s="192">
        <v>44676</v>
      </c>
      <c r="GX107" s="190" t="s">
        <v>4037</v>
      </c>
      <c r="GY107" s="184">
        <v>2</v>
      </c>
      <c r="GZ107" s="184" t="s">
        <v>3966</v>
      </c>
      <c r="HA107" s="184" t="s">
        <v>30</v>
      </c>
      <c r="HB107" s="184">
        <v>2</v>
      </c>
      <c r="HC107" s="184" t="s">
        <v>14</v>
      </c>
      <c r="HD107" s="184" t="s">
        <v>14</v>
      </c>
      <c r="HE107" s="181">
        <v>44676</v>
      </c>
      <c r="HF107" s="191" t="s">
        <v>4029</v>
      </c>
      <c r="HG107" s="191">
        <v>2</v>
      </c>
      <c r="HH107" s="191" t="s">
        <v>3966</v>
      </c>
      <c r="HI107" s="191" t="s">
        <v>30</v>
      </c>
      <c r="HJ107" s="191">
        <v>2</v>
      </c>
      <c r="HK107" s="191" t="s">
        <v>14</v>
      </c>
      <c r="HL107" s="191" t="s">
        <v>14</v>
      </c>
      <c r="HM107" s="192">
        <v>44676</v>
      </c>
      <c r="HN107" s="190" t="s">
        <v>4035</v>
      </c>
      <c r="HO107" s="184">
        <v>3</v>
      </c>
      <c r="HP107" s="184" t="s">
        <v>3966</v>
      </c>
      <c r="HQ107" s="184" t="s">
        <v>30</v>
      </c>
      <c r="HR107" s="184">
        <v>2</v>
      </c>
      <c r="HS107" s="184" t="s">
        <v>14</v>
      </c>
      <c r="HT107" s="184" t="s">
        <v>14</v>
      </c>
      <c r="HU107" s="181">
        <v>44676</v>
      </c>
      <c r="HV107" s="191" t="s">
        <v>4032</v>
      </c>
      <c r="HW107" s="191">
        <v>3</v>
      </c>
      <c r="HX107" s="191" t="s">
        <v>3966</v>
      </c>
      <c r="HY107" s="191" t="s">
        <v>30</v>
      </c>
      <c r="HZ107" s="191">
        <v>2</v>
      </c>
      <c r="IA107" s="191" t="s">
        <v>14</v>
      </c>
      <c r="IB107" s="191" t="s">
        <v>14</v>
      </c>
      <c r="IC107" s="192">
        <v>44676</v>
      </c>
      <c r="ID107" s="190" t="s">
        <v>4034</v>
      </c>
      <c r="IE107" s="184">
        <v>3</v>
      </c>
      <c r="IF107" s="184" t="s">
        <v>3966</v>
      </c>
      <c r="IG107" s="184" t="s">
        <v>30</v>
      </c>
      <c r="IH107" s="184">
        <v>2</v>
      </c>
      <c r="II107" s="184" t="s">
        <v>14</v>
      </c>
      <c r="IJ107" s="184" t="s">
        <v>14</v>
      </c>
      <c r="IK107" s="181">
        <v>44676</v>
      </c>
      <c r="IL107" s="191" t="s">
        <v>4033</v>
      </c>
      <c r="IM107" s="191">
        <v>3</v>
      </c>
      <c r="IN107" s="191" t="s">
        <v>3966</v>
      </c>
      <c r="IO107" s="191" t="s">
        <v>30</v>
      </c>
      <c r="IP107" s="191">
        <v>2</v>
      </c>
      <c r="IQ107" s="191" t="s">
        <v>14</v>
      </c>
      <c r="IR107" s="191" t="s">
        <v>14</v>
      </c>
      <c r="IS107" s="192">
        <v>44676</v>
      </c>
    </row>
    <row r="108" spans="1:253" s="285" customFormat="1" ht="13" customHeight="1" x14ac:dyDescent="0.25">
      <c r="A108" s="285" t="s">
        <v>930</v>
      </c>
      <c r="B108" s="285" t="s">
        <v>8915</v>
      </c>
      <c r="C108" s="285" t="s">
        <v>931</v>
      </c>
      <c r="D108" s="285" t="s">
        <v>932</v>
      </c>
      <c r="E108" s="285" t="s">
        <v>8920</v>
      </c>
      <c r="F108" s="285" t="s">
        <v>3163</v>
      </c>
      <c r="G108" s="179">
        <v>369709000</v>
      </c>
      <c r="H108" s="180" t="s">
        <v>3160</v>
      </c>
      <c r="I108" s="180" t="s">
        <v>30</v>
      </c>
      <c r="J108" s="180">
        <v>2</v>
      </c>
      <c r="K108" s="180" t="s">
        <v>3162</v>
      </c>
      <c r="L108" s="180" t="s">
        <v>3161</v>
      </c>
      <c r="M108" s="181">
        <v>44634</v>
      </c>
      <c r="N108" s="190" t="s">
        <v>3167</v>
      </c>
      <c r="O108" s="182">
        <v>1600014</v>
      </c>
      <c r="P108" s="182" t="s">
        <v>3164</v>
      </c>
      <c r="Q108" s="182" t="s">
        <v>30</v>
      </c>
      <c r="R108" s="182">
        <v>2</v>
      </c>
      <c r="S108" s="182" t="s">
        <v>3166</v>
      </c>
      <c r="T108" s="182" t="s">
        <v>3165</v>
      </c>
      <c r="U108" s="183">
        <v>44634</v>
      </c>
      <c r="V108" s="190" t="s">
        <v>3171</v>
      </c>
      <c r="W108" s="180">
        <v>91641000</v>
      </c>
      <c r="X108" s="180" t="s">
        <v>3168</v>
      </c>
      <c r="Y108" s="180" t="s">
        <v>30</v>
      </c>
      <c r="Z108" s="180">
        <v>2</v>
      </c>
      <c r="AA108" s="180" t="s">
        <v>3170</v>
      </c>
      <c r="AB108" s="180" t="s">
        <v>3169</v>
      </c>
      <c r="AC108" s="181">
        <v>44634</v>
      </c>
      <c r="AD108" s="190" t="s">
        <v>3175</v>
      </c>
      <c r="AE108" s="188">
        <v>37585000</v>
      </c>
      <c r="AF108" s="188" t="s">
        <v>3172</v>
      </c>
      <c r="AG108" s="188" t="s">
        <v>30</v>
      </c>
      <c r="AH108" s="188">
        <v>2</v>
      </c>
      <c r="AI108" s="188" t="s">
        <v>3174</v>
      </c>
      <c r="AJ108" s="188" t="s">
        <v>3173</v>
      </c>
      <c r="AK108" s="189">
        <v>44634</v>
      </c>
      <c r="AL108" s="190" t="s">
        <v>3179</v>
      </c>
      <c r="AM108" s="180">
        <v>10683000</v>
      </c>
      <c r="AN108" s="180" t="s">
        <v>3176</v>
      </c>
      <c r="AO108" s="180" t="s">
        <v>30</v>
      </c>
      <c r="AP108" s="180">
        <v>2</v>
      </c>
      <c r="AQ108" s="180" t="s">
        <v>3178</v>
      </c>
      <c r="AR108" s="180" t="s">
        <v>3177</v>
      </c>
      <c r="AS108" s="181">
        <v>44634</v>
      </c>
      <c r="AT108" s="191" t="s">
        <v>3182</v>
      </c>
      <c r="AU108" s="188" t="s">
        <v>14</v>
      </c>
      <c r="AV108" s="188" t="s">
        <v>1813</v>
      </c>
      <c r="AW108" s="188" t="s">
        <v>14</v>
      </c>
      <c r="AX108" s="188" t="s">
        <v>14</v>
      </c>
      <c r="AY108" s="188" t="s">
        <v>14</v>
      </c>
      <c r="AZ108" s="188" t="s">
        <v>14</v>
      </c>
      <c r="BA108" s="189">
        <v>44634</v>
      </c>
      <c r="BB108" s="190" t="s">
        <v>3181</v>
      </c>
      <c r="BC108" s="180" t="s">
        <v>14</v>
      </c>
      <c r="BD108" s="180" t="s">
        <v>1813</v>
      </c>
      <c r="BE108" s="180" t="s">
        <v>14</v>
      </c>
      <c r="BF108" s="180" t="s">
        <v>14</v>
      </c>
      <c r="BG108" s="180" t="s">
        <v>3180</v>
      </c>
      <c r="BH108" s="180" t="s">
        <v>14</v>
      </c>
      <c r="BI108" s="181">
        <v>44634</v>
      </c>
      <c r="BJ108" s="191" t="s">
        <v>3186</v>
      </c>
      <c r="BK108" s="191">
        <v>82332</v>
      </c>
      <c r="BL108" s="191" t="s">
        <v>3183</v>
      </c>
      <c r="BM108" s="191" t="s">
        <v>30</v>
      </c>
      <c r="BN108" s="191">
        <v>2</v>
      </c>
      <c r="BO108" s="191" t="s">
        <v>3185</v>
      </c>
      <c r="BP108" s="188" t="s">
        <v>3184</v>
      </c>
      <c r="BQ108" s="192">
        <v>44634</v>
      </c>
      <c r="BR108" s="190" t="s">
        <v>933</v>
      </c>
      <c r="BS108" s="184">
        <v>0</v>
      </c>
      <c r="BT108" s="184">
        <v>0</v>
      </c>
      <c r="BU108" s="184" t="s">
        <v>19</v>
      </c>
      <c r="BV108" s="184">
        <v>3</v>
      </c>
      <c r="BW108" s="184">
        <v>0</v>
      </c>
      <c r="BX108" s="184">
        <v>0</v>
      </c>
      <c r="BY108" s="181">
        <v>43585</v>
      </c>
      <c r="BZ108" s="191" t="s">
        <v>934</v>
      </c>
      <c r="CA108" s="191">
        <v>0</v>
      </c>
      <c r="CB108" s="191" t="s">
        <v>14</v>
      </c>
      <c r="CC108" s="191" t="s">
        <v>19</v>
      </c>
      <c r="CD108" s="191">
        <v>3</v>
      </c>
      <c r="CE108" s="191" t="s">
        <v>14</v>
      </c>
      <c r="CF108" s="191" t="s">
        <v>14</v>
      </c>
      <c r="CG108" s="192">
        <v>43585</v>
      </c>
      <c r="CH108" s="190" t="s">
        <v>9310</v>
      </c>
      <c r="CI108" s="191" t="e">
        <v>#N/A</v>
      </c>
      <c r="CJ108" s="191" t="e">
        <v>#N/A</v>
      </c>
      <c r="CK108" s="191" t="e">
        <v>#N/A</v>
      </c>
      <c r="CL108" s="191" t="e">
        <v>#N/A</v>
      </c>
      <c r="CM108" s="191" t="e">
        <v>#N/A</v>
      </c>
      <c r="CN108" s="191" t="e">
        <v>#N/A</v>
      </c>
      <c r="CO108" s="193" t="e">
        <v>#N/A</v>
      </c>
      <c r="CP108" s="191" t="s">
        <v>1218</v>
      </c>
      <c r="CQ108" s="184" t="s">
        <v>14</v>
      </c>
      <c r="CR108" s="184" t="s">
        <v>14</v>
      </c>
      <c r="CS108" s="184" t="s">
        <v>14</v>
      </c>
      <c r="CT108" s="184" t="s">
        <v>14</v>
      </c>
      <c r="CU108" s="184" t="s">
        <v>1217</v>
      </c>
      <c r="CV108" s="184" t="s">
        <v>14</v>
      </c>
      <c r="CW108" s="181">
        <v>43798</v>
      </c>
      <c r="CX108" s="191" t="s">
        <v>3191</v>
      </c>
      <c r="CY108" s="188">
        <v>22493000</v>
      </c>
      <c r="CZ108" s="188" t="s">
        <v>3188</v>
      </c>
      <c r="DA108" s="188" t="s">
        <v>30</v>
      </c>
      <c r="DB108" s="188">
        <v>2</v>
      </c>
      <c r="DC108" s="188" t="s">
        <v>3190</v>
      </c>
      <c r="DD108" s="188" t="s">
        <v>3189</v>
      </c>
      <c r="DE108" s="194">
        <v>44634</v>
      </c>
      <c r="DF108" s="190" t="s">
        <v>3195</v>
      </c>
      <c r="DG108" s="180">
        <v>54056000</v>
      </c>
      <c r="DH108" s="184" t="s">
        <v>3192</v>
      </c>
      <c r="DI108" s="184" t="s">
        <v>19</v>
      </c>
      <c r="DJ108" s="184">
        <v>3</v>
      </c>
      <c r="DK108" s="184" t="s">
        <v>3194</v>
      </c>
      <c r="DL108" s="184" t="s">
        <v>3193</v>
      </c>
      <c r="DM108" s="181">
        <v>44634</v>
      </c>
      <c r="DN108" s="191" t="s">
        <v>3199</v>
      </c>
      <c r="DO108" s="188">
        <v>15092000</v>
      </c>
      <c r="DP108" s="191" t="s">
        <v>3196</v>
      </c>
      <c r="DQ108" s="191" t="s">
        <v>19</v>
      </c>
      <c r="DR108" s="191">
        <v>3</v>
      </c>
      <c r="DS108" s="191" t="s">
        <v>3198</v>
      </c>
      <c r="DT108" s="191" t="s">
        <v>3197</v>
      </c>
      <c r="DU108" s="192">
        <v>44634</v>
      </c>
      <c r="DV108" s="190" t="s">
        <v>3200</v>
      </c>
      <c r="DW108" s="180">
        <v>22493000</v>
      </c>
      <c r="DX108" s="184" t="s">
        <v>3188</v>
      </c>
      <c r="DY108" s="184" t="s">
        <v>30</v>
      </c>
      <c r="DZ108" s="184">
        <v>2</v>
      </c>
      <c r="EA108" s="184" t="s">
        <v>3190</v>
      </c>
      <c r="EB108" s="184" t="s">
        <v>3189</v>
      </c>
      <c r="EC108" s="181">
        <v>44634</v>
      </c>
      <c r="ED108" s="191" t="s">
        <v>3202</v>
      </c>
      <c r="EE108" s="188">
        <v>0</v>
      </c>
      <c r="EF108" s="191" t="s">
        <v>1813</v>
      </c>
      <c r="EG108" s="191" t="s">
        <v>19</v>
      </c>
      <c r="EH108" s="191">
        <v>3</v>
      </c>
      <c r="EI108" s="191" t="s">
        <v>3201</v>
      </c>
      <c r="EJ108" s="191" t="s">
        <v>14</v>
      </c>
      <c r="EK108" s="192">
        <v>44634</v>
      </c>
      <c r="EL108" s="190" t="s">
        <v>3203</v>
      </c>
      <c r="EM108" s="180">
        <v>0</v>
      </c>
      <c r="EN108" s="184" t="s">
        <v>1813</v>
      </c>
      <c r="EO108" s="184" t="s">
        <v>19</v>
      </c>
      <c r="EP108" s="184">
        <v>3</v>
      </c>
      <c r="EQ108" s="184" t="s">
        <v>3201</v>
      </c>
      <c r="ER108" s="184" t="s">
        <v>14</v>
      </c>
      <c r="ES108" s="181">
        <v>44634</v>
      </c>
      <c r="ET108" s="191" t="s">
        <v>3187</v>
      </c>
      <c r="EU108" s="191">
        <v>82332</v>
      </c>
      <c r="EV108" s="191" t="s">
        <v>3183</v>
      </c>
      <c r="EW108" s="191" t="s">
        <v>30</v>
      </c>
      <c r="EX108" s="191">
        <v>2</v>
      </c>
      <c r="EY108" s="191" t="s">
        <v>3185</v>
      </c>
      <c r="EZ108" s="191" t="s">
        <v>3184</v>
      </c>
      <c r="FA108" s="192">
        <v>44634</v>
      </c>
      <c r="FB108" s="190" t="s">
        <v>936</v>
      </c>
      <c r="FC108" s="184">
        <v>4</v>
      </c>
      <c r="FD108" s="184">
        <v>0</v>
      </c>
      <c r="FE108" s="184" t="s">
        <v>30</v>
      </c>
      <c r="FF108" s="184">
        <v>2</v>
      </c>
      <c r="FG108" s="184" t="s">
        <v>935</v>
      </c>
      <c r="FH108" s="184">
        <v>0</v>
      </c>
      <c r="FI108" s="181">
        <v>43585</v>
      </c>
      <c r="FJ108" s="190" t="s">
        <v>938</v>
      </c>
      <c r="FK108" s="191" t="s">
        <v>14</v>
      </c>
      <c r="FL108" s="191">
        <v>0</v>
      </c>
      <c r="FM108" s="191" t="s">
        <v>14</v>
      </c>
      <c r="FN108" s="191" t="s">
        <v>14</v>
      </c>
      <c r="FO108" s="191" t="s">
        <v>937</v>
      </c>
      <c r="FP108" s="188">
        <v>0</v>
      </c>
      <c r="FQ108" s="189">
        <v>43585</v>
      </c>
      <c r="FR108" s="190" t="s">
        <v>939</v>
      </c>
      <c r="FS108" s="184" t="s">
        <v>14</v>
      </c>
      <c r="FT108" s="184">
        <v>0</v>
      </c>
      <c r="FU108" s="184" t="s">
        <v>14</v>
      </c>
      <c r="FV108" s="184" t="s">
        <v>14</v>
      </c>
      <c r="FW108" s="184">
        <v>0</v>
      </c>
      <c r="FX108" s="184">
        <v>0</v>
      </c>
      <c r="FY108" s="181">
        <v>43585</v>
      </c>
      <c r="FZ108" s="191" t="s">
        <v>4884</v>
      </c>
      <c r="GA108" s="191">
        <v>2</v>
      </c>
      <c r="GB108" s="191" t="s">
        <v>3966</v>
      </c>
      <c r="GC108" s="191" t="s">
        <v>30</v>
      </c>
      <c r="GD108" s="191">
        <v>2</v>
      </c>
      <c r="GE108" s="191" t="s">
        <v>14</v>
      </c>
      <c r="GF108" s="191" t="s">
        <v>14</v>
      </c>
      <c r="GG108" s="192">
        <v>44694</v>
      </c>
      <c r="GH108" s="190" t="s">
        <v>4890</v>
      </c>
      <c r="GI108" s="184">
        <v>2</v>
      </c>
      <c r="GJ108" s="184" t="s">
        <v>3966</v>
      </c>
      <c r="GK108" s="184" t="s">
        <v>30</v>
      </c>
      <c r="GL108" s="184">
        <v>2</v>
      </c>
      <c r="GM108" s="184" t="s">
        <v>14</v>
      </c>
      <c r="GN108" s="184" t="s">
        <v>14</v>
      </c>
      <c r="GO108" s="181">
        <v>44694</v>
      </c>
      <c r="GP108" s="191" t="s">
        <v>4885</v>
      </c>
      <c r="GQ108" s="191">
        <v>1</v>
      </c>
      <c r="GR108" s="191" t="s">
        <v>3966</v>
      </c>
      <c r="GS108" s="191" t="s">
        <v>30</v>
      </c>
      <c r="GT108" s="191">
        <v>2</v>
      </c>
      <c r="GU108" s="191" t="s">
        <v>14</v>
      </c>
      <c r="GV108" s="191" t="s">
        <v>14</v>
      </c>
      <c r="GW108" s="192">
        <v>44694</v>
      </c>
      <c r="GX108" s="190" t="s">
        <v>4891</v>
      </c>
      <c r="GY108" s="184">
        <v>0</v>
      </c>
      <c r="GZ108" s="184" t="s">
        <v>3966</v>
      </c>
      <c r="HA108" s="184" t="s">
        <v>30</v>
      </c>
      <c r="HB108" s="184">
        <v>2</v>
      </c>
      <c r="HC108" s="184" t="s">
        <v>14</v>
      </c>
      <c r="HD108" s="184" t="s">
        <v>14</v>
      </c>
      <c r="HE108" s="181">
        <v>44694</v>
      </c>
      <c r="HF108" s="191" t="s">
        <v>4883</v>
      </c>
      <c r="HG108" s="191">
        <v>2</v>
      </c>
      <c r="HH108" s="191" t="s">
        <v>3966</v>
      </c>
      <c r="HI108" s="191" t="s">
        <v>30</v>
      </c>
      <c r="HJ108" s="191">
        <v>2</v>
      </c>
      <c r="HK108" s="191" t="s">
        <v>14</v>
      </c>
      <c r="HL108" s="191" t="s">
        <v>14</v>
      </c>
      <c r="HM108" s="192">
        <v>44694</v>
      </c>
      <c r="HN108" s="190" t="s">
        <v>4889</v>
      </c>
      <c r="HO108" s="184">
        <v>2</v>
      </c>
      <c r="HP108" s="184" t="s">
        <v>3966</v>
      </c>
      <c r="HQ108" s="184" t="s">
        <v>30</v>
      </c>
      <c r="HR108" s="184">
        <v>2</v>
      </c>
      <c r="HS108" s="184" t="s">
        <v>14</v>
      </c>
      <c r="HT108" s="184" t="s">
        <v>14</v>
      </c>
      <c r="HU108" s="181">
        <v>44694</v>
      </c>
      <c r="HV108" s="191" t="s">
        <v>4886</v>
      </c>
      <c r="HW108" s="191">
        <v>3</v>
      </c>
      <c r="HX108" s="191" t="s">
        <v>3966</v>
      </c>
      <c r="HY108" s="191" t="s">
        <v>30</v>
      </c>
      <c r="HZ108" s="191">
        <v>2</v>
      </c>
      <c r="IA108" s="191" t="s">
        <v>14</v>
      </c>
      <c r="IB108" s="191" t="s">
        <v>14</v>
      </c>
      <c r="IC108" s="192">
        <v>44694</v>
      </c>
      <c r="ID108" s="190" t="s">
        <v>4888</v>
      </c>
      <c r="IE108" s="184">
        <v>2</v>
      </c>
      <c r="IF108" s="184" t="s">
        <v>3966</v>
      </c>
      <c r="IG108" s="184" t="s">
        <v>30</v>
      </c>
      <c r="IH108" s="184">
        <v>2</v>
      </c>
      <c r="II108" s="184" t="s">
        <v>14</v>
      </c>
      <c r="IJ108" s="184" t="s">
        <v>14</v>
      </c>
      <c r="IK108" s="181">
        <v>44694</v>
      </c>
      <c r="IL108" s="191" t="s">
        <v>4887</v>
      </c>
      <c r="IM108" s="191">
        <v>3</v>
      </c>
      <c r="IN108" s="191" t="s">
        <v>3966</v>
      </c>
      <c r="IO108" s="191" t="s">
        <v>30</v>
      </c>
      <c r="IP108" s="191">
        <v>2</v>
      </c>
      <c r="IQ108" s="191" t="s">
        <v>14</v>
      </c>
      <c r="IR108" s="191" t="s">
        <v>14</v>
      </c>
      <c r="IS108" s="192">
        <v>44694</v>
      </c>
    </row>
    <row r="109" spans="1:253" s="285" customFormat="1" ht="13" customHeight="1" x14ac:dyDescent="0.25">
      <c r="A109" s="285" t="s">
        <v>841</v>
      </c>
      <c r="B109" s="285" t="s">
        <v>8915</v>
      </c>
      <c r="C109" s="285" t="s">
        <v>842</v>
      </c>
      <c r="D109" s="285" t="s">
        <v>843</v>
      </c>
      <c r="E109" s="285" t="s">
        <v>8925</v>
      </c>
      <c r="F109" s="285" t="s">
        <v>861</v>
      </c>
      <c r="G109" s="179">
        <v>1561970000</v>
      </c>
      <c r="H109" s="180" t="s">
        <v>858</v>
      </c>
      <c r="I109" s="180" t="s">
        <v>30</v>
      </c>
      <c r="J109" s="180">
        <v>2</v>
      </c>
      <c r="K109" s="180" t="s">
        <v>860</v>
      </c>
      <c r="L109" s="180" t="s">
        <v>859</v>
      </c>
      <c r="M109" s="181">
        <v>43580</v>
      </c>
      <c r="N109" s="190" t="s">
        <v>1182</v>
      </c>
      <c r="O109" s="182">
        <v>235533</v>
      </c>
      <c r="P109" s="182" t="s">
        <v>1179</v>
      </c>
      <c r="Q109" s="182" t="s">
        <v>30</v>
      </c>
      <c r="R109" s="182">
        <v>2</v>
      </c>
      <c r="S109" s="182" t="s">
        <v>1181</v>
      </c>
      <c r="T109" s="182" t="s">
        <v>1180</v>
      </c>
      <c r="U109" s="183">
        <v>43787</v>
      </c>
      <c r="V109" s="190" t="s">
        <v>1187</v>
      </c>
      <c r="W109" s="180">
        <v>16991000</v>
      </c>
      <c r="X109" s="180" t="s">
        <v>1179</v>
      </c>
      <c r="Y109" s="180" t="s">
        <v>30</v>
      </c>
      <c r="Z109" s="180">
        <v>2</v>
      </c>
      <c r="AA109" s="180" t="s">
        <v>1186</v>
      </c>
      <c r="AB109" s="180" t="s">
        <v>1180</v>
      </c>
      <c r="AC109" s="181">
        <v>43787</v>
      </c>
      <c r="AD109" s="190" t="s">
        <v>1650</v>
      </c>
      <c r="AE109" s="188">
        <v>16991000</v>
      </c>
      <c r="AF109" s="188" t="s">
        <v>1179</v>
      </c>
      <c r="AG109" s="188" t="s">
        <v>30</v>
      </c>
      <c r="AH109" s="188">
        <v>2</v>
      </c>
      <c r="AI109" s="188" t="s">
        <v>1186</v>
      </c>
      <c r="AJ109" s="188" t="s">
        <v>1180</v>
      </c>
      <c r="AK109" s="189">
        <v>44110</v>
      </c>
      <c r="AL109" s="190" t="s">
        <v>1185</v>
      </c>
      <c r="AM109" s="180" t="s">
        <v>14</v>
      </c>
      <c r="AN109" s="180" t="s">
        <v>14</v>
      </c>
      <c r="AO109" s="180" t="s">
        <v>14</v>
      </c>
      <c r="AP109" s="180" t="s">
        <v>14</v>
      </c>
      <c r="AQ109" s="180" t="s">
        <v>1184</v>
      </c>
      <c r="AR109" s="180" t="s">
        <v>14</v>
      </c>
      <c r="AS109" s="181">
        <v>43787</v>
      </c>
      <c r="AT109" s="191" t="s">
        <v>851</v>
      </c>
      <c r="AU109" s="188" t="s">
        <v>14</v>
      </c>
      <c r="AV109" s="188" t="s">
        <v>14</v>
      </c>
      <c r="AW109" s="188" t="s">
        <v>14</v>
      </c>
      <c r="AX109" s="188" t="s">
        <v>14</v>
      </c>
      <c r="AY109" s="188" t="s">
        <v>707</v>
      </c>
      <c r="AZ109" s="188" t="s">
        <v>14</v>
      </c>
      <c r="BA109" s="189">
        <v>43580</v>
      </c>
      <c r="BB109" s="190" t="s">
        <v>850</v>
      </c>
      <c r="BC109" s="180" t="s">
        <v>14</v>
      </c>
      <c r="BD109" s="180" t="s">
        <v>14</v>
      </c>
      <c r="BE109" s="180" t="s">
        <v>14</v>
      </c>
      <c r="BF109" s="180" t="s">
        <v>14</v>
      </c>
      <c r="BG109" s="180" t="s">
        <v>707</v>
      </c>
      <c r="BH109" s="180" t="s">
        <v>14</v>
      </c>
      <c r="BI109" s="181">
        <v>43580</v>
      </c>
      <c r="BJ109" s="191" t="s">
        <v>3242</v>
      </c>
      <c r="BK109" s="191">
        <v>1307</v>
      </c>
      <c r="BL109" s="191" t="s">
        <v>3238</v>
      </c>
      <c r="BM109" s="191" t="s">
        <v>30</v>
      </c>
      <c r="BN109" s="191">
        <v>2</v>
      </c>
      <c r="BO109" s="191" t="s">
        <v>3241</v>
      </c>
      <c r="BP109" s="188" t="s">
        <v>1995</v>
      </c>
      <c r="BQ109" s="192">
        <v>44636</v>
      </c>
      <c r="BR109" s="190" t="s">
        <v>844</v>
      </c>
      <c r="BS109" s="184" t="s">
        <v>14</v>
      </c>
      <c r="BT109" s="184" t="s">
        <v>14</v>
      </c>
      <c r="BU109" s="184" t="s">
        <v>14</v>
      </c>
      <c r="BV109" s="184" t="s">
        <v>14</v>
      </c>
      <c r="BW109" s="184" t="s">
        <v>707</v>
      </c>
      <c r="BX109" s="184" t="s">
        <v>14</v>
      </c>
      <c r="BY109" s="181">
        <v>43580</v>
      </c>
      <c r="BZ109" s="191" t="s">
        <v>845</v>
      </c>
      <c r="CA109" s="191" t="s">
        <v>14</v>
      </c>
      <c r="CB109" s="191" t="s">
        <v>14</v>
      </c>
      <c r="CC109" s="191" t="s">
        <v>14</v>
      </c>
      <c r="CD109" s="191" t="s">
        <v>14</v>
      </c>
      <c r="CE109" s="191" t="s">
        <v>707</v>
      </c>
      <c r="CF109" s="191" t="s">
        <v>14</v>
      </c>
      <c r="CG109" s="192">
        <v>43580</v>
      </c>
      <c r="CH109" s="190" t="s">
        <v>9311</v>
      </c>
      <c r="CI109" s="191" t="e">
        <v>#N/A</v>
      </c>
      <c r="CJ109" s="191" t="e">
        <v>#N/A</v>
      </c>
      <c r="CK109" s="191" t="e">
        <v>#N/A</v>
      </c>
      <c r="CL109" s="191" t="e">
        <v>#N/A</v>
      </c>
      <c r="CM109" s="191" t="e">
        <v>#N/A</v>
      </c>
      <c r="CN109" s="191" t="e">
        <v>#N/A</v>
      </c>
      <c r="CO109" s="193" t="e">
        <v>#N/A</v>
      </c>
      <c r="CP109" s="191" t="s">
        <v>848</v>
      </c>
      <c r="CQ109" s="184" t="s">
        <v>14</v>
      </c>
      <c r="CR109" s="184" t="s">
        <v>14</v>
      </c>
      <c r="CS109" s="184" t="s">
        <v>14</v>
      </c>
      <c r="CT109" s="184" t="s">
        <v>14</v>
      </c>
      <c r="CU109" s="184" t="s">
        <v>707</v>
      </c>
      <c r="CV109" s="184" t="s">
        <v>14</v>
      </c>
      <c r="CW109" s="181">
        <v>43580</v>
      </c>
      <c r="CX109" s="191" t="s">
        <v>855</v>
      </c>
      <c r="CY109" s="188" t="s">
        <v>14</v>
      </c>
      <c r="CZ109" s="188" t="s">
        <v>14</v>
      </c>
      <c r="DA109" s="188" t="s">
        <v>19</v>
      </c>
      <c r="DB109" s="188">
        <v>3</v>
      </c>
      <c r="DC109" s="188" t="s">
        <v>707</v>
      </c>
      <c r="DD109" s="188" t="s">
        <v>14</v>
      </c>
      <c r="DE109" s="194">
        <v>43580</v>
      </c>
      <c r="DF109" s="190" t="s">
        <v>1183</v>
      </c>
      <c r="DG109" s="180" t="s">
        <v>14</v>
      </c>
      <c r="DH109" s="184" t="s">
        <v>14</v>
      </c>
      <c r="DI109" s="184" t="s">
        <v>14</v>
      </c>
      <c r="DJ109" s="184" t="s">
        <v>14</v>
      </c>
      <c r="DK109" s="184" t="s">
        <v>14</v>
      </c>
      <c r="DL109" s="184" t="s">
        <v>14</v>
      </c>
      <c r="DM109" s="181">
        <v>43787</v>
      </c>
      <c r="DN109" s="191" t="s">
        <v>857</v>
      </c>
      <c r="DO109" s="188" t="s">
        <v>14</v>
      </c>
      <c r="DP109" s="191" t="s">
        <v>14</v>
      </c>
      <c r="DQ109" s="191" t="s">
        <v>19</v>
      </c>
      <c r="DR109" s="191">
        <v>3</v>
      </c>
      <c r="DS109" s="191" t="s">
        <v>707</v>
      </c>
      <c r="DT109" s="191" t="s">
        <v>14</v>
      </c>
      <c r="DU109" s="192">
        <v>43580</v>
      </c>
      <c r="DV109" s="190" t="s">
        <v>852</v>
      </c>
      <c r="DW109" s="180" t="s">
        <v>14</v>
      </c>
      <c r="DX109" s="184" t="s">
        <v>14</v>
      </c>
      <c r="DY109" s="184" t="s">
        <v>19</v>
      </c>
      <c r="DZ109" s="184">
        <v>3</v>
      </c>
      <c r="EA109" s="184" t="s">
        <v>707</v>
      </c>
      <c r="EB109" s="184" t="s">
        <v>14</v>
      </c>
      <c r="EC109" s="181">
        <v>43580</v>
      </c>
      <c r="ED109" s="191" t="s">
        <v>856</v>
      </c>
      <c r="EE109" s="188" t="s">
        <v>14</v>
      </c>
      <c r="EF109" s="191" t="s">
        <v>14</v>
      </c>
      <c r="EG109" s="191" t="s">
        <v>19</v>
      </c>
      <c r="EH109" s="191">
        <v>3</v>
      </c>
      <c r="EI109" s="191" t="s">
        <v>707</v>
      </c>
      <c r="EJ109" s="191" t="s">
        <v>14</v>
      </c>
      <c r="EK109" s="192">
        <v>43580</v>
      </c>
      <c r="EL109" s="190" t="s">
        <v>849</v>
      </c>
      <c r="EM109" s="180" t="s">
        <v>14</v>
      </c>
      <c r="EN109" s="184" t="s">
        <v>14</v>
      </c>
      <c r="EO109" s="184" t="s">
        <v>19</v>
      </c>
      <c r="EP109" s="184">
        <v>3</v>
      </c>
      <c r="EQ109" s="184" t="s">
        <v>707</v>
      </c>
      <c r="ER109" s="184" t="s">
        <v>14</v>
      </c>
      <c r="ES109" s="181">
        <v>43580</v>
      </c>
      <c r="ET109" s="191" t="s">
        <v>3240</v>
      </c>
      <c r="EU109" s="191">
        <v>204</v>
      </c>
      <c r="EV109" s="191" t="s">
        <v>3238</v>
      </c>
      <c r="EW109" s="191" t="s">
        <v>30</v>
      </c>
      <c r="EX109" s="191">
        <v>2</v>
      </c>
      <c r="EY109" s="191" t="s">
        <v>3239</v>
      </c>
      <c r="EZ109" s="191" t="s">
        <v>1995</v>
      </c>
      <c r="FA109" s="192">
        <v>44636</v>
      </c>
      <c r="FB109" s="190" t="s">
        <v>847</v>
      </c>
      <c r="FC109" s="184">
        <v>3</v>
      </c>
      <c r="FD109" s="184" t="s">
        <v>752</v>
      </c>
      <c r="FE109" s="184" t="s">
        <v>30</v>
      </c>
      <c r="FF109" s="184">
        <v>2</v>
      </c>
      <c r="FG109" s="184" t="s">
        <v>846</v>
      </c>
      <c r="FH109" s="184" t="s">
        <v>753</v>
      </c>
      <c r="FI109" s="181">
        <v>43580</v>
      </c>
      <c r="FJ109" s="190" t="s">
        <v>853</v>
      </c>
      <c r="FK109" s="191" t="s">
        <v>14</v>
      </c>
      <c r="FL109" s="191" t="s">
        <v>14</v>
      </c>
      <c r="FM109" s="191" t="s">
        <v>14</v>
      </c>
      <c r="FN109" s="191" t="s">
        <v>14</v>
      </c>
      <c r="FO109" s="191" t="s">
        <v>14</v>
      </c>
      <c r="FP109" s="188" t="s">
        <v>14</v>
      </c>
      <c r="FQ109" s="189">
        <v>43580</v>
      </c>
      <c r="FR109" s="190" t="s">
        <v>854</v>
      </c>
      <c r="FS109" s="184" t="s">
        <v>14</v>
      </c>
      <c r="FT109" s="184" t="s">
        <v>14</v>
      </c>
      <c r="FU109" s="184" t="s">
        <v>14</v>
      </c>
      <c r="FV109" s="184" t="s">
        <v>14</v>
      </c>
      <c r="FW109" s="184" t="s">
        <v>14</v>
      </c>
      <c r="FX109" s="184" t="s">
        <v>14</v>
      </c>
      <c r="FY109" s="181">
        <v>43580</v>
      </c>
      <c r="FZ109" s="191" t="s">
        <v>5529</v>
      </c>
      <c r="GA109" s="191">
        <v>2</v>
      </c>
      <c r="GB109" s="191" t="s">
        <v>3966</v>
      </c>
      <c r="GC109" s="191" t="s">
        <v>30</v>
      </c>
      <c r="GD109" s="191">
        <v>2</v>
      </c>
      <c r="GE109" s="191" t="s">
        <v>14</v>
      </c>
      <c r="GF109" s="191" t="s">
        <v>14</v>
      </c>
      <c r="GG109" s="192">
        <v>44697</v>
      </c>
      <c r="GH109" s="190" t="s">
        <v>5535</v>
      </c>
      <c r="GI109" s="184">
        <v>1</v>
      </c>
      <c r="GJ109" s="184" t="s">
        <v>3966</v>
      </c>
      <c r="GK109" s="184" t="s">
        <v>30</v>
      </c>
      <c r="GL109" s="184">
        <v>2</v>
      </c>
      <c r="GM109" s="184" t="s">
        <v>14</v>
      </c>
      <c r="GN109" s="184" t="s">
        <v>14</v>
      </c>
      <c r="GO109" s="181">
        <v>44697</v>
      </c>
      <c r="GP109" s="191" t="s">
        <v>5530</v>
      </c>
      <c r="GQ109" s="191">
        <v>2</v>
      </c>
      <c r="GR109" s="191" t="s">
        <v>3966</v>
      </c>
      <c r="GS109" s="191" t="s">
        <v>30</v>
      </c>
      <c r="GT109" s="191">
        <v>2</v>
      </c>
      <c r="GU109" s="191" t="s">
        <v>14</v>
      </c>
      <c r="GV109" s="191" t="s">
        <v>14</v>
      </c>
      <c r="GW109" s="192">
        <v>44697</v>
      </c>
      <c r="GX109" s="190" t="s">
        <v>5536</v>
      </c>
      <c r="GY109" s="184">
        <v>0</v>
      </c>
      <c r="GZ109" s="184" t="s">
        <v>3966</v>
      </c>
      <c r="HA109" s="184" t="s">
        <v>30</v>
      </c>
      <c r="HB109" s="184">
        <v>2</v>
      </c>
      <c r="HC109" s="184" t="s">
        <v>14</v>
      </c>
      <c r="HD109" s="184" t="s">
        <v>14</v>
      </c>
      <c r="HE109" s="181">
        <v>44697</v>
      </c>
      <c r="HF109" s="191" t="s">
        <v>5528</v>
      </c>
      <c r="HG109" s="191">
        <v>0</v>
      </c>
      <c r="HH109" s="191" t="s">
        <v>3966</v>
      </c>
      <c r="HI109" s="191" t="s">
        <v>30</v>
      </c>
      <c r="HJ109" s="191">
        <v>2</v>
      </c>
      <c r="HK109" s="191" t="s">
        <v>14</v>
      </c>
      <c r="HL109" s="191" t="s">
        <v>14</v>
      </c>
      <c r="HM109" s="192">
        <v>44697</v>
      </c>
      <c r="HN109" s="190" t="s">
        <v>5534</v>
      </c>
      <c r="HO109" s="184">
        <v>2</v>
      </c>
      <c r="HP109" s="184" t="s">
        <v>3966</v>
      </c>
      <c r="HQ109" s="184" t="s">
        <v>30</v>
      </c>
      <c r="HR109" s="184">
        <v>2</v>
      </c>
      <c r="HS109" s="184" t="s">
        <v>14</v>
      </c>
      <c r="HT109" s="184" t="s">
        <v>14</v>
      </c>
      <c r="HU109" s="181">
        <v>44697</v>
      </c>
      <c r="HV109" s="191" t="s">
        <v>5531</v>
      </c>
      <c r="HW109" s="191">
        <v>1</v>
      </c>
      <c r="HX109" s="191" t="s">
        <v>3966</v>
      </c>
      <c r="HY109" s="191" t="s">
        <v>30</v>
      </c>
      <c r="HZ109" s="191">
        <v>2</v>
      </c>
      <c r="IA109" s="191" t="s">
        <v>14</v>
      </c>
      <c r="IB109" s="191" t="s">
        <v>14</v>
      </c>
      <c r="IC109" s="192">
        <v>44697</v>
      </c>
      <c r="ID109" s="190" t="s">
        <v>5533</v>
      </c>
      <c r="IE109" s="184">
        <v>1</v>
      </c>
      <c r="IF109" s="184" t="s">
        <v>3966</v>
      </c>
      <c r="IG109" s="184" t="s">
        <v>30</v>
      </c>
      <c r="IH109" s="184">
        <v>2</v>
      </c>
      <c r="II109" s="184" t="s">
        <v>14</v>
      </c>
      <c r="IJ109" s="184" t="s">
        <v>14</v>
      </c>
      <c r="IK109" s="181">
        <v>44697</v>
      </c>
      <c r="IL109" s="191" t="s">
        <v>5532</v>
      </c>
      <c r="IM109" s="191">
        <v>2</v>
      </c>
      <c r="IN109" s="191" t="s">
        <v>3966</v>
      </c>
      <c r="IO109" s="191" t="s">
        <v>30</v>
      </c>
      <c r="IP109" s="191">
        <v>2</v>
      </c>
      <c r="IQ109" s="191" t="s">
        <v>14</v>
      </c>
      <c r="IR109" s="191" t="s">
        <v>14</v>
      </c>
      <c r="IS109" s="192">
        <v>44697</v>
      </c>
    </row>
    <row r="110" spans="1:253" s="285" customFormat="1" ht="13" customHeight="1" x14ac:dyDescent="0.25">
      <c r="A110" s="285" t="s">
        <v>968</v>
      </c>
      <c r="B110" s="285" t="s">
        <v>8915</v>
      </c>
      <c r="C110" s="285" t="s">
        <v>969</v>
      </c>
      <c r="D110" s="285" t="s">
        <v>970</v>
      </c>
      <c r="E110" s="285" t="s">
        <v>8928</v>
      </c>
      <c r="F110" s="285" t="s">
        <v>7201</v>
      </c>
      <c r="G110" s="179">
        <v>267196000</v>
      </c>
      <c r="H110" s="180" t="s">
        <v>7199</v>
      </c>
      <c r="I110" s="180" t="s">
        <v>30</v>
      </c>
      <c r="J110" s="180">
        <v>2</v>
      </c>
      <c r="K110" s="180" t="s">
        <v>7200</v>
      </c>
      <c r="L110" s="180" t="s">
        <v>7199</v>
      </c>
      <c r="M110" s="181">
        <v>44741</v>
      </c>
      <c r="N110" s="190" t="s">
        <v>7203</v>
      </c>
      <c r="O110" s="182">
        <v>499836</v>
      </c>
      <c r="P110" s="182" t="s">
        <v>7199</v>
      </c>
      <c r="Q110" s="182" t="s">
        <v>30</v>
      </c>
      <c r="R110" s="182">
        <v>2</v>
      </c>
      <c r="S110" s="182" t="s">
        <v>7202</v>
      </c>
      <c r="T110" s="182" t="s">
        <v>7199</v>
      </c>
      <c r="U110" s="183">
        <v>44741</v>
      </c>
      <c r="V110" s="190" t="s">
        <v>7205</v>
      </c>
      <c r="W110" s="180">
        <v>102344000</v>
      </c>
      <c r="X110" s="180" t="s">
        <v>7199</v>
      </c>
      <c r="Y110" s="180" t="s">
        <v>30</v>
      </c>
      <c r="Z110" s="180">
        <v>2</v>
      </c>
      <c r="AA110" s="180" t="s">
        <v>7204</v>
      </c>
      <c r="AB110" s="180" t="s">
        <v>7199</v>
      </c>
      <c r="AC110" s="181">
        <v>44741</v>
      </c>
      <c r="AD110" s="190" t="s">
        <v>7207</v>
      </c>
      <c r="AE110" s="188">
        <v>45378000</v>
      </c>
      <c r="AF110" s="188" t="s">
        <v>7199</v>
      </c>
      <c r="AG110" s="188" t="s">
        <v>30</v>
      </c>
      <c r="AH110" s="188">
        <v>2</v>
      </c>
      <c r="AI110" s="188" t="s">
        <v>7206</v>
      </c>
      <c r="AJ110" s="188" t="s">
        <v>7199</v>
      </c>
      <c r="AK110" s="189">
        <v>44741</v>
      </c>
      <c r="AL110" s="190" t="s">
        <v>7209</v>
      </c>
      <c r="AM110" s="180">
        <v>30307000</v>
      </c>
      <c r="AN110" s="180" t="s">
        <v>7199</v>
      </c>
      <c r="AO110" s="180" t="s">
        <v>19</v>
      </c>
      <c r="AP110" s="180">
        <v>3</v>
      </c>
      <c r="AQ110" s="180" t="s">
        <v>7208</v>
      </c>
      <c r="AR110" s="180" t="s">
        <v>7199</v>
      </c>
      <c r="AS110" s="181">
        <v>44741</v>
      </c>
      <c r="AT110" s="191" t="s">
        <v>1272</v>
      </c>
      <c r="AU110" s="188" t="s">
        <v>14</v>
      </c>
      <c r="AV110" s="188" t="s">
        <v>971</v>
      </c>
      <c r="AW110" s="188" t="s">
        <v>30</v>
      </c>
      <c r="AX110" s="188">
        <v>2</v>
      </c>
      <c r="AY110" s="188" t="s">
        <v>1271</v>
      </c>
      <c r="AZ110" s="188" t="s">
        <v>971</v>
      </c>
      <c r="BA110" s="189">
        <v>43815</v>
      </c>
      <c r="BB110" s="190" t="s">
        <v>1270</v>
      </c>
      <c r="BC110" s="180" t="s">
        <v>14</v>
      </c>
      <c r="BD110" s="180" t="s">
        <v>971</v>
      </c>
      <c r="BE110" s="180" t="s">
        <v>30</v>
      </c>
      <c r="BF110" s="180">
        <v>2</v>
      </c>
      <c r="BG110" s="180" t="s">
        <v>1269</v>
      </c>
      <c r="BH110" s="180" t="s">
        <v>971</v>
      </c>
      <c r="BI110" s="181">
        <v>43815</v>
      </c>
      <c r="BJ110" s="191" t="s">
        <v>7211</v>
      </c>
      <c r="BK110" s="191">
        <v>2446</v>
      </c>
      <c r="BL110" s="191" t="s">
        <v>7199</v>
      </c>
      <c r="BM110" s="191" t="s">
        <v>19</v>
      </c>
      <c r="BN110" s="191">
        <v>3</v>
      </c>
      <c r="BO110" s="191" t="s">
        <v>7210</v>
      </c>
      <c r="BP110" s="188" t="s">
        <v>7199</v>
      </c>
      <c r="BQ110" s="192">
        <v>44741</v>
      </c>
      <c r="BR110" s="190" t="s">
        <v>973</v>
      </c>
      <c r="BS110" s="184" t="s">
        <v>14</v>
      </c>
      <c r="BT110" s="184" t="s">
        <v>971</v>
      </c>
      <c r="BU110" s="184" t="s">
        <v>30</v>
      </c>
      <c r="BV110" s="184">
        <v>2</v>
      </c>
      <c r="BW110" s="184" t="s">
        <v>972</v>
      </c>
      <c r="BX110" s="184" t="s">
        <v>971</v>
      </c>
      <c r="BY110" s="181">
        <v>43606</v>
      </c>
      <c r="BZ110" s="191" t="s">
        <v>974</v>
      </c>
      <c r="CA110" s="191" t="s">
        <v>14</v>
      </c>
      <c r="CB110" s="191" t="s">
        <v>971</v>
      </c>
      <c r="CC110" s="191" t="s">
        <v>30</v>
      </c>
      <c r="CD110" s="191">
        <v>2</v>
      </c>
      <c r="CE110" s="191" t="s">
        <v>972</v>
      </c>
      <c r="CF110" s="191" t="s">
        <v>971</v>
      </c>
      <c r="CG110" s="192">
        <v>43606</v>
      </c>
      <c r="CH110" s="190" t="s">
        <v>9312</v>
      </c>
      <c r="CI110" s="191" t="e">
        <v>#N/A</v>
      </c>
      <c r="CJ110" s="191" t="e">
        <v>#N/A</v>
      </c>
      <c r="CK110" s="191" t="e">
        <v>#N/A</v>
      </c>
      <c r="CL110" s="191" t="e">
        <v>#N/A</v>
      </c>
      <c r="CM110" s="191" t="e">
        <v>#N/A</v>
      </c>
      <c r="CN110" s="191" t="e">
        <v>#N/A</v>
      </c>
      <c r="CO110" s="193" t="e">
        <v>#N/A</v>
      </c>
      <c r="CP110" s="191" t="s">
        <v>977</v>
      </c>
      <c r="CQ110" s="184" t="s">
        <v>14</v>
      </c>
      <c r="CR110" s="184" t="s">
        <v>971</v>
      </c>
      <c r="CS110" s="184" t="s">
        <v>30</v>
      </c>
      <c r="CT110" s="184">
        <v>2</v>
      </c>
      <c r="CU110" s="184" t="s">
        <v>972</v>
      </c>
      <c r="CV110" s="184" t="s">
        <v>971</v>
      </c>
      <c r="CW110" s="181">
        <v>43606</v>
      </c>
      <c r="CX110" s="191" t="s">
        <v>7214</v>
      </c>
      <c r="CY110" s="188">
        <v>22116000</v>
      </c>
      <c r="CZ110" s="188" t="s">
        <v>7199</v>
      </c>
      <c r="DA110" s="188" t="s">
        <v>30</v>
      </c>
      <c r="DB110" s="188">
        <v>2</v>
      </c>
      <c r="DC110" s="188" t="s">
        <v>7215</v>
      </c>
      <c r="DD110" s="188" t="s">
        <v>7199</v>
      </c>
      <c r="DE110" s="194">
        <v>44741</v>
      </c>
      <c r="DF110" s="190" t="s">
        <v>7216</v>
      </c>
      <c r="DG110" s="180">
        <v>56966000</v>
      </c>
      <c r="DH110" s="184" t="s">
        <v>7199</v>
      </c>
      <c r="DI110" s="184" t="s">
        <v>30</v>
      </c>
      <c r="DJ110" s="184">
        <v>2</v>
      </c>
      <c r="DK110" s="184" t="s">
        <v>7215</v>
      </c>
      <c r="DL110" s="184" t="s">
        <v>7199</v>
      </c>
      <c r="DM110" s="181">
        <v>44741</v>
      </c>
      <c r="DN110" s="191" t="s">
        <v>7217</v>
      </c>
      <c r="DO110" s="188">
        <v>23263000</v>
      </c>
      <c r="DP110" s="191" t="s">
        <v>7199</v>
      </c>
      <c r="DQ110" s="191" t="s">
        <v>30</v>
      </c>
      <c r="DR110" s="191">
        <v>2</v>
      </c>
      <c r="DS110" s="191" t="s">
        <v>7215</v>
      </c>
      <c r="DT110" s="191" t="s">
        <v>7199</v>
      </c>
      <c r="DU110" s="192">
        <v>44741</v>
      </c>
      <c r="DV110" s="190" t="s">
        <v>7218</v>
      </c>
      <c r="DW110" s="180">
        <v>15664000</v>
      </c>
      <c r="DX110" s="184" t="s">
        <v>7199</v>
      </c>
      <c r="DY110" s="184" t="s">
        <v>30</v>
      </c>
      <c r="DZ110" s="184">
        <v>2</v>
      </c>
      <c r="EA110" s="184" t="s">
        <v>7215</v>
      </c>
      <c r="EB110" s="184" t="s">
        <v>7199</v>
      </c>
      <c r="EC110" s="181">
        <v>44741</v>
      </c>
      <c r="ED110" s="191" t="s">
        <v>7219</v>
      </c>
      <c r="EE110" s="188">
        <v>6325000</v>
      </c>
      <c r="EF110" s="191" t="s">
        <v>7199</v>
      </c>
      <c r="EG110" s="191" t="s">
        <v>30</v>
      </c>
      <c r="EH110" s="191">
        <v>2</v>
      </c>
      <c r="EI110" s="191" t="s">
        <v>7215</v>
      </c>
      <c r="EJ110" s="191" t="s">
        <v>7199</v>
      </c>
      <c r="EK110" s="192">
        <v>44741</v>
      </c>
      <c r="EL110" s="190" t="s">
        <v>7220</v>
      </c>
      <c r="EM110" s="180">
        <v>127000</v>
      </c>
      <c r="EN110" s="184" t="s">
        <v>7199</v>
      </c>
      <c r="EO110" s="184" t="s">
        <v>30</v>
      </c>
      <c r="EP110" s="184">
        <v>2</v>
      </c>
      <c r="EQ110" s="184" t="s">
        <v>7215</v>
      </c>
      <c r="ER110" s="184" t="s">
        <v>7199</v>
      </c>
      <c r="ES110" s="181">
        <v>44741</v>
      </c>
      <c r="ET110" s="191" t="s">
        <v>7213</v>
      </c>
      <c r="EU110" s="191">
        <v>4214</v>
      </c>
      <c r="EV110" s="191" t="s">
        <v>7199</v>
      </c>
      <c r="EW110" s="191" t="s">
        <v>19</v>
      </c>
      <c r="EX110" s="191">
        <v>3</v>
      </c>
      <c r="EY110" s="191" t="s">
        <v>7212</v>
      </c>
      <c r="EZ110" s="191" t="s">
        <v>7199</v>
      </c>
      <c r="FA110" s="192">
        <v>44741</v>
      </c>
      <c r="FB110" s="190" t="s">
        <v>976</v>
      </c>
      <c r="FC110" s="184">
        <v>5</v>
      </c>
      <c r="FD110" s="184" t="s">
        <v>971</v>
      </c>
      <c r="FE110" s="184" t="s">
        <v>30</v>
      </c>
      <c r="FF110" s="184">
        <v>2</v>
      </c>
      <c r="FG110" s="184" t="s">
        <v>975</v>
      </c>
      <c r="FH110" s="184" t="s">
        <v>971</v>
      </c>
      <c r="FI110" s="181">
        <v>43606</v>
      </c>
      <c r="FJ110" s="190" t="s">
        <v>9313</v>
      </c>
      <c r="FK110" s="191" t="e">
        <v>#N/A</v>
      </c>
      <c r="FL110" s="191" t="e">
        <v>#N/A</v>
      </c>
      <c r="FM110" s="191" t="e">
        <v>#N/A</v>
      </c>
      <c r="FN110" s="191" t="e">
        <v>#N/A</v>
      </c>
      <c r="FO110" s="191" t="e">
        <v>#N/A</v>
      </c>
      <c r="FP110" s="188" t="e">
        <v>#N/A</v>
      </c>
      <c r="FQ110" s="189" t="e">
        <v>#N/A</v>
      </c>
      <c r="FR110" s="190" t="s">
        <v>1602</v>
      </c>
      <c r="FS110" s="184" t="s">
        <v>14</v>
      </c>
      <c r="FT110" s="184" t="s">
        <v>14</v>
      </c>
      <c r="FU110" s="184" t="s">
        <v>14</v>
      </c>
      <c r="FV110" s="184" t="s">
        <v>14</v>
      </c>
      <c r="FW110" s="184" t="s">
        <v>14</v>
      </c>
      <c r="FX110" s="184" t="s">
        <v>14</v>
      </c>
      <c r="FY110" s="181">
        <v>44015</v>
      </c>
      <c r="FZ110" s="191" t="s">
        <v>5282</v>
      </c>
      <c r="GA110" s="191">
        <v>1</v>
      </c>
      <c r="GB110" s="191" t="s">
        <v>3966</v>
      </c>
      <c r="GC110" s="191" t="s">
        <v>30</v>
      </c>
      <c r="GD110" s="191">
        <v>2</v>
      </c>
      <c r="GE110" s="191" t="s">
        <v>14</v>
      </c>
      <c r="GF110" s="191" t="s">
        <v>14</v>
      </c>
      <c r="GG110" s="192">
        <v>44696</v>
      </c>
      <c r="GH110" s="190" t="s">
        <v>5288</v>
      </c>
      <c r="GI110" s="184">
        <v>3</v>
      </c>
      <c r="GJ110" s="184" t="s">
        <v>3966</v>
      </c>
      <c r="GK110" s="184" t="s">
        <v>30</v>
      </c>
      <c r="GL110" s="184">
        <v>2</v>
      </c>
      <c r="GM110" s="184" t="s">
        <v>14</v>
      </c>
      <c r="GN110" s="184" t="s">
        <v>14</v>
      </c>
      <c r="GO110" s="181">
        <v>44696</v>
      </c>
      <c r="GP110" s="191" t="s">
        <v>5283</v>
      </c>
      <c r="GQ110" s="191">
        <v>2</v>
      </c>
      <c r="GR110" s="191" t="s">
        <v>3966</v>
      </c>
      <c r="GS110" s="191" t="s">
        <v>30</v>
      </c>
      <c r="GT110" s="191">
        <v>2</v>
      </c>
      <c r="GU110" s="191" t="s">
        <v>14</v>
      </c>
      <c r="GV110" s="191" t="s">
        <v>14</v>
      </c>
      <c r="GW110" s="192">
        <v>44696</v>
      </c>
      <c r="GX110" s="190" t="s">
        <v>5289</v>
      </c>
      <c r="GY110" s="184">
        <v>1</v>
      </c>
      <c r="GZ110" s="184" t="s">
        <v>3966</v>
      </c>
      <c r="HA110" s="184" t="s">
        <v>30</v>
      </c>
      <c r="HB110" s="184">
        <v>2</v>
      </c>
      <c r="HC110" s="184" t="s">
        <v>14</v>
      </c>
      <c r="HD110" s="184" t="s">
        <v>14</v>
      </c>
      <c r="HE110" s="181">
        <v>44696</v>
      </c>
      <c r="HF110" s="191" t="s">
        <v>5281</v>
      </c>
      <c r="HG110" s="191">
        <v>3</v>
      </c>
      <c r="HH110" s="191" t="s">
        <v>3966</v>
      </c>
      <c r="HI110" s="191" t="s">
        <v>30</v>
      </c>
      <c r="HJ110" s="191">
        <v>2</v>
      </c>
      <c r="HK110" s="191" t="s">
        <v>14</v>
      </c>
      <c r="HL110" s="191" t="s">
        <v>14</v>
      </c>
      <c r="HM110" s="192">
        <v>44696</v>
      </c>
      <c r="HN110" s="190" t="s">
        <v>5287</v>
      </c>
      <c r="HO110" s="184">
        <v>3</v>
      </c>
      <c r="HP110" s="184" t="s">
        <v>3966</v>
      </c>
      <c r="HQ110" s="184" t="s">
        <v>30</v>
      </c>
      <c r="HR110" s="184">
        <v>2</v>
      </c>
      <c r="HS110" s="184" t="s">
        <v>14</v>
      </c>
      <c r="HT110" s="184" t="s">
        <v>14</v>
      </c>
      <c r="HU110" s="181">
        <v>44696</v>
      </c>
      <c r="HV110" s="191" t="s">
        <v>5284</v>
      </c>
      <c r="HW110" s="191">
        <v>3</v>
      </c>
      <c r="HX110" s="191" t="s">
        <v>3966</v>
      </c>
      <c r="HY110" s="191" t="s">
        <v>30</v>
      </c>
      <c r="HZ110" s="191">
        <v>2</v>
      </c>
      <c r="IA110" s="191" t="s">
        <v>14</v>
      </c>
      <c r="IB110" s="191" t="s">
        <v>14</v>
      </c>
      <c r="IC110" s="192">
        <v>44696</v>
      </c>
      <c r="ID110" s="190" t="s">
        <v>5286</v>
      </c>
      <c r="IE110" s="184">
        <v>3</v>
      </c>
      <c r="IF110" s="184" t="s">
        <v>3966</v>
      </c>
      <c r="IG110" s="184" t="s">
        <v>30</v>
      </c>
      <c r="IH110" s="184">
        <v>2</v>
      </c>
      <c r="II110" s="184" t="s">
        <v>14</v>
      </c>
      <c r="IJ110" s="184" t="s">
        <v>14</v>
      </c>
      <c r="IK110" s="181">
        <v>44696</v>
      </c>
      <c r="IL110" s="191" t="s">
        <v>5285</v>
      </c>
      <c r="IM110" s="191">
        <v>3</v>
      </c>
      <c r="IN110" s="191" t="s">
        <v>3966</v>
      </c>
      <c r="IO110" s="191" t="s">
        <v>30</v>
      </c>
      <c r="IP110" s="191">
        <v>2</v>
      </c>
      <c r="IQ110" s="191" t="s">
        <v>14</v>
      </c>
      <c r="IR110" s="191" t="s">
        <v>14</v>
      </c>
      <c r="IS110" s="192">
        <v>44696</v>
      </c>
    </row>
    <row r="111" spans="1:253" s="285" customFormat="1" ht="13" customHeight="1" x14ac:dyDescent="0.25">
      <c r="A111" s="285" t="s">
        <v>956</v>
      </c>
      <c r="B111" s="285" t="s">
        <v>8915</v>
      </c>
      <c r="C111" s="285" t="s">
        <v>957</v>
      </c>
      <c r="D111" s="285" t="s">
        <v>958</v>
      </c>
      <c r="E111" s="285" t="s">
        <v>8934</v>
      </c>
      <c r="F111" s="285" t="s">
        <v>3882</v>
      </c>
      <c r="G111" s="179">
        <v>95221000</v>
      </c>
      <c r="H111" s="180" t="s">
        <v>3880</v>
      </c>
      <c r="I111" s="180" t="s">
        <v>61</v>
      </c>
      <c r="J111" s="180">
        <v>1</v>
      </c>
      <c r="K111" s="180" t="s">
        <v>3881</v>
      </c>
      <c r="L111" s="180" t="s">
        <v>3880</v>
      </c>
      <c r="M111" s="181">
        <v>44672</v>
      </c>
      <c r="N111" s="190" t="s">
        <v>3884</v>
      </c>
      <c r="O111" s="182">
        <v>180868</v>
      </c>
      <c r="P111" s="182" t="s">
        <v>3880</v>
      </c>
      <c r="Q111" s="182" t="s">
        <v>30</v>
      </c>
      <c r="R111" s="182">
        <v>2</v>
      </c>
      <c r="S111" s="182" t="s">
        <v>3883</v>
      </c>
      <c r="T111" s="182" t="s">
        <v>3880</v>
      </c>
      <c r="U111" s="183">
        <v>44672</v>
      </c>
      <c r="V111" s="190" t="s">
        <v>3886</v>
      </c>
      <c r="W111" s="180">
        <v>38037000</v>
      </c>
      <c r="X111" s="180" t="s">
        <v>3880</v>
      </c>
      <c r="Y111" s="180" t="s">
        <v>30</v>
      </c>
      <c r="Z111" s="180">
        <v>2</v>
      </c>
      <c r="AA111" s="180" t="s">
        <v>3885</v>
      </c>
      <c r="AB111" s="180" t="s">
        <v>3880</v>
      </c>
      <c r="AC111" s="181">
        <v>44672</v>
      </c>
      <c r="AD111" s="190" t="s">
        <v>3888</v>
      </c>
      <c r="AE111" s="188">
        <v>12760000</v>
      </c>
      <c r="AF111" s="188" t="s">
        <v>3880</v>
      </c>
      <c r="AG111" s="188" t="s">
        <v>30</v>
      </c>
      <c r="AH111" s="188">
        <v>2</v>
      </c>
      <c r="AI111" s="188" t="s">
        <v>3887</v>
      </c>
      <c r="AJ111" s="188" t="s">
        <v>3880</v>
      </c>
      <c r="AK111" s="189">
        <v>44672</v>
      </c>
      <c r="AL111" s="190" t="s">
        <v>3890</v>
      </c>
      <c r="AM111" s="180">
        <v>4260000</v>
      </c>
      <c r="AN111" s="180" t="s">
        <v>3880</v>
      </c>
      <c r="AO111" s="180" t="s">
        <v>30</v>
      </c>
      <c r="AP111" s="180">
        <v>2</v>
      </c>
      <c r="AQ111" s="180" t="s">
        <v>3889</v>
      </c>
      <c r="AR111" s="180" t="s">
        <v>3880</v>
      </c>
      <c r="AS111" s="181">
        <v>44672</v>
      </c>
      <c r="AT111" s="191" t="s">
        <v>965</v>
      </c>
      <c r="AU111" s="188" t="s">
        <v>14</v>
      </c>
      <c r="AV111" s="188" t="s">
        <v>14</v>
      </c>
      <c r="AW111" s="188" t="s">
        <v>14</v>
      </c>
      <c r="AX111" s="188" t="s">
        <v>14</v>
      </c>
      <c r="AY111" s="188" t="s">
        <v>14</v>
      </c>
      <c r="AZ111" s="188" t="s">
        <v>14</v>
      </c>
      <c r="BA111" s="189">
        <v>43603</v>
      </c>
      <c r="BB111" s="190" t="s">
        <v>964</v>
      </c>
      <c r="BC111" s="180" t="s">
        <v>14</v>
      </c>
      <c r="BD111" s="180" t="s">
        <v>14</v>
      </c>
      <c r="BE111" s="180" t="s">
        <v>14</v>
      </c>
      <c r="BF111" s="180" t="s">
        <v>14</v>
      </c>
      <c r="BG111" s="180" t="s">
        <v>14</v>
      </c>
      <c r="BH111" s="180" t="s">
        <v>14</v>
      </c>
      <c r="BI111" s="181">
        <v>43603</v>
      </c>
      <c r="BJ111" s="191" t="s">
        <v>3892</v>
      </c>
      <c r="BK111" s="191">
        <v>101</v>
      </c>
      <c r="BL111" s="191" t="s">
        <v>3880</v>
      </c>
      <c r="BM111" s="191" t="s">
        <v>19</v>
      </c>
      <c r="BN111" s="191">
        <v>3</v>
      </c>
      <c r="BO111" s="191" t="s">
        <v>3891</v>
      </c>
      <c r="BP111" s="188" t="s">
        <v>3880</v>
      </c>
      <c r="BQ111" s="192">
        <v>44672</v>
      </c>
      <c r="BR111" s="190" t="s">
        <v>959</v>
      </c>
      <c r="BS111" s="184" t="s">
        <v>14</v>
      </c>
      <c r="BT111" s="184" t="s">
        <v>14</v>
      </c>
      <c r="BU111" s="184" t="s">
        <v>14</v>
      </c>
      <c r="BV111" s="184" t="s">
        <v>14</v>
      </c>
      <c r="BW111" s="184" t="s">
        <v>14</v>
      </c>
      <c r="BX111" s="184" t="s">
        <v>14</v>
      </c>
      <c r="BY111" s="181">
        <v>43603</v>
      </c>
      <c r="BZ111" s="191" t="s">
        <v>960</v>
      </c>
      <c r="CA111" s="191" t="s">
        <v>14</v>
      </c>
      <c r="CB111" s="191" t="s">
        <v>14</v>
      </c>
      <c r="CC111" s="191" t="s">
        <v>14</v>
      </c>
      <c r="CD111" s="191" t="s">
        <v>14</v>
      </c>
      <c r="CE111" s="191" t="s">
        <v>14</v>
      </c>
      <c r="CF111" s="191" t="s">
        <v>14</v>
      </c>
      <c r="CG111" s="192">
        <v>43603</v>
      </c>
      <c r="CH111" s="190" t="s">
        <v>9314</v>
      </c>
      <c r="CI111" s="191" t="e">
        <v>#N/A</v>
      </c>
      <c r="CJ111" s="191" t="e">
        <v>#N/A</v>
      </c>
      <c r="CK111" s="191" t="e">
        <v>#N/A</v>
      </c>
      <c r="CL111" s="191" t="e">
        <v>#N/A</v>
      </c>
      <c r="CM111" s="191" t="e">
        <v>#N/A</v>
      </c>
      <c r="CN111" s="191" t="e">
        <v>#N/A</v>
      </c>
      <c r="CO111" s="193" t="e">
        <v>#N/A</v>
      </c>
      <c r="CP111" s="191" t="s">
        <v>963</v>
      </c>
      <c r="CQ111" s="184" t="s">
        <v>14</v>
      </c>
      <c r="CR111" s="184" t="s">
        <v>14</v>
      </c>
      <c r="CS111" s="184" t="s">
        <v>14</v>
      </c>
      <c r="CT111" s="184" t="s">
        <v>14</v>
      </c>
      <c r="CU111" s="184" t="s">
        <v>14</v>
      </c>
      <c r="CV111" s="184" t="s">
        <v>14</v>
      </c>
      <c r="CW111" s="181">
        <v>43603</v>
      </c>
      <c r="CX111" s="191" t="s">
        <v>3894</v>
      </c>
      <c r="CY111" s="188">
        <v>2457000</v>
      </c>
      <c r="CZ111" s="188" t="s">
        <v>3880</v>
      </c>
      <c r="DA111" s="188" t="s">
        <v>19</v>
      </c>
      <c r="DB111" s="188">
        <v>3</v>
      </c>
      <c r="DC111" s="188" t="s">
        <v>3895</v>
      </c>
      <c r="DD111" s="188" t="s">
        <v>3880</v>
      </c>
      <c r="DE111" s="194">
        <v>44672</v>
      </c>
      <c r="DF111" s="190" t="s">
        <v>3896</v>
      </c>
      <c r="DG111" s="180">
        <v>25277000</v>
      </c>
      <c r="DH111" s="184" t="s">
        <v>3880</v>
      </c>
      <c r="DI111" s="184" t="s">
        <v>19</v>
      </c>
      <c r="DJ111" s="184">
        <v>3</v>
      </c>
      <c r="DK111" s="184" t="s">
        <v>3895</v>
      </c>
      <c r="DL111" s="184" t="s">
        <v>3880</v>
      </c>
      <c r="DM111" s="181">
        <v>44672</v>
      </c>
      <c r="DN111" s="191" t="s">
        <v>3897</v>
      </c>
      <c r="DO111" s="188">
        <v>10303000</v>
      </c>
      <c r="DP111" s="191" t="s">
        <v>3880</v>
      </c>
      <c r="DQ111" s="191" t="s">
        <v>19</v>
      </c>
      <c r="DR111" s="191">
        <v>3</v>
      </c>
      <c r="DS111" s="191" t="s">
        <v>3895</v>
      </c>
      <c r="DT111" s="191" t="s">
        <v>3880</v>
      </c>
      <c r="DU111" s="192">
        <v>44672</v>
      </c>
      <c r="DV111" s="190" t="s">
        <v>3898</v>
      </c>
      <c r="DW111" s="180">
        <v>1713000</v>
      </c>
      <c r="DX111" s="184" t="s">
        <v>3880</v>
      </c>
      <c r="DY111" s="184" t="s">
        <v>19</v>
      </c>
      <c r="DZ111" s="184">
        <v>3</v>
      </c>
      <c r="EA111" s="184" t="s">
        <v>3895</v>
      </c>
      <c r="EB111" s="184" t="s">
        <v>3880</v>
      </c>
      <c r="EC111" s="181">
        <v>44672</v>
      </c>
      <c r="ED111" s="191" t="s">
        <v>3899</v>
      </c>
      <c r="EE111" s="188">
        <v>744000</v>
      </c>
      <c r="EF111" s="191" t="s">
        <v>3880</v>
      </c>
      <c r="EG111" s="191" t="s">
        <v>19</v>
      </c>
      <c r="EH111" s="191">
        <v>3</v>
      </c>
      <c r="EI111" s="191" t="s">
        <v>3895</v>
      </c>
      <c r="EJ111" s="191" t="s">
        <v>3880</v>
      </c>
      <c r="EK111" s="192">
        <v>44672</v>
      </c>
      <c r="EL111" s="190" t="s">
        <v>3900</v>
      </c>
      <c r="EM111" s="180">
        <v>0</v>
      </c>
      <c r="EN111" s="184" t="s">
        <v>3880</v>
      </c>
      <c r="EO111" s="184" t="s">
        <v>19</v>
      </c>
      <c r="EP111" s="184">
        <v>3</v>
      </c>
      <c r="EQ111" s="184" t="s">
        <v>3895</v>
      </c>
      <c r="ER111" s="184" t="s">
        <v>3880</v>
      </c>
      <c r="ES111" s="181">
        <v>44672</v>
      </c>
      <c r="ET111" s="191" t="s">
        <v>3893</v>
      </c>
      <c r="EU111" s="191">
        <v>175</v>
      </c>
      <c r="EV111" s="191" t="s">
        <v>3880</v>
      </c>
      <c r="EW111" s="191" t="s">
        <v>19</v>
      </c>
      <c r="EX111" s="191">
        <v>3</v>
      </c>
      <c r="EY111" s="191" t="s">
        <v>3891</v>
      </c>
      <c r="EZ111" s="191" t="s">
        <v>3880</v>
      </c>
      <c r="FA111" s="192">
        <v>44672</v>
      </c>
      <c r="FB111" s="190" t="s">
        <v>962</v>
      </c>
      <c r="FC111" s="184">
        <v>2</v>
      </c>
      <c r="FD111" s="184" t="s">
        <v>14</v>
      </c>
      <c r="FE111" s="184" t="s">
        <v>14</v>
      </c>
      <c r="FF111" s="184" t="s">
        <v>14</v>
      </c>
      <c r="FG111" s="184" t="s">
        <v>961</v>
      </c>
      <c r="FH111" s="184" t="s">
        <v>14</v>
      </c>
      <c r="FI111" s="181">
        <v>43603</v>
      </c>
      <c r="FJ111" s="190" t="s">
        <v>966</v>
      </c>
      <c r="FK111" s="191" t="s">
        <v>14</v>
      </c>
      <c r="FL111" s="191" t="s">
        <v>14</v>
      </c>
      <c r="FM111" s="191" t="s">
        <v>14</v>
      </c>
      <c r="FN111" s="191" t="s">
        <v>14</v>
      </c>
      <c r="FO111" s="191" t="s">
        <v>14</v>
      </c>
      <c r="FP111" s="188" t="s">
        <v>14</v>
      </c>
      <c r="FQ111" s="189">
        <v>43603</v>
      </c>
      <c r="FR111" s="190" t="s">
        <v>967</v>
      </c>
      <c r="FS111" s="184" t="s">
        <v>14</v>
      </c>
      <c r="FT111" s="184" t="s">
        <v>14</v>
      </c>
      <c r="FU111" s="184" t="s">
        <v>14</v>
      </c>
      <c r="FV111" s="184" t="s">
        <v>14</v>
      </c>
      <c r="FW111" s="184" t="s">
        <v>14</v>
      </c>
      <c r="FX111" s="184" t="s">
        <v>14</v>
      </c>
      <c r="FY111" s="181">
        <v>43603</v>
      </c>
      <c r="FZ111" s="191" t="s">
        <v>5291</v>
      </c>
      <c r="GA111" s="191">
        <v>1</v>
      </c>
      <c r="GB111" s="191" t="s">
        <v>3966</v>
      </c>
      <c r="GC111" s="191" t="s">
        <v>30</v>
      </c>
      <c r="GD111" s="191">
        <v>2</v>
      </c>
      <c r="GE111" s="191" t="s">
        <v>14</v>
      </c>
      <c r="GF111" s="191" t="s">
        <v>14</v>
      </c>
      <c r="GG111" s="192">
        <v>44696</v>
      </c>
      <c r="GH111" s="190" t="s">
        <v>5297</v>
      </c>
      <c r="GI111" s="184">
        <v>0</v>
      </c>
      <c r="GJ111" s="184" t="s">
        <v>3966</v>
      </c>
      <c r="GK111" s="184" t="s">
        <v>30</v>
      </c>
      <c r="GL111" s="184">
        <v>2</v>
      </c>
      <c r="GM111" s="184" t="s">
        <v>14</v>
      </c>
      <c r="GN111" s="184" t="s">
        <v>14</v>
      </c>
      <c r="GO111" s="181">
        <v>44696</v>
      </c>
      <c r="GP111" s="191" t="s">
        <v>5292</v>
      </c>
      <c r="GQ111" s="191">
        <v>2</v>
      </c>
      <c r="GR111" s="191" t="s">
        <v>3966</v>
      </c>
      <c r="GS111" s="191" t="s">
        <v>30</v>
      </c>
      <c r="GT111" s="191">
        <v>2</v>
      </c>
      <c r="GU111" s="191" t="s">
        <v>14</v>
      </c>
      <c r="GV111" s="191" t="s">
        <v>14</v>
      </c>
      <c r="GW111" s="192">
        <v>44696</v>
      </c>
      <c r="GX111" s="190" t="s">
        <v>5298</v>
      </c>
      <c r="GY111" s="184">
        <v>0</v>
      </c>
      <c r="GZ111" s="184" t="s">
        <v>3966</v>
      </c>
      <c r="HA111" s="184" t="s">
        <v>30</v>
      </c>
      <c r="HB111" s="184">
        <v>2</v>
      </c>
      <c r="HC111" s="184" t="s">
        <v>14</v>
      </c>
      <c r="HD111" s="184" t="s">
        <v>14</v>
      </c>
      <c r="HE111" s="181">
        <v>44696</v>
      </c>
      <c r="HF111" s="191" t="s">
        <v>5290</v>
      </c>
      <c r="HG111" s="191">
        <v>2</v>
      </c>
      <c r="HH111" s="191" t="s">
        <v>3966</v>
      </c>
      <c r="HI111" s="191" t="s">
        <v>30</v>
      </c>
      <c r="HJ111" s="191">
        <v>2</v>
      </c>
      <c r="HK111" s="191" t="s">
        <v>14</v>
      </c>
      <c r="HL111" s="191" t="s">
        <v>14</v>
      </c>
      <c r="HM111" s="192">
        <v>44696</v>
      </c>
      <c r="HN111" s="190" t="s">
        <v>5296</v>
      </c>
      <c r="HO111" s="184">
        <v>2</v>
      </c>
      <c r="HP111" s="184" t="s">
        <v>3966</v>
      </c>
      <c r="HQ111" s="184" t="s">
        <v>30</v>
      </c>
      <c r="HR111" s="184">
        <v>2</v>
      </c>
      <c r="HS111" s="184" t="s">
        <v>14</v>
      </c>
      <c r="HT111" s="184" t="s">
        <v>14</v>
      </c>
      <c r="HU111" s="181">
        <v>44696</v>
      </c>
      <c r="HV111" s="191" t="s">
        <v>5293</v>
      </c>
      <c r="HW111" s="191">
        <v>0</v>
      </c>
      <c r="HX111" s="191" t="s">
        <v>3966</v>
      </c>
      <c r="HY111" s="191" t="s">
        <v>30</v>
      </c>
      <c r="HZ111" s="191">
        <v>2</v>
      </c>
      <c r="IA111" s="191" t="s">
        <v>14</v>
      </c>
      <c r="IB111" s="191" t="s">
        <v>14</v>
      </c>
      <c r="IC111" s="192">
        <v>44696</v>
      </c>
      <c r="ID111" s="190" t="s">
        <v>5295</v>
      </c>
      <c r="IE111" s="184">
        <v>3</v>
      </c>
      <c r="IF111" s="184" t="s">
        <v>3966</v>
      </c>
      <c r="IG111" s="184" t="s">
        <v>30</v>
      </c>
      <c r="IH111" s="184">
        <v>2</v>
      </c>
      <c r="II111" s="184" t="s">
        <v>14</v>
      </c>
      <c r="IJ111" s="184" t="s">
        <v>14</v>
      </c>
      <c r="IK111" s="181">
        <v>44696</v>
      </c>
      <c r="IL111" s="191" t="s">
        <v>5294</v>
      </c>
      <c r="IM111" s="191">
        <v>0</v>
      </c>
      <c r="IN111" s="191" t="s">
        <v>3966</v>
      </c>
      <c r="IO111" s="191" t="s">
        <v>30</v>
      </c>
      <c r="IP111" s="191">
        <v>2</v>
      </c>
      <c r="IQ111" s="191" t="s">
        <v>14</v>
      </c>
      <c r="IR111" s="191" t="s">
        <v>14</v>
      </c>
      <c r="IS111" s="192">
        <v>44696</v>
      </c>
    </row>
    <row r="112" spans="1:253" s="285" customFormat="1" ht="13" customHeight="1" x14ac:dyDescent="0.25">
      <c r="A112" s="285" t="s">
        <v>864</v>
      </c>
      <c r="B112" s="285" t="s">
        <v>8915</v>
      </c>
      <c r="C112" s="285" t="s">
        <v>865</v>
      </c>
      <c r="D112" s="285" t="s">
        <v>866</v>
      </c>
      <c r="E112" s="285" t="s">
        <v>8939</v>
      </c>
      <c r="F112" s="285" t="s">
        <v>1488</v>
      </c>
      <c r="G112" s="179">
        <v>121936000</v>
      </c>
      <c r="H112" s="180" t="s">
        <v>1485</v>
      </c>
      <c r="I112" s="180" t="s">
        <v>61</v>
      </c>
      <c r="J112" s="180">
        <v>1</v>
      </c>
      <c r="K112" s="180" t="s">
        <v>1487</v>
      </c>
      <c r="L112" s="180" t="s">
        <v>1486</v>
      </c>
      <c r="M112" s="181">
        <v>43950</v>
      </c>
      <c r="N112" s="190" t="s">
        <v>875</v>
      </c>
      <c r="O112" s="182" t="s">
        <v>14</v>
      </c>
      <c r="P112" s="182" t="s">
        <v>14</v>
      </c>
      <c r="Q112" s="182" t="s">
        <v>14</v>
      </c>
      <c r="R112" s="182" t="s">
        <v>14</v>
      </c>
      <c r="S112" s="182" t="s">
        <v>14</v>
      </c>
      <c r="T112" s="182" t="s">
        <v>14</v>
      </c>
      <c r="U112" s="183">
        <v>43581</v>
      </c>
      <c r="V112" s="190" t="s">
        <v>880</v>
      </c>
      <c r="W112" s="180" t="s">
        <v>14</v>
      </c>
      <c r="X112" s="180" t="s">
        <v>14</v>
      </c>
      <c r="Y112" s="180" t="s">
        <v>14</v>
      </c>
      <c r="Z112" s="180" t="s">
        <v>14</v>
      </c>
      <c r="AA112" s="180" t="s">
        <v>14</v>
      </c>
      <c r="AB112" s="180" t="s">
        <v>14</v>
      </c>
      <c r="AC112" s="181">
        <v>43581</v>
      </c>
      <c r="AD112" s="190" t="s">
        <v>878</v>
      </c>
      <c r="AE112" s="188" t="s">
        <v>14</v>
      </c>
      <c r="AF112" s="188" t="s">
        <v>14</v>
      </c>
      <c r="AG112" s="188" t="s">
        <v>14</v>
      </c>
      <c r="AH112" s="188" t="s">
        <v>14</v>
      </c>
      <c r="AI112" s="188" t="s">
        <v>14</v>
      </c>
      <c r="AJ112" s="188" t="s">
        <v>14</v>
      </c>
      <c r="AK112" s="189">
        <v>43581</v>
      </c>
      <c r="AL112" s="190" t="s">
        <v>879</v>
      </c>
      <c r="AM112" s="180" t="s">
        <v>14</v>
      </c>
      <c r="AN112" s="180" t="s">
        <v>14</v>
      </c>
      <c r="AO112" s="180" t="s">
        <v>14</v>
      </c>
      <c r="AP112" s="180" t="s">
        <v>14</v>
      </c>
      <c r="AQ112" s="180" t="s">
        <v>14</v>
      </c>
      <c r="AR112" s="180" t="s">
        <v>14</v>
      </c>
      <c r="AS112" s="181">
        <v>43581</v>
      </c>
      <c r="AT112" s="191" t="s">
        <v>874</v>
      </c>
      <c r="AU112" s="188" t="s">
        <v>14</v>
      </c>
      <c r="AV112" s="188" t="s">
        <v>14</v>
      </c>
      <c r="AW112" s="188" t="s">
        <v>14</v>
      </c>
      <c r="AX112" s="188" t="s">
        <v>14</v>
      </c>
      <c r="AY112" s="188" t="s">
        <v>14</v>
      </c>
      <c r="AZ112" s="188" t="s">
        <v>14</v>
      </c>
      <c r="BA112" s="189">
        <v>43581</v>
      </c>
      <c r="BB112" s="190" t="s">
        <v>873</v>
      </c>
      <c r="BC112" s="180" t="s">
        <v>14</v>
      </c>
      <c r="BD112" s="180" t="s">
        <v>14</v>
      </c>
      <c r="BE112" s="180" t="s">
        <v>14</v>
      </c>
      <c r="BF112" s="180" t="s">
        <v>14</v>
      </c>
      <c r="BG112" s="180" t="s">
        <v>14</v>
      </c>
      <c r="BH112" s="180" t="s">
        <v>14</v>
      </c>
      <c r="BI112" s="181">
        <v>43581</v>
      </c>
      <c r="BJ112" s="191" t="s">
        <v>2062</v>
      </c>
      <c r="BK112" s="191">
        <v>604</v>
      </c>
      <c r="BL112" s="191" t="s">
        <v>2059</v>
      </c>
      <c r="BM112" s="191" t="s">
        <v>30</v>
      </c>
      <c r="BN112" s="191">
        <v>2</v>
      </c>
      <c r="BO112" s="191" t="s">
        <v>2061</v>
      </c>
      <c r="BP112" s="188" t="s">
        <v>2060</v>
      </c>
      <c r="BQ112" s="192">
        <v>44286</v>
      </c>
      <c r="BR112" s="190" t="s">
        <v>867</v>
      </c>
      <c r="BS112" s="184" t="s">
        <v>14</v>
      </c>
      <c r="BT112" s="184" t="s">
        <v>14</v>
      </c>
      <c r="BU112" s="184" t="s">
        <v>14</v>
      </c>
      <c r="BV112" s="184" t="s">
        <v>14</v>
      </c>
      <c r="BW112" s="184" t="s">
        <v>14</v>
      </c>
      <c r="BX112" s="184" t="s">
        <v>14</v>
      </c>
      <c r="BY112" s="181">
        <v>43581</v>
      </c>
      <c r="BZ112" s="191" t="s">
        <v>868</v>
      </c>
      <c r="CA112" s="191" t="s">
        <v>14</v>
      </c>
      <c r="CB112" s="191" t="s">
        <v>14</v>
      </c>
      <c r="CC112" s="191" t="s">
        <v>14</v>
      </c>
      <c r="CD112" s="191" t="s">
        <v>14</v>
      </c>
      <c r="CE112" s="191" t="s">
        <v>14</v>
      </c>
      <c r="CF112" s="191" t="s">
        <v>14</v>
      </c>
      <c r="CG112" s="192">
        <v>43581</v>
      </c>
      <c r="CH112" s="190" t="s">
        <v>9315</v>
      </c>
      <c r="CI112" s="191" t="e">
        <v>#N/A</v>
      </c>
      <c r="CJ112" s="191" t="e">
        <v>#N/A</v>
      </c>
      <c r="CK112" s="191" t="e">
        <v>#N/A</v>
      </c>
      <c r="CL112" s="191" t="e">
        <v>#N/A</v>
      </c>
      <c r="CM112" s="191" t="e">
        <v>#N/A</v>
      </c>
      <c r="CN112" s="191" t="e">
        <v>#N/A</v>
      </c>
      <c r="CO112" s="193" t="e">
        <v>#N/A</v>
      </c>
      <c r="CP112" s="191" t="s">
        <v>871</v>
      </c>
      <c r="CQ112" s="184" t="s">
        <v>14</v>
      </c>
      <c r="CR112" s="184" t="s">
        <v>14</v>
      </c>
      <c r="CS112" s="184" t="s">
        <v>14</v>
      </c>
      <c r="CT112" s="184" t="s">
        <v>14</v>
      </c>
      <c r="CU112" s="184" t="s">
        <v>14</v>
      </c>
      <c r="CV112" s="184" t="s">
        <v>14</v>
      </c>
      <c r="CW112" s="181">
        <v>43581</v>
      </c>
      <c r="CX112" s="191" t="s">
        <v>883</v>
      </c>
      <c r="CY112" s="188" t="s">
        <v>14</v>
      </c>
      <c r="CZ112" s="188" t="s">
        <v>14</v>
      </c>
      <c r="DA112" s="188" t="s">
        <v>14</v>
      </c>
      <c r="DB112" s="188" t="s">
        <v>14</v>
      </c>
      <c r="DC112" s="188" t="s">
        <v>14</v>
      </c>
      <c r="DD112" s="188" t="s">
        <v>14</v>
      </c>
      <c r="DE112" s="194">
        <v>43581</v>
      </c>
      <c r="DF112" s="190" t="s">
        <v>876</v>
      </c>
      <c r="DG112" s="180" t="s">
        <v>14</v>
      </c>
      <c r="DH112" s="184" t="s">
        <v>14</v>
      </c>
      <c r="DI112" s="184" t="s">
        <v>14</v>
      </c>
      <c r="DJ112" s="184" t="s">
        <v>14</v>
      </c>
      <c r="DK112" s="184" t="s">
        <v>14</v>
      </c>
      <c r="DL112" s="184" t="s">
        <v>14</v>
      </c>
      <c r="DM112" s="181">
        <v>43581</v>
      </c>
      <c r="DN112" s="191" t="s">
        <v>885</v>
      </c>
      <c r="DO112" s="188" t="s">
        <v>14</v>
      </c>
      <c r="DP112" s="191" t="s">
        <v>14</v>
      </c>
      <c r="DQ112" s="191" t="s">
        <v>14</v>
      </c>
      <c r="DR112" s="191" t="s">
        <v>14</v>
      </c>
      <c r="DS112" s="191" t="s">
        <v>14</v>
      </c>
      <c r="DT112" s="191" t="s">
        <v>14</v>
      </c>
      <c r="DU112" s="192">
        <v>43581</v>
      </c>
      <c r="DV112" s="190" t="s">
        <v>877</v>
      </c>
      <c r="DW112" s="180" t="s">
        <v>14</v>
      </c>
      <c r="DX112" s="184" t="s">
        <v>14</v>
      </c>
      <c r="DY112" s="184" t="s">
        <v>14</v>
      </c>
      <c r="DZ112" s="184" t="s">
        <v>14</v>
      </c>
      <c r="EA112" s="184" t="s">
        <v>14</v>
      </c>
      <c r="EB112" s="184" t="s">
        <v>14</v>
      </c>
      <c r="EC112" s="181">
        <v>43581</v>
      </c>
      <c r="ED112" s="191" t="s">
        <v>884</v>
      </c>
      <c r="EE112" s="188" t="s">
        <v>14</v>
      </c>
      <c r="EF112" s="191" t="s">
        <v>14</v>
      </c>
      <c r="EG112" s="191" t="s">
        <v>14</v>
      </c>
      <c r="EH112" s="191" t="s">
        <v>14</v>
      </c>
      <c r="EI112" s="191" t="s">
        <v>14</v>
      </c>
      <c r="EJ112" s="191" t="s">
        <v>14</v>
      </c>
      <c r="EK112" s="192">
        <v>43581</v>
      </c>
      <c r="EL112" s="190" t="s">
        <v>872</v>
      </c>
      <c r="EM112" s="180" t="s">
        <v>14</v>
      </c>
      <c r="EN112" s="184" t="s">
        <v>14</v>
      </c>
      <c r="EO112" s="184" t="s">
        <v>14</v>
      </c>
      <c r="EP112" s="184" t="s">
        <v>14</v>
      </c>
      <c r="EQ112" s="184" t="s">
        <v>14</v>
      </c>
      <c r="ER112" s="184" t="s">
        <v>14</v>
      </c>
      <c r="ES112" s="181">
        <v>43581</v>
      </c>
      <c r="ET112" s="191" t="s">
        <v>2063</v>
      </c>
      <c r="EU112" s="191">
        <v>604</v>
      </c>
      <c r="EV112" s="191" t="s">
        <v>2059</v>
      </c>
      <c r="EW112" s="191" t="s">
        <v>30</v>
      </c>
      <c r="EX112" s="191">
        <v>2</v>
      </c>
      <c r="EY112" s="191" t="s">
        <v>2061</v>
      </c>
      <c r="EZ112" s="191" t="s">
        <v>2060</v>
      </c>
      <c r="FA112" s="192">
        <v>44286</v>
      </c>
      <c r="FB112" s="190" t="s">
        <v>870</v>
      </c>
      <c r="FC112" s="184">
        <v>2</v>
      </c>
      <c r="FD112" s="184" t="s">
        <v>14</v>
      </c>
      <c r="FE112" s="184" t="s">
        <v>61</v>
      </c>
      <c r="FF112" s="184">
        <v>1</v>
      </c>
      <c r="FG112" s="184" t="s">
        <v>869</v>
      </c>
      <c r="FH112" s="184" t="s">
        <v>14</v>
      </c>
      <c r="FI112" s="181">
        <v>43581</v>
      </c>
      <c r="FJ112" s="190" t="s">
        <v>881</v>
      </c>
      <c r="FK112" s="191" t="s">
        <v>14</v>
      </c>
      <c r="FL112" s="191" t="s">
        <v>14</v>
      </c>
      <c r="FM112" s="191" t="s">
        <v>14</v>
      </c>
      <c r="FN112" s="191" t="s">
        <v>14</v>
      </c>
      <c r="FO112" s="191" t="s">
        <v>14</v>
      </c>
      <c r="FP112" s="188" t="s">
        <v>14</v>
      </c>
      <c r="FQ112" s="189">
        <v>43581</v>
      </c>
      <c r="FR112" s="190" t="s">
        <v>882</v>
      </c>
      <c r="FS112" s="184" t="s">
        <v>14</v>
      </c>
      <c r="FT112" s="184" t="s">
        <v>14</v>
      </c>
      <c r="FU112" s="184" t="s">
        <v>14</v>
      </c>
      <c r="FV112" s="184" t="s">
        <v>14</v>
      </c>
      <c r="FW112" s="184" t="s">
        <v>14</v>
      </c>
      <c r="FX112" s="184" t="s">
        <v>14</v>
      </c>
      <c r="FY112" s="181">
        <v>43581</v>
      </c>
      <c r="FZ112" s="191" t="s">
        <v>5300</v>
      </c>
      <c r="GA112" s="191">
        <v>1</v>
      </c>
      <c r="GB112" s="191" t="s">
        <v>3966</v>
      </c>
      <c r="GC112" s="191" t="s">
        <v>30</v>
      </c>
      <c r="GD112" s="191">
        <v>2</v>
      </c>
      <c r="GE112" s="191" t="s">
        <v>14</v>
      </c>
      <c r="GF112" s="191" t="s">
        <v>14</v>
      </c>
      <c r="GG112" s="192">
        <v>44696</v>
      </c>
      <c r="GH112" s="190" t="s">
        <v>5306</v>
      </c>
      <c r="GI112" s="184">
        <v>3</v>
      </c>
      <c r="GJ112" s="184" t="s">
        <v>3966</v>
      </c>
      <c r="GK112" s="184" t="s">
        <v>30</v>
      </c>
      <c r="GL112" s="184">
        <v>2</v>
      </c>
      <c r="GM112" s="184" t="s">
        <v>14</v>
      </c>
      <c r="GN112" s="184" t="s">
        <v>14</v>
      </c>
      <c r="GO112" s="181">
        <v>44696</v>
      </c>
      <c r="GP112" s="191" t="s">
        <v>5301</v>
      </c>
      <c r="GQ112" s="191">
        <v>2</v>
      </c>
      <c r="GR112" s="191" t="s">
        <v>3966</v>
      </c>
      <c r="GS112" s="191" t="s">
        <v>30</v>
      </c>
      <c r="GT112" s="191">
        <v>2</v>
      </c>
      <c r="GU112" s="191" t="s">
        <v>14</v>
      </c>
      <c r="GV112" s="191" t="s">
        <v>14</v>
      </c>
      <c r="GW112" s="192">
        <v>44696</v>
      </c>
      <c r="GX112" s="190" t="s">
        <v>5307</v>
      </c>
      <c r="GY112" s="184">
        <v>0</v>
      </c>
      <c r="GZ112" s="184" t="s">
        <v>3966</v>
      </c>
      <c r="HA112" s="184" t="s">
        <v>30</v>
      </c>
      <c r="HB112" s="184">
        <v>2</v>
      </c>
      <c r="HC112" s="184" t="s">
        <v>14</v>
      </c>
      <c r="HD112" s="184" t="s">
        <v>14</v>
      </c>
      <c r="HE112" s="181">
        <v>44696</v>
      </c>
      <c r="HF112" s="191" t="s">
        <v>5299</v>
      </c>
      <c r="HG112" s="191">
        <v>2</v>
      </c>
      <c r="HH112" s="191" t="s">
        <v>3966</v>
      </c>
      <c r="HI112" s="191" t="s">
        <v>30</v>
      </c>
      <c r="HJ112" s="191">
        <v>2</v>
      </c>
      <c r="HK112" s="191" t="s">
        <v>14</v>
      </c>
      <c r="HL112" s="191" t="s">
        <v>14</v>
      </c>
      <c r="HM112" s="192">
        <v>44696</v>
      </c>
      <c r="HN112" s="190" t="s">
        <v>5305</v>
      </c>
      <c r="HO112" s="184">
        <v>2</v>
      </c>
      <c r="HP112" s="184" t="s">
        <v>3966</v>
      </c>
      <c r="HQ112" s="184" t="s">
        <v>30</v>
      </c>
      <c r="HR112" s="184">
        <v>2</v>
      </c>
      <c r="HS112" s="184" t="s">
        <v>14</v>
      </c>
      <c r="HT112" s="184" t="s">
        <v>14</v>
      </c>
      <c r="HU112" s="181">
        <v>44696</v>
      </c>
      <c r="HV112" s="191" t="s">
        <v>5302</v>
      </c>
      <c r="HW112" s="191">
        <v>2</v>
      </c>
      <c r="HX112" s="191" t="s">
        <v>3966</v>
      </c>
      <c r="HY112" s="191" t="s">
        <v>30</v>
      </c>
      <c r="HZ112" s="191">
        <v>2</v>
      </c>
      <c r="IA112" s="191" t="s">
        <v>14</v>
      </c>
      <c r="IB112" s="191" t="s">
        <v>14</v>
      </c>
      <c r="IC112" s="192">
        <v>44696</v>
      </c>
      <c r="ID112" s="190" t="s">
        <v>5304</v>
      </c>
      <c r="IE112" s="184">
        <v>1</v>
      </c>
      <c r="IF112" s="184" t="s">
        <v>3966</v>
      </c>
      <c r="IG112" s="184" t="s">
        <v>30</v>
      </c>
      <c r="IH112" s="184">
        <v>2</v>
      </c>
      <c r="II112" s="184" t="s">
        <v>14</v>
      </c>
      <c r="IJ112" s="184" t="s">
        <v>14</v>
      </c>
      <c r="IK112" s="181">
        <v>44696</v>
      </c>
      <c r="IL112" s="191" t="s">
        <v>5303</v>
      </c>
      <c r="IM112" s="191">
        <v>2</v>
      </c>
      <c r="IN112" s="191" t="s">
        <v>3966</v>
      </c>
      <c r="IO112" s="191" t="s">
        <v>30</v>
      </c>
      <c r="IP112" s="191">
        <v>2</v>
      </c>
      <c r="IQ112" s="191" t="s">
        <v>14</v>
      </c>
      <c r="IR112" s="191" t="s">
        <v>14</v>
      </c>
      <c r="IS112" s="192">
        <v>44696</v>
      </c>
    </row>
    <row r="113" spans="1:253" s="285" customFormat="1" ht="13" customHeight="1" x14ac:dyDescent="0.25">
      <c r="A113" s="285" t="s">
        <v>886</v>
      </c>
      <c r="B113" s="285" t="s">
        <v>8915</v>
      </c>
      <c r="C113" s="285" t="s">
        <v>887</v>
      </c>
      <c r="D113" s="285" t="s">
        <v>888</v>
      </c>
      <c r="E113" s="285" t="s">
        <v>8942</v>
      </c>
      <c r="F113" s="285" t="s">
        <v>1323</v>
      </c>
      <c r="G113" s="179">
        <v>125787000</v>
      </c>
      <c r="H113" s="180" t="s">
        <v>1320</v>
      </c>
      <c r="I113" s="180" t="s">
        <v>61</v>
      </c>
      <c r="J113" s="180">
        <v>1</v>
      </c>
      <c r="K113" s="180" t="s">
        <v>1322</v>
      </c>
      <c r="L113" s="180" t="s">
        <v>1321</v>
      </c>
      <c r="M113" s="181">
        <v>43867</v>
      </c>
      <c r="N113" s="190" t="s">
        <v>896</v>
      </c>
      <c r="O113" s="182" t="s">
        <v>14</v>
      </c>
      <c r="P113" s="182" t="s">
        <v>14</v>
      </c>
      <c r="Q113" s="182" t="s">
        <v>14</v>
      </c>
      <c r="R113" s="182" t="s">
        <v>14</v>
      </c>
      <c r="S113" s="182" t="s">
        <v>14</v>
      </c>
      <c r="T113" s="182" t="s">
        <v>14</v>
      </c>
      <c r="U113" s="183">
        <v>43581</v>
      </c>
      <c r="V113" s="190" t="s">
        <v>901</v>
      </c>
      <c r="W113" s="180" t="s">
        <v>14</v>
      </c>
      <c r="X113" s="180" t="s">
        <v>14</v>
      </c>
      <c r="Y113" s="180" t="s">
        <v>14</v>
      </c>
      <c r="Z113" s="180" t="s">
        <v>14</v>
      </c>
      <c r="AA113" s="180" t="s">
        <v>14</v>
      </c>
      <c r="AB113" s="180" t="s">
        <v>14</v>
      </c>
      <c r="AC113" s="181">
        <v>43581</v>
      </c>
      <c r="AD113" s="190" t="s">
        <v>899</v>
      </c>
      <c r="AE113" s="188" t="s">
        <v>14</v>
      </c>
      <c r="AF113" s="188" t="s">
        <v>14</v>
      </c>
      <c r="AG113" s="188" t="s">
        <v>14</v>
      </c>
      <c r="AH113" s="188" t="s">
        <v>14</v>
      </c>
      <c r="AI113" s="188" t="s">
        <v>14</v>
      </c>
      <c r="AJ113" s="188" t="s">
        <v>14</v>
      </c>
      <c r="AK113" s="189">
        <v>43581</v>
      </c>
      <c r="AL113" s="190" t="s">
        <v>900</v>
      </c>
      <c r="AM113" s="180" t="s">
        <v>14</v>
      </c>
      <c r="AN113" s="180" t="s">
        <v>14</v>
      </c>
      <c r="AO113" s="180" t="s">
        <v>14</v>
      </c>
      <c r="AP113" s="180" t="s">
        <v>14</v>
      </c>
      <c r="AQ113" s="180" t="s">
        <v>14</v>
      </c>
      <c r="AR113" s="180" t="s">
        <v>14</v>
      </c>
      <c r="AS113" s="181">
        <v>43581</v>
      </c>
      <c r="AT113" s="191" t="s">
        <v>895</v>
      </c>
      <c r="AU113" s="188" t="s">
        <v>14</v>
      </c>
      <c r="AV113" s="188" t="s">
        <v>14</v>
      </c>
      <c r="AW113" s="188" t="s">
        <v>14</v>
      </c>
      <c r="AX113" s="188" t="s">
        <v>14</v>
      </c>
      <c r="AY113" s="188" t="s">
        <v>14</v>
      </c>
      <c r="AZ113" s="188" t="s">
        <v>14</v>
      </c>
      <c r="BA113" s="189">
        <v>43581</v>
      </c>
      <c r="BB113" s="190" t="s">
        <v>894</v>
      </c>
      <c r="BC113" s="180" t="s">
        <v>14</v>
      </c>
      <c r="BD113" s="180" t="s">
        <v>14</v>
      </c>
      <c r="BE113" s="180" t="s">
        <v>14</v>
      </c>
      <c r="BF113" s="180" t="s">
        <v>14</v>
      </c>
      <c r="BG113" s="180" t="s">
        <v>14</v>
      </c>
      <c r="BH113" s="180" t="s">
        <v>14</v>
      </c>
      <c r="BI113" s="181">
        <v>43581</v>
      </c>
      <c r="BJ113" s="191" t="s">
        <v>2066</v>
      </c>
      <c r="BK113" s="191">
        <v>161</v>
      </c>
      <c r="BL113" s="191" t="s">
        <v>2059</v>
      </c>
      <c r="BM113" s="191" t="s">
        <v>30</v>
      </c>
      <c r="BN113" s="191">
        <v>2</v>
      </c>
      <c r="BO113" s="191" t="s">
        <v>2065</v>
      </c>
      <c r="BP113" s="188" t="s">
        <v>2064</v>
      </c>
      <c r="BQ113" s="192">
        <v>44286</v>
      </c>
      <c r="BR113" s="190" t="s">
        <v>889</v>
      </c>
      <c r="BS113" s="184" t="s">
        <v>14</v>
      </c>
      <c r="BT113" s="184" t="s">
        <v>14</v>
      </c>
      <c r="BU113" s="184" t="s">
        <v>14</v>
      </c>
      <c r="BV113" s="184" t="s">
        <v>14</v>
      </c>
      <c r="BW113" s="184" t="s">
        <v>14</v>
      </c>
      <c r="BX113" s="184" t="s">
        <v>14</v>
      </c>
      <c r="BY113" s="181">
        <v>43581</v>
      </c>
      <c r="BZ113" s="191" t="s">
        <v>890</v>
      </c>
      <c r="CA113" s="191" t="s">
        <v>14</v>
      </c>
      <c r="CB113" s="191" t="s">
        <v>14</v>
      </c>
      <c r="CC113" s="191" t="s">
        <v>14</v>
      </c>
      <c r="CD113" s="191" t="s">
        <v>14</v>
      </c>
      <c r="CE113" s="191" t="s">
        <v>14</v>
      </c>
      <c r="CF113" s="191" t="s">
        <v>14</v>
      </c>
      <c r="CG113" s="192">
        <v>43581</v>
      </c>
      <c r="CH113" s="190" t="s">
        <v>9316</v>
      </c>
      <c r="CI113" s="191" t="e">
        <v>#N/A</v>
      </c>
      <c r="CJ113" s="191" t="e">
        <v>#N/A</v>
      </c>
      <c r="CK113" s="191" t="e">
        <v>#N/A</v>
      </c>
      <c r="CL113" s="191" t="e">
        <v>#N/A</v>
      </c>
      <c r="CM113" s="191" t="e">
        <v>#N/A</v>
      </c>
      <c r="CN113" s="191" t="e">
        <v>#N/A</v>
      </c>
      <c r="CO113" s="193" t="e">
        <v>#N/A</v>
      </c>
      <c r="CP113" s="191" t="s">
        <v>892</v>
      </c>
      <c r="CQ113" s="184" t="s">
        <v>14</v>
      </c>
      <c r="CR113" s="184" t="s">
        <v>14</v>
      </c>
      <c r="CS113" s="184" t="s">
        <v>14</v>
      </c>
      <c r="CT113" s="184" t="s">
        <v>14</v>
      </c>
      <c r="CU113" s="184" t="s">
        <v>14</v>
      </c>
      <c r="CV113" s="184" t="s">
        <v>14</v>
      </c>
      <c r="CW113" s="181">
        <v>43581</v>
      </c>
      <c r="CX113" s="191" t="s">
        <v>904</v>
      </c>
      <c r="CY113" s="188" t="s">
        <v>14</v>
      </c>
      <c r="CZ113" s="188" t="s">
        <v>14</v>
      </c>
      <c r="DA113" s="188" t="s">
        <v>14</v>
      </c>
      <c r="DB113" s="188" t="s">
        <v>14</v>
      </c>
      <c r="DC113" s="188" t="s">
        <v>14</v>
      </c>
      <c r="DD113" s="188" t="s">
        <v>14</v>
      </c>
      <c r="DE113" s="194">
        <v>43581</v>
      </c>
      <c r="DF113" s="190" t="s">
        <v>897</v>
      </c>
      <c r="DG113" s="180" t="s">
        <v>14</v>
      </c>
      <c r="DH113" s="184" t="s">
        <v>14</v>
      </c>
      <c r="DI113" s="184" t="s">
        <v>14</v>
      </c>
      <c r="DJ113" s="184" t="s">
        <v>14</v>
      </c>
      <c r="DK113" s="184" t="s">
        <v>14</v>
      </c>
      <c r="DL113" s="184" t="s">
        <v>14</v>
      </c>
      <c r="DM113" s="181">
        <v>43581</v>
      </c>
      <c r="DN113" s="191" t="s">
        <v>906</v>
      </c>
      <c r="DO113" s="188" t="s">
        <v>14</v>
      </c>
      <c r="DP113" s="191" t="s">
        <v>14</v>
      </c>
      <c r="DQ113" s="191" t="s">
        <v>14</v>
      </c>
      <c r="DR113" s="191" t="s">
        <v>14</v>
      </c>
      <c r="DS113" s="191" t="s">
        <v>14</v>
      </c>
      <c r="DT113" s="191" t="s">
        <v>14</v>
      </c>
      <c r="DU113" s="192">
        <v>43581</v>
      </c>
      <c r="DV113" s="190" t="s">
        <v>898</v>
      </c>
      <c r="DW113" s="180" t="s">
        <v>14</v>
      </c>
      <c r="DX113" s="184" t="s">
        <v>14</v>
      </c>
      <c r="DY113" s="184" t="s">
        <v>14</v>
      </c>
      <c r="DZ113" s="184" t="s">
        <v>14</v>
      </c>
      <c r="EA113" s="184" t="s">
        <v>14</v>
      </c>
      <c r="EB113" s="184" t="s">
        <v>14</v>
      </c>
      <c r="EC113" s="181">
        <v>43581</v>
      </c>
      <c r="ED113" s="191" t="s">
        <v>905</v>
      </c>
      <c r="EE113" s="188" t="s">
        <v>14</v>
      </c>
      <c r="EF113" s="191" t="s">
        <v>14</v>
      </c>
      <c r="EG113" s="191" t="s">
        <v>14</v>
      </c>
      <c r="EH113" s="191" t="s">
        <v>14</v>
      </c>
      <c r="EI113" s="191" t="s">
        <v>14</v>
      </c>
      <c r="EJ113" s="191" t="s">
        <v>14</v>
      </c>
      <c r="EK113" s="192">
        <v>43581</v>
      </c>
      <c r="EL113" s="190" t="s">
        <v>893</v>
      </c>
      <c r="EM113" s="180" t="s">
        <v>14</v>
      </c>
      <c r="EN113" s="184" t="s">
        <v>14</v>
      </c>
      <c r="EO113" s="184" t="s">
        <v>14</v>
      </c>
      <c r="EP113" s="184" t="s">
        <v>14</v>
      </c>
      <c r="EQ113" s="184" t="s">
        <v>14</v>
      </c>
      <c r="ER113" s="184" t="s">
        <v>14</v>
      </c>
      <c r="ES113" s="181">
        <v>43581</v>
      </c>
      <c r="ET113" s="191" t="s">
        <v>1748</v>
      </c>
      <c r="EU113" s="191">
        <v>173</v>
      </c>
      <c r="EV113" s="191" t="s">
        <v>1745</v>
      </c>
      <c r="EW113" s="191" t="s">
        <v>19</v>
      </c>
      <c r="EX113" s="191">
        <v>3</v>
      </c>
      <c r="EY113" s="191" t="s">
        <v>1747</v>
      </c>
      <c r="EZ113" s="191" t="s">
        <v>1746</v>
      </c>
      <c r="FA113" s="192">
        <v>44182</v>
      </c>
      <c r="FB113" s="190" t="s">
        <v>891</v>
      </c>
      <c r="FC113" s="184">
        <v>2</v>
      </c>
      <c r="FD113" s="184" t="s">
        <v>14</v>
      </c>
      <c r="FE113" s="184" t="s">
        <v>61</v>
      </c>
      <c r="FF113" s="184">
        <v>1</v>
      </c>
      <c r="FG113" s="184" t="s">
        <v>869</v>
      </c>
      <c r="FH113" s="184" t="s">
        <v>14</v>
      </c>
      <c r="FI113" s="181">
        <v>43581</v>
      </c>
      <c r="FJ113" s="190" t="s">
        <v>902</v>
      </c>
      <c r="FK113" s="191" t="s">
        <v>14</v>
      </c>
      <c r="FL113" s="191" t="s">
        <v>14</v>
      </c>
      <c r="FM113" s="191" t="s">
        <v>14</v>
      </c>
      <c r="FN113" s="191" t="s">
        <v>14</v>
      </c>
      <c r="FO113" s="191" t="s">
        <v>14</v>
      </c>
      <c r="FP113" s="188" t="s">
        <v>14</v>
      </c>
      <c r="FQ113" s="189">
        <v>43581</v>
      </c>
      <c r="FR113" s="190" t="s">
        <v>903</v>
      </c>
      <c r="FS113" s="184" t="s">
        <v>14</v>
      </c>
      <c r="FT113" s="184" t="s">
        <v>14</v>
      </c>
      <c r="FU113" s="184" t="s">
        <v>14</v>
      </c>
      <c r="FV113" s="184" t="s">
        <v>14</v>
      </c>
      <c r="FW113" s="184" t="s">
        <v>14</v>
      </c>
      <c r="FX113" s="184" t="s">
        <v>14</v>
      </c>
      <c r="FY113" s="181">
        <v>43581</v>
      </c>
      <c r="FZ113" s="191" t="s">
        <v>5309</v>
      </c>
      <c r="GA113" s="191">
        <v>1</v>
      </c>
      <c r="GB113" s="191" t="s">
        <v>3966</v>
      </c>
      <c r="GC113" s="191" t="s">
        <v>30</v>
      </c>
      <c r="GD113" s="191">
        <v>2</v>
      </c>
      <c r="GE113" s="191" t="s">
        <v>14</v>
      </c>
      <c r="GF113" s="191" t="s">
        <v>14</v>
      </c>
      <c r="GG113" s="192">
        <v>44696</v>
      </c>
      <c r="GH113" s="190" t="s">
        <v>5315</v>
      </c>
      <c r="GI113" s="184">
        <v>2</v>
      </c>
      <c r="GJ113" s="184" t="s">
        <v>3966</v>
      </c>
      <c r="GK113" s="184" t="s">
        <v>30</v>
      </c>
      <c r="GL113" s="184">
        <v>2</v>
      </c>
      <c r="GM113" s="184" t="s">
        <v>14</v>
      </c>
      <c r="GN113" s="184" t="s">
        <v>14</v>
      </c>
      <c r="GO113" s="181">
        <v>44696</v>
      </c>
      <c r="GP113" s="191" t="s">
        <v>5310</v>
      </c>
      <c r="GQ113" s="191">
        <v>2</v>
      </c>
      <c r="GR113" s="191" t="s">
        <v>3966</v>
      </c>
      <c r="GS113" s="191" t="s">
        <v>30</v>
      </c>
      <c r="GT113" s="191">
        <v>2</v>
      </c>
      <c r="GU113" s="191" t="s">
        <v>14</v>
      </c>
      <c r="GV113" s="191" t="s">
        <v>14</v>
      </c>
      <c r="GW113" s="192">
        <v>44696</v>
      </c>
      <c r="GX113" s="190" t="s">
        <v>5316</v>
      </c>
      <c r="GY113" s="184">
        <v>0</v>
      </c>
      <c r="GZ113" s="184" t="s">
        <v>3966</v>
      </c>
      <c r="HA113" s="184" t="s">
        <v>30</v>
      </c>
      <c r="HB113" s="184">
        <v>2</v>
      </c>
      <c r="HC113" s="184" t="s">
        <v>14</v>
      </c>
      <c r="HD113" s="184" t="s">
        <v>14</v>
      </c>
      <c r="HE113" s="181">
        <v>44696</v>
      </c>
      <c r="HF113" s="191" t="s">
        <v>5308</v>
      </c>
      <c r="HG113" s="191">
        <v>0</v>
      </c>
      <c r="HH113" s="191" t="s">
        <v>3966</v>
      </c>
      <c r="HI113" s="191" t="s">
        <v>30</v>
      </c>
      <c r="HJ113" s="191">
        <v>2</v>
      </c>
      <c r="HK113" s="191" t="s">
        <v>14</v>
      </c>
      <c r="HL113" s="191" t="s">
        <v>14</v>
      </c>
      <c r="HM113" s="192">
        <v>44696</v>
      </c>
      <c r="HN113" s="190" t="s">
        <v>5314</v>
      </c>
      <c r="HO113" s="184">
        <v>2</v>
      </c>
      <c r="HP113" s="184" t="s">
        <v>3966</v>
      </c>
      <c r="HQ113" s="184" t="s">
        <v>30</v>
      </c>
      <c r="HR113" s="184">
        <v>2</v>
      </c>
      <c r="HS113" s="184" t="s">
        <v>14</v>
      </c>
      <c r="HT113" s="184" t="s">
        <v>14</v>
      </c>
      <c r="HU113" s="181">
        <v>44696</v>
      </c>
      <c r="HV113" s="191" t="s">
        <v>5311</v>
      </c>
      <c r="HW113" s="191">
        <v>0</v>
      </c>
      <c r="HX113" s="191" t="s">
        <v>3966</v>
      </c>
      <c r="HY113" s="191" t="s">
        <v>30</v>
      </c>
      <c r="HZ113" s="191">
        <v>2</v>
      </c>
      <c r="IA113" s="191" t="s">
        <v>14</v>
      </c>
      <c r="IB113" s="191" t="s">
        <v>14</v>
      </c>
      <c r="IC113" s="192">
        <v>44696</v>
      </c>
      <c r="ID113" s="190" t="s">
        <v>5313</v>
      </c>
      <c r="IE113" s="184">
        <v>1</v>
      </c>
      <c r="IF113" s="184" t="s">
        <v>3966</v>
      </c>
      <c r="IG113" s="184" t="s">
        <v>30</v>
      </c>
      <c r="IH113" s="184">
        <v>2</v>
      </c>
      <c r="II113" s="184" t="s">
        <v>14</v>
      </c>
      <c r="IJ113" s="184" t="s">
        <v>14</v>
      </c>
      <c r="IK113" s="181">
        <v>44696</v>
      </c>
      <c r="IL113" s="191" t="s">
        <v>5312</v>
      </c>
      <c r="IM113" s="191">
        <v>1</v>
      </c>
      <c r="IN113" s="191" t="s">
        <v>3966</v>
      </c>
      <c r="IO113" s="191" t="s">
        <v>30</v>
      </c>
      <c r="IP113" s="191">
        <v>2</v>
      </c>
      <c r="IQ113" s="191" t="s">
        <v>14</v>
      </c>
      <c r="IR113" s="191" t="s">
        <v>14</v>
      </c>
      <c r="IS113" s="192">
        <v>44696</v>
      </c>
    </row>
    <row r="114" spans="1:253" s="285" customFormat="1" ht="13" customHeight="1" x14ac:dyDescent="0.25">
      <c r="A114" s="285" t="s">
        <v>940</v>
      </c>
      <c r="B114" s="285" t="s">
        <v>8915</v>
      </c>
      <c r="C114" s="285" t="s">
        <v>941</v>
      </c>
      <c r="D114" s="285" t="s">
        <v>942</v>
      </c>
      <c r="E114" s="285" t="s">
        <v>8945</v>
      </c>
      <c r="F114" s="285" t="s">
        <v>7466</v>
      </c>
      <c r="G114" s="179">
        <v>227384000</v>
      </c>
      <c r="H114" s="180" t="s">
        <v>7463</v>
      </c>
      <c r="I114" s="180" t="s">
        <v>30</v>
      </c>
      <c r="J114" s="180">
        <v>2</v>
      </c>
      <c r="K114" s="180" t="s">
        <v>7465</v>
      </c>
      <c r="L114" s="180" t="s">
        <v>7464</v>
      </c>
      <c r="M114" s="181">
        <v>44741</v>
      </c>
      <c r="N114" s="190" t="s">
        <v>1943</v>
      </c>
      <c r="O114" s="182">
        <v>45507</v>
      </c>
      <c r="P114" s="182" t="s">
        <v>1940</v>
      </c>
      <c r="Q114" s="182" t="s">
        <v>30</v>
      </c>
      <c r="R114" s="182">
        <v>2</v>
      </c>
      <c r="S114" s="182" t="s">
        <v>1942</v>
      </c>
      <c r="T114" s="182" t="s">
        <v>1941</v>
      </c>
      <c r="U114" s="183">
        <v>44270</v>
      </c>
      <c r="V114" s="190" t="s">
        <v>6765</v>
      </c>
      <c r="W114" s="180">
        <v>5321000</v>
      </c>
      <c r="X114" s="180" t="s">
        <v>6762</v>
      </c>
      <c r="Y114" s="180" t="s">
        <v>30</v>
      </c>
      <c r="Z114" s="180">
        <v>2</v>
      </c>
      <c r="AA114" s="180" t="s">
        <v>6764</v>
      </c>
      <c r="AB114" s="180" t="s">
        <v>6763</v>
      </c>
      <c r="AC114" s="181">
        <v>44739</v>
      </c>
      <c r="AD114" s="190" t="s">
        <v>6769</v>
      </c>
      <c r="AE114" s="188">
        <v>3021000</v>
      </c>
      <c r="AF114" s="188" t="s">
        <v>6766</v>
      </c>
      <c r="AG114" s="188" t="s">
        <v>30</v>
      </c>
      <c r="AH114" s="188">
        <v>2</v>
      </c>
      <c r="AI114" s="188" t="s">
        <v>6768</v>
      </c>
      <c r="AJ114" s="188" t="s">
        <v>6767</v>
      </c>
      <c r="AK114" s="189">
        <v>44739</v>
      </c>
      <c r="AL114" s="190" t="s">
        <v>6773</v>
      </c>
      <c r="AM114" s="180">
        <v>1259000</v>
      </c>
      <c r="AN114" s="180" t="s">
        <v>6770</v>
      </c>
      <c r="AO114" s="180" t="s">
        <v>30</v>
      </c>
      <c r="AP114" s="180">
        <v>2</v>
      </c>
      <c r="AQ114" s="180" t="s">
        <v>6772</v>
      </c>
      <c r="AR114" s="180" t="s">
        <v>6771</v>
      </c>
      <c r="AS114" s="181">
        <v>44739</v>
      </c>
      <c r="AT114" s="191" t="s">
        <v>1220</v>
      </c>
      <c r="AU114" s="188" t="s">
        <v>14</v>
      </c>
      <c r="AV114" s="188" t="s">
        <v>14</v>
      </c>
      <c r="AW114" s="188" t="s">
        <v>14</v>
      </c>
      <c r="AX114" s="188" t="s">
        <v>14</v>
      </c>
      <c r="AY114" s="188" t="s">
        <v>14</v>
      </c>
      <c r="AZ114" s="188" t="s">
        <v>14</v>
      </c>
      <c r="BA114" s="189">
        <v>43798</v>
      </c>
      <c r="BB114" s="190" t="s">
        <v>1219</v>
      </c>
      <c r="BC114" s="180" t="s">
        <v>14</v>
      </c>
      <c r="BD114" s="180" t="s">
        <v>14</v>
      </c>
      <c r="BE114" s="180" t="s">
        <v>14</v>
      </c>
      <c r="BF114" s="180" t="s">
        <v>14</v>
      </c>
      <c r="BG114" s="180" t="s">
        <v>14</v>
      </c>
      <c r="BH114" s="180" t="s">
        <v>14</v>
      </c>
      <c r="BI114" s="181">
        <v>43798</v>
      </c>
      <c r="BJ114" s="191" t="s">
        <v>6777</v>
      </c>
      <c r="BK114" s="191">
        <v>43</v>
      </c>
      <c r="BL114" s="191" t="s">
        <v>6774</v>
      </c>
      <c r="BM114" s="191" t="s">
        <v>30</v>
      </c>
      <c r="BN114" s="191">
        <v>2</v>
      </c>
      <c r="BO114" s="191" t="s">
        <v>6776</v>
      </c>
      <c r="BP114" s="188" t="s">
        <v>6775</v>
      </c>
      <c r="BQ114" s="192">
        <v>44739</v>
      </c>
      <c r="BR114" s="190" t="s">
        <v>943</v>
      </c>
      <c r="BS114" s="184" t="s">
        <v>14</v>
      </c>
      <c r="BT114" s="184">
        <v>0</v>
      </c>
      <c r="BU114" s="184" t="s">
        <v>14</v>
      </c>
      <c r="BV114" s="184" t="s">
        <v>14</v>
      </c>
      <c r="BW114" s="184" t="s">
        <v>14</v>
      </c>
      <c r="BX114" s="184">
        <v>0</v>
      </c>
      <c r="BY114" s="181">
        <v>43585</v>
      </c>
      <c r="BZ114" s="191" t="s">
        <v>944</v>
      </c>
      <c r="CA114" s="191" t="s">
        <v>14</v>
      </c>
      <c r="CB114" s="191" t="s">
        <v>14</v>
      </c>
      <c r="CC114" s="191" t="s">
        <v>14</v>
      </c>
      <c r="CD114" s="191" t="s">
        <v>14</v>
      </c>
      <c r="CE114" s="191" t="s">
        <v>14</v>
      </c>
      <c r="CF114" s="191" t="s">
        <v>14</v>
      </c>
      <c r="CG114" s="192">
        <v>43585</v>
      </c>
      <c r="CH114" s="190" t="s">
        <v>9317</v>
      </c>
      <c r="CI114" s="191" t="e">
        <v>#N/A</v>
      </c>
      <c r="CJ114" s="191" t="e">
        <v>#N/A</v>
      </c>
      <c r="CK114" s="191" t="e">
        <v>#N/A</v>
      </c>
      <c r="CL114" s="191" t="e">
        <v>#N/A</v>
      </c>
      <c r="CM114" s="191" t="e">
        <v>#N/A</v>
      </c>
      <c r="CN114" s="191" t="e">
        <v>#N/A</v>
      </c>
      <c r="CO114" s="193" t="e">
        <v>#N/A</v>
      </c>
      <c r="CP114" s="191" t="s">
        <v>945</v>
      </c>
      <c r="CQ114" s="184" t="s">
        <v>14</v>
      </c>
      <c r="CR114" s="184">
        <v>0</v>
      </c>
      <c r="CS114" s="184" t="s">
        <v>14</v>
      </c>
      <c r="CT114" s="184" t="s">
        <v>14</v>
      </c>
      <c r="CU114" s="184" t="s">
        <v>14</v>
      </c>
      <c r="CV114" s="184">
        <v>0</v>
      </c>
      <c r="CW114" s="181">
        <v>43585</v>
      </c>
      <c r="CX114" s="191" t="s">
        <v>6781</v>
      </c>
      <c r="CY114" s="188">
        <v>3021000</v>
      </c>
      <c r="CZ114" s="188" t="s">
        <v>6782</v>
      </c>
      <c r="DA114" s="188" t="s">
        <v>30</v>
      </c>
      <c r="DB114" s="188">
        <v>2</v>
      </c>
      <c r="DC114" s="188" t="s">
        <v>6784</v>
      </c>
      <c r="DD114" s="188" t="s">
        <v>6783</v>
      </c>
      <c r="DE114" s="194">
        <v>44739</v>
      </c>
      <c r="DF114" s="190" t="s">
        <v>6000</v>
      </c>
      <c r="DG114" s="180">
        <v>2300000</v>
      </c>
      <c r="DH114" s="184" t="s">
        <v>5997</v>
      </c>
      <c r="DI114" s="184" t="s">
        <v>30</v>
      </c>
      <c r="DJ114" s="184">
        <v>2</v>
      </c>
      <c r="DK114" s="184" t="s">
        <v>5999</v>
      </c>
      <c r="DL114" s="184" t="s">
        <v>5998</v>
      </c>
      <c r="DM114" s="181">
        <v>44719</v>
      </c>
      <c r="DN114" s="191" t="s">
        <v>7770</v>
      </c>
      <c r="DO114" s="188">
        <v>0</v>
      </c>
      <c r="DP114" s="191" t="s">
        <v>7769</v>
      </c>
      <c r="DQ114" s="191" t="s">
        <v>30</v>
      </c>
      <c r="DR114" s="191">
        <v>2</v>
      </c>
      <c r="DS114" s="191" t="s">
        <v>6784</v>
      </c>
      <c r="DT114" s="191" t="s">
        <v>5998</v>
      </c>
      <c r="DU114" s="192">
        <v>44742</v>
      </c>
      <c r="DV114" s="190" t="s">
        <v>6785</v>
      </c>
      <c r="DW114" s="180">
        <v>1468000</v>
      </c>
      <c r="DX114" s="184" t="s">
        <v>6782</v>
      </c>
      <c r="DY114" s="184" t="s">
        <v>30</v>
      </c>
      <c r="DZ114" s="184">
        <v>2</v>
      </c>
      <c r="EA114" s="184" t="s">
        <v>6784</v>
      </c>
      <c r="EB114" s="184" t="s">
        <v>6783</v>
      </c>
      <c r="EC114" s="181">
        <v>44739</v>
      </c>
      <c r="ED114" s="191" t="s">
        <v>6003</v>
      </c>
      <c r="EE114" s="188">
        <v>1553000</v>
      </c>
      <c r="EF114" s="191" t="s">
        <v>6001</v>
      </c>
      <c r="EG114" s="191" t="s">
        <v>30</v>
      </c>
      <c r="EH114" s="191">
        <v>2</v>
      </c>
      <c r="EI114" s="191" t="s">
        <v>5999</v>
      </c>
      <c r="EJ114" s="191" t="s">
        <v>6002</v>
      </c>
      <c r="EK114" s="192">
        <v>44719</v>
      </c>
      <c r="EL114" s="190" t="s">
        <v>2783</v>
      </c>
      <c r="EM114" s="180">
        <v>0</v>
      </c>
      <c r="EN114" s="184" t="s">
        <v>14</v>
      </c>
      <c r="EO114" s="184" t="s">
        <v>14</v>
      </c>
      <c r="EP114" s="184" t="s">
        <v>14</v>
      </c>
      <c r="EQ114" s="184" t="s">
        <v>14</v>
      </c>
      <c r="ER114" s="184" t="s">
        <v>14</v>
      </c>
      <c r="ES114" s="181">
        <v>44585</v>
      </c>
      <c r="ET114" s="191" t="s">
        <v>6780</v>
      </c>
      <c r="EU114" s="191">
        <v>11618</v>
      </c>
      <c r="EV114" s="191" t="s">
        <v>6774</v>
      </c>
      <c r="EW114" s="191" t="s">
        <v>30</v>
      </c>
      <c r="EX114" s="191">
        <v>2</v>
      </c>
      <c r="EY114" s="191" t="s">
        <v>6779</v>
      </c>
      <c r="EZ114" s="191" t="s">
        <v>6778</v>
      </c>
      <c r="FA114" s="192">
        <v>44739</v>
      </c>
      <c r="FB114" s="190" t="s">
        <v>1947</v>
      </c>
      <c r="FC114" s="184">
        <v>4</v>
      </c>
      <c r="FD114" s="184" t="s">
        <v>1944</v>
      </c>
      <c r="FE114" s="184" t="s">
        <v>30</v>
      </c>
      <c r="FF114" s="184">
        <v>2</v>
      </c>
      <c r="FG114" s="184" t="s">
        <v>1946</v>
      </c>
      <c r="FH114" s="184" t="s">
        <v>1945</v>
      </c>
      <c r="FI114" s="181">
        <v>44270</v>
      </c>
      <c r="FJ114" s="190" t="s">
        <v>946</v>
      </c>
      <c r="FK114" s="191" t="s">
        <v>14</v>
      </c>
      <c r="FL114" s="191">
        <v>0</v>
      </c>
      <c r="FM114" s="191" t="s">
        <v>14</v>
      </c>
      <c r="FN114" s="191" t="s">
        <v>14</v>
      </c>
      <c r="FO114" s="191" t="s">
        <v>14</v>
      </c>
      <c r="FP114" s="188">
        <v>0</v>
      </c>
      <c r="FQ114" s="189">
        <v>43585</v>
      </c>
      <c r="FR114" s="190" t="s">
        <v>947</v>
      </c>
      <c r="FS114" s="184" t="s">
        <v>14</v>
      </c>
      <c r="FT114" s="184">
        <v>0</v>
      </c>
      <c r="FU114" s="184" t="s">
        <v>14</v>
      </c>
      <c r="FV114" s="184" t="s">
        <v>14</v>
      </c>
      <c r="FW114" s="184" t="s">
        <v>14</v>
      </c>
      <c r="FX114" s="184">
        <v>0</v>
      </c>
      <c r="FY114" s="181">
        <v>43585</v>
      </c>
      <c r="FZ114" s="191" t="s">
        <v>5538</v>
      </c>
      <c r="GA114" s="191">
        <v>2</v>
      </c>
      <c r="GB114" s="191" t="s">
        <v>3966</v>
      </c>
      <c r="GC114" s="191" t="s">
        <v>30</v>
      </c>
      <c r="GD114" s="191">
        <v>2</v>
      </c>
      <c r="GE114" s="191" t="s">
        <v>14</v>
      </c>
      <c r="GF114" s="191" t="s">
        <v>14</v>
      </c>
      <c r="GG114" s="192">
        <v>44697</v>
      </c>
      <c r="GH114" s="190" t="s">
        <v>5544</v>
      </c>
      <c r="GI114" s="184">
        <v>3</v>
      </c>
      <c r="GJ114" s="184" t="s">
        <v>3966</v>
      </c>
      <c r="GK114" s="184" t="s">
        <v>30</v>
      </c>
      <c r="GL114" s="184">
        <v>2</v>
      </c>
      <c r="GM114" s="184" t="s">
        <v>14</v>
      </c>
      <c r="GN114" s="184" t="s">
        <v>14</v>
      </c>
      <c r="GO114" s="181">
        <v>44697</v>
      </c>
      <c r="GP114" s="191" t="s">
        <v>5539</v>
      </c>
      <c r="GQ114" s="191">
        <v>2</v>
      </c>
      <c r="GR114" s="191" t="s">
        <v>3966</v>
      </c>
      <c r="GS114" s="191" t="s">
        <v>30</v>
      </c>
      <c r="GT114" s="191">
        <v>2</v>
      </c>
      <c r="GU114" s="191" t="s">
        <v>14</v>
      </c>
      <c r="GV114" s="191" t="s">
        <v>14</v>
      </c>
      <c r="GW114" s="192">
        <v>44697</v>
      </c>
      <c r="GX114" s="190" t="s">
        <v>5545</v>
      </c>
      <c r="GY114" s="184">
        <v>3</v>
      </c>
      <c r="GZ114" s="184" t="s">
        <v>3966</v>
      </c>
      <c r="HA114" s="184" t="s">
        <v>30</v>
      </c>
      <c r="HB114" s="184">
        <v>2</v>
      </c>
      <c r="HC114" s="184" t="s">
        <v>14</v>
      </c>
      <c r="HD114" s="184" t="s">
        <v>14</v>
      </c>
      <c r="HE114" s="181">
        <v>44697</v>
      </c>
      <c r="HF114" s="191" t="s">
        <v>5537</v>
      </c>
      <c r="HG114" s="191">
        <v>3</v>
      </c>
      <c r="HH114" s="191" t="s">
        <v>3966</v>
      </c>
      <c r="HI114" s="191" t="s">
        <v>30</v>
      </c>
      <c r="HJ114" s="191">
        <v>2</v>
      </c>
      <c r="HK114" s="191" t="s">
        <v>14</v>
      </c>
      <c r="HL114" s="191" t="s">
        <v>14</v>
      </c>
      <c r="HM114" s="192">
        <v>44697</v>
      </c>
      <c r="HN114" s="190" t="s">
        <v>5543</v>
      </c>
      <c r="HO114" s="184">
        <v>3</v>
      </c>
      <c r="HP114" s="184" t="s">
        <v>3966</v>
      </c>
      <c r="HQ114" s="184" t="s">
        <v>30</v>
      </c>
      <c r="HR114" s="184">
        <v>2</v>
      </c>
      <c r="HS114" s="184" t="s">
        <v>14</v>
      </c>
      <c r="HT114" s="184" t="s">
        <v>14</v>
      </c>
      <c r="HU114" s="181">
        <v>44697</v>
      </c>
      <c r="HV114" s="191" t="s">
        <v>5540</v>
      </c>
      <c r="HW114" s="191">
        <v>3</v>
      </c>
      <c r="HX114" s="191" t="s">
        <v>3966</v>
      </c>
      <c r="HY114" s="191" t="s">
        <v>30</v>
      </c>
      <c r="HZ114" s="191">
        <v>2</v>
      </c>
      <c r="IA114" s="191" t="s">
        <v>14</v>
      </c>
      <c r="IB114" s="191" t="s">
        <v>14</v>
      </c>
      <c r="IC114" s="192">
        <v>44697</v>
      </c>
      <c r="ID114" s="190" t="s">
        <v>5542</v>
      </c>
      <c r="IE114" s="184">
        <v>1</v>
      </c>
      <c r="IF114" s="184" t="s">
        <v>3966</v>
      </c>
      <c r="IG114" s="184" t="s">
        <v>30</v>
      </c>
      <c r="IH114" s="184">
        <v>2</v>
      </c>
      <c r="II114" s="184" t="s">
        <v>14</v>
      </c>
      <c r="IJ114" s="184" t="s">
        <v>14</v>
      </c>
      <c r="IK114" s="181">
        <v>44697</v>
      </c>
      <c r="IL114" s="191" t="s">
        <v>5541</v>
      </c>
      <c r="IM114" s="191">
        <v>3</v>
      </c>
      <c r="IN114" s="191" t="s">
        <v>3966</v>
      </c>
      <c r="IO114" s="191" t="s">
        <v>30</v>
      </c>
      <c r="IP114" s="191">
        <v>2</v>
      </c>
      <c r="IQ114" s="191" t="s">
        <v>14</v>
      </c>
      <c r="IR114" s="191" t="s">
        <v>14</v>
      </c>
      <c r="IS114" s="192">
        <v>44697</v>
      </c>
    </row>
    <row r="115" spans="1:253" s="285" customFormat="1" ht="13" customHeight="1" x14ac:dyDescent="0.25">
      <c r="A115" s="285" t="s">
        <v>1346</v>
      </c>
      <c r="B115" s="285" t="s">
        <v>8915</v>
      </c>
      <c r="C115" s="285" t="s">
        <v>1347</v>
      </c>
      <c r="D115" s="285" t="s">
        <v>1348</v>
      </c>
      <c r="E115" s="285" t="s">
        <v>8947</v>
      </c>
      <c r="F115" s="285" t="s">
        <v>3435</v>
      </c>
      <c r="G115" s="179">
        <v>125224000</v>
      </c>
      <c r="H115" s="180" t="s">
        <v>3432</v>
      </c>
      <c r="I115" s="180" t="s">
        <v>30</v>
      </c>
      <c r="J115" s="180">
        <v>2</v>
      </c>
      <c r="K115" s="180" t="s">
        <v>3434</v>
      </c>
      <c r="L115" s="180" t="s">
        <v>3433</v>
      </c>
      <c r="M115" s="181">
        <v>44648</v>
      </c>
      <c r="N115" s="190" t="s">
        <v>3439</v>
      </c>
      <c r="O115" s="182">
        <v>2342476</v>
      </c>
      <c r="P115" s="182" t="s">
        <v>3436</v>
      </c>
      <c r="Q115" s="182" t="s">
        <v>30</v>
      </c>
      <c r="R115" s="182">
        <v>2</v>
      </c>
      <c r="S115" s="182" t="s">
        <v>3438</v>
      </c>
      <c r="T115" s="182" t="s">
        <v>3437</v>
      </c>
      <c r="U115" s="183">
        <v>44648</v>
      </c>
      <c r="V115" s="190" t="s">
        <v>3442</v>
      </c>
      <c r="W115" s="180">
        <v>61818000</v>
      </c>
      <c r="X115" s="180" t="s">
        <v>3440</v>
      </c>
      <c r="Y115" s="180" t="s">
        <v>30</v>
      </c>
      <c r="Z115" s="180">
        <v>2</v>
      </c>
      <c r="AA115" s="180" t="s">
        <v>2457</v>
      </c>
      <c r="AB115" s="180" t="s">
        <v>3441</v>
      </c>
      <c r="AC115" s="181">
        <v>44648</v>
      </c>
      <c r="AD115" s="190" t="s">
        <v>3445</v>
      </c>
      <c r="AE115" s="188">
        <v>30394000</v>
      </c>
      <c r="AF115" s="188" t="s">
        <v>3443</v>
      </c>
      <c r="AG115" s="188" t="s">
        <v>30</v>
      </c>
      <c r="AH115" s="188">
        <v>2</v>
      </c>
      <c r="AI115" s="188" t="s">
        <v>2459</v>
      </c>
      <c r="AJ115" s="188" t="s">
        <v>3444</v>
      </c>
      <c r="AK115" s="189">
        <v>44648</v>
      </c>
      <c r="AL115" s="190" t="s">
        <v>3449</v>
      </c>
      <c r="AM115" s="180">
        <v>1143000</v>
      </c>
      <c r="AN115" s="180" t="s">
        <v>3446</v>
      </c>
      <c r="AO115" s="180" t="s">
        <v>30</v>
      </c>
      <c r="AP115" s="180">
        <v>2</v>
      </c>
      <c r="AQ115" s="180" t="s">
        <v>3448</v>
      </c>
      <c r="AR115" s="180" t="s">
        <v>3447</v>
      </c>
      <c r="AS115" s="181">
        <v>44648</v>
      </c>
      <c r="AT115" s="191" t="s">
        <v>1352</v>
      </c>
      <c r="AU115" s="188">
        <v>0</v>
      </c>
      <c r="AV115" s="188" t="s">
        <v>14</v>
      </c>
      <c r="AW115" s="188" t="s">
        <v>14</v>
      </c>
      <c r="AX115" s="188" t="s">
        <v>14</v>
      </c>
      <c r="AY115" s="188" t="s">
        <v>14</v>
      </c>
      <c r="AZ115" s="188" t="s">
        <v>14</v>
      </c>
      <c r="BA115" s="189">
        <v>43874</v>
      </c>
      <c r="BB115" s="190" t="s">
        <v>1351</v>
      </c>
      <c r="BC115" s="180">
        <v>0</v>
      </c>
      <c r="BD115" s="180" t="s">
        <v>14</v>
      </c>
      <c r="BE115" s="180" t="s">
        <v>14</v>
      </c>
      <c r="BF115" s="180" t="s">
        <v>14</v>
      </c>
      <c r="BG115" s="180" t="s">
        <v>14</v>
      </c>
      <c r="BH115" s="180" t="s">
        <v>14</v>
      </c>
      <c r="BI115" s="181">
        <v>43874</v>
      </c>
      <c r="BJ115" s="191" t="s">
        <v>3453</v>
      </c>
      <c r="BK115" s="191">
        <v>222</v>
      </c>
      <c r="BL115" s="191" t="s">
        <v>3450</v>
      </c>
      <c r="BM115" s="191" t="s">
        <v>30</v>
      </c>
      <c r="BN115" s="191">
        <v>2</v>
      </c>
      <c r="BO115" s="191" t="s">
        <v>3452</v>
      </c>
      <c r="BP115" s="188" t="s">
        <v>3451</v>
      </c>
      <c r="BQ115" s="192">
        <v>44648</v>
      </c>
      <c r="BR115" s="190" t="s">
        <v>1359</v>
      </c>
      <c r="BS115" s="184">
        <v>0</v>
      </c>
      <c r="BT115" s="184" t="s">
        <v>14</v>
      </c>
      <c r="BU115" s="184" t="s">
        <v>14</v>
      </c>
      <c r="BV115" s="184" t="s">
        <v>14</v>
      </c>
      <c r="BW115" s="184" t="s">
        <v>14</v>
      </c>
      <c r="BX115" s="184" t="s">
        <v>14</v>
      </c>
      <c r="BY115" s="181">
        <v>43878</v>
      </c>
      <c r="BZ115" s="191" t="s">
        <v>1349</v>
      </c>
      <c r="CA115" s="191">
        <v>0</v>
      </c>
      <c r="CB115" s="191" t="s">
        <v>14</v>
      </c>
      <c r="CC115" s="191" t="s">
        <v>14</v>
      </c>
      <c r="CD115" s="191" t="s">
        <v>14</v>
      </c>
      <c r="CE115" s="191" t="s">
        <v>14</v>
      </c>
      <c r="CF115" s="191" t="s">
        <v>14</v>
      </c>
      <c r="CG115" s="192">
        <v>43874</v>
      </c>
      <c r="CH115" s="190" t="s">
        <v>9318</v>
      </c>
      <c r="CI115" s="191" t="e">
        <v>#N/A</v>
      </c>
      <c r="CJ115" s="191" t="e">
        <v>#N/A</v>
      </c>
      <c r="CK115" s="191" t="e">
        <v>#N/A</v>
      </c>
      <c r="CL115" s="191" t="e">
        <v>#N/A</v>
      </c>
      <c r="CM115" s="191" t="e">
        <v>#N/A</v>
      </c>
      <c r="CN115" s="191" t="e">
        <v>#N/A</v>
      </c>
      <c r="CO115" s="193" t="e">
        <v>#N/A</v>
      </c>
      <c r="CP115" s="191" t="s">
        <v>1350</v>
      </c>
      <c r="CQ115" s="184">
        <v>0</v>
      </c>
      <c r="CR115" s="184" t="s">
        <v>14</v>
      </c>
      <c r="CS115" s="184" t="s">
        <v>14</v>
      </c>
      <c r="CT115" s="184" t="s">
        <v>14</v>
      </c>
      <c r="CU115" s="184" t="s">
        <v>14</v>
      </c>
      <c r="CV115" s="184" t="s">
        <v>14</v>
      </c>
      <c r="CW115" s="181">
        <v>43874</v>
      </c>
      <c r="CX115" s="191" t="s">
        <v>3457</v>
      </c>
      <c r="CY115" s="188">
        <v>13908000</v>
      </c>
      <c r="CZ115" s="188" t="s">
        <v>3455</v>
      </c>
      <c r="DA115" s="188" t="s">
        <v>30</v>
      </c>
      <c r="DB115" s="188">
        <v>2</v>
      </c>
      <c r="DC115" s="188" t="s">
        <v>3462</v>
      </c>
      <c r="DD115" s="188" t="s">
        <v>3456</v>
      </c>
      <c r="DE115" s="194">
        <v>44648</v>
      </c>
      <c r="DF115" s="190" t="s">
        <v>3459</v>
      </c>
      <c r="DG115" s="180">
        <v>31424000</v>
      </c>
      <c r="DH115" s="184" t="s">
        <v>3455</v>
      </c>
      <c r="DI115" s="184" t="s">
        <v>30</v>
      </c>
      <c r="DJ115" s="184">
        <v>2</v>
      </c>
      <c r="DK115" s="184" t="s">
        <v>3458</v>
      </c>
      <c r="DL115" s="184" t="s">
        <v>3456</v>
      </c>
      <c r="DM115" s="181">
        <v>44648</v>
      </c>
      <c r="DN115" s="191" t="s">
        <v>3461</v>
      </c>
      <c r="DO115" s="188">
        <v>16486000</v>
      </c>
      <c r="DP115" s="191" t="s">
        <v>3455</v>
      </c>
      <c r="DQ115" s="191" t="s">
        <v>30</v>
      </c>
      <c r="DR115" s="191">
        <v>2</v>
      </c>
      <c r="DS115" s="191" t="s">
        <v>3460</v>
      </c>
      <c r="DT115" s="191" t="s">
        <v>3456</v>
      </c>
      <c r="DU115" s="192">
        <v>44648</v>
      </c>
      <c r="DV115" s="190" t="s">
        <v>3463</v>
      </c>
      <c r="DW115" s="180">
        <v>12407000</v>
      </c>
      <c r="DX115" s="184" t="s">
        <v>3455</v>
      </c>
      <c r="DY115" s="184" t="s">
        <v>30</v>
      </c>
      <c r="DZ115" s="184">
        <v>2</v>
      </c>
      <c r="EA115" s="184" t="s">
        <v>3462</v>
      </c>
      <c r="EB115" s="184" t="s">
        <v>3456</v>
      </c>
      <c r="EC115" s="181">
        <v>44648</v>
      </c>
      <c r="ED115" s="191" t="s">
        <v>3465</v>
      </c>
      <c r="EE115" s="188">
        <v>1501000</v>
      </c>
      <c r="EF115" s="191" t="s">
        <v>3455</v>
      </c>
      <c r="EG115" s="191" t="s">
        <v>30</v>
      </c>
      <c r="EH115" s="191">
        <v>2</v>
      </c>
      <c r="EI115" s="191" t="s">
        <v>3464</v>
      </c>
      <c r="EJ115" s="191" t="s">
        <v>3456</v>
      </c>
      <c r="EK115" s="192">
        <v>44648</v>
      </c>
      <c r="EL115" s="190" t="s">
        <v>3431</v>
      </c>
      <c r="EM115" s="180">
        <v>0</v>
      </c>
      <c r="EN115" s="184" t="s">
        <v>3083</v>
      </c>
      <c r="EO115" s="184" t="s">
        <v>30</v>
      </c>
      <c r="EP115" s="184">
        <v>2</v>
      </c>
      <c r="EQ115" s="184" t="s">
        <v>3085</v>
      </c>
      <c r="ER115" s="184" t="s">
        <v>3084</v>
      </c>
      <c r="ES115" s="181">
        <v>44648</v>
      </c>
      <c r="ET115" s="191" t="s">
        <v>3454</v>
      </c>
      <c r="EU115" s="191">
        <v>638</v>
      </c>
      <c r="EV115" s="191" t="s">
        <v>3450</v>
      </c>
      <c r="EW115" s="191" t="s">
        <v>30</v>
      </c>
      <c r="EX115" s="191">
        <v>2</v>
      </c>
      <c r="EY115" s="191" t="s">
        <v>3412</v>
      </c>
      <c r="EZ115" s="191" t="s">
        <v>3451</v>
      </c>
      <c r="FA115" s="192">
        <v>44648</v>
      </c>
      <c r="FB115" s="190" t="s">
        <v>2868</v>
      </c>
      <c r="FC115" s="184">
        <v>3</v>
      </c>
      <c r="FD115" s="184" t="s">
        <v>14</v>
      </c>
      <c r="FE115" s="184" t="s">
        <v>30</v>
      </c>
      <c r="FF115" s="184">
        <v>2</v>
      </c>
      <c r="FG115" s="184" t="s">
        <v>2867</v>
      </c>
      <c r="FH115" s="184" t="s">
        <v>14</v>
      </c>
      <c r="FI115" s="181">
        <v>44591</v>
      </c>
      <c r="FJ115" s="190" t="s">
        <v>9319</v>
      </c>
      <c r="FK115" s="191" t="e">
        <v>#N/A</v>
      </c>
      <c r="FL115" s="191" t="e">
        <v>#N/A</v>
      </c>
      <c r="FM115" s="191" t="e">
        <v>#N/A</v>
      </c>
      <c r="FN115" s="191" t="e">
        <v>#N/A</v>
      </c>
      <c r="FO115" s="191" t="e">
        <v>#N/A</v>
      </c>
      <c r="FP115" s="188" t="e">
        <v>#N/A</v>
      </c>
      <c r="FQ115" s="189" t="e">
        <v>#N/A</v>
      </c>
      <c r="FR115" s="190" t="s">
        <v>9320</v>
      </c>
      <c r="FS115" s="184" t="e">
        <v>#N/A</v>
      </c>
      <c r="FT115" s="184" t="e">
        <v>#N/A</v>
      </c>
      <c r="FU115" s="184" t="e">
        <v>#N/A</v>
      </c>
      <c r="FV115" s="184" t="e">
        <v>#N/A</v>
      </c>
      <c r="FW115" s="184" t="e">
        <v>#N/A</v>
      </c>
      <c r="FX115" s="184" t="e">
        <v>#N/A</v>
      </c>
      <c r="FY115" s="181" t="e">
        <v>#N/A</v>
      </c>
      <c r="FZ115" s="191" t="s">
        <v>5028</v>
      </c>
      <c r="GA115" s="191">
        <v>0</v>
      </c>
      <c r="GB115" s="191" t="s">
        <v>3966</v>
      </c>
      <c r="GC115" s="191" t="s">
        <v>30</v>
      </c>
      <c r="GD115" s="191">
        <v>2</v>
      </c>
      <c r="GE115" s="191" t="s">
        <v>14</v>
      </c>
      <c r="GF115" s="191" t="s">
        <v>14</v>
      </c>
      <c r="GG115" s="192">
        <v>44695</v>
      </c>
      <c r="GH115" s="190" t="s">
        <v>5034</v>
      </c>
      <c r="GI115" s="184">
        <v>0</v>
      </c>
      <c r="GJ115" s="184" t="s">
        <v>3966</v>
      </c>
      <c r="GK115" s="184" t="s">
        <v>30</v>
      </c>
      <c r="GL115" s="184">
        <v>2</v>
      </c>
      <c r="GM115" s="184" t="s">
        <v>14</v>
      </c>
      <c r="GN115" s="184" t="s">
        <v>14</v>
      </c>
      <c r="GO115" s="181">
        <v>44695</v>
      </c>
      <c r="GP115" s="191" t="s">
        <v>5029</v>
      </c>
      <c r="GQ115" s="191">
        <v>0</v>
      </c>
      <c r="GR115" s="191" t="s">
        <v>3966</v>
      </c>
      <c r="GS115" s="191" t="s">
        <v>30</v>
      </c>
      <c r="GT115" s="191">
        <v>2</v>
      </c>
      <c r="GU115" s="191" t="s">
        <v>14</v>
      </c>
      <c r="GV115" s="191" t="s">
        <v>14</v>
      </c>
      <c r="GW115" s="192">
        <v>44695</v>
      </c>
      <c r="GX115" s="190" t="s">
        <v>5035</v>
      </c>
      <c r="GY115" s="184">
        <v>0</v>
      </c>
      <c r="GZ115" s="184" t="s">
        <v>3966</v>
      </c>
      <c r="HA115" s="184" t="s">
        <v>30</v>
      </c>
      <c r="HB115" s="184">
        <v>2</v>
      </c>
      <c r="HC115" s="184" t="s">
        <v>14</v>
      </c>
      <c r="HD115" s="184" t="s">
        <v>14</v>
      </c>
      <c r="HE115" s="181">
        <v>44695</v>
      </c>
      <c r="HF115" s="191" t="s">
        <v>5027</v>
      </c>
      <c r="HG115" s="191">
        <v>0</v>
      </c>
      <c r="HH115" s="191" t="s">
        <v>3966</v>
      </c>
      <c r="HI115" s="191" t="s">
        <v>30</v>
      </c>
      <c r="HJ115" s="191">
        <v>2</v>
      </c>
      <c r="HK115" s="191" t="s">
        <v>14</v>
      </c>
      <c r="HL115" s="191" t="s">
        <v>14</v>
      </c>
      <c r="HM115" s="192">
        <v>44695</v>
      </c>
      <c r="HN115" s="190" t="s">
        <v>5033</v>
      </c>
      <c r="HO115" s="184">
        <v>0</v>
      </c>
      <c r="HP115" s="184" t="s">
        <v>3966</v>
      </c>
      <c r="HQ115" s="184" t="s">
        <v>30</v>
      </c>
      <c r="HR115" s="184">
        <v>2</v>
      </c>
      <c r="HS115" s="184" t="s">
        <v>14</v>
      </c>
      <c r="HT115" s="184" t="s">
        <v>14</v>
      </c>
      <c r="HU115" s="181">
        <v>44695</v>
      </c>
      <c r="HV115" s="191" t="s">
        <v>5030</v>
      </c>
      <c r="HW115" s="191">
        <v>0</v>
      </c>
      <c r="HX115" s="191" t="s">
        <v>3966</v>
      </c>
      <c r="HY115" s="191" t="s">
        <v>30</v>
      </c>
      <c r="HZ115" s="191">
        <v>2</v>
      </c>
      <c r="IA115" s="191" t="s">
        <v>14</v>
      </c>
      <c r="IB115" s="191" t="s">
        <v>14</v>
      </c>
      <c r="IC115" s="192">
        <v>44695</v>
      </c>
      <c r="ID115" s="190" t="s">
        <v>5032</v>
      </c>
      <c r="IE115" s="184">
        <v>2</v>
      </c>
      <c r="IF115" s="184" t="s">
        <v>3966</v>
      </c>
      <c r="IG115" s="184" t="s">
        <v>30</v>
      </c>
      <c r="IH115" s="184">
        <v>2</v>
      </c>
      <c r="II115" s="184" t="s">
        <v>14</v>
      </c>
      <c r="IJ115" s="184" t="s">
        <v>14</v>
      </c>
      <c r="IK115" s="181">
        <v>44695</v>
      </c>
      <c r="IL115" s="191" t="s">
        <v>5031</v>
      </c>
      <c r="IM115" s="191">
        <v>3</v>
      </c>
      <c r="IN115" s="191" t="s">
        <v>3966</v>
      </c>
      <c r="IO115" s="191" t="s">
        <v>30</v>
      </c>
      <c r="IP115" s="191">
        <v>2</v>
      </c>
      <c r="IQ115" s="191" t="s">
        <v>14</v>
      </c>
      <c r="IR115" s="191" t="s">
        <v>14</v>
      </c>
      <c r="IS115" s="192">
        <v>44695</v>
      </c>
    </row>
    <row r="116" spans="1:253" s="285" customFormat="1" ht="13" customHeight="1" x14ac:dyDescent="0.25">
      <c r="A116" s="285" t="s">
        <v>1698</v>
      </c>
      <c r="B116" s="285" t="s">
        <v>8915</v>
      </c>
      <c r="C116" s="285" t="s">
        <v>1699</v>
      </c>
      <c r="D116" s="285" t="s">
        <v>1700</v>
      </c>
      <c r="E116" s="285" t="s">
        <v>8953</v>
      </c>
      <c r="F116" s="285" t="s">
        <v>6231</v>
      </c>
      <c r="G116" s="179">
        <v>13029000</v>
      </c>
      <c r="H116" s="180" t="s">
        <v>6228</v>
      </c>
      <c r="I116" s="180" t="s">
        <v>30</v>
      </c>
      <c r="J116" s="180">
        <v>2</v>
      </c>
      <c r="K116" s="180" t="s">
        <v>6230</v>
      </c>
      <c r="L116" s="180" t="s">
        <v>6229</v>
      </c>
      <c r="M116" s="181">
        <v>44735</v>
      </c>
      <c r="N116" s="190" t="s">
        <v>6589</v>
      </c>
      <c r="O116" s="182">
        <v>141199</v>
      </c>
      <c r="P116" s="182" t="s">
        <v>6586</v>
      </c>
      <c r="Q116" s="182" t="s">
        <v>30</v>
      </c>
      <c r="R116" s="182">
        <v>2</v>
      </c>
      <c r="S116" s="182" t="s">
        <v>6588</v>
      </c>
      <c r="T116" s="182" t="s">
        <v>6587</v>
      </c>
      <c r="U116" s="183">
        <v>44739</v>
      </c>
      <c r="V116" s="190" t="s">
        <v>6593</v>
      </c>
      <c r="W116" s="180">
        <v>4452000</v>
      </c>
      <c r="X116" s="180" t="s">
        <v>6590</v>
      </c>
      <c r="Y116" s="180" t="s">
        <v>30</v>
      </c>
      <c r="Z116" s="180">
        <v>2</v>
      </c>
      <c r="AA116" s="180" t="s">
        <v>6592</v>
      </c>
      <c r="AB116" s="180" t="s">
        <v>6591</v>
      </c>
      <c r="AC116" s="181">
        <v>44739</v>
      </c>
      <c r="AD116" s="190" t="s">
        <v>6597</v>
      </c>
      <c r="AE116" s="188">
        <v>2860000</v>
      </c>
      <c r="AF116" s="188" t="s">
        <v>6594</v>
      </c>
      <c r="AG116" s="188" t="s">
        <v>19</v>
      </c>
      <c r="AH116" s="188">
        <v>3</v>
      </c>
      <c r="AI116" s="188" t="s">
        <v>6596</v>
      </c>
      <c r="AJ116" s="188" t="s">
        <v>6595</v>
      </c>
      <c r="AK116" s="189">
        <v>44739</v>
      </c>
      <c r="AL116" s="190" t="s">
        <v>6599</v>
      </c>
      <c r="AM116" s="180">
        <v>91000</v>
      </c>
      <c r="AN116" s="180" t="s">
        <v>1936</v>
      </c>
      <c r="AO116" s="180" t="s">
        <v>19</v>
      </c>
      <c r="AP116" s="180">
        <v>3</v>
      </c>
      <c r="AQ116" s="180" t="s">
        <v>6598</v>
      </c>
      <c r="AR116" s="180" t="s">
        <v>1937</v>
      </c>
      <c r="AS116" s="181">
        <v>44739</v>
      </c>
      <c r="AT116" s="191" t="s">
        <v>1705</v>
      </c>
      <c r="AU116" s="188" t="s">
        <v>14</v>
      </c>
      <c r="AV116" s="188" t="s">
        <v>14</v>
      </c>
      <c r="AW116" s="188" t="s">
        <v>14</v>
      </c>
      <c r="AX116" s="188" t="s">
        <v>14</v>
      </c>
      <c r="AY116" s="188" t="s">
        <v>14</v>
      </c>
      <c r="AZ116" s="188" t="s">
        <v>14</v>
      </c>
      <c r="BA116" s="189">
        <v>44139</v>
      </c>
      <c r="BB116" s="190" t="s">
        <v>1704</v>
      </c>
      <c r="BC116" s="180" t="s">
        <v>14</v>
      </c>
      <c r="BD116" s="180" t="s">
        <v>14</v>
      </c>
      <c r="BE116" s="180" t="s">
        <v>14</v>
      </c>
      <c r="BF116" s="180" t="s">
        <v>14</v>
      </c>
      <c r="BG116" s="180" t="s">
        <v>14</v>
      </c>
      <c r="BH116" s="180" t="s">
        <v>14</v>
      </c>
      <c r="BI116" s="181">
        <v>44139</v>
      </c>
      <c r="BJ116" s="191" t="s">
        <v>6602</v>
      </c>
      <c r="BK116" s="191">
        <v>18</v>
      </c>
      <c r="BL116" s="191" t="s">
        <v>6600</v>
      </c>
      <c r="BM116" s="191" t="s">
        <v>30</v>
      </c>
      <c r="BN116" s="191">
        <v>2</v>
      </c>
      <c r="BO116" s="191" t="s">
        <v>6601</v>
      </c>
      <c r="BP116" s="188" t="s">
        <v>1995</v>
      </c>
      <c r="BQ116" s="192">
        <v>44739</v>
      </c>
      <c r="BR116" s="190" t="s">
        <v>1701</v>
      </c>
      <c r="BS116" s="184" t="s">
        <v>14</v>
      </c>
      <c r="BT116" s="184" t="s">
        <v>14</v>
      </c>
      <c r="BU116" s="184" t="s">
        <v>14</v>
      </c>
      <c r="BV116" s="184" t="s">
        <v>14</v>
      </c>
      <c r="BW116" s="184" t="s">
        <v>14</v>
      </c>
      <c r="BX116" s="184" t="s">
        <v>14</v>
      </c>
      <c r="BY116" s="181">
        <v>44139</v>
      </c>
      <c r="BZ116" s="191" t="s">
        <v>1702</v>
      </c>
      <c r="CA116" s="191" t="s">
        <v>14</v>
      </c>
      <c r="CB116" s="191" t="s">
        <v>14</v>
      </c>
      <c r="CC116" s="191" t="s">
        <v>14</v>
      </c>
      <c r="CD116" s="191" t="s">
        <v>14</v>
      </c>
      <c r="CE116" s="191" t="s">
        <v>14</v>
      </c>
      <c r="CF116" s="191" t="s">
        <v>14</v>
      </c>
      <c r="CG116" s="192">
        <v>44139</v>
      </c>
      <c r="CH116" s="190" t="s">
        <v>9321</v>
      </c>
      <c r="CI116" s="191" t="e">
        <v>#N/A</v>
      </c>
      <c r="CJ116" s="191" t="e">
        <v>#N/A</v>
      </c>
      <c r="CK116" s="191" t="e">
        <v>#N/A</v>
      </c>
      <c r="CL116" s="191" t="e">
        <v>#N/A</v>
      </c>
      <c r="CM116" s="191" t="e">
        <v>#N/A</v>
      </c>
      <c r="CN116" s="191" t="e">
        <v>#N/A</v>
      </c>
      <c r="CO116" s="193" t="e">
        <v>#N/A</v>
      </c>
      <c r="CP116" s="191" t="s">
        <v>1703</v>
      </c>
      <c r="CQ116" s="184" t="s">
        <v>14</v>
      </c>
      <c r="CR116" s="184" t="s">
        <v>14</v>
      </c>
      <c r="CS116" s="184" t="s">
        <v>14</v>
      </c>
      <c r="CT116" s="184" t="s">
        <v>14</v>
      </c>
      <c r="CU116" s="184" t="s">
        <v>14</v>
      </c>
      <c r="CV116" s="184" t="s">
        <v>14</v>
      </c>
      <c r="CW116" s="181">
        <v>44139</v>
      </c>
      <c r="CX116" s="191" t="s">
        <v>6605</v>
      </c>
      <c r="CY116" s="188">
        <v>27000</v>
      </c>
      <c r="CZ116" s="188" t="s">
        <v>6614</v>
      </c>
      <c r="DA116" s="188" t="s">
        <v>30</v>
      </c>
      <c r="DB116" s="188">
        <v>2</v>
      </c>
      <c r="DC116" s="188" t="s">
        <v>6616</v>
      </c>
      <c r="DD116" s="188" t="s">
        <v>6615</v>
      </c>
      <c r="DE116" s="194">
        <v>44739</v>
      </c>
      <c r="DF116" s="190" t="s">
        <v>6609</v>
      </c>
      <c r="DG116" s="180">
        <v>1593000</v>
      </c>
      <c r="DH116" s="184" t="s">
        <v>6606</v>
      </c>
      <c r="DI116" s="184" t="s">
        <v>30</v>
      </c>
      <c r="DJ116" s="184">
        <v>2</v>
      </c>
      <c r="DK116" s="184" t="s">
        <v>6608</v>
      </c>
      <c r="DL116" s="184" t="s">
        <v>6607</v>
      </c>
      <c r="DM116" s="181">
        <v>44739</v>
      </c>
      <c r="DN116" s="191" t="s">
        <v>6613</v>
      </c>
      <c r="DO116" s="188">
        <v>2833000</v>
      </c>
      <c r="DP116" s="191" t="s">
        <v>6610</v>
      </c>
      <c r="DQ116" s="191" t="s">
        <v>19</v>
      </c>
      <c r="DR116" s="191">
        <v>3</v>
      </c>
      <c r="DS116" s="191" t="s">
        <v>6612</v>
      </c>
      <c r="DT116" s="191" t="s">
        <v>6611</v>
      </c>
      <c r="DU116" s="192">
        <v>44739</v>
      </c>
      <c r="DV116" s="190" t="s">
        <v>6617</v>
      </c>
      <c r="DW116" s="180">
        <v>27000</v>
      </c>
      <c r="DX116" s="184" t="s">
        <v>6614</v>
      </c>
      <c r="DY116" s="184" t="s">
        <v>30</v>
      </c>
      <c r="DZ116" s="184">
        <v>2</v>
      </c>
      <c r="EA116" s="184" t="s">
        <v>6616</v>
      </c>
      <c r="EB116" s="184" t="s">
        <v>6615</v>
      </c>
      <c r="EC116" s="181">
        <v>44739</v>
      </c>
      <c r="ED116" s="191" t="s">
        <v>6893</v>
      </c>
      <c r="EE116" s="188">
        <v>0</v>
      </c>
      <c r="EF116" s="191" t="s">
        <v>14</v>
      </c>
      <c r="EG116" s="191" t="s">
        <v>14</v>
      </c>
      <c r="EH116" s="191" t="s">
        <v>14</v>
      </c>
      <c r="EI116" s="191">
        <v>0</v>
      </c>
      <c r="EJ116" s="191" t="s">
        <v>14</v>
      </c>
      <c r="EK116" s="192">
        <v>44739</v>
      </c>
      <c r="EL116" s="190" t="s">
        <v>6894</v>
      </c>
      <c r="EM116" s="180">
        <v>0</v>
      </c>
      <c r="EN116" s="184" t="s">
        <v>14</v>
      </c>
      <c r="EO116" s="184" t="s">
        <v>14</v>
      </c>
      <c r="EP116" s="184" t="s">
        <v>14</v>
      </c>
      <c r="EQ116" s="184">
        <v>0</v>
      </c>
      <c r="ER116" s="184" t="s">
        <v>14</v>
      </c>
      <c r="ES116" s="181">
        <v>44739</v>
      </c>
      <c r="ET116" s="191" t="s">
        <v>6604</v>
      </c>
      <c r="EU116" s="191">
        <v>18</v>
      </c>
      <c r="EV116" s="191" t="s">
        <v>6603</v>
      </c>
      <c r="EW116" s="191" t="s">
        <v>30</v>
      </c>
      <c r="EX116" s="191">
        <v>2</v>
      </c>
      <c r="EY116" s="191" t="s">
        <v>6601</v>
      </c>
      <c r="EZ116" s="191" t="s">
        <v>1995</v>
      </c>
      <c r="FA116" s="192">
        <v>44739</v>
      </c>
      <c r="FB116" s="190" t="s">
        <v>6619</v>
      </c>
      <c r="FC116" s="184">
        <v>2</v>
      </c>
      <c r="FD116" s="184" t="s">
        <v>6023</v>
      </c>
      <c r="FE116" s="184" t="s">
        <v>19</v>
      </c>
      <c r="FF116" s="184">
        <v>3</v>
      </c>
      <c r="FG116" s="184" t="s">
        <v>6618</v>
      </c>
      <c r="FH116" s="184" t="s">
        <v>1824</v>
      </c>
      <c r="FI116" s="181">
        <v>44739</v>
      </c>
      <c r="FJ116" s="190" t="s">
        <v>1706</v>
      </c>
      <c r="FK116" s="191" t="s">
        <v>14</v>
      </c>
      <c r="FL116" s="191" t="s">
        <v>14</v>
      </c>
      <c r="FM116" s="191" t="s">
        <v>14</v>
      </c>
      <c r="FN116" s="191" t="s">
        <v>14</v>
      </c>
      <c r="FO116" s="191" t="s">
        <v>14</v>
      </c>
      <c r="FP116" s="188" t="s">
        <v>14</v>
      </c>
      <c r="FQ116" s="189">
        <v>44139</v>
      </c>
      <c r="FR116" s="190" t="s">
        <v>1707</v>
      </c>
      <c r="FS116" s="184" t="s">
        <v>14</v>
      </c>
      <c r="FT116" s="184" t="s">
        <v>14</v>
      </c>
      <c r="FU116" s="184" t="s">
        <v>14</v>
      </c>
      <c r="FV116" s="184" t="s">
        <v>14</v>
      </c>
      <c r="FW116" s="184" t="s">
        <v>14</v>
      </c>
      <c r="FX116" s="184" t="s">
        <v>14</v>
      </c>
      <c r="FY116" s="181">
        <v>44139</v>
      </c>
      <c r="FZ116" s="191" t="s">
        <v>5547</v>
      </c>
      <c r="GA116" s="191">
        <v>1</v>
      </c>
      <c r="GB116" s="191" t="s">
        <v>3966</v>
      </c>
      <c r="GC116" s="191" t="s">
        <v>30</v>
      </c>
      <c r="GD116" s="191">
        <v>2</v>
      </c>
      <c r="GE116" s="191" t="s">
        <v>14</v>
      </c>
      <c r="GF116" s="191" t="s">
        <v>14</v>
      </c>
      <c r="GG116" s="192">
        <v>44697</v>
      </c>
      <c r="GH116" s="190" t="s">
        <v>5553</v>
      </c>
      <c r="GI116" s="184">
        <v>0</v>
      </c>
      <c r="GJ116" s="184" t="s">
        <v>3966</v>
      </c>
      <c r="GK116" s="184" t="s">
        <v>30</v>
      </c>
      <c r="GL116" s="184">
        <v>2</v>
      </c>
      <c r="GM116" s="184" t="s">
        <v>14</v>
      </c>
      <c r="GN116" s="184" t="s">
        <v>14</v>
      </c>
      <c r="GO116" s="181">
        <v>44697</v>
      </c>
      <c r="GP116" s="191" t="s">
        <v>5548</v>
      </c>
      <c r="GQ116" s="191">
        <v>0</v>
      </c>
      <c r="GR116" s="191" t="s">
        <v>3966</v>
      </c>
      <c r="GS116" s="191" t="s">
        <v>30</v>
      </c>
      <c r="GT116" s="191">
        <v>2</v>
      </c>
      <c r="GU116" s="191" t="s">
        <v>14</v>
      </c>
      <c r="GV116" s="191" t="s">
        <v>14</v>
      </c>
      <c r="GW116" s="192">
        <v>44697</v>
      </c>
      <c r="GX116" s="190" t="s">
        <v>5554</v>
      </c>
      <c r="GY116" s="184">
        <v>0</v>
      </c>
      <c r="GZ116" s="184" t="s">
        <v>3966</v>
      </c>
      <c r="HA116" s="184" t="s">
        <v>30</v>
      </c>
      <c r="HB116" s="184">
        <v>2</v>
      </c>
      <c r="HC116" s="184" t="s">
        <v>14</v>
      </c>
      <c r="HD116" s="184" t="s">
        <v>14</v>
      </c>
      <c r="HE116" s="181">
        <v>44697</v>
      </c>
      <c r="HF116" s="191" t="s">
        <v>5546</v>
      </c>
      <c r="HG116" s="191">
        <v>0</v>
      </c>
      <c r="HH116" s="191" t="s">
        <v>3966</v>
      </c>
      <c r="HI116" s="191" t="s">
        <v>30</v>
      </c>
      <c r="HJ116" s="191">
        <v>2</v>
      </c>
      <c r="HK116" s="191" t="s">
        <v>14</v>
      </c>
      <c r="HL116" s="191" t="s">
        <v>14</v>
      </c>
      <c r="HM116" s="192">
        <v>44697</v>
      </c>
      <c r="HN116" s="190" t="s">
        <v>5552</v>
      </c>
      <c r="HO116" s="184">
        <v>0</v>
      </c>
      <c r="HP116" s="184" t="s">
        <v>3966</v>
      </c>
      <c r="HQ116" s="184" t="s">
        <v>30</v>
      </c>
      <c r="HR116" s="184">
        <v>2</v>
      </c>
      <c r="HS116" s="184" t="s">
        <v>14</v>
      </c>
      <c r="HT116" s="184" t="s">
        <v>14</v>
      </c>
      <c r="HU116" s="181">
        <v>44697</v>
      </c>
      <c r="HV116" s="191" t="s">
        <v>5549</v>
      </c>
      <c r="HW116" s="191">
        <v>0</v>
      </c>
      <c r="HX116" s="191" t="s">
        <v>3966</v>
      </c>
      <c r="HY116" s="191" t="s">
        <v>30</v>
      </c>
      <c r="HZ116" s="191">
        <v>2</v>
      </c>
      <c r="IA116" s="191" t="s">
        <v>14</v>
      </c>
      <c r="IB116" s="191" t="s">
        <v>14</v>
      </c>
      <c r="IC116" s="192">
        <v>44697</v>
      </c>
      <c r="ID116" s="190" t="s">
        <v>5551</v>
      </c>
      <c r="IE116" s="184">
        <v>2</v>
      </c>
      <c r="IF116" s="184" t="s">
        <v>3966</v>
      </c>
      <c r="IG116" s="184" t="s">
        <v>30</v>
      </c>
      <c r="IH116" s="184">
        <v>2</v>
      </c>
      <c r="II116" s="184" t="s">
        <v>14</v>
      </c>
      <c r="IJ116" s="184" t="s">
        <v>14</v>
      </c>
      <c r="IK116" s="181">
        <v>44697</v>
      </c>
      <c r="IL116" s="191" t="s">
        <v>5550</v>
      </c>
      <c r="IM116" s="191">
        <v>0</v>
      </c>
      <c r="IN116" s="191" t="s">
        <v>3966</v>
      </c>
      <c r="IO116" s="191" t="s">
        <v>30</v>
      </c>
      <c r="IP116" s="191">
        <v>2</v>
      </c>
      <c r="IQ116" s="191" t="s">
        <v>14</v>
      </c>
      <c r="IR116" s="191" t="s">
        <v>14</v>
      </c>
      <c r="IS116" s="192">
        <v>44697</v>
      </c>
    </row>
    <row r="117" spans="1:253" s="285" customFormat="1" ht="13" customHeight="1" x14ac:dyDescent="0.25">
      <c r="A117" s="285" t="s">
        <v>3075</v>
      </c>
      <c r="B117" s="285" t="s">
        <v>8915</v>
      </c>
      <c r="C117" s="285" t="s">
        <v>3076</v>
      </c>
      <c r="D117" s="285" t="s">
        <v>3077</v>
      </c>
      <c r="E117" s="285" t="s">
        <v>8958</v>
      </c>
      <c r="F117" s="285" t="s">
        <v>3391</v>
      </c>
      <c r="G117" s="179">
        <v>93552000</v>
      </c>
      <c r="H117" s="180" t="s">
        <v>3388</v>
      </c>
      <c r="I117" s="180" t="s">
        <v>30</v>
      </c>
      <c r="J117" s="180">
        <v>2</v>
      </c>
      <c r="K117" s="180" t="s">
        <v>3390</v>
      </c>
      <c r="L117" s="180" t="s">
        <v>3389</v>
      </c>
      <c r="M117" s="181">
        <v>44648</v>
      </c>
      <c r="N117" s="195" t="s">
        <v>3395</v>
      </c>
      <c r="O117" s="182">
        <v>1764770</v>
      </c>
      <c r="P117" s="182" t="s">
        <v>3392</v>
      </c>
      <c r="Q117" s="182" t="s">
        <v>30</v>
      </c>
      <c r="R117" s="182">
        <v>2</v>
      </c>
      <c r="S117" s="182" t="s">
        <v>3394</v>
      </c>
      <c r="T117" s="182" t="s">
        <v>3393</v>
      </c>
      <c r="U117" s="183">
        <v>44648</v>
      </c>
      <c r="V117" s="195" t="s">
        <v>3398</v>
      </c>
      <c r="W117" s="180">
        <v>95081000</v>
      </c>
      <c r="X117" s="180" t="s">
        <v>3396</v>
      </c>
      <c r="Y117" s="180" t="s">
        <v>30</v>
      </c>
      <c r="Z117" s="180">
        <v>2</v>
      </c>
      <c r="AA117" s="180" t="s">
        <v>2457</v>
      </c>
      <c r="AB117" s="180" t="s">
        <v>3397</v>
      </c>
      <c r="AC117" s="181">
        <v>44648</v>
      </c>
      <c r="AD117" s="195" t="s">
        <v>3401</v>
      </c>
      <c r="AE117" s="188">
        <v>37823000</v>
      </c>
      <c r="AF117" s="188" t="s">
        <v>3399</v>
      </c>
      <c r="AG117" s="188" t="s">
        <v>30</v>
      </c>
      <c r="AH117" s="188">
        <v>2</v>
      </c>
      <c r="AI117" s="188" t="s">
        <v>2459</v>
      </c>
      <c r="AJ117" s="188" t="s">
        <v>3400</v>
      </c>
      <c r="AK117" s="189">
        <v>44648</v>
      </c>
      <c r="AL117" s="195" t="s">
        <v>3405</v>
      </c>
      <c r="AM117" s="180">
        <v>846000</v>
      </c>
      <c r="AN117" s="180" t="s">
        <v>3402</v>
      </c>
      <c r="AO117" s="180" t="s">
        <v>30</v>
      </c>
      <c r="AP117" s="180">
        <v>2</v>
      </c>
      <c r="AQ117" s="180" t="s">
        <v>3404</v>
      </c>
      <c r="AR117" s="180" t="s">
        <v>3403</v>
      </c>
      <c r="AS117" s="181">
        <v>44648</v>
      </c>
      <c r="AT117" s="196" t="s">
        <v>3079</v>
      </c>
      <c r="AU117" s="188" t="s">
        <v>14</v>
      </c>
      <c r="AV117" s="188" t="s">
        <v>14</v>
      </c>
      <c r="AW117" s="188">
        <v>0</v>
      </c>
      <c r="AX117" s="188">
        <v>0</v>
      </c>
      <c r="AY117" s="188" t="s">
        <v>14</v>
      </c>
      <c r="AZ117" s="188" t="s">
        <v>14</v>
      </c>
      <c r="BA117" s="189">
        <v>44622</v>
      </c>
      <c r="BB117" s="195" t="s">
        <v>3078</v>
      </c>
      <c r="BC117" s="180" t="s">
        <v>14</v>
      </c>
      <c r="BD117" s="180" t="s">
        <v>14</v>
      </c>
      <c r="BE117" s="180">
        <v>0</v>
      </c>
      <c r="BF117" s="180">
        <v>0</v>
      </c>
      <c r="BG117" s="180" t="s">
        <v>14</v>
      </c>
      <c r="BH117" s="180" t="s">
        <v>14</v>
      </c>
      <c r="BI117" s="181">
        <v>44622</v>
      </c>
      <c r="BJ117" s="196" t="s">
        <v>3409</v>
      </c>
      <c r="BK117" s="196">
        <v>0</v>
      </c>
      <c r="BL117" s="196" t="s">
        <v>3406</v>
      </c>
      <c r="BM117" s="196" t="s">
        <v>30</v>
      </c>
      <c r="BN117" s="196">
        <v>2</v>
      </c>
      <c r="BO117" s="196" t="s">
        <v>3408</v>
      </c>
      <c r="BP117" s="188" t="s">
        <v>3407</v>
      </c>
      <c r="BQ117" s="197">
        <v>44648</v>
      </c>
      <c r="BR117" s="195" t="s">
        <v>3080</v>
      </c>
      <c r="BS117" s="198" t="s">
        <v>14</v>
      </c>
      <c r="BT117" s="198" t="s">
        <v>14</v>
      </c>
      <c r="BU117" s="198" t="s">
        <v>19</v>
      </c>
      <c r="BV117" s="198">
        <v>3</v>
      </c>
      <c r="BW117" s="198" t="s">
        <v>14</v>
      </c>
      <c r="BX117" s="198" t="s">
        <v>14</v>
      </c>
      <c r="BY117" s="181">
        <v>44622</v>
      </c>
      <c r="BZ117" s="196" t="s">
        <v>3081</v>
      </c>
      <c r="CA117" s="196" t="s">
        <v>14</v>
      </c>
      <c r="CB117" s="196" t="s">
        <v>14</v>
      </c>
      <c r="CC117" s="196" t="s">
        <v>19</v>
      </c>
      <c r="CD117" s="196">
        <v>3</v>
      </c>
      <c r="CE117" s="196" t="s">
        <v>14</v>
      </c>
      <c r="CF117" s="196" t="s">
        <v>14</v>
      </c>
      <c r="CG117" s="197">
        <v>44622</v>
      </c>
      <c r="CH117" s="195" t="s">
        <v>9322</v>
      </c>
      <c r="CI117" s="196" t="e">
        <v>#N/A</v>
      </c>
      <c r="CJ117" s="196" t="e">
        <v>#N/A</v>
      </c>
      <c r="CK117" s="196" t="e">
        <v>#N/A</v>
      </c>
      <c r="CL117" s="196" t="e">
        <v>#N/A</v>
      </c>
      <c r="CM117" s="196" t="e">
        <v>#N/A</v>
      </c>
      <c r="CN117" s="196" t="e">
        <v>#N/A</v>
      </c>
      <c r="CO117" s="199" t="e">
        <v>#N/A</v>
      </c>
      <c r="CP117" s="196" t="s">
        <v>3082</v>
      </c>
      <c r="CQ117" s="198" t="s">
        <v>14</v>
      </c>
      <c r="CR117" s="198" t="s">
        <v>14</v>
      </c>
      <c r="CS117" s="198" t="s">
        <v>19</v>
      </c>
      <c r="CT117" s="198">
        <v>3</v>
      </c>
      <c r="CU117" s="198" t="s">
        <v>14</v>
      </c>
      <c r="CV117" s="198" t="s">
        <v>14</v>
      </c>
      <c r="CW117" s="181">
        <v>44622</v>
      </c>
      <c r="CX117" s="196" t="s">
        <v>3414</v>
      </c>
      <c r="CY117" s="188">
        <v>7775000</v>
      </c>
      <c r="CZ117" s="188" t="s">
        <v>3423</v>
      </c>
      <c r="DA117" s="188" t="s">
        <v>30</v>
      </c>
      <c r="DB117" s="188">
        <v>2</v>
      </c>
      <c r="DC117" s="188" t="s">
        <v>3425</v>
      </c>
      <c r="DD117" s="188" t="s">
        <v>3424</v>
      </c>
      <c r="DE117" s="194">
        <v>44648</v>
      </c>
      <c r="DF117" s="195" t="s">
        <v>3418</v>
      </c>
      <c r="DG117" s="180">
        <v>57258000</v>
      </c>
      <c r="DH117" s="198" t="s">
        <v>3415</v>
      </c>
      <c r="DI117" s="198" t="s">
        <v>30</v>
      </c>
      <c r="DJ117" s="198">
        <v>2</v>
      </c>
      <c r="DK117" s="198" t="s">
        <v>3417</v>
      </c>
      <c r="DL117" s="198" t="s">
        <v>3416</v>
      </c>
      <c r="DM117" s="181">
        <v>44648</v>
      </c>
      <c r="DN117" s="196" t="s">
        <v>3422</v>
      </c>
      <c r="DO117" s="188">
        <v>30048000</v>
      </c>
      <c r="DP117" s="196" t="s">
        <v>3419</v>
      </c>
      <c r="DQ117" s="196" t="s">
        <v>30</v>
      </c>
      <c r="DR117" s="196">
        <v>2</v>
      </c>
      <c r="DS117" s="196" t="s">
        <v>3421</v>
      </c>
      <c r="DT117" s="196" t="s">
        <v>3420</v>
      </c>
      <c r="DU117" s="197">
        <v>44648</v>
      </c>
      <c r="DV117" s="195" t="s">
        <v>3426</v>
      </c>
      <c r="DW117" s="180">
        <v>6591000</v>
      </c>
      <c r="DX117" s="198" t="s">
        <v>3423</v>
      </c>
      <c r="DY117" s="198" t="s">
        <v>30</v>
      </c>
      <c r="DZ117" s="198">
        <v>2</v>
      </c>
      <c r="EA117" s="198" t="s">
        <v>3425</v>
      </c>
      <c r="EB117" s="198" t="s">
        <v>3424</v>
      </c>
      <c r="EC117" s="181">
        <v>44648</v>
      </c>
      <c r="ED117" s="196" t="s">
        <v>3430</v>
      </c>
      <c r="EE117" s="188">
        <v>1184000</v>
      </c>
      <c r="EF117" s="196" t="s">
        <v>3427</v>
      </c>
      <c r="EG117" s="196" t="s">
        <v>30</v>
      </c>
      <c r="EH117" s="196">
        <v>2</v>
      </c>
      <c r="EI117" s="196" t="s">
        <v>3429</v>
      </c>
      <c r="EJ117" s="196" t="s">
        <v>3428</v>
      </c>
      <c r="EK117" s="197">
        <v>44648</v>
      </c>
      <c r="EL117" s="195" t="s">
        <v>3086</v>
      </c>
      <c r="EM117" s="180">
        <v>0</v>
      </c>
      <c r="EN117" s="198" t="s">
        <v>3083</v>
      </c>
      <c r="EO117" s="198" t="s">
        <v>30</v>
      </c>
      <c r="EP117" s="198">
        <v>2</v>
      </c>
      <c r="EQ117" s="198" t="s">
        <v>3085</v>
      </c>
      <c r="ER117" s="198" t="s">
        <v>3084</v>
      </c>
      <c r="ES117" s="181">
        <v>44622</v>
      </c>
      <c r="ET117" s="196" t="s">
        <v>3413</v>
      </c>
      <c r="EU117" s="196">
        <v>7727</v>
      </c>
      <c r="EV117" s="196" t="s">
        <v>3410</v>
      </c>
      <c r="EW117" s="196" t="s">
        <v>30</v>
      </c>
      <c r="EX117" s="196">
        <v>2</v>
      </c>
      <c r="EY117" s="196" t="s">
        <v>3412</v>
      </c>
      <c r="EZ117" s="196" t="s">
        <v>3411</v>
      </c>
      <c r="FA117" s="197">
        <v>44648</v>
      </c>
      <c r="FB117" s="195" t="s">
        <v>3087</v>
      </c>
      <c r="FC117" s="198">
        <v>5</v>
      </c>
      <c r="FD117" s="198" t="s">
        <v>14</v>
      </c>
      <c r="FE117" s="198" t="s">
        <v>30</v>
      </c>
      <c r="FF117" s="198">
        <v>2</v>
      </c>
      <c r="FG117" s="198" t="s">
        <v>62</v>
      </c>
      <c r="FH117" s="198" t="s">
        <v>14</v>
      </c>
      <c r="FI117" s="181">
        <v>44622</v>
      </c>
      <c r="FJ117" s="195" t="s">
        <v>3088</v>
      </c>
      <c r="FK117" s="196" t="s">
        <v>14</v>
      </c>
      <c r="FL117" s="196" t="s">
        <v>14</v>
      </c>
      <c r="FM117" s="196" t="s">
        <v>19</v>
      </c>
      <c r="FN117" s="196">
        <v>3</v>
      </c>
      <c r="FO117" s="196" t="s">
        <v>14</v>
      </c>
      <c r="FP117" s="188" t="s">
        <v>14</v>
      </c>
      <c r="FQ117" s="189">
        <v>44622</v>
      </c>
      <c r="FR117" s="195" t="s">
        <v>3089</v>
      </c>
      <c r="FS117" s="198" t="s">
        <v>14</v>
      </c>
      <c r="FT117" s="198" t="s">
        <v>14</v>
      </c>
      <c r="FU117" s="198" t="s">
        <v>19</v>
      </c>
      <c r="FV117" s="198">
        <v>3</v>
      </c>
      <c r="FW117" s="198" t="s">
        <v>14</v>
      </c>
      <c r="FX117" s="198" t="s">
        <v>14</v>
      </c>
      <c r="FY117" s="181">
        <v>44622</v>
      </c>
      <c r="FZ117" s="196" t="s">
        <v>5037</v>
      </c>
      <c r="GA117" s="196">
        <v>1</v>
      </c>
      <c r="GB117" s="196" t="s">
        <v>3966</v>
      </c>
      <c r="GC117" s="196" t="s">
        <v>30</v>
      </c>
      <c r="GD117" s="196">
        <v>2</v>
      </c>
      <c r="GE117" s="196" t="s">
        <v>14</v>
      </c>
      <c r="GF117" s="196" t="s">
        <v>14</v>
      </c>
      <c r="GG117" s="197">
        <v>44695</v>
      </c>
      <c r="GH117" s="195" t="s">
        <v>5043</v>
      </c>
      <c r="GI117" s="198">
        <v>2</v>
      </c>
      <c r="GJ117" s="198" t="s">
        <v>3966</v>
      </c>
      <c r="GK117" s="198" t="s">
        <v>30</v>
      </c>
      <c r="GL117" s="198">
        <v>2</v>
      </c>
      <c r="GM117" s="198" t="s">
        <v>14</v>
      </c>
      <c r="GN117" s="198" t="s">
        <v>14</v>
      </c>
      <c r="GO117" s="181">
        <v>44695</v>
      </c>
      <c r="GP117" s="196" t="s">
        <v>5038</v>
      </c>
      <c r="GQ117" s="196">
        <v>1</v>
      </c>
      <c r="GR117" s="196" t="s">
        <v>3966</v>
      </c>
      <c r="GS117" s="196" t="s">
        <v>30</v>
      </c>
      <c r="GT117" s="196">
        <v>2</v>
      </c>
      <c r="GU117" s="196" t="s">
        <v>14</v>
      </c>
      <c r="GV117" s="196" t="s">
        <v>14</v>
      </c>
      <c r="GW117" s="197">
        <v>44695</v>
      </c>
      <c r="GX117" s="195" t="s">
        <v>5044</v>
      </c>
      <c r="GY117" s="198">
        <v>2</v>
      </c>
      <c r="GZ117" s="198" t="s">
        <v>3966</v>
      </c>
      <c r="HA117" s="198" t="s">
        <v>30</v>
      </c>
      <c r="HB117" s="198">
        <v>2</v>
      </c>
      <c r="HC117" s="198" t="s">
        <v>14</v>
      </c>
      <c r="HD117" s="198" t="s">
        <v>14</v>
      </c>
      <c r="HE117" s="181">
        <v>44695</v>
      </c>
      <c r="HF117" s="196" t="s">
        <v>5036</v>
      </c>
      <c r="HG117" s="196">
        <v>0</v>
      </c>
      <c r="HH117" s="196" t="s">
        <v>3966</v>
      </c>
      <c r="HI117" s="196" t="s">
        <v>30</v>
      </c>
      <c r="HJ117" s="196">
        <v>2</v>
      </c>
      <c r="HK117" s="196" t="s">
        <v>14</v>
      </c>
      <c r="HL117" s="196" t="s">
        <v>14</v>
      </c>
      <c r="HM117" s="197">
        <v>44695</v>
      </c>
      <c r="HN117" s="195" t="s">
        <v>5042</v>
      </c>
      <c r="HO117" s="198">
        <v>2</v>
      </c>
      <c r="HP117" s="198" t="s">
        <v>3966</v>
      </c>
      <c r="HQ117" s="198" t="s">
        <v>30</v>
      </c>
      <c r="HR117" s="198">
        <v>2</v>
      </c>
      <c r="HS117" s="198" t="s">
        <v>14</v>
      </c>
      <c r="HT117" s="198" t="s">
        <v>14</v>
      </c>
      <c r="HU117" s="181">
        <v>44695</v>
      </c>
      <c r="HV117" s="196" t="s">
        <v>5039</v>
      </c>
      <c r="HW117" s="196">
        <v>3</v>
      </c>
      <c r="HX117" s="196" t="s">
        <v>3966</v>
      </c>
      <c r="HY117" s="196" t="s">
        <v>30</v>
      </c>
      <c r="HZ117" s="196">
        <v>2</v>
      </c>
      <c r="IA117" s="196" t="s">
        <v>14</v>
      </c>
      <c r="IB117" s="196" t="s">
        <v>14</v>
      </c>
      <c r="IC117" s="197">
        <v>44695</v>
      </c>
      <c r="ID117" s="195" t="s">
        <v>5041</v>
      </c>
      <c r="IE117" s="198">
        <v>3</v>
      </c>
      <c r="IF117" s="198" t="s">
        <v>3966</v>
      </c>
      <c r="IG117" s="198" t="s">
        <v>30</v>
      </c>
      <c r="IH117" s="198">
        <v>2</v>
      </c>
      <c r="II117" s="198" t="s">
        <v>14</v>
      </c>
      <c r="IJ117" s="198" t="s">
        <v>14</v>
      </c>
      <c r="IK117" s="181">
        <v>44695</v>
      </c>
      <c r="IL117" s="196" t="s">
        <v>5040</v>
      </c>
      <c r="IM117" s="196">
        <v>3</v>
      </c>
      <c r="IN117" s="196" t="s">
        <v>3966</v>
      </c>
      <c r="IO117" s="196" t="s">
        <v>30</v>
      </c>
      <c r="IP117" s="196">
        <v>2</v>
      </c>
      <c r="IQ117" s="196" t="s">
        <v>14</v>
      </c>
      <c r="IR117" s="196" t="s">
        <v>14</v>
      </c>
      <c r="IS117" s="197">
        <v>44695</v>
      </c>
    </row>
    <row r="118" spans="1:253" s="285" customFormat="1" ht="13" customHeight="1" x14ac:dyDescent="0.25">
      <c r="A118" s="285" t="s">
        <v>3129</v>
      </c>
      <c r="B118" s="285" t="s">
        <v>8646</v>
      </c>
      <c r="C118" s="285" t="s">
        <v>3130</v>
      </c>
      <c r="D118" s="285" t="s">
        <v>3131</v>
      </c>
      <c r="E118" s="285" t="s">
        <v>8281</v>
      </c>
      <c r="F118" s="285" t="s">
        <v>3134</v>
      </c>
      <c r="G118" s="179">
        <v>19286000</v>
      </c>
      <c r="H118" s="180" t="s">
        <v>2359</v>
      </c>
      <c r="I118" s="180" t="s">
        <v>61</v>
      </c>
      <c r="J118" s="180">
        <v>1</v>
      </c>
      <c r="K118" s="180" t="s">
        <v>3133</v>
      </c>
      <c r="L118" s="180" t="s">
        <v>3132</v>
      </c>
      <c r="M118" s="181">
        <v>44630</v>
      </c>
      <c r="N118" s="190" t="s">
        <v>3138</v>
      </c>
      <c r="O118" s="182">
        <v>15700</v>
      </c>
      <c r="P118" s="182" t="s">
        <v>3135</v>
      </c>
      <c r="Q118" s="182" t="s">
        <v>30</v>
      </c>
      <c r="R118" s="182">
        <v>2</v>
      </c>
      <c r="S118" s="182" t="s">
        <v>3137</v>
      </c>
      <c r="T118" s="182" t="s">
        <v>3136</v>
      </c>
      <c r="U118" s="183">
        <v>44630</v>
      </c>
      <c r="V118" s="190" t="s">
        <v>3142</v>
      </c>
      <c r="W118" s="180">
        <v>5135000</v>
      </c>
      <c r="X118" s="180" t="s">
        <v>3139</v>
      </c>
      <c r="Y118" s="180" t="s">
        <v>30</v>
      </c>
      <c r="Z118" s="180">
        <v>2</v>
      </c>
      <c r="AA118" s="180" t="s">
        <v>3141</v>
      </c>
      <c r="AB118" s="180" t="s">
        <v>3140</v>
      </c>
      <c r="AC118" s="181">
        <v>44630</v>
      </c>
      <c r="AD118" s="190" t="s">
        <v>3146</v>
      </c>
      <c r="AE118" s="188">
        <v>85000</v>
      </c>
      <c r="AF118" s="188" t="s">
        <v>3143</v>
      </c>
      <c r="AG118" s="188" t="s">
        <v>30</v>
      </c>
      <c r="AH118" s="188">
        <v>2</v>
      </c>
      <c r="AI118" s="188" t="s">
        <v>3145</v>
      </c>
      <c r="AJ118" s="188" t="s">
        <v>3144</v>
      </c>
      <c r="AK118" s="189">
        <v>44630</v>
      </c>
      <c r="AL118" s="190" t="s">
        <v>3148</v>
      </c>
      <c r="AM118" s="180">
        <v>85000</v>
      </c>
      <c r="AN118" s="180" t="s">
        <v>3143</v>
      </c>
      <c r="AO118" s="180" t="s">
        <v>30</v>
      </c>
      <c r="AP118" s="180">
        <v>2</v>
      </c>
      <c r="AQ118" s="180" t="s">
        <v>3147</v>
      </c>
      <c r="AR118" s="180" t="s">
        <v>3144</v>
      </c>
      <c r="AS118" s="181">
        <v>44630</v>
      </c>
      <c r="AT118" s="191" t="s">
        <v>9323</v>
      </c>
      <c r="AU118" s="188" t="e">
        <v>#N/A</v>
      </c>
      <c r="AV118" s="188" t="e">
        <v>#N/A</v>
      </c>
      <c r="AW118" s="188" t="e">
        <v>#N/A</v>
      </c>
      <c r="AX118" s="188" t="e">
        <v>#N/A</v>
      </c>
      <c r="AY118" s="188" t="e">
        <v>#N/A</v>
      </c>
      <c r="AZ118" s="188" t="e">
        <v>#N/A</v>
      </c>
      <c r="BA118" s="189" t="e">
        <v>#N/A</v>
      </c>
      <c r="BB118" s="190" t="s">
        <v>9324</v>
      </c>
      <c r="BC118" s="180" t="e">
        <v>#N/A</v>
      </c>
      <c r="BD118" s="180" t="e">
        <v>#N/A</v>
      </c>
      <c r="BE118" s="180" t="e">
        <v>#N/A</v>
      </c>
      <c r="BF118" s="180" t="e">
        <v>#N/A</v>
      </c>
      <c r="BG118" s="180" t="e">
        <v>#N/A</v>
      </c>
      <c r="BH118" s="180" t="e">
        <v>#N/A</v>
      </c>
      <c r="BI118" s="181" t="e">
        <v>#N/A</v>
      </c>
      <c r="BJ118" s="191" t="s">
        <v>3150</v>
      </c>
      <c r="BK118" s="191">
        <v>0</v>
      </c>
      <c r="BL118" s="191" t="s">
        <v>3111</v>
      </c>
      <c r="BM118" s="191" t="s">
        <v>30</v>
      </c>
      <c r="BN118" s="191">
        <v>2</v>
      </c>
      <c r="BO118" s="191" t="s">
        <v>3149</v>
      </c>
      <c r="BP118" s="188" t="s">
        <v>1636</v>
      </c>
      <c r="BQ118" s="192">
        <v>44630</v>
      </c>
      <c r="BR118" s="190" t="s">
        <v>9325</v>
      </c>
      <c r="BS118" s="184" t="e">
        <v>#N/A</v>
      </c>
      <c r="BT118" s="184" t="e">
        <v>#N/A</v>
      </c>
      <c r="BU118" s="184" t="e">
        <v>#N/A</v>
      </c>
      <c r="BV118" s="184" t="e">
        <v>#N/A</v>
      </c>
      <c r="BW118" s="184" t="e">
        <v>#N/A</v>
      </c>
      <c r="BX118" s="184" t="e">
        <v>#N/A</v>
      </c>
      <c r="BY118" s="181" t="e">
        <v>#N/A</v>
      </c>
      <c r="BZ118" s="191" t="s">
        <v>9326</v>
      </c>
      <c r="CA118" s="191" t="e">
        <v>#N/A</v>
      </c>
      <c r="CB118" s="191" t="e">
        <v>#N/A</v>
      </c>
      <c r="CC118" s="191" t="e">
        <v>#N/A</v>
      </c>
      <c r="CD118" s="191" t="e">
        <v>#N/A</v>
      </c>
      <c r="CE118" s="191" t="e">
        <v>#N/A</v>
      </c>
      <c r="CF118" s="191" t="e">
        <v>#N/A</v>
      </c>
      <c r="CG118" s="192" t="e">
        <v>#N/A</v>
      </c>
      <c r="CH118" s="190" t="s">
        <v>9327</v>
      </c>
      <c r="CI118" s="191" t="e">
        <v>#N/A</v>
      </c>
      <c r="CJ118" s="191" t="e">
        <v>#N/A</v>
      </c>
      <c r="CK118" s="191" t="e">
        <v>#N/A</v>
      </c>
      <c r="CL118" s="191" t="e">
        <v>#N/A</v>
      </c>
      <c r="CM118" s="191" t="e">
        <v>#N/A</v>
      </c>
      <c r="CN118" s="191" t="e">
        <v>#N/A</v>
      </c>
      <c r="CO118" s="193" t="e">
        <v>#N/A</v>
      </c>
      <c r="CP118" s="191" t="s">
        <v>9328</v>
      </c>
      <c r="CQ118" s="184" t="e">
        <v>#N/A</v>
      </c>
      <c r="CR118" s="184" t="e">
        <v>#N/A</v>
      </c>
      <c r="CS118" s="184" t="e">
        <v>#N/A</v>
      </c>
      <c r="CT118" s="184" t="e">
        <v>#N/A</v>
      </c>
      <c r="CU118" s="184" t="e">
        <v>#N/A</v>
      </c>
      <c r="CV118" s="184" t="e">
        <v>#N/A</v>
      </c>
      <c r="CW118" s="181" t="e">
        <v>#N/A</v>
      </c>
      <c r="CX118" s="191" t="s">
        <v>3152</v>
      </c>
      <c r="CY118" s="188">
        <v>0</v>
      </c>
      <c r="CZ118" s="188" t="s">
        <v>3139</v>
      </c>
      <c r="DA118" s="188" t="s">
        <v>30</v>
      </c>
      <c r="DB118" s="188">
        <v>2</v>
      </c>
      <c r="DC118" s="188" t="s">
        <v>3151</v>
      </c>
      <c r="DD118" s="188" t="s">
        <v>3140</v>
      </c>
      <c r="DE118" s="194">
        <v>44630</v>
      </c>
      <c r="DF118" s="190" t="s">
        <v>3153</v>
      </c>
      <c r="DG118" s="180">
        <v>5049000</v>
      </c>
      <c r="DH118" s="184" t="s">
        <v>3139</v>
      </c>
      <c r="DI118" s="184" t="s">
        <v>30</v>
      </c>
      <c r="DJ118" s="184">
        <v>2</v>
      </c>
      <c r="DK118" s="184" t="s">
        <v>3151</v>
      </c>
      <c r="DL118" s="184" t="s">
        <v>3140</v>
      </c>
      <c r="DM118" s="181">
        <v>44630</v>
      </c>
      <c r="DN118" s="191" t="s">
        <v>3154</v>
      </c>
      <c r="DO118" s="188">
        <v>85000</v>
      </c>
      <c r="DP118" s="191" t="s">
        <v>3139</v>
      </c>
      <c r="DQ118" s="191" t="s">
        <v>30</v>
      </c>
      <c r="DR118" s="191">
        <v>2</v>
      </c>
      <c r="DS118" s="191" t="s">
        <v>3151</v>
      </c>
      <c r="DT118" s="191" t="s">
        <v>3140</v>
      </c>
      <c r="DU118" s="192">
        <v>44630</v>
      </c>
      <c r="DV118" s="190" t="s">
        <v>3155</v>
      </c>
      <c r="DW118" s="180">
        <v>0</v>
      </c>
      <c r="DX118" s="184" t="s">
        <v>3139</v>
      </c>
      <c r="DY118" s="184" t="s">
        <v>30</v>
      </c>
      <c r="DZ118" s="184">
        <v>2</v>
      </c>
      <c r="EA118" s="184" t="s">
        <v>3151</v>
      </c>
      <c r="EB118" s="184" t="s">
        <v>3140</v>
      </c>
      <c r="EC118" s="181">
        <v>44630</v>
      </c>
      <c r="ED118" s="191" t="s">
        <v>3156</v>
      </c>
      <c r="EE118" s="188">
        <v>0</v>
      </c>
      <c r="EF118" s="191" t="s">
        <v>3139</v>
      </c>
      <c r="EG118" s="191" t="s">
        <v>30</v>
      </c>
      <c r="EH118" s="191">
        <v>2</v>
      </c>
      <c r="EI118" s="191" t="s">
        <v>3151</v>
      </c>
      <c r="EJ118" s="191" t="s">
        <v>3140</v>
      </c>
      <c r="EK118" s="192">
        <v>44630</v>
      </c>
      <c r="EL118" s="190" t="s">
        <v>3157</v>
      </c>
      <c r="EM118" s="180">
        <v>0</v>
      </c>
      <c r="EN118" s="184" t="s">
        <v>3139</v>
      </c>
      <c r="EO118" s="184" t="s">
        <v>30</v>
      </c>
      <c r="EP118" s="184">
        <v>2</v>
      </c>
      <c r="EQ118" s="184" t="s">
        <v>3151</v>
      </c>
      <c r="ER118" s="184" t="s">
        <v>3140</v>
      </c>
      <c r="ES118" s="181">
        <v>44630</v>
      </c>
      <c r="ET118" s="191" t="s">
        <v>3158</v>
      </c>
      <c r="EU118" s="191">
        <v>0</v>
      </c>
      <c r="EV118" s="191" t="s">
        <v>3111</v>
      </c>
      <c r="EW118" s="191" t="s">
        <v>30</v>
      </c>
      <c r="EX118" s="191">
        <v>2</v>
      </c>
      <c r="EY118" s="191" t="s">
        <v>3112</v>
      </c>
      <c r="EZ118" s="191" t="s">
        <v>1636</v>
      </c>
      <c r="FA118" s="192">
        <v>44630</v>
      </c>
      <c r="FB118" s="190" t="s">
        <v>3159</v>
      </c>
      <c r="FC118" s="184">
        <v>2</v>
      </c>
      <c r="FD118" s="184" t="s">
        <v>3139</v>
      </c>
      <c r="FE118" s="184" t="s">
        <v>30</v>
      </c>
      <c r="FF118" s="184">
        <v>2</v>
      </c>
      <c r="FG118" s="184" t="s">
        <v>3123</v>
      </c>
      <c r="FH118" s="184" t="s">
        <v>3140</v>
      </c>
      <c r="FI118" s="181">
        <v>44630</v>
      </c>
      <c r="FJ118" s="190" t="s">
        <v>9329</v>
      </c>
      <c r="FK118" s="191" t="e">
        <v>#N/A</v>
      </c>
      <c r="FL118" s="191" t="e">
        <v>#N/A</v>
      </c>
      <c r="FM118" s="191" t="e">
        <v>#N/A</v>
      </c>
      <c r="FN118" s="191" t="e">
        <v>#N/A</v>
      </c>
      <c r="FO118" s="191" t="e">
        <v>#N/A</v>
      </c>
      <c r="FP118" s="188" t="e">
        <v>#N/A</v>
      </c>
      <c r="FQ118" s="189" t="e">
        <v>#N/A</v>
      </c>
      <c r="FR118" s="190" t="s">
        <v>9330</v>
      </c>
      <c r="FS118" s="184" t="e">
        <v>#N/A</v>
      </c>
      <c r="FT118" s="184" t="e">
        <v>#N/A</v>
      </c>
      <c r="FU118" s="184" t="e">
        <v>#N/A</v>
      </c>
      <c r="FV118" s="184" t="e">
        <v>#N/A</v>
      </c>
      <c r="FW118" s="184" t="e">
        <v>#N/A</v>
      </c>
      <c r="FX118" s="184" t="e">
        <v>#N/A</v>
      </c>
      <c r="FY118" s="181" t="e">
        <v>#N/A</v>
      </c>
      <c r="FZ118" s="191" t="s">
        <v>4794</v>
      </c>
      <c r="GA118" s="191">
        <v>0</v>
      </c>
      <c r="GB118" s="191" t="s">
        <v>3966</v>
      </c>
      <c r="GC118" s="191" t="s">
        <v>30</v>
      </c>
      <c r="GD118" s="191">
        <v>2</v>
      </c>
      <c r="GE118" s="191" t="s">
        <v>14</v>
      </c>
      <c r="GF118" s="191" t="s">
        <v>14</v>
      </c>
      <c r="GG118" s="192">
        <v>44693</v>
      </c>
      <c r="GH118" s="190" t="s">
        <v>4800</v>
      </c>
      <c r="GI118" s="184">
        <v>0</v>
      </c>
      <c r="GJ118" s="184" t="s">
        <v>3966</v>
      </c>
      <c r="GK118" s="184" t="s">
        <v>30</v>
      </c>
      <c r="GL118" s="184">
        <v>2</v>
      </c>
      <c r="GM118" s="184" t="s">
        <v>14</v>
      </c>
      <c r="GN118" s="184" t="s">
        <v>14</v>
      </c>
      <c r="GO118" s="181">
        <v>44693</v>
      </c>
      <c r="GP118" s="191" t="s">
        <v>4795</v>
      </c>
      <c r="GQ118" s="191">
        <v>0</v>
      </c>
      <c r="GR118" s="191" t="s">
        <v>3966</v>
      </c>
      <c r="GS118" s="191" t="s">
        <v>30</v>
      </c>
      <c r="GT118" s="191">
        <v>2</v>
      </c>
      <c r="GU118" s="191" t="s">
        <v>14</v>
      </c>
      <c r="GV118" s="191" t="s">
        <v>14</v>
      </c>
      <c r="GW118" s="192">
        <v>44693</v>
      </c>
      <c r="GX118" s="190" t="s">
        <v>4801</v>
      </c>
      <c r="GY118" s="184">
        <v>0</v>
      </c>
      <c r="GZ118" s="184" t="s">
        <v>3966</v>
      </c>
      <c r="HA118" s="184" t="s">
        <v>30</v>
      </c>
      <c r="HB118" s="184">
        <v>2</v>
      </c>
      <c r="HC118" s="184" t="s">
        <v>14</v>
      </c>
      <c r="HD118" s="184" t="s">
        <v>14</v>
      </c>
      <c r="HE118" s="181">
        <v>44693</v>
      </c>
      <c r="HF118" s="191" t="s">
        <v>4793</v>
      </c>
      <c r="HG118" s="191">
        <v>0</v>
      </c>
      <c r="HH118" s="191" t="s">
        <v>3966</v>
      </c>
      <c r="HI118" s="191" t="s">
        <v>30</v>
      </c>
      <c r="HJ118" s="191">
        <v>2</v>
      </c>
      <c r="HK118" s="191" t="s">
        <v>14</v>
      </c>
      <c r="HL118" s="191" t="s">
        <v>14</v>
      </c>
      <c r="HM118" s="192">
        <v>44693</v>
      </c>
      <c r="HN118" s="190" t="s">
        <v>4799</v>
      </c>
      <c r="HO118" s="184">
        <v>0</v>
      </c>
      <c r="HP118" s="184" t="s">
        <v>3966</v>
      </c>
      <c r="HQ118" s="184" t="s">
        <v>30</v>
      </c>
      <c r="HR118" s="184">
        <v>2</v>
      </c>
      <c r="HS118" s="184" t="s">
        <v>14</v>
      </c>
      <c r="HT118" s="184" t="s">
        <v>14</v>
      </c>
      <c r="HU118" s="181">
        <v>44693</v>
      </c>
      <c r="HV118" s="191" t="s">
        <v>4796</v>
      </c>
      <c r="HW118" s="191">
        <v>0</v>
      </c>
      <c r="HX118" s="191" t="s">
        <v>3966</v>
      </c>
      <c r="HY118" s="191" t="s">
        <v>30</v>
      </c>
      <c r="HZ118" s="191">
        <v>2</v>
      </c>
      <c r="IA118" s="191" t="s">
        <v>14</v>
      </c>
      <c r="IB118" s="191" t="s">
        <v>14</v>
      </c>
      <c r="IC118" s="192">
        <v>44693</v>
      </c>
      <c r="ID118" s="190" t="s">
        <v>4798</v>
      </c>
      <c r="IE118" s="184">
        <v>0</v>
      </c>
      <c r="IF118" s="184" t="s">
        <v>3966</v>
      </c>
      <c r="IG118" s="184" t="s">
        <v>30</v>
      </c>
      <c r="IH118" s="184">
        <v>2</v>
      </c>
      <c r="II118" s="184" t="s">
        <v>14</v>
      </c>
      <c r="IJ118" s="184" t="s">
        <v>14</v>
      </c>
      <c r="IK118" s="181">
        <v>44693</v>
      </c>
      <c r="IL118" s="191" t="s">
        <v>4797</v>
      </c>
      <c r="IM118" s="191">
        <v>0</v>
      </c>
      <c r="IN118" s="191" t="s">
        <v>3966</v>
      </c>
      <c r="IO118" s="191" t="s">
        <v>30</v>
      </c>
      <c r="IP118" s="191">
        <v>2</v>
      </c>
      <c r="IQ118" s="191" t="s">
        <v>14</v>
      </c>
      <c r="IR118" s="191" t="s">
        <v>14</v>
      </c>
      <c r="IS118" s="192">
        <v>44693</v>
      </c>
    </row>
    <row r="119" spans="1:253" s="285" customFormat="1" ht="13" customHeight="1" x14ac:dyDescent="0.25">
      <c r="A119" s="285" t="s">
        <v>539</v>
      </c>
      <c r="B119" s="285" t="s">
        <v>8646</v>
      </c>
      <c r="C119" s="285" t="s">
        <v>540</v>
      </c>
      <c r="D119" s="285" t="s">
        <v>541</v>
      </c>
      <c r="E119" s="285" t="s">
        <v>8284</v>
      </c>
      <c r="F119" s="285" t="s">
        <v>3499</v>
      </c>
      <c r="G119" s="179">
        <v>12952000</v>
      </c>
      <c r="H119" s="180" t="s">
        <v>3496</v>
      </c>
      <c r="I119" s="180" t="s">
        <v>61</v>
      </c>
      <c r="J119" s="180">
        <v>1</v>
      </c>
      <c r="K119" s="180" t="s">
        <v>3498</v>
      </c>
      <c r="L119" s="180" t="s">
        <v>3497</v>
      </c>
      <c r="M119" s="181">
        <v>44650</v>
      </c>
      <c r="N119" s="190" t="s">
        <v>3503</v>
      </c>
      <c r="O119" s="182">
        <v>20524</v>
      </c>
      <c r="P119" s="182" t="s">
        <v>3500</v>
      </c>
      <c r="Q119" s="182" t="s">
        <v>30</v>
      </c>
      <c r="R119" s="182">
        <v>2</v>
      </c>
      <c r="S119" s="182" t="s">
        <v>3502</v>
      </c>
      <c r="T119" s="182" t="s">
        <v>3501</v>
      </c>
      <c r="U119" s="183">
        <v>44650</v>
      </c>
      <c r="V119" s="190" t="s">
        <v>3505</v>
      </c>
      <c r="W119" s="180">
        <v>2369000</v>
      </c>
      <c r="X119" s="180" t="s">
        <v>3500</v>
      </c>
      <c r="Y119" s="180" t="s">
        <v>30</v>
      </c>
      <c r="Z119" s="180">
        <v>2</v>
      </c>
      <c r="AA119" s="180" t="s">
        <v>3504</v>
      </c>
      <c r="AB119" s="180" t="s">
        <v>3501</v>
      </c>
      <c r="AC119" s="181">
        <v>44650</v>
      </c>
      <c r="AD119" s="190" t="s">
        <v>5937</v>
      </c>
      <c r="AE119" s="188">
        <v>127000</v>
      </c>
      <c r="AF119" s="188" t="s">
        <v>3510</v>
      </c>
      <c r="AG119" s="188" t="s">
        <v>30</v>
      </c>
      <c r="AH119" s="188">
        <v>2</v>
      </c>
      <c r="AI119" s="188" t="s">
        <v>5936</v>
      </c>
      <c r="AJ119" s="188" t="s">
        <v>3511</v>
      </c>
      <c r="AK119" s="189">
        <v>44713</v>
      </c>
      <c r="AL119" s="190" t="s">
        <v>5938</v>
      </c>
      <c r="AM119" s="180">
        <v>127000</v>
      </c>
      <c r="AN119" s="180" t="s">
        <v>3510</v>
      </c>
      <c r="AO119" s="180" t="s">
        <v>30</v>
      </c>
      <c r="AP119" s="180">
        <v>2</v>
      </c>
      <c r="AQ119" s="180" t="s">
        <v>5936</v>
      </c>
      <c r="AR119" s="180" t="s">
        <v>3511</v>
      </c>
      <c r="AS119" s="181">
        <v>44713</v>
      </c>
      <c r="AT119" s="191" t="s">
        <v>552</v>
      </c>
      <c r="AU119" s="188" t="s">
        <v>14</v>
      </c>
      <c r="AV119" s="188" t="s">
        <v>547</v>
      </c>
      <c r="AW119" s="188" t="s">
        <v>30</v>
      </c>
      <c r="AX119" s="188">
        <v>2</v>
      </c>
      <c r="AY119" s="188" t="s">
        <v>551</v>
      </c>
      <c r="AZ119" s="188" t="s">
        <v>548</v>
      </c>
      <c r="BA119" s="189">
        <v>43511</v>
      </c>
      <c r="BB119" s="190" t="s">
        <v>550</v>
      </c>
      <c r="BC119" s="180" t="s">
        <v>14</v>
      </c>
      <c r="BD119" s="180" t="s">
        <v>547</v>
      </c>
      <c r="BE119" s="180" t="s">
        <v>30</v>
      </c>
      <c r="BF119" s="180">
        <v>2</v>
      </c>
      <c r="BG119" s="180" t="s">
        <v>549</v>
      </c>
      <c r="BH119" s="180" t="s">
        <v>548</v>
      </c>
      <c r="BI119" s="181">
        <v>43511</v>
      </c>
      <c r="BJ119" s="191" t="s">
        <v>1665</v>
      </c>
      <c r="BK119" s="191" t="s">
        <v>14</v>
      </c>
      <c r="BL119" s="191" t="s">
        <v>14</v>
      </c>
      <c r="BM119" s="191" t="s">
        <v>14</v>
      </c>
      <c r="BN119" s="191" t="s">
        <v>14</v>
      </c>
      <c r="BO119" s="191" t="s">
        <v>1663</v>
      </c>
      <c r="BP119" s="188" t="s">
        <v>14</v>
      </c>
      <c r="BQ119" s="192">
        <v>44134</v>
      </c>
      <c r="BR119" s="190" t="s">
        <v>543</v>
      </c>
      <c r="BS119" s="184">
        <v>0</v>
      </c>
      <c r="BT119" s="184">
        <v>0</v>
      </c>
      <c r="BU119" s="184" t="s">
        <v>30</v>
      </c>
      <c r="BV119" s="184">
        <v>2</v>
      </c>
      <c r="BW119" s="184" t="s">
        <v>542</v>
      </c>
      <c r="BX119" s="184">
        <v>0</v>
      </c>
      <c r="BY119" s="181">
        <v>43511</v>
      </c>
      <c r="BZ119" s="191" t="s">
        <v>544</v>
      </c>
      <c r="CA119" s="191">
        <v>0</v>
      </c>
      <c r="CB119" s="191">
        <v>0</v>
      </c>
      <c r="CC119" s="191" t="s">
        <v>30</v>
      </c>
      <c r="CD119" s="191">
        <v>2</v>
      </c>
      <c r="CE119" s="191" t="s">
        <v>542</v>
      </c>
      <c r="CF119" s="191">
        <v>0</v>
      </c>
      <c r="CG119" s="192">
        <v>43511</v>
      </c>
      <c r="CH119" s="190" t="s">
        <v>9331</v>
      </c>
      <c r="CI119" s="191" t="e">
        <v>#N/A</v>
      </c>
      <c r="CJ119" s="191" t="e">
        <v>#N/A</v>
      </c>
      <c r="CK119" s="191" t="e">
        <v>#N/A</v>
      </c>
      <c r="CL119" s="191" t="e">
        <v>#N/A</v>
      </c>
      <c r="CM119" s="191" t="e">
        <v>#N/A</v>
      </c>
      <c r="CN119" s="191" t="e">
        <v>#N/A</v>
      </c>
      <c r="CO119" s="193" t="e">
        <v>#N/A</v>
      </c>
      <c r="CP119" s="191" t="s">
        <v>546</v>
      </c>
      <c r="CQ119" s="184">
        <v>0</v>
      </c>
      <c r="CR119" s="184">
        <v>0</v>
      </c>
      <c r="CS119" s="184" t="s">
        <v>30</v>
      </c>
      <c r="CT119" s="184">
        <v>2</v>
      </c>
      <c r="CU119" s="184" t="s">
        <v>545</v>
      </c>
      <c r="CV119" s="184">
        <v>0</v>
      </c>
      <c r="CW119" s="181">
        <v>43511</v>
      </c>
      <c r="CX119" s="191" t="s">
        <v>5939</v>
      </c>
      <c r="CY119" s="188">
        <v>127000</v>
      </c>
      <c r="CZ119" s="188" t="s">
        <v>3510</v>
      </c>
      <c r="DA119" s="188" t="s">
        <v>30</v>
      </c>
      <c r="DB119" s="188">
        <v>2</v>
      </c>
      <c r="DC119" s="188">
        <v>0</v>
      </c>
      <c r="DD119" s="188" t="s">
        <v>3511</v>
      </c>
      <c r="DE119" s="194">
        <v>44713</v>
      </c>
      <c r="DF119" s="190" t="s">
        <v>3509</v>
      </c>
      <c r="DG119" s="180">
        <v>2242000</v>
      </c>
      <c r="DH119" s="184" t="s">
        <v>3506</v>
      </c>
      <c r="DI119" s="184" t="s">
        <v>30</v>
      </c>
      <c r="DJ119" s="184">
        <v>2</v>
      </c>
      <c r="DK119" s="184" t="s">
        <v>3508</v>
      </c>
      <c r="DL119" s="184" t="s">
        <v>3507</v>
      </c>
      <c r="DM119" s="181">
        <v>44650</v>
      </c>
      <c r="DN119" s="191" t="s">
        <v>3512</v>
      </c>
      <c r="DO119" s="188">
        <v>0</v>
      </c>
      <c r="DP119" s="191" t="s">
        <v>3510</v>
      </c>
      <c r="DQ119" s="191" t="s">
        <v>30</v>
      </c>
      <c r="DR119" s="191">
        <v>2</v>
      </c>
      <c r="DS119" s="191" t="s">
        <v>3508</v>
      </c>
      <c r="DT119" s="191" t="s">
        <v>3511</v>
      </c>
      <c r="DU119" s="192">
        <v>44650</v>
      </c>
      <c r="DV119" s="190" t="s">
        <v>5940</v>
      </c>
      <c r="DW119" s="180">
        <v>127000</v>
      </c>
      <c r="DX119" s="184" t="s">
        <v>3510</v>
      </c>
      <c r="DY119" s="184" t="s">
        <v>30</v>
      </c>
      <c r="DZ119" s="184">
        <v>2</v>
      </c>
      <c r="EA119" s="184">
        <v>0</v>
      </c>
      <c r="EB119" s="184" t="s">
        <v>3511</v>
      </c>
      <c r="EC119" s="181">
        <v>44713</v>
      </c>
      <c r="ED119" s="191" t="s">
        <v>3513</v>
      </c>
      <c r="EE119" s="188">
        <v>0</v>
      </c>
      <c r="EF119" s="191" t="s">
        <v>14</v>
      </c>
      <c r="EG119" s="191" t="s">
        <v>19</v>
      </c>
      <c r="EH119" s="191">
        <v>3</v>
      </c>
      <c r="EI119" s="191" t="s">
        <v>3508</v>
      </c>
      <c r="EJ119" s="191" t="s">
        <v>14</v>
      </c>
      <c r="EK119" s="192">
        <v>44650</v>
      </c>
      <c r="EL119" s="190" t="s">
        <v>3514</v>
      </c>
      <c r="EM119" s="180">
        <v>0</v>
      </c>
      <c r="EN119" s="184" t="s">
        <v>14</v>
      </c>
      <c r="EO119" s="184" t="s">
        <v>19</v>
      </c>
      <c r="EP119" s="184">
        <v>3</v>
      </c>
      <c r="EQ119" s="184" t="s">
        <v>3508</v>
      </c>
      <c r="ER119" s="184" t="s">
        <v>14</v>
      </c>
      <c r="ES119" s="181">
        <v>44650</v>
      </c>
      <c r="ET119" s="191" t="s">
        <v>1664</v>
      </c>
      <c r="EU119" s="191" t="s">
        <v>14</v>
      </c>
      <c r="EV119" s="191" t="s">
        <v>14</v>
      </c>
      <c r="EW119" s="191" t="s">
        <v>14</v>
      </c>
      <c r="EX119" s="191" t="s">
        <v>14</v>
      </c>
      <c r="EY119" s="191" t="s">
        <v>1663</v>
      </c>
      <c r="EZ119" s="191" t="s">
        <v>14</v>
      </c>
      <c r="FA119" s="192">
        <v>44134</v>
      </c>
      <c r="FB119" s="190" t="s">
        <v>3516</v>
      </c>
      <c r="FC119" s="184">
        <v>2</v>
      </c>
      <c r="FD119" s="184" t="s">
        <v>14</v>
      </c>
      <c r="FE119" s="184" t="s">
        <v>30</v>
      </c>
      <c r="FF119" s="184">
        <v>2</v>
      </c>
      <c r="FG119" s="184" t="s">
        <v>3515</v>
      </c>
      <c r="FH119" s="184" t="s">
        <v>14</v>
      </c>
      <c r="FI119" s="181">
        <v>44650</v>
      </c>
      <c r="FJ119" s="190" t="s">
        <v>554</v>
      </c>
      <c r="FK119" s="191">
        <v>0</v>
      </c>
      <c r="FL119" s="191">
        <v>0</v>
      </c>
      <c r="FM119" s="191" t="s">
        <v>30</v>
      </c>
      <c r="FN119" s="191">
        <v>2</v>
      </c>
      <c r="FO119" s="191" t="s">
        <v>553</v>
      </c>
      <c r="FP119" s="188">
        <v>0</v>
      </c>
      <c r="FQ119" s="189">
        <v>43511</v>
      </c>
      <c r="FR119" s="190" t="s">
        <v>555</v>
      </c>
      <c r="FS119" s="184">
        <v>0</v>
      </c>
      <c r="FT119" s="184">
        <v>0</v>
      </c>
      <c r="FU119" s="184" t="s">
        <v>30</v>
      </c>
      <c r="FV119" s="184">
        <v>2</v>
      </c>
      <c r="FW119" s="184">
        <v>0</v>
      </c>
      <c r="FX119" s="184">
        <v>0</v>
      </c>
      <c r="FY119" s="181">
        <v>43511</v>
      </c>
      <c r="FZ119" s="191" t="s">
        <v>4526</v>
      </c>
      <c r="GA119" s="191">
        <v>1</v>
      </c>
      <c r="GB119" s="191" t="s">
        <v>3966</v>
      </c>
      <c r="GC119" s="191" t="s">
        <v>30</v>
      </c>
      <c r="GD119" s="191">
        <v>2</v>
      </c>
      <c r="GE119" s="191" t="s">
        <v>14</v>
      </c>
      <c r="GF119" s="191" t="s">
        <v>14</v>
      </c>
      <c r="GG119" s="192">
        <v>44691</v>
      </c>
      <c r="GH119" s="190" t="s">
        <v>4532</v>
      </c>
      <c r="GI119" s="184">
        <v>0</v>
      </c>
      <c r="GJ119" s="184" t="s">
        <v>3966</v>
      </c>
      <c r="GK119" s="184" t="s">
        <v>30</v>
      </c>
      <c r="GL119" s="184">
        <v>2</v>
      </c>
      <c r="GM119" s="184" t="s">
        <v>14</v>
      </c>
      <c r="GN119" s="184" t="s">
        <v>14</v>
      </c>
      <c r="GO119" s="181">
        <v>44691</v>
      </c>
      <c r="GP119" s="191" t="s">
        <v>4527</v>
      </c>
      <c r="GQ119" s="191">
        <v>1</v>
      </c>
      <c r="GR119" s="191" t="s">
        <v>3966</v>
      </c>
      <c r="GS119" s="191" t="s">
        <v>30</v>
      </c>
      <c r="GT119" s="191">
        <v>2</v>
      </c>
      <c r="GU119" s="191" t="s">
        <v>14</v>
      </c>
      <c r="GV119" s="191" t="s">
        <v>14</v>
      </c>
      <c r="GW119" s="192">
        <v>44691</v>
      </c>
      <c r="GX119" s="190" t="s">
        <v>4533</v>
      </c>
      <c r="GY119" s="184">
        <v>0</v>
      </c>
      <c r="GZ119" s="184" t="s">
        <v>3966</v>
      </c>
      <c r="HA119" s="184" t="s">
        <v>30</v>
      </c>
      <c r="HB119" s="184">
        <v>2</v>
      </c>
      <c r="HC119" s="184" t="s">
        <v>14</v>
      </c>
      <c r="HD119" s="184" t="s">
        <v>14</v>
      </c>
      <c r="HE119" s="181">
        <v>44691</v>
      </c>
      <c r="HF119" s="191" t="s">
        <v>4525</v>
      </c>
      <c r="HG119" s="191">
        <v>0</v>
      </c>
      <c r="HH119" s="191" t="s">
        <v>3966</v>
      </c>
      <c r="HI119" s="191" t="s">
        <v>30</v>
      </c>
      <c r="HJ119" s="191">
        <v>2</v>
      </c>
      <c r="HK119" s="191" t="s">
        <v>14</v>
      </c>
      <c r="HL119" s="191" t="s">
        <v>14</v>
      </c>
      <c r="HM119" s="192">
        <v>44691</v>
      </c>
      <c r="HN119" s="190" t="s">
        <v>4531</v>
      </c>
      <c r="HO119" s="184">
        <v>0</v>
      </c>
      <c r="HP119" s="184" t="s">
        <v>3966</v>
      </c>
      <c r="HQ119" s="184" t="s">
        <v>30</v>
      </c>
      <c r="HR119" s="184">
        <v>2</v>
      </c>
      <c r="HS119" s="184" t="s">
        <v>14</v>
      </c>
      <c r="HT119" s="184" t="s">
        <v>14</v>
      </c>
      <c r="HU119" s="181">
        <v>44691</v>
      </c>
      <c r="HV119" s="191" t="s">
        <v>4528</v>
      </c>
      <c r="HW119" s="191">
        <v>0</v>
      </c>
      <c r="HX119" s="191" t="s">
        <v>3966</v>
      </c>
      <c r="HY119" s="191" t="s">
        <v>30</v>
      </c>
      <c r="HZ119" s="191">
        <v>2</v>
      </c>
      <c r="IA119" s="191" t="s">
        <v>14</v>
      </c>
      <c r="IB119" s="191" t="s">
        <v>14</v>
      </c>
      <c r="IC119" s="192">
        <v>44691</v>
      </c>
      <c r="ID119" s="190" t="s">
        <v>4530</v>
      </c>
      <c r="IE119" s="184">
        <v>0</v>
      </c>
      <c r="IF119" s="184" t="s">
        <v>3966</v>
      </c>
      <c r="IG119" s="184" t="s">
        <v>30</v>
      </c>
      <c r="IH119" s="184">
        <v>2</v>
      </c>
      <c r="II119" s="184" t="s">
        <v>14</v>
      </c>
      <c r="IJ119" s="184" t="s">
        <v>14</v>
      </c>
      <c r="IK119" s="181">
        <v>44691</v>
      </c>
      <c r="IL119" s="191" t="s">
        <v>4529</v>
      </c>
      <c r="IM119" s="191">
        <v>2</v>
      </c>
      <c r="IN119" s="191" t="s">
        <v>3966</v>
      </c>
      <c r="IO119" s="191" t="s">
        <v>30</v>
      </c>
      <c r="IP119" s="191">
        <v>2</v>
      </c>
      <c r="IQ119" s="191" t="s">
        <v>14</v>
      </c>
      <c r="IR119" s="191" t="s">
        <v>14</v>
      </c>
      <c r="IS119" s="192">
        <v>44691</v>
      </c>
    </row>
    <row r="120" spans="1:253" s="285" customFormat="1" ht="13" customHeight="1" x14ac:dyDescent="0.25">
      <c r="A120" s="285" t="s">
        <v>556</v>
      </c>
      <c r="B120" s="285" t="s">
        <v>8639</v>
      </c>
      <c r="C120" s="285" t="s">
        <v>557</v>
      </c>
      <c r="D120" s="285" t="s">
        <v>558</v>
      </c>
      <c r="E120" s="285" t="s">
        <v>8287</v>
      </c>
      <c r="F120" s="285" t="s">
        <v>4224</v>
      </c>
      <c r="G120" s="179">
        <v>48000000</v>
      </c>
      <c r="H120" s="180" t="s">
        <v>2570</v>
      </c>
      <c r="I120" s="180" t="s">
        <v>61</v>
      </c>
      <c r="J120" s="180">
        <v>1</v>
      </c>
      <c r="K120" s="180" t="s">
        <v>4223</v>
      </c>
      <c r="L120" s="180" t="s">
        <v>2571</v>
      </c>
      <c r="M120" s="181">
        <v>44680</v>
      </c>
      <c r="N120" s="195" t="s">
        <v>2157</v>
      </c>
      <c r="O120" s="182">
        <v>1840687</v>
      </c>
      <c r="P120" s="182" t="s">
        <v>2154</v>
      </c>
      <c r="Q120" s="182" t="s">
        <v>30</v>
      </c>
      <c r="R120" s="182">
        <v>2</v>
      </c>
      <c r="S120" s="182" t="s">
        <v>2156</v>
      </c>
      <c r="T120" s="182" t="s">
        <v>2155</v>
      </c>
      <c r="U120" s="183">
        <v>44375</v>
      </c>
      <c r="V120" s="195" t="s">
        <v>2573</v>
      </c>
      <c r="W120" s="180">
        <v>48000000</v>
      </c>
      <c r="X120" s="180" t="s">
        <v>2570</v>
      </c>
      <c r="Y120" s="180" t="s">
        <v>61</v>
      </c>
      <c r="Z120" s="180">
        <v>1</v>
      </c>
      <c r="AA120" s="180" t="s">
        <v>2572</v>
      </c>
      <c r="AB120" s="180" t="s">
        <v>2571</v>
      </c>
      <c r="AC120" s="181">
        <v>44557</v>
      </c>
      <c r="AD120" s="195" t="s">
        <v>2575</v>
      </c>
      <c r="AE120" s="188">
        <v>30100000</v>
      </c>
      <c r="AF120" s="188" t="s">
        <v>2570</v>
      </c>
      <c r="AG120" s="188" t="s">
        <v>61</v>
      </c>
      <c r="AH120" s="188">
        <v>1</v>
      </c>
      <c r="AI120" s="188" t="s">
        <v>2574</v>
      </c>
      <c r="AJ120" s="188" t="s">
        <v>2571</v>
      </c>
      <c r="AK120" s="189">
        <v>44557</v>
      </c>
      <c r="AL120" s="195" t="s">
        <v>6540</v>
      </c>
      <c r="AM120" s="180">
        <v>4885000</v>
      </c>
      <c r="AN120" s="180" t="s">
        <v>6537</v>
      </c>
      <c r="AO120" s="180" t="s">
        <v>61</v>
      </c>
      <c r="AP120" s="180">
        <v>1</v>
      </c>
      <c r="AQ120" s="180" t="s">
        <v>6539</v>
      </c>
      <c r="AR120" s="180" t="s">
        <v>6538</v>
      </c>
      <c r="AS120" s="181">
        <v>44738</v>
      </c>
      <c r="AT120" s="196" t="s">
        <v>1336</v>
      </c>
      <c r="AU120" s="188" t="s">
        <v>14</v>
      </c>
      <c r="AV120" s="188" t="s">
        <v>14</v>
      </c>
      <c r="AW120" s="188" t="s">
        <v>14</v>
      </c>
      <c r="AX120" s="188" t="s">
        <v>14</v>
      </c>
      <c r="AY120" s="188" t="s">
        <v>1069</v>
      </c>
      <c r="AZ120" s="188" t="s">
        <v>14</v>
      </c>
      <c r="BA120" s="189">
        <v>43868</v>
      </c>
      <c r="BB120" s="195" t="s">
        <v>1335</v>
      </c>
      <c r="BC120" s="180" t="s">
        <v>14</v>
      </c>
      <c r="BD120" s="180" t="s">
        <v>14</v>
      </c>
      <c r="BE120" s="180" t="s">
        <v>14</v>
      </c>
      <c r="BF120" s="180" t="s">
        <v>14</v>
      </c>
      <c r="BG120" s="180" t="s">
        <v>1069</v>
      </c>
      <c r="BH120" s="180" t="s">
        <v>14</v>
      </c>
      <c r="BI120" s="181">
        <v>43868</v>
      </c>
      <c r="BJ120" s="196" t="s">
        <v>6543</v>
      </c>
      <c r="BK120" s="196">
        <v>1053</v>
      </c>
      <c r="BL120" s="196" t="s">
        <v>6541</v>
      </c>
      <c r="BM120" s="196" t="s">
        <v>30</v>
      </c>
      <c r="BN120" s="196">
        <v>2</v>
      </c>
      <c r="BO120" s="196" t="s">
        <v>6542</v>
      </c>
      <c r="BP120" s="188" t="s">
        <v>1995</v>
      </c>
      <c r="BQ120" s="197">
        <v>44738</v>
      </c>
      <c r="BR120" s="195" t="s">
        <v>1332</v>
      </c>
      <c r="BS120" s="198" t="s">
        <v>14</v>
      </c>
      <c r="BT120" s="198" t="s">
        <v>14</v>
      </c>
      <c r="BU120" s="198" t="s">
        <v>14</v>
      </c>
      <c r="BV120" s="198" t="s">
        <v>14</v>
      </c>
      <c r="BW120" s="198" t="s">
        <v>1069</v>
      </c>
      <c r="BX120" s="198" t="s">
        <v>14</v>
      </c>
      <c r="BY120" s="181">
        <v>43868</v>
      </c>
      <c r="BZ120" s="196" t="s">
        <v>1333</v>
      </c>
      <c r="CA120" s="196" t="s">
        <v>14</v>
      </c>
      <c r="CB120" s="196" t="s">
        <v>14</v>
      </c>
      <c r="CC120" s="196" t="s">
        <v>14</v>
      </c>
      <c r="CD120" s="196" t="s">
        <v>14</v>
      </c>
      <c r="CE120" s="196" t="s">
        <v>1069</v>
      </c>
      <c r="CF120" s="196" t="s">
        <v>14</v>
      </c>
      <c r="CG120" s="197">
        <v>43868</v>
      </c>
      <c r="CH120" s="195" t="s">
        <v>9332</v>
      </c>
      <c r="CI120" s="196" t="e">
        <v>#N/A</v>
      </c>
      <c r="CJ120" s="196" t="e">
        <v>#N/A</v>
      </c>
      <c r="CK120" s="196" t="e">
        <v>#N/A</v>
      </c>
      <c r="CL120" s="196" t="e">
        <v>#N/A</v>
      </c>
      <c r="CM120" s="196" t="e">
        <v>#N/A</v>
      </c>
      <c r="CN120" s="196" t="e">
        <v>#N/A</v>
      </c>
      <c r="CO120" s="199" t="e">
        <v>#N/A</v>
      </c>
      <c r="CP120" s="196" t="s">
        <v>1334</v>
      </c>
      <c r="CQ120" s="198" t="s">
        <v>14</v>
      </c>
      <c r="CR120" s="198" t="s">
        <v>14</v>
      </c>
      <c r="CS120" s="198" t="s">
        <v>14</v>
      </c>
      <c r="CT120" s="198" t="s">
        <v>14</v>
      </c>
      <c r="CU120" s="198" t="s">
        <v>1069</v>
      </c>
      <c r="CV120" s="198" t="s">
        <v>14</v>
      </c>
      <c r="CW120" s="181">
        <v>43868</v>
      </c>
      <c r="CX120" s="196" t="s">
        <v>2576</v>
      </c>
      <c r="CY120" s="188">
        <v>14300000</v>
      </c>
      <c r="CZ120" s="188" t="s">
        <v>2570</v>
      </c>
      <c r="DA120" s="188" t="s">
        <v>61</v>
      </c>
      <c r="DB120" s="188">
        <v>1</v>
      </c>
      <c r="DC120" s="188" t="s">
        <v>2581</v>
      </c>
      <c r="DD120" s="188" t="s">
        <v>2571</v>
      </c>
      <c r="DE120" s="194">
        <v>44557</v>
      </c>
      <c r="DF120" s="195" t="s">
        <v>2578</v>
      </c>
      <c r="DG120" s="180">
        <v>17900000</v>
      </c>
      <c r="DH120" s="198" t="s">
        <v>2570</v>
      </c>
      <c r="DI120" s="198" t="s">
        <v>61</v>
      </c>
      <c r="DJ120" s="198">
        <v>1</v>
      </c>
      <c r="DK120" s="198" t="s">
        <v>2577</v>
      </c>
      <c r="DL120" s="198" t="s">
        <v>2571</v>
      </c>
      <c r="DM120" s="181">
        <v>44557</v>
      </c>
      <c r="DN120" s="196" t="s">
        <v>2580</v>
      </c>
      <c r="DO120" s="188">
        <v>15800000</v>
      </c>
      <c r="DP120" s="196" t="s">
        <v>2570</v>
      </c>
      <c r="DQ120" s="196" t="s">
        <v>61</v>
      </c>
      <c r="DR120" s="196">
        <v>1</v>
      </c>
      <c r="DS120" s="196" t="s">
        <v>2579</v>
      </c>
      <c r="DT120" s="196" t="s">
        <v>2571</v>
      </c>
      <c r="DU120" s="197">
        <v>44557</v>
      </c>
      <c r="DV120" s="195" t="s">
        <v>2582</v>
      </c>
      <c r="DW120" s="180">
        <v>6200000</v>
      </c>
      <c r="DX120" s="198" t="s">
        <v>2570</v>
      </c>
      <c r="DY120" s="198" t="s">
        <v>61</v>
      </c>
      <c r="DZ120" s="198">
        <v>1</v>
      </c>
      <c r="EA120" s="198" t="s">
        <v>2581</v>
      </c>
      <c r="EB120" s="198" t="s">
        <v>2571</v>
      </c>
      <c r="EC120" s="181">
        <v>44557</v>
      </c>
      <c r="ED120" s="196" t="s">
        <v>2584</v>
      </c>
      <c r="EE120" s="188">
        <v>6200000</v>
      </c>
      <c r="EF120" s="196" t="s">
        <v>2570</v>
      </c>
      <c r="EG120" s="196" t="s">
        <v>61</v>
      </c>
      <c r="EH120" s="196">
        <v>1</v>
      </c>
      <c r="EI120" s="196" t="s">
        <v>2583</v>
      </c>
      <c r="EJ120" s="196" t="s">
        <v>2571</v>
      </c>
      <c r="EK120" s="197">
        <v>44557</v>
      </c>
      <c r="EL120" s="195" t="s">
        <v>2586</v>
      </c>
      <c r="EM120" s="180">
        <v>1900000</v>
      </c>
      <c r="EN120" s="198" t="s">
        <v>2570</v>
      </c>
      <c r="EO120" s="198" t="s">
        <v>61</v>
      </c>
      <c r="EP120" s="198">
        <v>1</v>
      </c>
      <c r="EQ120" s="198" t="s">
        <v>2585</v>
      </c>
      <c r="ER120" s="198" t="s">
        <v>2571</v>
      </c>
      <c r="ES120" s="181">
        <v>44557</v>
      </c>
      <c r="ET120" s="196" t="s">
        <v>6545</v>
      </c>
      <c r="EU120" s="196">
        <v>1053</v>
      </c>
      <c r="EV120" s="196" t="s">
        <v>6541</v>
      </c>
      <c r="EW120" s="196" t="s">
        <v>30</v>
      </c>
      <c r="EX120" s="196">
        <v>2</v>
      </c>
      <c r="EY120" s="196" t="s">
        <v>6544</v>
      </c>
      <c r="EZ120" s="196" t="s">
        <v>1995</v>
      </c>
      <c r="FA120" s="197">
        <v>44738</v>
      </c>
      <c r="FB120" s="195" t="s">
        <v>2159</v>
      </c>
      <c r="FC120" s="198">
        <v>5</v>
      </c>
      <c r="FD120" s="198" t="s">
        <v>14</v>
      </c>
      <c r="FE120" s="198" t="s">
        <v>30</v>
      </c>
      <c r="FF120" s="198">
        <v>2</v>
      </c>
      <c r="FG120" s="198" t="s">
        <v>2158</v>
      </c>
      <c r="FH120" s="198" t="s">
        <v>14</v>
      </c>
      <c r="FI120" s="181">
        <v>44375</v>
      </c>
      <c r="FJ120" s="195" t="s">
        <v>559</v>
      </c>
      <c r="FK120" s="196" t="s">
        <v>14</v>
      </c>
      <c r="FL120" s="196">
        <v>0</v>
      </c>
      <c r="FM120" s="196" t="s">
        <v>30</v>
      </c>
      <c r="FN120" s="196">
        <v>2</v>
      </c>
      <c r="FO120" s="196" t="s">
        <v>15</v>
      </c>
      <c r="FP120" s="188">
        <v>0</v>
      </c>
      <c r="FQ120" s="189">
        <v>43511</v>
      </c>
      <c r="FR120" s="195" t="s">
        <v>560</v>
      </c>
      <c r="FS120" s="198" t="s">
        <v>14</v>
      </c>
      <c r="FT120" s="198">
        <v>0</v>
      </c>
      <c r="FU120" s="198" t="s">
        <v>30</v>
      </c>
      <c r="FV120" s="198">
        <v>2</v>
      </c>
      <c r="FW120" s="198" t="s">
        <v>15</v>
      </c>
      <c r="FX120" s="198">
        <v>0</v>
      </c>
      <c r="FY120" s="181">
        <v>43511</v>
      </c>
      <c r="FZ120" s="196" t="s">
        <v>5046</v>
      </c>
      <c r="GA120" s="196">
        <v>2</v>
      </c>
      <c r="GB120" s="196" t="s">
        <v>3966</v>
      </c>
      <c r="GC120" s="196" t="s">
        <v>30</v>
      </c>
      <c r="GD120" s="196">
        <v>2</v>
      </c>
      <c r="GE120" s="196" t="s">
        <v>14</v>
      </c>
      <c r="GF120" s="196" t="s">
        <v>14</v>
      </c>
      <c r="GG120" s="197">
        <v>44695</v>
      </c>
      <c r="GH120" s="195" t="s">
        <v>5052</v>
      </c>
      <c r="GI120" s="198">
        <v>2</v>
      </c>
      <c r="GJ120" s="198" t="s">
        <v>3966</v>
      </c>
      <c r="GK120" s="198" t="s">
        <v>30</v>
      </c>
      <c r="GL120" s="198">
        <v>2</v>
      </c>
      <c r="GM120" s="198" t="s">
        <v>14</v>
      </c>
      <c r="GN120" s="198" t="s">
        <v>14</v>
      </c>
      <c r="GO120" s="181">
        <v>44695</v>
      </c>
      <c r="GP120" s="196" t="s">
        <v>5047</v>
      </c>
      <c r="GQ120" s="196">
        <v>3</v>
      </c>
      <c r="GR120" s="196" t="s">
        <v>3966</v>
      </c>
      <c r="GS120" s="196" t="s">
        <v>30</v>
      </c>
      <c r="GT120" s="196">
        <v>2</v>
      </c>
      <c r="GU120" s="196" t="s">
        <v>14</v>
      </c>
      <c r="GV120" s="196" t="s">
        <v>14</v>
      </c>
      <c r="GW120" s="197">
        <v>44695</v>
      </c>
      <c r="GX120" s="195" t="s">
        <v>5053</v>
      </c>
      <c r="GY120" s="198">
        <v>3</v>
      </c>
      <c r="GZ120" s="198" t="s">
        <v>3966</v>
      </c>
      <c r="HA120" s="198" t="s">
        <v>30</v>
      </c>
      <c r="HB120" s="198">
        <v>2</v>
      </c>
      <c r="HC120" s="198" t="s">
        <v>14</v>
      </c>
      <c r="HD120" s="198" t="s">
        <v>14</v>
      </c>
      <c r="HE120" s="181">
        <v>44695</v>
      </c>
      <c r="HF120" s="196" t="s">
        <v>5045</v>
      </c>
      <c r="HG120" s="196">
        <v>2</v>
      </c>
      <c r="HH120" s="196" t="s">
        <v>3966</v>
      </c>
      <c r="HI120" s="196" t="s">
        <v>30</v>
      </c>
      <c r="HJ120" s="196">
        <v>2</v>
      </c>
      <c r="HK120" s="196" t="s">
        <v>14</v>
      </c>
      <c r="HL120" s="196" t="s">
        <v>14</v>
      </c>
      <c r="HM120" s="197">
        <v>44695</v>
      </c>
      <c r="HN120" s="195" t="s">
        <v>5051</v>
      </c>
      <c r="HO120" s="198">
        <v>1</v>
      </c>
      <c r="HP120" s="198" t="s">
        <v>3966</v>
      </c>
      <c r="HQ120" s="198" t="s">
        <v>30</v>
      </c>
      <c r="HR120" s="198">
        <v>2</v>
      </c>
      <c r="HS120" s="198" t="s">
        <v>14</v>
      </c>
      <c r="HT120" s="198" t="s">
        <v>14</v>
      </c>
      <c r="HU120" s="181">
        <v>44695</v>
      </c>
      <c r="HV120" s="196" t="s">
        <v>5048</v>
      </c>
      <c r="HW120" s="196">
        <v>3</v>
      </c>
      <c r="HX120" s="196" t="s">
        <v>3966</v>
      </c>
      <c r="HY120" s="196" t="s">
        <v>30</v>
      </c>
      <c r="HZ120" s="196">
        <v>2</v>
      </c>
      <c r="IA120" s="196" t="s">
        <v>14</v>
      </c>
      <c r="IB120" s="196" t="s">
        <v>14</v>
      </c>
      <c r="IC120" s="197">
        <v>44695</v>
      </c>
      <c r="ID120" s="195" t="s">
        <v>5050</v>
      </c>
      <c r="IE120" s="198">
        <v>1</v>
      </c>
      <c r="IF120" s="198" t="s">
        <v>3966</v>
      </c>
      <c r="IG120" s="198" t="s">
        <v>30</v>
      </c>
      <c r="IH120" s="198">
        <v>2</v>
      </c>
      <c r="II120" s="198" t="s">
        <v>14</v>
      </c>
      <c r="IJ120" s="198" t="s">
        <v>14</v>
      </c>
      <c r="IK120" s="181">
        <v>44695</v>
      </c>
      <c r="IL120" s="196" t="s">
        <v>5049</v>
      </c>
      <c r="IM120" s="196">
        <v>2</v>
      </c>
      <c r="IN120" s="196" t="s">
        <v>3966</v>
      </c>
      <c r="IO120" s="196" t="s">
        <v>30</v>
      </c>
      <c r="IP120" s="196">
        <v>2</v>
      </c>
      <c r="IQ120" s="196" t="s">
        <v>14</v>
      </c>
      <c r="IR120" s="196" t="s">
        <v>14</v>
      </c>
      <c r="IS120" s="197">
        <v>44695</v>
      </c>
    </row>
    <row r="121" spans="1:253" s="285" customFormat="1" ht="13" customHeight="1" x14ac:dyDescent="0.25">
      <c r="A121" s="285" t="s">
        <v>1337</v>
      </c>
      <c r="B121" s="285" t="s">
        <v>8646</v>
      </c>
      <c r="C121" s="285" t="s">
        <v>1338</v>
      </c>
      <c r="D121" s="285" t="s">
        <v>558</v>
      </c>
      <c r="E121" s="285" t="s">
        <v>8287</v>
      </c>
      <c r="F121" s="285" t="s">
        <v>4225</v>
      </c>
      <c r="G121" s="179">
        <v>48000000</v>
      </c>
      <c r="H121" s="180" t="s">
        <v>2570</v>
      </c>
      <c r="I121" s="180" t="s">
        <v>61</v>
      </c>
      <c r="J121" s="180">
        <v>1</v>
      </c>
      <c r="K121" s="180" t="s">
        <v>4223</v>
      </c>
      <c r="L121" s="180" t="s">
        <v>2571</v>
      </c>
      <c r="M121" s="181">
        <v>44680</v>
      </c>
      <c r="N121" s="190" t="s">
        <v>2163</v>
      </c>
      <c r="O121" s="182">
        <v>89263</v>
      </c>
      <c r="P121" s="182" t="s">
        <v>2160</v>
      </c>
      <c r="Q121" s="182" t="s">
        <v>30</v>
      </c>
      <c r="R121" s="182">
        <v>2</v>
      </c>
      <c r="S121" s="182" t="s">
        <v>2162</v>
      </c>
      <c r="T121" s="182" t="s">
        <v>2161</v>
      </c>
      <c r="U121" s="183">
        <v>44375</v>
      </c>
      <c r="V121" s="190" t="s">
        <v>2167</v>
      </c>
      <c r="W121" s="180">
        <v>13007000</v>
      </c>
      <c r="X121" s="180" t="s">
        <v>2164</v>
      </c>
      <c r="Y121" s="180" t="s">
        <v>30</v>
      </c>
      <c r="Z121" s="180">
        <v>2</v>
      </c>
      <c r="AA121" s="180" t="s">
        <v>2166</v>
      </c>
      <c r="AB121" s="180" t="s">
        <v>2165</v>
      </c>
      <c r="AC121" s="181">
        <v>44375</v>
      </c>
      <c r="AD121" s="190" t="s">
        <v>2169</v>
      </c>
      <c r="AE121" s="188">
        <v>13007000</v>
      </c>
      <c r="AF121" s="188" t="s">
        <v>2164</v>
      </c>
      <c r="AG121" s="188" t="s">
        <v>30</v>
      </c>
      <c r="AH121" s="188">
        <v>2</v>
      </c>
      <c r="AI121" s="188" t="s">
        <v>2168</v>
      </c>
      <c r="AJ121" s="188" t="s">
        <v>2165</v>
      </c>
      <c r="AK121" s="189">
        <v>44375</v>
      </c>
      <c r="AL121" s="190" t="s">
        <v>6549</v>
      </c>
      <c r="AM121" s="180">
        <v>1139000</v>
      </c>
      <c r="AN121" s="180" t="s">
        <v>6546</v>
      </c>
      <c r="AO121" s="180" t="s">
        <v>30</v>
      </c>
      <c r="AP121" s="180">
        <v>2</v>
      </c>
      <c r="AQ121" s="180" t="s">
        <v>6548</v>
      </c>
      <c r="AR121" s="180" t="s">
        <v>6547</v>
      </c>
      <c r="AS121" s="181">
        <v>44738</v>
      </c>
      <c r="AT121" s="191" t="s">
        <v>1343</v>
      </c>
      <c r="AU121" s="188" t="s">
        <v>14</v>
      </c>
      <c r="AV121" s="188" t="s">
        <v>14</v>
      </c>
      <c r="AW121" s="188" t="s">
        <v>14</v>
      </c>
      <c r="AX121" s="188" t="s">
        <v>14</v>
      </c>
      <c r="AY121" s="188" t="s">
        <v>14</v>
      </c>
      <c r="AZ121" s="188" t="s">
        <v>14</v>
      </c>
      <c r="BA121" s="189">
        <v>43868</v>
      </c>
      <c r="BB121" s="190" t="s">
        <v>1342</v>
      </c>
      <c r="BC121" s="180" t="s">
        <v>14</v>
      </c>
      <c r="BD121" s="180" t="s">
        <v>14</v>
      </c>
      <c r="BE121" s="180" t="s">
        <v>14</v>
      </c>
      <c r="BF121" s="180" t="s">
        <v>14</v>
      </c>
      <c r="BG121" s="180" t="s">
        <v>14</v>
      </c>
      <c r="BH121" s="180" t="s">
        <v>14</v>
      </c>
      <c r="BI121" s="181">
        <v>43868</v>
      </c>
      <c r="BJ121" s="191" t="s">
        <v>6551</v>
      </c>
      <c r="BK121" s="191">
        <v>3</v>
      </c>
      <c r="BL121" s="191" t="s">
        <v>6505</v>
      </c>
      <c r="BM121" s="191" t="s">
        <v>30</v>
      </c>
      <c r="BN121" s="191">
        <v>2</v>
      </c>
      <c r="BO121" s="191" t="s">
        <v>6550</v>
      </c>
      <c r="BP121" s="188" t="s">
        <v>1636</v>
      </c>
      <c r="BQ121" s="192">
        <v>44738</v>
      </c>
      <c r="BR121" s="190" t="s">
        <v>1339</v>
      </c>
      <c r="BS121" s="184" t="s">
        <v>14</v>
      </c>
      <c r="BT121" s="184" t="s">
        <v>14</v>
      </c>
      <c r="BU121" s="184" t="s">
        <v>14</v>
      </c>
      <c r="BV121" s="184" t="s">
        <v>14</v>
      </c>
      <c r="BW121" s="184" t="s">
        <v>14</v>
      </c>
      <c r="BX121" s="184" t="s">
        <v>14</v>
      </c>
      <c r="BY121" s="181">
        <v>43868</v>
      </c>
      <c r="BZ121" s="191" t="s">
        <v>1340</v>
      </c>
      <c r="CA121" s="191" t="s">
        <v>14</v>
      </c>
      <c r="CB121" s="191" t="s">
        <v>14</v>
      </c>
      <c r="CC121" s="191" t="s">
        <v>14</v>
      </c>
      <c r="CD121" s="191" t="s">
        <v>14</v>
      </c>
      <c r="CE121" s="191" t="s">
        <v>14</v>
      </c>
      <c r="CF121" s="191" t="s">
        <v>14</v>
      </c>
      <c r="CG121" s="192">
        <v>43868</v>
      </c>
      <c r="CH121" s="190" t="s">
        <v>9333</v>
      </c>
      <c r="CI121" s="191" t="e">
        <v>#N/A</v>
      </c>
      <c r="CJ121" s="191" t="e">
        <v>#N/A</v>
      </c>
      <c r="CK121" s="191" t="e">
        <v>#N/A</v>
      </c>
      <c r="CL121" s="191" t="e">
        <v>#N/A</v>
      </c>
      <c r="CM121" s="191" t="e">
        <v>#N/A</v>
      </c>
      <c r="CN121" s="191" t="e">
        <v>#N/A</v>
      </c>
      <c r="CO121" s="193" t="e">
        <v>#N/A</v>
      </c>
      <c r="CP121" s="191" t="s">
        <v>1341</v>
      </c>
      <c r="CQ121" s="184" t="s">
        <v>14</v>
      </c>
      <c r="CR121" s="184" t="s">
        <v>14</v>
      </c>
      <c r="CS121" s="184" t="s">
        <v>14</v>
      </c>
      <c r="CT121" s="184" t="s">
        <v>14</v>
      </c>
      <c r="CU121" s="184" t="s">
        <v>14</v>
      </c>
      <c r="CV121" s="184" t="s">
        <v>14</v>
      </c>
      <c r="CW121" s="181">
        <v>43868</v>
      </c>
      <c r="CX121" s="191" t="s">
        <v>6553</v>
      </c>
      <c r="CY121" s="188">
        <v>1139000</v>
      </c>
      <c r="CZ121" s="188" t="s">
        <v>6546</v>
      </c>
      <c r="DA121" s="188" t="s">
        <v>30</v>
      </c>
      <c r="DB121" s="188">
        <v>2</v>
      </c>
      <c r="DC121" s="188" t="s">
        <v>6558</v>
      </c>
      <c r="DD121" s="188" t="s">
        <v>6547</v>
      </c>
      <c r="DE121" s="194">
        <v>44738</v>
      </c>
      <c r="DF121" s="190" t="s">
        <v>6555</v>
      </c>
      <c r="DG121" s="180">
        <v>0</v>
      </c>
      <c r="DH121" s="184" t="s">
        <v>6546</v>
      </c>
      <c r="DI121" s="184" t="s">
        <v>30</v>
      </c>
      <c r="DJ121" s="184">
        <v>2</v>
      </c>
      <c r="DK121" s="184" t="s">
        <v>6554</v>
      </c>
      <c r="DL121" s="184" t="s">
        <v>6547</v>
      </c>
      <c r="DM121" s="181">
        <v>44738</v>
      </c>
      <c r="DN121" s="191" t="s">
        <v>6557</v>
      </c>
      <c r="DO121" s="188">
        <v>11868000</v>
      </c>
      <c r="DP121" s="191" t="s">
        <v>6546</v>
      </c>
      <c r="DQ121" s="191" t="s">
        <v>30</v>
      </c>
      <c r="DR121" s="191">
        <v>2</v>
      </c>
      <c r="DS121" s="191" t="s">
        <v>6556</v>
      </c>
      <c r="DT121" s="191" t="s">
        <v>6547</v>
      </c>
      <c r="DU121" s="192">
        <v>44738</v>
      </c>
      <c r="DV121" s="190" t="s">
        <v>6559</v>
      </c>
      <c r="DW121" s="180">
        <v>1139000</v>
      </c>
      <c r="DX121" s="184" t="s">
        <v>6546</v>
      </c>
      <c r="DY121" s="184" t="s">
        <v>30</v>
      </c>
      <c r="DZ121" s="184">
        <v>2</v>
      </c>
      <c r="EA121" s="184" t="s">
        <v>6558</v>
      </c>
      <c r="EB121" s="184" t="s">
        <v>6547</v>
      </c>
      <c r="EC121" s="181">
        <v>44738</v>
      </c>
      <c r="ED121" s="191" t="s">
        <v>6560</v>
      </c>
      <c r="EE121" s="188">
        <v>0</v>
      </c>
      <c r="EF121" s="191" t="s">
        <v>6546</v>
      </c>
      <c r="EG121" s="191" t="s">
        <v>30</v>
      </c>
      <c r="EH121" s="191">
        <v>2</v>
      </c>
      <c r="EI121" s="191" t="s">
        <v>6558</v>
      </c>
      <c r="EJ121" s="191" t="s">
        <v>6547</v>
      </c>
      <c r="EK121" s="192">
        <v>44738</v>
      </c>
      <c r="EL121" s="190" t="s">
        <v>6561</v>
      </c>
      <c r="EM121" s="180">
        <v>0</v>
      </c>
      <c r="EN121" s="184" t="s">
        <v>6546</v>
      </c>
      <c r="EO121" s="184" t="s">
        <v>30</v>
      </c>
      <c r="EP121" s="184">
        <v>2</v>
      </c>
      <c r="EQ121" s="184" t="s">
        <v>6558</v>
      </c>
      <c r="ER121" s="184" t="s">
        <v>6547</v>
      </c>
      <c r="ES121" s="181">
        <v>44738</v>
      </c>
      <c r="ET121" s="191" t="s">
        <v>6552</v>
      </c>
      <c r="EU121" s="191">
        <v>1053</v>
      </c>
      <c r="EV121" s="191" t="s">
        <v>6541</v>
      </c>
      <c r="EW121" s="191" t="s">
        <v>30</v>
      </c>
      <c r="EX121" s="191">
        <v>2</v>
      </c>
      <c r="EY121" s="191" t="s">
        <v>6544</v>
      </c>
      <c r="EZ121" s="191" t="s">
        <v>1995</v>
      </c>
      <c r="FA121" s="192">
        <v>44738</v>
      </c>
      <c r="FB121" s="190" t="s">
        <v>2374</v>
      </c>
      <c r="FC121" s="184">
        <v>2</v>
      </c>
      <c r="FD121" s="184" t="s">
        <v>14</v>
      </c>
      <c r="FE121" s="184" t="s">
        <v>30</v>
      </c>
      <c r="FF121" s="184">
        <v>2</v>
      </c>
      <c r="FG121" s="184" t="s">
        <v>2373</v>
      </c>
      <c r="FH121" s="184" t="s">
        <v>14</v>
      </c>
      <c r="FI121" s="181">
        <v>44452</v>
      </c>
      <c r="FJ121" s="190" t="s">
        <v>9334</v>
      </c>
      <c r="FK121" s="191" t="e">
        <v>#N/A</v>
      </c>
      <c r="FL121" s="191" t="e">
        <v>#N/A</v>
      </c>
      <c r="FM121" s="191" t="e">
        <v>#N/A</v>
      </c>
      <c r="FN121" s="191" t="e">
        <v>#N/A</v>
      </c>
      <c r="FO121" s="191" t="e">
        <v>#N/A</v>
      </c>
      <c r="FP121" s="188" t="e">
        <v>#N/A</v>
      </c>
      <c r="FQ121" s="189" t="e">
        <v>#N/A</v>
      </c>
      <c r="FR121" s="190" t="s">
        <v>9335</v>
      </c>
      <c r="FS121" s="184" t="e">
        <v>#N/A</v>
      </c>
      <c r="FT121" s="184" t="e">
        <v>#N/A</v>
      </c>
      <c r="FU121" s="184" t="e">
        <v>#N/A</v>
      </c>
      <c r="FV121" s="184" t="e">
        <v>#N/A</v>
      </c>
      <c r="FW121" s="184" t="e">
        <v>#N/A</v>
      </c>
      <c r="FX121" s="184" t="e">
        <v>#N/A</v>
      </c>
      <c r="FY121" s="181" t="e">
        <v>#N/A</v>
      </c>
      <c r="FZ121" s="191" t="s">
        <v>5055</v>
      </c>
      <c r="GA121" s="191">
        <v>2</v>
      </c>
      <c r="GB121" s="191" t="s">
        <v>3966</v>
      </c>
      <c r="GC121" s="191" t="s">
        <v>30</v>
      </c>
      <c r="GD121" s="191">
        <v>2</v>
      </c>
      <c r="GE121" s="191" t="s">
        <v>14</v>
      </c>
      <c r="GF121" s="191" t="s">
        <v>14</v>
      </c>
      <c r="GG121" s="192">
        <v>44695</v>
      </c>
      <c r="GH121" s="190" t="s">
        <v>5061</v>
      </c>
      <c r="GI121" s="184">
        <v>2</v>
      </c>
      <c r="GJ121" s="184" t="s">
        <v>3966</v>
      </c>
      <c r="GK121" s="184" t="s">
        <v>30</v>
      </c>
      <c r="GL121" s="184">
        <v>2</v>
      </c>
      <c r="GM121" s="184" t="s">
        <v>14</v>
      </c>
      <c r="GN121" s="184" t="s">
        <v>14</v>
      </c>
      <c r="GO121" s="181">
        <v>44695</v>
      </c>
      <c r="GP121" s="191" t="s">
        <v>5056</v>
      </c>
      <c r="GQ121" s="191">
        <v>2</v>
      </c>
      <c r="GR121" s="191" t="s">
        <v>3966</v>
      </c>
      <c r="GS121" s="191" t="s">
        <v>30</v>
      </c>
      <c r="GT121" s="191">
        <v>2</v>
      </c>
      <c r="GU121" s="191" t="s">
        <v>14</v>
      </c>
      <c r="GV121" s="191" t="s">
        <v>14</v>
      </c>
      <c r="GW121" s="192">
        <v>44695</v>
      </c>
      <c r="GX121" s="190" t="s">
        <v>5062</v>
      </c>
      <c r="GY121" s="184">
        <v>3</v>
      </c>
      <c r="GZ121" s="184" t="s">
        <v>3966</v>
      </c>
      <c r="HA121" s="184" t="s">
        <v>30</v>
      </c>
      <c r="HB121" s="184">
        <v>2</v>
      </c>
      <c r="HC121" s="184" t="s">
        <v>14</v>
      </c>
      <c r="HD121" s="184" t="s">
        <v>14</v>
      </c>
      <c r="HE121" s="181">
        <v>44695</v>
      </c>
      <c r="HF121" s="191" t="s">
        <v>5054</v>
      </c>
      <c r="HG121" s="191">
        <v>0</v>
      </c>
      <c r="HH121" s="191" t="s">
        <v>3966</v>
      </c>
      <c r="HI121" s="191" t="s">
        <v>30</v>
      </c>
      <c r="HJ121" s="191">
        <v>2</v>
      </c>
      <c r="HK121" s="191" t="s">
        <v>14</v>
      </c>
      <c r="HL121" s="191" t="s">
        <v>14</v>
      </c>
      <c r="HM121" s="192">
        <v>44695</v>
      </c>
      <c r="HN121" s="190" t="s">
        <v>5060</v>
      </c>
      <c r="HO121" s="184">
        <v>1</v>
      </c>
      <c r="HP121" s="184" t="s">
        <v>3966</v>
      </c>
      <c r="HQ121" s="184" t="s">
        <v>30</v>
      </c>
      <c r="HR121" s="184">
        <v>2</v>
      </c>
      <c r="HS121" s="184" t="s">
        <v>14</v>
      </c>
      <c r="HT121" s="184" t="s">
        <v>14</v>
      </c>
      <c r="HU121" s="181">
        <v>44695</v>
      </c>
      <c r="HV121" s="191" t="s">
        <v>5057</v>
      </c>
      <c r="HW121" s="191">
        <v>3</v>
      </c>
      <c r="HX121" s="191" t="s">
        <v>3966</v>
      </c>
      <c r="HY121" s="191" t="s">
        <v>30</v>
      </c>
      <c r="HZ121" s="191">
        <v>2</v>
      </c>
      <c r="IA121" s="191" t="s">
        <v>14</v>
      </c>
      <c r="IB121" s="191" t="s">
        <v>14</v>
      </c>
      <c r="IC121" s="192">
        <v>44695</v>
      </c>
      <c r="ID121" s="190" t="s">
        <v>5059</v>
      </c>
      <c r="IE121" s="184">
        <v>1</v>
      </c>
      <c r="IF121" s="184" t="s">
        <v>3966</v>
      </c>
      <c r="IG121" s="184" t="s">
        <v>30</v>
      </c>
      <c r="IH121" s="184">
        <v>2</v>
      </c>
      <c r="II121" s="184" t="s">
        <v>14</v>
      </c>
      <c r="IJ121" s="184" t="s">
        <v>14</v>
      </c>
      <c r="IK121" s="181">
        <v>44695</v>
      </c>
      <c r="IL121" s="191" t="s">
        <v>5058</v>
      </c>
      <c r="IM121" s="191">
        <v>2</v>
      </c>
      <c r="IN121" s="191" t="s">
        <v>3966</v>
      </c>
      <c r="IO121" s="191" t="s">
        <v>30</v>
      </c>
      <c r="IP121" s="191">
        <v>2</v>
      </c>
      <c r="IQ121" s="191" t="s">
        <v>14</v>
      </c>
      <c r="IR121" s="191" t="s">
        <v>14</v>
      </c>
      <c r="IS121" s="192">
        <v>44695</v>
      </c>
    </row>
    <row r="122" spans="1:253" s="285" customFormat="1" ht="13" customHeight="1" x14ac:dyDescent="0.25">
      <c r="A122" s="285" t="s">
        <v>2067</v>
      </c>
      <c r="B122" s="285" t="s">
        <v>8807</v>
      </c>
      <c r="C122" s="285" t="s">
        <v>2068</v>
      </c>
      <c r="D122" s="285" t="s">
        <v>558</v>
      </c>
      <c r="E122" s="285" t="s">
        <v>8287</v>
      </c>
      <c r="F122" s="285" t="s">
        <v>4226</v>
      </c>
      <c r="G122" s="179">
        <v>48000000</v>
      </c>
      <c r="H122" s="180" t="s">
        <v>2570</v>
      </c>
      <c r="I122" s="180" t="s">
        <v>61</v>
      </c>
      <c r="J122" s="180">
        <v>1</v>
      </c>
      <c r="K122" s="180" t="s">
        <v>4223</v>
      </c>
      <c r="L122" s="180" t="s">
        <v>2571</v>
      </c>
      <c r="M122" s="181">
        <v>44680</v>
      </c>
      <c r="N122" s="195" t="s">
        <v>6563</v>
      </c>
      <c r="O122" s="182">
        <v>880145</v>
      </c>
      <c r="P122" s="182" t="s">
        <v>2154</v>
      </c>
      <c r="Q122" s="182" t="s">
        <v>30</v>
      </c>
      <c r="R122" s="182">
        <v>2</v>
      </c>
      <c r="S122" s="182" t="s">
        <v>6562</v>
      </c>
      <c r="T122" s="182" t="s">
        <v>2155</v>
      </c>
      <c r="U122" s="183">
        <v>44738</v>
      </c>
      <c r="V122" s="195" t="s">
        <v>6565</v>
      </c>
      <c r="W122" s="180">
        <v>17144000</v>
      </c>
      <c r="X122" s="180" t="s">
        <v>2570</v>
      </c>
      <c r="Y122" s="180" t="s">
        <v>61</v>
      </c>
      <c r="Z122" s="180">
        <v>1</v>
      </c>
      <c r="AA122" s="180" t="s">
        <v>6564</v>
      </c>
      <c r="AB122" s="180" t="s">
        <v>2571</v>
      </c>
      <c r="AC122" s="181">
        <v>44738</v>
      </c>
      <c r="AD122" s="195" t="s">
        <v>6567</v>
      </c>
      <c r="AE122" s="188">
        <v>13765000</v>
      </c>
      <c r="AF122" s="188" t="s">
        <v>2570</v>
      </c>
      <c r="AG122" s="188" t="s">
        <v>61</v>
      </c>
      <c r="AH122" s="188">
        <v>1</v>
      </c>
      <c r="AI122" s="188" t="s">
        <v>6566</v>
      </c>
      <c r="AJ122" s="188" t="s">
        <v>2571</v>
      </c>
      <c r="AK122" s="189">
        <v>44738</v>
      </c>
      <c r="AL122" s="195" t="s">
        <v>6571</v>
      </c>
      <c r="AM122" s="180">
        <v>85000</v>
      </c>
      <c r="AN122" s="180" t="s">
        <v>6568</v>
      </c>
      <c r="AO122" s="180" t="s">
        <v>30</v>
      </c>
      <c r="AP122" s="180">
        <v>2</v>
      </c>
      <c r="AQ122" s="180" t="s">
        <v>6570</v>
      </c>
      <c r="AR122" s="180" t="s">
        <v>6569</v>
      </c>
      <c r="AS122" s="181">
        <v>44738</v>
      </c>
      <c r="AT122" s="196" t="s">
        <v>2069</v>
      </c>
      <c r="AU122" s="188">
        <v>0</v>
      </c>
      <c r="AV122" s="188" t="s">
        <v>14</v>
      </c>
      <c r="AW122" s="188" t="s">
        <v>14</v>
      </c>
      <c r="AX122" s="188" t="s">
        <v>14</v>
      </c>
      <c r="AY122" s="188" t="s">
        <v>14</v>
      </c>
      <c r="AZ122" s="188" t="s">
        <v>14</v>
      </c>
      <c r="BA122" s="189">
        <v>44316</v>
      </c>
      <c r="BB122" s="195" t="s">
        <v>2070</v>
      </c>
      <c r="BC122" s="180">
        <v>0</v>
      </c>
      <c r="BD122" s="180" t="s">
        <v>14</v>
      </c>
      <c r="BE122" s="180" t="s">
        <v>14</v>
      </c>
      <c r="BF122" s="180" t="s">
        <v>14</v>
      </c>
      <c r="BG122" s="180" t="s">
        <v>14</v>
      </c>
      <c r="BH122" s="180" t="s">
        <v>14</v>
      </c>
      <c r="BI122" s="181">
        <v>44316</v>
      </c>
      <c r="BJ122" s="196" t="s">
        <v>6573</v>
      </c>
      <c r="BK122" s="196">
        <v>777</v>
      </c>
      <c r="BL122" s="196" t="s">
        <v>6505</v>
      </c>
      <c r="BM122" s="196" t="s">
        <v>30</v>
      </c>
      <c r="BN122" s="196">
        <v>2</v>
      </c>
      <c r="BO122" s="196" t="s">
        <v>6572</v>
      </c>
      <c r="BP122" s="188" t="s">
        <v>1636</v>
      </c>
      <c r="BQ122" s="197">
        <v>44738</v>
      </c>
      <c r="BR122" s="195" t="s">
        <v>2074</v>
      </c>
      <c r="BS122" s="198">
        <v>55</v>
      </c>
      <c r="BT122" s="198" t="s">
        <v>2071</v>
      </c>
      <c r="BU122" s="198" t="s">
        <v>19</v>
      </c>
      <c r="BV122" s="198">
        <v>3</v>
      </c>
      <c r="BW122" s="198" t="s">
        <v>2073</v>
      </c>
      <c r="BX122" s="198" t="s">
        <v>2072</v>
      </c>
      <c r="BY122" s="181">
        <v>44316</v>
      </c>
      <c r="BZ122" s="196" t="s">
        <v>2075</v>
      </c>
      <c r="CA122" s="196">
        <v>0</v>
      </c>
      <c r="CB122" s="196" t="s">
        <v>14</v>
      </c>
      <c r="CC122" s="196" t="s">
        <v>14</v>
      </c>
      <c r="CD122" s="196" t="s">
        <v>14</v>
      </c>
      <c r="CE122" s="196" t="s">
        <v>14</v>
      </c>
      <c r="CF122" s="196" t="s">
        <v>14</v>
      </c>
      <c r="CG122" s="197">
        <v>44316</v>
      </c>
      <c r="CH122" s="195" t="s">
        <v>9336</v>
      </c>
      <c r="CI122" s="196" t="e">
        <v>#N/A</v>
      </c>
      <c r="CJ122" s="196" t="e">
        <v>#N/A</v>
      </c>
      <c r="CK122" s="196" t="e">
        <v>#N/A</v>
      </c>
      <c r="CL122" s="196" t="e">
        <v>#N/A</v>
      </c>
      <c r="CM122" s="196" t="e">
        <v>#N/A</v>
      </c>
      <c r="CN122" s="196" t="e">
        <v>#N/A</v>
      </c>
      <c r="CO122" s="199" t="e">
        <v>#N/A</v>
      </c>
      <c r="CP122" s="196" t="s">
        <v>2076</v>
      </c>
      <c r="CQ122" s="198">
        <v>0</v>
      </c>
      <c r="CR122" s="198" t="s">
        <v>14</v>
      </c>
      <c r="CS122" s="198" t="s">
        <v>14</v>
      </c>
      <c r="CT122" s="198" t="s">
        <v>14</v>
      </c>
      <c r="CU122" s="198" t="s">
        <v>14</v>
      </c>
      <c r="CV122" s="198" t="s">
        <v>14</v>
      </c>
      <c r="CW122" s="181">
        <v>44316</v>
      </c>
      <c r="CX122" s="196" t="s">
        <v>6575</v>
      </c>
      <c r="CY122" s="188">
        <v>8040000</v>
      </c>
      <c r="CZ122" s="188" t="s">
        <v>2570</v>
      </c>
      <c r="DA122" s="188" t="s">
        <v>61</v>
      </c>
      <c r="DB122" s="188">
        <v>1</v>
      </c>
      <c r="DC122" s="188" t="s">
        <v>6580</v>
      </c>
      <c r="DD122" s="188" t="s">
        <v>2571</v>
      </c>
      <c r="DE122" s="194">
        <v>44738</v>
      </c>
      <c r="DF122" s="195" t="s">
        <v>6577</v>
      </c>
      <c r="DG122" s="180">
        <v>3379000</v>
      </c>
      <c r="DH122" s="198" t="s">
        <v>2570</v>
      </c>
      <c r="DI122" s="198" t="s">
        <v>61</v>
      </c>
      <c r="DJ122" s="198">
        <v>1</v>
      </c>
      <c r="DK122" s="198" t="s">
        <v>6576</v>
      </c>
      <c r="DL122" s="198" t="s">
        <v>2571</v>
      </c>
      <c r="DM122" s="181">
        <v>44738</v>
      </c>
      <c r="DN122" s="196" t="s">
        <v>6579</v>
      </c>
      <c r="DO122" s="188">
        <v>5725000</v>
      </c>
      <c r="DP122" s="196" t="s">
        <v>2570</v>
      </c>
      <c r="DQ122" s="196" t="s">
        <v>61</v>
      </c>
      <c r="DR122" s="196">
        <v>1</v>
      </c>
      <c r="DS122" s="196" t="s">
        <v>6578</v>
      </c>
      <c r="DT122" s="196" t="s">
        <v>2571</v>
      </c>
      <c r="DU122" s="197">
        <v>44738</v>
      </c>
      <c r="DV122" s="195" t="s">
        <v>6581</v>
      </c>
      <c r="DW122" s="180">
        <v>2980000</v>
      </c>
      <c r="DX122" s="198" t="s">
        <v>2570</v>
      </c>
      <c r="DY122" s="198" t="s">
        <v>61</v>
      </c>
      <c r="DZ122" s="198">
        <v>1</v>
      </c>
      <c r="EA122" s="198" t="s">
        <v>6580</v>
      </c>
      <c r="EB122" s="198" t="s">
        <v>2571</v>
      </c>
      <c r="EC122" s="181">
        <v>44738</v>
      </c>
      <c r="ED122" s="196" t="s">
        <v>6583</v>
      </c>
      <c r="EE122" s="188">
        <v>4160000</v>
      </c>
      <c r="EF122" s="196" t="s">
        <v>2570</v>
      </c>
      <c r="EG122" s="196" t="s">
        <v>61</v>
      </c>
      <c r="EH122" s="196">
        <v>1</v>
      </c>
      <c r="EI122" s="196" t="s">
        <v>6582</v>
      </c>
      <c r="EJ122" s="196" t="s">
        <v>2571</v>
      </c>
      <c r="EK122" s="197">
        <v>44738</v>
      </c>
      <c r="EL122" s="195" t="s">
        <v>6585</v>
      </c>
      <c r="EM122" s="180">
        <v>900000</v>
      </c>
      <c r="EN122" s="198" t="s">
        <v>2570</v>
      </c>
      <c r="EO122" s="198" t="s">
        <v>61</v>
      </c>
      <c r="EP122" s="198">
        <v>1</v>
      </c>
      <c r="EQ122" s="198" t="s">
        <v>6584</v>
      </c>
      <c r="ER122" s="198" t="s">
        <v>2571</v>
      </c>
      <c r="ES122" s="181">
        <v>44738</v>
      </c>
      <c r="ET122" s="196" t="s">
        <v>6574</v>
      </c>
      <c r="EU122" s="196">
        <v>1053</v>
      </c>
      <c r="EV122" s="196" t="s">
        <v>6541</v>
      </c>
      <c r="EW122" s="196" t="s">
        <v>30</v>
      </c>
      <c r="EX122" s="196">
        <v>2</v>
      </c>
      <c r="EY122" s="196" t="s">
        <v>6544</v>
      </c>
      <c r="EZ122" s="196" t="s">
        <v>1995</v>
      </c>
      <c r="FA122" s="197">
        <v>44738</v>
      </c>
      <c r="FB122" s="195" t="s">
        <v>2080</v>
      </c>
      <c r="FC122" s="198">
        <v>2</v>
      </c>
      <c r="FD122" s="198" t="s">
        <v>2077</v>
      </c>
      <c r="FE122" s="198" t="s">
        <v>30</v>
      </c>
      <c r="FF122" s="198">
        <v>2</v>
      </c>
      <c r="FG122" s="198" t="s">
        <v>2079</v>
      </c>
      <c r="FH122" s="198" t="s">
        <v>2078</v>
      </c>
      <c r="FI122" s="181">
        <v>44316</v>
      </c>
      <c r="FJ122" s="195" t="s">
        <v>2081</v>
      </c>
      <c r="FK122" s="196">
        <v>0</v>
      </c>
      <c r="FL122" s="196" t="s">
        <v>14</v>
      </c>
      <c r="FM122" s="196" t="s">
        <v>14</v>
      </c>
      <c r="FN122" s="196" t="s">
        <v>14</v>
      </c>
      <c r="FO122" s="196" t="s">
        <v>14</v>
      </c>
      <c r="FP122" s="188" t="s">
        <v>14</v>
      </c>
      <c r="FQ122" s="189">
        <v>44316</v>
      </c>
      <c r="FR122" s="195" t="s">
        <v>2082</v>
      </c>
      <c r="FS122" s="198">
        <v>0</v>
      </c>
      <c r="FT122" s="198" t="s">
        <v>14</v>
      </c>
      <c r="FU122" s="198" t="s">
        <v>14</v>
      </c>
      <c r="FV122" s="198" t="s">
        <v>14</v>
      </c>
      <c r="FW122" s="198" t="s">
        <v>14</v>
      </c>
      <c r="FX122" s="198" t="s">
        <v>14</v>
      </c>
      <c r="FY122" s="181">
        <v>44316</v>
      </c>
      <c r="FZ122" s="196" t="s">
        <v>5064</v>
      </c>
      <c r="GA122" s="196">
        <v>2</v>
      </c>
      <c r="GB122" s="196" t="s">
        <v>3966</v>
      </c>
      <c r="GC122" s="196" t="s">
        <v>30</v>
      </c>
      <c r="GD122" s="196">
        <v>2</v>
      </c>
      <c r="GE122" s="196" t="s">
        <v>14</v>
      </c>
      <c r="GF122" s="196" t="s">
        <v>14</v>
      </c>
      <c r="GG122" s="197">
        <v>44695</v>
      </c>
      <c r="GH122" s="195" t="s">
        <v>5070</v>
      </c>
      <c r="GI122" s="198">
        <v>2</v>
      </c>
      <c r="GJ122" s="198" t="s">
        <v>3966</v>
      </c>
      <c r="GK122" s="198" t="s">
        <v>30</v>
      </c>
      <c r="GL122" s="198">
        <v>2</v>
      </c>
      <c r="GM122" s="198" t="s">
        <v>14</v>
      </c>
      <c r="GN122" s="198" t="s">
        <v>14</v>
      </c>
      <c r="GO122" s="181">
        <v>44695</v>
      </c>
      <c r="GP122" s="196" t="s">
        <v>5065</v>
      </c>
      <c r="GQ122" s="196">
        <v>2</v>
      </c>
      <c r="GR122" s="196" t="s">
        <v>3966</v>
      </c>
      <c r="GS122" s="196" t="s">
        <v>30</v>
      </c>
      <c r="GT122" s="196">
        <v>2</v>
      </c>
      <c r="GU122" s="196" t="s">
        <v>14</v>
      </c>
      <c r="GV122" s="196" t="s">
        <v>14</v>
      </c>
      <c r="GW122" s="197">
        <v>44695</v>
      </c>
      <c r="GX122" s="195" t="s">
        <v>5071</v>
      </c>
      <c r="GY122" s="198">
        <v>3</v>
      </c>
      <c r="GZ122" s="198" t="s">
        <v>3966</v>
      </c>
      <c r="HA122" s="198" t="s">
        <v>30</v>
      </c>
      <c r="HB122" s="198">
        <v>2</v>
      </c>
      <c r="HC122" s="198" t="s">
        <v>14</v>
      </c>
      <c r="HD122" s="198" t="s">
        <v>14</v>
      </c>
      <c r="HE122" s="181">
        <v>44695</v>
      </c>
      <c r="HF122" s="196" t="s">
        <v>5063</v>
      </c>
      <c r="HG122" s="196">
        <v>2</v>
      </c>
      <c r="HH122" s="196" t="s">
        <v>3966</v>
      </c>
      <c r="HI122" s="196" t="s">
        <v>30</v>
      </c>
      <c r="HJ122" s="196">
        <v>2</v>
      </c>
      <c r="HK122" s="196" t="s">
        <v>14</v>
      </c>
      <c r="HL122" s="196" t="s">
        <v>14</v>
      </c>
      <c r="HM122" s="197">
        <v>44695</v>
      </c>
      <c r="HN122" s="195" t="s">
        <v>5069</v>
      </c>
      <c r="HO122" s="198">
        <v>1</v>
      </c>
      <c r="HP122" s="198" t="s">
        <v>3966</v>
      </c>
      <c r="HQ122" s="198" t="s">
        <v>30</v>
      </c>
      <c r="HR122" s="198">
        <v>2</v>
      </c>
      <c r="HS122" s="198" t="s">
        <v>14</v>
      </c>
      <c r="HT122" s="198" t="s">
        <v>14</v>
      </c>
      <c r="HU122" s="181">
        <v>44695</v>
      </c>
      <c r="HV122" s="196" t="s">
        <v>5066</v>
      </c>
      <c r="HW122" s="196">
        <v>3</v>
      </c>
      <c r="HX122" s="196" t="s">
        <v>3966</v>
      </c>
      <c r="HY122" s="196" t="s">
        <v>30</v>
      </c>
      <c r="HZ122" s="196">
        <v>2</v>
      </c>
      <c r="IA122" s="196" t="s">
        <v>14</v>
      </c>
      <c r="IB122" s="196" t="s">
        <v>14</v>
      </c>
      <c r="IC122" s="197">
        <v>44695</v>
      </c>
      <c r="ID122" s="195" t="s">
        <v>5068</v>
      </c>
      <c r="IE122" s="198">
        <v>1</v>
      </c>
      <c r="IF122" s="198" t="s">
        <v>3966</v>
      </c>
      <c r="IG122" s="198" t="s">
        <v>30</v>
      </c>
      <c r="IH122" s="198">
        <v>2</v>
      </c>
      <c r="II122" s="198" t="s">
        <v>14</v>
      </c>
      <c r="IJ122" s="198" t="s">
        <v>14</v>
      </c>
      <c r="IK122" s="181">
        <v>44695</v>
      </c>
      <c r="IL122" s="196" t="s">
        <v>5067</v>
      </c>
      <c r="IM122" s="196">
        <v>2</v>
      </c>
      <c r="IN122" s="196" t="s">
        <v>3966</v>
      </c>
      <c r="IO122" s="196" t="s">
        <v>30</v>
      </c>
      <c r="IP122" s="196">
        <v>2</v>
      </c>
      <c r="IQ122" s="196" t="s">
        <v>14</v>
      </c>
      <c r="IR122" s="196" t="s">
        <v>14</v>
      </c>
      <c r="IS122" s="197">
        <v>44695</v>
      </c>
    </row>
    <row r="123" spans="1:253" s="285" customFormat="1" ht="13" customHeight="1" x14ac:dyDescent="0.25">
      <c r="A123" s="285" t="s">
        <v>27</v>
      </c>
      <c r="B123" s="285" t="s">
        <v>8696</v>
      </c>
      <c r="C123" s="285" t="s">
        <v>28</v>
      </c>
      <c r="D123" s="285" t="s">
        <v>29</v>
      </c>
      <c r="E123" s="285" t="s">
        <v>8288</v>
      </c>
      <c r="F123" s="285" t="s">
        <v>7462</v>
      </c>
      <c r="G123" s="179">
        <v>17739000</v>
      </c>
      <c r="H123" s="180" t="s">
        <v>7460</v>
      </c>
      <c r="I123" s="180" t="s">
        <v>30</v>
      </c>
      <c r="J123" s="180">
        <v>2</v>
      </c>
      <c r="K123" s="180" t="s">
        <v>7282</v>
      </c>
      <c r="L123" s="180" t="s">
        <v>7461</v>
      </c>
      <c r="M123" s="181">
        <v>44741</v>
      </c>
      <c r="N123" s="190" t="s">
        <v>7471</v>
      </c>
      <c r="O123" s="182">
        <v>3632747</v>
      </c>
      <c r="P123" s="182" t="s">
        <v>7467</v>
      </c>
      <c r="Q123" s="182" t="s">
        <v>30</v>
      </c>
      <c r="R123" s="182">
        <v>2</v>
      </c>
      <c r="S123" s="182" t="s">
        <v>7470</v>
      </c>
      <c r="T123" s="182" t="s">
        <v>1851</v>
      </c>
      <c r="U123" s="183">
        <v>44741</v>
      </c>
      <c r="V123" s="190" t="s">
        <v>7469</v>
      </c>
      <c r="W123" s="180">
        <v>17739000</v>
      </c>
      <c r="X123" s="180" t="s">
        <v>7467</v>
      </c>
      <c r="Y123" s="180" t="s">
        <v>30</v>
      </c>
      <c r="Z123" s="180">
        <v>2</v>
      </c>
      <c r="AA123" s="180" t="s">
        <v>7468</v>
      </c>
      <c r="AB123" s="180" t="s">
        <v>1851</v>
      </c>
      <c r="AC123" s="181">
        <v>44741</v>
      </c>
      <c r="AD123" s="190" t="s">
        <v>1853</v>
      </c>
      <c r="AE123" s="188">
        <v>3188000</v>
      </c>
      <c r="AF123" s="188" t="s">
        <v>1850</v>
      </c>
      <c r="AG123" s="188" t="s">
        <v>30</v>
      </c>
      <c r="AH123" s="188">
        <v>2</v>
      </c>
      <c r="AI123" s="188" t="s">
        <v>1852</v>
      </c>
      <c r="AJ123" s="188" t="s">
        <v>1851</v>
      </c>
      <c r="AK123" s="189">
        <v>44225</v>
      </c>
      <c r="AL123" s="190" t="s">
        <v>1238</v>
      </c>
      <c r="AM123" s="180" t="s">
        <v>14</v>
      </c>
      <c r="AN123" s="180" t="s">
        <v>14</v>
      </c>
      <c r="AO123" s="180" t="s">
        <v>14</v>
      </c>
      <c r="AP123" s="180" t="s">
        <v>14</v>
      </c>
      <c r="AQ123" s="180" t="s">
        <v>1237</v>
      </c>
      <c r="AR123" s="180" t="s">
        <v>14</v>
      </c>
      <c r="AS123" s="181">
        <v>43811</v>
      </c>
      <c r="AT123" s="191" t="s">
        <v>42</v>
      </c>
      <c r="AU123" s="188">
        <v>0</v>
      </c>
      <c r="AV123" s="188">
        <v>0</v>
      </c>
      <c r="AW123" s="188" t="s">
        <v>30</v>
      </c>
      <c r="AX123" s="188">
        <v>2</v>
      </c>
      <c r="AY123" s="188">
        <v>0</v>
      </c>
      <c r="AZ123" s="188">
        <v>0</v>
      </c>
      <c r="BA123" s="189">
        <v>43489</v>
      </c>
      <c r="BB123" s="190" t="s">
        <v>40</v>
      </c>
      <c r="BC123" s="180">
        <v>0</v>
      </c>
      <c r="BD123" s="180">
        <v>0</v>
      </c>
      <c r="BE123" s="180" t="s">
        <v>30</v>
      </c>
      <c r="BF123" s="180">
        <v>2</v>
      </c>
      <c r="BG123" s="180">
        <v>0</v>
      </c>
      <c r="BH123" s="180">
        <v>0</v>
      </c>
      <c r="BI123" s="181">
        <v>43489</v>
      </c>
      <c r="BJ123" s="191" t="s">
        <v>38</v>
      </c>
      <c r="BK123" s="191">
        <v>0</v>
      </c>
      <c r="BL123" s="191">
        <v>0</v>
      </c>
      <c r="BM123" s="191" t="s">
        <v>30</v>
      </c>
      <c r="BN123" s="191">
        <v>2</v>
      </c>
      <c r="BO123" s="191">
        <v>0</v>
      </c>
      <c r="BP123" s="188">
        <v>0</v>
      </c>
      <c r="BQ123" s="192">
        <v>43489</v>
      </c>
      <c r="BR123" s="190" t="s">
        <v>31</v>
      </c>
      <c r="BS123" s="184">
        <v>0</v>
      </c>
      <c r="BT123" s="184">
        <v>0</v>
      </c>
      <c r="BU123" s="184" t="s">
        <v>30</v>
      </c>
      <c r="BV123" s="184">
        <v>2</v>
      </c>
      <c r="BW123" s="184">
        <v>0</v>
      </c>
      <c r="BX123" s="184">
        <v>0</v>
      </c>
      <c r="BY123" s="181">
        <v>43489</v>
      </c>
      <c r="BZ123" s="191" t="s">
        <v>32</v>
      </c>
      <c r="CA123" s="191">
        <v>0</v>
      </c>
      <c r="CB123" s="191">
        <v>0</v>
      </c>
      <c r="CC123" s="191" t="s">
        <v>30</v>
      </c>
      <c r="CD123" s="191">
        <v>2</v>
      </c>
      <c r="CE123" s="191">
        <v>0</v>
      </c>
      <c r="CF123" s="191">
        <v>0</v>
      </c>
      <c r="CG123" s="192">
        <v>43489</v>
      </c>
      <c r="CH123" s="190" t="s">
        <v>9337</v>
      </c>
      <c r="CI123" s="191" t="e">
        <v>#N/A</v>
      </c>
      <c r="CJ123" s="191" t="e">
        <v>#N/A</v>
      </c>
      <c r="CK123" s="191" t="e">
        <v>#N/A</v>
      </c>
      <c r="CL123" s="191" t="e">
        <v>#N/A</v>
      </c>
      <c r="CM123" s="191" t="e">
        <v>#N/A</v>
      </c>
      <c r="CN123" s="191" t="e">
        <v>#N/A</v>
      </c>
      <c r="CO123" s="193" t="e">
        <v>#N/A</v>
      </c>
      <c r="CP123" s="191" t="s">
        <v>34</v>
      </c>
      <c r="CQ123" s="184" t="s">
        <v>14</v>
      </c>
      <c r="CR123" s="184">
        <v>0</v>
      </c>
      <c r="CS123" s="184" t="s">
        <v>19</v>
      </c>
      <c r="CT123" s="184">
        <v>3</v>
      </c>
      <c r="CU123" s="184" t="s">
        <v>33</v>
      </c>
      <c r="CV123" s="184">
        <v>0</v>
      </c>
      <c r="CW123" s="181">
        <v>43489</v>
      </c>
      <c r="CX123" s="191" t="s">
        <v>7472</v>
      </c>
      <c r="CY123" s="188">
        <v>549000</v>
      </c>
      <c r="CZ123" s="188" t="s">
        <v>7467</v>
      </c>
      <c r="DA123" s="188" t="s">
        <v>30</v>
      </c>
      <c r="DB123" s="188">
        <v>2</v>
      </c>
      <c r="DC123" s="188" t="s">
        <v>7477</v>
      </c>
      <c r="DD123" s="188" t="s">
        <v>1851</v>
      </c>
      <c r="DE123" s="194">
        <v>44741</v>
      </c>
      <c r="DF123" s="190" t="s">
        <v>7474</v>
      </c>
      <c r="DG123" s="180">
        <v>14106000</v>
      </c>
      <c r="DH123" s="184" t="s">
        <v>7467</v>
      </c>
      <c r="DI123" s="184" t="s">
        <v>30</v>
      </c>
      <c r="DJ123" s="184">
        <v>2</v>
      </c>
      <c r="DK123" s="184" t="s">
        <v>7473</v>
      </c>
      <c r="DL123" s="184" t="s">
        <v>1851</v>
      </c>
      <c r="DM123" s="181">
        <v>44741</v>
      </c>
      <c r="DN123" s="191" t="s">
        <v>7476</v>
      </c>
      <c r="DO123" s="188">
        <v>3084000</v>
      </c>
      <c r="DP123" s="191" t="s">
        <v>7467</v>
      </c>
      <c r="DQ123" s="191" t="s">
        <v>30</v>
      </c>
      <c r="DR123" s="191">
        <v>2</v>
      </c>
      <c r="DS123" s="191" t="s">
        <v>7475</v>
      </c>
      <c r="DT123" s="191" t="s">
        <v>1851</v>
      </c>
      <c r="DU123" s="192">
        <v>44741</v>
      </c>
      <c r="DV123" s="190" t="s">
        <v>7478</v>
      </c>
      <c r="DW123" s="180">
        <v>548000</v>
      </c>
      <c r="DX123" s="184" t="s">
        <v>7467</v>
      </c>
      <c r="DY123" s="184" t="s">
        <v>30</v>
      </c>
      <c r="DZ123" s="184">
        <v>2</v>
      </c>
      <c r="EA123" s="184" t="s">
        <v>7477</v>
      </c>
      <c r="EB123" s="184" t="s">
        <v>1851</v>
      </c>
      <c r="EC123" s="181">
        <v>44741</v>
      </c>
      <c r="ED123" s="191" t="s">
        <v>7480</v>
      </c>
      <c r="EE123" s="188">
        <v>1000</v>
      </c>
      <c r="EF123" s="191" t="s">
        <v>7467</v>
      </c>
      <c r="EG123" s="191" t="s">
        <v>30</v>
      </c>
      <c r="EH123" s="191">
        <v>2</v>
      </c>
      <c r="EI123" s="191" t="s">
        <v>7479</v>
      </c>
      <c r="EJ123" s="191" t="s">
        <v>1851</v>
      </c>
      <c r="EK123" s="192">
        <v>44741</v>
      </c>
      <c r="EL123" s="190" t="s">
        <v>1855</v>
      </c>
      <c r="EM123" s="180">
        <v>0</v>
      </c>
      <c r="EN123" s="184" t="s">
        <v>1850</v>
      </c>
      <c r="EO123" s="184" t="s">
        <v>30</v>
      </c>
      <c r="EP123" s="184">
        <v>2</v>
      </c>
      <c r="EQ123" s="184" t="s">
        <v>1854</v>
      </c>
      <c r="ER123" s="184" t="s">
        <v>1851</v>
      </c>
      <c r="ES123" s="181">
        <v>44225</v>
      </c>
      <c r="ET123" s="191" t="s">
        <v>36</v>
      </c>
      <c r="EU123" s="191">
        <v>0</v>
      </c>
      <c r="EV123" s="191">
        <v>0</v>
      </c>
      <c r="EW123" s="191" t="s">
        <v>30</v>
      </c>
      <c r="EX123" s="191">
        <v>2</v>
      </c>
      <c r="EY123" s="191">
        <v>0</v>
      </c>
      <c r="EZ123" s="191">
        <v>0</v>
      </c>
      <c r="FA123" s="192">
        <v>43489</v>
      </c>
      <c r="FB123" s="190" t="s">
        <v>7484</v>
      </c>
      <c r="FC123" s="184">
        <v>2</v>
      </c>
      <c r="FD123" s="184" t="s">
        <v>7481</v>
      </c>
      <c r="FE123" s="184" t="s">
        <v>30</v>
      </c>
      <c r="FF123" s="184">
        <v>2</v>
      </c>
      <c r="FG123" s="184" t="s">
        <v>7483</v>
      </c>
      <c r="FH123" s="184" t="s">
        <v>7482</v>
      </c>
      <c r="FI123" s="181">
        <v>44741</v>
      </c>
      <c r="FJ123" s="190" t="s">
        <v>862</v>
      </c>
      <c r="FK123" s="191">
        <v>0</v>
      </c>
      <c r="FL123" s="191">
        <v>0</v>
      </c>
      <c r="FM123" s="191" t="s">
        <v>30</v>
      </c>
      <c r="FN123" s="191">
        <v>2</v>
      </c>
      <c r="FO123" s="191">
        <v>0</v>
      </c>
      <c r="FP123" s="188">
        <v>0</v>
      </c>
      <c r="FQ123" s="189">
        <v>43580</v>
      </c>
      <c r="FR123" s="190" t="s">
        <v>863</v>
      </c>
      <c r="FS123" s="184">
        <v>0</v>
      </c>
      <c r="FT123" s="184">
        <v>0</v>
      </c>
      <c r="FU123" s="184" t="s">
        <v>30</v>
      </c>
      <c r="FV123" s="184">
        <v>2</v>
      </c>
      <c r="FW123" s="184">
        <v>0</v>
      </c>
      <c r="FX123" s="184">
        <v>0</v>
      </c>
      <c r="FY123" s="181">
        <v>43580</v>
      </c>
      <c r="FZ123" s="191" t="s">
        <v>4803</v>
      </c>
      <c r="GA123" s="191">
        <v>0</v>
      </c>
      <c r="GB123" s="191" t="s">
        <v>3966</v>
      </c>
      <c r="GC123" s="191" t="s">
        <v>30</v>
      </c>
      <c r="GD123" s="191">
        <v>2</v>
      </c>
      <c r="GE123" s="191" t="s">
        <v>14</v>
      </c>
      <c r="GF123" s="191" t="s">
        <v>14</v>
      </c>
      <c r="GG123" s="192">
        <v>44693</v>
      </c>
      <c r="GH123" s="190" t="s">
        <v>4809</v>
      </c>
      <c r="GI123" s="184">
        <v>1</v>
      </c>
      <c r="GJ123" s="184" t="s">
        <v>3966</v>
      </c>
      <c r="GK123" s="184" t="s">
        <v>30</v>
      </c>
      <c r="GL123" s="184">
        <v>2</v>
      </c>
      <c r="GM123" s="184" t="s">
        <v>14</v>
      </c>
      <c r="GN123" s="184" t="s">
        <v>14</v>
      </c>
      <c r="GO123" s="181">
        <v>44693</v>
      </c>
      <c r="GP123" s="191" t="s">
        <v>4804</v>
      </c>
      <c r="GQ123" s="191">
        <v>0</v>
      </c>
      <c r="GR123" s="191" t="s">
        <v>3966</v>
      </c>
      <c r="GS123" s="191" t="s">
        <v>30</v>
      </c>
      <c r="GT123" s="191">
        <v>2</v>
      </c>
      <c r="GU123" s="191" t="s">
        <v>14</v>
      </c>
      <c r="GV123" s="191" t="s">
        <v>14</v>
      </c>
      <c r="GW123" s="192">
        <v>44693</v>
      </c>
      <c r="GX123" s="190" t="s">
        <v>4810</v>
      </c>
      <c r="GY123" s="184">
        <v>0</v>
      </c>
      <c r="GZ123" s="184" t="s">
        <v>3966</v>
      </c>
      <c r="HA123" s="184" t="s">
        <v>30</v>
      </c>
      <c r="HB123" s="184">
        <v>2</v>
      </c>
      <c r="HC123" s="184" t="s">
        <v>14</v>
      </c>
      <c r="HD123" s="184" t="s">
        <v>14</v>
      </c>
      <c r="HE123" s="181">
        <v>44693</v>
      </c>
      <c r="HF123" s="191" t="s">
        <v>4802</v>
      </c>
      <c r="HG123" s="191">
        <v>0</v>
      </c>
      <c r="HH123" s="191" t="s">
        <v>3966</v>
      </c>
      <c r="HI123" s="191" t="s">
        <v>30</v>
      </c>
      <c r="HJ123" s="191">
        <v>2</v>
      </c>
      <c r="HK123" s="191" t="s">
        <v>14</v>
      </c>
      <c r="HL123" s="191" t="s">
        <v>14</v>
      </c>
      <c r="HM123" s="192">
        <v>44693</v>
      </c>
      <c r="HN123" s="190" t="s">
        <v>4808</v>
      </c>
      <c r="HO123" s="184">
        <v>0</v>
      </c>
      <c r="HP123" s="184" t="s">
        <v>3966</v>
      </c>
      <c r="HQ123" s="184" t="s">
        <v>30</v>
      </c>
      <c r="HR123" s="184">
        <v>2</v>
      </c>
      <c r="HS123" s="184" t="s">
        <v>14</v>
      </c>
      <c r="HT123" s="184" t="s">
        <v>14</v>
      </c>
      <c r="HU123" s="181">
        <v>44693</v>
      </c>
      <c r="HV123" s="191" t="s">
        <v>4805</v>
      </c>
      <c r="HW123" s="191">
        <v>0</v>
      </c>
      <c r="HX123" s="191" t="s">
        <v>3966</v>
      </c>
      <c r="HY123" s="191" t="s">
        <v>30</v>
      </c>
      <c r="HZ123" s="191">
        <v>2</v>
      </c>
      <c r="IA123" s="191" t="s">
        <v>14</v>
      </c>
      <c r="IB123" s="191" t="s">
        <v>14</v>
      </c>
      <c r="IC123" s="192">
        <v>44693</v>
      </c>
      <c r="ID123" s="190" t="s">
        <v>4807</v>
      </c>
      <c r="IE123" s="184">
        <v>1</v>
      </c>
      <c r="IF123" s="184" t="s">
        <v>3966</v>
      </c>
      <c r="IG123" s="184" t="s">
        <v>30</v>
      </c>
      <c r="IH123" s="184">
        <v>2</v>
      </c>
      <c r="II123" s="184" t="s">
        <v>14</v>
      </c>
      <c r="IJ123" s="184" t="s">
        <v>14</v>
      </c>
      <c r="IK123" s="181">
        <v>44693</v>
      </c>
      <c r="IL123" s="191" t="s">
        <v>4806</v>
      </c>
      <c r="IM123" s="191">
        <v>0</v>
      </c>
      <c r="IN123" s="191" t="s">
        <v>3966</v>
      </c>
      <c r="IO123" s="191" t="s">
        <v>30</v>
      </c>
      <c r="IP123" s="191">
        <v>2</v>
      </c>
      <c r="IQ123" s="191" t="s">
        <v>14</v>
      </c>
      <c r="IR123" s="191" t="s">
        <v>14</v>
      </c>
      <c r="IS123" s="192">
        <v>44693</v>
      </c>
    </row>
    <row r="124" spans="1:253" s="285" customFormat="1" ht="13" customHeight="1" x14ac:dyDescent="0.25">
      <c r="A124" s="285" t="s">
        <v>4315</v>
      </c>
      <c r="B124" s="285" t="s">
        <v>8608</v>
      </c>
      <c r="C124" s="285" t="s">
        <v>4316</v>
      </c>
      <c r="D124" s="285" t="s">
        <v>4317</v>
      </c>
      <c r="E124" s="285" t="s">
        <v>8295</v>
      </c>
      <c r="F124" s="285" t="s">
        <v>7029</v>
      </c>
      <c r="G124" s="179">
        <v>6700000</v>
      </c>
      <c r="H124" s="180" t="s">
        <v>6963</v>
      </c>
      <c r="I124" s="180" t="s">
        <v>30</v>
      </c>
      <c r="J124" s="180">
        <v>2</v>
      </c>
      <c r="K124" s="180" t="s">
        <v>7028</v>
      </c>
      <c r="L124" s="180" t="s">
        <v>7027</v>
      </c>
      <c r="M124" s="181">
        <v>44740</v>
      </c>
      <c r="N124" s="195" t="s">
        <v>7032</v>
      </c>
      <c r="O124" s="182">
        <v>20720</v>
      </c>
      <c r="P124" s="182" t="s">
        <v>5719</v>
      </c>
      <c r="Q124" s="182" t="s">
        <v>30</v>
      </c>
      <c r="R124" s="182">
        <v>2</v>
      </c>
      <c r="S124" s="182" t="s">
        <v>7031</v>
      </c>
      <c r="T124" s="182" t="s">
        <v>7030</v>
      </c>
      <c r="U124" s="183">
        <v>44740</v>
      </c>
      <c r="V124" s="195" t="s">
        <v>7033</v>
      </c>
      <c r="W124" s="180">
        <v>6700000</v>
      </c>
      <c r="X124" s="180" t="s">
        <v>6963</v>
      </c>
      <c r="Y124" s="180" t="s">
        <v>30</v>
      </c>
      <c r="Z124" s="180">
        <v>2</v>
      </c>
      <c r="AA124" s="180" t="s">
        <v>7028</v>
      </c>
      <c r="AB124" s="180" t="s">
        <v>7027</v>
      </c>
      <c r="AC124" s="181">
        <v>44740</v>
      </c>
      <c r="AD124" s="195" t="s">
        <v>7035</v>
      </c>
      <c r="AE124" s="188">
        <v>3200000</v>
      </c>
      <c r="AF124" s="188" t="s">
        <v>6963</v>
      </c>
      <c r="AG124" s="188" t="s">
        <v>30</v>
      </c>
      <c r="AH124" s="188">
        <v>2</v>
      </c>
      <c r="AI124" s="188" t="s">
        <v>7034</v>
      </c>
      <c r="AJ124" s="188" t="s">
        <v>7027</v>
      </c>
      <c r="AK124" s="189">
        <v>44740</v>
      </c>
      <c r="AL124" s="195" t="s">
        <v>7039</v>
      </c>
      <c r="AM124" s="180">
        <v>131000</v>
      </c>
      <c r="AN124" s="180" t="s">
        <v>7036</v>
      </c>
      <c r="AO124" s="180" t="s">
        <v>19</v>
      </c>
      <c r="AP124" s="180">
        <v>3</v>
      </c>
      <c r="AQ124" s="180" t="s">
        <v>7038</v>
      </c>
      <c r="AR124" s="180" t="s">
        <v>7037</v>
      </c>
      <c r="AS124" s="181">
        <v>44740</v>
      </c>
      <c r="AT124" s="196" t="s">
        <v>7040</v>
      </c>
      <c r="AU124" s="188" t="s">
        <v>14</v>
      </c>
      <c r="AV124" s="188" t="s">
        <v>1108</v>
      </c>
      <c r="AW124" s="188" t="s">
        <v>19</v>
      </c>
      <c r="AX124" s="188">
        <v>3</v>
      </c>
      <c r="AY124" s="188" t="s">
        <v>6444</v>
      </c>
      <c r="AZ124" s="188" t="s">
        <v>1108</v>
      </c>
      <c r="BA124" s="189">
        <v>44740</v>
      </c>
      <c r="BB124" s="195" t="s">
        <v>7232</v>
      </c>
      <c r="BC124" s="180">
        <v>1269</v>
      </c>
      <c r="BD124" s="180" t="s">
        <v>7229</v>
      </c>
      <c r="BE124" s="180" t="s">
        <v>30</v>
      </c>
      <c r="BF124" s="180">
        <v>2</v>
      </c>
      <c r="BG124" s="180" t="s">
        <v>7231</v>
      </c>
      <c r="BH124" s="180" t="s">
        <v>7230</v>
      </c>
      <c r="BI124" s="181">
        <v>44741</v>
      </c>
      <c r="BJ124" s="196" t="s">
        <v>7043</v>
      </c>
      <c r="BK124" s="196">
        <v>378</v>
      </c>
      <c r="BL124" s="196" t="s">
        <v>7041</v>
      </c>
      <c r="BM124" s="196" t="s">
        <v>30</v>
      </c>
      <c r="BN124" s="196">
        <v>2</v>
      </c>
      <c r="BO124" s="196" t="s">
        <v>7042</v>
      </c>
      <c r="BP124" s="188" t="s">
        <v>1995</v>
      </c>
      <c r="BQ124" s="197">
        <v>44740</v>
      </c>
      <c r="BR124" s="195" t="s">
        <v>7233</v>
      </c>
      <c r="BS124" s="198" t="s">
        <v>14</v>
      </c>
      <c r="BT124" s="198" t="s">
        <v>14</v>
      </c>
      <c r="BU124" s="198" t="s">
        <v>14</v>
      </c>
      <c r="BV124" s="198" t="s">
        <v>14</v>
      </c>
      <c r="BW124" s="198" t="s">
        <v>6470</v>
      </c>
      <c r="BX124" s="198" t="s">
        <v>14</v>
      </c>
      <c r="BY124" s="181">
        <v>44741</v>
      </c>
      <c r="BZ124" s="196" t="s">
        <v>7234</v>
      </c>
      <c r="CA124" s="196" t="s">
        <v>14</v>
      </c>
      <c r="CB124" s="196" t="s">
        <v>14</v>
      </c>
      <c r="CC124" s="196" t="s">
        <v>14</v>
      </c>
      <c r="CD124" s="196" t="s">
        <v>14</v>
      </c>
      <c r="CE124" s="196" t="s">
        <v>6472</v>
      </c>
      <c r="CF124" s="196" t="s">
        <v>14</v>
      </c>
      <c r="CG124" s="197">
        <v>44741</v>
      </c>
      <c r="CH124" s="195" t="s">
        <v>9338</v>
      </c>
      <c r="CI124" s="196" t="e">
        <v>#N/A</v>
      </c>
      <c r="CJ124" s="196" t="e">
        <v>#N/A</v>
      </c>
      <c r="CK124" s="196" t="e">
        <v>#N/A</v>
      </c>
      <c r="CL124" s="196" t="e">
        <v>#N/A</v>
      </c>
      <c r="CM124" s="196" t="e">
        <v>#N/A</v>
      </c>
      <c r="CN124" s="196" t="e">
        <v>#N/A</v>
      </c>
      <c r="CO124" s="199" t="e">
        <v>#N/A</v>
      </c>
      <c r="CP124" s="196" t="s">
        <v>7238</v>
      </c>
      <c r="CQ124" s="198">
        <v>977450</v>
      </c>
      <c r="CR124" s="198" t="s">
        <v>7235</v>
      </c>
      <c r="CS124" s="198" t="s">
        <v>19</v>
      </c>
      <c r="CT124" s="198">
        <v>3</v>
      </c>
      <c r="CU124" s="198" t="s">
        <v>7237</v>
      </c>
      <c r="CV124" s="198" t="s">
        <v>7236</v>
      </c>
      <c r="CW124" s="181">
        <v>44741</v>
      </c>
      <c r="CX124" s="196" t="s">
        <v>7045</v>
      </c>
      <c r="CY124" s="188">
        <v>1700000</v>
      </c>
      <c r="CZ124" s="188" t="s">
        <v>6963</v>
      </c>
      <c r="DA124" s="188" t="s">
        <v>30</v>
      </c>
      <c r="DB124" s="188">
        <v>2</v>
      </c>
      <c r="DC124" s="188" t="s">
        <v>7221</v>
      </c>
      <c r="DD124" s="188" t="s">
        <v>7027</v>
      </c>
      <c r="DE124" s="194">
        <v>44741</v>
      </c>
      <c r="DF124" s="195" t="s">
        <v>7046</v>
      </c>
      <c r="DG124" s="180">
        <v>3500000</v>
      </c>
      <c r="DH124" s="198" t="s">
        <v>6963</v>
      </c>
      <c r="DI124" s="198" t="s">
        <v>30</v>
      </c>
      <c r="DJ124" s="198">
        <v>2</v>
      </c>
      <c r="DK124" s="198" t="s">
        <v>6456</v>
      </c>
      <c r="DL124" s="198" t="s">
        <v>7027</v>
      </c>
      <c r="DM124" s="181">
        <v>44740</v>
      </c>
      <c r="DN124" s="196" t="s">
        <v>7047</v>
      </c>
      <c r="DO124" s="188">
        <v>1500000</v>
      </c>
      <c r="DP124" s="196" t="s">
        <v>6963</v>
      </c>
      <c r="DQ124" s="196" t="s">
        <v>30</v>
      </c>
      <c r="DR124" s="196">
        <v>2</v>
      </c>
      <c r="DS124" s="196" t="s">
        <v>6494</v>
      </c>
      <c r="DT124" s="196" t="s">
        <v>7027</v>
      </c>
      <c r="DU124" s="197">
        <v>44740</v>
      </c>
      <c r="DV124" s="195" t="s">
        <v>7222</v>
      </c>
      <c r="DW124" s="180">
        <v>1700000</v>
      </c>
      <c r="DX124" s="198" t="s">
        <v>6963</v>
      </c>
      <c r="DY124" s="198" t="s">
        <v>30</v>
      </c>
      <c r="DZ124" s="198">
        <v>2</v>
      </c>
      <c r="EA124" s="198" t="s">
        <v>7221</v>
      </c>
      <c r="EB124" s="198" t="s">
        <v>7027</v>
      </c>
      <c r="EC124" s="181">
        <v>44741</v>
      </c>
      <c r="ED124" s="196" t="s">
        <v>7223</v>
      </c>
      <c r="EE124" s="188">
        <v>0</v>
      </c>
      <c r="EF124" s="196" t="s">
        <v>14</v>
      </c>
      <c r="EG124" s="196" t="s">
        <v>14</v>
      </c>
      <c r="EH124" s="196" t="s">
        <v>14</v>
      </c>
      <c r="EI124" s="196" t="s">
        <v>6462</v>
      </c>
      <c r="EJ124" s="196" t="s">
        <v>14</v>
      </c>
      <c r="EK124" s="197">
        <v>44741</v>
      </c>
      <c r="EL124" s="195" t="s">
        <v>7224</v>
      </c>
      <c r="EM124" s="180">
        <v>0</v>
      </c>
      <c r="EN124" s="198" t="s">
        <v>14</v>
      </c>
      <c r="EO124" s="198" t="s">
        <v>14</v>
      </c>
      <c r="EP124" s="198" t="s">
        <v>14</v>
      </c>
      <c r="EQ124" s="198" t="s">
        <v>6499</v>
      </c>
      <c r="ER124" s="198" t="s">
        <v>14</v>
      </c>
      <c r="ES124" s="181">
        <v>44741</v>
      </c>
      <c r="ET124" s="196" t="s">
        <v>7044</v>
      </c>
      <c r="EU124" s="196">
        <v>378</v>
      </c>
      <c r="EV124" s="196" t="s">
        <v>7041</v>
      </c>
      <c r="EW124" s="196" t="s">
        <v>30</v>
      </c>
      <c r="EX124" s="196">
        <v>2</v>
      </c>
      <c r="EY124" s="196" t="s">
        <v>7042</v>
      </c>
      <c r="EZ124" s="196" t="s">
        <v>1995</v>
      </c>
      <c r="FA124" s="197">
        <v>44740</v>
      </c>
      <c r="FB124" s="195" t="s">
        <v>7226</v>
      </c>
      <c r="FC124" s="198">
        <v>3</v>
      </c>
      <c r="FD124" s="198" t="s">
        <v>1108</v>
      </c>
      <c r="FE124" s="198" t="s">
        <v>14</v>
      </c>
      <c r="FF124" s="198" t="s">
        <v>14</v>
      </c>
      <c r="FG124" s="198" t="s">
        <v>7225</v>
      </c>
      <c r="FH124" s="198" t="s">
        <v>14</v>
      </c>
      <c r="FI124" s="181">
        <v>44741</v>
      </c>
      <c r="FJ124" s="195" t="s">
        <v>7227</v>
      </c>
      <c r="FK124" s="196" t="s">
        <v>14</v>
      </c>
      <c r="FL124" s="196" t="s">
        <v>14</v>
      </c>
      <c r="FM124" s="196" t="s">
        <v>14</v>
      </c>
      <c r="FN124" s="196" t="s">
        <v>14</v>
      </c>
      <c r="FO124" s="196" t="s">
        <v>6502</v>
      </c>
      <c r="FP124" s="188" t="s">
        <v>14</v>
      </c>
      <c r="FQ124" s="189">
        <v>44741</v>
      </c>
      <c r="FR124" s="195" t="s">
        <v>7228</v>
      </c>
      <c r="FS124" s="198" t="s">
        <v>14</v>
      </c>
      <c r="FT124" s="198" t="s">
        <v>14</v>
      </c>
      <c r="FU124" s="198" t="s">
        <v>14</v>
      </c>
      <c r="FV124" s="198" t="s">
        <v>14</v>
      </c>
      <c r="FW124" s="198" t="s">
        <v>5941</v>
      </c>
      <c r="FX124" s="198" t="s">
        <v>14</v>
      </c>
      <c r="FY124" s="181">
        <v>44741</v>
      </c>
      <c r="FZ124" s="196" t="s">
        <v>4319</v>
      </c>
      <c r="GA124" s="196">
        <v>0</v>
      </c>
      <c r="GB124" s="196" t="s">
        <v>3966</v>
      </c>
      <c r="GC124" s="196" t="s">
        <v>30</v>
      </c>
      <c r="GD124" s="196">
        <v>2</v>
      </c>
      <c r="GE124" s="196" t="s">
        <v>14</v>
      </c>
      <c r="GF124" s="196" t="s">
        <v>14</v>
      </c>
      <c r="GG124" s="197">
        <v>44686</v>
      </c>
      <c r="GH124" s="195" t="s">
        <v>4325</v>
      </c>
      <c r="GI124" s="198">
        <v>2</v>
      </c>
      <c r="GJ124" s="198" t="s">
        <v>3966</v>
      </c>
      <c r="GK124" s="198" t="s">
        <v>30</v>
      </c>
      <c r="GL124" s="198">
        <v>2</v>
      </c>
      <c r="GM124" s="198" t="s">
        <v>14</v>
      </c>
      <c r="GN124" s="198" t="s">
        <v>14</v>
      </c>
      <c r="GO124" s="181">
        <v>44686</v>
      </c>
      <c r="GP124" s="196" t="s">
        <v>4320</v>
      </c>
      <c r="GQ124" s="196">
        <v>0</v>
      </c>
      <c r="GR124" s="196" t="s">
        <v>3966</v>
      </c>
      <c r="GS124" s="196" t="s">
        <v>30</v>
      </c>
      <c r="GT124" s="196">
        <v>2</v>
      </c>
      <c r="GU124" s="196" t="s">
        <v>14</v>
      </c>
      <c r="GV124" s="196" t="s">
        <v>14</v>
      </c>
      <c r="GW124" s="197">
        <v>44686</v>
      </c>
      <c r="GX124" s="195" t="s">
        <v>4326</v>
      </c>
      <c r="GY124" s="198">
        <v>0</v>
      </c>
      <c r="GZ124" s="198" t="s">
        <v>3966</v>
      </c>
      <c r="HA124" s="198" t="s">
        <v>30</v>
      </c>
      <c r="HB124" s="198">
        <v>2</v>
      </c>
      <c r="HC124" s="198" t="s">
        <v>14</v>
      </c>
      <c r="HD124" s="198" t="s">
        <v>14</v>
      </c>
      <c r="HE124" s="181">
        <v>44686</v>
      </c>
      <c r="HF124" s="196" t="s">
        <v>4318</v>
      </c>
      <c r="HG124" s="196">
        <v>2</v>
      </c>
      <c r="HH124" s="196" t="s">
        <v>3966</v>
      </c>
      <c r="HI124" s="196" t="s">
        <v>30</v>
      </c>
      <c r="HJ124" s="196">
        <v>2</v>
      </c>
      <c r="HK124" s="196" t="s">
        <v>14</v>
      </c>
      <c r="HL124" s="196" t="s">
        <v>14</v>
      </c>
      <c r="HM124" s="197">
        <v>44686</v>
      </c>
      <c r="HN124" s="195" t="s">
        <v>4324</v>
      </c>
      <c r="HO124" s="198">
        <v>2</v>
      </c>
      <c r="HP124" s="198" t="s">
        <v>3966</v>
      </c>
      <c r="HQ124" s="198" t="s">
        <v>30</v>
      </c>
      <c r="HR124" s="198">
        <v>2</v>
      </c>
      <c r="HS124" s="198" t="s">
        <v>14</v>
      </c>
      <c r="HT124" s="198" t="s">
        <v>14</v>
      </c>
      <c r="HU124" s="181">
        <v>44686</v>
      </c>
      <c r="HV124" s="196" t="s">
        <v>4321</v>
      </c>
      <c r="HW124" s="196">
        <v>1</v>
      </c>
      <c r="HX124" s="196" t="s">
        <v>3966</v>
      </c>
      <c r="HY124" s="196" t="s">
        <v>30</v>
      </c>
      <c r="HZ124" s="196">
        <v>2</v>
      </c>
      <c r="IA124" s="196" t="s">
        <v>14</v>
      </c>
      <c r="IB124" s="196" t="s">
        <v>14</v>
      </c>
      <c r="IC124" s="197">
        <v>44686</v>
      </c>
      <c r="ID124" s="195" t="s">
        <v>4323</v>
      </c>
      <c r="IE124" s="198">
        <v>0</v>
      </c>
      <c r="IF124" s="198" t="s">
        <v>3966</v>
      </c>
      <c r="IG124" s="198" t="s">
        <v>30</v>
      </c>
      <c r="IH124" s="198">
        <v>2</v>
      </c>
      <c r="II124" s="198" t="s">
        <v>14</v>
      </c>
      <c r="IJ124" s="198" t="s">
        <v>14</v>
      </c>
      <c r="IK124" s="181">
        <v>44686</v>
      </c>
      <c r="IL124" s="196" t="s">
        <v>4322</v>
      </c>
      <c r="IM124" s="196">
        <v>2</v>
      </c>
      <c r="IN124" s="196" t="s">
        <v>3966</v>
      </c>
      <c r="IO124" s="196" t="s">
        <v>30</v>
      </c>
      <c r="IP124" s="196">
        <v>2</v>
      </c>
      <c r="IQ124" s="196" t="s">
        <v>14</v>
      </c>
      <c r="IR124" s="196" t="s">
        <v>14</v>
      </c>
      <c r="IS124" s="197">
        <v>44686</v>
      </c>
    </row>
    <row r="125" spans="1:253" s="285" customFormat="1" ht="13" customHeight="1" x14ac:dyDescent="0.25">
      <c r="A125" s="285" t="s">
        <v>125</v>
      </c>
      <c r="B125" s="285" t="s">
        <v>8608</v>
      </c>
      <c r="C125" s="285" t="s">
        <v>126</v>
      </c>
      <c r="D125" s="285" t="s">
        <v>127</v>
      </c>
      <c r="E125" s="285" t="s">
        <v>8296</v>
      </c>
      <c r="F125" s="285" t="s">
        <v>2449</v>
      </c>
      <c r="G125" s="179">
        <v>15755000</v>
      </c>
      <c r="H125" s="180" t="s">
        <v>2446</v>
      </c>
      <c r="I125" s="180" t="s">
        <v>30</v>
      </c>
      <c r="J125" s="180">
        <v>2</v>
      </c>
      <c r="K125" s="180" t="s">
        <v>2448</v>
      </c>
      <c r="L125" s="180" t="s">
        <v>2447</v>
      </c>
      <c r="M125" s="181">
        <v>44519</v>
      </c>
      <c r="N125" s="190" t="s">
        <v>1160</v>
      </c>
      <c r="O125" s="182">
        <v>627340</v>
      </c>
      <c r="P125" s="182" t="s">
        <v>1157</v>
      </c>
      <c r="Q125" s="182" t="s">
        <v>61</v>
      </c>
      <c r="R125" s="182">
        <v>1</v>
      </c>
      <c r="S125" s="182" t="s">
        <v>1159</v>
      </c>
      <c r="T125" s="182" t="s">
        <v>1158</v>
      </c>
      <c r="U125" s="183">
        <v>43759</v>
      </c>
      <c r="V125" s="190" t="s">
        <v>2451</v>
      </c>
      <c r="W125" s="180">
        <v>15755000</v>
      </c>
      <c r="X125" s="180" t="s">
        <v>2446</v>
      </c>
      <c r="Y125" s="180" t="s">
        <v>30</v>
      </c>
      <c r="Z125" s="180">
        <v>2</v>
      </c>
      <c r="AA125" s="180" t="s">
        <v>2450</v>
      </c>
      <c r="AB125" s="180" t="s">
        <v>2447</v>
      </c>
      <c r="AC125" s="181">
        <v>44519</v>
      </c>
      <c r="AD125" s="190" t="s">
        <v>2453</v>
      </c>
      <c r="AE125" s="188">
        <v>15736000</v>
      </c>
      <c r="AF125" s="188" t="s">
        <v>2446</v>
      </c>
      <c r="AG125" s="188" t="s">
        <v>30</v>
      </c>
      <c r="AH125" s="188">
        <v>2</v>
      </c>
      <c r="AI125" s="188" t="s">
        <v>2452</v>
      </c>
      <c r="AJ125" s="188" t="s">
        <v>2447</v>
      </c>
      <c r="AK125" s="189">
        <v>44519</v>
      </c>
      <c r="AL125" s="190" t="s">
        <v>5644</v>
      </c>
      <c r="AM125" s="180">
        <v>3785000</v>
      </c>
      <c r="AN125" s="180" t="s">
        <v>5641</v>
      </c>
      <c r="AO125" s="180" t="s">
        <v>19</v>
      </c>
      <c r="AP125" s="180">
        <v>3</v>
      </c>
      <c r="AQ125" s="180" t="s">
        <v>5643</v>
      </c>
      <c r="AR125" s="180" t="s">
        <v>5642</v>
      </c>
      <c r="AS125" s="181">
        <v>44704</v>
      </c>
      <c r="AT125" s="191" t="s">
        <v>989</v>
      </c>
      <c r="AU125" s="188" t="s">
        <v>14</v>
      </c>
      <c r="AV125" s="188" t="s">
        <v>986</v>
      </c>
      <c r="AW125" s="188" t="s">
        <v>14</v>
      </c>
      <c r="AX125" s="188" t="s">
        <v>14</v>
      </c>
      <c r="AY125" s="188" t="s">
        <v>988</v>
      </c>
      <c r="AZ125" s="188" t="s">
        <v>987</v>
      </c>
      <c r="BA125" s="189">
        <v>43612</v>
      </c>
      <c r="BB125" s="190" t="s">
        <v>3854</v>
      </c>
      <c r="BC125" s="180">
        <v>1400000</v>
      </c>
      <c r="BD125" s="180" t="s">
        <v>3851</v>
      </c>
      <c r="BE125" s="180" t="s">
        <v>30</v>
      </c>
      <c r="BF125" s="180">
        <v>2</v>
      </c>
      <c r="BG125" s="180" t="s">
        <v>3853</v>
      </c>
      <c r="BH125" s="180" t="s">
        <v>3852</v>
      </c>
      <c r="BI125" s="181">
        <v>44670</v>
      </c>
      <c r="BJ125" s="191" t="s">
        <v>5647</v>
      </c>
      <c r="BK125" s="191">
        <v>1799</v>
      </c>
      <c r="BL125" s="191" t="s">
        <v>5645</v>
      </c>
      <c r="BM125" s="191" t="s">
        <v>30</v>
      </c>
      <c r="BN125" s="191">
        <v>2</v>
      </c>
      <c r="BO125" s="191" t="s">
        <v>5646</v>
      </c>
      <c r="BP125" s="188" t="s">
        <v>1636</v>
      </c>
      <c r="BQ125" s="192">
        <v>44704</v>
      </c>
      <c r="BR125" s="190" t="s">
        <v>128</v>
      </c>
      <c r="BS125" s="184" t="s">
        <v>14</v>
      </c>
      <c r="BT125" s="184">
        <v>0</v>
      </c>
      <c r="BU125" s="184" t="s">
        <v>14</v>
      </c>
      <c r="BV125" s="184" t="s">
        <v>14</v>
      </c>
      <c r="BW125" s="184">
        <v>0</v>
      </c>
      <c r="BX125" s="184">
        <v>0</v>
      </c>
      <c r="BY125" s="181">
        <v>43496</v>
      </c>
      <c r="BZ125" s="191" t="s">
        <v>129</v>
      </c>
      <c r="CA125" s="191" t="s">
        <v>14</v>
      </c>
      <c r="CB125" s="191">
        <v>0</v>
      </c>
      <c r="CC125" s="191" t="s">
        <v>14</v>
      </c>
      <c r="CD125" s="191" t="s">
        <v>14</v>
      </c>
      <c r="CE125" s="191">
        <v>0</v>
      </c>
      <c r="CF125" s="191">
        <v>0</v>
      </c>
      <c r="CG125" s="192">
        <v>43496</v>
      </c>
      <c r="CH125" s="190" t="s">
        <v>9339</v>
      </c>
      <c r="CI125" s="191" t="e">
        <v>#N/A</v>
      </c>
      <c r="CJ125" s="191" t="e">
        <v>#N/A</v>
      </c>
      <c r="CK125" s="191" t="e">
        <v>#N/A</v>
      </c>
      <c r="CL125" s="191" t="e">
        <v>#N/A</v>
      </c>
      <c r="CM125" s="191" t="e">
        <v>#N/A</v>
      </c>
      <c r="CN125" s="191" t="e">
        <v>#N/A</v>
      </c>
      <c r="CO125" s="193" t="e">
        <v>#N/A</v>
      </c>
      <c r="CP125" s="191" t="s">
        <v>1156</v>
      </c>
      <c r="CQ125" s="184" t="s">
        <v>14</v>
      </c>
      <c r="CR125" s="184" t="s">
        <v>14</v>
      </c>
      <c r="CS125" s="184" t="s">
        <v>14</v>
      </c>
      <c r="CT125" s="184" t="s">
        <v>14</v>
      </c>
      <c r="CU125" s="184" t="s">
        <v>14</v>
      </c>
      <c r="CV125" s="184" t="s">
        <v>14</v>
      </c>
      <c r="CW125" s="181">
        <v>43759</v>
      </c>
      <c r="CX125" s="191" t="s">
        <v>2454</v>
      </c>
      <c r="CY125" s="188">
        <v>7736000</v>
      </c>
      <c r="CZ125" s="188" t="s">
        <v>5652</v>
      </c>
      <c r="DA125" s="188" t="s">
        <v>30</v>
      </c>
      <c r="DB125" s="188">
        <v>2</v>
      </c>
      <c r="DC125" s="188" t="s">
        <v>5649</v>
      </c>
      <c r="DD125" s="188" t="s">
        <v>5653</v>
      </c>
      <c r="DE125" s="194">
        <v>44704</v>
      </c>
      <c r="DF125" s="190" t="s">
        <v>5650</v>
      </c>
      <c r="DG125" s="180">
        <v>19000</v>
      </c>
      <c r="DH125" s="184" t="s">
        <v>2446</v>
      </c>
      <c r="DI125" s="184" t="s">
        <v>30</v>
      </c>
      <c r="DJ125" s="184">
        <v>2</v>
      </c>
      <c r="DK125" s="184" t="s">
        <v>5649</v>
      </c>
      <c r="DL125" s="184" t="s">
        <v>2447</v>
      </c>
      <c r="DM125" s="181">
        <v>44704</v>
      </c>
      <c r="DN125" s="191" t="s">
        <v>5651</v>
      </c>
      <c r="DO125" s="188">
        <v>8000000</v>
      </c>
      <c r="DP125" s="191" t="s">
        <v>2446</v>
      </c>
      <c r="DQ125" s="191" t="s">
        <v>30</v>
      </c>
      <c r="DR125" s="191">
        <v>2</v>
      </c>
      <c r="DS125" s="191" t="s">
        <v>5649</v>
      </c>
      <c r="DT125" s="191" t="s">
        <v>2447</v>
      </c>
      <c r="DU125" s="192">
        <v>44704</v>
      </c>
      <c r="DV125" s="190" t="s">
        <v>5654</v>
      </c>
      <c r="DW125" s="180">
        <v>5915000</v>
      </c>
      <c r="DX125" s="184" t="s">
        <v>5652</v>
      </c>
      <c r="DY125" s="184" t="s">
        <v>30</v>
      </c>
      <c r="DZ125" s="184">
        <v>2</v>
      </c>
      <c r="EA125" s="184" t="s">
        <v>5649</v>
      </c>
      <c r="EB125" s="184" t="s">
        <v>5653</v>
      </c>
      <c r="EC125" s="181">
        <v>44704</v>
      </c>
      <c r="ED125" s="191" t="s">
        <v>5657</v>
      </c>
      <c r="EE125" s="188">
        <v>1740000</v>
      </c>
      <c r="EF125" s="191" t="s">
        <v>5655</v>
      </c>
      <c r="EG125" s="191" t="s">
        <v>30</v>
      </c>
      <c r="EH125" s="191">
        <v>2</v>
      </c>
      <c r="EI125" s="191" t="s">
        <v>5649</v>
      </c>
      <c r="EJ125" s="191" t="s">
        <v>5656</v>
      </c>
      <c r="EK125" s="192">
        <v>44704</v>
      </c>
      <c r="EL125" s="190" t="s">
        <v>5658</v>
      </c>
      <c r="EM125" s="180">
        <v>81000</v>
      </c>
      <c r="EN125" s="184" t="s">
        <v>5655</v>
      </c>
      <c r="EO125" s="184" t="s">
        <v>30</v>
      </c>
      <c r="EP125" s="184">
        <v>2</v>
      </c>
      <c r="EQ125" s="184" t="s">
        <v>5649</v>
      </c>
      <c r="ER125" s="184" t="s">
        <v>5656</v>
      </c>
      <c r="ES125" s="181">
        <v>44704</v>
      </c>
      <c r="ET125" s="191" t="s">
        <v>5648</v>
      </c>
      <c r="EU125" s="191">
        <v>1799</v>
      </c>
      <c r="EV125" s="191" t="s">
        <v>5645</v>
      </c>
      <c r="EW125" s="191" t="s">
        <v>30</v>
      </c>
      <c r="EX125" s="191">
        <v>2</v>
      </c>
      <c r="EY125" s="191" t="s">
        <v>5646</v>
      </c>
      <c r="EZ125" s="191" t="s">
        <v>1636</v>
      </c>
      <c r="FA125" s="192">
        <v>44704</v>
      </c>
      <c r="FB125" s="190" t="s">
        <v>130</v>
      </c>
      <c r="FC125" s="184">
        <v>5</v>
      </c>
      <c r="FD125" s="184">
        <v>0</v>
      </c>
      <c r="FE125" s="184" t="s">
        <v>61</v>
      </c>
      <c r="FF125" s="184">
        <v>1</v>
      </c>
      <c r="FG125" s="184">
        <v>0</v>
      </c>
      <c r="FH125" s="184">
        <v>0</v>
      </c>
      <c r="FI125" s="181">
        <v>43496</v>
      </c>
      <c r="FJ125" s="190" t="s">
        <v>131</v>
      </c>
      <c r="FK125" s="191" t="s">
        <v>14</v>
      </c>
      <c r="FL125" s="191">
        <v>0</v>
      </c>
      <c r="FM125" s="191" t="s">
        <v>14</v>
      </c>
      <c r="FN125" s="191" t="s">
        <v>14</v>
      </c>
      <c r="FO125" s="191">
        <v>0</v>
      </c>
      <c r="FP125" s="188">
        <v>0</v>
      </c>
      <c r="FQ125" s="189">
        <v>43496</v>
      </c>
      <c r="FR125" s="190" t="s">
        <v>132</v>
      </c>
      <c r="FS125" s="184" t="s">
        <v>14</v>
      </c>
      <c r="FT125" s="184">
        <v>0</v>
      </c>
      <c r="FU125" s="184" t="s">
        <v>14</v>
      </c>
      <c r="FV125" s="184" t="s">
        <v>14</v>
      </c>
      <c r="FW125" s="184">
        <v>0</v>
      </c>
      <c r="FX125" s="184">
        <v>0</v>
      </c>
      <c r="FY125" s="181">
        <v>43496</v>
      </c>
      <c r="FZ125" s="191" t="s">
        <v>4535</v>
      </c>
      <c r="GA125" s="191">
        <v>1</v>
      </c>
      <c r="GB125" s="191" t="s">
        <v>3966</v>
      </c>
      <c r="GC125" s="191" t="s">
        <v>30</v>
      </c>
      <c r="GD125" s="191">
        <v>2</v>
      </c>
      <c r="GE125" s="191" t="s">
        <v>14</v>
      </c>
      <c r="GF125" s="191" t="s">
        <v>14</v>
      </c>
      <c r="GG125" s="192">
        <v>44691</v>
      </c>
      <c r="GH125" s="190" t="s">
        <v>4541</v>
      </c>
      <c r="GI125" s="184">
        <v>3</v>
      </c>
      <c r="GJ125" s="184" t="s">
        <v>3966</v>
      </c>
      <c r="GK125" s="184" t="s">
        <v>30</v>
      </c>
      <c r="GL125" s="184">
        <v>2</v>
      </c>
      <c r="GM125" s="184" t="s">
        <v>14</v>
      </c>
      <c r="GN125" s="184" t="s">
        <v>14</v>
      </c>
      <c r="GO125" s="181">
        <v>44691</v>
      </c>
      <c r="GP125" s="191" t="s">
        <v>4536</v>
      </c>
      <c r="GQ125" s="191">
        <v>3</v>
      </c>
      <c r="GR125" s="191" t="s">
        <v>3966</v>
      </c>
      <c r="GS125" s="191" t="s">
        <v>30</v>
      </c>
      <c r="GT125" s="191">
        <v>2</v>
      </c>
      <c r="GU125" s="191" t="s">
        <v>14</v>
      </c>
      <c r="GV125" s="191" t="s">
        <v>14</v>
      </c>
      <c r="GW125" s="192">
        <v>44691</v>
      </c>
      <c r="GX125" s="190" t="s">
        <v>4542</v>
      </c>
      <c r="GY125" s="184">
        <v>1</v>
      </c>
      <c r="GZ125" s="184" t="s">
        <v>3966</v>
      </c>
      <c r="HA125" s="184" t="s">
        <v>30</v>
      </c>
      <c r="HB125" s="184">
        <v>2</v>
      </c>
      <c r="HC125" s="184" t="s">
        <v>14</v>
      </c>
      <c r="HD125" s="184" t="s">
        <v>14</v>
      </c>
      <c r="HE125" s="181">
        <v>44691</v>
      </c>
      <c r="HF125" s="191" t="s">
        <v>4534</v>
      </c>
      <c r="HG125" s="191">
        <v>2</v>
      </c>
      <c r="HH125" s="191" t="s">
        <v>3966</v>
      </c>
      <c r="HI125" s="191" t="s">
        <v>30</v>
      </c>
      <c r="HJ125" s="191">
        <v>2</v>
      </c>
      <c r="HK125" s="191" t="s">
        <v>14</v>
      </c>
      <c r="HL125" s="191" t="s">
        <v>14</v>
      </c>
      <c r="HM125" s="192">
        <v>44691</v>
      </c>
      <c r="HN125" s="190" t="s">
        <v>4540</v>
      </c>
      <c r="HO125" s="184">
        <v>2</v>
      </c>
      <c r="HP125" s="184" t="s">
        <v>3966</v>
      </c>
      <c r="HQ125" s="184" t="s">
        <v>30</v>
      </c>
      <c r="HR125" s="184">
        <v>2</v>
      </c>
      <c r="HS125" s="184" t="s">
        <v>14</v>
      </c>
      <c r="HT125" s="184" t="s">
        <v>14</v>
      </c>
      <c r="HU125" s="181">
        <v>44691</v>
      </c>
      <c r="HV125" s="191" t="s">
        <v>4537</v>
      </c>
      <c r="HW125" s="191">
        <v>3</v>
      </c>
      <c r="HX125" s="191" t="s">
        <v>3966</v>
      </c>
      <c r="HY125" s="191" t="s">
        <v>30</v>
      </c>
      <c r="HZ125" s="191">
        <v>2</v>
      </c>
      <c r="IA125" s="191" t="s">
        <v>14</v>
      </c>
      <c r="IB125" s="191" t="s">
        <v>14</v>
      </c>
      <c r="IC125" s="192">
        <v>44691</v>
      </c>
      <c r="ID125" s="190" t="s">
        <v>4539</v>
      </c>
      <c r="IE125" s="184">
        <v>1</v>
      </c>
      <c r="IF125" s="184" t="s">
        <v>3966</v>
      </c>
      <c r="IG125" s="184" t="s">
        <v>30</v>
      </c>
      <c r="IH125" s="184">
        <v>2</v>
      </c>
      <c r="II125" s="184" t="s">
        <v>14</v>
      </c>
      <c r="IJ125" s="184" t="s">
        <v>14</v>
      </c>
      <c r="IK125" s="181">
        <v>44691</v>
      </c>
      <c r="IL125" s="191" t="s">
        <v>4538</v>
      </c>
      <c r="IM125" s="191">
        <v>3</v>
      </c>
      <c r="IN125" s="191" t="s">
        <v>3966</v>
      </c>
      <c r="IO125" s="191" t="s">
        <v>30</v>
      </c>
      <c r="IP125" s="191">
        <v>2</v>
      </c>
      <c r="IQ125" s="191" t="s">
        <v>14</v>
      </c>
      <c r="IR125" s="191" t="s">
        <v>14</v>
      </c>
      <c r="IS125" s="192">
        <v>44691</v>
      </c>
    </row>
    <row r="126" spans="1:253" s="285" customFormat="1" ht="13" customHeight="1" x14ac:dyDescent="0.25">
      <c r="A126" s="285" t="s">
        <v>912</v>
      </c>
      <c r="B126" s="285" t="s">
        <v>8646</v>
      </c>
      <c r="C126" s="285" t="s">
        <v>913</v>
      </c>
      <c r="D126" s="285" t="s">
        <v>127</v>
      </c>
      <c r="E126" s="285" t="s">
        <v>8296</v>
      </c>
      <c r="F126" s="285" t="s">
        <v>2087</v>
      </c>
      <c r="G126" s="179">
        <v>12300000</v>
      </c>
      <c r="H126" s="180" t="s">
        <v>2084</v>
      </c>
      <c r="I126" s="180" t="s">
        <v>61</v>
      </c>
      <c r="J126" s="180">
        <v>1</v>
      </c>
      <c r="K126" s="180" t="s">
        <v>2086</v>
      </c>
      <c r="L126" s="180" t="s">
        <v>2085</v>
      </c>
      <c r="M126" s="181">
        <v>44340</v>
      </c>
      <c r="N126" s="195" t="s">
        <v>2091</v>
      </c>
      <c r="O126" s="182">
        <v>28836</v>
      </c>
      <c r="P126" s="182" t="s">
        <v>2088</v>
      </c>
      <c r="Q126" s="182" t="s">
        <v>30</v>
      </c>
      <c r="R126" s="182">
        <v>2</v>
      </c>
      <c r="S126" s="182" t="s">
        <v>2090</v>
      </c>
      <c r="T126" s="182" t="s">
        <v>2089</v>
      </c>
      <c r="U126" s="183">
        <v>44340</v>
      </c>
      <c r="V126" s="195" t="s">
        <v>2095</v>
      </c>
      <c r="W126" s="180">
        <v>1322000</v>
      </c>
      <c r="X126" s="180" t="s">
        <v>2092</v>
      </c>
      <c r="Y126" s="180" t="s">
        <v>19</v>
      </c>
      <c r="Z126" s="180">
        <v>3</v>
      </c>
      <c r="AA126" s="180" t="s">
        <v>2094</v>
      </c>
      <c r="AB126" s="180" t="s">
        <v>2093</v>
      </c>
      <c r="AC126" s="181">
        <v>44340</v>
      </c>
      <c r="AD126" s="195" t="s">
        <v>2099</v>
      </c>
      <c r="AE126" s="188">
        <v>25000</v>
      </c>
      <c r="AF126" s="188" t="s">
        <v>2096</v>
      </c>
      <c r="AG126" s="188" t="s">
        <v>61</v>
      </c>
      <c r="AH126" s="188">
        <v>1</v>
      </c>
      <c r="AI126" s="188" t="s">
        <v>2098</v>
      </c>
      <c r="AJ126" s="188" t="s">
        <v>2097</v>
      </c>
      <c r="AK126" s="189">
        <v>44340</v>
      </c>
      <c r="AL126" s="195" t="s">
        <v>2100</v>
      </c>
      <c r="AM126" s="180">
        <v>25000</v>
      </c>
      <c r="AN126" s="180" t="s">
        <v>2096</v>
      </c>
      <c r="AO126" s="180" t="s">
        <v>61</v>
      </c>
      <c r="AP126" s="180">
        <v>1</v>
      </c>
      <c r="AQ126" s="180" t="s">
        <v>2098</v>
      </c>
      <c r="AR126" s="180" t="s">
        <v>2097</v>
      </c>
      <c r="AS126" s="181">
        <v>44340</v>
      </c>
      <c r="AT126" s="196" t="s">
        <v>918</v>
      </c>
      <c r="AU126" s="188" t="s">
        <v>14</v>
      </c>
      <c r="AV126" s="188" t="s">
        <v>14</v>
      </c>
      <c r="AW126" s="188" t="s">
        <v>14</v>
      </c>
      <c r="AX126" s="188" t="s">
        <v>14</v>
      </c>
      <c r="AY126" s="188" t="s">
        <v>306</v>
      </c>
      <c r="AZ126" s="188" t="s">
        <v>14</v>
      </c>
      <c r="BA126" s="189">
        <v>43584</v>
      </c>
      <c r="BB126" s="195" t="s">
        <v>917</v>
      </c>
      <c r="BC126" s="180" t="s">
        <v>14</v>
      </c>
      <c r="BD126" s="180" t="s">
        <v>14</v>
      </c>
      <c r="BE126" s="180" t="s">
        <v>14</v>
      </c>
      <c r="BF126" s="180" t="s">
        <v>14</v>
      </c>
      <c r="BG126" s="180" t="s">
        <v>306</v>
      </c>
      <c r="BH126" s="180" t="s">
        <v>14</v>
      </c>
      <c r="BI126" s="181">
        <v>43584</v>
      </c>
      <c r="BJ126" s="196" t="s">
        <v>2836</v>
      </c>
      <c r="BK126" s="196">
        <v>2</v>
      </c>
      <c r="BL126" s="196" t="s">
        <v>2834</v>
      </c>
      <c r="BM126" s="196" t="s">
        <v>19</v>
      </c>
      <c r="BN126" s="196">
        <v>3</v>
      </c>
      <c r="BO126" s="196" t="s">
        <v>2835</v>
      </c>
      <c r="BP126" s="188" t="s">
        <v>1553</v>
      </c>
      <c r="BQ126" s="197">
        <v>44588</v>
      </c>
      <c r="BR126" s="195" t="s">
        <v>914</v>
      </c>
      <c r="BS126" s="198">
        <v>0</v>
      </c>
      <c r="BT126" s="198" t="s">
        <v>14</v>
      </c>
      <c r="BU126" s="198" t="s">
        <v>61</v>
      </c>
      <c r="BV126" s="198">
        <v>1</v>
      </c>
      <c r="BW126" s="198" t="s">
        <v>14</v>
      </c>
      <c r="BX126" s="198" t="s">
        <v>14</v>
      </c>
      <c r="BY126" s="181">
        <v>43584</v>
      </c>
      <c r="BZ126" s="196" t="s">
        <v>915</v>
      </c>
      <c r="CA126" s="196">
        <v>0</v>
      </c>
      <c r="CB126" s="196" t="s">
        <v>14</v>
      </c>
      <c r="CC126" s="196" t="s">
        <v>61</v>
      </c>
      <c r="CD126" s="196">
        <v>1</v>
      </c>
      <c r="CE126" s="196" t="s">
        <v>14</v>
      </c>
      <c r="CF126" s="196" t="s">
        <v>14</v>
      </c>
      <c r="CG126" s="197">
        <v>43584</v>
      </c>
      <c r="CH126" s="195" t="s">
        <v>9340</v>
      </c>
      <c r="CI126" s="196" t="e">
        <v>#N/A</v>
      </c>
      <c r="CJ126" s="196" t="e">
        <v>#N/A</v>
      </c>
      <c r="CK126" s="196" t="e">
        <v>#N/A</v>
      </c>
      <c r="CL126" s="196" t="e">
        <v>#N/A</v>
      </c>
      <c r="CM126" s="196" t="e">
        <v>#N/A</v>
      </c>
      <c r="CN126" s="196" t="e">
        <v>#N/A</v>
      </c>
      <c r="CO126" s="199" t="e">
        <v>#N/A</v>
      </c>
      <c r="CP126" s="196" t="s">
        <v>916</v>
      </c>
      <c r="CQ126" s="198">
        <v>0</v>
      </c>
      <c r="CR126" s="198" t="s">
        <v>14</v>
      </c>
      <c r="CS126" s="198" t="s">
        <v>61</v>
      </c>
      <c r="CT126" s="198">
        <v>1</v>
      </c>
      <c r="CU126" s="198" t="s">
        <v>14</v>
      </c>
      <c r="CV126" s="198" t="s">
        <v>14</v>
      </c>
      <c r="CW126" s="181">
        <v>43584</v>
      </c>
      <c r="CX126" s="196" t="s">
        <v>2101</v>
      </c>
      <c r="CY126" s="188">
        <v>25000</v>
      </c>
      <c r="CZ126" s="188" t="s">
        <v>2096</v>
      </c>
      <c r="DA126" s="188" t="s">
        <v>30</v>
      </c>
      <c r="DB126" s="188">
        <v>2</v>
      </c>
      <c r="DC126" s="188" t="s">
        <v>2106</v>
      </c>
      <c r="DD126" s="188" t="s">
        <v>2097</v>
      </c>
      <c r="DE126" s="194">
        <v>44340</v>
      </c>
      <c r="DF126" s="195" t="s">
        <v>2103</v>
      </c>
      <c r="DG126" s="180">
        <v>1296000</v>
      </c>
      <c r="DH126" s="198" t="s">
        <v>2096</v>
      </c>
      <c r="DI126" s="198" t="s">
        <v>30</v>
      </c>
      <c r="DJ126" s="198">
        <v>2</v>
      </c>
      <c r="DK126" s="198" t="s">
        <v>2102</v>
      </c>
      <c r="DL126" s="198" t="s">
        <v>2097</v>
      </c>
      <c r="DM126" s="181">
        <v>44340</v>
      </c>
      <c r="DN126" s="196" t="s">
        <v>2105</v>
      </c>
      <c r="DO126" s="188">
        <v>0</v>
      </c>
      <c r="DP126" s="196" t="s">
        <v>2096</v>
      </c>
      <c r="DQ126" s="196" t="s">
        <v>30</v>
      </c>
      <c r="DR126" s="196">
        <v>2</v>
      </c>
      <c r="DS126" s="196" t="s">
        <v>2104</v>
      </c>
      <c r="DT126" s="196" t="s">
        <v>2097</v>
      </c>
      <c r="DU126" s="197">
        <v>44340</v>
      </c>
      <c r="DV126" s="195" t="s">
        <v>2107</v>
      </c>
      <c r="DW126" s="180">
        <v>0</v>
      </c>
      <c r="DX126" s="198" t="s">
        <v>2096</v>
      </c>
      <c r="DY126" s="198" t="s">
        <v>30</v>
      </c>
      <c r="DZ126" s="198">
        <v>2</v>
      </c>
      <c r="EA126" s="198" t="s">
        <v>2106</v>
      </c>
      <c r="EB126" s="198" t="s">
        <v>2097</v>
      </c>
      <c r="EC126" s="181">
        <v>44340</v>
      </c>
      <c r="ED126" s="196" t="s">
        <v>2108</v>
      </c>
      <c r="EE126" s="188">
        <v>25000</v>
      </c>
      <c r="EF126" s="196" t="s">
        <v>2096</v>
      </c>
      <c r="EG126" s="196" t="s">
        <v>30</v>
      </c>
      <c r="EH126" s="196">
        <v>2</v>
      </c>
      <c r="EI126" s="196" t="s">
        <v>2106</v>
      </c>
      <c r="EJ126" s="196" t="s">
        <v>2097</v>
      </c>
      <c r="EK126" s="197">
        <v>44340</v>
      </c>
      <c r="EL126" s="195" t="s">
        <v>2110</v>
      </c>
      <c r="EM126" s="180">
        <v>0</v>
      </c>
      <c r="EN126" s="198" t="s">
        <v>14</v>
      </c>
      <c r="EO126" s="198" t="s">
        <v>14</v>
      </c>
      <c r="EP126" s="198" t="s">
        <v>14</v>
      </c>
      <c r="EQ126" s="198" t="s">
        <v>2109</v>
      </c>
      <c r="ER126" s="198" t="s">
        <v>14</v>
      </c>
      <c r="ES126" s="181">
        <v>44340</v>
      </c>
      <c r="ET126" s="196" t="s">
        <v>2833</v>
      </c>
      <c r="EU126" s="196">
        <v>1459</v>
      </c>
      <c r="EV126" s="196" t="s">
        <v>2830</v>
      </c>
      <c r="EW126" s="196" t="s">
        <v>19</v>
      </c>
      <c r="EX126" s="196">
        <v>3</v>
      </c>
      <c r="EY126" s="196" t="s">
        <v>2832</v>
      </c>
      <c r="EZ126" s="196" t="s">
        <v>2831</v>
      </c>
      <c r="FA126" s="197">
        <v>44588</v>
      </c>
      <c r="FB126" s="195" t="s">
        <v>2112</v>
      </c>
      <c r="FC126" s="198">
        <v>1</v>
      </c>
      <c r="FD126" s="198" t="s">
        <v>14</v>
      </c>
      <c r="FE126" s="198" t="s">
        <v>30</v>
      </c>
      <c r="FF126" s="198">
        <v>2</v>
      </c>
      <c r="FG126" s="198" t="s">
        <v>2111</v>
      </c>
      <c r="FH126" s="198" t="s">
        <v>14</v>
      </c>
      <c r="FI126" s="181">
        <v>44340</v>
      </c>
      <c r="FJ126" s="195" t="s">
        <v>919</v>
      </c>
      <c r="FK126" s="196" t="s">
        <v>14</v>
      </c>
      <c r="FL126" s="196" t="s">
        <v>14</v>
      </c>
      <c r="FM126" s="196" t="s">
        <v>14</v>
      </c>
      <c r="FN126" s="196" t="s">
        <v>14</v>
      </c>
      <c r="FO126" s="196" t="s">
        <v>306</v>
      </c>
      <c r="FP126" s="188" t="s">
        <v>14</v>
      </c>
      <c r="FQ126" s="189">
        <v>43584</v>
      </c>
      <c r="FR126" s="195" t="s">
        <v>920</v>
      </c>
      <c r="FS126" s="198" t="s">
        <v>14</v>
      </c>
      <c r="FT126" s="198" t="s">
        <v>14</v>
      </c>
      <c r="FU126" s="198" t="s">
        <v>14</v>
      </c>
      <c r="FV126" s="198" t="s">
        <v>14</v>
      </c>
      <c r="FW126" s="198" t="s">
        <v>306</v>
      </c>
      <c r="FX126" s="198" t="s">
        <v>14</v>
      </c>
      <c r="FY126" s="181">
        <v>43584</v>
      </c>
      <c r="FZ126" s="196" t="s">
        <v>4812</v>
      </c>
      <c r="GA126" s="196">
        <v>1</v>
      </c>
      <c r="GB126" s="196" t="s">
        <v>3966</v>
      </c>
      <c r="GC126" s="196" t="s">
        <v>30</v>
      </c>
      <c r="GD126" s="196">
        <v>2</v>
      </c>
      <c r="GE126" s="196" t="s">
        <v>14</v>
      </c>
      <c r="GF126" s="196" t="s">
        <v>14</v>
      </c>
      <c r="GG126" s="197">
        <v>44693</v>
      </c>
      <c r="GH126" s="195" t="s">
        <v>4818</v>
      </c>
      <c r="GI126" s="198">
        <v>3</v>
      </c>
      <c r="GJ126" s="198" t="s">
        <v>3966</v>
      </c>
      <c r="GK126" s="198" t="s">
        <v>30</v>
      </c>
      <c r="GL126" s="198">
        <v>2</v>
      </c>
      <c r="GM126" s="198" t="s">
        <v>14</v>
      </c>
      <c r="GN126" s="198" t="s">
        <v>14</v>
      </c>
      <c r="GO126" s="181">
        <v>44693</v>
      </c>
      <c r="GP126" s="196" t="s">
        <v>4813</v>
      </c>
      <c r="GQ126" s="196">
        <v>3</v>
      </c>
      <c r="GR126" s="196" t="s">
        <v>3966</v>
      </c>
      <c r="GS126" s="196" t="s">
        <v>30</v>
      </c>
      <c r="GT126" s="196">
        <v>2</v>
      </c>
      <c r="GU126" s="196" t="s">
        <v>14</v>
      </c>
      <c r="GV126" s="196" t="s">
        <v>14</v>
      </c>
      <c r="GW126" s="197">
        <v>44693</v>
      </c>
      <c r="GX126" s="195" t="s">
        <v>4819</v>
      </c>
      <c r="GY126" s="198">
        <v>1</v>
      </c>
      <c r="GZ126" s="198" t="s">
        <v>3966</v>
      </c>
      <c r="HA126" s="198" t="s">
        <v>30</v>
      </c>
      <c r="HB126" s="198">
        <v>2</v>
      </c>
      <c r="HC126" s="198" t="s">
        <v>14</v>
      </c>
      <c r="HD126" s="198" t="s">
        <v>14</v>
      </c>
      <c r="HE126" s="181">
        <v>44693</v>
      </c>
      <c r="HF126" s="196" t="s">
        <v>4811</v>
      </c>
      <c r="HG126" s="196">
        <v>0</v>
      </c>
      <c r="HH126" s="196" t="s">
        <v>3966</v>
      </c>
      <c r="HI126" s="196" t="s">
        <v>30</v>
      </c>
      <c r="HJ126" s="196">
        <v>2</v>
      </c>
      <c r="HK126" s="196" t="s">
        <v>14</v>
      </c>
      <c r="HL126" s="196" t="s">
        <v>14</v>
      </c>
      <c r="HM126" s="197">
        <v>44693</v>
      </c>
      <c r="HN126" s="195" t="s">
        <v>4817</v>
      </c>
      <c r="HO126" s="198">
        <v>2</v>
      </c>
      <c r="HP126" s="198" t="s">
        <v>3966</v>
      </c>
      <c r="HQ126" s="198" t="s">
        <v>30</v>
      </c>
      <c r="HR126" s="198">
        <v>2</v>
      </c>
      <c r="HS126" s="198" t="s">
        <v>14</v>
      </c>
      <c r="HT126" s="198" t="s">
        <v>14</v>
      </c>
      <c r="HU126" s="181">
        <v>44693</v>
      </c>
      <c r="HV126" s="196" t="s">
        <v>4814</v>
      </c>
      <c r="HW126" s="196">
        <v>3</v>
      </c>
      <c r="HX126" s="196" t="s">
        <v>3966</v>
      </c>
      <c r="HY126" s="196" t="s">
        <v>30</v>
      </c>
      <c r="HZ126" s="196">
        <v>2</v>
      </c>
      <c r="IA126" s="196" t="s">
        <v>14</v>
      </c>
      <c r="IB126" s="196" t="s">
        <v>14</v>
      </c>
      <c r="IC126" s="197">
        <v>44693</v>
      </c>
      <c r="ID126" s="195" t="s">
        <v>4816</v>
      </c>
      <c r="IE126" s="198">
        <v>1</v>
      </c>
      <c r="IF126" s="198" t="s">
        <v>3966</v>
      </c>
      <c r="IG126" s="198" t="s">
        <v>30</v>
      </c>
      <c r="IH126" s="198">
        <v>2</v>
      </c>
      <c r="II126" s="198" t="s">
        <v>14</v>
      </c>
      <c r="IJ126" s="198" t="s">
        <v>14</v>
      </c>
      <c r="IK126" s="181">
        <v>44693</v>
      </c>
      <c r="IL126" s="196" t="s">
        <v>4815</v>
      </c>
      <c r="IM126" s="196">
        <v>3</v>
      </c>
      <c r="IN126" s="196" t="s">
        <v>3966</v>
      </c>
      <c r="IO126" s="196" t="s">
        <v>30</v>
      </c>
      <c r="IP126" s="196">
        <v>2</v>
      </c>
      <c r="IQ126" s="196" t="s">
        <v>14</v>
      </c>
      <c r="IR126" s="196" t="s">
        <v>14</v>
      </c>
      <c r="IS126" s="197">
        <v>44693</v>
      </c>
    </row>
    <row r="127" spans="1:253" s="285" customFormat="1" ht="13" customHeight="1" x14ac:dyDescent="0.25">
      <c r="A127" s="285" t="s">
        <v>430</v>
      </c>
      <c r="B127" s="285" t="s">
        <v>8608</v>
      </c>
      <c r="C127" s="285" t="s">
        <v>431</v>
      </c>
      <c r="D127" s="285" t="s">
        <v>432</v>
      </c>
      <c r="E127" s="285" t="s">
        <v>8299</v>
      </c>
      <c r="F127" s="285" t="s">
        <v>3473</v>
      </c>
      <c r="G127" s="179">
        <v>12400000</v>
      </c>
      <c r="H127" s="180" t="s">
        <v>3470</v>
      </c>
      <c r="I127" s="180" t="s">
        <v>30</v>
      </c>
      <c r="J127" s="180">
        <v>2</v>
      </c>
      <c r="K127" s="180" t="s">
        <v>3472</v>
      </c>
      <c r="L127" s="180" t="s">
        <v>3471</v>
      </c>
      <c r="M127" s="181">
        <v>44650</v>
      </c>
      <c r="N127" s="190" t="s">
        <v>1007</v>
      </c>
      <c r="O127" s="182">
        <v>644000</v>
      </c>
      <c r="P127" s="182" t="s">
        <v>1004</v>
      </c>
      <c r="Q127" s="182" t="s">
        <v>61</v>
      </c>
      <c r="R127" s="182">
        <v>1</v>
      </c>
      <c r="S127" s="182" t="s">
        <v>1006</v>
      </c>
      <c r="T127" s="182" t="s">
        <v>1005</v>
      </c>
      <c r="U127" s="183">
        <v>43644</v>
      </c>
      <c r="V127" s="190" t="s">
        <v>3476</v>
      </c>
      <c r="W127" s="180">
        <v>12400000</v>
      </c>
      <c r="X127" s="180" t="s">
        <v>3470</v>
      </c>
      <c r="Y127" s="180" t="s">
        <v>30</v>
      </c>
      <c r="Z127" s="180">
        <v>2</v>
      </c>
      <c r="AA127" s="180" t="s">
        <v>3475</v>
      </c>
      <c r="AB127" s="180" t="s">
        <v>3474</v>
      </c>
      <c r="AC127" s="181">
        <v>44650</v>
      </c>
      <c r="AD127" s="190" t="s">
        <v>3478</v>
      </c>
      <c r="AE127" s="188">
        <v>12400000</v>
      </c>
      <c r="AF127" s="188" t="s">
        <v>3470</v>
      </c>
      <c r="AG127" s="188" t="s">
        <v>30</v>
      </c>
      <c r="AH127" s="188">
        <v>2</v>
      </c>
      <c r="AI127" s="188" t="s">
        <v>3477</v>
      </c>
      <c r="AJ127" s="188" t="s">
        <v>3471</v>
      </c>
      <c r="AK127" s="189">
        <v>44650</v>
      </c>
      <c r="AL127" s="190" t="s">
        <v>3482</v>
      </c>
      <c r="AM127" s="180">
        <v>4367000</v>
      </c>
      <c r="AN127" s="180" t="s">
        <v>3479</v>
      </c>
      <c r="AO127" s="180" t="s">
        <v>30</v>
      </c>
      <c r="AP127" s="180">
        <v>2</v>
      </c>
      <c r="AQ127" s="180" t="s">
        <v>3481</v>
      </c>
      <c r="AR127" s="180" t="s">
        <v>3480</v>
      </c>
      <c r="AS127" s="181">
        <v>44650</v>
      </c>
      <c r="AT127" s="191" t="s">
        <v>439</v>
      </c>
      <c r="AU127" s="188" t="s">
        <v>14</v>
      </c>
      <c r="AV127" s="188">
        <v>0</v>
      </c>
      <c r="AW127" s="188" t="s">
        <v>30</v>
      </c>
      <c r="AX127" s="188">
        <v>2</v>
      </c>
      <c r="AY127" s="188">
        <v>0</v>
      </c>
      <c r="AZ127" s="188">
        <v>0</v>
      </c>
      <c r="BA127" s="189">
        <v>43510</v>
      </c>
      <c r="BB127" s="190" t="s">
        <v>1139</v>
      </c>
      <c r="BC127" s="180">
        <v>600000</v>
      </c>
      <c r="BD127" s="180" t="s">
        <v>1136</v>
      </c>
      <c r="BE127" s="180" t="s">
        <v>19</v>
      </c>
      <c r="BF127" s="180">
        <v>3</v>
      </c>
      <c r="BG127" s="180" t="s">
        <v>1138</v>
      </c>
      <c r="BH127" s="180" t="s">
        <v>1137</v>
      </c>
      <c r="BI127" s="181">
        <v>43700</v>
      </c>
      <c r="BJ127" s="191" t="s">
        <v>3485</v>
      </c>
      <c r="BK127" s="191">
        <v>849</v>
      </c>
      <c r="BL127" s="191" t="s">
        <v>3483</v>
      </c>
      <c r="BM127" s="191" t="s">
        <v>30</v>
      </c>
      <c r="BN127" s="191">
        <v>2</v>
      </c>
      <c r="BO127" s="191" t="s">
        <v>3484</v>
      </c>
      <c r="BP127" s="188" t="s">
        <v>1636</v>
      </c>
      <c r="BQ127" s="192">
        <v>44650</v>
      </c>
      <c r="BR127" s="190" t="s">
        <v>433</v>
      </c>
      <c r="BS127" s="184" t="s">
        <v>14</v>
      </c>
      <c r="BT127" s="184">
        <v>0</v>
      </c>
      <c r="BU127" s="184" t="s">
        <v>30</v>
      </c>
      <c r="BV127" s="184">
        <v>2</v>
      </c>
      <c r="BW127" s="184">
        <v>0</v>
      </c>
      <c r="BX127" s="184">
        <v>0</v>
      </c>
      <c r="BY127" s="181">
        <v>43510</v>
      </c>
      <c r="BZ127" s="191" t="s">
        <v>434</v>
      </c>
      <c r="CA127" s="191" t="s">
        <v>14</v>
      </c>
      <c r="CB127" s="191">
        <v>0</v>
      </c>
      <c r="CC127" s="191" t="s">
        <v>14</v>
      </c>
      <c r="CD127" s="191" t="s">
        <v>14</v>
      </c>
      <c r="CE127" s="191">
        <v>0</v>
      </c>
      <c r="CF127" s="191">
        <v>0</v>
      </c>
      <c r="CG127" s="192">
        <v>43510</v>
      </c>
      <c r="CH127" s="190" t="s">
        <v>9341</v>
      </c>
      <c r="CI127" s="191" t="e">
        <v>#N/A</v>
      </c>
      <c r="CJ127" s="191" t="e">
        <v>#N/A</v>
      </c>
      <c r="CK127" s="191" t="e">
        <v>#N/A</v>
      </c>
      <c r="CL127" s="191" t="e">
        <v>#N/A</v>
      </c>
      <c r="CM127" s="191" t="e">
        <v>#N/A</v>
      </c>
      <c r="CN127" s="191" t="e">
        <v>#N/A</v>
      </c>
      <c r="CO127" s="193" t="e">
        <v>#N/A</v>
      </c>
      <c r="CP127" s="191" t="s">
        <v>438</v>
      </c>
      <c r="CQ127" s="184">
        <v>14369</v>
      </c>
      <c r="CR127" s="184" t="s">
        <v>435</v>
      </c>
      <c r="CS127" s="184" t="s">
        <v>30</v>
      </c>
      <c r="CT127" s="184">
        <v>2</v>
      </c>
      <c r="CU127" s="184" t="s">
        <v>437</v>
      </c>
      <c r="CV127" s="184" t="s">
        <v>436</v>
      </c>
      <c r="CW127" s="181">
        <v>43510</v>
      </c>
      <c r="CX127" s="191" t="s">
        <v>3487</v>
      </c>
      <c r="CY127" s="188">
        <v>8900000</v>
      </c>
      <c r="CZ127" s="188" t="s">
        <v>3470</v>
      </c>
      <c r="DA127" s="188" t="s">
        <v>30</v>
      </c>
      <c r="DB127" s="188">
        <v>2</v>
      </c>
      <c r="DC127" s="188" t="s">
        <v>3488</v>
      </c>
      <c r="DD127" s="188" t="s">
        <v>3471</v>
      </c>
      <c r="DE127" s="194">
        <v>44650</v>
      </c>
      <c r="DF127" s="190" t="s">
        <v>3489</v>
      </c>
      <c r="DG127" s="180">
        <v>0</v>
      </c>
      <c r="DH127" s="184" t="s">
        <v>3470</v>
      </c>
      <c r="DI127" s="184" t="s">
        <v>30</v>
      </c>
      <c r="DJ127" s="184">
        <v>2</v>
      </c>
      <c r="DK127" s="184" t="s">
        <v>3488</v>
      </c>
      <c r="DL127" s="184" t="s">
        <v>3471</v>
      </c>
      <c r="DM127" s="181">
        <v>44650</v>
      </c>
      <c r="DN127" s="191" t="s">
        <v>3490</v>
      </c>
      <c r="DO127" s="188">
        <v>3500000</v>
      </c>
      <c r="DP127" s="191" t="s">
        <v>3470</v>
      </c>
      <c r="DQ127" s="191" t="s">
        <v>30</v>
      </c>
      <c r="DR127" s="191">
        <v>2</v>
      </c>
      <c r="DS127" s="191" t="s">
        <v>3488</v>
      </c>
      <c r="DT127" s="191" t="s">
        <v>3471</v>
      </c>
      <c r="DU127" s="192">
        <v>44650</v>
      </c>
      <c r="DV127" s="190" t="s">
        <v>3491</v>
      </c>
      <c r="DW127" s="180">
        <v>6497000</v>
      </c>
      <c r="DX127" s="184" t="s">
        <v>3470</v>
      </c>
      <c r="DY127" s="184" t="s">
        <v>30</v>
      </c>
      <c r="DZ127" s="184">
        <v>2</v>
      </c>
      <c r="EA127" s="184" t="s">
        <v>3488</v>
      </c>
      <c r="EB127" s="184" t="s">
        <v>3471</v>
      </c>
      <c r="EC127" s="181">
        <v>44650</v>
      </c>
      <c r="ED127" s="191" t="s">
        <v>3492</v>
      </c>
      <c r="EE127" s="188">
        <v>1424000</v>
      </c>
      <c r="EF127" s="191" t="s">
        <v>3470</v>
      </c>
      <c r="EG127" s="191" t="s">
        <v>30</v>
      </c>
      <c r="EH127" s="191">
        <v>2</v>
      </c>
      <c r="EI127" s="191" t="s">
        <v>3488</v>
      </c>
      <c r="EJ127" s="191" t="s">
        <v>3471</v>
      </c>
      <c r="EK127" s="192">
        <v>44650</v>
      </c>
      <c r="EL127" s="190" t="s">
        <v>3493</v>
      </c>
      <c r="EM127" s="180">
        <v>979000</v>
      </c>
      <c r="EN127" s="184" t="s">
        <v>3470</v>
      </c>
      <c r="EO127" s="184" t="s">
        <v>30</v>
      </c>
      <c r="EP127" s="184">
        <v>2</v>
      </c>
      <c r="EQ127" s="184" t="s">
        <v>3488</v>
      </c>
      <c r="ER127" s="184" t="s">
        <v>3471</v>
      </c>
      <c r="ES127" s="181">
        <v>44650</v>
      </c>
      <c r="ET127" s="191" t="s">
        <v>3486</v>
      </c>
      <c r="EU127" s="191">
        <v>849</v>
      </c>
      <c r="EV127" s="191" t="s">
        <v>3483</v>
      </c>
      <c r="EW127" s="191" t="s">
        <v>30</v>
      </c>
      <c r="EX127" s="191">
        <v>2</v>
      </c>
      <c r="EY127" s="191" t="s">
        <v>3484</v>
      </c>
      <c r="EZ127" s="191" t="s">
        <v>1636</v>
      </c>
      <c r="FA127" s="192">
        <v>44650</v>
      </c>
      <c r="FB127" s="190" t="s">
        <v>3495</v>
      </c>
      <c r="FC127" s="184">
        <v>5</v>
      </c>
      <c r="FD127" s="184" t="s">
        <v>3470</v>
      </c>
      <c r="FE127" s="184" t="s">
        <v>30</v>
      </c>
      <c r="FF127" s="184">
        <v>2</v>
      </c>
      <c r="FG127" s="184" t="s">
        <v>3494</v>
      </c>
      <c r="FH127" s="184" t="s">
        <v>3471</v>
      </c>
      <c r="FI127" s="181">
        <v>44650</v>
      </c>
      <c r="FJ127" s="190" t="s">
        <v>440</v>
      </c>
      <c r="FK127" s="191" t="s">
        <v>14</v>
      </c>
      <c r="FL127" s="191">
        <v>0</v>
      </c>
      <c r="FM127" s="191" t="s">
        <v>30</v>
      </c>
      <c r="FN127" s="191">
        <v>2</v>
      </c>
      <c r="FO127" s="191">
        <v>0</v>
      </c>
      <c r="FP127" s="188">
        <v>0</v>
      </c>
      <c r="FQ127" s="189">
        <v>43510</v>
      </c>
      <c r="FR127" s="190" t="s">
        <v>443</v>
      </c>
      <c r="FS127" s="184">
        <v>1500000</v>
      </c>
      <c r="FT127" s="184" t="s">
        <v>441</v>
      </c>
      <c r="FU127" s="184" t="s">
        <v>30</v>
      </c>
      <c r="FV127" s="184">
        <v>2</v>
      </c>
      <c r="FW127" s="184">
        <v>0</v>
      </c>
      <c r="FX127" s="184" t="s">
        <v>442</v>
      </c>
      <c r="FY127" s="181">
        <v>43510</v>
      </c>
      <c r="FZ127" s="191" t="s">
        <v>4544</v>
      </c>
      <c r="GA127" s="191">
        <v>2</v>
      </c>
      <c r="GB127" s="191" t="s">
        <v>3966</v>
      </c>
      <c r="GC127" s="191" t="s">
        <v>30</v>
      </c>
      <c r="GD127" s="191">
        <v>2</v>
      </c>
      <c r="GE127" s="191" t="s">
        <v>14</v>
      </c>
      <c r="GF127" s="191" t="s">
        <v>14</v>
      </c>
      <c r="GG127" s="192">
        <v>44691</v>
      </c>
      <c r="GH127" s="190" t="s">
        <v>4550</v>
      </c>
      <c r="GI127" s="184">
        <v>2</v>
      </c>
      <c r="GJ127" s="184" t="s">
        <v>3966</v>
      </c>
      <c r="GK127" s="184" t="s">
        <v>30</v>
      </c>
      <c r="GL127" s="184">
        <v>2</v>
      </c>
      <c r="GM127" s="184" t="s">
        <v>14</v>
      </c>
      <c r="GN127" s="184" t="s">
        <v>14</v>
      </c>
      <c r="GO127" s="181">
        <v>44691</v>
      </c>
      <c r="GP127" s="191" t="s">
        <v>4545</v>
      </c>
      <c r="GQ127" s="191">
        <v>3</v>
      </c>
      <c r="GR127" s="191" t="s">
        <v>3966</v>
      </c>
      <c r="GS127" s="191" t="s">
        <v>30</v>
      </c>
      <c r="GT127" s="191">
        <v>2</v>
      </c>
      <c r="GU127" s="191" t="s">
        <v>14</v>
      </c>
      <c r="GV127" s="191" t="s">
        <v>14</v>
      </c>
      <c r="GW127" s="192">
        <v>44691</v>
      </c>
      <c r="GX127" s="190" t="s">
        <v>4551</v>
      </c>
      <c r="GY127" s="184">
        <v>3</v>
      </c>
      <c r="GZ127" s="184" t="s">
        <v>3966</v>
      </c>
      <c r="HA127" s="184" t="s">
        <v>30</v>
      </c>
      <c r="HB127" s="184">
        <v>2</v>
      </c>
      <c r="HC127" s="184" t="s">
        <v>14</v>
      </c>
      <c r="HD127" s="184" t="s">
        <v>14</v>
      </c>
      <c r="HE127" s="181">
        <v>44691</v>
      </c>
      <c r="HF127" s="191" t="s">
        <v>4543</v>
      </c>
      <c r="HG127" s="191">
        <v>2</v>
      </c>
      <c r="HH127" s="191" t="s">
        <v>3966</v>
      </c>
      <c r="HI127" s="191" t="s">
        <v>30</v>
      </c>
      <c r="HJ127" s="191">
        <v>2</v>
      </c>
      <c r="HK127" s="191" t="s">
        <v>14</v>
      </c>
      <c r="HL127" s="191" t="s">
        <v>14</v>
      </c>
      <c r="HM127" s="192">
        <v>44691</v>
      </c>
      <c r="HN127" s="190" t="s">
        <v>4549</v>
      </c>
      <c r="HO127" s="184">
        <v>1</v>
      </c>
      <c r="HP127" s="184" t="s">
        <v>3966</v>
      </c>
      <c r="HQ127" s="184" t="s">
        <v>30</v>
      </c>
      <c r="HR127" s="184">
        <v>2</v>
      </c>
      <c r="HS127" s="184" t="s">
        <v>14</v>
      </c>
      <c r="HT127" s="184" t="s">
        <v>14</v>
      </c>
      <c r="HU127" s="181">
        <v>44691</v>
      </c>
      <c r="HV127" s="191" t="s">
        <v>4546</v>
      </c>
      <c r="HW127" s="191">
        <v>3</v>
      </c>
      <c r="HX127" s="191" t="s">
        <v>3966</v>
      </c>
      <c r="HY127" s="191" t="s">
        <v>30</v>
      </c>
      <c r="HZ127" s="191">
        <v>2</v>
      </c>
      <c r="IA127" s="191" t="s">
        <v>14</v>
      </c>
      <c r="IB127" s="191" t="s">
        <v>14</v>
      </c>
      <c r="IC127" s="192">
        <v>44691</v>
      </c>
      <c r="ID127" s="190" t="s">
        <v>4548</v>
      </c>
      <c r="IE127" s="184">
        <v>3</v>
      </c>
      <c r="IF127" s="184" t="s">
        <v>3966</v>
      </c>
      <c r="IG127" s="184" t="s">
        <v>30</v>
      </c>
      <c r="IH127" s="184">
        <v>2</v>
      </c>
      <c r="II127" s="184" t="s">
        <v>14</v>
      </c>
      <c r="IJ127" s="184" t="s">
        <v>14</v>
      </c>
      <c r="IK127" s="181">
        <v>44691</v>
      </c>
      <c r="IL127" s="191" t="s">
        <v>4547</v>
      </c>
      <c r="IM127" s="191">
        <v>3</v>
      </c>
      <c r="IN127" s="191" t="s">
        <v>3966</v>
      </c>
      <c r="IO127" s="191" t="s">
        <v>30</v>
      </c>
      <c r="IP127" s="191">
        <v>2</v>
      </c>
      <c r="IQ127" s="191" t="s">
        <v>14</v>
      </c>
      <c r="IR127" s="191" t="s">
        <v>14</v>
      </c>
      <c r="IS127" s="192">
        <v>44691</v>
      </c>
    </row>
    <row r="128" spans="1:253" s="285" customFormat="1" ht="13" customHeight="1" x14ac:dyDescent="0.25">
      <c r="A128" s="285" t="s">
        <v>3104</v>
      </c>
      <c r="B128" s="285" t="s">
        <v>8646</v>
      </c>
      <c r="C128" s="285" t="s">
        <v>3105</v>
      </c>
      <c r="D128" s="285" t="s">
        <v>3106</v>
      </c>
      <c r="E128" s="285" t="s">
        <v>8304</v>
      </c>
      <c r="F128" s="285" t="s">
        <v>3520</v>
      </c>
      <c r="G128" s="179">
        <v>5724000</v>
      </c>
      <c r="H128" s="180" t="s">
        <v>3517</v>
      </c>
      <c r="I128" s="180" t="s">
        <v>61</v>
      </c>
      <c r="J128" s="180">
        <v>1</v>
      </c>
      <c r="K128" s="180" t="s">
        <v>3519</v>
      </c>
      <c r="L128" s="180" t="s">
        <v>3518</v>
      </c>
      <c r="M128" s="181">
        <v>44651</v>
      </c>
      <c r="N128" s="195" t="s">
        <v>3110</v>
      </c>
      <c r="O128" s="182">
        <v>15700</v>
      </c>
      <c r="P128" s="182" t="s">
        <v>3107</v>
      </c>
      <c r="Q128" s="182" t="s">
        <v>30</v>
      </c>
      <c r="R128" s="182">
        <v>2</v>
      </c>
      <c r="S128" s="182" t="s">
        <v>3109</v>
      </c>
      <c r="T128" s="182" t="s">
        <v>3108</v>
      </c>
      <c r="U128" s="183">
        <v>44627</v>
      </c>
      <c r="V128" s="195" t="s">
        <v>3527</v>
      </c>
      <c r="W128" s="180">
        <v>1836000</v>
      </c>
      <c r="X128" s="180" t="s">
        <v>3524</v>
      </c>
      <c r="Y128" s="180" t="s">
        <v>30</v>
      </c>
      <c r="Z128" s="180">
        <v>2</v>
      </c>
      <c r="AA128" s="180" t="s">
        <v>3526</v>
      </c>
      <c r="AB128" s="180" t="s">
        <v>3525</v>
      </c>
      <c r="AC128" s="181">
        <v>44651</v>
      </c>
      <c r="AD128" s="195" t="s">
        <v>3523</v>
      </c>
      <c r="AE128" s="188">
        <v>265000</v>
      </c>
      <c r="AF128" s="188" t="s">
        <v>3466</v>
      </c>
      <c r="AG128" s="188" t="s">
        <v>61</v>
      </c>
      <c r="AH128" s="188">
        <v>1</v>
      </c>
      <c r="AI128" s="188" t="s">
        <v>3522</v>
      </c>
      <c r="AJ128" s="188" t="s">
        <v>3467</v>
      </c>
      <c r="AK128" s="189">
        <v>44651</v>
      </c>
      <c r="AL128" s="195" t="s">
        <v>3469</v>
      </c>
      <c r="AM128" s="180">
        <v>265000</v>
      </c>
      <c r="AN128" s="180" t="s">
        <v>3466</v>
      </c>
      <c r="AO128" s="180" t="s">
        <v>61</v>
      </c>
      <c r="AP128" s="180">
        <v>1</v>
      </c>
      <c r="AQ128" s="180" t="s">
        <v>3468</v>
      </c>
      <c r="AR128" s="180" t="s">
        <v>3467</v>
      </c>
      <c r="AS128" s="181">
        <v>44649</v>
      </c>
      <c r="AT128" s="196" t="s">
        <v>9342</v>
      </c>
      <c r="AU128" s="188" t="e">
        <v>#N/A</v>
      </c>
      <c r="AV128" s="188" t="e">
        <v>#N/A</v>
      </c>
      <c r="AW128" s="188" t="e">
        <v>#N/A</v>
      </c>
      <c r="AX128" s="188" t="e">
        <v>#N/A</v>
      </c>
      <c r="AY128" s="188" t="e">
        <v>#N/A</v>
      </c>
      <c r="AZ128" s="188" t="e">
        <v>#N/A</v>
      </c>
      <c r="BA128" s="189" t="e">
        <v>#N/A</v>
      </c>
      <c r="BB128" s="195" t="s">
        <v>9343</v>
      </c>
      <c r="BC128" s="180" t="e">
        <v>#N/A</v>
      </c>
      <c r="BD128" s="180" t="e">
        <v>#N/A</v>
      </c>
      <c r="BE128" s="180" t="e">
        <v>#N/A</v>
      </c>
      <c r="BF128" s="180" t="e">
        <v>#N/A</v>
      </c>
      <c r="BG128" s="180" t="e">
        <v>#N/A</v>
      </c>
      <c r="BH128" s="180" t="e">
        <v>#N/A</v>
      </c>
      <c r="BI128" s="181" t="e">
        <v>#N/A</v>
      </c>
      <c r="BJ128" s="196" t="s">
        <v>3113</v>
      </c>
      <c r="BK128" s="196">
        <v>0</v>
      </c>
      <c r="BL128" s="196" t="s">
        <v>3111</v>
      </c>
      <c r="BM128" s="196" t="s">
        <v>30</v>
      </c>
      <c r="BN128" s="196">
        <v>2</v>
      </c>
      <c r="BO128" s="196" t="s">
        <v>3112</v>
      </c>
      <c r="BP128" s="188" t="s">
        <v>1636</v>
      </c>
      <c r="BQ128" s="197">
        <v>44627</v>
      </c>
      <c r="BR128" s="195" t="s">
        <v>9344</v>
      </c>
      <c r="BS128" s="198" t="e">
        <v>#N/A</v>
      </c>
      <c r="BT128" s="198" t="e">
        <v>#N/A</v>
      </c>
      <c r="BU128" s="198" t="e">
        <v>#N/A</v>
      </c>
      <c r="BV128" s="198" t="e">
        <v>#N/A</v>
      </c>
      <c r="BW128" s="198" t="e">
        <v>#N/A</v>
      </c>
      <c r="BX128" s="198" t="e">
        <v>#N/A</v>
      </c>
      <c r="BY128" s="181" t="e">
        <v>#N/A</v>
      </c>
      <c r="BZ128" s="196" t="s">
        <v>9345</v>
      </c>
      <c r="CA128" s="196" t="e">
        <v>#N/A</v>
      </c>
      <c r="CB128" s="196" t="e">
        <v>#N/A</v>
      </c>
      <c r="CC128" s="196" t="e">
        <v>#N/A</v>
      </c>
      <c r="CD128" s="196" t="e">
        <v>#N/A</v>
      </c>
      <c r="CE128" s="196" t="e">
        <v>#N/A</v>
      </c>
      <c r="CF128" s="196" t="e">
        <v>#N/A</v>
      </c>
      <c r="CG128" s="197" t="e">
        <v>#N/A</v>
      </c>
      <c r="CH128" s="195" t="s">
        <v>9346</v>
      </c>
      <c r="CI128" s="196" t="e">
        <v>#N/A</v>
      </c>
      <c r="CJ128" s="196" t="e">
        <v>#N/A</v>
      </c>
      <c r="CK128" s="196" t="e">
        <v>#N/A</v>
      </c>
      <c r="CL128" s="196" t="e">
        <v>#N/A</v>
      </c>
      <c r="CM128" s="196" t="e">
        <v>#N/A</v>
      </c>
      <c r="CN128" s="196" t="e">
        <v>#N/A</v>
      </c>
      <c r="CO128" s="199" t="e">
        <v>#N/A</v>
      </c>
      <c r="CP128" s="196" t="s">
        <v>9347</v>
      </c>
      <c r="CQ128" s="198" t="e">
        <v>#N/A</v>
      </c>
      <c r="CR128" s="198" t="e">
        <v>#N/A</v>
      </c>
      <c r="CS128" s="198" t="e">
        <v>#N/A</v>
      </c>
      <c r="CT128" s="198" t="e">
        <v>#N/A</v>
      </c>
      <c r="CU128" s="198" t="e">
        <v>#N/A</v>
      </c>
      <c r="CV128" s="198" t="e">
        <v>#N/A</v>
      </c>
      <c r="CW128" s="181" t="e">
        <v>#N/A</v>
      </c>
      <c r="CX128" s="196" t="s">
        <v>3117</v>
      </c>
      <c r="CY128" s="188">
        <v>0</v>
      </c>
      <c r="CZ128" s="188" t="s">
        <v>3114</v>
      </c>
      <c r="DA128" s="188" t="s">
        <v>30</v>
      </c>
      <c r="DB128" s="188">
        <v>2</v>
      </c>
      <c r="DC128" s="188" t="s">
        <v>3116</v>
      </c>
      <c r="DD128" s="188" t="s">
        <v>3115</v>
      </c>
      <c r="DE128" s="194">
        <v>44627</v>
      </c>
      <c r="DF128" s="195" t="s">
        <v>3118</v>
      </c>
      <c r="DG128" s="180">
        <v>1544000</v>
      </c>
      <c r="DH128" s="198" t="s">
        <v>3114</v>
      </c>
      <c r="DI128" s="198" t="s">
        <v>30</v>
      </c>
      <c r="DJ128" s="198">
        <v>2</v>
      </c>
      <c r="DK128" s="198" t="s">
        <v>3116</v>
      </c>
      <c r="DL128" s="198" t="s">
        <v>3115</v>
      </c>
      <c r="DM128" s="181">
        <v>44627</v>
      </c>
      <c r="DN128" s="196" t="s">
        <v>3521</v>
      </c>
      <c r="DO128" s="188">
        <v>265000</v>
      </c>
      <c r="DP128" s="196" t="s">
        <v>3466</v>
      </c>
      <c r="DQ128" s="196" t="s">
        <v>61</v>
      </c>
      <c r="DR128" s="196">
        <v>1</v>
      </c>
      <c r="DS128" s="196" t="s">
        <v>3116</v>
      </c>
      <c r="DT128" s="196" t="s">
        <v>3467</v>
      </c>
      <c r="DU128" s="197">
        <v>44651</v>
      </c>
      <c r="DV128" s="195" t="s">
        <v>3119</v>
      </c>
      <c r="DW128" s="180">
        <v>0</v>
      </c>
      <c r="DX128" s="198" t="s">
        <v>3114</v>
      </c>
      <c r="DY128" s="198" t="s">
        <v>30</v>
      </c>
      <c r="DZ128" s="198">
        <v>2</v>
      </c>
      <c r="EA128" s="198" t="s">
        <v>3116</v>
      </c>
      <c r="EB128" s="198" t="s">
        <v>3115</v>
      </c>
      <c r="EC128" s="181">
        <v>44627</v>
      </c>
      <c r="ED128" s="196" t="s">
        <v>3120</v>
      </c>
      <c r="EE128" s="188">
        <v>0</v>
      </c>
      <c r="EF128" s="196" t="s">
        <v>3114</v>
      </c>
      <c r="EG128" s="196" t="s">
        <v>30</v>
      </c>
      <c r="EH128" s="196">
        <v>2</v>
      </c>
      <c r="EI128" s="196" t="s">
        <v>3116</v>
      </c>
      <c r="EJ128" s="196" t="s">
        <v>3115</v>
      </c>
      <c r="EK128" s="197">
        <v>44627</v>
      </c>
      <c r="EL128" s="195" t="s">
        <v>3121</v>
      </c>
      <c r="EM128" s="180">
        <v>0</v>
      </c>
      <c r="EN128" s="198" t="s">
        <v>3114</v>
      </c>
      <c r="EO128" s="198" t="s">
        <v>30</v>
      </c>
      <c r="EP128" s="198">
        <v>2</v>
      </c>
      <c r="EQ128" s="198" t="s">
        <v>3116</v>
      </c>
      <c r="ER128" s="198" t="s">
        <v>3115</v>
      </c>
      <c r="ES128" s="181">
        <v>44627</v>
      </c>
      <c r="ET128" s="196" t="s">
        <v>3122</v>
      </c>
      <c r="EU128" s="196">
        <v>0</v>
      </c>
      <c r="EV128" s="196" t="s">
        <v>3111</v>
      </c>
      <c r="EW128" s="196" t="s">
        <v>30</v>
      </c>
      <c r="EX128" s="196">
        <v>2</v>
      </c>
      <c r="EY128" s="196" t="s">
        <v>3112</v>
      </c>
      <c r="EZ128" s="196" t="s">
        <v>1636</v>
      </c>
      <c r="FA128" s="197">
        <v>44627</v>
      </c>
      <c r="FB128" s="195" t="s">
        <v>3124</v>
      </c>
      <c r="FC128" s="198">
        <v>2</v>
      </c>
      <c r="FD128" s="198" t="s">
        <v>3114</v>
      </c>
      <c r="FE128" s="198" t="s">
        <v>30</v>
      </c>
      <c r="FF128" s="198">
        <v>2</v>
      </c>
      <c r="FG128" s="198" t="s">
        <v>3123</v>
      </c>
      <c r="FH128" s="198" t="s">
        <v>3115</v>
      </c>
      <c r="FI128" s="181">
        <v>44627</v>
      </c>
      <c r="FJ128" s="195" t="s">
        <v>9348</v>
      </c>
      <c r="FK128" s="196" t="e">
        <v>#N/A</v>
      </c>
      <c r="FL128" s="196" t="e">
        <v>#N/A</v>
      </c>
      <c r="FM128" s="196" t="e">
        <v>#N/A</v>
      </c>
      <c r="FN128" s="196" t="e">
        <v>#N/A</v>
      </c>
      <c r="FO128" s="196" t="e">
        <v>#N/A</v>
      </c>
      <c r="FP128" s="188" t="e">
        <v>#N/A</v>
      </c>
      <c r="FQ128" s="189" t="e">
        <v>#N/A</v>
      </c>
      <c r="FR128" s="195" t="s">
        <v>9349</v>
      </c>
      <c r="FS128" s="198" t="e">
        <v>#N/A</v>
      </c>
      <c r="FT128" s="198" t="e">
        <v>#N/A</v>
      </c>
      <c r="FU128" s="198" t="e">
        <v>#N/A</v>
      </c>
      <c r="FV128" s="198" t="e">
        <v>#N/A</v>
      </c>
      <c r="FW128" s="198" t="e">
        <v>#N/A</v>
      </c>
      <c r="FX128" s="198" t="e">
        <v>#N/A</v>
      </c>
      <c r="FY128" s="181" t="e">
        <v>#N/A</v>
      </c>
      <c r="FZ128" s="196" t="s">
        <v>4821</v>
      </c>
      <c r="GA128" s="196">
        <v>0</v>
      </c>
      <c r="GB128" s="196" t="s">
        <v>3966</v>
      </c>
      <c r="GC128" s="196" t="s">
        <v>30</v>
      </c>
      <c r="GD128" s="196">
        <v>2</v>
      </c>
      <c r="GE128" s="196" t="s">
        <v>14</v>
      </c>
      <c r="GF128" s="196" t="s">
        <v>14</v>
      </c>
      <c r="GG128" s="197">
        <v>44693</v>
      </c>
      <c r="GH128" s="195" t="s">
        <v>4827</v>
      </c>
      <c r="GI128" s="198">
        <v>0</v>
      </c>
      <c r="GJ128" s="198" t="s">
        <v>3966</v>
      </c>
      <c r="GK128" s="198" t="s">
        <v>30</v>
      </c>
      <c r="GL128" s="198">
        <v>2</v>
      </c>
      <c r="GM128" s="198" t="s">
        <v>14</v>
      </c>
      <c r="GN128" s="198" t="s">
        <v>14</v>
      </c>
      <c r="GO128" s="181">
        <v>44693</v>
      </c>
      <c r="GP128" s="196" t="s">
        <v>4822</v>
      </c>
      <c r="GQ128" s="196">
        <v>0</v>
      </c>
      <c r="GR128" s="196" t="s">
        <v>3966</v>
      </c>
      <c r="GS128" s="196" t="s">
        <v>30</v>
      </c>
      <c r="GT128" s="196">
        <v>2</v>
      </c>
      <c r="GU128" s="196" t="s">
        <v>14</v>
      </c>
      <c r="GV128" s="196" t="s">
        <v>14</v>
      </c>
      <c r="GW128" s="197">
        <v>44693</v>
      </c>
      <c r="GX128" s="195" t="s">
        <v>4828</v>
      </c>
      <c r="GY128" s="198">
        <v>0</v>
      </c>
      <c r="GZ128" s="198" t="s">
        <v>3966</v>
      </c>
      <c r="HA128" s="198" t="s">
        <v>30</v>
      </c>
      <c r="HB128" s="198">
        <v>2</v>
      </c>
      <c r="HC128" s="198" t="s">
        <v>14</v>
      </c>
      <c r="HD128" s="198" t="s">
        <v>14</v>
      </c>
      <c r="HE128" s="181">
        <v>44693</v>
      </c>
      <c r="HF128" s="196" t="s">
        <v>4820</v>
      </c>
      <c r="HG128" s="196">
        <v>0</v>
      </c>
      <c r="HH128" s="196" t="s">
        <v>3966</v>
      </c>
      <c r="HI128" s="196" t="s">
        <v>30</v>
      </c>
      <c r="HJ128" s="196">
        <v>2</v>
      </c>
      <c r="HK128" s="196" t="s">
        <v>14</v>
      </c>
      <c r="HL128" s="196" t="s">
        <v>14</v>
      </c>
      <c r="HM128" s="197">
        <v>44693</v>
      </c>
      <c r="HN128" s="195" t="s">
        <v>4826</v>
      </c>
      <c r="HO128" s="198">
        <v>0</v>
      </c>
      <c r="HP128" s="198" t="s">
        <v>3966</v>
      </c>
      <c r="HQ128" s="198" t="s">
        <v>30</v>
      </c>
      <c r="HR128" s="198">
        <v>2</v>
      </c>
      <c r="HS128" s="198" t="s">
        <v>14</v>
      </c>
      <c r="HT128" s="198" t="s">
        <v>14</v>
      </c>
      <c r="HU128" s="181">
        <v>44693</v>
      </c>
      <c r="HV128" s="196" t="s">
        <v>4823</v>
      </c>
      <c r="HW128" s="196">
        <v>0</v>
      </c>
      <c r="HX128" s="196" t="s">
        <v>3966</v>
      </c>
      <c r="HY128" s="196" t="s">
        <v>30</v>
      </c>
      <c r="HZ128" s="196">
        <v>2</v>
      </c>
      <c r="IA128" s="196" t="s">
        <v>14</v>
      </c>
      <c r="IB128" s="196" t="s">
        <v>14</v>
      </c>
      <c r="IC128" s="197">
        <v>44693</v>
      </c>
      <c r="ID128" s="195" t="s">
        <v>4825</v>
      </c>
      <c r="IE128" s="198">
        <v>0</v>
      </c>
      <c r="IF128" s="198" t="s">
        <v>3966</v>
      </c>
      <c r="IG128" s="198" t="s">
        <v>30</v>
      </c>
      <c r="IH128" s="198">
        <v>2</v>
      </c>
      <c r="II128" s="198" t="s">
        <v>14</v>
      </c>
      <c r="IJ128" s="198" t="s">
        <v>14</v>
      </c>
      <c r="IK128" s="181">
        <v>44693</v>
      </c>
      <c r="IL128" s="196" t="s">
        <v>4824</v>
      </c>
      <c r="IM128" s="196">
        <v>0</v>
      </c>
      <c r="IN128" s="196" t="s">
        <v>3966</v>
      </c>
      <c r="IO128" s="196" t="s">
        <v>30</v>
      </c>
      <c r="IP128" s="196">
        <v>2</v>
      </c>
      <c r="IQ128" s="196" t="s">
        <v>14</v>
      </c>
      <c r="IR128" s="196" t="s">
        <v>14</v>
      </c>
      <c r="IS128" s="197">
        <v>44693</v>
      </c>
    </row>
    <row r="129" spans="1:253" s="285" customFormat="1" ht="13" customHeight="1" x14ac:dyDescent="0.25">
      <c r="A129" s="285" t="s">
        <v>1353</v>
      </c>
      <c r="B129" s="285" t="s">
        <v>8620</v>
      </c>
      <c r="C129" s="285" t="s">
        <v>1354</v>
      </c>
      <c r="D129" s="285" t="s">
        <v>1355</v>
      </c>
      <c r="E129" s="285" t="s">
        <v>8309</v>
      </c>
      <c r="F129" s="285" t="s">
        <v>6174</v>
      </c>
      <c r="G129" s="179">
        <v>1184000</v>
      </c>
      <c r="H129" s="180" t="s">
        <v>6109</v>
      </c>
      <c r="I129" s="180" t="s">
        <v>61</v>
      </c>
      <c r="J129" s="180">
        <v>1</v>
      </c>
      <c r="K129" s="180" t="s">
        <v>6173</v>
      </c>
      <c r="L129" s="180" t="s">
        <v>6172</v>
      </c>
      <c r="M129" s="181">
        <v>44732</v>
      </c>
      <c r="N129" s="190" t="s">
        <v>2258</v>
      </c>
      <c r="O129" s="182">
        <v>17364</v>
      </c>
      <c r="P129" s="182" t="s">
        <v>2255</v>
      </c>
      <c r="Q129" s="182" t="s">
        <v>30</v>
      </c>
      <c r="R129" s="182">
        <v>2</v>
      </c>
      <c r="S129" s="182" t="s">
        <v>2257</v>
      </c>
      <c r="T129" s="182" t="s">
        <v>2256</v>
      </c>
      <c r="U129" s="183">
        <v>44388</v>
      </c>
      <c r="V129" s="190" t="s">
        <v>2839</v>
      </c>
      <c r="W129" s="180">
        <v>1172000</v>
      </c>
      <c r="X129" s="180" t="s">
        <v>2837</v>
      </c>
      <c r="Y129" s="180" t="s">
        <v>61</v>
      </c>
      <c r="Z129" s="180">
        <v>1</v>
      </c>
      <c r="AA129" s="180" t="s">
        <v>2457</v>
      </c>
      <c r="AB129" s="180" t="s">
        <v>2838</v>
      </c>
      <c r="AC129" s="181">
        <v>44591</v>
      </c>
      <c r="AD129" s="190" t="s">
        <v>2840</v>
      </c>
      <c r="AE129" s="188">
        <v>712000</v>
      </c>
      <c r="AF129" s="188" t="s">
        <v>2837</v>
      </c>
      <c r="AG129" s="188" t="s">
        <v>61</v>
      </c>
      <c r="AH129" s="188">
        <v>1</v>
      </c>
      <c r="AI129" s="188" t="s">
        <v>2459</v>
      </c>
      <c r="AJ129" s="188" t="s">
        <v>2838</v>
      </c>
      <c r="AK129" s="189">
        <v>44591</v>
      </c>
      <c r="AL129" s="190" t="s">
        <v>1358</v>
      </c>
      <c r="AM129" s="180">
        <v>0</v>
      </c>
      <c r="AN129" s="180" t="s">
        <v>14</v>
      </c>
      <c r="AO129" s="180" t="s">
        <v>14</v>
      </c>
      <c r="AP129" s="180" t="s">
        <v>14</v>
      </c>
      <c r="AQ129" s="180" t="s">
        <v>14</v>
      </c>
      <c r="AR129" s="180" t="s">
        <v>14</v>
      </c>
      <c r="AS129" s="181">
        <v>43874</v>
      </c>
      <c r="AT129" s="191" t="s">
        <v>1357</v>
      </c>
      <c r="AU129" s="188">
        <v>0</v>
      </c>
      <c r="AV129" s="188" t="s">
        <v>14</v>
      </c>
      <c r="AW129" s="188" t="s">
        <v>14</v>
      </c>
      <c r="AX129" s="188" t="s">
        <v>14</v>
      </c>
      <c r="AY129" s="188" t="s">
        <v>14</v>
      </c>
      <c r="AZ129" s="188" t="s">
        <v>14</v>
      </c>
      <c r="BA129" s="189">
        <v>43874</v>
      </c>
      <c r="BB129" s="190" t="s">
        <v>1356</v>
      </c>
      <c r="BC129" s="180">
        <v>0</v>
      </c>
      <c r="BD129" s="180" t="s">
        <v>14</v>
      </c>
      <c r="BE129" s="180" t="s">
        <v>14</v>
      </c>
      <c r="BF129" s="180" t="s">
        <v>14</v>
      </c>
      <c r="BG129" s="180" t="s">
        <v>14</v>
      </c>
      <c r="BH129" s="180" t="s">
        <v>14</v>
      </c>
      <c r="BI129" s="181">
        <v>43874</v>
      </c>
      <c r="BJ129" s="191" t="s">
        <v>6176</v>
      </c>
      <c r="BK129" s="191">
        <v>0</v>
      </c>
      <c r="BL129" s="191" t="s">
        <v>6175</v>
      </c>
      <c r="BM129" s="191" t="s">
        <v>30</v>
      </c>
      <c r="BN129" s="191">
        <v>2</v>
      </c>
      <c r="BO129" s="191" t="s">
        <v>6114</v>
      </c>
      <c r="BP129" s="188" t="s">
        <v>1995</v>
      </c>
      <c r="BQ129" s="192">
        <v>44732</v>
      </c>
      <c r="BR129" s="190" t="s">
        <v>9350</v>
      </c>
      <c r="BS129" s="184" t="e">
        <v>#N/A</v>
      </c>
      <c r="BT129" s="184" t="e">
        <v>#N/A</v>
      </c>
      <c r="BU129" s="184" t="e">
        <v>#N/A</v>
      </c>
      <c r="BV129" s="184" t="e">
        <v>#N/A</v>
      </c>
      <c r="BW129" s="184" t="e">
        <v>#N/A</v>
      </c>
      <c r="BX129" s="184" t="e">
        <v>#N/A</v>
      </c>
      <c r="BY129" s="181" t="e">
        <v>#N/A</v>
      </c>
      <c r="BZ129" s="191" t="s">
        <v>9351</v>
      </c>
      <c r="CA129" s="191" t="e">
        <v>#N/A</v>
      </c>
      <c r="CB129" s="191" t="e">
        <v>#N/A</v>
      </c>
      <c r="CC129" s="191" t="e">
        <v>#N/A</v>
      </c>
      <c r="CD129" s="191" t="e">
        <v>#N/A</v>
      </c>
      <c r="CE129" s="191" t="e">
        <v>#N/A</v>
      </c>
      <c r="CF129" s="191" t="e">
        <v>#N/A</v>
      </c>
      <c r="CG129" s="192" t="e">
        <v>#N/A</v>
      </c>
      <c r="CH129" s="190" t="s">
        <v>9352</v>
      </c>
      <c r="CI129" s="191" t="e">
        <v>#N/A</v>
      </c>
      <c r="CJ129" s="191" t="e">
        <v>#N/A</v>
      </c>
      <c r="CK129" s="191" t="e">
        <v>#N/A</v>
      </c>
      <c r="CL129" s="191" t="e">
        <v>#N/A</v>
      </c>
      <c r="CM129" s="191" t="e">
        <v>#N/A</v>
      </c>
      <c r="CN129" s="191" t="e">
        <v>#N/A</v>
      </c>
      <c r="CO129" s="193" t="e">
        <v>#N/A</v>
      </c>
      <c r="CP129" s="191" t="s">
        <v>9353</v>
      </c>
      <c r="CQ129" s="184" t="e">
        <v>#N/A</v>
      </c>
      <c r="CR129" s="184" t="e">
        <v>#N/A</v>
      </c>
      <c r="CS129" s="184" t="e">
        <v>#N/A</v>
      </c>
      <c r="CT129" s="184" t="e">
        <v>#N/A</v>
      </c>
      <c r="CU129" s="184" t="e">
        <v>#N/A</v>
      </c>
      <c r="CV129" s="184" t="e">
        <v>#N/A</v>
      </c>
      <c r="CW129" s="181" t="e">
        <v>#N/A</v>
      </c>
      <c r="CX129" s="191" t="s">
        <v>2841</v>
      </c>
      <c r="CY129" s="188">
        <v>336000</v>
      </c>
      <c r="CZ129" s="188" t="s">
        <v>2837</v>
      </c>
      <c r="DA129" s="188" t="s">
        <v>61</v>
      </c>
      <c r="DB129" s="188">
        <v>1</v>
      </c>
      <c r="DC129" s="188" t="s">
        <v>2846</v>
      </c>
      <c r="DD129" s="188" t="s">
        <v>2838</v>
      </c>
      <c r="DE129" s="194">
        <v>44591</v>
      </c>
      <c r="DF129" s="190" t="s">
        <v>2843</v>
      </c>
      <c r="DG129" s="180">
        <v>460000</v>
      </c>
      <c r="DH129" s="184" t="s">
        <v>2837</v>
      </c>
      <c r="DI129" s="184" t="s">
        <v>61</v>
      </c>
      <c r="DJ129" s="184">
        <v>1</v>
      </c>
      <c r="DK129" s="184" t="s">
        <v>2842</v>
      </c>
      <c r="DL129" s="184" t="s">
        <v>2838</v>
      </c>
      <c r="DM129" s="181">
        <v>44591</v>
      </c>
      <c r="DN129" s="191" t="s">
        <v>2845</v>
      </c>
      <c r="DO129" s="188">
        <v>376000</v>
      </c>
      <c r="DP129" s="191" t="s">
        <v>2837</v>
      </c>
      <c r="DQ129" s="191" t="s">
        <v>61</v>
      </c>
      <c r="DR129" s="191">
        <v>1</v>
      </c>
      <c r="DS129" s="191" t="s">
        <v>2844</v>
      </c>
      <c r="DT129" s="191" t="s">
        <v>2838</v>
      </c>
      <c r="DU129" s="192">
        <v>44591</v>
      </c>
      <c r="DV129" s="190" t="s">
        <v>2847</v>
      </c>
      <c r="DW129" s="180">
        <v>286000</v>
      </c>
      <c r="DX129" s="184" t="s">
        <v>2837</v>
      </c>
      <c r="DY129" s="184" t="s">
        <v>61</v>
      </c>
      <c r="DZ129" s="184">
        <v>1</v>
      </c>
      <c r="EA129" s="184" t="s">
        <v>2846</v>
      </c>
      <c r="EB129" s="184" t="s">
        <v>2838</v>
      </c>
      <c r="EC129" s="181">
        <v>44591</v>
      </c>
      <c r="ED129" s="191" t="s">
        <v>2849</v>
      </c>
      <c r="EE129" s="188">
        <v>50000</v>
      </c>
      <c r="EF129" s="191" t="s">
        <v>2837</v>
      </c>
      <c r="EG129" s="191" t="s">
        <v>61</v>
      </c>
      <c r="EH129" s="191">
        <v>1</v>
      </c>
      <c r="EI129" s="191" t="s">
        <v>2848</v>
      </c>
      <c r="EJ129" s="191" t="s">
        <v>2838</v>
      </c>
      <c r="EK129" s="192">
        <v>44591</v>
      </c>
      <c r="EL129" s="190" t="s">
        <v>2851</v>
      </c>
      <c r="EM129" s="180">
        <v>0</v>
      </c>
      <c r="EN129" s="184" t="s">
        <v>2837</v>
      </c>
      <c r="EO129" s="184" t="s">
        <v>61</v>
      </c>
      <c r="EP129" s="184">
        <v>1</v>
      </c>
      <c r="EQ129" s="184" t="s">
        <v>2850</v>
      </c>
      <c r="ER129" s="184" t="s">
        <v>2838</v>
      </c>
      <c r="ES129" s="181">
        <v>44591</v>
      </c>
      <c r="ET129" s="191" t="s">
        <v>6177</v>
      </c>
      <c r="EU129" s="191">
        <v>6</v>
      </c>
      <c r="EV129" s="191" t="s">
        <v>6113</v>
      </c>
      <c r="EW129" s="191" t="s">
        <v>30</v>
      </c>
      <c r="EX129" s="191">
        <v>2</v>
      </c>
      <c r="EY129" s="191" t="s">
        <v>6095</v>
      </c>
      <c r="EZ129" s="191" t="s">
        <v>1995</v>
      </c>
      <c r="FA129" s="192">
        <v>44732</v>
      </c>
      <c r="FB129" s="190" t="s">
        <v>2260</v>
      </c>
      <c r="FC129" s="184">
        <v>1</v>
      </c>
      <c r="FD129" s="184" t="s">
        <v>14</v>
      </c>
      <c r="FE129" s="184" t="s">
        <v>30</v>
      </c>
      <c r="FF129" s="184">
        <v>2</v>
      </c>
      <c r="FG129" s="184" t="s">
        <v>2259</v>
      </c>
      <c r="FH129" s="184" t="s">
        <v>14</v>
      </c>
      <c r="FI129" s="181">
        <v>44388</v>
      </c>
      <c r="FJ129" s="190" t="s">
        <v>9354</v>
      </c>
      <c r="FK129" s="191" t="e">
        <v>#N/A</v>
      </c>
      <c r="FL129" s="191" t="e">
        <v>#N/A</v>
      </c>
      <c r="FM129" s="191" t="e">
        <v>#N/A</v>
      </c>
      <c r="FN129" s="191" t="e">
        <v>#N/A</v>
      </c>
      <c r="FO129" s="191" t="e">
        <v>#N/A</v>
      </c>
      <c r="FP129" s="188" t="e">
        <v>#N/A</v>
      </c>
      <c r="FQ129" s="189" t="e">
        <v>#N/A</v>
      </c>
      <c r="FR129" s="190" t="s">
        <v>9355</v>
      </c>
      <c r="FS129" s="184" t="e">
        <v>#N/A</v>
      </c>
      <c r="FT129" s="184" t="e">
        <v>#N/A</v>
      </c>
      <c r="FU129" s="184" t="e">
        <v>#N/A</v>
      </c>
      <c r="FV129" s="184" t="e">
        <v>#N/A</v>
      </c>
      <c r="FW129" s="184" t="e">
        <v>#N/A</v>
      </c>
      <c r="FX129" s="184" t="e">
        <v>#N/A</v>
      </c>
      <c r="FY129" s="181" t="e">
        <v>#N/A</v>
      </c>
      <c r="FZ129" s="191" t="s">
        <v>5073</v>
      </c>
      <c r="GA129" s="191">
        <v>0</v>
      </c>
      <c r="GB129" s="191" t="s">
        <v>3966</v>
      </c>
      <c r="GC129" s="191" t="s">
        <v>30</v>
      </c>
      <c r="GD129" s="191">
        <v>2</v>
      </c>
      <c r="GE129" s="191" t="s">
        <v>14</v>
      </c>
      <c r="GF129" s="191" t="s">
        <v>14</v>
      </c>
      <c r="GG129" s="192">
        <v>44695</v>
      </c>
      <c r="GH129" s="190" t="s">
        <v>5079</v>
      </c>
      <c r="GI129" s="184">
        <v>0</v>
      </c>
      <c r="GJ129" s="184" t="s">
        <v>3966</v>
      </c>
      <c r="GK129" s="184" t="s">
        <v>30</v>
      </c>
      <c r="GL129" s="184">
        <v>2</v>
      </c>
      <c r="GM129" s="184" t="s">
        <v>14</v>
      </c>
      <c r="GN129" s="184" t="s">
        <v>14</v>
      </c>
      <c r="GO129" s="181">
        <v>44695</v>
      </c>
      <c r="GP129" s="191" t="s">
        <v>5074</v>
      </c>
      <c r="GQ129" s="191">
        <v>0</v>
      </c>
      <c r="GR129" s="191" t="s">
        <v>3966</v>
      </c>
      <c r="GS129" s="191" t="s">
        <v>30</v>
      </c>
      <c r="GT129" s="191">
        <v>2</v>
      </c>
      <c r="GU129" s="191" t="s">
        <v>14</v>
      </c>
      <c r="GV129" s="191" t="s">
        <v>14</v>
      </c>
      <c r="GW129" s="192">
        <v>44695</v>
      </c>
      <c r="GX129" s="190" t="s">
        <v>5080</v>
      </c>
      <c r="GY129" s="184">
        <v>0</v>
      </c>
      <c r="GZ129" s="184" t="s">
        <v>3966</v>
      </c>
      <c r="HA129" s="184" t="s">
        <v>30</v>
      </c>
      <c r="HB129" s="184">
        <v>2</v>
      </c>
      <c r="HC129" s="184" t="s">
        <v>14</v>
      </c>
      <c r="HD129" s="184" t="s">
        <v>14</v>
      </c>
      <c r="HE129" s="181">
        <v>44695</v>
      </c>
      <c r="HF129" s="191" t="s">
        <v>5072</v>
      </c>
      <c r="HG129" s="191">
        <v>0</v>
      </c>
      <c r="HH129" s="191" t="s">
        <v>3966</v>
      </c>
      <c r="HI129" s="191" t="s">
        <v>30</v>
      </c>
      <c r="HJ129" s="191">
        <v>2</v>
      </c>
      <c r="HK129" s="191" t="s">
        <v>14</v>
      </c>
      <c r="HL129" s="191" t="s">
        <v>14</v>
      </c>
      <c r="HM129" s="192">
        <v>44695</v>
      </c>
      <c r="HN129" s="190" t="s">
        <v>5078</v>
      </c>
      <c r="HO129" s="184">
        <v>0</v>
      </c>
      <c r="HP129" s="184" t="s">
        <v>3966</v>
      </c>
      <c r="HQ129" s="184" t="s">
        <v>30</v>
      </c>
      <c r="HR129" s="184">
        <v>2</v>
      </c>
      <c r="HS129" s="184" t="s">
        <v>14</v>
      </c>
      <c r="HT129" s="184" t="s">
        <v>14</v>
      </c>
      <c r="HU129" s="181">
        <v>44695</v>
      </c>
      <c r="HV129" s="191" t="s">
        <v>5075</v>
      </c>
      <c r="HW129" s="191">
        <v>0</v>
      </c>
      <c r="HX129" s="191" t="s">
        <v>3966</v>
      </c>
      <c r="HY129" s="191" t="s">
        <v>30</v>
      </c>
      <c r="HZ129" s="191">
        <v>2</v>
      </c>
      <c r="IA129" s="191" t="s">
        <v>14</v>
      </c>
      <c r="IB129" s="191" t="s">
        <v>14</v>
      </c>
      <c r="IC129" s="192">
        <v>44695</v>
      </c>
      <c r="ID129" s="190" t="s">
        <v>5077</v>
      </c>
      <c r="IE129" s="184">
        <v>0</v>
      </c>
      <c r="IF129" s="184" t="s">
        <v>3966</v>
      </c>
      <c r="IG129" s="184" t="s">
        <v>30</v>
      </c>
      <c r="IH129" s="184">
        <v>2</v>
      </c>
      <c r="II129" s="184" t="s">
        <v>14</v>
      </c>
      <c r="IJ129" s="184" t="s">
        <v>14</v>
      </c>
      <c r="IK129" s="181">
        <v>44695</v>
      </c>
      <c r="IL129" s="191" t="s">
        <v>5076</v>
      </c>
      <c r="IM129" s="191">
        <v>0</v>
      </c>
      <c r="IN129" s="191" t="s">
        <v>3966</v>
      </c>
      <c r="IO129" s="191" t="s">
        <v>30</v>
      </c>
      <c r="IP129" s="191">
        <v>2</v>
      </c>
      <c r="IQ129" s="191" t="s">
        <v>14</v>
      </c>
      <c r="IR129" s="191" t="s">
        <v>14</v>
      </c>
      <c r="IS129" s="192">
        <v>44695</v>
      </c>
    </row>
    <row r="130" spans="1:253" s="285" customFormat="1" ht="13" customHeight="1" x14ac:dyDescent="0.25">
      <c r="A130" s="285" t="s">
        <v>103</v>
      </c>
      <c r="B130" s="285" t="s">
        <v>8608</v>
      </c>
      <c r="C130" s="285" t="s">
        <v>104</v>
      </c>
      <c r="D130" s="285" t="s">
        <v>105</v>
      </c>
      <c r="E130" s="285" t="s">
        <v>8312</v>
      </c>
      <c r="F130" s="285" t="s">
        <v>3014</v>
      </c>
      <c r="G130" s="179">
        <v>21700000</v>
      </c>
      <c r="H130" s="180" t="s">
        <v>3011</v>
      </c>
      <c r="I130" s="180" t="s">
        <v>61</v>
      </c>
      <c r="J130" s="180">
        <v>1</v>
      </c>
      <c r="K130" s="180" t="s">
        <v>3013</v>
      </c>
      <c r="L130" s="180" t="s">
        <v>3012</v>
      </c>
      <c r="M130" s="181">
        <v>44615</v>
      </c>
      <c r="N130" s="195" t="s">
        <v>3017</v>
      </c>
      <c r="O130" s="182">
        <v>185180</v>
      </c>
      <c r="P130" s="182" t="s">
        <v>1639</v>
      </c>
      <c r="Q130" s="182" t="s">
        <v>30</v>
      </c>
      <c r="R130" s="182">
        <v>2</v>
      </c>
      <c r="S130" s="182" t="s">
        <v>3016</v>
      </c>
      <c r="T130" s="182" t="s">
        <v>3015</v>
      </c>
      <c r="U130" s="183">
        <v>44615</v>
      </c>
      <c r="V130" s="195" t="s">
        <v>3019</v>
      </c>
      <c r="W130" s="180">
        <v>21700000</v>
      </c>
      <c r="X130" s="180" t="s">
        <v>3011</v>
      </c>
      <c r="Y130" s="180" t="s">
        <v>61</v>
      </c>
      <c r="Z130" s="180">
        <v>1</v>
      </c>
      <c r="AA130" s="180" t="s">
        <v>3018</v>
      </c>
      <c r="AB130" s="180" t="s">
        <v>3012</v>
      </c>
      <c r="AC130" s="181">
        <v>44615</v>
      </c>
      <c r="AD130" s="195" t="s">
        <v>3021</v>
      </c>
      <c r="AE130" s="188">
        <v>21700000</v>
      </c>
      <c r="AF130" s="188" t="s">
        <v>3011</v>
      </c>
      <c r="AG130" s="188" t="s">
        <v>61</v>
      </c>
      <c r="AH130" s="188">
        <v>1</v>
      </c>
      <c r="AI130" s="188" t="s">
        <v>3020</v>
      </c>
      <c r="AJ130" s="188" t="s">
        <v>3012</v>
      </c>
      <c r="AK130" s="189">
        <v>44615</v>
      </c>
      <c r="AL130" s="195" t="s">
        <v>3726</v>
      </c>
      <c r="AM130" s="180">
        <v>22974000</v>
      </c>
      <c r="AN130" s="180" t="s">
        <v>3723</v>
      </c>
      <c r="AO130" s="180" t="s">
        <v>19</v>
      </c>
      <c r="AP130" s="180">
        <v>3</v>
      </c>
      <c r="AQ130" s="180" t="s">
        <v>3725</v>
      </c>
      <c r="AR130" s="180" t="s">
        <v>3724</v>
      </c>
      <c r="AS130" s="181">
        <v>44658</v>
      </c>
      <c r="AT130" s="196" t="s">
        <v>1168</v>
      </c>
      <c r="AU130" s="188" t="s">
        <v>14</v>
      </c>
      <c r="AV130" s="188" t="s">
        <v>1165</v>
      </c>
      <c r="AW130" s="188" t="s">
        <v>14</v>
      </c>
      <c r="AX130" s="188" t="s">
        <v>14</v>
      </c>
      <c r="AY130" s="188" t="s">
        <v>1167</v>
      </c>
      <c r="AZ130" s="188" t="s">
        <v>1166</v>
      </c>
      <c r="BA130" s="189">
        <v>43767</v>
      </c>
      <c r="BB130" s="195" t="s">
        <v>109</v>
      </c>
      <c r="BC130" s="180" t="s">
        <v>14</v>
      </c>
      <c r="BD130" s="180" t="s">
        <v>14</v>
      </c>
      <c r="BE130" s="180" t="s">
        <v>14</v>
      </c>
      <c r="BF130" s="180" t="s">
        <v>14</v>
      </c>
      <c r="BG130" s="180" t="s">
        <v>108</v>
      </c>
      <c r="BH130" s="180">
        <v>0</v>
      </c>
      <c r="BI130" s="181">
        <v>43495</v>
      </c>
      <c r="BJ130" s="196" t="s">
        <v>6826</v>
      </c>
      <c r="BK130" s="196">
        <v>2446</v>
      </c>
      <c r="BL130" s="196" t="s">
        <v>6786</v>
      </c>
      <c r="BM130" s="196" t="s">
        <v>19</v>
      </c>
      <c r="BN130" s="196">
        <v>3</v>
      </c>
      <c r="BO130" s="196" t="s">
        <v>6825</v>
      </c>
      <c r="BP130" s="188" t="s">
        <v>580</v>
      </c>
      <c r="BQ130" s="197">
        <v>44739</v>
      </c>
      <c r="BR130" s="195" t="s">
        <v>1163</v>
      </c>
      <c r="BS130" s="198" t="s">
        <v>14</v>
      </c>
      <c r="BT130" s="198" t="s">
        <v>14</v>
      </c>
      <c r="BU130" s="198" t="s">
        <v>14</v>
      </c>
      <c r="BV130" s="198" t="s">
        <v>14</v>
      </c>
      <c r="BW130" s="198" t="s">
        <v>14</v>
      </c>
      <c r="BX130" s="198" t="s">
        <v>14</v>
      </c>
      <c r="BY130" s="181">
        <v>43767</v>
      </c>
      <c r="BZ130" s="196" t="s">
        <v>1164</v>
      </c>
      <c r="CA130" s="196" t="s">
        <v>14</v>
      </c>
      <c r="CB130" s="196" t="s">
        <v>14</v>
      </c>
      <c r="CC130" s="196" t="s">
        <v>14</v>
      </c>
      <c r="CD130" s="196" t="s">
        <v>14</v>
      </c>
      <c r="CE130" s="196" t="s">
        <v>14</v>
      </c>
      <c r="CF130" s="196" t="s">
        <v>14</v>
      </c>
      <c r="CG130" s="197">
        <v>43767</v>
      </c>
      <c r="CH130" s="195" t="s">
        <v>9356</v>
      </c>
      <c r="CI130" s="196" t="e">
        <v>#N/A</v>
      </c>
      <c r="CJ130" s="196" t="e">
        <v>#N/A</v>
      </c>
      <c r="CK130" s="196" t="e">
        <v>#N/A</v>
      </c>
      <c r="CL130" s="196" t="e">
        <v>#N/A</v>
      </c>
      <c r="CM130" s="196" t="e">
        <v>#N/A</v>
      </c>
      <c r="CN130" s="196" t="e">
        <v>#N/A</v>
      </c>
      <c r="CO130" s="199" t="e">
        <v>#N/A</v>
      </c>
      <c r="CP130" s="196" t="s">
        <v>1619</v>
      </c>
      <c r="CQ130" s="198" t="s">
        <v>14</v>
      </c>
      <c r="CR130" s="198" t="s">
        <v>1616</v>
      </c>
      <c r="CS130" s="198" t="s">
        <v>14</v>
      </c>
      <c r="CT130" s="198" t="s">
        <v>14</v>
      </c>
      <c r="CU130" s="198" t="s">
        <v>1618</v>
      </c>
      <c r="CV130" s="198" t="s">
        <v>1617</v>
      </c>
      <c r="CW130" s="181">
        <v>44064</v>
      </c>
      <c r="CX130" s="196" t="s">
        <v>3729</v>
      </c>
      <c r="CY130" s="188">
        <v>14560000</v>
      </c>
      <c r="CZ130" s="188" t="s">
        <v>3727</v>
      </c>
      <c r="DA130" s="188" t="s">
        <v>61</v>
      </c>
      <c r="DB130" s="188">
        <v>1</v>
      </c>
      <c r="DC130" s="188" t="s">
        <v>3730</v>
      </c>
      <c r="DD130" s="188" t="s">
        <v>3728</v>
      </c>
      <c r="DE130" s="194">
        <v>44658</v>
      </c>
      <c r="DF130" s="195" t="s">
        <v>3731</v>
      </c>
      <c r="DG130" s="180">
        <v>0</v>
      </c>
      <c r="DH130" s="198" t="s">
        <v>3727</v>
      </c>
      <c r="DI130" s="198" t="s">
        <v>61</v>
      </c>
      <c r="DJ130" s="198">
        <v>1</v>
      </c>
      <c r="DK130" s="198" t="s">
        <v>3730</v>
      </c>
      <c r="DL130" s="198" t="s">
        <v>3728</v>
      </c>
      <c r="DM130" s="181">
        <v>44658</v>
      </c>
      <c r="DN130" s="196" t="s">
        <v>3732</v>
      </c>
      <c r="DO130" s="188">
        <v>7140000</v>
      </c>
      <c r="DP130" s="196" t="s">
        <v>3727</v>
      </c>
      <c r="DQ130" s="196" t="s">
        <v>61</v>
      </c>
      <c r="DR130" s="196">
        <v>1</v>
      </c>
      <c r="DS130" s="196" t="s">
        <v>3730</v>
      </c>
      <c r="DT130" s="196" t="s">
        <v>3728</v>
      </c>
      <c r="DU130" s="197">
        <v>44658</v>
      </c>
      <c r="DV130" s="195" t="s">
        <v>3733</v>
      </c>
      <c r="DW130" s="180">
        <v>9600000</v>
      </c>
      <c r="DX130" s="198" t="s">
        <v>3727</v>
      </c>
      <c r="DY130" s="198" t="s">
        <v>61</v>
      </c>
      <c r="DZ130" s="198">
        <v>1</v>
      </c>
      <c r="EA130" s="198" t="s">
        <v>3730</v>
      </c>
      <c r="EB130" s="198" t="s">
        <v>3728</v>
      </c>
      <c r="EC130" s="181">
        <v>44658</v>
      </c>
      <c r="ED130" s="196" t="s">
        <v>3734</v>
      </c>
      <c r="EE130" s="188">
        <v>4900000</v>
      </c>
      <c r="EF130" s="196" t="s">
        <v>3727</v>
      </c>
      <c r="EG130" s="196" t="s">
        <v>61</v>
      </c>
      <c r="EH130" s="196">
        <v>1</v>
      </c>
      <c r="EI130" s="196" t="s">
        <v>3730</v>
      </c>
      <c r="EJ130" s="196" t="s">
        <v>3728</v>
      </c>
      <c r="EK130" s="197">
        <v>44658</v>
      </c>
      <c r="EL130" s="195" t="s">
        <v>3735</v>
      </c>
      <c r="EM130" s="180">
        <v>60000</v>
      </c>
      <c r="EN130" s="198" t="s">
        <v>3727</v>
      </c>
      <c r="EO130" s="198" t="s">
        <v>61</v>
      </c>
      <c r="EP130" s="198">
        <v>1</v>
      </c>
      <c r="EQ130" s="198" t="s">
        <v>3730</v>
      </c>
      <c r="ER130" s="198" t="s">
        <v>3728</v>
      </c>
      <c r="ES130" s="181">
        <v>44658</v>
      </c>
      <c r="ET130" s="196" t="s">
        <v>6827</v>
      </c>
      <c r="EU130" s="196">
        <v>2446</v>
      </c>
      <c r="EV130" s="196" t="s">
        <v>6786</v>
      </c>
      <c r="EW130" s="196" t="s">
        <v>19</v>
      </c>
      <c r="EX130" s="196">
        <v>3</v>
      </c>
      <c r="EY130" s="196" t="s">
        <v>6825</v>
      </c>
      <c r="EZ130" s="196" t="s">
        <v>580</v>
      </c>
      <c r="FA130" s="197">
        <v>44739</v>
      </c>
      <c r="FB130" s="195" t="s">
        <v>107</v>
      </c>
      <c r="FC130" s="198">
        <v>5</v>
      </c>
      <c r="FD130" s="198">
        <v>0</v>
      </c>
      <c r="FE130" s="198" t="s">
        <v>61</v>
      </c>
      <c r="FF130" s="198">
        <v>1</v>
      </c>
      <c r="FG130" s="198" t="s">
        <v>106</v>
      </c>
      <c r="FH130" s="198">
        <v>0</v>
      </c>
      <c r="FI130" s="181">
        <v>43495</v>
      </c>
      <c r="FJ130" s="195" t="s">
        <v>111</v>
      </c>
      <c r="FK130" s="196" t="s">
        <v>14</v>
      </c>
      <c r="FL130" s="196">
        <v>0</v>
      </c>
      <c r="FM130" s="196" t="s">
        <v>14</v>
      </c>
      <c r="FN130" s="196" t="s">
        <v>14</v>
      </c>
      <c r="FO130" s="196" t="s">
        <v>110</v>
      </c>
      <c r="FP130" s="188">
        <v>0</v>
      </c>
      <c r="FQ130" s="189">
        <v>43495</v>
      </c>
      <c r="FR130" s="195" t="s">
        <v>115</v>
      </c>
      <c r="FS130" s="198">
        <v>1160000</v>
      </c>
      <c r="FT130" s="198" t="s">
        <v>112</v>
      </c>
      <c r="FU130" s="198" t="s">
        <v>30</v>
      </c>
      <c r="FV130" s="198">
        <v>2</v>
      </c>
      <c r="FW130" s="198" t="s">
        <v>114</v>
      </c>
      <c r="FX130" s="198" t="s">
        <v>113</v>
      </c>
      <c r="FY130" s="181">
        <v>43495</v>
      </c>
      <c r="FZ130" s="196" t="s">
        <v>5318</v>
      </c>
      <c r="GA130" s="196">
        <v>1</v>
      </c>
      <c r="GB130" s="196" t="s">
        <v>3966</v>
      </c>
      <c r="GC130" s="196" t="s">
        <v>30</v>
      </c>
      <c r="GD130" s="196">
        <v>2</v>
      </c>
      <c r="GE130" s="196" t="s">
        <v>14</v>
      </c>
      <c r="GF130" s="196" t="s">
        <v>14</v>
      </c>
      <c r="GG130" s="197">
        <v>44696</v>
      </c>
      <c r="GH130" s="195" t="s">
        <v>5324</v>
      </c>
      <c r="GI130" s="198">
        <v>3</v>
      </c>
      <c r="GJ130" s="198" t="s">
        <v>3966</v>
      </c>
      <c r="GK130" s="198" t="s">
        <v>30</v>
      </c>
      <c r="GL130" s="198">
        <v>2</v>
      </c>
      <c r="GM130" s="198" t="s">
        <v>14</v>
      </c>
      <c r="GN130" s="198" t="s">
        <v>14</v>
      </c>
      <c r="GO130" s="181">
        <v>44696</v>
      </c>
      <c r="GP130" s="196" t="s">
        <v>5319</v>
      </c>
      <c r="GQ130" s="196">
        <v>2</v>
      </c>
      <c r="GR130" s="196" t="s">
        <v>3966</v>
      </c>
      <c r="GS130" s="196" t="s">
        <v>30</v>
      </c>
      <c r="GT130" s="196">
        <v>2</v>
      </c>
      <c r="GU130" s="196" t="s">
        <v>14</v>
      </c>
      <c r="GV130" s="196" t="s">
        <v>14</v>
      </c>
      <c r="GW130" s="197">
        <v>44696</v>
      </c>
      <c r="GX130" s="195" t="s">
        <v>5325</v>
      </c>
      <c r="GY130" s="198">
        <v>1</v>
      </c>
      <c r="GZ130" s="198" t="s">
        <v>3966</v>
      </c>
      <c r="HA130" s="198" t="s">
        <v>30</v>
      </c>
      <c r="HB130" s="198">
        <v>2</v>
      </c>
      <c r="HC130" s="198" t="s">
        <v>14</v>
      </c>
      <c r="HD130" s="198" t="s">
        <v>14</v>
      </c>
      <c r="HE130" s="181">
        <v>44696</v>
      </c>
      <c r="HF130" s="196" t="s">
        <v>5317</v>
      </c>
      <c r="HG130" s="196">
        <v>3</v>
      </c>
      <c r="HH130" s="196" t="s">
        <v>3966</v>
      </c>
      <c r="HI130" s="196" t="s">
        <v>30</v>
      </c>
      <c r="HJ130" s="196">
        <v>2</v>
      </c>
      <c r="HK130" s="196" t="s">
        <v>14</v>
      </c>
      <c r="HL130" s="196" t="s">
        <v>14</v>
      </c>
      <c r="HM130" s="197">
        <v>44696</v>
      </c>
      <c r="HN130" s="195" t="s">
        <v>5323</v>
      </c>
      <c r="HO130" s="198">
        <v>2</v>
      </c>
      <c r="HP130" s="198" t="s">
        <v>3966</v>
      </c>
      <c r="HQ130" s="198" t="s">
        <v>30</v>
      </c>
      <c r="HR130" s="198">
        <v>2</v>
      </c>
      <c r="HS130" s="198" t="s">
        <v>14</v>
      </c>
      <c r="HT130" s="198" t="s">
        <v>14</v>
      </c>
      <c r="HU130" s="181">
        <v>44696</v>
      </c>
      <c r="HV130" s="196" t="s">
        <v>5320</v>
      </c>
      <c r="HW130" s="196">
        <v>3</v>
      </c>
      <c r="HX130" s="196" t="s">
        <v>3966</v>
      </c>
      <c r="HY130" s="196" t="s">
        <v>30</v>
      </c>
      <c r="HZ130" s="196">
        <v>2</v>
      </c>
      <c r="IA130" s="196" t="s">
        <v>14</v>
      </c>
      <c r="IB130" s="196" t="s">
        <v>14</v>
      </c>
      <c r="IC130" s="197">
        <v>44696</v>
      </c>
      <c r="ID130" s="195" t="s">
        <v>5322</v>
      </c>
      <c r="IE130" s="198">
        <v>2</v>
      </c>
      <c r="IF130" s="198" t="s">
        <v>3966</v>
      </c>
      <c r="IG130" s="198" t="s">
        <v>30</v>
      </c>
      <c r="IH130" s="198">
        <v>2</v>
      </c>
      <c r="II130" s="198" t="s">
        <v>14</v>
      </c>
      <c r="IJ130" s="198" t="s">
        <v>14</v>
      </c>
      <c r="IK130" s="181">
        <v>44696</v>
      </c>
      <c r="IL130" s="196" t="s">
        <v>5321</v>
      </c>
      <c r="IM130" s="196">
        <v>3</v>
      </c>
      <c r="IN130" s="196" t="s">
        <v>3966</v>
      </c>
      <c r="IO130" s="196" t="s">
        <v>30</v>
      </c>
      <c r="IP130" s="196">
        <v>2</v>
      </c>
      <c r="IQ130" s="196" t="s">
        <v>14</v>
      </c>
      <c r="IR130" s="196" t="s">
        <v>14</v>
      </c>
      <c r="IS130" s="197">
        <v>44696</v>
      </c>
    </row>
    <row r="131" spans="1:253" s="285" customFormat="1" ht="13" customHeight="1" x14ac:dyDescent="0.25">
      <c r="A131" s="285" t="s">
        <v>1749</v>
      </c>
      <c r="B131" s="285" t="s">
        <v>8639</v>
      </c>
      <c r="C131" s="285" t="s">
        <v>1750</v>
      </c>
      <c r="D131" s="285" t="s">
        <v>563</v>
      </c>
      <c r="E131" s="285" t="s">
        <v>8313</v>
      </c>
      <c r="F131" s="285" t="s">
        <v>1992</v>
      </c>
      <c r="G131" s="179">
        <v>16797000</v>
      </c>
      <c r="H131" s="180" t="s">
        <v>1989</v>
      </c>
      <c r="I131" s="180" t="s">
        <v>30</v>
      </c>
      <c r="J131" s="180">
        <v>2</v>
      </c>
      <c r="K131" s="180" t="s">
        <v>1991</v>
      </c>
      <c r="L131" s="180" t="s">
        <v>1990</v>
      </c>
      <c r="M131" s="181">
        <v>44281</v>
      </c>
      <c r="N131" s="190" t="s">
        <v>1764</v>
      </c>
      <c r="O131" s="182">
        <v>1259200</v>
      </c>
      <c r="P131" s="182" t="s">
        <v>1646</v>
      </c>
      <c r="Q131" s="182" t="s">
        <v>61</v>
      </c>
      <c r="R131" s="182">
        <v>1</v>
      </c>
      <c r="S131" s="182" t="s">
        <v>1763</v>
      </c>
      <c r="T131" s="182" t="s">
        <v>1762</v>
      </c>
      <c r="U131" s="183">
        <v>44187</v>
      </c>
      <c r="V131" s="190" t="s">
        <v>1993</v>
      </c>
      <c r="W131" s="180">
        <v>16797000</v>
      </c>
      <c r="X131" s="180" t="s">
        <v>1989</v>
      </c>
      <c r="Y131" s="180" t="s">
        <v>30</v>
      </c>
      <c r="Z131" s="180">
        <v>2</v>
      </c>
      <c r="AA131" s="180" t="s">
        <v>1991</v>
      </c>
      <c r="AB131" s="180" t="s">
        <v>1990</v>
      </c>
      <c r="AC131" s="181">
        <v>44281</v>
      </c>
      <c r="AD131" s="190" t="s">
        <v>1769</v>
      </c>
      <c r="AE131" s="188">
        <v>7607000</v>
      </c>
      <c r="AF131" s="188" t="s">
        <v>1756</v>
      </c>
      <c r="AG131" s="188" t="s">
        <v>19</v>
      </c>
      <c r="AH131" s="188">
        <v>3</v>
      </c>
      <c r="AI131" s="188" t="s">
        <v>1768</v>
      </c>
      <c r="AJ131" s="188" t="s">
        <v>1767</v>
      </c>
      <c r="AK131" s="189">
        <v>44187</v>
      </c>
      <c r="AL131" s="190" t="s">
        <v>2475</v>
      </c>
      <c r="AM131" s="180">
        <v>1043000</v>
      </c>
      <c r="AN131" s="180" t="s">
        <v>2472</v>
      </c>
      <c r="AO131" s="180" t="s">
        <v>61</v>
      </c>
      <c r="AP131" s="180">
        <v>1</v>
      </c>
      <c r="AQ131" s="180" t="s">
        <v>2474</v>
      </c>
      <c r="AR131" s="180" t="s">
        <v>2473</v>
      </c>
      <c r="AS131" s="181">
        <v>44522</v>
      </c>
      <c r="AT131" s="191" t="s">
        <v>1761</v>
      </c>
      <c r="AU131" s="188" t="s">
        <v>14</v>
      </c>
      <c r="AV131" s="188" t="s">
        <v>14</v>
      </c>
      <c r="AW131" s="188" t="s">
        <v>19</v>
      </c>
      <c r="AX131" s="188">
        <v>3</v>
      </c>
      <c r="AY131" s="188" t="s">
        <v>14</v>
      </c>
      <c r="AZ131" s="188" t="s">
        <v>14</v>
      </c>
      <c r="BA131" s="189">
        <v>44187</v>
      </c>
      <c r="BB131" s="190" t="s">
        <v>1760</v>
      </c>
      <c r="BC131" s="180" t="s">
        <v>14</v>
      </c>
      <c r="BD131" s="180" t="s">
        <v>14</v>
      </c>
      <c r="BE131" s="180" t="s">
        <v>19</v>
      </c>
      <c r="BF131" s="180">
        <v>3</v>
      </c>
      <c r="BG131" s="180" t="s">
        <v>14</v>
      </c>
      <c r="BH131" s="180" t="s">
        <v>14</v>
      </c>
      <c r="BI131" s="181">
        <v>44187</v>
      </c>
      <c r="BJ131" s="191" t="s">
        <v>2478</v>
      </c>
      <c r="BK131" s="191">
        <v>145</v>
      </c>
      <c r="BL131" s="191" t="s">
        <v>2476</v>
      </c>
      <c r="BM131" s="191" t="s">
        <v>61</v>
      </c>
      <c r="BN131" s="191">
        <v>1</v>
      </c>
      <c r="BO131" s="191" t="s">
        <v>2477</v>
      </c>
      <c r="BP131" s="188" t="s">
        <v>1995</v>
      </c>
      <c r="BQ131" s="192">
        <v>44522</v>
      </c>
      <c r="BR131" s="190" t="s">
        <v>1751</v>
      </c>
      <c r="BS131" s="184" t="s">
        <v>14</v>
      </c>
      <c r="BT131" s="184" t="s">
        <v>14</v>
      </c>
      <c r="BU131" s="184" t="s">
        <v>19</v>
      </c>
      <c r="BV131" s="184">
        <v>3</v>
      </c>
      <c r="BW131" s="184" t="s">
        <v>14</v>
      </c>
      <c r="BX131" s="184" t="s">
        <v>14</v>
      </c>
      <c r="BY131" s="181">
        <v>44187</v>
      </c>
      <c r="BZ131" s="191" t="s">
        <v>1752</v>
      </c>
      <c r="CA131" s="191" t="s">
        <v>14</v>
      </c>
      <c r="CB131" s="191" t="s">
        <v>14</v>
      </c>
      <c r="CC131" s="191" t="s">
        <v>19</v>
      </c>
      <c r="CD131" s="191">
        <v>3</v>
      </c>
      <c r="CE131" s="191" t="s">
        <v>14</v>
      </c>
      <c r="CF131" s="191" t="s">
        <v>14</v>
      </c>
      <c r="CG131" s="192">
        <v>44187</v>
      </c>
      <c r="CH131" s="190" t="s">
        <v>9357</v>
      </c>
      <c r="CI131" s="191" t="e">
        <v>#N/A</v>
      </c>
      <c r="CJ131" s="191" t="e">
        <v>#N/A</v>
      </c>
      <c r="CK131" s="191" t="e">
        <v>#N/A</v>
      </c>
      <c r="CL131" s="191" t="e">
        <v>#N/A</v>
      </c>
      <c r="CM131" s="191" t="e">
        <v>#N/A</v>
      </c>
      <c r="CN131" s="191" t="e">
        <v>#N/A</v>
      </c>
      <c r="CO131" s="193" t="e">
        <v>#N/A</v>
      </c>
      <c r="CP131" s="191" t="s">
        <v>1755</v>
      </c>
      <c r="CQ131" s="184" t="s">
        <v>14</v>
      </c>
      <c r="CR131" s="184" t="s">
        <v>14</v>
      </c>
      <c r="CS131" s="184" t="s">
        <v>19</v>
      </c>
      <c r="CT131" s="184">
        <v>3</v>
      </c>
      <c r="CU131" s="184" t="s">
        <v>14</v>
      </c>
      <c r="CV131" s="184" t="s">
        <v>14</v>
      </c>
      <c r="CW131" s="181">
        <v>44187</v>
      </c>
      <c r="CX131" s="191" t="s">
        <v>1772</v>
      </c>
      <c r="CY131" s="188">
        <v>6400000</v>
      </c>
      <c r="CZ131" s="188" t="s">
        <v>1756</v>
      </c>
      <c r="DA131" s="188" t="s">
        <v>19</v>
      </c>
      <c r="DB131" s="188">
        <v>3</v>
      </c>
      <c r="DC131" s="188" t="s">
        <v>1758</v>
      </c>
      <c r="DD131" s="188" t="s">
        <v>1757</v>
      </c>
      <c r="DE131" s="194">
        <v>44187</v>
      </c>
      <c r="DF131" s="190" t="s">
        <v>1765</v>
      </c>
      <c r="DG131" s="180">
        <v>9175000</v>
      </c>
      <c r="DH131" s="184" t="s">
        <v>1756</v>
      </c>
      <c r="DI131" s="184" t="s">
        <v>19</v>
      </c>
      <c r="DJ131" s="184">
        <v>3</v>
      </c>
      <c r="DK131" s="184" t="s">
        <v>1758</v>
      </c>
      <c r="DL131" s="184" t="s">
        <v>1757</v>
      </c>
      <c r="DM131" s="181">
        <v>44187</v>
      </c>
      <c r="DN131" s="191" t="s">
        <v>1774</v>
      </c>
      <c r="DO131" s="188">
        <v>1207000</v>
      </c>
      <c r="DP131" s="191" t="s">
        <v>1756</v>
      </c>
      <c r="DQ131" s="191" t="s">
        <v>19</v>
      </c>
      <c r="DR131" s="191">
        <v>3</v>
      </c>
      <c r="DS131" s="191" t="s">
        <v>1758</v>
      </c>
      <c r="DT131" s="191" t="s">
        <v>1757</v>
      </c>
      <c r="DU131" s="192">
        <v>44187</v>
      </c>
      <c r="DV131" s="190" t="s">
        <v>1766</v>
      </c>
      <c r="DW131" s="180">
        <v>4736000</v>
      </c>
      <c r="DX131" s="184" t="s">
        <v>1756</v>
      </c>
      <c r="DY131" s="184" t="s">
        <v>19</v>
      </c>
      <c r="DZ131" s="184">
        <v>3</v>
      </c>
      <c r="EA131" s="184" t="s">
        <v>1758</v>
      </c>
      <c r="EB131" s="184" t="s">
        <v>1757</v>
      </c>
      <c r="EC131" s="181">
        <v>44187</v>
      </c>
      <c r="ED131" s="191" t="s">
        <v>1773</v>
      </c>
      <c r="EE131" s="188">
        <v>1472000</v>
      </c>
      <c r="EF131" s="191" t="s">
        <v>1756</v>
      </c>
      <c r="EG131" s="191" t="s">
        <v>19</v>
      </c>
      <c r="EH131" s="191">
        <v>3</v>
      </c>
      <c r="EI131" s="191" t="s">
        <v>1758</v>
      </c>
      <c r="EJ131" s="191" t="s">
        <v>1757</v>
      </c>
      <c r="EK131" s="192">
        <v>44187</v>
      </c>
      <c r="EL131" s="190" t="s">
        <v>1759</v>
      </c>
      <c r="EM131" s="180">
        <v>192000</v>
      </c>
      <c r="EN131" s="184" t="s">
        <v>1756</v>
      </c>
      <c r="EO131" s="184" t="s">
        <v>19</v>
      </c>
      <c r="EP131" s="184">
        <v>3</v>
      </c>
      <c r="EQ131" s="184" t="s">
        <v>1758</v>
      </c>
      <c r="ER131" s="184" t="s">
        <v>1757</v>
      </c>
      <c r="ES131" s="181">
        <v>44187</v>
      </c>
      <c r="ET131" s="191" t="s">
        <v>1997</v>
      </c>
      <c r="EU131" s="191">
        <v>221</v>
      </c>
      <c r="EV131" s="191" t="s">
        <v>1994</v>
      </c>
      <c r="EW131" s="191" t="s">
        <v>19</v>
      </c>
      <c r="EX131" s="191">
        <v>3</v>
      </c>
      <c r="EY131" s="191" t="s">
        <v>1996</v>
      </c>
      <c r="EZ131" s="191" t="s">
        <v>1995</v>
      </c>
      <c r="FA131" s="192">
        <v>44281</v>
      </c>
      <c r="FB131" s="190" t="s">
        <v>1754</v>
      </c>
      <c r="FC131" s="184">
        <v>5</v>
      </c>
      <c r="FD131" s="184" t="s">
        <v>14</v>
      </c>
      <c r="FE131" s="184" t="s">
        <v>61</v>
      </c>
      <c r="FF131" s="184">
        <v>1</v>
      </c>
      <c r="FG131" s="184" t="s">
        <v>1753</v>
      </c>
      <c r="FH131" s="184" t="s">
        <v>14</v>
      </c>
      <c r="FI131" s="181">
        <v>44187</v>
      </c>
      <c r="FJ131" s="190" t="s">
        <v>1770</v>
      </c>
      <c r="FK131" s="191" t="s">
        <v>14</v>
      </c>
      <c r="FL131" s="191" t="s">
        <v>14</v>
      </c>
      <c r="FM131" s="191" t="s">
        <v>19</v>
      </c>
      <c r="FN131" s="191">
        <v>3</v>
      </c>
      <c r="FO131" s="191" t="s">
        <v>14</v>
      </c>
      <c r="FP131" s="188" t="s">
        <v>14</v>
      </c>
      <c r="FQ131" s="189">
        <v>44187</v>
      </c>
      <c r="FR131" s="190" t="s">
        <v>1771</v>
      </c>
      <c r="FS131" s="184" t="s">
        <v>14</v>
      </c>
      <c r="FT131" s="184" t="s">
        <v>14</v>
      </c>
      <c r="FU131" s="184" t="s">
        <v>19</v>
      </c>
      <c r="FV131" s="184">
        <v>3</v>
      </c>
      <c r="FW131" s="184" t="s">
        <v>14</v>
      </c>
      <c r="FX131" s="184" t="s">
        <v>14</v>
      </c>
      <c r="FY131" s="181">
        <v>44187</v>
      </c>
      <c r="FZ131" s="191" t="s">
        <v>4589</v>
      </c>
      <c r="GA131" s="191">
        <v>1</v>
      </c>
      <c r="GB131" s="191" t="s">
        <v>3966</v>
      </c>
      <c r="GC131" s="191" t="s">
        <v>30</v>
      </c>
      <c r="GD131" s="191">
        <v>2</v>
      </c>
      <c r="GE131" s="191" t="s">
        <v>14</v>
      </c>
      <c r="GF131" s="191" t="s">
        <v>14</v>
      </c>
      <c r="GG131" s="192">
        <v>44692</v>
      </c>
      <c r="GH131" s="190" t="s">
        <v>4595</v>
      </c>
      <c r="GI131" s="184">
        <v>3</v>
      </c>
      <c r="GJ131" s="184" t="s">
        <v>3966</v>
      </c>
      <c r="GK131" s="184" t="s">
        <v>30</v>
      </c>
      <c r="GL131" s="184">
        <v>2</v>
      </c>
      <c r="GM131" s="184" t="s">
        <v>14</v>
      </c>
      <c r="GN131" s="184" t="s">
        <v>14</v>
      </c>
      <c r="GO131" s="181">
        <v>44692</v>
      </c>
      <c r="GP131" s="191" t="s">
        <v>4590</v>
      </c>
      <c r="GQ131" s="191">
        <v>2</v>
      </c>
      <c r="GR131" s="191" t="s">
        <v>3966</v>
      </c>
      <c r="GS131" s="191" t="s">
        <v>30</v>
      </c>
      <c r="GT131" s="191">
        <v>2</v>
      </c>
      <c r="GU131" s="191" t="s">
        <v>14</v>
      </c>
      <c r="GV131" s="191" t="s">
        <v>14</v>
      </c>
      <c r="GW131" s="192">
        <v>44692</v>
      </c>
      <c r="GX131" s="190" t="s">
        <v>4596</v>
      </c>
      <c r="GY131" s="184">
        <v>0</v>
      </c>
      <c r="GZ131" s="184" t="s">
        <v>3966</v>
      </c>
      <c r="HA131" s="184" t="s">
        <v>30</v>
      </c>
      <c r="HB131" s="184">
        <v>2</v>
      </c>
      <c r="HC131" s="184" t="s">
        <v>14</v>
      </c>
      <c r="HD131" s="184" t="s">
        <v>14</v>
      </c>
      <c r="HE131" s="181">
        <v>44692</v>
      </c>
      <c r="HF131" s="191" t="s">
        <v>4588</v>
      </c>
      <c r="HG131" s="191">
        <v>0</v>
      </c>
      <c r="HH131" s="191" t="s">
        <v>3966</v>
      </c>
      <c r="HI131" s="191" t="s">
        <v>30</v>
      </c>
      <c r="HJ131" s="191">
        <v>2</v>
      </c>
      <c r="HK131" s="191" t="s">
        <v>14</v>
      </c>
      <c r="HL131" s="191" t="s">
        <v>14</v>
      </c>
      <c r="HM131" s="192">
        <v>44692</v>
      </c>
      <c r="HN131" s="190" t="s">
        <v>4594</v>
      </c>
      <c r="HO131" s="184">
        <v>3</v>
      </c>
      <c r="HP131" s="184" t="s">
        <v>3966</v>
      </c>
      <c r="HQ131" s="184" t="s">
        <v>30</v>
      </c>
      <c r="HR131" s="184">
        <v>2</v>
      </c>
      <c r="HS131" s="184" t="s">
        <v>14</v>
      </c>
      <c r="HT131" s="184" t="s">
        <v>14</v>
      </c>
      <c r="HU131" s="181">
        <v>44692</v>
      </c>
      <c r="HV131" s="191" t="s">
        <v>4591</v>
      </c>
      <c r="HW131" s="191">
        <v>3</v>
      </c>
      <c r="HX131" s="191" t="s">
        <v>3966</v>
      </c>
      <c r="HY131" s="191" t="s">
        <v>30</v>
      </c>
      <c r="HZ131" s="191">
        <v>2</v>
      </c>
      <c r="IA131" s="191" t="s">
        <v>14</v>
      </c>
      <c r="IB131" s="191" t="s">
        <v>14</v>
      </c>
      <c r="IC131" s="192">
        <v>44692</v>
      </c>
      <c r="ID131" s="190" t="s">
        <v>4593</v>
      </c>
      <c r="IE131" s="184">
        <v>2</v>
      </c>
      <c r="IF131" s="184" t="s">
        <v>3966</v>
      </c>
      <c r="IG131" s="184" t="s">
        <v>30</v>
      </c>
      <c r="IH131" s="184">
        <v>2</v>
      </c>
      <c r="II131" s="184" t="s">
        <v>14</v>
      </c>
      <c r="IJ131" s="184" t="s">
        <v>14</v>
      </c>
      <c r="IK131" s="181">
        <v>44692</v>
      </c>
      <c r="IL131" s="191" t="s">
        <v>4592</v>
      </c>
      <c r="IM131" s="191">
        <v>2</v>
      </c>
      <c r="IN131" s="191" t="s">
        <v>3966</v>
      </c>
      <c r="IO131" s="191" t="s">
        <v>30</v>
      </c>
      <c r="IP131" s="191">
        <v>2</v>
      </c>
      <c r="IQ131" s="191" t="s">
        <v>14</v>
      </c>
      <c r="IR131" s="191" t="s">
        <v>14</v>
      </c>
      <c r="IS131" s="192">
        <v>44692</v>
      </c>
    </row>
    <row r="132" spans="1:253" s="285" customFormat="1" ht="13" customHeight="1" x14ac:dyDescent="0.25">
      <c r="A132" s="285" t="s">
        <v>561</v>
      </c>
      <c r="B132" s="285" t="s">
        <v>8627</v>
      </c>
      <c r="C132" s="285" t="s">
        <v>562</v>
      </c>
      <c r="D132" s="285" t="s">
        <v>563</v>
      </c>
      <c r="E132" s="285" t="s">
        <v>8313</v>
      </c>
      <c r="F132" s="285" t="s">
        <v>2006</v>
      </c>
      <c r="G132" s="179">
        <v>16797000</v>
      </c>
      <c r="H132" s="180" t="s">
        <v>1989</v>
      </c>
      <c r="I132" s="180" t="s">
        <v>30</v>
      </c>
      <c r="J132" s="180">
        <v>2</v>
      </c>
      <c r="K132" s="180" t="s">
        <v>1991</v>
      </c>
      <c r="L132" s="180" t="s">
        <v>1990</v>
      </c>
      <c r="M132" s="181">
        <v>44281</v>
      </c>
      <c r="N132" s="195" t="s">
        <v>574</v>
      </c>
      <c r="O132" s="182">
        <v>19915</v>
      </c>
      <c r="P132" s="182" t="s">
        <v>571</v>
      </c>
      <c r="Q132" s="182" t="s">
        <v>30</v>
      </c>
      <c r="R132" s="182">
        <v>2</v>
      </c>
      <c r="S132" s="182" t="s">
        <v>573</v>
      </c>
      <c r="T132" s="182" t="s">
        <v>572</v>
      </c>
      <c r="U132" s="183">
        <v>43511</v>
      </c>
      <c r="V132" s="195" t="s">
        <v>2008</v>
      </c>
      <c r="W132" s="180">
        <v>686000</v>
      </c>
      <c r="X132" s="180" t="s">
        <v>1989</v>
      </c>
      <c r="Y132" s="180" t="s">
        <v>19</v>
      </c>
      <c r="Z132" s="180">
        <v>3</v>
      </c>
      <c r="AA132" s="180" t="s">
        <v>2007</v>
      </c>
      <c r="AB132" s="180" t="s">
        <v>1990</v>
      </c>
      <c r="AC132" s="181">
        <v>44281</v>
      </c>
      <c r="AD132" s="195" t="s">
        <v>2010</v>
      </c>
      <c r="AE132" s="188">
        <v>686000</v>
      </c>
      <c r="AF132" s="188" t="s">
        <v>1989</v>
      </c>
      <c r="AG132" s="188" t="s">
        <v>19</v>
      </c>
      <c r="AH132" s="188">
        <v>3</v>
      </c>
      <c r="AI132" s="188" t="s">
        <v>2009</v>
      </c>
      <c r="AJ132" s="188" t="s">
        <v>1990</v>
      </c>
      <c r="AK132" s="189">
        <v>44281</v>
      </c>
      <c r="AL132" s="195" t="s">
        <v>2012</v>
      </c>
      <c r="AM132" s="180">
        <v>413000</v>
      </c>
      <c r="AN132" s="180" t="s">
        <v>1999</v>
      </c>
      <c r="AO132" s="180" t="s">
        <v>19</v>
      </c>
      <c r="AP132" s="180">
        <v>3</v>
      </c>
      <c r="AQ132" s="180" t="s">
        <v>2011</v>
      </c>
      <c r="AR132" s="180" t="s">
        <v>2000</v>
      </c>
      <c r="AS132" s="181">
        <v>44281</v>
      </c>
      <c r="AT132" s="196" t="s">
        <v>570</v>
      </c>
      <c r="AU132" s="188" t="s">
        <v>14</v>
      </c>
      <c r="AV132" s="188">
        <v>0</v>
      </c>
      <c r="AW132" s="188" t="s">
        <v>30</v>
      </c>
      <c r="AX132" s="188">
        <v>2</v>
      </c>
      <c r="AY132" s="188" t="s">
        <v>15</v>
      </c>
      <c r="AZ132" s="188">
        <v>0</v>
      </c>
      <c r="BA132" s="189">
        <v>43511</v>
      </c>
      <c r="BB132" s="195" t="s">
        <v>569</v>
      </c>
      <c r="BC132" s="180" t="s">
        <v>14</v>
      </c>
      <c r="BD132" s="180">
        <v>0</v>
      </c>
      <c r="BE132" s="180" t="s">
        <v>30</v>
      </c>
      <c r="BF132" s="180">
        <v>2</v>
      </c>
      <c r="BG132" s="180" t="s">
        <v>15</v>
      </c>
      <c r="BH132" s="180">
        <v>0</v>
      </c>
      <c r="BI132" s="181">
        <v>43511</v>
      </c>
      <c r="BJ132" s="196" t="s">
        <v>2014</v>
      </c>
      <c r="BK132" s="196">
        <v>71</v>
      </c>
      <c r="BL132" s="196" t="s">
        <v>1994</v>
      </c>
      <c r="BM132" s="196" t="s">
        <v>19</v>
      </c>
      <c r="BN132" s="196">
        <v>3</v>
      </c>
      <c r="BO132" s="196" t="s">
        <v>2013</v>
      </c>
      <c r="BP132" s="188" t="s">
        <v>580</v>
      </c>
      <c r="BQ132" s="197">
        <v>44281</v>
      </c>
      <c r="BR132" s="195" t="s">
        <v>564</v>
      </c>
      <c r="BS132" s="198" t="s">
        <v>14</v>
      </c>
      <c r="BT132" s="198">
        <v>0</v>
      </c>
      <c r="BU132" s="198" t="s">
        <v>30</v>
      </c>
      <c r="BV132" s="198">
        <v>2</v>
      </c>
      <c r="BW132" s="198" t="s">
        <v>15</v>
      </c>
      <c r="BX132" s="198">
        <v>0</v>
      </c>
      <c r="BY132" s="181">
        <v>43511</v>
      </c>
      <c r="BZ132" s="196" t="s">
        <v>565</v>
      </c>
      <c r="CA132" s="196" t="s">
        <v>14</v>
      </c>
      <c r="CB132" s="196">
        <v>0</v>
      </c>
      <c r="CC132" s="196" t="s">
        <v>14</v>
      </c>
      <c r="CD132" s="196" t="s">
        <v>14</v>
      </c>
      <c r="CE132" s="196" t="s">
        <v>15</v>
      </c>
      <c r="CF132" s="196">
        <v>0</v>
      </c>
      <c r="CG132" s="197">
        <v>43511</v>
      </c>
      <c r="CH132" s="195" t="s">
        <v>9358</v>
      </c>
      <c r="CI132" s="196" t="e">
        <v>#N/A</v>
      </c>
      <c r="CJ132" s="196" t="e">
        <v>#N/A</v>
      </c>
      <c r="CK132" s="196" t="e">
        <v>#N/A</v>
      </c>
      <c r="CL132" s="196" t="e">
        <v>#N/A</v>
      </c>
      <c r="CM132" s="196" t="e">
        <v>#N/A</v>
      </c>
      <c r="CN132" s="196" t="e">
        <v>#N/A</v>
      </c>
      <c r="CO132" s="199" t="e">
        <v>#N/A</v>
      </c>
      <c r="CP132" s="196" t="s">
        <v>568</v>
      </c>
      <c r="CQ132" s="198" t="s">
        <v>14</v>
      </c>
      <c r="CR132" s="198">
        <v>0</v>
      </c>
      <c r="CS132" s="198" t="s">
        <v>30</v>
      </c>
      <c r="CT132" s="198">
        <v>2</v>
      </c>
      <c r="CU132" s="198" t="s">
        <v>15</v>
      </c>
      <c r="CV132" s="198">
        <v>0</v>
      </c>
      <c r="CW132" s="181">
        <v>43511</v>
      </c>
      <c r="CX132" s="196" t="s">
        <v>1660</v>
      </c>
      <c r="CY132" s="188">
        <v>367000</v>
      </c>
      <c r="CZ132" s="188" t="s">
        <v>1607</v>
      </c>
      <c r="DA132" s="188" t="s">
        <v>19</v>
      </c>
      <c r="DB132" s="188">
        <v>3</v>
      </c>
      <c r="DC132" s="188" t="s">
        <v>1656</v>
      </c>
      <c r="DD132" s="188" t="s">
        <v>1378</v>
      </c>
      <c r="DE132" s="194">
        <v>44119</v>
      </c>
      <c r="DF132" s="195" t="s">
        <v>1658</v>
      </c>
      <c r="DG132" s="180">
        <v>0</v>
      </c>
      <c r="DH132" s="198" t="s">
        <v>1607</v>
      </c>
      <c r="DI132" s="198" t="s">
        <v>19</v>
      </c>
      <c r="DJ132" s="198">
        <v>3</v>
      </c>
      <c r="DK132" s="198" t="s">
        <v>1656</v>
      </c>
      <c r="DL132" s="198" t="s">
        <v>1378</v>
      </c>
      <c r="DM132" s="181">
        <v>44119</v>
      </c>
      <c r="DN132" s="196" t="s">
        <v>1662</v>
      </c>
      <c r="DO132" s="188">
        <v>318000</v>
      </c>
      <c r="DP132" s="196" t="s">
        <v>1607</v>
      </c>
      <c r="DQ132" s="196" t="s">
        <v>19</v>
      </c>
      <c r="DR132" s="196">
        <v>3</v>
      </c>
      <c r="DS132" s="196" t="s">
        <v>1656</v>
      </c>
      <c r="DT132" s="196" t="s">
        <v>1378</v>
      </c>
      <c r="DU132" s="197">
        <v>44119</v>
      </c>
      <c r="DV132" s="195" t="s">
        <v>1659</v>
      </c>
      <c r="DW132" s="180">
        <v>98000</v>
      </c>
      <c r="DX132" s="198" t="s">
        <v>1607</v>
      </c>
      <c r="DY132" s="198" t="s">
        <v>19</v>
      </c>
      <c r="DZ132" s="198">
        <v>3</v>
      </c>
      <c r="EA132" s="198" t="s">
        <v>1656</v>
      </c>
      <c r="EB132" s="198" t="s">
        <v>1378</v>
      </c>
      <c r="EC132" s="181">
        <v>44119</v>
      </c>
      <c r="ED132" s="196" t="s">
        <v>1661</v>
      </c>
      <c r="EE132" s="188">
        <v>147000</v>
      </c>
      <c r="EF132" s="196" t="s">
        <v>1607</v>
      </c>
      <c r="EG132" s="196" t="s">
        <v>19</v>
      </c>
      <c r="EH132" s="196">
        <v>3</v>
      </c>
      <c r="EI132" s="196" t="s">
        <v>1656</v>
      </c>
      <c r="EJ132" s="196" t="s">
        <v>1378</v>
      </c>
      <c r="EK132" s="197">
        <v>44119</v>
      </c>
      <c r="EL132" s="195" t="s">
        <v>1657</v>
      </c>
      <c r="EM132" s="180">
        <v>122000</v>
      </c>
      <c r="EN132" s="198" t="s">
        <v>1607</v>
      </c>
      <c r="EO132" s="198" t="s">
        <v>19</v>
      </c>
      <c r="EP132" s="198">
        <v>3</v>
      </c>
      <c r="EQ132" s="198" t="s">
        <v>1656</v>
      </c>
      <c r="ER132" s="198" t="s">
        <v>1378</v>
      </c>
      <c r="ES132" s="181">
        <v>44119</v>
      </c>
      <c r="ET132" s="196" t="s">
        <v>2015</v>
      </c>
      <c r="EU132" s="196">
        <v>221</v>
      </c>
      <c r="EV132" s="196" t="s">
        <v>1994</v>
      </c>
      <c r="EW132" s="196" t="s">
        <v>19</v>
      </c>
      <c r="EX132" s="196">
        <v>3</v>
      </c>
      <c r="EY132" s="196" t="s">
        <v>1996</v>
      </c>
      <c r="EZ132" s="196" t="s">
        <v>1995</v>
      </c>
      <c r="FA132" s="197">
        <v>44281</v>
      </c>
      <c r="FB132" s="195" t="s">
        <v>567</v>
      </c>
      <c r="FC132" s="198">
        <v>5</v>
      </c>
      <c r="FD132" s="198">
        <v>0</v>
      </c>
      <c r="FE132" s="198" t="s">
        <v>30</v>
      </c>
      <c r="FF132" s="198">
        <v>2</v>
      </c>
      <c r="FG132" s="198" t="s">
        <v>566</v>
      </c>
      <c r="FH132" s="198">
        <v>0</v>
      </c>
      <c r="FI132" s="181">
        <v>43511</v>
      </c>
      <c r="FJ132" s="195" t="s">
        <v>575</v>
      </c>
      <c r="FK132" s="196" t="s">
        <v>14</v>
      </c>
      <c r="FL132" s="196">
        <v>0</v>
      </c>
      <c r="FM132" s="196" t="s">
        <v>30</v>
      </c>
      <c r="FN132" s="196">
        <v>2</v>
      </c>
      <c r="FO132" s="196">
        <v>0</v>
      </c>
      <c r="FP132" s="188">
        <v>0</v>
      </c>
      <c r="FQ132" s="189">
        <v>43511</v>
      </c>
      <c r="FR132" s="195" t="s">
        <v>576</v>
      </c>
      <c r="FS132" s="198" t="s">
        <v>14</v>
      </c>
      <c r="FT132" s="198">
        <v>0</v>
      </c>
      <c r="FU132" s="198" t="s">
        <v>30</v>
      </c>
      <c r="FV132" s="198">
        <v>2</v>
      </c>
      <c r="FW132" s="198">
        <v>0</v>
      </c>
      <c r="FX132" s="198">
        <v>0</v>
      </c>
      <c r="FY132" s="181">
        <v>43511</v>
      </c>
      <c r="FZ132" s="196" t="s">
        <v>4598</v>
      </c>
      <c r="GA132" s="196">
        <v>1</v>
      </c>
      <c r="GB132" s="196" t="s">
        <v>3966</v>
      </c>
      <c r="GC132" s="196" t="s">
        <v>30</v>
      </c>
      <c r="GD132" s="196">
        <v>2</v>
      </c>
      <c r="GE132" s="196" t="s">
        <v>14</v>
      </c>
      <c r="GF132" s="196" t="s">
        <v>14</v>
      </c>
      <c r="GG132" s="197">
        <v>44692</v>
      </c>
      <c r="GH132" s="195" t="s">
        <v>4604</v>
      </c>
      <c r="GI132" s="198">
        <v>2</v>
      </c>
      <c r="GJ132" s="198" t="s">
        <v>3966</v>
      </c>
      <c r="GK132" s="198" t="s">
        <v>30</v>
      </c>
      <c r="GL132" s="198">
        <v>2</v>
      </c>
      <c r="GM132" s="198" t="s">
        <v>14</v>
      </c>
      <c r="GN132" s="198" t="s">
        <v>14</v>
      </c>
      <c r="GO132" s="181">
        <v>44692</v>
      </c>
      <c r="GP132" s="196" t="s">
        <v>4599</v>
      </c>
      <c r="GQ132" s="196">
        <v>2</v>
      </c>
      <c r="GR132" s="196" t="s">
        <v>3966</v>
      </c>
      <c r="GS132" s="196" t="s">
        <v>30</v>
      </c>
      <c r="GT132" s="196">
        <v>2</v>
      </c>
      <c r="GU132" s="196" t="s">
        <v>14</v>
      </c>
      <c r="GV132" s="196" t="s">
        <v>14</v>
      </c>
      <c r="GW132" s="197">
        <v>44692</v>
      </c>
      <c r="GX132" s="195" t="s">
        <v>4605</v>
      </c>
      <c r="GY132" s="198">
        <v>0</v>
      </c>
      <c r="GZ132" s="198" t="s">
        <v>3966</v>
      </c>
      <c r="HA132" s="198" t="s">
        <v>30</v>
      </c>
      <c r="HB132" s="198">
        <v>2</v>
      </c>
      <c r="HC132" s="198" t="s">
        <v>14</v>
      </c>
      <c r="HD132" s="198" t="s">
        <v>14</v>
      </c>
      <c r="HE132" s="181">
        <v>44692</v>
      </c>
      <c r="HF132" s="196" t="s">
        <v>4597</v>
      </c>
      <c r="HG132" s="196">
        <v>0</v>
      </c>
      <c r="HH132" s="196" t="s">
        <v>3966</v>
      </c>
      <c r="HI132" s="196" t="s">
        <v>30</v>
      </c>
      <c r="HJ132" s="196">
        <v>2</v>
      </c>
      <c r="HK132" s="196" t="s">
        <v>14</v>
      </c>
      <c r="HL132" s="196" t="s">
        <v>14</v>
      </c>
      <c r="HM132" s="197">
        <v>44692</v>
      </c>
      <c r="HN132" s="195" t="s">
        <v>4603</v>
      </c>
      <c r="HO132" s="198">
        <v>3</v>
      </c>
      <c r="HP132" s="198" t="s">
        <v>3966</v>
      </c>
      <c r="HQ132" s="198" t="s">
        <v>30</v>
      </c>
      <c r="HR132" s="198">
        <v>2</v>
      </c>
      <c r="HS132" s="198" t="s">
        <v>14</v>
      </c>
      <c r="HT132" s="198" t="s">
        <v>14</v>
      </c>
      <c r="HU132" s="181">
        <v>44692</v>
      </c>
      <c r="HV132" s="196" t="s">
        <v>4600</v>
      </c>
      <c r="HW132" s="196">
        <v>3</v>
      </c>
      <c r="HX132" s="196" t="s">
        <v>3966</v>
      </c>
      <c r="HY132" s="196" t="s">
        <v>30</v>
      </c>
      <c r="HZ132" s="196">
        <v>2</v>
      </c>
      <c r="IA132" s="196" t="s">
        <v>14</v>
      </c>
      <c r="IB132" s="196" t="s">
        <v>14</v>
      </c>
      <c r="IC132" s="197">
        <v>44692</v>
      </c>
      <c r="ID132" s="195" t="s">
        <v>4602</v>
      </c>
      <c r="IE132" s="198">
        <v>2</v>
      </c>
      <c r="IF132" s="198" t="s">
        <v>3966</v>
      </c>
      <c r="IG132" s="198" t="s">
        <v>30</v>
      </c>
      <c r="IH132" s="198">
        <v>2</v>
      </c>
      <c r="II132" s="198" t="s">
        <v>14</v>
      </c>
      <c r="IJ132" s="198" t="s">
        <v>14</v>
      </c>
      <c r="IK132" s="181">
        <v>44692</v>
      </c>
      <c r="IL132" s="196" t="s">
        <v>4601</v>
      </c>
      <c r="IM132" s="196">
        <v>2</v>
      </c>
      <c r="IN132" s="196" t="s">
        <v>3966</v>
      </c>
      <c r="IO132" s="196" t="s">
        <v>30</v>
      </c>
      <c r="IP132" s="196">
        <v>2</v>
      </c>
      <c r="IQ132" s="196" t="s">
        <v>14</v>
      </c>
      <c r="IR132" s="196" t="s">
        <v>14</v>
      </c>
      <c r="IS132" s="197">
        <v>44692</v>
      </c>
    </row>
    <row r="133" spans="1:253" s="285" customFormat="1" ht="13" customHeight="1" x14ac:dyDescent="0.25">
      <c r="A133" s="285" t="s">
        <v>577</v>
      </c>
      <c r="B133" s="285" t="s">
        <v>8646</v>
      </c>
      <c r="C133" s="285" t="s">
        <v>578</v>
      </c>
      <c r="D133" s="285" t="s">
        <v>563</v>
      </c>
      <c r="E133" s="285" t="s">
        <v>8313</v>
      </c>
      <c r="F133" s="285" t="s">
        <v>2016</v>
      </c>
      <c r="G133" s="179">
        <v>16797000</v>
      </c>
      <c r="H133" s="180" t="s">
        <v>1989</v>
      </c>
      <c r="I133" s="180" t="s">
        <v>30</v>
      </c>
      <c r="J133" s="180">
        <v>2</v>
      </c>
      <c r="K133" s="180" t="s">
        <v>1991</v>
      </c>
      <c r="L133" s="180" t="s">
        <v>1990</v>
      </c>
      <c r="M133" s="181">
        <v>44281</v>
      </c>
      <c r="N133" s="190" t="s">
        <v>1367</v>
      </c>
      <c r="O133" s="182">
        <v>154623</v>
      </c>
      <c r="P133" s="182" t="s">
        <v>1364</v>
      </c>
      <c r="Q133" s="182" t="s">
        <v>30</v>
      </c>
      <c r="R133" s="182">
        <v>2</v>
      </c>
      <c r="S133" s="182" t="s">
        <v>1366</v>
      </c>
      <c r="T133" s="182" t="s">
        <v>1365</v>
      </c>
      <c r="U133" s="183">
        <v>43914</v>
      </c>
      <c r="V133" s="190" t="s">
        <v>1374</v>
      </c>
      <c r="W133" s="180">
        <v>4456000</v>
      </c>
      <c r="X133" s="180" t="s">
        <v>1360</v>
      </c>
      <c r="Y133" s="180" t="s">
        <v>30</v>
      </c>
      <c r="Z133" s="180">
        <v>2</v>
      </c>
      <c r="AA133" s="180" t="s">
        <v>1373</v>
      </c>
      <c r="AB133" s="180" t="s">
        <v>1361</v>
      </c>
      <c r="AC133" s="181">
        <v>43914</v>
      </c>
      <c r="AD133" s="190" t="s">
        <v>1372</v>
      </c>
      <c r="AE133" s="188">
        <v>1004000</v>
      </c>
      <c r="AF133" s="188" t="s">
        <v>1370</v>
      </c>
      <c r="AG133" s="188" t="s">
        <v>30</v>
      </c>
      <c r="AH133" s="188">
        <v>2</v>
      </c>
      <c r="AI133" s="188" t="s">
        <v>1371</v>
      </c>
      <c r="AJ133" s="188" t="s">
        <v>1361</v>
      </c>
      <c r="AK133" s="189">
        <v>43914</v>
      </c>
      <c r="AL133" s="190" t="s">
        <v>2018</v>
      </c>
      <c r="AM133" s="180">
        <v>173000</v>
      </c>
      <c r="AN133" s="180" t="s">
        <v>1999</v>
      </c>
      <c r="AO133" s="180" t="s">
        <v>30</v>
      </c>
      <c r="AP133" s="180">
        <v>2</v>
      </c>
      <c r="AQ133" s="180" t="s">
        <v>2017</v>
      </c>
      <c r="AR133" s="180" t="s">
        <v>2000</v>
      </c>
      <c r="AS133" s="181">
        <v>44281</v>
      </c>
      <c r="AT133" s="191" t="s">
        <v>589</v>
      </c>
      <c r="AU133" s="188" t="s">
        <v>14</v>
      </c>
      <c r="AV133" s="188">
        <v>0</v>
      </c>
      <c r="AW133" s="188" t="s">
        <v>30</v>
      </c>
      <c r="AX133" s="188">
        <v>2</v>
      </c>
      <c r="AY133" s="188" t="s">
        <v>306</v>
      </c>
      <c r="AZ133" s="188" t="s">
        <v>583</v>
      </c>
      <c r="BA133" s="189">
        <v>43511</v>
      </c>
      <c r="BB133" s="190" t="s">
        <v>588</v>
      </c>
      <c r="BC133" s="180" t="s">
        <v>14</v>
      </c>
      <c r="BD133" s="180">
        <v>0</v>
      </c>
      <c r="BE133" s="180" t="s">
        <v>30</v>
      </c>
      <c r="BF133" s="180">
        <v>2</v>
      </c>
      <c r="BG133" s="180" t="s">
        <v>306</v>
      </c>
      <c r="BH133" s="180" t="s">
        <v>583</v>
      </c>
      <c r="BI133" s="181">
        <v>43511</v>
      </c>
      <c r="BJ133" s="191" t="s">
        <v>587</v>
      </c>
      <c r="BK133" s="191" t="s">
        <v>14</v>
      </c>
      <c r="BL133" s="191">
        <v>0</v>
      </c>
      <c r="BM133" s="191" t="s">
        <v>30</v>
      </c>
      <c r="BN133" s="191">
        <v>2</v>
      </c>
      <c r="BO133" s="191" t="s">
        <v>306</v>
      </c>
      <c r="BP133" s="188">
        <v>0</v>
      </c>
      <c r="BQ133" s="192">
        <v>43511</v>
      </c>
      <c r="BR133" s="190" t="s">
        <v>579</v>
      </c>
      <c r="BS133" s="184" t="s">
        <v>14</v>
      </c>
      <c r="BT133" s="184">
        <v>0</v>
      </c>
      <c r="BU133" s="184" t="s">
        <v>30</v>
      </c>
      <c r="BV133" s="184">
        <v>2</v>
      </c>
      <c r="BW133" s="184" t="s">
        <v>306</v>
      </c>
      <c r="BX133" s="184">
        <v>0</v>
      </c>
      <c r="BY133" s="181">
        <v>43511</v>
      </c>
      <c r="BZ133" s="191" t="s">
        <v>582</v>
      </c>
      <c r="CA133" s="191">
        <v>0</v>
      </c>
      <c r="CB133" s="191" t="s">
        <v>14</v>
      </c>
      <c r="CC133" s="191" t="s">
        <v>30</v>
      </c>
      <c r="CD133" s="191">
        <v>2</v>
      </c>
      <c r="CE133" s="191" t="s">
        <v>581</v>
      </c>
      <c r="CF133" s="191" t="s">
        <v>580</v>
      </c>
      <c r="CG133" s="192">
        <v>43511</v>
      </c>
      <c r="CH133" s="190" t="s">
        <v>9359</v>
      </c>
      <c r="CI133" s="191" t="e">
        <v>#N/A</v>
      </c>
      <c r="CJ133" s="191" t="e">
        <v>#N/A</v>
      </c>
      <c r="CK133" s="191" t="e">
        <v>#N/A</v>
      </c>
      <c r="CL133" s="191" t="e">
        <v>#N/A</v>
      </c>
      <c r="CM133" s="191" t="e">
        <v>#N/A</v>
      </c>
      <c r="CN133" s="191" t="e">
        <v>#N/A</v>
      </c>
      <c r="CO133" s="193" t="e">
        <v>#N/A</v>
      </c>
      <c r="CP133" s="191" t="s">
        <v>586</v>
      </c>
      <c r="CQ133" s="184" t="s">
        <v>14</v>
      </c>
      <c r="CR133" s="184">
        <v>0</v>
      </c>
      <c r="CS133" s="184" t="s">
        <v>30</v>
      </c>
      <c r="CT133" s="184">
        <v>2</v>
      </c>
      <c r="CU133" s="184" t="s">
        <v>306</v>
      </c>
      <c r="CV133" s="184">
        <v>0</v>
      </c>
      <c r="CW133" s="181">
        <v>43511</v>
      </c>
      <c r="CX133" s="191" t="s">
        <v>1375</v>
      </c>
      <c r="CY133" s="188">
        <v>1004000</v>
      </c>
      <c r="CZ133" s="188" t="s">
        <v>1360</v>
      </c>
      <c r="DA133" s="188" t="s">
        <v>30</v>
      </c>
      <c r="DB133" s="188">
        <v>2</v>
      </c>
      <c r="DC133" s="188" t="s">
        <v>1362</v>
      </c>
      <c r="DD133" s="188" t="s">
        <v>1361</v>
      </c>
      <c r="DE133" s="194">
        <v>43914</v>
      </c>
      <c r="DF133" s="190" t="s">
        <v>1368</v>
      </c>
      <c r="DG133" s="180">
        <v>3452000</v>
      </c>
      <c r="DH133" s="184" t="s">
        <v>1360</v>
      </c>
      <c r="DI133" s="184" t="s">
        <v>30</v>
      </c>
      <c r="DJ133" s="184">
        <v>2</v>
      </c>
      <c r="DK133" s="184" t="s">
        <v>1362</v>
      </c>
      <c r="DL133" s="184" t="s">
        <v>1361</v>
      </c>
      <c r="DM133" s="181">
        <v>43914</v>
      </c>
      <c r="DN133" s="191" t="s">
        <v>1377</v>
      </c>
      <c r="DO133" s="188">
        <v>0</v>
      </c>
      <c r="DP133" s="191" t="s">
        <v>1360</v>
      </c>
      <c r="DQ133" s="191" t="s">
        <v>30</v>
      </c>
      <c r="DR133" s="191">
        <v>2</v>
      </c>
      <c r="DS133" s="191" t="s">
        <v>1362</v>
      </c>
      <c r="DT133" s="191" t="s">
        <v>1361</v>
      </c>
      <c r="DU133" s="192">
        <v>43914</v>
      </c>
      <c r="DV133" s="190" t="s">
        <v>1369</v>
      </c>
      <c r="DW133" s="180">
        <v>743000</v>
      </c>
      <c r="DX133" s="184" t="s">
        <v>1360</v>
      </c>
      <c r="DY133" s="184" t="s">
        <v>30</v>
      </c>
      <c r="DZ133" s="184">
        <v>2</v>
      </c>
      <c r="EA133" s="184" t="s">
        <v>1362</v>
      </c>
      <c r="EB133" s="184" t="s">
        <v>1361</v>
      </c>
      <c r="EC133" s="181">
        <v>43914</v>
      </c>
      <c r="ED133" s="191" t="s">
        <v>1376</v>
      </c>
      <c r="EE133" s="188">
        <v>261000</v>
      </c>
      <c r="EF133" s="191" t="s">
        <v>1360</v>
      </c>
      <c r="EG133" s="191" t="s">
        <v>30</v>
      </c>
      <c r="EH133" s="191">
        <v>2</v>
      </c>
      <c r="EI133" s="191" t="s">
        <v>1362</v>
      </c>
      <c r="EJ133" s="191" t="s">
        <v>1361</v>
      </c>
      <c r="EK133" s="192">
        <v>43914</v>
      </c>
      <c r="EL133" s="190" t="s">
        <v>1363</v>
      </c>
      <c r="EM133" s="180">
        <v>0</v>
      </c>
      <c r="EN133" s="184" t="s">
        <v>1360</v>
      </c>
      <c r="EO133" s="184" t="s">
        <v>30</v>
      </c>
      <c r="EP133" s="184">
        <v>2</v>
      </c>
      <c r="EQ133" s="184" t="s">
        <v>1362</v>
      </c>
      <c r="ER133" s="184" t="s">
        <v>1361</v>
      </c>
      <c r="ES133" s="181">
        <v>43914</v>
      </c>
      <c r="ET133" s="191" t="s">
        <v>2019</v>
      </c>
      <c r="EU133" s="191">
        <v>221</v>
      </c>
      <c r="EV133" s="191" t="s">
        <v>1994</v>
      </c>
      <c r="EW133" s="191" t="s">
        <v>19</v>
      </c>
      <c r="EX133" s="191">
        <v>3</v>
      </c>
      <c r="EY133" s="191" t="s">
        <v>1996</v>
      </c>
      <c r="EZ133" s="191" t="s">
        <v>1995</v>
      </c>
      <c r="FA133" s="192">
        <v>44281</v>
      </c>
      <c r="FB133" s="190" t="s">
        <v>585</v>
      </c>
      <c r="FC133" s="184">
        <v>3</v>
      </c>
      <c r="FD133" s="184">
        <v>0</v>
      </c>
      <c r="FE133" s="184" t="s">
        <v>30</v>
      </c>
      <c r="FF133" s="184">
        <v>2</v>
      </c>
      <c r="FG133" s="184" t="s">
        <v>584</v>
      </c>
      <c r="FH133" s="184" t="s">
        <v>583</v>
      </c>
      <c r="FI133" s="181">
        <v>43511</v>
      </c>
      <c r="FJ133" s="190" t="s">
        <v>590</v>
      </c>
      <c r="FK133" s="191" t="s">
        <v>14</v>
      </c>
      <c r="FL133" s="191">
        <v>0</v>
      </c>
      <c r="FM133" s="191" t="s">
        <v>30</v>
      </c>
      <c r="FN133" s="191">
        <v>2</v>
      </c>
      <c r="FO133" s="191" t="s">
        <v>306</v>
      </c>
      <c r="FP133" s="188" t="s">
        <v>583</v>
      </c>
      <c r="FQ133" s="189">
        <v>43511</v>
      </c>
      <c r="FR133" s="190" t="s">
        <v>591</v>
      </c>
      <c r="FS133" s="184" t="s">
        <v>14</v>
      </c>
      <c r="FT133" s="184">
        <v>0</v>
      </c>
      <c r="FU133" s="184" t="s">
        <v>30</v>
      </c>
      <c r="FV133" s="184">
        <v>2</v>
      </c>
      <c r="FW133" s="184" t="s">
        <v>306</v>
      </c>
      <c r="FX133" s="184">
        <v>0</v>
      </c>
      <c r="FY133" s="181">
        <v>43511</v>
      </c>
      <c r="FZ133" s="191" t="s">
        <v>4607</v>
      </c>
      <c r="GA133" s="191">
        <v>1</v>
      </c>
      <c r="GB133" s="191" t="s">
        <v>3966</v>
      </c>
      <c r="GC133" s="191" t="s">
        <v>30</v>
      </c>
      <c r="GD133" s="191">
        <v>2</v>
      </c>
      <c r="GE133" s="191" t="s">
        <v>14</v>
      </c>
      <c r="GF133" s="191" t="s">
        <v>14</v>
      </c>
      <c r="GG133" s="192">
        <v>44692</v>
      </c>
      <c r="GH133" s="190" t="s">
        <v>4613</v>
      </c>
      <c r="GI133" s="184">
        <v>2</v>
      </c>
      <c r="GJ133" s="184" t="s">
        <v>3966</v>
      </c>
      <c r="GK133" s="184" t="s">
        <v>30</v>
      </c>
      <c r="GL133" s="184">
        <v>2</v>
      </c>
      <c r="GM133" s="184" t="s">
        <v>14</v>
      </c>
      <c r="GN133" s="184" t="s">
        <v>14</v>
      </c>
      <c r="GO133" s="181">
        <v>44692</v>
      </c>
      <c r="GP133" s="191" t="s">
        <v>4608</v>
      </c>
      <c r="GQ133" s="191">
        <v>1</v>
      </c>
      <c r="GR133" s="191" t="s">
        <v>3966</v>
      </c>
      <c r="GS133" s="191" t="s">
        <v>30</v>
      </c>
      <c r="GT133" s="191">
        <v>2</v>
      </c>
      <c r="GU133" s="191" t="s">
        <v>14</v>
      </c>
      <c r="GV133" s="191" t="s">
        <v>14</v>
      </c>
      <c r="GW133" s="192">
        <v>44692</v>
      </c>
      <c r="GX133" s="190" t="s">
        <v>4614</v>
      </c>
      <c r="GY133" s="184">
        <v>0</v>
      </c>
      <c r="GZ133" s="184" t="s">
        <v>3966</v>
      </c>
      <c r="HA133" s="184" t="s">
        <v>30</v>
      </c>
      <c r="HB133" s="184">
        <v>2</v>
      </c>
      <c r="HC133" s="184" t="s">
        <v>14</v>
      </c>
      <c r="HD133" s="184" t="s">
        <v>14</v>
      </c>
      <c r="HE133" s="181">
        <v>44692</v>
      </c>
      <c r="HF133" s="191" t="s">
        <v>4606</v>
      </c>
      <c r="HG133" s="191">
        <v>0</v>
      </c>
      <c r="HH133" s="191" t="s">
        <v>3966</v>
      </c>
      <c r="HI133" s="191" t="s">
        <v>30</v>
      </c>
      <c r="HJ133" s="191">
        <v>2</v>
      </c>
      <c r="HK133" s="191" t="s">
        <v>14</v>
      </c>
      <c r="HL133" s="191" t="s">
        <v>14</v>
      </c>
      <c r="HM133" s="192">
        <v>44692</v>
      </c>
      <c r="HN133" s="190" t="s">
        <v>4612</v>
      </c>
      <c r="HO133" s="184">
        <v>3</v>
      </c>
      <c r="HP133" s="184" t="s">
        <v>3966</v>
      </c>
      <c r="HQ133" s="184" t="s">
        <v>30</v>
      </c>
      <c r="HR133" s="184">
        <v>2</v>
      </c>
      <c r="HS133" s="184" t="s">
        <v>14</v>
      </c>
      <c r="HT133" s="184" t="s">
        <v>14</v>
      </c>
      <c r="HU133" s="181">
        <v>44692</v>
      </c>
      <c r="HV133" s="191" t="s">
        <v>4609</v>
      </c>
      <c r="HW133" s="191">
        <v>3</v>
      </c>
      <c r="HX133" s="191" t="s">
        <v>3966</v>
      </c>
      <c r="HY133" s="191" t="s">
        <v>30</v>
      </c>
      <c r="HZ133" s="191">
        <v>2</v>
      </c>
      <c r="IA133" s="191" t="s">
        <v>14</v>
      </c>
      <c r="IB133" s="191" t="s">
        <v>14</v>
      </c>
      <c r="IC133" s="192">
        <v>44692</v>
      </c>
      <c r="ID133" s="190" t="s">
        <v>4611</v>
      </c>
      <c r="IE133" s="184">
        <v>0</v>
      </c>
      <c r="IF133" s="184" t="s">
        <v>3966</v>
      </c>
      <c r="IG133" s="184" t="s">
        <v>30</v>
      </c>
      <c r="IH133" s="184">
        <v>2</v>
      </c>
      <c r="II133" s="184" t="s">
        <v>14</v>
      </c>
      <c r="IJ133" s="184" t="s">
        <v>14</v>
      </c>
      <c r="IK133" s="181">
        <v>44692</v>
      </c>
      <c r="IL133" s="191" t="s">
        <v>4610</v>
      </c>
      <c r="IM133" s="191">
        <v>2</v>
      </c>
      <c r="IN133" s="191" t="s">
        <v>3966</v>
      </c>
      <c r="IO133" s="191" t="s">
        <v>30</v>
      </c>
      <c r="IP133" s="191">
        <v>2</v>
      </c>
      <c r="IQ133" s="191" t="s">
        <v>14</v>
      </c>
      <c r="IR133" s="191" t="s">
        <v>14</v>
      </c>
      <c r="IS133" s="192">
        <v>44692</v>
      </c>
    </row>
    <row r="134" spans="1:253" s="285" customFormat="1" ht="13" customHeight="1" x14ac:dyDescent="0.25">
      <c r="A134" s="285" t="s">
        <v>592</v>
      </c>
      <c r="B134" s="285" t="s">
        <v>8646</v>
      </c>
      <c r="C134" s="285" t="s">
        <v>593</v>
      </c>
      <c r="D134" s="285" t="s">
        <v>563</v>
      </c>
      <c r="E134" s="285" t="s">
        <v>8313</v>
      </c>
      <c r="F134" s="285" t="s">
        <v>1998</v>
      </c>
      <c r="G134" s="179">
        <v>16797000</v>
      </c>
      <c r="H134" s="180" t="s">
        <v>1989</v>
      </c>
      <c r="I134" s="180" t="s">
        <v>30</v>
      </c>
      <c r="J134" s="180">
        <v>2</v>
      </c>
      <c r="K134" s="180" t="s">
        <v>1991</v>
      </c>
      <c r="L134" s="180" t="s">
        <v>1990</v>
      </c>
      <c r="M134" s="181">
        <v>44281</v>
      </c>
      <c r="N134" s="190" t="s">
        <v>1384</v>
      </c>
      <c r="O134" s="182">
        <v>205671</v>
      </c>
      <c r="P134" s="182" t="s">
        <v>1381</v>
      </c>
      <c r="Q134" s="182" t="s">
        <v>30</v>
      </c>
      <c r="R134" s="182">
        <v>2</v>
      </c>
      <c r="S134" s="182" t="s">
        <v>1383</v>
      </c>
      <c r="T134" s="182" t="s">
        <v>1382</v>
      </c>
      <c r="U134" s="183">
        <v>43914</v>
      </c>
      <c r="V134" s="190" t="s">
        <v>1391</v>
      </c>
      <c r="W134" s="180">
        <v>2577000</v>
      </c>
      <c r="X134" s="180" t="s">
        <v>1388</v>
      </c>
      <c r="Y134" s="180" t="s">
        <v>30</v>
      </c>
      <c r="Z134" s="180">
        <v>2</v>
      </c>
      <c r="AA134" s="180" t="s">
        <v>1390</v>
      </c>
      <c r="AB134" s="180" t="s">
        <v>1389</v>
      </c>
      <c r="AC134" s="181">
        <v>43914</v>
      </c>
      <c r="AD134" s="190" t="s">
        <v>1387</v>
      </c>
      <c r="AE134" s="188">
        <v>1123000</v>
      </c>
      <c r="AF134" s="188" t="s">
        <v>1370</v>
      </c>
      <c r="AG134" s="188" t="s">
        <v>30</v>
      </c>
      <c r="AH134" s="188">
        <v>2</v>
      </c>
      <c r="AI134" s="188" t="s">
        <v>1371</v>
      </c>
      <c r="AJ134" s="188" t="s">
        <v>1378</v>
      </c>
      <c r="AK134" s="189">
        <v>43914</v>
      </c>
      <c r="AL134" s="190" t="s">
        <v>2002</v>
      </c>
      <c r="AM134" s="180">
        <v>371000</v>
      </c>
      <c r="AN134" s="180" t="s">
        <v>1999</v>
      </c>
      <c r="AO134" s="180" t="s">
        <v>30</v>
      </c>
      <c r="AP134" s="180">
        <v>2</v>
      </c>
      <c r="AQ134" s="180" t="s">
        <v>2001</v>
      </c>
      <c r="AR134" s="180" t="s">
        <v>2000</v>
      </c>
      <c r="AS134" s="181">
        <v>44281</v>
      </c>
      <c r="AT134" s="191" t="s">
        <v>601</v>
      </c>
      <c r="AU134" s="188" t="s">
        <v>14</v>
      </c>
      <c r="AV134" s="188">
        <v>0</v>
      </c>
      <c r="AW134" s="188" t="s">
        <v>30</v>
      </c>
      <c r="AX134" s="188">
        <v>2</v>
      </c>
      <c r="AY134" s="188" t="s">
        <v>306</v>
      </c>
      <c r="AZ134" s="188">
        <v>0</v>
      </c>
      <c r="BA134" s="189">
        <v>43511</v>
      </c>
      <c r="BB134" s="190" t="s">
        <v>600</v>
      </c>
      <c r="BC134" s="180" t="s">
        <v>14</v>
      </c>
      <c r="BD134" s="180">
        <v>0</v>
      </c>
      <c r="BE134" s="180" t="s">
        <v>30</v>
      </c>
      <c r="BF134" s="180">
        <v>2</v>
      </c>
      <c r="BG134" s="180" t="s">
        <v>306</v>
      </c>
      <c r="BH134" s="180">
        <v>0</v>
      </c>
      <c r="BI134" s="181">
        <v>43511</v>
      </c>
      <c r="BJ134" s="191" t="s">
        <v>2004</v>
      </c>
      <c r="BK134" s="191">
        <v>25</v>
      </c>
      <c r="BL134" s="191" t="s">
        <v>1994</v>
      </c>
      <c r="BM134" s="191" t="s">
        <v>19</v>
      </c>
      <c r="BN134" s="191">
        <v>3</v>
      </c>
      <c r="BO134" s="191" t="s">
        <v>2003</v>
      </c>
      <c r="BP134" s="188" t="s">
        <v>1995</v>
      </c>
      <c r="BQ134" s="192">
        <v>44281</v>
      </c>
      <c r="BR134" s="190" t="s">
        <v>594</v>
      </c>
      <c r="BS134" s="184" t="s">
        <v>14</v>
      </c>
      <c r="BT134" s="184">
        <v>0</v>
      </c>
      <c r="BU134" s="184" t="s">
        <v>30</v>
      </c>
      <c r="BV134" s="184">
        <v>2</v>
      </c>
      <c r="BW134" s="184" t="s">
        <v>306</v>
      </c>
      <c r="BX134" s="184">
        <v>0</v>
      </c>
      <c r="BY134" s="181">
        <v>43511</v>
      </c>
      <c r="BZ134" s="191" t="s">
        <v>596</v>
      </c>
      <c r="CA134" s="191">
        <v>0</v>
      </c>
      <c r="CB134" s="191" t="s">
        <v>14</v>
      </c>
      <c r="CC134" s="191" t="s">
        <v>30</v>
      </c>
      <c r="CD134" s="191">
        <v>2</v>
      </c>
      <c r="CE134" s="191" t="s">
        <v>595</v>
      </c>
      <c r="CF134" s="191" t="s">
        <v>14</v>
      </c>
      <c r="CG134" s="192">
        <v>43511</v>
      </c>
      <c r="CH134" s="190" t="s">
        <v>9360</v>
      </c>
      <c r="CI134" s="191" t="e">
        <v>#N/A</v>
      </c>
      <c r="CJ134" s="191" t="e">
        <v>#N/A</v>
      </c>
      <c r="CK134" s="191" t="e">
        <v>#N/A</v>
      </c>
      <c r="CL134" s="191" t="e">
        <v>#N/A</v>
      </c>
      <c r="CM134" s="191" t="e">
        <v>#N/A</v>
      </c>
      <c r="CN134" s="191" t="e">
        <v>#N/A</v>
      </c>
      <c r="CO134" s="193" t="e">
        <v>#N/A</v>
      </c>
      <c r="CP134" s="191" t="s">
        <v>599</v>
      </c>
      <c r="CQ134" s="184" t="s">
        <v>14</v>
      </c>
      <c r="CR134" s="184">
        <v>0</v>
      </c>
      <c r="CS134" s="184" t="s">
        <v>30</v>
      </c>
      <c r="CT134" s="184">
        <v>2</v>
      </c>
      <c r="CU134" s="184" t="s">
        <v>306</v>
      </c>
      <c r="CV134" s="184">
        <v>0</v>
      </c>
      <c r="CW134" s="181">
        <v>43511</v>
      </c>
      <c r="CX134" s="191" t="s">
        <v>1392</v>
      </c>
      <c r="CY134" s="188">
        <v>1123000</v>
      </c>
      <c r="CZ134" s="188" t="s">
        <v>1370</v>
      </c>
      <c r="DA134" s="188" t="s">
        <v>30</v>
      </c>
      <c r="DB134" s="188">
        <v>2</v>
      </c>
      <c r="DC134" s="188" t="s">
        <v>1379</v>
      </c>
      <c r="DD134" s="188" t="s">
        <v>1378</v>
      </c>
      <c r="DE134" s="194">
        <v>43914</v>
      </c>
      <c r="DF134" s="190" t="s">
        <v>1385</v>
      </c>
      <c r="DG134" s="180">
        <v>1454000</v>
      </c>
      <c r="DH134" s="184" t="s">
        <v>1370</v>
      </c>
      <c r="DI134" s="184" t="s">
        <v>30</v>
      </c>
      <c r="DJ134" s="184">
        <v>2</v>
      </c>
      <c r="DK134" s="184" t="s">
        <v>1379</v>
      </c>
      <c r="DL134" s="184" t="s">
        <v>1378</v>
      </c>
      <c r="DM134" s="181">
        <v>43914</v>
      </c>
      <c r="DN134" s="191" t="s">
        <v>1394</v>
      </c>
      <c r="DO134" s="188">
        <v>0</v>
      </c>
      <c r="DP134" s="191" t="s">
        <v>1370</v>
      </c>
      <c r="DQ134" s="191" t="s">
        <v>30</v>
      </c>
      <c r="DR134" s="191">
        <v>2</v>
      </c>
      <c r="DS134" s="191" t="s">
        <v>1379</v>
      </c>
      <c r="DT134" s="191" t="s">
        <v>1378</v>
      </c>
      <c r="DU134" s="192">
        <v>43914</v>
      </c>
      <c r="DV134" s="190" t="s">
        <v>1386</v>
      </c>
      <c r="DW134" s="180">
        <v>694000</v>
      </c>
      <c r="DX134" s="184" t="s">
        <v>1370</v>
      </c>
      <c r="DY134" s="184" t="s">
        <v>30</v>
      </c>
      <c r="DZ134" s="184">
        <v>2</v>
      </c>
      <c r="EA134" s="184" t="s">
        <v>1379</v>
      </c>
      <c r="EB134" s="184" t="s">
        <v>1378</v>
      </c>
      <c r="EC134" s="181">
        <v>43914</v>
      </c>
      <c r="ED134" s="191" t="s">
        <v>1393</v>
      </c>
      <c r="EE134" s="188">
        <v>429000</v>
      </c>
      <c r="EF134" s="191" t="s">
        <v>1370</v>
      </c>
      <c r="EG134" s="191" t="s">
        <v>30</v>
      </c>
      <c r="EH134" s="191">
        <v>2</v>
      </c>
      <c r="EI134" s="191" t="s">
        <v>1379</v>
      </c>
      <c r="EJ134" s="191" t="s">
        <v>1378</v>
      </c>
      <c r="EK134" s="192">
        <v>43914</v>
      </c>
      <c r="EL134" s="190" t="s">
        <v>1380</v>
      </c>
      <c r="EM134" s="180">
        <v>0</v>
      </c>
      <c r="EN134" s="184" t="s">
        <v>1370</v>
      </c>
      <c r="EO134" s="184" t="s">
        <v>30</v>
      </c>
      <c r="EP134" s="184">
        <v>2</v>
      </c>
      <c r="EQ134" s="184" t="s">
        <v>1379</v>
      </c>
      <c r="ER134" s="184" t="s">
        <v>1378</v>
      </c>
      <c r="ES134" s="181">
        <v>43914</v>
      </c>
      <c r="ET134" s="191" t="s">
        <v>2005</v>
      </c>
      <c r="EU134" s="191">
        <v>221</v>
      </c>
      <c r="EV134" s="191" t="s">
        <v>1994</v>
      </c>
      <c r="EW134" s="191" t="s">
        <v>19</v>
      </c>
      <c r="EX134" s="191">
        <v>3</v>
      </c>
      <c r="EY134" s="191" t="s">
        <v>1996</v>
      </c>
      <c r="EZ134" s="191" t="s">
        <v>1995</v>
      </c>
      <c r="FA134" s="192">
        <v>44281</v>
      </c>
      <c r="FB134" s="190" t="s">
        <v>598</v>
      </c>
      <c r="FC134" s="184">
        <v>2</v>
      </c>
      <c r="FD134" s="184">
        <v>0</v>
      </c>
      <c r="FE134" s="184" t="s">
        <v>30</v>
      </c>
      <c r="FF134" s="184">
        <v>2</v>
      </c>
      <c r="FG134" s="184" t="s">
        <v>597</v>
      </c>
      <c r="FH134" s="184">
        <v>0</v>
      </c>
      <c r="FI134" s="181">
        <v>43511</v>
      </c>
      <c r="FJ134" s="190" t="s">
        <v>602</v>
      </c>
      <c r="FK134" s="191" t="s">
        <v>14</v>
      </c>
      <c r="FL134" s="191">
        <v>0</v>
      </c>
      <c r="FM134" s="191" t="s">
        <v>30</v>
      </c>
      <c r="FN134" s="191">
        <v>2</v>
      </c>
      <c r="FO134" s="191" t="s">
        <v>306</v>
      </c>
      <c r="FP134" s="188">
        <v>0</v>
      </c>
      <c r="FQ134" s="189">
        <v>43511</v>
      </c>
      <c r="FR134" s="190" t="s">
        <v>603</v>
      </c>
      <c r="FS134" s="184" t="s">
        <v>14</v>
      </c>
      <c r="FT134" s="184">
        <v>0</v>
      </c>
      <c r="FU134" s="184" t="s">
        <v>30</v>
      </c>
      <c r="FV134" s="184">
        <v>2</v>
      </c>
      <c r="FW134" s="184" t="s">
        <v>306</v>
      </c>
      <c r="FX134" s="184">
        <v>0</v>
      </c>
      <c r="FY134" s="181">
        <v>43511</v>
      </c>
      <c r="FZ134" s="191" t="s">
        <v>4616</v>
      </c>
      <c r="GA134" s="191">
        <v>1</v>
      </c>
      <c r="GB134" s="191" t="s">
        <v>3966</v>
      </c>
      <c r="GC134" s="191" t="s">
        <v>30</v>
      </c>
      <c r="GD134" s="191">
        <v>2</v>
      </c>
      <c r="GE134" s="191" t="s">
        <v>14</v>
      </c>
      <c r="GF134" s="191" t="s">
        <v>14</v>
      </c>
      <c r="GG134" s="192">
        <v>44692</v>
      </c>
      <c r="GH134" s="190" t="s">
        <v>4622</v>
      </c>
      <c r="GI134" s="184">
        <v>2</v>
      </c>
      <c r="GJ134" s="184" t="s">
        <v>3966</v>
      </c>
      <c r="GK134" s="184" t="s">
        <v>30</v>
      </c>
      <c r="GL134" s="184">
        <v>2</v>
      </c>
      <c r="GM134" s="184" t="s">
        <v>14</v>
      </c>
      <c r="GN134" s="184" t="s">
        <v>14</v>
      </c>
      <c r="GO134" s="181">
        <v>44692</v>
      </c>
      <c r="GP134" s="191" t="s">
        <v>4617</v>
      </c>
      <c r="GQ134" s="191">
        <v>1</v>
      </c>
      <c r="GR134" s="191" t="s">
        <v>3966</v>
      </c>
      <c r="GS134" s="191" t="s">
        <v>30</v>
      </c>
      <c r="GT134" s="191">
        <v>2</v>
      </c>
      <c r="GU134" s="191" t="s">
        <v>14</v>
      </c>
      <c r="GV134" s="191" t="s">
        <v>14</v>
      </c>
      <c r="GW134" s="192">
        <v>44692</v>
      </c>
      <c r="GX134" s="190" t="s">
        <v>4623</v>
      </c>
      <c r="GY134" s="184">
        <v>0</v>
      </c>
      <c r="GZ134" s="184" t="s">
        <v>3966</v>
      </c>
      <c r="HA134" s="184" t="s">
        <v>30</v>
      </c>
      <c r="HB134" s="184">
        <v>2</v>
      </c>
      <c r="HC134" s="184" t="s">
        <v>14</v>
      </c>
      <c r="HD134" s="184" t="s">
        <v>14</v>
      </c>
      <c r="HE134" s="181">
        <v>44692</v>
      </c>
      <c r="HF134" s="191" t="s">
        <v>4615</v>
      </c>
      <c r="HG134" s="191">
        <v>0</v>
      </c>
      <c r="HH134" s="191" t="s">
        <v>3966</v>
      </c>
      <c r="HI134" s="191" t="s">
        <v>30</v>
      </c>
      <c r="HJ134" s="191">
        <v>2</v>
      </c>
      <c r="HK134" s="191" t="s">
        <v>14</v>
      </c>
      <c r="HL134" s="191" t="s">
        <v>14</v>
      </c>
      <c r="HM134" s="192">
        <v>44692</v>
      </c>
      <c r="HN134" s="190" t="s">
        <v>4621</v>
      </c>
      <c r="HO134" s="184">
        <v>2</v>
      </c>
      <c r="HP134" s="184" t="s">
        <v>3966</v>
      </c>
      <c r="HQ134" s="184" t="s">
        <v>30</v>
      </c>
      <c r="HR134" s="184">
        <v>2</v>
      </c>
      <c r="HS134" s="184" t="s">
        <v>14</v>
      </c>
      <c r="HT134" s="184" t="s">
        <v>14</v>
      </c>
      <c r="HU134" s="181">
        <v>44692</v>
      </c>
      <c r="HV134" s="191" t="s">
        <v>4618</v>
      </c>
      <c r="HW134" s="191">
        <v>2</v>
      </c>
      <c r="HX134" s="191" t="s">
        <v>3966</v>
      </c>
      <c r="HY134" s="191" t="s">
        <v>30</v>
      </c>
      <c r="HZ134" s="191">
        <v>2</v>
      </c>
      <c r="IA134" s="191" t="s">
        <v>14</v>
      </c>
      <c r="IB134" s="191" t="s">
        <v>14</v>
      </c>
      <c r="IC134" s="192">
        <v>44692</v>
      </c>
      <c r="ID134" s="190" t="s">
        <v>4620</v>
      </c>
      <c r="IE134" s="184">
        <v>0</v>
      </c>
      <c r="IF134" s="184" t="s">
        <v>3966</v>
      </c>
      <c r="IG134" s="184" t="s">
        <v>30</v>
      </c>
      <c r="IH134" s="184">
        <v>2</v>
      </c>
      <c r="II134" s="184" t="s">
        <v>14</v>
      </c>
      <c r="IJ134" s="184" t="s">
        <v>14</v>
      </c>
      <c r="IK134" s="181">
        <v>44692</v>
      </c>
      <c r="IL134" s="191" t="s">
        <v>4619</v>
      </c>
      <c r="IM134" s="191">
        <v>2</v>
      </c>
      <c r="IN134" s="191" t="s">
        <v>3966</v>
      </c>
      <c r="IO134" s="191" t="s">
        <v>30</v>
      </c>
      <c r="IP134" s="191">
        <v>2</v>
      </c>
      <c r="IQ134" s="191" t="s">
        <v>14</v>
      </c>
      <c r="IR134" s="191" t="s">
        <v>14</v>
      </c>
      <c r="IS134" s="192">
        <v>44692</v>
      </c>
    </row>
    <row r="135" spans="1:253" s="285" customFormat="1" ht="13" customHeight="1" x14ac:dyDescent="0.25">
      <c r="A135" s="285" t="s">
        <v>604</v>
      </c>
      <c r="B135" s="285" t="s">
        <v>8627</v>
      </c>
      <c r="C135" s="285" t="s">
        <v>605</v>
      </c>
      <c r="D135" s="285" t="s">
        <v>563</v>
      </c>
      <c r="E135" s="285" t="s">
        <v>8313</v>
      </c>
      <c r="F135" s="285" t="s">
        <v>2020</v>
      </c>
      <c r="G135" s="179">
        <v>16797000</v>
      </c>
      <c r="H135" s="180" t="s">
        <v>1989</v>
      </c>
      <c r="I135" s="180" t="s">
        <v>30</v>
      </c>
      <c r="J135" s="180">
        <v>2</v>
      </c>
      <c r="K135" s="180" t="s">
        <v>1991</v>
      </c>
      <c r="L135" s="180" t="s">
        <v>1990</v>
      </c>
      <c r="M135" s="181">
        <v>44281</v>
      </c>
      <c r="N135" s="195" t="s">
        <v>612</v>
      </c>
      <c r="O135" s="182">
        <v>220000</v>
      </c>
      <c r="P135" s="182">
        <v>0</v>
      </c>
      <c r="Q135" s="182" t="s">
        <v>30</v>
      </c>
      <c r="R135" s="182">
        <v>2</v>
      </c>
      <c r="S135" s="182" t="s">
        <v>611</v>
      </c>
      <c r="T135" s="182">
        <v>0</v>
      </c>
      <c r="U135" s="183">
        <v>43511</v>
      </c>
      <c r="V135" s="195" t="s">
        <v>1397</v>
      </c>
      <c r="W135" s="180">
        <v>38000</v>
      </c>
      <c r="X135" s="180" t="s">
        <v>1370</v>
      </c>
      <c r="Y135" s="180" t="s">
        <v>19</v>
      </c>
      <c r="Z135" s="180">
        <v>3</v>
      </c>
      <c r="AA135" s="180" t="s">
        <v>1395</v>
      </c>
      <c r="AB135" s="180" t="s">
        <v>1378</v>
      </c>
      <c r="AC135" s="181">
        <v>43914</v>
      </c>
      <c r="AD135" s="195" t="s">
        <v>1396</v>
      </c>
      <c r="AE135" s="188">
        <v>38000</v>
      </c>
      <c r="AF135" s="188" t="s">
        <v>1370</v>
      </c>
      <c r="AG135" s="188" t="s">
        <v>19</v>
      </c>
      <c r="AH135" s="188">
        <v>3</v>
      </c>
      <c r="AI135" s="188" t="s">
        <v>1395</v>
      </c>
      <c r="AJ135" s="188" t="s">
        <v>1378</v>
      </c>
      <c r="AK135" s="189">
        <v>43914</v>
      </c>
      <c r="AL135" s="195" t="s">
        <v>614</v>
      </c>
      <c r="AM135" s="180" t="s">
        <v>14</v>
      </c>
      <c r="AN135" s="180">
        <v>0</v>
      </c>
      <c r="AO135" s="180" t="s">
        <v>30</v>
      </c>
      <c r="AP135" s="180">
        <v>2</v>
      </c>
      <c r="AQ135" s="180" t="s">
        <v>306</v>
      </c>
      <c r="AR135" s="180">
        <v>0</v>
      </c>
      <c r="AS135" s="181">
        <v>43511</v>
      </c>
      <c r="AT135" s="196" t="s">
        <v>610</v>
      </c>
      <c r="AU135" s="188" t="s">
        <v>14</v>
      </c>
      <c r="AV135" s="188">
        <v>0</v>
      </c>
      <c r="AW135" s="188" t="s">
        <v>30</v>
      </c>
      <c r="AX135" s="188">
        <v>2</v>
      </c>
      <c r="AY135" s="188" t="s">
        <v>306</v>
      </c>
      <c r="AZ135" s="188">
        <v>0</v>
      </c>
      <c r="BA135" s="189">
        <v>43511</v>
      </c>
      <c r="BB135" s="195" t="s">
        <v>609</v>
      </c>
      <c r="BC135" s="180" t="s">
        <v>14</v>
      </c>
      <c r="BD135" s="180">
        <v>0</v>
      </c>
      <c r="BE135" s="180" t="s">
        <v>30</v>
      </c>
      <c r="BF135" s="180">
        <v>2</v>
      </c>
      <c r="BG135" s="180" t="s">
        <v>306</v>
      </c>
      <c r="BH135" s="180">
        <v>0</v>
      </c>
      <c r="BI135" s="181">
        <v>43511</v>
      </c>
      <c r="BJ135" s="196" t="s">
        <v>2022</v>
      </c>
      <c r="BK135" s="200">
        <v>4</v>
      </c>
      <c r="BL135" s="196" t="s">
        <v>1994</v>
      </c>
      <c r="BM135" s="196" t="s">
        <v>19</v>
      </c>
      <c r="BN135" s="196">
        <v>3</v>
      </c>
      <c r="BO135" s="196" t="s">
        <v>2021</v>
      </c>
      <c r="BP135" s="188" t="s">
        <v>1995</v>
      </c>
      <c r="BQ135" s="197">
        <v>44281</v>
      </c>
      <c r="BR135" s="195" t="s">
        <v>606</v>
      </c>
      <c r="BS135" s="198" t="s">
        <v>14</v>
      </c>
      <c r="BT135" s="198">
        <v>0</v>
      </c>
      <c r="BU135" s="198" t="s">
        <v>30</v>
      </c>
      <c r="BV135" s="198">
        <v>2</v>
      </c>
      <c r="BW135" s="198" t="s">
        <v>306</v>
      </c>
      <c r="BX135" s="198">
        <v>0</v>
      </c>
      <c r="BY135" s="181">
        <v>43511</v>
      </c>
      <c r="BZ135" s="196" t="s">
        <v>607</v>
      </c>
      <c r="CA135" s="196" t="s">
        <v>14</v>
      </c>
      <c r="CB135" s="196">
        <v>0</v>
      </c>
      <c r="CC135" s="196" t="s">
        <v>14</v>
      </c>
      <c r="CD135" s="196" t="s">
        <v>14</v>
      </c>
      <c r="CE135" s="196" t="s">
        <v>306</v>
      </c>
      <c r="CF135" s="196">
        <v>0</v>
      </c>
      <c r="CG135" s="197">
        <v>43511</v>
      </c>
      <c r="CH135" s="195" t="s">
        <v>9361</v>
      </c>
      <c r="CI135" s="196" t="e">
        <v>#N/A</v>
      </c>
      <c r="CJ135" s="196" t="e">
        <v>#N/A</v>
      </c>
      <c r="CK135" s="196" t="e">
        <v>#N/A</v>
      </c>
      <c r="CL135" s="196" t="e">
        <v>#N/A</v>
      </c>
      <c r="CM135" s="196" t="e">
        <v>#N/A</v>
      </c>
      <c r="CN135" s="196" t="e">
        <v>#N/A</v>
      </c>
      <c r="CO135" s="199" t="e">
        <v>#N/A</v>
      </c>
      <c r="CP135" s="196" t="s">
        <v>608</v>
      </c>
      <c r="CQ135" s="198" t="s">
        <v>14</v>
      </c>
      <c r="CR135" s="198">
        <v>0</v>
      </c>
      <c r="CS135" s="198" t="s">
        <v>30</v>
      </c>
      <c r="CT135" s="198">
        <v>2</v>
      </c>
      <c r="CU135" s="198" t="s">
        <v>306</v>
      </c>
      <c r="CV135" s="198">
        <v>0</v>
      </c>
      <c r="CW135" s="181">
        <v>43511</v>
      </c>
      <c r="CX135" s="196" t="s">
        <v>1613</v>
      </c>
      <c r="CY135" s="188">
        <v>18000</v>
      </c>
      <c r="CZ135" s="188" t="s">
        <v>1607</v>
      </c>
      <c r="DA135" s="188" t="s">
        <v>19</v>
      </c>
      <c r="DB135" s="188">
        <v>3</v>
      </c>
      <c r="DC135" s="188" t="s">
        <v>1609</v>
      </c>
      <c r="DD135" s="188" t="s">
        <v>1608</v>
      </c>
      <c r="DE135" s="194">
        <v>44041</v>
      </c>
      <c r="DF135" s="195" t="s">
        <v>1611</v>
      </c>
      <c r="DG135" s="180">
        <v>0</v>
      </c>
      <c r="DH135" s="198" t="s">
        <v>1607</v>
      </c>
      <c r="DI135" s="198" t="s">
        <v>19</v>
      </c>
      <c r="DJ135" s="198">
        <v>3</v>
      </c>
      <c r="DK135" s="198" t="s">
        <v>1609</v>
      </c>
      <c r="DL135" s="198" t="s">
        <v>1608</v>
      </c>
      <c r="DM135" s="181">
        <v>44041</v>
      </c>
      <c r="DN135" s="196" t="s">
        <v>1615</v>
      </c>
      <c r="DO135" s="188">
        <v>20000</v>
      </c>
      <c r="DP135" s="196" t="s">
        <v>1607</v>
      </c>
      <c r="DQ135" s="196" t="s">
        <v>19</v>
      </c>
      <c r="DR135" s="196">
        <v>3</v>
      </c>
      <c r="DS135" s="196" t="s">
        <v>1609</v>
      </c>
      <c r="DT135" s="196" t="s">
        <v>1608</v>
      </c>
      <c r="DU135" s="197">
        <v>44041</v>
      </c>
      <c r="DV135" s="195" t="s">
        <v>1612</v>
      </c>
      <c r="DW135" s="180">
        <v>11000</v>
      </c>
      <c r="DX135" s="198" t="s">
        <v>1607</v>
      </c>
      <c r="DY135" s="198" t="s">
        <v>19</v>
      </c>
      <c r="DZ135" s="198">
        <v>3</v>
      </c>
      <c r="EA135" s="198" t="s">
        <v>1609</v>
      </c>
      <c r="EB135" s="198" t="s">
        <v>1608</v>
      </c>
      <c r="EC135" s="181">
        <v>44041</v>
      </c>
      <c r="ED135" s="196" t="s">
        <v>1614</v>
      </c>
      <c r="EE135" s="188">
        <v>6000</v>
      </c>
      <c r="EF135" s="196" t="s">
        <v>1607</v>
      </c>
      <c r="EG135" s="196" t="s">
        <v>19</v>
      </c>
      <c r="EH135" s="196">
        <v>3</v>
      </c>
      <c r="EI135" s="196" t="s">
        <v>1609</v>
      </c>
      <c r="EJ135" s="196" t="s">
        <v>1608</v>
      </c>
      <c r="EK135" s="197">
        <v>44041</v>
      </c>
      <c r="EL135" s="195" t="s">
        <v>1610</v>
      </c>
      <c r="EM135" s="180">
        <v>1000</v>
      </c>
      <c r="EN135" s="198" t="s">
        <v>1607</v>
      </c>
      <c r="EO135" s="198" t="s">
        <v>19</v>
      </c>
      <c r="EP135" s="198">
        <v>3</v>
      </c>
      <c r="EQ135" s="198" t="s">
        <v>1609</v>
      </c>
      <c r="ER135" s="198" t="s">
        <v>1608</v>
      </c>
      <c r="ES135" s="181">
        <v>44041</v>
      </c>
      <c r="ET135" s="196" t="s">
        <v>2023</v>
      </c>
      <c r="EU135" s="196">
        <v>221</v>
      </c>
      <c r="EV135" s="196" t="s">
        <v>1994</v>
      </c>
      <c r="EW135" s="196" t="s">
        <v>19</v>
      </c>
      <c r="EX135" s="196">
        <v>3</v>
      </c>
      <c r="EY135" s="196" t="s">
        <v>1996</v>
      </c>
      <c r="EZ135" s="196" t="s">
        <v>1995</v>
      </c>
      <c r="FA135" s="197">
        <v>44281</v>
      </c>
      <c r="FB135" s="195" t="s">
        <v>1172</v>
      </c>
      <c r="FC135" s="198">
        <v>3</v>
      </c>
      <c r="FD135" s="198" t="s">
        <v>14</v>
      </c>
      <c r="FE135" s="198" t="s">
        <v>61</v>
      </c>
      <c r="FF135" s="198">
        <v>1</v>
      </c>
      <c r="FG135" s="198" t="s">
        <v>1171</v>
      </c>
      <c r="FH135" s="198" t="s">
        <v>14</v>
      </c>
      <c r="FI135" s="181">
        <v>43769</v>
      </c>
      <c r="FJ135" s="195" t="s">
        <v>615</v>
      </c>
      <c r="FK135" s="196" t="s">
        <v>14</v>
      </c>
      <c r="FL135" s="196">
        <v>0</v>
      </c>
      <c r="FM135" s="196" t="s">
        <v>30</v>
      </c>
      <c r="FN135" s="196">
        <v>2</v>
      </c>
      <c r="FO135" s="196" t="s">
        <v>306</v>
      </c>
      <c r="FP135" s="188">
        <v>0</v>
      </c>
      <c r="FQ135" s="189">
        <v>43511</v>
      </c>
      <c r="FR135" s="195" t="s">
        <v>616</v>
      </c>
      <c r="FS135" s="198" t="s">
        <v>14</v>
      </c>
      <c r="FT135" s="198">
        <v>0</v>
      </c>
      <c r="FU135" s="198" t="s">
        <v>30</v>
      </c>
      <c r="FV135" s="198">
        <v>2</v>
      </c>
      <c r="FW135" s="198" t="s">
        <v>306</v>
      </c>
      <c r="FX135" s="198">
        <v>0</v>
      </c>
      <c r="FY135" s="181">
        <v>43511</v>
      </c>
      <c r="FZ135" s="196" t="s">
        <v>4625</v>
      </c>
      <c r="GA135" s="196">
        <v>1</v>
      </c>
      <c r="GB135" s="196" t="s">
        <v>3966</v>
      </c>
      <c r="GC135" s="196" t="s">
        <v>30</v>
      </c>
      <c r="GD135" s="196">
        <v>2</v>
      </c>
      <c r="GE135" s="196" t="s">
        <v>14</v>
      </c>
      <c r="GF135" s="196" t="s">
        <v>14</v>
      </c>
      <c r="GG135" s="197">
        <v>44692</v>
      </c>
      <c r="GH135" s="195" t="s">
        <v>4631</v>
      </c>
      <c r="GI135" s="198">
        <v>3</v>
      </c>
      <c r="GJ135" s="198" t="s">
        <v>3966</v>
      </c>
      <c r="GK135" s="198" t="s">
        <v>30</v>
      </c>
      <c r="GL135" s="198">
        <v>2</v>
      </c>
      <c r="GM135" s="198" t="s">
        <v>14</v>
      </c>
      <c r="GN135" s="198" t="s">
        <v>14</v>
      </c>
      <c r="GO135" s="181">
        <v>44692</v>
      </c>
      <c r="GP135" s="196" t="s">
        <v>4626</v>
      </c>
      <c r="GQ135" s="196">
        <v>1</v>
      </c>
      <c r="GR135" s="196" t="s">
        <v>3966</v>
      </c>
      <c r="GS135" s="196" t="s">
        <v>30</v>
      </c>
      <c r="GT135" s="196">
        <v>2</v>
      </c>
      <c r="GU135" s="196" t="s">
        <v>14</v>
      </c>
      <c r="GV135" s="196" t="s">
        <v>14</v>
      </c>
      <c r="GW135" s="197">
        <v>44692</v>
      </c>
      <c r="GX135" s="195" t="s">
        <v>4632</v>
      </c>
      <c r="GY135" s="198">
        <v>0</v>
      </c>
      <c r="GZ135" s="198" t="s">
        <v>3966</v>
      </c>
      <c r="HA135" s="198" t="s">
        <v>30</v>
      </c>
      <c r="HB135" s="198">
        <v>2</v>
      </c>
      <c r="HC135" s="198" t="s">
        <v>14</v>
      </c>
      <c r="HD135" s="198" t="s">
        <v>14</v>
      </c>
      <c r="HE135" s="181">
        <v>44692</v>
      </c>
      <c r="HF135" s="196" t="s">
        <v>4624</v>
      </c>
      <c r="HG135" s="196">
        <v>0</v>
      </c>
      <c r="HH135" s="196" t="s">
        <v>3966</v>
      </c>
      <c r="HI135" s="196" t="s">
        <v>30</v>
      </c>
      <c r="HJ135" s="196">
        <v>2</v>
      </c>
      <c r="HK135" s="196" t="s">
        <v>14</v>
      </c>
      <c r="HL135" s="196" t="s">
        <v>14</v>
      </c>
      <c r="HM135" s="197">
        <v>44692</v>
      </c>
      <c r="HN135" s="195" t="s">
        <v>4630</v>
      </c>
      <c r="HO135" s="198">
        <v>0</v>
      </c>
      <c r="HP135" s="198" t="s">
        <v>3966</v>
      </c>
      <c r="HQ135" s="198" t="s">
        <v>30</v>
      </c>
      <c r="HR135" s="198">
        <v>2</v>
      </c>
      <c r="HS135" s="198" t="s">
        <v>14</v>
      </c>
      <c r="HT135" s="198" t="s">
        <v>14</v>
      </c>
      <c r="HU135" s="181">
        <v>44692</v>
      </c>
      <c r="HV135" s="196" t="s">
        <v>4627</v>
      </c>
      <c r="HW135" s="196">
        <v>2</v>
      </c>
      <c r="HX135" s="196" t="s">
        <v>3966</v>
      </c>
      <c r="HY135" s="196" t="s">
        <v>30</v>
      </c>
      <c r="HZ135" s="196">
        <v>2</v>
      </c>
      <c r="IA135" s="196" t="s">
        <v>14</v>
      </c>
      <c r="IB135" s="196" t="s">
        <v>14</v>
      </c>
      <c r="IC135" s="197">
        <v>44692</v>
      </c>
      <c r="ID135" s="195" t="s">
        <v>4629</v>
      </c>
      <c r="IE135" s="198">
        <v>0</v>
      </c>
      <c r="IF135" s="198" t="s">
        <v>3966</v>
      </c>
      <c r="IG135" s="198" t="s">
        <v>30</v>
      </c>
      <c r="IH135" s="198">
        <v>2</v>
      </c>
      <c r="II135" s="198" t="s">
        <v>14</v>
      </c>
      <c r="IJ135" s="198" t="s">
        <v>14</v>
      </c>
      <c r="IK135" s="181">
        <v>44692</v>
      </c>
      <c r="IL135" s="196" t="s">
        <v>4628</v>
      </c>
      <c r="IM135" s="196">
        <v>2</v>
      </c>
      <c r="IN135" s="196" t="s">
        <v>3966</v>
      </c>
      <c r="IO135" s="196" t="s">
        <v>30</v>
      </c>
      <c r="IP135" s="196">
        <v>2</v>
      </c>
      <c r="IQ135" s="196" t="s">
        <v>14</v>
      </c>
      <c r="IR135" s="196" t="s">
        <v>14</v>
      </c>
      <c r="IS135" s="197">
        <v>44692</v>
      </c>
    </row>
    <row r="136" spans="1:253" s="285" customFormat="1" ht="13" customHeight="1" x14ac:dyDescent="0.25">
      <c r="A136" s="285" t="s">
        <v>311</v>
      </c>
      <c r="B136" s="285" t="s">
        <v>8639</v>
      </c>
      <c r="C136" s="285" t="s">
        <v>312</v>
      </c>
      <c r="D136" s="285" t="s">
        <v>313</v>
      </c>
      <c r="E136" s="285" t="s">
        <v>8316</v>
      </c>
      <c r="F136" s="285" t="s">
        <v>4229</v>
      </c>
      <c r="G136" s="179">
        <v>63878000</v>
      </c>
      <c r="H136" s="180" t="s">
        <v>4227</v>
      </c>
      <c r="I136" s="180" t="s">
        <v>19</v>
      </c>
      <c r="J136" s="180">
        <v>3</v>
      </c>
      <c r="K136" s="180" t="s">
        <v>4228</v>
      </c>
      <c r="L136" s="180" t="s">
        <v>1100</v>
      </c>
      <c r="M136" s="181">
        <v>44683</v>
      </c>
      <c r="N136" s="190" t="s">
        <v>1102</v>
      </c>
      <c r="O136" s="182">
        <v>30342</v>
      </c>
      <c r="P136" s="182" t="s">
        <v>1099</v>
      </c>
      <c r="Q136" s="182" t="s">
        <v>30</v>
      </c>
      <c r="R136" s="182">
        <v>2</v>
      </c>
      <c r="S136" s="182" t="s">
        <v>1101</v>
      </c>
      <c r="T136" s="182" t="s">
        <v>1100</v>
      </c>
      <c r="U136" s="183">
        <v>43676</v>
      </c>
      <c r="V136" s="190" t="s">
        <v>6042</v>
      </c>
      <c r="W136" s="180">
        <v>3800000</v>
      </c>
      <c r="X136" s="180" t="s">
        <v>6039</v>
      </c>
      <c r="Y136" s="180" t="s">
        <v>30</v>
      </c>
      <c r="Z136" s="180">
        <v>2</v>
      </c>
      <c r="AA136" s="180" t="s">
        <v>6041</v>
      </c>
      <c r="AB136" s="180" t="s">
        <v>6040</v>
      </c>
      <c r="AC136" s="181">
        <v>44720</v>
      </c>
      <c r="AD136" s="190" t="s">
        <v>6046</v>
      </c>
      <c r="AE136" s="188">
        <v>91000</v>
      </c>
      <c r="AF136" s="188" t="s">
        <v>6043</v>
      </c>
      <c r="AG136" s="188" t="s">
        <v>30</v>
      </c>
      <c r="AH136" s="188">
        <v>2</v>
      </c>
      <c r="AI136" s="188" t="s">
        <v>6045</v>
      </c>
      <c r="AJ136" s="188" t="s">
        <v>6044</v>
      </c>
      <c r="AK136" s="189">
        <v>44720</v>
      </c>
      <c r="AL136" s="190" t="s">
        <v>6048</v>
      </c>
      <c r="AM136" s="180">
        <v>91000</v>
      </c>
      <c r="AN136" s="180" t="s">
        <v>6043</v>
      </c>
      <c r="AO136" s="180" t="s">
        <v>30</v>
      </c>
      <c r="AP136" s="180">
        <v>2</v>
      </c>
      <c r="AQ136" s="180" t="s">
        <v>6047</v>
      </c>
      <c r="AR136" s="180" t="s">
        <v>6044</v>
      </c>
      <c r="AS136" s="181">
        <v>44720</v>
      </c>
      <c r="AT136" s="191" t="s">
        <v>1307</v>
      </c>
      <c r="AU136" s="188" t="s">
        <v>14</v>
      </c>
      <c r="AV136" s="188" t="s">
        <v>14</v>
      </c>
      <c r="AW136" s="188" t="s">
        <v>14</v>
      </c>
      <c r="AX136" s="188" t="s">
        <v>14</v>
      </c>
      <c r="AY136" s="188" t="s">
        <v>14</v>
      </c>
      <c r="AZ136" s="188" t="s">
        <v>14</v>
      </c>
      <c r="BA136" s="189">
        <v>43859</v>
      </c>
      <c r="BB136" s="190" t="s">
        <v>321</v>
      </c>
      <c r="BC136" s="180" t="s">
        <v>14</v>
      </c>
      <c r="BD136" s="180">
        <v>0</v>
      </c>
      <c r="BE136" s="180" t="s">
        <v>30</v>
      </c>
      <c r="BF136" s="180">
        <v>2</v>
      </c>
      <c r="BG136" s="180" t="s">
        <v>15</v>
      </c>
      <c r="BH136" s="180">
        <v>0</v>
      </c>
      <c r="BI136" s="181">
        <v>43509</v>
      </c>
      <c r="BJ136" s="191" t="s">
        <v>6050</v>
      </c>
      <c r="BK136" s="191">
        <v>20</v>
      </c>
      <c r="BL136" s="191" t="s">
        <v>5840</v>
      </c>
      <c r="BM136" s="191" t="s">
        <v>30</v>
      </c>
      <c r="BN136" s="191">
        <v>2</v>
      </c>
      <c r="BO136" s="191" t="s">
        <v>6049</v>
      </c>
      <c r="BP136" s="188" t="s">
        <v>1636</v>
      </c>
      <c r="BQ136" s="192">
        <v>44720</v>
      </c>
      <c r="BR136" s="190" t="s">
        <v>314</v>
      </c>
      <c r="BS136" s="184" t="s">
        <v>14</v>
      </c>
      <c r="BT136" s="184">
        <v>0</v>
      </c>
      <c r="BU136" s="184" t="s">
        <v>30</v>
      </c>
      <c r="BV136" s="184">
        <v>2</v>
      </c>
      <c r="BW136" s="184" t="s">
        <v>15</v>
      </c>
      <c r="BX136" s="184">
        <v>0</v>
      </c>
      <c r="BY136" s="181">
        <v>43509</v>
      </c>
      <c r="BZ136" s="191" t="s">
        <v>315</v>
      </c>
      <c r="CA136" s="191" t="s">
        <v>14</v>
      </c>
      <c r="CB136" s="191">
        <v>0</v>
      </c>
      <c r="CC136" s="191" t="s">
        <v>14</v>
      </c>
      <c r="CD136" s="191" t="s">
        <v>14</v>
      </c>
      <c r="CE136" s="191" t="s">
        <v>15</v>
      </c>
      <c r="CF136" s="191">
        <v>0</v>
      </c>
      <c r="CG136" s="192">
        <v>43509</v>
      </c>
      <c r="CH136" s="190" t="s">
        <v>9362</v>
      </c>
      <c r="CI136" s="191" t="e">
        <v>#N/A</v>
      </c>
      <c r="CJ136" s="191" t="e">
        <v>#N/A</v>
      </c>
      <c r="CK136" s="191" t="e">
        <v>#N/A</v>
      </c>
      <c r="CL136" s="191" t="e">
        <v>#N/A</v>
      </c>
      <c r="CM136" s="191" t="e">
        <v>#N/A</v>
      </c>
      <c r="CN136" s="191" t="e">
        <v>#N/A</v>
      </c>
      <c r="CO136" s="193" t="e">
        <v>#N/A</v>
      </c>
      <c r="CP136" s="191" t="s">
        <v>320</v>
      </c>
      <c r="CQ136" s="184" t="s">
        <v>14</v>
      </c>
      <c r="CR136" s="184">
        <v>0</v>
      </c>
      <c r="CS136" s="184" t="s">
        <v>30</v>
      </c>
      <c r="CT136" s="184">
        <v>2</v>
      </c>
      <c r="CU136" s="184" t="s">
        <v>15</v>
      </c>
      <c r="CV136" s="184">
        <v>0</v>
      </c>
      <c r="CW136" s="181">
        <v>43509</v>
      </c>
      <c r="CX136" s="191" t="s">
        <v>6837</v>
      </c>
      <c r="CY136" s="188">
        <v>91000</v>
      </c>
      <c r="CZ136" s="188" t="s">
        <v>6043</v>
      </c>
      <c r="DA136" s="188" t="s">
        <v>30</v>
      </c>
      <c r="DB136" s="188">
        <v>2</v>
      </c>
      <c r="DC136" s="188" t="s">
        <v>4236</v>
      </c>
      <c r="DD136" s="188" t="s">
        <v>6044</v>
      </c>
      <c r="DE136" s="194">
        <v>44720</v>
      </c>
      <c r="DF136" s="190" t="s">
        <v>4233</v>
      </c>
      <c r="DG136" s="180">
        <v>3709000</v>
      </c>
      <c r="DH136" s="184" t="s">
        <v>4230</v>
      </c>
      <c r="DI136" s="184" t="s">
        <v>19</v>
      </c>
      <c r="DJ136" s="184">
        <v>3</v>
      </c>
      <c r="DK136" s="184" t="s">
        <v>4232</v>
      </c>
      <c r="DL136" s="184" t="s">
        <v>4231</v>
      </c>
      <c r="DM136" s="181">
        <v>44683</v>
      </c>
      <c r="DN136" s="191" t="s">
        <v>4234</v>
      </c>
      <c r="DO136" s="188">
        <v>0</v>
      </c>
      <c r="DP136" s="191" t="s">
        <v>14</v>
      </c>
      <c r="DQ136" s="191" t="s">
        <v>30</v>
      </c>
      <c r="DR136" s="191">
        <v>2</v>
      </c>
      <c r="DS136" s="191" t="s">
        <v>14</v>
      </c>
      <c r="DT136" s="191" t="s">
        <v>14</v>
      </c>
      <c r="DU136" s="192">
        <v>44683</v>
      </c>
      <c r="DV136" s="190" t="s">
        <v>6052</v>
      </c>
      <c r="DW136" s="180">
        <v>91000</v>
      </c>
      <c r="DX136" s="184" t="s">
        <v>6043</v>
      </c>
      <c r="DY136" s="184" t="s">
        <v>30</v>
      </c>
      <c r="DZ136" s="184">
        <v>2</v>
      </c>
      <c r="EA136" s="184" t="s">
        <v>4236</v>
      </c>
      <c r="EB136" s="184" t="s">
        <v>6044</v>
      </c>
      <c r="EC136" s="181">
        <v>44720</v>
      </c>
      <c r="ED136" s="191" t="s">
        <v>4237</v>
      </c>
      <c r="EE136" s="188">
        <v>0</v>
      </c>
      <c r="EF136" s="191" t="s">
        <v>14</v>
      </c>
      <c r="EG136" s="191" t="s">
        <v>30</v>
      </c>
      <c r="EH136" s="191">
        <v>2</v>
      </c>
      <c r="EI136" s="191" t="s">
        <v>4236</v>
      </c>
      <c r="EJ136" s="191" t="s">
        <v>4235</v>
      </c>
      <c r="EK136" s="192">
        <v>44683</v>
      </c>
      <c r="EL136" s="190" t="s">
        <v>4238</v>
      </c>
      <c r="EM136" s="180">
        <v>0</v>
      </c>
      <c r="EN136" s="184" t="s">
        <v>14</v>
      </c>
      <c r="EO136" s="184" t="s">
        <v>30</v>
      </c>
      <c r="EP136" s="184">
        <v>2</v>
      </c>
      <c r="EQ136" s="184" t="s">
        <v>4236</v>
      </c>
      <c r="ER136" s="184" t="s">
        <v>4235</v>
      </c>
      <c r="ES136" s="181">
        <v>44683</v>
      </c>
      <c r="ET136" s="191" t="s">
        <v>6051</v>
      </c>
      <c r="EU136" s="191">
        <v>20</v>
      </c>
      <c r="EV136" s="191" t="s">
        <v>5840</v>
      </c>
      <c r="EW136" s="191" t="s">
        <v>30</v>
      </c>
      <c r="EX136" s="191">
        <v>2</v>
      </c>
      <c r="EY136" s="191" t="s">
        <v>6049</v>
      </c>
      <c r="EZ136" s="191" t="s">
        <v>1636</v>
      </c>
      <c r="FA136" s="192">
        <v>44720</v>
      </c>
      <c r="FB136" s="190" t="s">
        <v>319</v>
      </c>
      <c r="FC136" s="184">
        <v>2</v>
      </c>
      <c r="FD136" s="184" t="s">
        <v>316</v>
      </c>
      <c r="FE136" s="184" t="s">
        <v>30</v>
      </c>
      <c r="FF136" s="184">
        <v>2</v>
      </c>
      <c r="FG136" s="184" t="s">
        <v>318</v>
      </c>
      <c r="FH136" s="184" t="s">
        <v>317</v>
      </c>
      <c r="FI136" s="181">
        <v>43509</v>
      </c>
      <c r="FJ136" s="190" t="s">
        <v>322</v>
      </c>
      <c r="FK136" s="191" t="s">
        <v>14</v>
      </c>
      <c r="FL136" s="191">
        <v>0</v>
      </c>
      <c r="FM136" s="191" t="s">
        <v>30</v>
      </c>
      <c r="FN136" s="191">
        <v>2</v>
      </c>
      <c r="FO136" s="191" t="s">
        <v>15</v>
      </c>
      <c r="FP136" s="188">
        <v>0</v>
      </c>
      <c r="FQ136" s="189">
        <v>43509</v>
      </c>
      <c r="FR136" s="190" t="s">
        <v>323</v>
      </c>
      <c r="FS136" s="184" t="s">
        <v>14</v>
      </c>
      <c r="FT136" s="184">
        <v>0</v>
      </c>
      <c r="FU136" s="184" t="s">
        <v>30</v>
      </c>
      <c r="FV136" s="184">
        <v>2</v>
      </c>
      <c r="FW136" s="184" t="s">
        <v>15</v>
      </c>
      <c r="FX136" s="184">
        <v>0</v>
      </c>
      <c r="FY136" s="181">
        <v>43509</v>
      </c>
      <c r="FZ136" s="191" t="s">
        <v>5556</v>
      </c>
      <c r="GA136" s="191">
        <v>1</v>
      </c>
      <c r="GB136" s="191" t="s">
        <v>3966</v>
      </c>
      <c r="GC136" s="191" t="s">
        <v>30</v>
      </c>
      <c r="GD136" s="191">
        <v>2</v>
      </c>
      <c r="GE136" s="191" t="s">
        <v>14</v>
      </c>
      <c r="GF136" s="191" t="s">
        <v>14</v>
      </c>
      <c r="GG136" s="192">
        <v>44697</v>
      </c>
      <c r="GH136" s="190" t="s">
        <v>5562</v>
      </c>
      <c r="GI136" s="184">
        <v>1</v>
      </c>
      <c r="GJ136" s="184" t="s">
        <v>3966</v>
      </c>
      <c r="GK136" s="184" t="s">
        <v>30</v>
      </c>
      <c r="GL136" s="184">
        <v>2</v>
      </c>
      <c r="GM136" s="184" t="s">
        <v>14</v>
      </c>
      <c r="GN136" s="184" t="s">
        <v>14</v>
      </c>
      <c r="GO136" s="181">
        <v>44697</v>
      </c>
      <c r="GP136" s="191" t="s">
        <v>5557</v>
      </c>
      <c r="GQ136" s="191">
        <v>1</v>
      </c>
      <c r="GR136" s="191" t="s">
        <v>3966</v>
      </c>
      <c r="GS136" s="191" t="s">
        <v>30</v>
      </c>
      <c r="GT136" s="191">
        <v>2</v>
      </c>
      <c r="GU136" s="191" t="s">
        <v>14</v>
      </c>
      <c r="GV136" s="191" t="s">
        <v>14</v>
      </c>
      <c r="GW136" s="192">
        <v>44697</v>
      </c>
      <c r="GX136" s="190" t="s">
        <v>5563</v>
      </c>
      <c r="GY136" s="184">
        <v>0</v>
      </c>
      <c r="GZ136" s="184" t="s">
        <v>3966</v>
      </c>
      <c r="HA136" s="184" t="s">
        <v>30</v>
      </c>
      <c r="HB136" s="184">
        <v>2</v>
      </c>
      <c r="HC136" s="184" t="s">
        <v>14</v>
      </c>
      <c r="HD136" s="184" t="s">
        <v>14</v>
      </c>
      <c r="HE136" s="181">
        <v>44697</v>
      </c>
      <c r="HF136" s="191" t="s">
        <v>5555</v>
      </c>
      <c r="HG136" s="191">
        <v>0</v>
      </c>
      <c r="HH136" s="191" t="s">
        <v>3966</v>
      </c>
      <c r="HI136" s="191" t="s">
        <v>30</v>
      </c>
      <c r="HJ136" s="191">
        <v>2</v>
      </c>
      <c r="HK136" s="191" t="s">
        <v>14</v>
      </c>
      <c r="HL136" s="191" t="s">
        <v>14</v>
      </c>
      <c r="HM136" s="192">
        <v>44697</v>
      </c>
      <c r="HN136" s="190" t="s">
        <v>5561</v>
      </c>
      <c r="HO136" s="184">
        <v>2</v>
      </c>
      <c r="HP136" s="184" t="s">
        <v>3966</v>
      </c>
      <c r="HQ136" s="184" t="s">
        <v>30</v>
      </c>
      <c r="HR136" s="184">
        <v>2</v>
      </c>
      <c r="HS136" s="184" t="s">
        <v>14</v>
      </c>
      <c r="HT136" s="184" t="s">
        <v>14</v>
      </c>
      <c r="HU136" s="181">
        <v>44697</v>
      </c>
      <c r="HV136" s="191" t="s">
        <v>5558</v>
      </c>
      <c r="HW136" s="191">
        <v>1</v>
      </c>
      <c r="HX136" s="191" t="s">
        <v>3966</v>
      </c>
      <c r="HY136" s="191" t="s">
        <v>30</v>
      </c>
      <c r="HZ136" s="191">
        <v>2</v>
      </c>
      <c r="IA136" s="191" t="s">
        <v>14</v>
      </c>
      <c r="IB136" s="191" t="s">
        <v>14</v>
      </c>
      <c r="IC136" s="192">
        <v>44697</v>
      </c>
      <c r="ID136" s="190" t="s">
        <v>5560</v>
      </c>
      <c r="IE136" s="184">
        <v>3</v>
      </c>
      <c r="IF136" s="184" t="s">
        <v>3966</v>
      </c>
      <c r="IG136" s="184" t="s">
        <v>30</v>
      </c>
      <c r="IH136" s="184">
        <v>2</v>
      </c>
      <c r="II136" s="184" t="s">
        <v>14</v>
      </c>
      <c r="IJ136" s="184" t="s">
        <v>14</v>
      </c>
      <c r="IK136" s="181">
        <v>44697</v>
      </c>
      <c r="IL136" s="191" t="s">
        <v>5559</v>
      </c>
      <c r="IM136" s="191">
        <v>2</v>
      </c>
      <c r="IN136" s="191" t="s">
        <v>3966</v>
      </c>
      <c r="IO136" s="191" t="s">
        <v>30</v>
      </c>
      <c r="IP136" s="191">
        <v>2</v>
      </c>
      <c r="IQ136" s="191" t="s">
        <v>14</v>
      </c>
      <c r="IR136" s="191" t="s">
        <v>14</v>
      </c>
      <c r="IS136" s="192">
        <v>44697</v>
      </c>
    </row>
    <row r="137" spans="1:253" s="285" customFormat="1" ht="13" customHeight="1" x14ac:dyDescent="0.25">
      <c r="A137" s="285" t="s">
        <v>324</v>
      </c>
      <c r="B137" s="285" t="s">
        <v>8627</v>
      </c>
      <c r="C137" s="285" t="s">
        <v>325</v>
      </c>
      <c r="D137" s="285" t="s">
        <v>313</v>
      </c>
      <c r="E137" s="285" t="s">
        <v>8316</v>
      </c>
      <c r="F137" s="285" t="s">
        <v>4239</v>
      </c>
      <c r="G137" s="179">
        <v>63878000</v>
      </c>
      <c r="H137" s="180" t="s">
        <v>4227</v>
      </c>
      <c r="I137" s="180" t="s">
        <v>19</v>
      </c>
      <c r="J137" s="180">
        <v>3</v>
      </c>
      <c r="K137" s="180" t="s">
        <v>4228</v>
      </c>
      <c r="L137" s="180" t="s">
        <v>1100</v>
      </c>
      <c r="M137" s="181">
        <v>44683</v>
      </c>
      <c r="N137" s="190" t="s">
        <v>1104</v>
      </c>
      <c r="O137" s="182">
        <v>18330</v>
      </c>
      <c r="P137" s="182" t="s">
        <v>1099</v>
      </c>
      <c r="Q137" s="182" t="s">
        <v>30</v>
      </c>
      <c r="R137" s="182">
        <v>2</v>
      </c>
      <c r="S137" s="182" t="s">
        <v>1103</v>
      </c>
      <c r="T137" s="182" t="s">
        <v>1100</v>
      </c>
      <c r="U137" s="183">
        <v>43676</v>
      </c>
      <c r="V137" s="190" t="s">
        <v>1107</v>
      </c>
      <c r="W137" s="180">
        <v>3458000</v>
      </c>
      <c r="X137" s="180" t="s">
        <v>1099</v>
      </c>
      <c r="Y137" s="180" t="s">
        <v>30</v>
      </c>
      <c r="Z137" s="180">
        <v>2</v>
      </c>
      <c r="AA137" s="180" t="s">
        <v>1106</v>
      </c>
      <c r="AB137" s="180" t="s">
        <v>1100</v>
      </c>
      <c r="AC137" s="181">
        <v>43676</v>
      </c>
      <c r="AD137" s="190" t="s">
        <v>2441</v>
      </c>
      <c r="AE137" s="188" t="s">
        <v>14</v>
      </c>
      <c r="AF137" s="188" t="s">
        <v>14</v>
      </c>
      <c r="AG137" s="188" t="s">
        <v>14</v>
      </c>
      <c r="AH137" s="188" t="s">
        <v>14</v>
      </c>
      <c r="AI137" s="188" t="s">
        <v>2440</v>
      </c>
      <c r="AJ137" s="188" t="s">
        <v>14</v>
      </c>
      <c r="AK137" s="189">
        <v>44496</v>
      </c>
      <c r="AL137" s="190" t="s">
        <v>1105</v>
      </c>
      <c r="AM137" s="180" t="s">
        <v>14</v>
      </c>
      <c r="AN137" s="180" t="s">
        <v>14</v>
      </c>
      <c r="AO137" s="180" t="s">
        <v>14</v>
      </c>
      <c r="AP137" s="180" t="s">
        <v>14</v>
      </c>
      <c r="AQ137" s="180" t="s">
        <v>15</v>
      </c>
      <c r="AR137" s="180" t="s">
        <v>14</v>
      </c>
      <c r="AS137" s="181">
        <v>43676</v>
      </c>
      <c r="AT137" s="191" t="s">
        <v>1308</v>
      </c>
      <c r="AU137" s="188" t="s">
        <v>14</v>
      </c>
      <c r="AV137" s="188" t="s">
        <v>14</v>
      </c>
      <c r="AW137" s="188" t="s">
        <v>14</v>
      </c>
      <c r="AX137" s="188" t="s">
        <v>14</v>
      </c>
      <c r="AY137" s="188" t="s">
        <v>14</v>
      </c>
      <c r="AZ137" s="188" t="s">
        <v>14</v>
      </c>
      <c r="BA137" s="189">
        <v>43859</v>
      </c>
      <c r="BB137" s="190" t="s">
        <v>331</v>
      </c>
      <c r="BC137" s="180" t="s">
        <v>14</v>
      </c>
      <c r="BD137" s="180">
        <v>0</v>
      </c>
      <c r="BE137" s="180" t="s">
        <v>30</v>
      </c>
      <c r="BF137" s="180">
        <v>2</v>
      </c>
      <c r="BG137" s="180" t="s">
        <v>15</v>
      </c>
      <c r="BH137" s="180">
        <v>0</v>
      </c>
      <c r="BI137" s="181">
        <v>43509</v>
      </c>
      <c r="BJ137" s="191" t="s">
        <v>6054</v>
      </c>
      <c r="BK137" s="191">
        <v>20</v>
      </c>
      <c r="BL137" s="191" t="s">
        <v>5840</v>
      </c>
      <c r="BM137" s="191" t="s">
        <v>30</v>
      </c>
      <c r="BN137" s="191">
        <v>2</v>
      </c>
      <c r="BO137" s="191" t="s">
        <v>6053</v>
      </c>
      <c r="BP137" s="188" t="s">
        <v>1636</v>
      </c>
      <c r="BQ137" s="192">
        <v>44721</v>
      </c>
      <c r="BR137" s="190" t="s">
        <v>326</v>
      </c>
      <c r="BS137" s="184" t="s">
        <v>14</v>
      </c>
      <c r="BT137" s="184">
        <v>0</v>
      </c>
      <c r="BU137" s="184" t="s">
        <v>30</v>
      </c>
      <c r="BV137" s="184">
        <v>2</v>
      </c>
      <c r="BW137" s="184" t="s">
        <v>15</v>
      </c>
      <c r="BX137" s="184">
        <v>0</v>
      </c>
      <c r="BY137" s="181">
        <v>43509</v>
      </c>
      <c r="BZ137" s="191" t="s">
        <v>327</v>
      </c>
      <c r="CA137" s="191" t="s">
        <v>14</v>
      </c>
      <c r="CB137" s="191">
        <v>0</v>
      </c>
      <c r="CC137" s="191" t="s">
        <v>14</v>
      </c>
      <c r="CD137" s="191" t="s">
        <v>14</v>
      </c>
      <c r="CE137" s="191" t="s">
        <v>15</v>
      </c>
      <c r="CF137" s="191">
        <v>0</v>
      </c>
      <c r="CG137" s="192">
        <v>43509</v>
      </c>
      <c r="CH137" s="190" t="s">
        <v>9363</v>
      </c>
      <c r="CI137" s="191" t="e">
        <v>#N/A</v>
      </c>
      <c r="CJ137" s="191" t="e">
        <v>#N/A</v>
      </c>
      <c r="CK137" s="191" t="e">
        <v>#N/A</v>
      </c>
      <c r="CL137" s="191" t="e">
        <v>#N/A</v>
      </c>
      <c r="CM137" s="191" t="e">
        <v>#N/A</v>
      </c>
      <c r="CN137" s="191" t="e">
        <v>#N/A</v>
      </c>
      <c r="CO137" s="193" t="e">
        <v>#N/A</v>
      </c>
      <c r="CP137" s="191" t="s">
        <v>330</v>
      </c>
      <c r="CQ137" s="184" t="s">
        <v>14</v>
      </c>
      <c r="CR137" s="184">
        <v>0</v>
      </c>
      <c r="CS137" s="184" t="s">
        <v>30</v>
      </c>
      <c r="CT137" s="184">
        <v>2</v>
      </c>
      <c r="CU137" s="184" t="s">
        <v>15</v>
      </c>
      <c r="CV137" s="184">
        <v>0</v>
      </c>
      <c r="CW137" s="181">
        <v>43509</v>
      </c>
      <c r="CX137" s="191" t="s">
        <v>1109</v>
      </c>
      <c r="CY137" s="188" t="s">
        <v>14</v>
      </c>
      <c r="CZ137" s="188" t="s">
        <v>14</v>
      </c>
      <c r="DA137" s="188" t="s">
        <v>14</v>
      </c>
      <c r="DB137" s="188" t="s">
        <v>14</v>
      </c>
      <c r="DC137" s="188" t="s">
        <v>1433</v>
      </c>
      <c r="DD137" s="188" t="s">
        <v>14</v>
      </c>
      <c r="DE137" s="194">
        <v>43920</v>
      </c>
      <c r="DF137" s="190" t="s">
        <v>4242</v>
      </c>
      <c r="DG137" s="180">
        <v>3458000</v>
      </c>
      <c r="DH137" s="184" t="s">
        <v>4227</v>
      </c>
      <c r="DI137" s="184" t="s">
        <v>30</v>
      </c>
      <c r="DJ137" s="184">
        <v>2</v>
      </c>
      <c r="DK137" s="184" t="s">
        <v>4241</v>
      </c>
      <c r="DL137" s="184" t="s">
        <v>4240</v>
      </c>
      <c r="DM137" s="181">
        <v>44683</v>
      </c>
      <c r="DN137" s="191" t="s">
        <v>1437</v>
      </c>
      <c r="DO137" s="188" t="s">
        <v>14</v>
      </c>
      <c r="DP137" s="191" t="s">
        <v>14</v>
      </c>
      <c r="DQ137" s="191" t="s">
        <v>14</v>
      </c>
      <c r="DR137" s="191" t="s">
        <v>14</v>
      </c>
      <c r="DS137" s="191" t="s">
        <v>1433</v>
      </c>
      <c r="DT137" s="191" t="s">
        <v>14</v>
      </c>
      <c r="DU137" s="192">
        <v>43920</v>
      </c>
      <c r="DV137" s="190" t="s">
        <v>1435</v>
      </c>
      <c r="DW137" s="180" t="s">
        <v>14</v>
      </c>
      <c r="DX137" s="184" t="s">
        <v>14</v>
      </c>
      <c r="DY137" s="184" t="s">
        <v>14</v>
      </c>
      <c r="DZ137" s="184" t="s">
        <v>14</v>
      </c>
      <c r="EA137" s="184" t="s">
        <v>1433</v>
      </c>
      <c r="EB137" s="184" t="s">
        <v>14</v>
      </c>
      <c r="EC137" s="181">
        <v>43920</v>
      </c>
      <c r="ED137" s="191" t="s">
        <v>1436</v>
      </c>
      <c r="EE137" s="188" t="s">
        <v>14</v>
      </c>
      <c r="EF137" s="191" t="s">
        <v>14</v>
      </c>
      <c r="EG137" s="191" t="s">
        <v>14</v>
      </c>
      <c r="EH137" s="191" t="s">
        <v>14</v>
      </c>
      <c r="EI137" s="191" t="s">
        <v>1433</v>
      </c>
      <c r="EJ137" s="191" t="s">
        <v>14</v>
      </c>
      <c r="EK137" s="192">
        <v>43920</v>
      </c>
      <c r="EL137" s="190" t="s">
        <v>1434</v>
      </c>
      <c r="EM137" s="180" t="s">
        <v>14</v>
      </c>
      <c r="EN137" s="184" t="s">
        <v>14</v>
      </c>
      <c r="EO137" s="184" t="s">
        <v>14</v>
      </c>
      <c r="EP137" s="184" t="s">
        <v>14</v>
      </c>
      <c r="EQ137" s="184" t="s">
        <v>1433</v>
      </c>
      <c r="ER137" s="184" t="s">
        <v>14</v>
      </c>
      <c r="ES137" s="181">
        <v>43920</v>
      </c>
      <c r="ET137" s="191" t="s">
        <v>6055</v>
      </c>
      <c r="EU137" s="191">
        <v>20</v>
      </c>
      <c r="EV137" s="191" t="s">
        <v>5840</v>
      </c>
      <c r="EW137" s="191" t="s">
        <v>30</v>
      </c>
      <c r="EX137" s="191">
        <v>2</v>
      </c>
      <c r="EY137" s="191" t="s">
        <v>6053</v>
      </c>
      <c r="EZ137" s="191" t="s">
        <v>1636</v>
      </c>
      <c r="FA137" s="192">
        <v>44721</v>
      </c>
      <c r="FB137" s="190" t="s">
        <v>329</v>
      </c>
      <c r="FC137" s="184">
        <v>1</v>
      </c>
      <c r="FD137" s="184" t="s">
        <v>14</v>
      </c>
      <c r="FE137" s="184" t="s">
        <v>30</v>
      </c>
      <c r="FF137" s="184">
        <v>2</v>
      </c>
      <c r="FG137" s="184" t="s">
        <v>328</v>
      </c>
      <c r="FH137" s="184" t="s">
        <v>14</v>
      </c>
      <c r="FI137" s="181">
        <v>43509</v>
      </c>
      <c r="FJ137" s="190" t="s">
        <v>332</v>
      </c>
      <c r="FK137" s="191" t="s">
        <v>14</v>
      </c>
      <c r="FL137" s="191">
        <v>0</v>
      </c>
      <c r="FM137" s="191" t="s">
        <v>30</v>
      </c>
      <c r="FN137" s="191">
        <v>2</v>
      </c>
      <c r="FO137" s="191" t="s">
        <v>15</v>
      </c>
      <c r="FP137" s="188">
        <v>0</v>
      </c>
      <c r="FQ137" s="189">
        <v>43509</v>
      </c>
      <c r="FR137" s="190" t="s">
        <v>333</v>
      </c>
      <c r="FS137" s="184" t="s">
        <v>14</v>
      </c>
      <c r="FT137" s="184">
        <v>0</v>
      </c>
      <c r="FU137" s="184" t="s">
        <v>30</v>
      </c>
      <c r="FV137" s="184">
        <v>2</v>
      </c>
      <c r="FW137" s="184" t="s">
        <v>15</v>
      </c>
      <c r="FX137" s="184">
        <v>0</v>
      </c>
      <c r="FY137" s="181">
        <v>43509</v>
      </c>
      <c r="FZ137" s="191" t="s">
        <v>5565</v>
      </c>
      <c r="GA137" s="191">
        <v>1</v>
      </c>
      <c r="GB137" s="191" t="s">
        <v>3966</v>
      </c>
      <c r="GC137" s="191" t="s">
        <v>30</v>
      </c>
      <c r="GD137" s="191">
        <v>2</v>
      </c>
      <c r="GE137" s="191" t="s">
        <v>14</v>
      </c>
      <c r="GF137" s="191" t="s">
        <v>14</v>
      </c>
      <c r="GG137" s="192">
        <v>44697</v>
      </c>
      <c r="GH137" s="190" t="s">
        <v>5571</v>
      </c>
      <c r="GI137" s="184">
        <v>1</v>
      </c>
      <c r="GJ137" s="184" t="s">
        <v>3966</v>
      </c>
      <c r="GK137" s="184" t="s">
        <v>30</v>
      </c>
      <c r="GL137" s="184">
        <v>2</v>
      </c>
      <c r="GM137" s="184" t="s">
        <v>14</v>
      </c>
      <c r="GN137" s="184" t="s">
        <v>14</v>
      </c>
      <c r="GO137" s="181">
        <v>44697</v>
      </c>
      <c r="GP137" s="191" t="s">
        <v>5566</v>
      </c>
      <c r="GQ137" s="191">
        <v>0</v>
      </c>
      <c r="GR137" s="191" t="s">
        <v>3966</v>
      </c>
      <c r="GS137" s="191" t="s">
        <v>30</v>
      </c>
      <c r="GT137" s="191">
        <v>2</v>
      </c>
      <c r="GU137" s="191" t="s">
        <v>14</v>
      </c>
      <c r="GV137" s="191" t="s">
        <v>14</v>
      </c>
      <c r="GW137" s="192">
        <v>44697</v>
      </c>
      <c r="GX137" s="190" t="s">
        <v>5572</v>
      </c>
      <c r="GY137" s="184">
        <v>0</v>
      </c>
      <c r="GZ137" s="184" t="s">
        <v>3966</v>
      </c>
      <c r="HA137" s="184" t="s">
        <v>30</v>
      </c>
      <c r="HB137" s="184">
        <v>2</v>
      </c>
      <c r="HC137" s="184" t="s">
        <v>14</v>
      </c>
      <c r="HD137" s="184" t="s">
        <v>14</v>
      </c>
      <c r="HE137" s="181">
        <v>44697</v>
      </c>
      <c r="HF137" s="191" t="s">
        <v>5564</v>
      </c>
      <c r="HG137" s="191">
        <v>0</v>
      </c>
      <c r="HH137" s="191" t="s">
        <v>3966</v>
      </c>
      <c r="HI137" s="191" t="s">
        <v>30</v>
      </c>
      <c r="HJ137" s="191">
        <v>2</v>
      </c>
      <c r="HK137" s="191" t="s">
        <v>14</v>
      </c>
      <c r="HL137" s="191" t="s">
        <v>14</v>
      </c>
      <c r="HM137" s="192">
        <v>44697</v>
      </c>
      <c r="HN137" s="190" t="s">
        <v>5570</v>
      </c>
      <c r="HO137" s="184">
        <v>0</v>
      </c>
      <c r="HP137" s="184" t="s">
        <v>3966</v>
      </c>
      <c r="HQ137" s="184" t="s">
        <v>30</v>
      </c>
      <c r="HR137" s="184">
        <v>2</v>
      </c>
      <c r="HS137" s="184" t="s">
        <v>14</v>
      </c>
      <c r="HT137" s="184" t="s">
        <v>14</v>
      </c>
      <c r="HU137" s="181">
        <v>44697</v>
      </c>
      <c r="HV137" s="191" t="s">
        <v>5567</v>
      </c>
      <c r="HW137" s="191">
        <v>1</v>
      </c>
      <c r="HX137" s="191" t="s">
        <v>3966</v>
      </c>
      <c r="HY137" s="191" t="s">
        <v>30</v>
      </c>
      <c r="HZ137" s="191">
        <v>2</v>
      </c>
      <c r="IA137" s="191" t="s">
        <v>14</v>
      </c>
      <c r="IB137" s="191" t="s">
        <v>14</v>
      </c>
      <c r="IC137" s="192">
        <v>44697</v>
      </c>
      <c r="ID137" s="190" t="s">
        <v>5569</v>
      </c>
      <c r="IE137" s="184">
        <v>3</v>
      </c>
      <c r="IF137" s="184" t="s">
        <v>3966</v>
      </c>
      <c r="IG137" s="184" t="s">
        <v>30</v>
      </c>
      <c r="IH137" s="184">
        <v>2</v>
      </c>
      <c r="II137" s="184" t="s">
        <v>14</v>
      </c>
      <c r="IJ137" s="184" t="s">
        <v>14</v>
      </c>
      <c r="IK137" s="181">
        <v>44697</v>
      </c>
      <c r="IL137" s="191" t="s">
        <v>5568</v>
      </c>
      <c r="IM137" s="191">
        <v>1</v>
      </c>
      <c r="IN137" s="191" t="s">
        <v>3966</v>
      </c>
      <c r="IO137" s="191" t="s">
        <v>30</v>
      </c>
      <c r="IP137" s="191">
        <v>2</v>
      </c>
      <c r="IQ137" s="191" t="s">
        <v>14</v>
      </c>
      <c r="IR137" s="191" t="s">
        <v>14</v>
      </c>
      <c r="IS137" s="192">
        <v>44697</v>
      </c>
    </row>
    <row r="138" spans="1:253" s="285" customFormat="1" ht="13" customHeight="1" x14ac:dyDescent="0.25">
      <c r="A138" s="285" t="s">
        <v>334</v>
      </c>
      <c r="B138" s="285" t="s">
        <v>8646</v>
      </c>
      <c r="C138" s="285" t="s">
        <v>335</v>
      </c>
      <c r="D138" s="285" t="s">
        <v>313</v>
      </c>
      <c r="E138" s="285" t="s">
        <v>8316</v>
      </c>
      <c r="F138" s="285" t="s">
        <v>4243</v>
      </c>
      <c r="G138" s="179">
        <v>63878000</v>
      </c>
      <c r="H138" s="180" t="s">
        <v>4227</v>
      </c>
      <c r="I138" s="180" t="s">
        <v>19</v>
      </c>
      <c r="J138" s="180">
        <v>3</v>
      </c>
      <c r="K138" s="180" t="s">
        <v>4228</v>
      </c>
      <c r="L138" s="180" t="s">
        <v>1100</v>
      </c>
      <c r="M138" s="181">
        <v>44683</v>
      </c>
      <c r="N138" s="195" t="s">
        <v>4246</v>
      </c>
      <c r="O138" s="182">
        <v>12012</v>
      </c>
      <c r="P138" s="182" t="s">
        <v>4227</v>
      </c>
      <c r="Q138" s="182" t="s">
        <v>30</v>
      </c>
      <c r="R138" s="182">
        <v>2</v>
      </c>
      <c r="S138" s="182" t="s">
        <v>4245</v>
      </c>
      <c r="T138" s="182" t="s">
        <v>4244</v>
      </c>
      <c r="U138" s="183">
        <v>44683</v>
      </c>
      <c r="V138" s="195" t="s">
        <v>6058</v>
      </c>
      <c r="W138" s="180">
        <v>343000</v>
      </c>
      <c r="X138" s="180" t="s">
        <v>6056</v>
      </c>
      <c r="Y138" s="180" t="s">
        <v>30</v>
      </c>
      <c r="Z138" s="180">
        <v>2</v>
      </c>
      <c r="AA138" s="180" t="s">
        <v>6057</v>
      </c>
      <c r="AB138" s="180" t="s">
        <v>4231</v>
      </c>
      <c r="AC138" s="181">
        <v>44721</v>
      </c>
      <c r="AD138" s="195" t="s">
        <v>6060</v>
      </c>
      <c r="AE138" s="188">
        <v>91000</v>
      </c>
      <c r="AF138" s="188" t="s">
        <v>6043</v>
      </c>
      <c r="AG138" s="188" t="s">
        <v>30</v>
      </c>
      <c r="AH138" s="188">
        <v>2</v>
      </c>
      <c r="AI138" s="188" t="s">
        <v>6059</v>
      </c>
      <c r="AJ138" s="188" t="s">
        <v>6044</v>
      </c>
      <c r="AK138" s="189">
        <v>44721</v>
      </c>
      <c r="AL138" s="195" t="s">
        <v>6062</v>
      </c>
      <c r="AM138" s="180">
        <v>91000</v>
      </c>
      <c r="AN138" s="180" t="s">
        <v>6043</v>
      </c>
      <c r="AO138" s="180" t="s">
        <v>30</v>
      </c>
      <c r="AP138" s="180">
        <v>2</v>
      </c>
      <c r="AQ138" s="180" t="s">
        <v>6061</v>
      </c>
      <c r="AR138" s="180" t="s">
        <v>6044</v>
      </c>
      <c r="AS138" s="181">
        <v>44721</v>
      </c>
      <c r="AT138" s="196" t="s">
        <v>1111</v>
      </c>
      <c r="AU138" s="188">
        <v>0</v>
      </c>
      <c r="AV138" s="188" t="s">
        <v>14</v>
      </c>
      <c r="AW138" s="188" t="s">
        <v>14</v>
      </c>
      <c r="AX138" s="188" t="s">
        <v>14</v>
      </c>
      <c r="AY138" s="188" t="s">
        <v>1110</v>
      </c>
      <c r="AZ138" s="188" t="s">
        <v>14</v>
      </c>
      <c r="BA138" s="189">
        <v>43676</v>
      </c>
      <c r="BB138" s="195" t="s">
        <v>341</v>
      </c>
      <c r="BC138" s="180" t="s">
        <v>14</v>
      </c>
      <c r="BD138" s="180">
        <v>0</v>
      </c>
      <c r="BE138" s="180" t="s">
        <v>30</v>
      </c>
      <c r="BF138" s="180">
        <v>2</v>
      </c>
      <c r="BG138" s="180" t="s">
        <v>15</v>
      </c>
      <c r="BH138" s="180">
        <v>0</v>
      </c>
      <c r="BI138" s="181">
        <v>43509</v>
      </c>
      <c r="BJ138" s="196" t="s">
        <v>1836</v>
      </c>
      <c r="BK138" s="196" t="s">
        <v>14</v>
      </c>
      <c r="BL138" s="196" t="s">
        <v>1813</v>
      </c>
      <c r="BM138" s="196" t="s">
        <v>14</v>
      </c>
      <c r="BN138" s="196" t="s">
        <v>14</v>
      </c>
      <c r="BO138" s="196" t="s">
        <v>14</v>
      </c>
      <c r="BP138" s="188" t="s">
        <v>14</v>
      </c>
      <c r="BQ138" s="197">
        <v>44224</v>
      </c>
      <c r="BR138" s="195" t="s">
        <v>336</v>
      </c>
      <c r="BS138" s="198" t="s">
        <v>14</v>
      </c>
      <c r="BT138" s="198">
        <v>0</v>
      </c>
      <c r="BU138" s="198" t="s">
        <v>30</v>
      </c>
      <c r="BV138" s="198">
        <v>2</v>
      </c>
      <c r="BW138" s="198" t="s">
        <v>15</v>
      </c>
      <c r="BX138" s="198">
        <v>0</v>
      </c>
      <c r="BY138" s="181">
        <v>43509</v>
      </c>
      <c r="BZ138" s="196" t="s">
        <v>337</v>
      </c>
      <c r="CA138" s="196" t="s">
        <v>14</v>
      </c>
      <c r="CB138" s="196">
        <v>0</v>
      </c>
      <c r="CC138" s="196" t="s">
        <v>14</v>
      </c>
      <c r="CD138" s="196" t="s">
        <v>14</v>
      </c>
      <c r="CE138" s="196" t="s">
        <v>15</v>
      </c>
      <c r="CF138" s="196">
        <v>0</v>
      </c>
      <c r="CG138" s="197">
        <v>43509</v>
      </c>
      <c r="CH138" s="195" t="s">
        <v>9364</v>
      </c>
      <c r="CI138" s="196" t="e">
        <v>#N/A</v>
      </c>
      <c r="CJ138" s="196" t="e">
        <v>#N/A</v>
      </c>
      <c r="CK138" s="196" t="e">
        <v>#N/A</v>
      </c>
      <c r="CL138" s="196" t="e">
        <v>#N/A</v>
      </c>
      <c r="CM138" s="196" t="e">
        <v>#N/A</v>
      </c>
      <c r="CN138" s="196" t="e">
        <v>#N/A</v>
      </c>
      <c r="CO138" s="199" t="e">
        <v>#N/A</v>
      </c>
      <c r="CP138" s="196" t="s">
        <v>340</v>
      </c>
      <c r="CQ138" s="198" t="s">
        <v>14</v>
      </c>
      <c r="CR138" s="198">
        <v>0</v>
      </c>
      <c r="CS138" s="198" t="s">
        <v>30</v>
      </c>
      <c r="CT138" s="198">
        <v>2</v>
      </c>
      <c r="CU138" s="198" t="s">
        <v>15</v>
      </c>
      <c r="CV138" s="198">
        <v>0</v>
      </c>
      <c r="CW138" s="181">
        <v>43509</v>
      </c>
      <c r="CX138" s="196" t="s">
        <v>6064</v>
      </c>
      <c r="CY138" s="188">
        <v>91000</v>
      </c>
      <c r="CZ138" s="188" t="s">
        <v>6838</v>
      </c>
      <c r="DA138" s="188" t="s">
        <v>30</v>
      </c>
      <c r="DB138" s="188">
        <v>2</v>
      </c>
      <c r="DC138" s="188" t="s">
        <v>4248</v>
      </c>
      <c r="DD138" s="188" t="s">
        <v>6044</v>
      </c>
      <c r="DE138" s="194">
        <v>44739</v>
      </c>
      <c r="DF138" s="195" t="s">
        <v>4247</v>
      </c>
      <c r="DG138" s="180">
        <v>252000</v>
      </c>
      <c r="DH138" s="198" t="s">
        <v>4230</v>
      </c>
      <c r="DI138" s="198" t="s">
        <v>30</v>
      </c>
      <c r="DJ138" s="198">
        <v>2</v>
      </c>
      <c r="DK138" s="198" t="s">
        <v>4232</v>
      </c>
      <c r="DL138" s="198" t="s">
        <v>4231</v>
      </c>
      <c r="DM138" s="181">
        <v>44683</v>
      </c>
      <c r="DN138" s="196" t="s">
        <v>4249</v>
      </c>
      <c r="DO138" s="188">
        <v>0</v>
      </c>
      <c r="DP138" s="196" t="s">
        <v>14</v>
      </c>
      <c r="DQ138" s="196" t="s">
        <v>30</v>
      </c>
      <c r="DR138" s="196">
        <v>2</v>
      </c>
      <c r="DS138" s="196" t="s">
        <v>4248</v>
      </c>
      <c r="DT138" s="196">
        <v>0</v>
      </c>
      <c r="DU138" s="197">
        <v>44683</v>
      </c>
      <c r="DV138" s="195" t="s">
        <v>6839</v>
      </c>
      <c r="DW138" s="180">
        <v>91000</v>
      </c>
      <c r="DX138" s="198" t="s">
        <v>6838</v>
      </c>
      <c r="DY138" s="198" t="s">
        <v>30</v>
      </c>
      <c r="DZ138" s="198">
        <v>2</v>
      </c>
      <c r="EA138" s="198" t="s">
        <v>4248</v>
      </c>
      <c r="EB138" s="198" t="s">
        <v>6044</v>
      </c>
      <c r="EC138" s="181">
        <v>44739</v>
      </c>
      <c r="ED138" s="196" t="s">
        <v>4250</v>
      </c>
      <c r="EE138" s="188">
        <v>0</v>
      </c>
      <c r="EF138" s="196" t="s">
        <v>14</v>
      </c>
      <c r="EG138" s="196" t="s">
        <v>30</v>
      </c>
      <c r="EH138" s="196">
        <v>2</v>
      </c>
      <c r="EI138" s="196" t="s">
        <v>4248</v>
      </c>
      <c r="EJ138" s="196">
        <v>0</v>
      </c>
      <c r="EK138" s="197">
        <v>44683</v>
      </c>
      <c r="EL138" s="195" t="s">
        <v>4251</v>
      </c>
      <c r="EM138" s="180">
        <v>0</v>
      </c>
      <c r="EN138" s="198" t="s">
        <v>14</v>
      </c>
      <c r="EO138" s="198" t="s">
        <v>30</v>
      </c>
      <c r="EP138" s="198">
        <v>2</v>
      </c>
      <c r="EQ138" s="198" t="s">
        <v>4248</v>
      </c>
      <c r="ER138" s="198">
        <v>0</v>
      </c>
      <c r="ES138" s="181">
        <v>44683</v>
      </c>
      <c r="ET138" s="196" t="s">
        <v>6063</v>
      </c>
      <c r="EU138" s="196">
        <v>20</v>
      </c>
      <c r="EV138" s="196" t="s">
        <v>5840</v>
      </c>
      <c r="EW138" s="196" t="s">
        <v>30</v>
      </c>
      <c r="EX138" s="196">
        <v>2</v>
      </c>
      <c r="EY138" s="196" t="s">
        <v>6053</v>
      </c>
      <c r="EZ138" s="196" t="s">
        <v>1636</v>
      </c>
      <c r="FA138" s="197">
        <v>44721</v>
      </c>
      <c r="FB138" s="195" t="s">
        <v>339</v>
      </c>
      <c r="FC138" s="198">
        <v>1</v>
      </c>
      <c r="FD138" s="198" t="s">
        <v>316</v>
      </c>
      <c r="FE138" s="198" t="s">
        <v>30</v>
      </c>
      <c r="FF138" s="198">
        <v>2</v>
      </c>
      <c r="FG138" s="198" t="s">
        <v>338</v>
      </c>
      <c r="FH138" s="198" t="s">
        <v>317</v>
      </c>
      <c r="FI138" s="181">
        <v>43509</v>
      </c>
      <c r="FJ138" s="195" t="s">
        <v>342</v>
      </c>
      <c r="FK138" s="196" t="s">
        <v>14</v>
      </c>
      <c r="FL138" s="196">
        <v>0</v>
      </c>
      <c r="FM138" s="196" t="s">
        <v>30</v>
      </c>
      <c r="FN138" s="196">
        <v>2</v>
      </c>
      <c r="FO138" s="196" t="s">
        <v>15</v>
      </c>
      <c r="FP138" s="188">
        <v>0</v>
      </c>
      <c r="FQ138" s="189">
        <v>43509</v>
      </c>
      <c r="FR138" s="195" t="s">
        <v>343</v>
      </c>
      <c r="FS138" s="198" t="s">
        <v>14</v>
      </c>
      <c r="FT138" s="198">
        <v>0</v>
      </c>
      <c r="FU138" s="198" t="s">
        <v>30</v>
      </c>
      <c r="FV138" s="198">
        <v>2</v>
      </c>
      <c r="FW138" s="198" t="s">
        <v>15</v>
      </c>
      <c r="FX138" s="198">
        <v>0</v>
      </c>
      <c r="FY138" s="181">
        <v>43509</v>
      </c>
      <c r="FZ138" s="196" t="s">
        <v>5574</v>
      </c>
      <c r="GA138" s="196">
        <v>1</v>
      </c>
      <c r="GB138" s="196" t="s">
        <v>3966</v>
      </c>
      <c r="GC138" s="196" t="s">
        <v>30</v>
      </c>
      <c r="GD138" s="196">
        <v>2</v>
      </c>
      <c r="GE138" s="196" t="s">
        <v>14</v>
      </c>
      <c r="GF138" s="196" t="s">
        <v>14</v>
      </c>
      <c r="GG138" s="197">
        <v>44697</v>
      </c>
      <c r="GH138" s="195" t="s">
        <v>5580</v>
      </c>
      <c r="GI138" s="198">
        <v>0</v>
      </c>
      <c r="GJ138" s="198" t="s">
        <v>3966</v>
      </c>
      <c r="GK138" s="198" t="s">
        <v>30</v>
      </c>
      <c r="GL138" s="198">
        <v>2</v>
      </c>
      <c r="GM138" s="198" t="s">
        <v>14</v>
      </c>
      <c r="GN138" s="198" t="s">
        <v>14</v>
      </c>
      <c r="GO138" s="181">
        <v>44697</v>
      </c>
      <c r="GP138" s="196" t="s">
        <v>5575</v>
      </c>
      <c r="GQ138" s="196">
        <v>1</v>
      </c>
      <c r="GR138" s="196" t="s">
        <v>3966</v>
      </c>
      <c r="GS138" s="196" t="s">
        <v>30</v>
      </c>
      <c r="GT138" s="196">
        <v>2</v>
      </c>
      <c r="GU138" s="196" t="s">
        <v>14</v>
      </c>
      <c r="GV138" s="196" t="s">
        <v>14</v>
      </c>
      <c r="GW138" s="197">
        <v>44697</v>
      </c>
      <c r="GX138" s="195" t="s">
        <v>5581</v>
      </c>
      <c r="GY138" s="198">
        <v>0</v>
      </c>
      <c r="GZ138" s="198" t="s">
        <v>3966</v>
      </c>
      <c r="HA138" s="198" t="s">
        <v>30</v>
      </c>
      <c r="HB138" s="198">
        <v>2</v>
      </c>
      <c r="HC138" s="198" t="s">
        <v>14</v>
      </c>
      <c r="HD138" s="198" t="s">
        <v>14</v>
      </c>
      <c r="HE138" s="181">
        <v>44697</v>
      </c>
      <c r="HF138" s="196" t="s">
        <v>5573</v>
      </c>
      <c r="HG138" s="196">
        <v>0</v>
      </c>
      <c r="HH138" s="196" t="s">
        <v>3966</v>
      </c>
      <c r="HI138" s="196" t="s">
        <v>30</v>
      </c>
      <c r="HJ138" s="196">
        <v>2</v>
      </c>
      <c r="HK138" s="196" t="s">
        <v>14</v>
      </c>
      <c r="HL138" s="196" t="s">
        <v>14</v>
      </c>
      <c r="HM138" s="197">
        <v>44697</v>
      </c>
      <c r="HN138" s="195" t="s">
        <v>5579</v>
      </c>
      <c r="HO138" s="198">
        <v>2</v>
      </c>
      <c r="HP138" s="198" t="s">
        <v>3966</v>
      </c>
      <c r="HQ138" s="198" t="s">
        <v>30</v>
      </c>
      <c r="HR138" s="198">
        <v>2</v>
      </c>
      <c r="HS138" s="198" t="s">
        <v>14</v>
      </c>
      <c r="HT138" s="198" t="s">
        <v>14</v>
      </c>
      <c r="HU138" s="181">
        <v>44697</v>
      </c>
      <c r="HV138" s="196" t="s">
        <v>5576</v>
      </c>
      <c r="HW138" s="196">
        <v>0</v>
      </c>
      <c r="HX138" s="196" t="s">
        <v>3966</v>
      </c>
      <c r="HY138" s="196" t="s">
        <v>30</v>
      </c>
      <c r="HZ138" s="196">
        <v>2</v>
      </c>
      <c r="IA138" s="196" t="s">
        <v>14</v>
      </c>
      <c r="IB138" s="196" t="s">
        <v>14</v>
      </c>
      <c r="IC138" s="197">
        <v>44697</v>
      </c>
      <c r="ID138" s="195" t="s">
        <v>5578</v>
      </c>
      <c r="IE138" s="198">
        <v>3</v>
      </c>
      <c r="IF138" s="198" t="s">
        <v>3966</v>
      </c>
      <c r="IG138" s="198" t="s">
        <v>30</v>
      </c>
      <c r="IH138" s="198">
        <v>2</v>
      </c>
      <c r="II138" s="198" t="s">
        <v>14</v>
      </c>
      <c r="IJ138" s="198" t="s">
        <v>14</v>
      </c>
      <c r="IK138" s="181">
        <v>44697</v>
      </c>
      <c r="IL138" s="196" t="s">
        <v>5577</v>
      </c>
      <c r="IM138" s="196">
        <v>1</v>
      </c>
      <c r="IN138" s="196" t="s">
        <v>3966</v>
      </c>
      <c r="IO138" s="196" t="s">
        <v>30</v>
      </c>
      <c r="IP138" s="196">
        <v>2</v>
      </c>
      <c r="IQ138" s="196" t="s">
        <v>14</v>
      </c>
      <c r="IR138" s="196" t="s">
        <v>14</v>
      </c>
      <c r="IS138" s="197">
        <v>44697</v>
      </c>
    </row>
    <row r="139" spans="1:253" s="285" customFormat="1" ht="13" customHeight="1" x14ac:dyDescent="0.25">
      <c r="A139" s="285" t="s">
        <v>2684</v>
      </c>
      <c r="B139" s="285" t="s">
        <v>9024</v>
      </c>
      <c r="C139" s="285" t="s">
        <v>2685</v>
      </c>
      <c r="D139" s="285" t="s">
        <v>2686</v>
      </c>
      <c r="E139" s="285" t="s">
        <v>8323</v>
      </c>
      <c r="F139" s="285" t="s">
        <v>2689</v>
      </c>
      <c r="G139" s="179">
        <v>105000</v>
      </c>
      <c r="H139" s="180" t="s">
        <v>2359</v>
      </c>
      <c r="I139" s="180" t="s">
        <v>61</v>
      </c>
      <c r="J139" s="180">
        <v>1</v>
      </c>
      <c r="K139" s="180" t="s">
        <v>2688</v>
      </c>
      <c r="L139" s="180" t="s">
        <v>2687</v>
      </c>
      <c r="M139" s="181">
        <v>44580</v>
      </c>
      <c r="N139" s="190" t="s">
        <v>2692</v>
      </c>
      <c r="O139" s="182">
        <v>720</v>
      </c>
      <c r="P139" s="182" t="s">
        <v>2359</v>
      </c>
      <c r="Q139" s="182" t="s">
        <v>61</v>
      </c>
      <c r="R139" s="182">
        <v>1</v>
      </c>
      <c r="S139" s="182" t="s">
        <v>2691</v>
      </c>
      <c r="T139" s="182" t="s">
        <v>2690</v>
      </c>
      <c r="U139" s="183">
        <v>44580</v>
      </c>
      <c r="V139" s="190" t="s">
        <v>2694</v>
      </c>
      <c r="W139" s="180">
        <v>105000</v>
      </c>
      <c r="X139" s="180" t="s">
        <v>2359</v>
      </c>
      <c r="Y139" s="180" t="s">
        <v>61</v>
      </c>
      <c r="Z139" s="180">
        <v>1</v>
      </c>
      <c r="AA139" s="180" t="s">
        <v>2693</v>
      </c>
      <c r="AB139" s="180" t="s">
        <v>2687</v>
      </c>
      <c r="AC139" s="181">
        <v>44580</v>
      </c>
      <c r="AD139" s="190" t="s">
        <v>3374</v>
      </c>
      <c r="AE139" s="188">
        <v>85000</v>
      </c>
      <c r="AF139" s="188" t="s">
        <v>3371</v>
      </c>
      <c r="AG139" s="188" t="s">
        <v>61</v>
      </c>
      <c r="AH139" s="188">
        <v>1</v>
      </c>
      <c r="AI139" s="188" t="s">
        <v>3373</v>
      </c>
      <c r="AJ139" s="188" t="s">
        <v>3372</v>
      </c>
      <c r="AK139" s="189">
        <v>44648</v>
      </c>
      <c r="AL139" s="190" t="s">
        <v>3378</v>
      </c>
      <c r="AM139" s="180">
        <v>2000</v>
      </c>
      <c r="AN139" s="180" t="s">
        <v>3375</v>
      </c>
      <c r="AO139" s="180" t="s">
        <v>61</v>
      </c>
      <c r="AP139" s="180">
        <v>1</v>
      </c>
      <c r="AQ139" s="180" t="s">
        <v>3377</v>
      </c>
      <c r="AR139" s="180" t="s">
        <v>3376</v>
      </c>
      <c r="AS139" s="181">
        <v>44648</v>
      </c>
      <c r="AT139" s="191" t="s">
        <v>2696</v>
      </c>
      <c r="AU139" s="188" t="s">
        <v>14</v>
      </c>
      <c r="AV139" s="188" t="s">
        <v>14</v>
      </c>
      <c r="AW139" s="188" t="s">
        <v>14</v>
      </c>
      <c r="AX139" s="188" t="s">
        <v>14</v>
      </c>
      <c r="AY139" s="188" t="s">
        <v>14</v>
      </c>
      <c r="AZ139" s="188" t="s">
        <v>14</v>
      </c>
      <c r="BA139" s="189">
        <v>44580</v>
      </c>
      <c r="BB139" s="190" t="s">
        <v>2695</v>
      </c>
      <c r="BC139" s="180" t="s">
        <v>14</v>
      </c>
      <c r="BD139" s="180" t="s">
        <v>14</v>
      </c>
      <c r="BE139" s="180" t="s">
        <v>14</v>
      </c>
      <c r="BF139" s="180" t="s">
        <v>14</v>
      </c>
      <c r="BG139" s="180" t="s">
        <v>14</v>
      </c>
      <c r="BH139" s="180" t="s">
        <v>14</v>
      </c>
      <c r="BI139" s="181">
        <v>44580</v>
      </c>
      <c r="BJ139" s="191" t="s">
        <v>2700</v>
      </c>
      <c r="BK139" s="191">
        <v>3</v>
      </c>
      <c r="BL139" s="191" t="s">
        <v>2697</v>
      </c>
      <c r="BM139" s="191" t="s">
        <v>19</v>
      </c>
      <c r="BN139" s="191">
        <v>3</v>
      </c>
      <c r="BO139" s="191" t="s">
        <v>2699</v>
      </c>
      <c r="BP139" s="188" t="s">
        <v>2698</v>
      </c>
      <c r="BQ139" s="192">
        <v>44580</v>
      </c>
      <c r="BR139" s="190" t="s">
        <v>3043</v>
      </c>
      <c r="BS139" s="184">
        <v>2935</v>
      </c>
      <c r="BT139" s="184" t="s">
        <v>3040</v>
      </c>
      <c r="BU139" s="184" t="s">
        <v>61</v>
      </c>
      <c r="BV139" s="184">
        <v>1</v>
      </c>
      <c r="BW139" s="184" t="s">
        <v>3042</v>
      </c>
      <c r="BX139" s="184" t="s">
        <v>3041</v>
      </c>
      <c r="BY139" s="181">
        <v>44615</v>
      </c>
      <c r="BZ139" s="191" t="s">
        <v>2702</v>
      </c>
      <c r="CA139" s="191">
        <v>50</v>
      </c>
      <c r="CB139" s="191" t="s">
        <v>2697</v>
      </c>
      <c r="CC139" s="191" t="s">
        <v>19</v>
      </c>
      <c r="CD139" s="191">
        <v>3</v>
      </c>
      <c r="CE139" s="191" t="s">
        <v>2701</v>
      </c>
      <c r="CF139" s="191" t="s">
        <v>2698</v>
      </c>
      <c r="CG139" s="192">
        <v>44580</v>
      </c>
      <c r="CH139" s="190" t="s">
        <v>9365</v>
      </c>
      <c r="CI139" s="191" t="e">
        <v>#N/A</v>
      </c>
      <c r="CJ139" s="191" t="e">
        <v>#N/A</v>
      </c>
      <c r="CK139" s="191" t="e">
        <v>#N/A</v>
      </c>
      <c r="CL139" s="191" t="e">
        <v>#N/A</v>
      </c>
      <c r="CM139" s="191" t="e">
        <v>#N/A</v>
      </c>
      <c r="CN139" s="191" t="e">
        <v>#N/A</v>
      </c>
      <c r="CO139" s="193" t="e">
        <v>#N/A</v>
      </c>
      <c r="CP139" s="191" t="s">
        <v>2703</v>
      </c>
      <c r="CQ139" s="184" t="s">
        <v>14</v>
      </c>
      <c r="CR139" s="184" t="s">
        <v>14</v>
      </c>
      <c r="CS139" s="184" t="s">
        <v>14</v>
      </c>
      <c r="CT139" s="184" t="s">
        <v>14</v>
      </c>
      <c r="CU139" s="184" t="s">
        <v>14</v>
      </c>
      <c r="CV139" s="184" t="s">
        <v>14</v>
      </c>
      <c r="CW139" s="181">
        <v>44580</v>
      </c>
      <c r="CX139" s="191" t="s">
        <v>3381</v>
      </c>
      <c r="CY139" s="188">
        <v>2000</v>
      </c>
      <c r="CZ139" s="188" t="s">
        <v>3379</v>
      </c>
      <c r="DA139" s="188" t="s">
        <v>61</v>
      </c>
      <c r="DB139" s="188">
        <v>1</v>
      </c>
      <c r="DC139" s="188" t="s">
        <v>3384</v>
      </c>
      <c r="DD139" s="188" t="s">
        <v>3380</v>
      </c>
      <c r="DE139" s="194">
        <v>44648</v>
      </c>
      <c r="DF139" s="190" t="s">
        <v>3382</v>
      </c>
      <c r="DG139" s="180">
        <v>20000</v>
      </c>
      <c r="DH139" s="184" t="s">
        <v>3379</v>
      </c>
      <c r="DI139" s="184" t="s">
        <v>61</v>
      </c>
      <c r="DJ139" s="184">
        <v>1</v>
      </c>
      <c r="DK139" s="184" t="s">
        <v>3260</v>
      </c>
      <c r="DL139" s="184" t="s">
        <v>3380</v>
      </c>
      <c r="DM139" s="181">
        <v>44648</v>
      </c>
      <c r="DN139" s="191" t="s">
        <v>3383</v>
      </c>
      <c r="DO139" s="188">
        <v>82000</v>
      </c>
      <c r="DP139" s="191" t="s">
        <v>3379</v>
      </c>
      <c r="DQ139" s="191" t="s">
        <v>61</v>
      </c>
      <c r="DR139" s="191">
        <v>1</v>
      </c>
      <c r="DS139" s="191" t="s">
        <v>3262</v>
      </c>
      <c r="DT139" s="191" t="s">
        <v>3380</v>
      </c>
      <c r="DU139" s="192">
        <v>44648</v>
      </c>
      <c r="DV139" s="190" t="s">
        <v>3385</v>
      </c>
      <c r="DW139" s="180">
        <v>2000</v>
      </c>
      <c r="DX139" s="184" t="s">
        <v>3379</v>
      </c>
      <c r="DY139" s="184" t="s">
        <v>61</v>
      </c>
      <c r="DZ139" s="184">
        <v>1</v>
      </c>
      <c r="EA139" s="184" t="s">
        <v>3384</v>
      </c>
      <c r="EB139" s="184" t="s">
        <v>3380</v>
      </c>
      <c r="EC139" s="181">
        <v>44648</v>
      </c>
      <c r="ED139" s="191" t="s">
        <v>3386</v>
      </c>
      <c r="EE139" s="188">
        <v>0</v>
      </c>
      <c r="EF139" s="191" t="s">
        <v>3379</v>
      </c>
      <c r="EG139" s="191" t="s">
        <v>61</v>
      </c>
      <c r="EH139" s="191">
        <v>1</v>
      </c>
      <c r="EI139" s="191" t="s">
        <v>3292</v>
      </c>
      <c r="EJ139" s="191" t="s">
        <v>3380</v>
      </c>
      <c r="EK139" s="192">
        <v>44648</v>
      </c>
      <c r="EL139" s="190" t="s">
        <v>3387</v>
      </c>
      <c r="EM139" s="180">
        <v>0</v>
      </c>
      <c r="EN139" s="184" t="s">
        <v>3379</v>
      </c>
      <c r="EO139" s="184" t="s">
        <v>61</v>
      </c>
      <c r="EP139" s="184">
        <v>1</v>
      </c>
      <c r="EQ139" s="184" t="s">
        <v>3292</v>
      </c>
      <c r="ER139" s="184" t="s">
        <v>3380</v>
      </c>
      <c r="ES139" s="181">
        <v>44648</v>
      </c>
      <c r="ET139" s="191" t="s">
        <v>4222</v>
      </c>
      <c r="EU139" s="191">
        <v>4</v>
      </c>
      <c r="EV139" s="191" t="s">
        <v>4219</v>
      </c>
      <c r="EW139" s="191" t="s">
        <v>19</v>
      </c>
      <c r="EX139" s="191">
        <v>3</v>
      </c>
      <c r="EY139" s="191" t="s">
        <v>4221</v>
      </c>
      <c r="EZ139" s="191" t="s">
        <v>4220</v>
      </c>
      <c r="FA139" s="192">
        <v>44679</v>
      </c>
      <c r="FB139" s="190" t="s">
        <v>2705</v>
      </c>
      <c r="FC139" s="184">
        <v>1</v>
      </c>
      <c r="FD139" s="184" t="s">
        <v>14</v>
      </c>
      <c r="FE139" s="184" t="s">
        <v>30</v>
      </c>
      <c r="FF139" s="184">
        <v>2</v>
      </c>
      <c r="FG139" s="184" t="s">
        <v>2704</v>
      </c>
      <c r="FH139" s="184" t="s">
        <v>14</v>
      </c>
      <c r="FI139" s="181">
        <v>44580</v>
      </c>
      <c r="FJ139" s="190" t="s">
        <v>2706</v>
      </c>
      <c r="FK139" s="191" t="s">
        <v>14</v>
      </c>
      <c r="FL139" s="191" t="s">
        <v>14</v>
      </c>
      <c r="FM139" s="191" t="s">
        <v>14</v>
      </c>
      <c r="FN139" s="191" t="s">
        <v>14</v>
      </c>
      <c r="FO139" s="191" t="s">
        <v>14</v>
      </c>
      <c r="FP139" s="188" t="s">
        <v>14</v>
      </c>
      <c r="FQ139" s="189">
        <v>44580</v>
      </c>
      <c r="FR139" s="190" t="s">
        <v>2707</v>
      </c>
      <c r="FS139" s="184" t="s">
        <v>14</v>
      </c>
      <c r="FT139" s="184" t="s">
        <v>14</v>
      </c>
      <c r="FU139" s="184" t="s">
        <v>14</v>
      </c>
      <c r="FV139" s="184" t="s">
        <v>14</v>
      </c>
      <c r="FW139" s="184" t="s">
        <v>14</v>
      </c>
      <c r="FX139" s="184" t="s">
        <v>14</v>
      </c>
      <c r="FY139" s="181">
        <v>44580</v>
      </c>
      <c r="FZ139" s="191" t="s">
        <v>5583</v>
      </c>
      <c r="GA139" s="191">
        <v>1</v>
      </c>
      <c r="GB139" s="191" t="s">
        <v>3966</v>
      </c>
      <c r="GC139" s="191" t="s">
        <v>30</v>
      </c>
      <c r="GD139" s="191">
        <v>2</v>
      </c>
      <c r="GE139" s="191" t="s">
        <v>14</v>
      </c>
      <c r="GF139" s="191" t="s">
        <v>14</v>
      </c>
      <c r="GG139" s="192">
        <v>44697</v>
      </c>
      <c r="GH139" s="190" t="s">
        <v>5589</v>
      </c>
      <c r="GI139" s="184">
        <v>0</v>
      </c>
      <c r="GJ139" s="184" t="s">
        <v>3966</v>
      </c>
      <c r="GK139" s="184" t="s">
        <v>30</v>
      </c>
      <c r="GL139" s="184">
        <v>2</v>
      </c>
      <c r="GM139" s="184" t="s">
        <v>14</v>
      </c>
      <c r="GN139" s="184" t="s">
        <v>14</v>
      </c>
      <c r="GO139" s="181">
        <v>44697</v>
      </c>
      <c r="GP139" s="191" t="s">
        <v>5584</v>
      </c>
      <c r="GQ139" s="191">
        <v>0</v>
      </c>
      <c r="GR139" s="191" t="s">
        <v>3966</v>
      </c>
      <c r="GS139" s="191" t="s">
        <v>30</v>
      </c>
      <c r="GT139" s="191">
        <v>2</v>
      </c>
      <c r="GU139" s="191" t="s">
        <v>14</v>
      </c>
      <c r="GV139" s="191" t="s">
        <v>14</v>
      </c>
      <c r="GW139" s="192">
        <v>44697</v>
      </c>
      <c r="GX139" s="190" t="s">
        <v>5590</v>
      </c>
      <c r="GY139" s="184">
        <v>0</v>
      </c>
      <c r="GZ139" s="184" t="s">
        <v>3966</v>
      </c>
      <c r="HA139" s="184" t="s">
        <v>30</v>
      </c>
      <c r="HB139" s="184">
        <v>2</v>
      </c>
      <c r="HC139" s="184" t="s">
        <v>14</v>
      </c>
      <c r="HD139" s="184" t="s">
        <v>14</v>
      </c>
      <c r="HE139" s="181">
        <v>44697</v>
      </c>
      <c r="HF139" s="191" t="s">
        <v>5582</v>
      </c>
      <c r="HG139" s="191">
        <v>0</v>
      </c>
      <c r="HH139" s="191" t="s">
        <v>3966</v>
      </c>
      <c r="HI139" s="191" t="s">
        <v>30</v>
      </c>
      <c r="HJ139" s="191">
        <v>2</v>
      </c>
      <c r="HK139" s="191" t="s">
        <v>14</v>
      </c>
      <c r="HL139" s="191" t="s">
        <v>14</v>
      </c>
      <c r="HM139" s="192">
        <v>44697</v>
      </c>
      <c r="HN139" s="190" t="s">
        <v>5588</v>
      </c>
      <c r="HO139" s="184">
        <v>0</v>
      </c>
      <c r="HP139" s="184" t="s">
        <v>3966</v>
      </c>
      <c r="HQ139" s="184" t="s">
        <v>30</v>
      </c>
      <c r="HR139" s="184">
        <v>2</v>
      </c>
      <c r="HS139" s="184" t="s">
        <v>14</v>
      </c>
      <c r="HT139" s="184" t="s">
        <v>14</v>
      </c>
      <c r="HU139" s="181">
        <v>44697</v>
      </c>
      <c r="HV139" s="191" t="s">
        <v>5585</v>
      </c>
      <c r="HW139" s="191">
        <v>0</v>
      </c>
      <c r="HX139" s="191" t="s">
        <v>3966</v>
      </c>
      <c r="HY139" s="191" t="s">
        <v>30</v>
      </c>
      <c r="HZ139" s="191">
        <v>2</v>
      </c>
      <c r="IA139" s="191" t="s">
        <v>14</v>
      </c>
      <c r="IB139" s="191" t="s">
        <v>14</v>
      </c>
      <c r="IC139" s="192">
        <v>44697</v>
      </c>
      <c r="ID139" s="190" t="s">
        <v>5587</v>
      </c>
      <c r="IE139" s="184">
        <v>0</v>
      </c>
      <c r="IF139" s="184" t="s">
        <v>3966</v>
      </c>
      <c r="IG139" s="184" t="s">
        <v>30</v>
      </c>
      <c r="IH139" s="184">
        <v>2</v>
      </c>
      <c r="II139" s="184" t="s">
        <v>14</v>
      </c>
      <c r="IJ139" s="184" t="s">
        <v>14</v>
      </c>
      <c r="IK139" s="181">
        <v>44697</v>
      </c>
      <c r="IL139" s="191" t="s">
        <v>5586</v>
      </c>
      <c r="IM139" s="191">
        <v>3</v>
      </c>
      <c r="IN139" s="191" t="s">
        <v>3966</v>
      </c>
      <c r="IO139" s="191" t="s">
        <v>30</v>
      </c>
      <c r="IP139" s="191">
        <v>2</v>
      </c>
      <c r="IQ139" s="191" t="s">
        <v>14</v>
      </c>
      <c r="IR139" s="191" t="s">
        <v>14</v>
      </c>
      <c r="IS139" s="192">
        <v>44697</v>
      </c>
    </row>
    <row r="140" spans="1:253" s="285" customFormat="1" ht="13" customHeight="1" x14ac:dyDescent="0.25">
      <c r="A140" s="285" t="s">
        <v>770</v>
      </c>
      <c r="B140" s="285" t="s">
        <v>8646</v>
      </c>
      <c r="C140" s="285" t="s">
        <v>771</v>
      </c>
      <c r="D140" s="285" t="s">
        <v>772</v>
      </c>
      <c r="E140" s="285" t="s">
        <v>8324</v>
      </c>
      <c r="F140" s="285" t="s">
        <v>1654</v>
      </c>
      <c r="G140" s="179">
        <v>1455000</v>
      </c>
      <c r="H140" s="180" t="s">
        <v>1651</v>
      </c>
      <c r="I140" s="180" t="s">
        <v>30</v>
      </c>
      <c r="J140" s="180">
        <v>2</v>
      </c>
      <c r="K140" s="180" t="s">
        <v>1653</v>
      </c>
      <c r="L140" s="180" t="s">
        <v>1652</v>
      </c>
      <c r="M140" s="181">
        <v>44110</v>
      </c>
      <c r="N140" s="190" t="s">
        <v>780</v>
      </c>
      <c r="O140" s="182">
        <v>5130</v>
      </c>
      <c r="P140" s="182" t="s">
        <v>777</v>
      </c>
      <c r="Q140" s="182" t="s">
        <v>30</v>
      </c>
      <c r="R140" s="182">
        <v>2</v>
      </c>
      <c r="S140" s="182" t="s">
        <v>779</v>
      </c>
      <c r="T140" s="182" t="s">
        <v>778</v>
      </c>
      <c r="U140" s="183">
        <v>43524</v>
      </c>
      <c r="V140" s="190" t="s">
        <v>2985</v>
      </c>
      <c r="W140" s="180">
        <v>1407000</v>
      </c>
      <c r="X140" s="180" t="s">
        <v>2982</v>
      </c>
      <c r="Y140" s="180" t="s">
        <v>30</v>
      </c>
      <c r="Z140" s="180">
        <v>2</v>
      </c>
      <c r="AA140" s="180" t="s">
        <v>2984</v>
      </c>
      <c r="AB140" s="180" t="s">
        <v>2983</v>
      </c>
      <c r="AC140" s="181">
        <v>44609</v>
      </c>
      <c r="AD140" s="190" t="s">
        <v>2989</v>
      </c>
      <c r="AE140" s="188">
        <v>39000</v>
      </c>
      <c r="AF140" s="188" t="s">
        <v>2986</v>
      </c>
      <c r="AG140" s="188" t="s">
        <v>30</v>
      </c>
      <c r="AH140" s="188">
        <v>2</v>
      </c>
      <c r="AI140" s="188" t="s">
        <v>2988</v>
      </c>
      <c r="AJ140" s="188" t="s">
        <v>2987</v>
      </c>
      <c r="AK140" s="189">
        <v>44609</v>
      </c>
      <c r="AL140" s="190" t="s">
        <v>3025</v>
      </c>
      <c r="AM140" s="180">
        <v>34000</v>
      </c>
      <c r="AN140" s="180" t="s">
        <v>3022</v>
      </c>
      <c r="AO140" s="180" t="s">
        <v>30</v>
      </c>
      <c r="AP140" s="180">
        <v>2</v>
      </c>
      <c r="AQ140" s="180" t="s">
        <v>3024</v>
      </c>
      <c r="AR140" s="180" t="s">
        <v>3023</v>
      </c>
      <c r="AS140" s="181">
        <v>44615</v>
      </c>
      <c r="AT140" s="191" t="s">
        <v>1224</v>
      </c>
      <c r="AU140" s="188" t="s">
        <v>14</v>
      </c>
      <c r="AV140" s="188" t="s">
        <v>14</v>
      </c>
      <c r="AW140" s="188" t="s">
        <v>30</v>
      </c>
      <c r="AX140" s="188">
        <v>2</v>
      </c>
      <c r="AY140" s="188" t="s">
        <v>1223</v>
      </c>
      <c r="AZ140" s="188" t="s">
        <v>14</v>
      </c>
      <c r="BA140" s="189">
        <v>43798</v>
      </c>
      <c r="BB140" s="190" t="s">
        <v>776</v>
      </c>
      <c r="BC140" s="180" t="s">
        <v>14</v>
      </c>
      <c r="BD140" s="180">
        <v>0</v>
      </c>
      <c r="BE140" s="180" t="s">
        <v>30</v>
      </c>
      <c r="BF140" s="180">
        <v>2</v>
      </c>
      <c r="BG140" s="180">
        <v>0</v>
      </c>
      <c r="BH140" s="180">
        <v>0</v>
      </c>
      <c r="BI140" s="181">
        <v>43524</v>
      </c>
      <c r="BJ140" s="191" t="s">
        <v>1722</v>
      </c>
      <c r="BK140" s="191">
        <v>60</v>
      </c>
      <c r="BL140" s="191" t="s">
        <v>1721</v>
      </c>
      <c r="BM140" s="191" t="s">
        <v>30</v>
      </c>
      <c r="BN140" s="191">
        <v>2</v>
      </c>
      <c r="BO140" s="191" t="s">
        <v>1719</v>
      </c>
      <c r="BP140" s="188" t="s">
        <v>1718</v>
      </c>
      <c r="BQ140" s="192">
        <v>44164</v>
      </c>
      <c r="BR140" s="190" t="s">
        <v>773</v>
      </c>
      <c r="BS140" s="184">
        <v>0</v>
      </c>
      <c r="BT140" s="184">
        <v>0</v>
      </c>
      <c r="BU140" s="184" t="s">
        <v>30</v>
      </c>
      <c r="BV140" s="184">
        <v>2</v>
      </c>
      <c r="BW140" s="184">
        <v>0</v>
      </c>
      <c r="BX140" s="184">
        <v>0</v>
      </c>
      <c r="BY140" s="181">
        <v>43524</v>
      </c>
      <c r="BZ140" s="191" t="s">
        <v>774</v>
      </c>
      <c r="CA140" s="191">
        <v>0</v>
      </c>
      <c r="CB140" s="191">
        <v>0</v>
      </c>
      <c r="CC140" s="191" t="s">
        <v>30</v>
      </c>
      <c r="CD140" s="191">
        <v>2</v>
      </c>
      <c r="CE140" s="191" t="s">
        <v>14</v>
      </c>
      <c r="CF140" s="191" t="s">
        <v>14</v>
      </c>
      <c r="CG140" s="192">
        <v>43524</v>
      </c>
      <c r="CH140" s="190" t="s">
        <v>9366</v>
      </c>
      <c r="CI140" s="191" t="e">
        <v>#N/A</v>
      </c>
      <c r="CJ140" s="191" t="e">
        <v>#N/A</v>
      </c>
      <c r="CK140" s="191" t="e">
        <v>#N/A</v>
      </c>
      <c r="CL140" s="191" t="e">
        <v>#N/A</v>
      </c>
      <c r="CM140" s="191" t="e">
        <v>#N/A</v>
      </c>
      <c r="CN140" s="191" t="e">
        <v>#N/A</v>
      </c>
      <c r="CO140" s="193" t="e">
        <v>#N/A</v>
      </c>
      <c r="CP140" s="191" t="s">
        <v>775</v>
      </c>
      <c r="CQ140" s="184">
        <v>0</v>
      </c>
      <c r="CR140" s="184">
        <v>0</v>
      </c>
      <c r="CS140" s="184" t="s">
        <v>30</v>
      </c>
      <c r="CT140" s="184">
        <v>2</v>
      </c>
      <c r="CU140" s="184">
        <v>0</v>
      </c>
      <c r="CV140" s="184">
        <v>0</v>
      </c>
      <c r="CW140" s="181">
        <v>43524</v>
      </c>
      <c r="CX140" s="191" t="s">
        <v>2990</v>
      </c>
      <c r="CY140" s="188">
        <v>35000</v>
      </c>
      <c r="CZ140" s="188" t="s">
        <v>2956</v>
      </c>
      <c r="DA140" s="188" t="s">
        <v>30</v>
      </c>
      <c r="DB140" s="188">
        <v>2</v>
      </c>
      <c r="DC140" s="188" t="s">
        <v>2964</v>
      </c>
      <c r="DD140" s="188" t="s">
        <v>2957</v>
      </c>
      <c r="DE140" s="194">
        <v>44609</v>
      </c>
      <c r="DF140" s="190" t="s">
        <v>2991</v>
      </c>
      <c r="DG140" s="180">
        <v>1368000</v>
      </c>
      <c r="DH140" s="184" t="s">
        <v>2956</v>
      </c>
      <c r="DI140" s="184" t="s">
        <v>30</v>
      </c>
      <c r="DJ140" s="184">
        <v>2</v>
      </c>
      <c r="DK140" s="184" t="s">
        <v>2959</v>
      </c>
      <c r="DL140" s="184" t="s">
        <v>2957</v>
      </c>
      <c r="DM140" s="181">
        <v>44609</v>
      </c>
      <c r="DN140" s="191" t="s">
        <v>2992</v>
      </c>
      <c r="DO140" s="188">
        <v>3000</v>
      </c>
      <c r="DP140" s="191" t="s">
        <v>2956</v>
      </c>
      <c r="DQ140" s="191" t="s">
        <v>30</v>
      </c>
      <c r="DR140" s="191">
        <v>2</v>
      </c>
      <c r="DS140" s="191" t="s">
        <v>2962</v>
      </c>
      <c r="DT140" s="191" t="s">
        <v>2957</v>
      </c>
      <c r="DU140" s="192">
        <v>44609</v>
      </c>
      <c r="DV140" s="190" t="s">
        <v>2993</v>
      </c>
      <c r="DW140" s="180">
        <v>35000</v>
      </c>
      <c r="DX140" s="184" t="s">
        <v>2956</v>
      </c>
      <c r="DY140" s="184" t="s">
        <v>30</v>
      </c>
      <c r="DZ140" s="184">
        <v>2</v>
      </c>
      <c r="EA140" s="184" t="s">
        <v>2964</v>
      </c>
      <c r="EB140" s="184" t="s">
        <v>2957</v>
      </c>
      <c r="EC140" s="181">
        <v>44609</v>
      </c>
      <c r="ED140" s="191" t="s">
        <v>2994</v>
      </c>
      <c r="EE140" s="188">
        <v>0</v>
      </c>
      <c r="EF140" s="191" t="s">
        <v>1813</v>
      </c>
      <c r="EG140" s="191" t="s">
        <v>19</v>
      </c>
      <c r="EH140" s="191">
        <v>3</v>
      </c>
      <c r="EI140" s="191" t="s">
        <v>2966</v>
      </c>
      <c r="EJ140" s="191" t="s">
        <v>14</v>
      </c>
      <c r="EK140" s="192">
        <v>44609</v>
      </c>
      <c r="EL140" s="190" t="s">
        <v>2995</v>
      </c>
      <c r="EM140" s="180">
        <v>0</v>
      </c>
      <c r="EN140" s="184" t="s">
        <v>14</v>
      </c>
      <c r="EO140" s="184" t="s">
        <v>19</v>
      </c>
      <c r="EP140" s="184">
        <v>3</v>
      </c>
      <c r="EQ140" s="184" t="s">
        <v>2966</v>
      </c>
      <c r="ER140" s="184" t="s">
        <v>14</v>
      </c>
      <c r="ES140" s="181">
        <v>44609</v>
      </c>
      <c r="ET140" s="191" t="s">
        <v>1720</v>
      </c>
      <c r="EU140" s="191">
        <v>60</v>
      </c>
      <c r="EV140" s="191" t="s">
        <v>1717</v>
      </c>
      <c r="EW140" s="191" t="s">
        <v>30</v>
      </c>
      <c r="EX140" s="191">
        <v>2</v>
      </c>
      <c r="EY140" s="191" t="s">
        <v>1719</v>
      </c>
      <c r="EZ140" s="191" t="s">
        <v>1718</v>
      </c>
      <c r="FA140" s="192">
        <v>44164</v>
      </c>
      <c r="FB140" s="190" t="s">
        <v>1222</v>
      </c>
      <c r="FC140" s="184">
        <v>2</v>
      </c>
      <c r="FD140" s="184" t="s">
        <v>14</v>
      </c>
      <c r="FE140" s="184" t="s">
        <v>30</v>
      </c>
      <c r="FF140" s="184">
        <v>2</v>
      </c>
      <c r="FG140" s="184" t="s">
        <v>1221</v>
      </c>
      <c r="FH140" s="184" t="s">
        <v>14</v>
      </c>
      <c r="FI140" s="181">
        <v>43798</v>
      </c>
      <c r="FJ140" s="190" t="s">
        <v>782</v>
      </c>
      <c r="FK140" s="191" t="s">
        <v>14</v>
      </c>
      <c r="FL140" s="191">
        <v>0</v>
      </c>
      <c r="FM140" s="191" t="s">
        <v>30</v>
      </c>
      <c r="FN140" s="191">
        <v>2</v>
      </c>
      <c r="FO140" s="191" t="s">
        <v>781</v>
      </c>
      <c r="FP140" s="188">
        <v>0</v>
      </c>
      <c r="FQ140" s="189">
        <v>43524</v>
      </c>
      <c r="FR140" s="190" t="s">
        <v>783</v>
      </c>
      <c r="FS140" s="184">
        <v>0</v>
      </c>
      <c r="FT140" s="184">
        <v>0</v>
      </c>
      <c r="FU140" s="184" t="s">
        <v>30</v>
      </c>
      <c r="FV140" s="184">
        <v>2</v>
      </c>
      <c r="FW140" s="184">
        <v>0</v>
      </c>
      <c r="FX140" s="184">
        <v>0</v>
      </c>
      <c r="FY140" s="181">
        <v>43524</v>
      </c>
      <c r="FZ140" s="191" t="s">
        <v>4328</v>
      </c>
      <c r="GA140" s="191">
        <v>0</v>
      </c>
      <c r="GB140" s="191" t="s">
        <v>3966</v>
      </c>
      <c r="GC140" s="191" t="s">
        <v>30</v>
      </c>
      <c r="GD140" s="191">
        <v>2</v>
      </c>
      <c r="GE140" s="191" t="s">
        <v>14</v>
      </c>
      <c r="GF140" s="191" t="s">
        <v>14</v>
      </c>
      <c r="GG140" s="192">
        <v>44686</v>
      </c>
      <c r="GH140" s="190" t="s">
        <v>4334</v>
      </c>
      <c r="GI140" s="184">
        <v>1</v>
      </c>
      <c r="GJ140" s="184" t="s">
        <v>3966</v>
      </c>
      <c r="GK140" s="184" t="s">
        <v>30</v>
      </c>
      <c r="GL140" s="184">
        <v>2</v>
      </c>
      <c r="GM140" s="184" t="s">
        <v>14</v>
      </c>
      <c r="GN140" s="184" t="s">
        <v>14</v>
      </c>
      <c r="GO140" s="181">
        <v>44686</v>
      </c>
      <c r="GP140" s="191" t="s">
        <v>4329</v>
      </c>
      <c r="GQ140" s="191">
        <v>0</v>
      </c>
      <c r="GR140" s="191" t="s">
        <v>3966</v>
      </c>
      <c r="GS140" s="191" t="s">
        <v>30</v>
      </c>
      <c r="GT140" s="191">
        <v>2</v>
      </c>
      <c r="GU140" s="191" t="s">
        <v>14</v>
      </c>
      <c r="GV140" s="191" t="s">
        <v>14</v>
      </c>
      <c r="GW140" s="192">
        <v>44686</v>
      </c>
      <c r="GX140" s="190" t="s">
        <v>4335</v>
      </c>
      <c r="GY140" s="184">
        <v>0</v>
      </c>
      <c r="GZ140" s="184" t="s">
        <v>3966</v>
      </c>
      <c r="HA140" s="184" t="s">
        <v>30</v>
      </c>
      <c r="HB140" s="184">
        <v>2</v>
      </c>
      <c r="HC140" s="184" t="s">
        <v>14</v>
      </c>
      <c r="HD140" s="184" t="s">
        <v>14</v>
      </c>
      <c r="HE140" s="181">
        <v>44686</v>
      </c>
      <c r="HF140" s="191" t="s">
        <v>4327</v>
      </c>
      <c r="HG140" s="191">
        <v>1</v>
      </c>
      <c r="HH140" s="191" t="s">
        <v>3966</v>
      </c>
      <c r="HI140" s="191" t="s">
        <v>30</v>
      </c>
      <c r="HJ140" s="191">
        <v>2</v>
      </c>
      <c r="HK140" s="191" t="s">
        <v>14</v>
      </c>
      <c r="HL140" s="191" t="s">
        <v>14</v>
      </c>
      <c r="HM140" s="192">
        <v>44686</v>
      </c>
      <c r="HN140" s="190" t="s">
        <v>4333</v>
      </c>
      <c r="HO140" s="184">
        <v>2</v>
      </c>
      <c r="HP140" s="184" t="s">
        <v>3966</v>
      </c>
      <c r="HQ140" s="184" t="s">
        <v>30</v>
      </c>
      <c r="HR140" s="184">
        <v>2</v>
      </c>
      <c r="HS140" s="184" t="s">
        <v>14</v>
      </c>
      <c r="HT140" s="184" t="s">
        <v>14</v>
      </c>
      <c r="HU140" s="181">
        <v>44686</v>
      </c>
      <c r="HV140" s="191" t="s">
        <v>4330</v>
      </c>
      <c r="HW140" s="191">
        <v>0</v>
      </c>
      <c r="HX140" s="191" t="s">
        <v>3966</v>
      </c>
      <c r="HY140" s="191" t="s">
        <v>30</v>
      </c>
      <c r="HZ140" s="191">
        <v>2</v>
      </c>
      <c r="IA140" s="191" t="s">
        <v>14</v>
      </c>
      <c r="IB140" s="191" t="s">
        <v>14</v>
      </c>
      <c r="IC140" s="192">
        <v>44686</v>
      </c>
      <c r="ID140" s="190" t="s">
        <v>4332</v>
      </c>
      <c r="IE140" s="184">
        <v>0</v>
      </c>
      <c r="IF140" s="184" t="s">
        <v>3966</v>
      </c>
      <c r="IG140" s="184" t="s">
        <v>30</v>
      </c>
      <c r="IH140" s="184">
        <v>2</v>
      </c>
      <c r="II140" s="184" t="s">
        <v>14</v>
      </c>
      <c r="IJ140" s="184" t="s">
        <v>14</v>
      </c>
      <c r="IK140" s="181">
        <v>44686</v>
      </c>
      <c r="IL140" s="191" t="s">
        <v>4331</v>
      </c>
      <c r="IM140" s="191">
        <v>0</v>
      </c>
      <c r="IN140" s="191" t="s">
        <v>3966</v>
      </c>
      <c r="IO140" s="191" t="s">
        <v>30</v>
      </c>
      <c r="IP140" s="191">
        <v>2</v>
      </c>
      <c r="IQ140" s="191" t="s">
        <v>14</v>
      </c>
      <c r="IR140" s="191" t="s">
        <v>14</v>
      </c>
      <c r="IS140" s="192">
        <v>44686</v>
      </c>
    </row>
    <row r="141" spans="1:253" s="285" customFormat="1" ht="13" customHeight="1" x14ac:dyDescent="0.25">
      <c r="A141" s="285" t="s">
        <v>617</v>
      </c>
      <c r="B141" s="285" t="s">
        <v>8646</v>
      </c>
      <c r="C141" s="285" t="s">
        <v>618</v>
      </c>
      <c r="D141" s="285" t="s">
        <v>619</v>
      </c>
      <c r="E141" s="285" t="s">
        <v>8325</v>
      </c>
      <c r="F141" s="285" t="s">
        <v>5803</v>
      </c>
      <c r="G141" s="179">
        <v>11819000</v>
      </c>
      <c r="H141" s="180" t="s">
        <v>2359</v>
      </c>
      <c r="I141" s="180" t="s">
        <v>61</v>
      </c>
      <c r="J141" s="180">
        <v>1</v>
      </c>
      <c r="K141" s="180" t="s">
        <v>5802</v>
      </c>
      <c r="L141" s="180" t="s">
        <v>5801</v>
      </c>
      <c r="M141" s="181">
        <v>44708</v>
      </c>
      <c r="N141" s="195" t="s">
        <v>5806</v>
      </c>
      <c r="O141" s="182">
        <v>163610</v>
      </c>
      <c r="P141" s="182" t="s">
        <v>2359</v>
      </c>
      <c r="Q141" s="182" t="s">
        <v>30</v>
      </c>
      <c r="R141" s="182">
        <v>2</v>
      </c>
      <c r="S141" s="182" t="s">
        <v>5805</v>
      </c>
      <c r="T141" s="182" t="s">
        <v>5804</v>
      </c>
      <c r="U141" s="183">
        <v>44708</v>
      </c>
      <c r="V141" s="195" t="s">
        <v>5807</v>
      </c>
      <c r="W141" s="180">
        <v>11819000</v>
      </c>
      <c r="X141" s="180" t="s">
        <v>2359</v>
      </c>
      <c r="Y141" s="180" t="s">
        <v>30</v>
      </c>
      <c r="Z141" s="180">
        <v>2</v>
      </c>
      <c r="AA141" s="180" t="s">
        <v>5802</v>
      </c>
      <c r="AB141" s="180" t="s">
        <v>5801</v>
      </c>
      <c r="AC141" s="181">
        <v>44708</v>
      </c>
      <c r="AD141" s="195" t="s">
        <v>1535</v>
      </c>
      <c r="AE141" s="188" t="s">
        <v>14</v>
      </c>
      <c r="AF141" s="188" t="s">
        <v>1532</v>
      </c>
      <c r="AG141" s="188" t="s">
        <v>14</v>
      </c>
      <c r="AH141" s="188" t="s">
        <v>14</v>
      </c>
      <c r="AI141" s="188" t="s">
        <v>1534</v>
      </c>
      <c r="AJ141" s="188" t="s">
        <v>1533</v>
      </c>
      <c r="AK141" s="189">
        <v>43992</v>
      </c>
      <c r="AL141" s="195" t="s">
        <v>1537</v>
      </c>
      <c r="AM141" s="180" t="s">
        <v>14</v>
      </c>
      <c r="AN141" s="180" t="s">
        <v>1532</v>
      </c>
      <c r="AO141" s="180" t="s">
        <v>14</v>
      </c>
      <c r="AP141" s="180" t="s">
        <v>14</v>
      </c>
      <c r="AQ141" s="180" t="s">
        <v>1536</v>
      </c>
      <c r="AR141" s="180" t="s">
        <v>1533</v>
      </c>
      <c r="AS141" s="181">
        <v>43992</v>
      </c>
      <c r="AT141" s="196" t="s">
        <v>626</v>
      </c>
      <c r="AU141" s="188" t="s">
        <v>14</v>
      </c>
      <c r="AV141" s="188">
        <v>0</v>
      </c>
      <c r="AW141" s="188" t="s">
        <v>30</v>
      </c>
      <c r="AX141" s="188">
        <v>2</v>
      </c>
      <c r="AY141" s="188">
        <v>0</v>
      </c>
      <c r="AZ141" s="188">
        <v>0</v>
      </c>
      <c r="BA141" s="189">
        <v>43511</v>
      </c>
      <c r="BB141" s="195" t="s">
        <v>625</v>
      </c>
      <c r="BC141" s="180" t="s">
        <v>14</v>
      </c>
      <c r="BD141" s="180">
        <v>0</v>
      </c>
      <c r="BE141" s="180" t="s">
        <v>30</v>
      </c>
      <c r="BF141" s="180">
        <v>2</v>
      </c>
      <c r="BG141" s="180">
        <v>0</v>
      </c>
      <c r="BH141" s="180">
        <v>0</v>
      </c>
      <c r="BI141" s="181">
        <v>43511</v>
      </c>
      <c r="BJ141" s="196" t="s">
        <v>5810</v>
      </c>
      <c r="BK141" s="196">
        <v>34</v>
      </c>
      <c r="BL141" s="196" t="s">
        <v>5808</v>
      </c>
      <c r="BM141" s="196" t="s">
        <v>19</v>
      </c>
      <c r="BN141" s="196">
        <v>3</v>
      </c>
      <c r="BO141" s="196" t="s">
        <v>5809</v>
      </c>
      <c r="BP141" s="188" t="s">
        <v>1553</v>
      </c>
      <c r="BQ141" s="197">
        <v>44708</v>
      </c>
      <c r="BR141" s="195" t="s">
        <v>620</v>
      </c>
      <c r="BS141" s="198">
        <v>0</v>
      </c>
      <c r="BT141" s="198">
        <v>0</v>
      </c>
      <c r="BU141" s="198" t="s">
        <v>30</v>
      </c>
      <c r="BV141" s="198">
        <v>2</v>
      </c>
      <c r="BW141" s="198">
        <v>0</v>
      </c>
      <c r="BX141" s="198">
        <v>0</v>
      </c>
      <c r="BY141" s="181">
        <v>43511</v>
      </c>
      <c r="BZ141" s="196" t="s">
        <v>621</v>
      </c>
      <c r="CA141" s="196">
        <v>0</v>
      </c>
      <c r="CB141" s="196" t="s">
        <v>14</v>
      </c>
      <c r="CC141" s="196" t="s">
        <v>30</v>
      </c>
      <c r="CD141" s="196">
        <v>2</v>
      </c>
      <c r="CE141" s="196" t="s">
        <v>14</v>
      </c>
      <c r="CF141" s="196" t="s">
        <v>14</v>
      </c>
      <c r="CG141" s="197">
        <v>43511</v>
      </c>
      <c r="CH141" s="195" t="s">
        <v>9367</v>
      </c>
      <c r="CI141" s="196" t="e">
        <v>#N/A</v>
      </c>
      <c r="CJ141" s="196" t="e">
        <v>#N/A</v>
      </c>
      <c r="CK141" s="196" t="e">
        <v>#N/A</v>
      </c>
      <c r="CL141" s="196" t="e">
        <v>#N/A</v>
      </c>
      <c r="CM141" s="196" t="e">
        <v>#N/A</v>
      </c>
      <c r="CN141" s="196" t="e">
        <v>#N/A</v>
      </c>
      <c r="CO141" s="199" t="e">
        <v>#N/A</v>
      </c>
      <c r="CP141" s="196" t="s">
        <v>622</v>
      </c>
      <c r="CQ141" s="198" t="s">
        <v>14</v>
      </c>
      <c r="CR141" s="198">
        <v>0</v>
      </c>
      <c r="CS141" s="198" t="s">
        <v>30</v>
      </c>
      <c r="CT141" s="198">
        <v>2</v>
      </c>
      <c r="CU141" s="198">
        <v>0</v>
      </c>
      <c r="CV141" s="198">
        <v>0</v>
      </c>
      <c r="CW141" s="181">
        <v>43511</v>
      </c>
      <c r="CX141" s="196" t="s">
        <v>634</v>
      </c>
      <c r="CY141" s="188" t="s">
        <v>14</v>
      </c>
      <c r="CZ141" s="188">
        <v>0</v>
      </c>
      <c r="DA141" s="188" t="s">
        <v>30</v>
      </c>
      <c r="DB141" s="188">
        <v>2</v>
      </c>
      <c r="DC141" s="188">
        <v>0</v>
      </c>
      <c r="DD141" s="188">
        <v>0</v>
      </c>
      <c r="DE141" s="194">
        <v>43511</v>
      </c>
      <c r="DF141" s="195" t="s">
        <v>628</v>
      </c>
      <c r="DG141" s="180" t="s">
        <v>14</v>
      </c>
      <c r="DH141" s="198">
        <v>0</v>
      </c>
      <c r="DI141" s="198" t="s">
        <v>30</v>
      </c>
      <c r="DJ141" s="198">
        <v>2</v>
      </c>
      <c r="DK141" s="198">
        <v>0</v>
      </c>
      <c r="DL141" s="198">
        <v>0</v>
      </c>
      <c r="DM141" s="181">
        <v>43511</v>
      </c>
      <c r="DN141" s="196" t="s">
        <v>638</v>
      </c>
      <c r="DO141" s="188" t="s">
        <v>14</v>
      </c>
      <c r="DP141" s="196">
        <v>0</v>
      </c>
      <c r="DQ141" s="196" t="s">
        <v>30</v>
      </c>
      <c r="DR141" s="196">
        <v>2</v>
      </c>
      <c r="DS141" s="196">
        <v>0</v>
      </c>
      <c r="DT141" s="196">
        <v>0</v>
      </c>
      <c r="DU141" s="197">
        <v>43511</v>
      </c>
      <c r="DV141" s="195" t="s">
        <v>630</v>
      </c>
      <c r="DW141" s="180" t="s">
        <v>14</v>
      </c>
      <c r="DX141" s="198">
        <v>0</v>
      </c>
      <c r="DY141" s="198" t="s">
        <v>30</v>
      </c>
      <c r="DZ141" s="198">
        <v>2</v>
      </c>
      <c r="EA141" s="198">
        <v>0</v>
      </c>
      <c r="EB141" s="198">
        <v>0</v>
      </c>
      <c r="EC141" s="181">
        <v>43511</v>
      </c>
      <c r="ED141" s="196" t="s">
        <v>636</v>
      </c>
      <c r="EE141" s="188" t="s">
        <v>14</v>
      </c>
      <c r="EF141" s="196">
        <v>0</v>
      </c>
      <c r="EG141" s="196" t="s">
        <v>30</v>
      </c>
      <c r="EH141" s="196">
        <v>2</v>
      </c>
      <c r="EI141" s="196">
        <v>0</v>
      </c>
      <c r="EJ141" s="196">
        <v>0</v>
      </c>
      <c r="EK141" s="197">
        <v>43511</v>
      </c>
      <c r="EL141" s="195" t="s">
        <v>624</v>
      </c>
      <c r="EM141" s="180" t="s">
        <v>14</v>
      </c>
      <c r="EN141" s="198">
        <v>0</v>
      </c>
      <c r="EO141" s="198" t="s">
        <v>30</v>
      </c>
      <c r="EP141" s="198">
        <v>2</v>
      </c>
      <c r="EQ141" s="198">
        <v>0</v>
      </c>
      <c r="ER141" s="198">
        <v>0</v>
      </c>
      <c r="ES141" s="181">
        <v>43511</v>
      </c>
      <c r="ET141" s="196" t="s">
        <v>5814</v>
      </c>
      <c r="EU141" s="196">
        <v>34</v>
      </c>
      <c r="EV141" s="196" t="s">
        <v>5811</v>
      </c>
      <c r="EW141" s="196" t="s">
        <v>19</v>
      </c>
      <c r="EX141" s="196">
        <v>3</v>
      </c>
      <c r="EY141" s="196" t="s">
        <v>5813</v>
      </c>
      <c r="EZ141" s="196" t="s">
        <v>5812</v>
      </c>
      <c r="FA141" s="197">
        <v>44708</v>
      </c>
      <c r="FB141" s="195" t="s">
        <v>5818</v>
      </c>
      <c r="FC141" s="198">
        <v>1</v>
      </c>
      <c r="FD141" s="198" t="s">
        <v>5815</v>
      </c>
      <c r="FE141" s="198" t="s">
        <v>30</v>
      </c>
      <c r="FF141" s="198">
        <v>2</v>
      </c>
      <c r="FG141" s="198" t="s">
        <v>5817</v>
      </c>
      <c r="FH141" s="198" t="s">
        <v>5816</v>
      </c>
      <c r="FI141" s="181">
        <v>44708</v>
      </c>
      <c r="FJ141" s="195" t="s">
        <v>631</v>
      </c>
      <c r="FK141" s="196" t="s">
        <v>14</v>
      </c>
      <c r="FL141" s="196">
        <v>0</v>
      </c>
      <c r="FM141" s="196" t="s">
        <v>30</v>
      </c>
      <c r="FN141" s="196">
        <v>2</v>
      </c>
      <c r="FO141" s="196">
        <v>0</v>
      </c>
      <c r="FP141" s="188">
        <v>0</v>
      </c>
      <c r="FQ141" s="189">
        <v>43511</v>
      </c>
      <c r="FR141" s="195" t="s">
        <v>632</v>
      </c>
      <c r="FS141" s="198" t="s">
        <v>14</v>
      </c>
      <c r="FT141" s="198">
        <v>0</v>
      </c>
      <c r="FU141" s="198" t="s">
        <v>30</v>
      </c>
      <c r="FV141" s="198">
        <v>2</v>
      </c>
      <c r="FW141" s="198">
        <v>0</v>
      </c>
      <c r="FX141" s="198">
        <v>0</v>
      </c>
      <c r="FY141" s="181">
        <v>43511</v>
      </c>
      <c r="FZ141" s="196" t="s">
        <v>4553</v>
      </c>
      <c r="GA141" s="196">
        <v>0</v>
      </c>
      <c r="GB141" s="196" t="s">
        <v>3966</v>
      </c>
      <c r="GC141" s="196" t="s">
        <v>30</v>
      </c>
      <c r="GD141" s="196">
        <v>2</v>
      </c>
      <c r="GE141" s="196" t="s">
        <v>14</v>
      </c>
      <c r="GF141" s="196" t="s">
        <v>14</v>
      </c>
      <c r="GG141" s="197">
        <v>44691</v>
      </c>
      <c r="GH141" s="195" t="s">
        <v>4559</v>
      </c>
      <c r="GI141" s="198">
        <v>0</v>
      </c>
      <c r="GJ141" s="198" t="s">
        <v>3966</v>
      </c>
      <c r="GK141" s="198" t="s">
        <v>30</v>
      </c>
      <c r="GL141" s="198">
        <v>2</v>
      </c>
      <c r="GM141" s="198" t="s">
        <v>14</v>
      </c>
      <c r="GN141" s="198" t="s">
        <v>14</v>
      </c>
      <c r="GO141" s="181">
        <v>44691</v>
      </c>
      <c r="GP141" s="196" t="s">
        <v>4554</v>
      </c>
      <c r="GQ141" s="196">
        <v>0</v>
      </c>
      <c r="GR141" s="196" t="s">
        <v>3966</v>
      </c>
      <c r="GS141" s="196" t="s">
        <v>30</v>
      </c>
      <c r="GT141" s="196">
        <v>2</v>
      </c>
      <c r="GU141" s="196" t="s">
        <v>14</v>
      </c>
      <c r="GV141" s="196" t="s">
        <v>14</v>
      </c>
      <c r="GW141" s="197">
        <v>44691</v>
      </c>
      <c r="GX141" s="195" t="s">
        <v>4560</v>
      </c>
      <c r="GY141" s="198">
        <v>0</v>
      </c>
      <c r="GZ141" s="198" t="s">
        <v>3966</v>
      </c>
      <c r="HA141" s="198" t="s">
        <v>30</v>
      </c>
      <c r="HB141" s="198">
        <v>2</v>
      </c>
      <c r="HC141" s="198" t="s">
        <v>14</v>
      </c>
      <c r="HD141" s="198" t="s">
        <v>14</v>
      </c>
      <c r="HE141" s="181">
        <v>44691</v>
      </c>
      <c r="HF141" s="196" t="s">
        <v>4552</v>
      </c>
      <c r="HG141" s="196">
        <v>0</v>
      </c>
      <c r="HH141" s="196" t="s">
        <v>3966</v>
      </c>
      <c r="HI141" s="196" t="s">
        <v>30</v>
      </c>
      <c r="HJ141" s="196">
        <v>2</v>
      </c>
      <c r="HK141" s="196" t="s">
        <v>14</v>
      </c>
      <c r="HL141" s="196" t="s">
        <v>14</v>
      </c>
      <c r="HM141" s="197">
        <v>44691</v>
      </c>
      <c r="HN141" s="195" t="s">
        <v>4558</v>
      </c>
      <c r="HO141" s="198">
        <v>0</v>
      </c>
      <c r="HP141" s="198" t="s">
        <v>3966</v>
      </c>
      <c r="HQ141" s="198" t="s">
        <v>30</v>
      </c>
      <c r="HR141" s="198">
        <v>2</v>
      </c>
      <c r="HS141" s="198" t="s">
        <v>14</v>
      </c>
      <c r="HT141" s="198" t="s">
        <v>14</v>
      </c>
      <c r="HU141" s="181">
        <v>44691</v>
      </c>
      <c r="HV141" s="196" t="s">
        <v>4555</v>
      </c>
      <c r="HW141" s="196">
        <v>0</v>
      </c>
      <c r="HX141" s="196" t="s">
        <v>3966</v>
      </c>
      <c r="HY141" s="196" t="s">
        <v>30</v>
      </c>
      <c r="HZ141" s="196">
        <v>2</v>
      </c>
      <c r="IA141" s="196" t="s">
        <v>14</v>
      </c>
      <c r="IB141" s="196" t="s">
        <v>14</v>
      </c>
      <c r="IC141" s="197">
        <v>44691</v>
      </c>
      <c r="ID141" s="195" t="s">
        <v>4557</v>
      </c>
      <c r="IE141" s="198">
        <v>1</v>
      </c>
      <c r="IF141" s="198" t="s">
        <v>3966</v>
      </c>
      <c r="IG141" s="198" t="s">
        <v>30</v>
      </c>
      <c r="IH141" s="198">
        <v>2</v>
      </c>
      <c r="II141" s="198" t="s">
        <v>14</v>
      </c>
      <c r="IJ141" s="198" t="s">
        <v>14</v>
      </c>
      <c r="IK141" s="181">
        <v>44691</v>
      </c>
      <c r="IL141" s="196" t="s">
        <v>4556</v>
      </c>
      <c r="IM141" s="196">
        <v>0</v>
      </c>
      <c r="IN141" s="196" t="s">
        <v>3966</v>
      </c>
      <c r="IO141" s="196" t="s">
        <v>30</v>
      </c>
      <c r="IP141" s="196">
        <v>2</v>
      </c>
      <c r="IQ141" s="196" t="s">
        <v>14</v>
      </c>
      <c r="IR141" s="196" t="s">
        <v>14</v>
      </c>
      <c r="IS141" s="197">
        <v>44691</v>
      </c>
    </row>
    <row r="142" spans="1:253" x14ac:dyDescent="0.35">
      <c r="A142" s="285" t="s">
        <v>639</v>
      </c>
      <c r="B142" s="285" t="s">
        <v>8639</v>
      </c>
      <c r="C142" s="285" t="s">
        <v>640</v>
      </c>
      <c r="D142" s="285" t="s">
        <v>641</v>
      </c>
      <c r="E142" s="285" t="s">
        <v>8326</v>
      </c>
      <c r="F142" s="285" t="s">
        <v>2380</v>
      </c>
      <c r="G142" s="179">
        <v>84339000</v>
      </c>
      <c r="H142" s="180" t="s">
        <v>2359</v>
      </c>
      <c r="I142" s="180" t="s">
        <v>61</v>
      </c>
      <c r="J142" s="180">
        <v>1</v>
      </c>
      <c r="K142" s="180" t="s">
        <v>2376</v>
      </c>
      <c r="L142" s="180" t="s">
        <v>2375</v>
      </c>
      <c r="M142" s="181">
        <v>44454</v>
      </c>
      <c r="N142" s="195" t="s">
        <v>654</v>
      </c>
      <c r="O142" s="182">
        <v>378923</v>
      </c>
      <c r="P142" s="182" t="s">
        <v>651</v>
      </c>
      <c r="Q142" s="182" t="s">
        <v>30</v>
      </c>
      <c r="R142" s="182">
        <v>2</v>
      </c>
      <c r="S142" s="182" t="s">
        <v>653</v>
      </c>
      <c r="T142" s="182" t="s">
        <v>652</v>
      </c>
      <c r="U142" s="183">
        <v>43511</v>
      </c>
      <c r="V142" s="195" t="s">
        <v>2629</v>
      </c>
      <c r="W142" s="180">
        <v>50600000</v>
      </c>
      <c r="X142" s="180" t="s">
        <v>2626</v>
      </c>
      <c r="Y142" s="180" t="s">
        <v>30</v>
      </c>
      <c r="Z142" s="180">
        <v>2</v>
      </c>
      <c r="AA142" s="180" t="s">
        <v>2628</v>
      </c>
      <c r="AB142" s="180" t="s">
        <v>2627</v>
      </c>
      <c r="AC142" s="181">
        <v>44559</v>
      </c>
      <c r="AD142" s="195" t="s">
        <v>7159</v>
      </c>
      <c r="AE142" s="188">
        <v>12554000</v>
      </c>
      <c r="AF142" s="188" t="s">
        <v>7156</v>
      </c>
      <c r="AG142" s="188" t="s">
        <v>30</v>
      </c>
      <c r="AH142" s="188">
        <v>2</v>
      </c>
      <c r="AI142" s="188" t="s">
        <v>7158</v>
      </c>
      <c r="AJ142" s="188" t="s">
        <v>7157</v>
      </c>
      <c r="AK142" s="189">
        <v>44741</v>
      </c>
      <c r="AL142" s="195" t="s">
        <v>7167</v>
      </c>
      <c r="AM142" s="180">
        <v>4054000</v>
      </c>
      <c r="AN142" s="180" t="s">
        <v>7160</v>
      </c>
      <c r="AO142" s="180" t="s">
        <v>30</v>
      </c>
      <c r="AP142" s="180">
        <v>2</v>
      </c>
      <c r="AQ142" s="180" t="s">
        <v>7166</v>
      </c>
      <c r="AR142" s="180" t="s">
        <v>7161</v>
      </c>
      <c r="AS142" s="181">
        <v>44741</v>
      </c>
      <c r="AT142" s="196" t="s">
        <v>650</v>
      </c>
      <c r="AU142" s="188" t="s">
        <v>14</v>
      </c>
      <c r="AV142" s="188">
        <v>0</v>
      </c>
      <c r="AW142" s="188" t="s">
        <v>30</v>
      </c>
      <c r="AX142" s="188">
        <v>2</v>
      </c>
      <c r="AY142" s="188" t="s">
        <v>644</v>
      </c>
      <c r="AZ142" s="188">
        <v>0</v>
      </c>
      <c r="BA142" s="189">
        <v>43511</v>
      </c>
      <c r="BB142" s="195" t="s">
        <v>649</v>
      </c>
      <c r="BC142" s="180" t="s">
        <v>14</v>
      </c>
      <c r="BD142" s="180">
        <v>0</v>
      </c>
      <c r="BE142" s="180" t="s">
        <v>30</v>
      </c>
      <c r="BF142" s="180">
        <v>2</v>
      </c>
      <c r="BG142" s="180" t="s">
        <v>644</v>
      </c>
      <c r="BH142" s="180">
        <v>0</v>
      </c>
      <c r="BI142" s="181">
        <v>43511</v>
      </c>
      <c r="BJ142" s="196" t="s">
        <v>6830</v>
      </c>
      <c r="BK142" s="196">
        <v>64</v>
      </c>
      <c r="BL142" s="196" t="s">
        <v>6828</v>
      </c>
      <c r="BM142" s="196" t="s">
        <v>19</v>
      </c>
      <c r="BN142" s="196">
        <v>3</v>
      </c>
      <c r="BO142" s="196" t="s">
        <v>6829</v>
      </c>
      <c r="BP142" s="188" t="s">
        <v>1995</v>
      </c>
      <c r="BQ142" s="197">
        <v>44739</v>
      </c>
      <c r="BR142" s="195" t="s">
        <v>643</v>
      </c>
      <c r="BS142" s="198" t="s">
        <v>14</v>
      </c>
      <c r="BT142" s="198">
        <v>0</v>
      </c>
      <c r="BU142" s="198" t="s">
        <v>30</v>
      </c>
      <c r="BV142" s="198">
        <v>2</v>
      </c>
      <c r="BW142" s="198" t="s">
        <v>642</v>
      </c>
      <c r="BX142" s="198">
        <v>0</v>
      </c>
      <c r="BY142" s="181">
        <v>43511</v>
      </c>
      <c r="BZ142" s="196" t="s">
        <v>645</v>
      </c>
      <c r="CA142" s="196" t="s">
        <v>14</v>
      </c>
      <c r="CB142" s="196">
        <v>0</v>
      </c>
      <c r="CC142" s="196" t="s">
        <v>14</v>
      </c>
      <c r="CD142" s="196" t="s">
        <v>14</v>
      </c>
      <c r="CE142" s="196" t="s">
        <v>644</v>
      </c>
      <c r="CF142" s="196">
        <v>0</v>
      </c>
      <c r="CG142" s="197">
        <v>43511</v>
      </c>
      <c r="CH142" s="195" t="s">
        <v>9368</v>
      </c>
      <c r="CI142" s="196" t="e">
        <v>#N/A</v>
      </c>
      <c r="CJ142" s="196" t="e">
        <v>#N/A</v>
      </c>
      <c r="CK142" s="196" t="e">
        <v>#N/A</v>
      </c>
      <c r="CL142" s="196" t="e">
        <v>#N/A</v>
      </c>
      <c r="CM142" s="196" t="e">
        <v>#N/A</v>
      </c>
      <c r="CN142" s="196" t="e">
        <v>#N/A</v>
      </c>
      <c r="CO142" s="199" t="e">
        <v>#N/A</v>
      </c>
      <c r="CP142" s="196" t="s">
        <v>648</v>
      </c>
      <c r="CQ142" s="198" t="s">
        <v>14</v>
      </c>
      <c r="CR142" s="198">
        <v>0</v>
      </c>
      <c r="CS142" s="198" t="s">
        <v>30</v>
      </c>
      <c r="CT142" s="198">
        <v>2</v>
      </c>
      <c r="CU142" s="198" t="s">
        <v>644</v>
      </c>
      <c r="CV142" s="198">
        <v>0</v>
      </c>
      <c r="CW142" s="181">
        <v>43511</v>
      </c>
      <c r="CX142" s="196" t="s">
        <v>7177</v>
      </c>
      <c r="CY142" s="188">
        <v>2416000</v>
      </c>
      <c r="CZ142" s="188" t="s">
        <v>7174</v>
      </c>
      <c r="DA142" s="188" t="s">
        <v>30</v>
      </c>
      <c r="DB142" s="188">
        <v>2</v>
      </c>
      <c r="DC142" s="188" t="s">
        <v>7176</v>
      </c>
      <c r="DD142" s="188" t="s">
        <v>7175</v>
      </c>
      <c r="DE142" s="194">
        <v>44741</v>
      </c>
      <c r="DF142" s="195" t="s">
        <v>7184</v>
      </c>
      <c r="DG142" s="180">
        <v>46545000</v>
      </c>
      <c r="DH142" s="198" t="s">
        <v>7174</v>
      </c>
      <c r="DI142" s="198" t="s">
        <v>30</v>
      </c>
      <c r="DJ142" s="198">
        <v>2</v>
      </c>
      <c r="DK142" s="198" t="s">
        <v>7176</v>
      </c>
      <c r="DL142" s="198" t="s">
        <v>7175</v>
      </c>
      <c r="DM142" s="181">
        <v>44741</v>
      </c>
      <c r="DN142" s="196" t="s">
        <v>7187</v>
      </c>
      <c r="DO142" s="188">
        <v>1639000</v>
      </c>
      <c r="DP142" s="196" t="s">
        <v>7174</v>
      </c>
      <c r="DQ142" s="196" t="s">
        <v>30</v>
      </c>
      <c r="DR142" s="196">
        <v>2</v>
      </c>
      <c r="DS142" s="196" t="s">
        <v>7176</v>
      </c>
      <c r="DT142" s="196" t="s">
        <v>7175</v>
      </c>
      <c r="DU142" s="197">
        <v>44741</v>
      </c>
      <c r="DV142" s="195" t="s">
        <v>7190</v>
      </c>
      <c r="DW142" s="180">
        <v>1676000</v>
      </c>
      <c r="DX142" s="198" t="s">
        <v>7174</v>
      </c>
      <c r="DY142" s="198" t="s">
        <v>30</v>
      </c>
      <c r="DZ142" s="198">
        <v>2</v>
      </c>
      <c r="EA142" s="198" t="s">
        <v>7176</v>
      </c>
      <c r="EB142" s="198" t="s">
        <v>7175</v>
      </c>
      <c r="EC142" s="181">
        <v>44741</v>
      </c>
      <c r="ED142" s="196" t="s">
        <v>7193</v>
      </c>
      <c r="EE142" s="188">
        <v>740000</v>
      </c>
      <c r="EF142" s="196" t="s">
        <v>7174</v>
      </c>
      <c r="EG142" s="196" t="s">
        <v>30</v>
      </c>
      <c r="EH142" s="196">
        <v>2</v>
      </c>
      <c r="EI142" s="196" t="s">
        <v>7176</v>
      </c>
      <c r="EJ142" s="196" t="s">
        <v>7175</v>
      </c>
      <c r="EK142" s="197">
        <v>44741</v>
      </c>
      <c r="EL142" s="195" t="s">
        <v>7196</v>
      </c>
      <c r="EM142" s="180">
        <v>0</v>
      </c>
      <c r="EN142" s="198" t="s">
        <v>7174</v>
      </c>
      <c r="EO142" s="198" t="s">
        <v>30</v>
      </c>
      <c r="EP142" s="198">
        <v>2</v>
      </c>
      <c r="EQ142" s="198" t="s">
        <v>7176</v>
      </c>
      <c r="ER142" s="198" t="s">
        <v>7175</v>
      </c>
      <c r="ES142" s="181">
        <v>44741</v>
      </c>
      <c r="ET142" s="196" t="s">
        <v>6832</v>
      </c>
      <c r="EU142" s="196">
        <v>64</v>
      </c>
      <c r="EV142" s="196" t="s">
        <v>6828</v>
      </c>
      <c r="EW142" s="196" t="s">
        <v>19</v>
      </c>
      <c r="EX142" s="196">
        <v>3</v>
      </c>
      <c r="EY142" s="196" t="s">
        <v>6831</v>
      </c>
      <c r="EZ142" s="196" t="s">
        <v>1995</v>
      </c>
      <c r="FA142" s="197">
        <v>44739</v>
      </c>
      <c r="FB142" s="195" t="s">
        <v>647</v>
      </c>
      <c r="FC142" s="198">
        <v>4</v>
      </c>
      <c r="FD142" s="198">
        <v>0</v>
      </c>
      <c r="FE142" s="198" t="s">
        <v>30</v>
      </c>
      <c r="FF142" s="198">
        <v>2</v>
      </c>
      <c r="FG142" s="198" t="s">
        <v>646</v>
      </c>
      <c r="FH142" s="198">
        <v>0</v>
      </c>
      <c r="FI142" s="181">
        <v>43511</v>
      </c>
      <c r="FJ142" s="195" t="s">
        <v>655</v>
      </c>
      <c r="FK142" s="196" t="s">
        <v>14</v>
      </c>
      <c r="FL142" s="196">
        <v>0</v>
      </c>
      <c r="FM142" s="196" t="s">
        <v>30</v>
      </c>
      <c r="FN142" s="196">
        <v>2</v>
      </c>
      <c r="FO142" s="196" t="s">
        <v>644</v>
      </c>
      <c r="FP142" s="188">
        <v>0</v>
      </c>
      <c r="FQ142" s="189">
        <v>43511</v>
      </c>
      <c r="FR142" s="195" t="s">
        <v>656</v>
      </c>
      <c r="FS142" s="198" t="s">
        <v>14</v>
      </c>
      <c r="FT142" s="198">
        <v>0</v>
      </c>
      <c r="FU142" s="198" t="s">
        <v>30</v>
      </c>
      <c r="FV142" s="198">
        <v>2</v>
      </c>
      <c r="FW142" s="198" t="s">
        <v>644</v>
      </c>
      <c r="FX142" s="198">
        <v>0</v>
      </c>
      <c r="FY142" s="181">
        <v>43511</v>
      </c>
      <c r="FZ142" s="196" t="s">
        <v>5327</v>
      </c>
      <c r="GA142" s="196">
        <v>1</v>
      </c>
      <c r="GB142" s="196" t="s">
        <v>3966</v>
      </c>
      <c r="GC142" s="196" t="s">
        <v>30</v>
      </c>
      <c r="GD142" s="196">
        <v>2</v>
      </c>
      <c r="GE142" s="196" t="s">
        <v>14</v>
      </c>
      <c r="GF142" s="196" t="s">
        <v>14</v>
      </c>
      <c r="GG142" s="197">
        <v>44696</v>
      </c>
      <c r="GH142" s="195" t="s">
        <v>5333</v>
      </c>
      <c r="GI142" s="198">
        <v>1</v>
      </c>
      <c r="GJ142" s="198" t="s">
        <v>3966</v>
      </c>
      <c r="GK142" s="198" t="s">
        <v>30</v>
      </c>
      <c r="GL142" s="198">
        <v>2</v>
      </c>
      <c r="GM142" s="198" t="s">
        <v>14</v>
      </c>
      <c r="GN142" s="198" t="s">
        <v>14</v>
      </c>
      <c r="GO142" s="181">
        <v>44696</v>
      </c>
      <c r="GP142" s="196" t="s">
        <v>5328</v>
      </c>
      <c r="GQ142" s="196">
        <v>1</v>
      </c>
      <c r="GR142" s="196" t="s">
        <v>3966</v>
      </c>
      <c r="GS142" s="196" t="s">
        <v>30</v>
      </c>
      <c r="GT142" s="196">
        <v>2</v>
      </c>
      <c r="GU142" s="196" t="s">
        <v>14</v>
      </c>
      <c r="GV142" s="196" t="s">
        <v>14</v>
      </c>
      <c r="GW142" s="197">
        <v>44696</v>
      </c>
      <c r="GX142" s="195" t="s">
        <v>5334</v>
      </c>
      <c r="GY142" s="198">
        <v>0</v>
      </c>
      <c r="GZ142" s="198" t="s">
        <v>3966</v>
      </c>
      <c r="HA142" s="198" t="s">
        <v>30</v>
      </c>
      <c r="HB142" s="198">
        <v>2</v>
      </c>
      <c r="HC142" s="198" t="s">
        <v>14</v>
      </c>
      <c r="HD142" s="198" t="s">
        <v>14</v>
      </c>
      <c r="HE142" s="181">
        <v>44696</v>
      </c>
      <c r="HF142" s="196" t="s">
        <v>5326</v>
      </c>
      <c r="HG142" s="196">
        <v>2</v>
      </c>
      <c r="HH142" s="196" t="s">
        <v>3966</v>
      </c>
      <c r="HI142" s="196" t="s">
        <v>30</v>
      </c>
      <c r="HJ142" s="196">
        <v>2</v>
      </c>
      <c r="HK142" s="196" t="s">
        <v>14</v>
      </c>
      <c r="HL142" s="196" t="s">
        <v>14</v>
      </c>
      <c r="HM142" s="197">
        <v>44696</v>
      </c>
      <c r="HN142" s="195" t="s">
        <v>5332</v>
      </c>
      <c r="HO142" s="198">
        <v>2</v>
      </c>
      <c r="HP142" s="198" t="s">
        <v>3966</v>
      </c>
      <c r="HQ142" s="198" t="s">
        <v>30</v>
      </c>
      <c r="HR142" s="198">
        <v>2</v>
      </c>
      <c r="HS142" s="198" t="s">
        <v>14</v>
      </c>
      <c r="HT142" s="198" t="s">
        <v>14</v>
      </c>
      <c r="HU142" s="181">
        <v>44696</v>
      </c>
      <c r="HV142" s="196" t="s">
        <v>5329</v>
      </c>
      <c r="HW142" s="196">
        <v>0</v>
      </c>
      <c r="HX142" s="196" t="s">
        <v>3966</v>
      </c>
      <c r="HY142" s="196" t="s">
        <v>30</v>
      </c>
      <c r="HZ142" s="196">
        <v>2</v>
      </c>
      <c r="IA142" s="196" t="s">
        <v>14</v>
      </c>
      <c r="IB142" s="196" t="s">
        <v>14</v>
      </c>
      <c r="IC142" s="197">
        <v>44696</v>
      </c>
      <c r="ID142" s="195" t="s">
        <v>5331</v>
      </c>
      <c r="IE142" s="198">
        <v>3</v>
      </c>
      <c r="IF142" s="198" t="s">
        <v>3966</v>
      </c>
      <c r="IG142" s="198" t="s">
        <v>30</v>
      </c>
      <c r="IH142" s="198">
        <v>2</v>
      </c>
      <c r="II142" s="198" t="s">
        <v>14</v>
      </c>
      <c r="IJ142" s="198" t="s">
        <v>14</v>
      </c>
      <c r="IK142" s="181">
        <v>44696</v>
      </c>
      <c r="IL142" s="196" t="s">
        <v>5330</v>
      </c>
      <c r="IM142" s="196">
        <v>1</v>
      </c>
      <c r="IN142" s="196" t="s">
        <v>3966</v>
      </c>
      <c r="IO142" s="196" t="s">
        <v>30</v>
      </c>
      <c r="IP142" s="196">
        <v>2</v>
      </c>
      <c r="IQ142" s="196" t="s">
        <v>14</v>
      </c>
      <c r="IR142" s="196" t="s">
        <v>14</v>
      </c>
      <c r="IS142" s="197">
        <v>44696</v>
      </c>
    </row>
    <row r="143" spans="1:253" x14ac:dyDescent="0.35">
      <c r="A143" s="285" t="s">
        <v>657</v>
      </c>
      <c r="B143" s="285" t="s">
        <v>8646</v>
      </c>
      <c r="C143" s="285" t="s">
        <v>658</v>
      </c>
      <c r="D143" s="285" t="s">
        <v>641</v>
      </c>
      <c r="E143" s="285" t="s">
        <v>8326</v>
      </c>
      <c r="F143" s="285" t="s">
        <v>2378</v>
      </c>
      <c r="G143" s="179">
        <v>84339000</v>
      </c>
      <c r="H143" s="180" t="s">
        <v>2359</v>
      </c>
      <c r="I143" s="180" t="s">
        <v>61</v>
      </c>
      <c r="J143" s="180">
        <v>1</v>
      </c>
      <c r="K143" s="180" t="s">
        <v>2376</v>
      </c>
      <c r="L143" s="180" t="s">
        <v>2375</v>
      </c>
      <c r="M143" s="181">
        <v>44454</v>
      </c>
      <c r="N143" s="195" t="s">
        <v>674</v>
      </c>
      <c r="O143" s="182">
        <v>132028</v>
      </c>
      <c r="P143" s="182" t="s">
        <v>671</v>
      </c>
      <c r="Q143" s="182" t="s">
        <v>30</v>
      </c>
      <c r="R143" s="182">
        <v>2</v>
      </c>
      <c r="S143" s="182" t="s">
        <v>673</v>
      </c>
      <c r="T143" s="182" t="s">
        <v>672</v>
      </c>
      <c r="U143" s="183">
        <v>43511</v>
      </c>
      <c r="V143" s="195" t="s">
        <v>2621</v>
      </c>
      <c r="W143" s="180">
        <v>36158000</v>
      </c>
      <c r="X143" s="180" t="s">
        <v>2618</v>
      </c>
      <c r="Y143" s="180" t="s">
        <v>30</v>
      </c>
      <c r="Z143" s="180">
        <v>2</v>
      </c>
      <c r="AA143" s="180" t="s">
        <v>2620</v>
      </c>
      <c r="AB143" s="180" t="s">
        <v>2619</v>
      </c>
      <c r="AC143" s="181">
        <v>44559</v>
      </c>
      <c r="AD143" s="195" t="s">
        <v>7163</v>
      </c>
      <c r="AE143" s="188">
        <v>12224000</v>
      </c>
      <c r="AF143" s="188" t="s">
        <v>7160</v>
      </c>
      <c r="AG143" s="188" t="s">
        <v>30</v>
      </c>
      <c r="AH143" s="188">
        <v>2</v>
      </c>
      <c r="AI143" s="188" t="s">
        <v>7162</v>
      </c>
      <c r="AJ143" s="188" t="s">
        <v>7161</v>
      </c>
      <c r="AK143" s="189">
        <v>44741</v>
      </c>
      <c r="AL143" s="195" t="s">
        <v>7171</v>
      </c>
      <c r="AM143" s="180">
        <v>3724000</v>
      </c>
      <c r="AN143" s="180" t="s">
        <v>7168</v>
      </c>
      <c r="AO143" s="180" t="s">
        <v>30</v>
      </c>
      <c r="AP143" s="180">
        <v>2</v>
      </c>
      <c r="AQ143" s="180" t="s">
        <v>7170</v>
      </c>
      <c r="AR143" s="180" t="s">
        <v>7169</v>
      </c>
      <c r="AS143" s="181">
        <v>44741</v>
      </c>
      <c r="AT143" s="196" t="s">
        <v>670</v>
      </c>
      <c r="AU143" s="188" t="s">
        <v>14</v>
      </c>
      <c r="AV143" s="188">
        <v>0</v>
      </c>
      <c r="AW143" s="188" t="s">
        <v>30</v>
      </c>
      <c r="AX143" s="188">
        <v>2</v>
      </c>
      <c r="AY143" s="188" t="s">
        <v>669</v>
      </c>
      <c r="AZ143" s="188">
        <v>0</v>
      </c>
      <c r="BA143" s="189">
        <v>43511</v>
      </c>
      <c r="BB143" s="195" t="s">
        <v>668</v>
      </c>
      <c r="BC143" s="180" t="s">
        <v>14</v>
      </c>
      <c r="BD143" s="180">
        <v>0</v>
      </c>
      <c r="BE143" s="180" t="s">
        <v>30</v>
      </c>
      <c r="BF143" s="180">
        <v>2</v>
      </c>
      <c r="BG143" s="180" t="s">
        <v>667</v>
      </c>
      <c r="BH143" s="180">
        <v>0</v>
      </c>
      <c r="BI143" s="181">
        <v>43511</v>
      </c>
      <c r="BJ143" s="196" t="s">
        <v>3876</v>
      </c>
      <c r="BK143" s="196" t="s">
        <v>14</v>
      </c>
      <c r="BL143" s="196" t="s">
        <v>1108</v>
      </c>
      <c r="BM143" s="196" t="s">
        <v>14</v>
      </c>
      <c r="BN143" s="196" t="s">
        <v>14</v>
      </c>
      <c r="BO143" s="196" t="s">
        <v>1108</v>
      </c>
      <c r="BP143" s="188" t="s">
        <v>1108</v>
      </c>
      <c r="BQ143" s="197">
        <v>44671</v>
      </c>
      <c r="BR143" s="195" t="s">
        <v>660</v>
      </c>
      <c r="BS143" s="198">
        <v>0</v>
      </c>
      <c r="BT143" s="198">
        <v>0</v>
      </c>
      <c r="BU143" s="198" t="s">
        <v>30</v>
      </c>
      <c r="BV143" s="198">
        <v>2</v>
      </c>
      <c r="BW143" s="198" t="s">
        <v>659</v>
      </c>
      <c r="BX143" s="198">
        <v>0</v>
      </c>
      <c r="BY143" s="181">
        <v>43511</v>
      </c>
      <c r="BZ143" s="196" t="s">
        <v>662</v>
      </c>
      <c r="CA143" s="196">
        <v>0</v>
      </c>
      <c r="CB143" s="196">
        <v>0</v>
      </c>
      <c r="CC143" s="196" t="s">
        <v>30</v>
      </c>
      <c r="CD143" s="196">
        <v>2</v>
      </c>
      <c r="CE143" s="196" t="s">
        <v>661</v>
      </c>
      <c r="CF143" s="196">
        <v>0</v>
      </c>
      <c r="CG143" s="197">
        <v>43511</v>
      </c>
      <c r="CH143" s="195" t="s">
        <v>9369</v>
      </c>
      <c r="CI143" s="196" t="e">
        <v>#N/A</v>
      </c>
      <c r="CJ143" s="196" t="e">
        <v>#N/A</v>
      </c>
      <c r="CK143" s="196" t="e">
        <v>#N/A</v>
      </c>
      <c r="CL143" s="196" t="e">
        <v>#N/A</v>
      </c>
      <c r="CM143" s="196" t="e">
        <v>#N/A</v>
      </c>
      <c r="CN143" s="196" t="e">
        <v>#N/A</v>
      </c>
      <c r="CO143" s="199" t="e">
        <v>#N/A</v>
      </c>
      <c r="CP143" s="196" t="s">
        <v>666</v>
      </c>
      <c r="CQ143" s="198" t="s">
        <v>14</v>
      </c>
      <c r="CR143" s="198">
        <v>0</v>
      </c>
      <c r="CS143" s="198" t="s">
        <v>30</v>
      </c>
      <c r="CT143" s="198">
        <v>2</v>
      </c>
      <c r="CU143" s="198" t="s">
        <v>665</v>
      </c>
      <c r="CV143" s="198">
        <v>0</v>
      </c>
      <c r="CW143" s="181">
        <v>43511</v>
      </c>
      <c r="CX143" s="196" t="s">
        <v>7181</v>
      </c>
      <c r="CY143" s="188">
        <v>2086000</v>
      </c>
      <c r="CZ143" s="188" t="s">
        <v>7178</v>
      </c>
      <c r="DA143" s="188" t="s">
        <v>30</v>
      </c>
      <c r="DB143" s="188">
        <v>2</v>
      </c>
      <c r="DC143" s="188" t="s">
        <v>7180</v>
      </c>
      <c r="DD143" s="188" t="s">
        <v>7179</v>
      </c>
      <c r="DE143" s="194">
        <v>44741</v>
      </c>
      <c r="DF143" s="195" t="s">
        <v>7185</v>
      </c>
      <c r="DG143" s="180">
        <v>23933000</v>
      </c>
      <c r="DH143" s="198" t="s">
        <v>7178</v>
      </c>
      <c r="DI143" s="198" t="s">
        <v>30</v>
      </c>
      <c r="DJ143" s="198">
        <v>2</v>
      </c>
      <c r="DK143" s="198" t="s">
        <v>7180</v>
      </c>
      <c r="DL143" s="198" t="s">
        <v>7179</v>
      </c>
      <c r="DM143" s="181">
        <v>44741</v>
      </c>
      <c r="DN143" s="196" t="s">
        <v>7188</v>
      </c>
      <c r="DO143" s="188">
        <v>10139000</v>
      </c>
      <c r="DP143" s="196" t="s">
        <v>7178</v>
      </c>
      <c r="DQ143" s="196" t="s">
        <v>30</v>
      </c>
      <c r="DR143" s="196">
        <v>2</v>
      </c>
      <c r="DS143" s="196" t="s">
        <v>7180</v>
      </c>
      <c r="DT143" s="196" t="s">
        <v>7179</v>
      </c>
      <c r="DU143" s="197">
        <v>44741</v>
      </c>
      <c r="DV143" s="195" t="s">
        <v>7191</v>
      </c>
      <c r="DW143" s="180">
        <v>1676000</v>
      </c>
      <c r="DX143" s="198" t="s">
        <v>7178</v>
      </c>
      <c r="DY143" s="198" t="s">
        <v>30</v>
      </c>
      <c r="DZ143" s="198">
        <v>2</v>
      </c>
      <c r="EA143" s="198" t="s">
        <v>7180</v>
      </c>
      <c r="EB143" s="198" t="s">
        <v>7179</v>
      </c>
      <c r="EC143" s="181">
        <v>44741</v>
      </c>
      <c r="ED143" s="196" t="s">
        <v>7194</v>
      </c>
      <c r="EE143" s="188">
        <v>410000</v>
      </c>
      <c r="EF143" s="196" t="s">
        <v>7178</v>
      </c>
      <c r="EG143" s="196" t="s">
        <v>30</v>
      </c>
      <c r="EH143" s="196">
        <v>2</v>
      </c>
      <c r="EI143" s="196" t="s">
        <v>7180</v>
      </c>
      <c r="EJ143" s="196" t="s">
        <v>7179</v>
      </c>
      <c r="EK143" s="197">
        <v>44741</v>
      </c>
      <c r="EL143" s="195" t="s">
        <v>7197</v>
      </c>
      <c r="EM143" s="180">
        <v>0</v>
      </c>
      <c r="EN143" s="198" t="s">
        <v>7178</v>
      </c>
      <c r="EO143" s="198" t="s">
        <v>30</v>
      </c>
      <c r="EP143" s="198">
        <v>2</v>
      </c>
      <c r="EQ143" s="198" t="s">
        <v>7180</v>
      </c>
      <c r="ER143" s="198" t="s">
        <v>7179</v>
      </c>
      <c r="ES143" s="181">
        <v>44741</v>
      </c>
      <c r="ET143" s="196" t="s">
        <v>6836</v>
      </c>
      <c r="EU143" s="196">
        <v>64</v>
      </c>
      <c r="EV143" s="196" t="s">
        <v>6828</v>
      </c>
      <c r="EW143" s="196" t="s">
        <v>19</v>
      </c>
      <c r="EX143" s="196">
        <v>3</v>
      </c>
      <c r="EY143" s="196" t="s">
        <v>6831</v>
      </c>
      <c r="EZ143" s="196" t="s">
        <v>1995</v>
      </c>
      <c r="FA143" s="197">
        <v>44739</v>
      </c>
      <c r="FB143" s="195" t="s">
        <v>664</v>
      </c>
      <c r="FC143" s="198">
        <v>2</v>
      </c>
      <c r="FD143" s="198">
        <v>0</v>
      </c>
      <c r="FE143" s="198" t="s">
        <v>30</v>
      </c>
      <c r="FF143" s="198">
        <v>2</v>
      </c>
      <c r="FG143" s="198" t="s">
        <v>663</v>
      </c>
      <c r="FH143" s="198">
        <v>0</v>
      </c>
      <c r="FI143" s="181">
        <v>43511</v>
      </c>
      <c r="FJ143" s="195" t="s">
        <v>676</v>
      </c>
      <c r="FK143" s="196" t="s">
        <v>14</v>
      </c>
      <c r="FL143" s="196">
        <v>0</v>
      </c>
      <c r="FM143" s="196" t="s">
        <v>30</v>
      </c>
      <c r="FN143" s="196">
        <v>2</v>
      </c>
      <c r="FO143" s="196" t="s">
        <v>675</v>
      </c>
      <c r="FP143" s="188">
        <v>0</v>
      </c>
      <c r="FQ143" s="189">
        <v>43511</v>
      </c>
      <c r="FR143" s="195" t="s">
        <v>677</v>
      </c>
      <c r="FS143" s="198" t="s">
        <v>14</v>
      </c>
      <c r="FT143" s="198">
        <v>0</v>
      </c>
      <c r="FU143" s="198" t="s">
        <v>30</v>
      </c>
      <c r="FV143" s="198">
        <v>2</v>
      </c>
      <c r="FW143" s="198" t="s">
        <v>675</v>
      </c>
      <c r="FX143" s="198">
        <v>0</v>
      </c>
      <c r="FY143" s="181">
        <v>43511</v>
      </c>
      <c r="FZ143" s="196" t="s">
        <v>5336</v>
      </c>
      <c r="GA143" s="196">
        <v>1</v>
      </c>
      <c r="GB143" s="196" t="s">
        <v>3966</v>
      </c>
      <c r="GC143" s="196" t="s">
        <v>30</v>
      </c>
      <c r="GD143" s="196">
        <v>2</v>
      </c>
      <c r="GE143" s="196" t="s">
        <v>14</v>
      </c>
      <c r="GF143" s="196" t="s">
        <v>14</v>
      </c>
      <c r="GG143" s="197">
        <v>44696</v>
      </c>
      <c r="GH143" s="195" t="s">
        <v>5342</v>
      </c>
      <c r="GI143" s="198">
        <v>0</v>
      </c>
      <c r="GJ143" s="198" t="s">
        <v>3966</v>
      </c>
      <c r="GK143" s="198" t="s">
        <v>30</v>
      </c>
      <c r="GL143" s="198">
        <v>2</v>
      </c>
      <c r="GM143" s="198" t="s">
        <v>14</v>
      </c>
      <c r="GN143" s="198" t="s">
        <v>14</v>
      </c>
      <c r="GO143" s="181">
        <v>44696</v>
      </c>
      <c r="GP143" s="196" t="s">
        <v>5337</v>
      </c>
      <c r="GQ143" s="196">
        <v>1</v>
      </c>
      <c r="GR143" s="196" t="s">
        <v>3966</v>
      </c>
      <c r="GS143" s="196" t="s">
        <v>30</v>
      </c>
      <c r="GT143" s="196">
        <v>2</v>
      </c>
      <c r="GU143" s="196" t="s">
        <v>14</v>
      </c>
      <c r="GV143" s="196" t="s">
        <v>14</v>
      </c>
      <c r="GW143" s="197">
        <v>44696</v>
      </c>
      <c r="GX143" s="195" t="s">
        <v>5343</v>
      </c>
      <c r="GY143" s="198">
        <v>0</v>
      </c>
      <c r="GZ143" s="198" t="s">
        <v>3966</v>
      </c>
      <c r="HA143" s="198" t="s">
        <v>30</v>
      </c>
      <c r="HB143" s="198">
        <v>2</v>
      </c>
      <c r="HC143" s="198" t="s">
        <v>14</v>
      </c>
      <c r="HD143" s="198" t="s">
        <v>14</v>
      </c>
      <c r="HE143" s="181">
        <v>44696</v>
      </c>
      <c r="HF143" s="196" t="s">
        <v>5335</v>
      </c>
      <c r="HG143" s="196">
        <v>2</v>
      </c>
      <c r="HH143" s="196" t="s">
        <v>3966</v>
      </c>
      <c r="HI143" s="196" t="s">
        <v>30</v>
      </c>
      <c r="HJ143" s="196">
        <v>2</v>
      </c>
      <c r="HK143" s="196" t="s">
        <v>14</v>
      </c>
      <c r="HL143" s="196" t="s">
        <v>14</v>
      </c>
      <c r="HM143" s="197">
        <v>44696</v>
      </c>
      <c r="HN143" s="195" t="s">
        <v>5341</v>
      </c>
      <c r="HO143" s="198">
        <v>2</v>
      </c>
      <c r="HP143" s="198" t="s">
        <v>3966</v>
      </c>
      <c r="HQ143" s="198" t="s">
        <v>30</v>
      </c>
      <c r="HR143" s="198">
        <v>2</v>
      </c>
      <c r="HS143" s="198" t="s">
        <v>14</v>
      </c>
      <c r="HT143" s="198" t="s">
        <v>14</v>
      </c>
      <c r="HU143" s="181">
        <v>44696</v>
      </c>
      <c r="HV143" s="196" t="s">
        <v>5338</v>
      </c>
      <c r="HW143" s="196">
        <v>0</v>
      </c>
      <c r="HX143" s="196" t="s">
        <v>3966</v>
      </c>
      <c r="HY143" s="196" t="s">
        <v>30</v>
      </c>
      <c r="HZ143" s="196">
        <v>2</v>
      </c>
      <c r="IA143" s="196" t="s">
        <v>14</v>
      </c>
      <c r="IB143" s="196" t="s">
        <v>14</v>
      </c>
      <c r="IC143" s="197">
        <v>44696</v>
      </c>
      <c r="ID143" s="195" t="s">
        <v>5340</v>
      </c>
      <c r="IE143" s="198">
        <v>3</v>
      </c>
      <c r="IF143" s="198" t="s">
        <v>3966</v>
      </c>
      <c r="IG143" s="198" t="s">
        <v>30</v>
      </c>
      <c r="IH143" s="198">
        <v>2</v>
      </c>
      <c r="II143" s="198" t="s">
        <v>14</v>
      </c>
      <c r="IJ143" s="198" t="s">
        <v>14</v>
      </c>
      <c r="IK143" s="181">
        <v>44696</v>
      </c>
      <c r="IL143" s="196" t="s">
        <v>5339</v>
      </c>
      <c r="IM143" s="196">
        <v>1</v>
      </c>
      <c r="IN143" s="196" t="s">
        <v>3966</v>
      </c>
      <c r="IO143" s="196" t="s">
        <v>30</v>
      </c>
      <c r="IP143" s="196">
        <v>2</v>
      </c>
      <c r="IQ143" s="196" t="s">
        <v>14</v>
      </c>
      <c r="IR143" s="196" t="s">
        <v>14</v>
      </c>
      <c r="IS143" s="197">
        <v>44696</v>
      </c>
    </row>
    <row r="144" spans="1:253" x14ac:dyDescent="0.35">
      <c r="A144" s="285" t="s">
        <v>678</v>
      </c>
      <c r="B144" s="285" t="s">
        <v>8646</v>
      </c>
      <c r="C144" s="285" t="s">
        <v>679</v>
      </c>
      <c r="D144" s="285" t="s">
        <v>641</v>
      </c>
      <c r="E144" s="285" t="s">
        <v>8326</v>
      </c>
      <c r="F144" s="285" t="s">
        <v>2379</v>
      </c>
      <c r="G144" s="179">
        <v>84339000</v>
      </c>
      <c r="H144" s="180" t="s">
        <v>2359</v>
      </c>
      <c r="I144" s="180" t="s">
        <v>61</v>
      </c>
      <c r="J144" s="180">
        <v>1</v>
      </c>
      <c r="K144" s="180" t="s">
        <v>2376</v>
      </c>
      <c r="L144" s="180" t="s">
        <v>2375</v>
      </c>
      <c r="M144" s="181">
        <v>44454</v>
      </c>
      <c r="N144" s="195" t="s">
        <v>689</v>
      </c>
      <c r="O144" s="182">
        <v>177504</v>
      </c>
      <c r="P144" s="182" t="s">
        <v>687</v>
      </c>
      <c r="Q144" s="182" t="s">
        <v>30</v>
      </c>
      <c r="R144" s="182">
        <v>2</v>
      </c>
      <c r="S144" s="182">
        <v>0</v>
      </c>
      <c r="T144" s="182" t="s">
        <v>688</v>
      </c>
      <c r="U144" s="183">
        <v>43511</v>
      </c>
      <c r="V144" s="195" t="s">
        <v>2625</v>
      </c>
      <c r="W144" s="180">
        <v>37626000</v>
      </c>
      <c r="X144" s="180" t="s">
        <v>2622</v>
      </c>
      <c r="Y144" s="180" t="s">
        <v>30</v>
      </c>
      <c r="Z144" s="180">
        <v>2</v>
      </c>
      <c r="AA144" s="180" t="s">
        <v>2624</v>
      </c>
      <c r="AB144" s="180" t="s">
        <v>2623</v>
      </c>
      <c r="AC144" s="181">
        <v>44559</v>
      </c>
      <c r="AD144" s="195" t="s">
        <v>7165</v>
      </c>
      <c r="AE144" s="188">
        <v>12554000</v>
      </c>
      <c r="AF144" s="188" t="s">
        <v>7156</v>
      </c>
      <c r="AG144" s="188" t="s">
        <v>30</v>
      </c>
      <c r="AH144" s="188">
        <v>2</v>
      </c>
      <c r="AI144" s="188" t="s">
        <v>7164</v>
      </c>
      <c r="AJ144" s="188" t="s">
        <v>7157</v>
      </c>
      <c r="AK144" s="189">
        <v>44741</v>
      </c>
      <c r="AL144" s="195" t="s">
        <v>7173</v>
      </c>
      <c r="AM144" s="180">
        <v>4054000</v>
      </c>
      <c r="AN144" s="180" t="s">
        <v>7160</v>
      </c>
      <c r="AO144" s="180" t="s">
        <v>30</v>
      </c>
      <c r="AP144" s="180">
        <v>2</v>
      </c>
      <c r="AQ144" s="180" t="s">
        <v>7172</v>
      </c>
      <c r="AR144" s="180" t="s">
        <v>7161</v>
      </c>
      <c r="AS144" s="181">
        <v>44741</v>
      </c>
      <c r="AT144" s="196" t="s">
        <v>686</v>
      </c>
      <c r="AU144" s="188" t="s">
        <v>14</v>
      </c>
      <c r="AV144" s="188">
        <v>0</v>
      </c>
      <c r="AW144" s="188" t="s">
        <v>30</v>
      </c>
      <c r="AX144" s="188">
        <v>2</v>
      </c>
      <c r="AY144" s="188">
        <v>0</v>
      </c>
      <c r="AZ144" s="188">
        <v>0</v>
      </c>
      <c r="BA144" s="189">
        <v>43511</v>
      </c>
      <c r="BB144" s="195" t="s">
        <v>685</v>
      </c>
      <c r="BC144" s="180" t="s">
        <v>14</v>
      </c>
      <c r="BD144" s="180">
        <v>0</v>
      </c>
      <c r="BE144" s="180" t="s">
        <v>30</v>
      </c>
      <c r="BF144" s="180">
        <v>2</v>
      </c>
      <c r="BG144" s="180">
        <v>0</v>
      </c>
      <c r="BH144" s="180">
        <v>0</v>
      </c>
      <c r="BI144" s="181">
        <v>43511</v>
      </c>
      <c r="BJ144" s="196" t="s">
        <v>3879</v>
      </c>
      <c r="BK144" s="196">
        <v>13</v>
      </c>
      <c r="BL144" s="196" t="s">
        <v>3877</v>
      </c>
      <c r="BM144" s="196" t="s">
        <v>19</v>
      </c>
      <c r="BN144" s="196">
        <v>3</v>
      </c>
      <c r="BO144" s="196" t="s">
        <v>3878</v>
      </c>
      <c r="BP144" s="188" t="s">
        <v>1553</v>
      </c>
      <c r="BQ144" s="197">
        <v>44671</v>
      </c>
      <c r="BR144" s="195" t="s">
        <v>680</v>
      </c>
      <c r="BS144" s="198">
        <v>0</v>
      </c>
      <c r="BT144" s="198">
        <v>0</v>
      </c>
      <c r="BU144" s="198" t="s">
        <v>30</v>
      </c>
      <c r="BV144" s="198">
        <v>2</v>
      </c>
      <c r="BW144" s="198">
        <v>0</v>
      </c>
      <c r="BX144" s="198">
        <v>0</v>
      </c>
      <c r="BY144" s="181">
        <v>43511</v>
      </c>
      <c r="BZ144" s="196" t="s">
        <v>681</v>
      </c>
      <c r="CA144" s="196">
        <v>0</v>
      </c>
      <c r="CB144" s="196">
        <v>0</v>
      </c>
      <c r="CC144" s="196" t="s">
        <v>30</v>
      </c>
      <c r="CD144" s="196">
        <v>2</v>
      </c>
      <c r="CE144" s="196">
        <v>0</v>
      </c>
      <c r="CF144" s="196">
        <v>0</v>
      </c>
      <c r="CG144" s="197">
        <v>43511</v>
      </c>
      <c r="CH144" s="195" t="s">
        <v>9370</v>
      </c>
      <c r="CI144" s="196" t="e">
        <v>#N/A</v>
      </c>
      <c r="CJ144" s="196" t="e">
        <v>#N/A</v>
      </c>
      <c r="CK144" s="196" t="e">
        <v>#N/A</v>
      </c>
      <c r="CL144" s="196" t="e">
        <v>#N/A</v>
      </c>
      <c r="CM144" s="196" t="e">
        <v>#N/A</v>
      </c>
      <c r="CN144" s="196" t="e">
        <v>#N/A</v>
      </c>
      <c r="CO144" s="199" t="e">
        <v>#N/A</v>
      </c>
      <c r="CP144" s="196" t="s">
        <v>684</v>
      </c>
      <c r="CQ144" s="198" t="s">
        <v>14</v>
      </c>
      <c r="CR144" s="198">
        <v>0</v>
      </c>
      <c r="CS144" s="198" t="s">
        <v>30</v>
      </c>
      <c r="CT144" s="198">
        <v>2</v>
      </c>
      <c r="CU144" s="198">
        <v>0</v>
      </c>
      <c r="CV144" s="198">
        <v>0</v>
      </c>
      <c r="CW144" s="181">
        <v>43511</v>
      </c>
      <c r="CX144" s="196" t="s">
        <v>7183</v>
      </c>
      <c r="CY144" s="188">
        <v>2416000</v>
      </c>
      <c r="CZ144" s="188" t="s">
        <v>7174</v>
      </c>
      <c r="DA144" s="188" t="s">
        <v>30</v>
      </c>
      <c r="DB144" s="188">
        <v>2</v>
      </c>
      <c r="DC144" s="188" t="s">
        <v>7182</v>
      </c>
      <c r="DD144" s="188" t="s">
        <v>7175</v>
      </c>
      <c r="DE144" s="194">
        <v>44741</v>
      </c>
      <c r="DF144" s="195" t="s">
        <v>7186</v>
      </c>
      <c r="DG144" s="180">
        <v>25072000</v>
      </c>
      <c r="DH144" s="198" t="s">
        <v>7174</v>
      </c>
      <c r="DI144" s="198" t="s">
        <v>30</v>
      </c>
      <c r="DJ144" s="198">
        <v>2</v>
      </c>
      <c r="DK144" s="198" t="s">
        <v>7182</v>
      </c>
      <c r="DL144" s="198" t="s">
        <v>7175</v>
      </c>
      <c r="DM144" s="181">
        <v>44741</v>
      </c>
      <c r="DN144" s="196" t="s">
        <v>7189</v>
      </c>
      <c r="DO144" s="188">
        <v>10139000</v>
      </c>
      <c r="DP144" s="196" t="s">
        <v>7174</v>
      </c>
      <c r="DQ144" s="196" t="s">
        <v>30</v>
      </c>
      <c r="DR144" s="196">
        <v>2</v>
      </c>
      <c r="DS144" s="196" t="s">
        <v>7182</v>
      </c>
      <c r="DT144" s="196" t="s">
        <v>7175</v>
      </c>
      <c r="DU144" s="197">
        <v>44741</v>
      </c>
      <c r="DV144" s="195" t="s">
        <v>7192</v>
      </c>
      <c r="DW144" s="180">
        <v>1676000</v>
      </c>
      <c r="DX144" s="198" t="s">
        <v>7174</v>
      </c>
      <c r="DY144" s="198" t="s">
        <v>30</v>
      </c>
      <c r="DZ144" s="198">
        <v>2</v>
      </c>
      <c r="EA144" s="198" t="s">
        <v>7182</v>
      </c>
      <c r="EB144" s="198" t="s">
        <v>7175</v>
      </c>
      <c r="EC144" s="181">
        <v>44741</v>
      </c>
      <c r="ED144" s="196" t="s">
        <v>7195</v>
      </c>
      <c r="EE144" s="188">
        <v>740000</v>
      </c>
      <c r="EF144" s="196" t="s">
        <v>7174</v>
      </c>
      <c r="EG144" s="196" t="s">
        <v>30</v>
      </c>
      <c r="EH144" s="196">
        <v>2</v>
      </c>
      <c r="EI144" s="196" t="s">
        <v>7182</v>
      </c>
      <c r="EJ144" s="196" t="s">
        <v>7175</v>
      </c>
      <c r="EK144" s="197">
        <v>44741</v>
      </c>
      <c r="EL144" s="195" t="s">
        <v>7198</v>
      </c>
      <c r="EM144" s="180">
        <v>0</v>
      </c>
      <c r="EN144" s="198" t="s">
        <v>7174</v>
      </c>
      <c r="EO144" s="198" t="s">
        <v>30</v>
      </c>
      <c r="EP144" s="198">
        <v>2</v>
      </c>
      <c r="EQ144" s="198" t="s">
        <v>7182</v>
      </c>
      <c r="ER144" s="198" t="s">
        <v>7175</v>
      </c>
      <c r="ES144" s="181">
        <v>44741</v>
      </c>
      <c r="ET144" s="196" t="s">
        <v>6835</v>
      </c>
      <c r="EU144" s="196">
        <v>64</v>
      </c>
      <c r="EV144" s="196" t="s">
        <v>6828</v>
      </c>
      <c r="EW144" s="196" t="s">
        <v>19</v>
      </c>
      <c r="EX144" s="196">
        <v>3</v>
      </c>
      <c r="EY144" s="196" t="s">
        <v>6831</v>
      </c>
      <c r="EZ144" s="196" t="s">
        <v>1995</v>
      </c>
      <c r="FA144" s="197">
        <v>44739</v>
      </c>
      <c r="FB144" s="195" t="s">
        <v>683</v>
      </c>
      <c r="FC144" s="198">
        <v>2</v>
      </c>
      <c r="FD144" s="198">
        <v>0</v>
      </c>
      <c r="FE144" s="198" t="s">
        <v>30</v>
      </c>
      <c r="FF144" s="198">
        <v>2</v>
      </c>
      <c r="FG144" s="198" t="s">
        <v>682</v>
      </c>
      <c r="FH144" s="198">
        <v>0</v>
      </c>
      <c r="FI144" s="181">
        <v>43511</v>
      </c>
      <c r="FJ144" s="195" t="s">
        <v>691</v>
      </c>
      <c r="FK144" s="196" t="s">
        <v>14</v>
      </c>
      <c r="FL144" s="196">
        <v>0</v>
      </c>
      <c r="FM144" s="196" t="s">
        <v>30</v>
      </c>
      <c r="FN144" s="196">
        <v>2</v>
      </c>
      <c r="FO144" s="196" t="s">
        <v>690</v>
      </c>
      <c r="FP144" s="188">
        <v>0</v>
      </c>
      <c r="FQ144" s="189">
        <v>43511</v>
      </c>
      <c r="FR144" s="195" t="s">
        <v>693</v>
      </c>
      <c r="FS144" s="198" t="s">
        <v>14</v>
      </c>
      <c r="FT144" s="198">
        <v>0</v>
      </c>
      <c r="FU144" s="198" t="s">
        <v>30</v>
      </c>
      <c r="FV144" s="198">
        <v>2</v>
      </c>
      <c r="FW144" s="198" t="s">
        <v>692</v>
      </c>
      <c r="FX144" s="198">
        <v>0</v>
      </c>
      <c r="FY144" s="181">
        <v>43511</v>
      </c>
      <c r="FZ144" s="196" t="s">
        <v>5345</v>
      </c>
      <c r="GA144" s="196">
        <v>1</v>
      </c>
      <c r="GB144" s="196" t="s">
        <v>3966</v>
      </c>
      <c r="GC144" s="196" t="s">
        <v>30</v>
      </c>
      <c r="GD144" s="196">
        <v>2</v>
      </c>
      <c r="GE144" s="196" t="s">
        <v>14</v>
      </c>
      <c r="GF144" s="196" t="s">
        <v>14</v>
      </c>
      <c r="GG144" s="197">
        <v>44696</v>
      </c>
      <c r="GH144" s="195" t="s">
        <v>5351</v>
      </c>
      <c r="GI144" s="198">
        <v>0</v>
      </c>
      <c r="GJ144" s="198" t="s">
        <v>3966</v>
      </c>
      <c r="GK144" s="198" t="s">
        <v>30</v>
      </c>
      <c r="GL144" s="198">
        <v>2</v>
      </c>
      <c r="GM144" s="198" t="s">
        <v>14</v>
      </c>
      <c r="GN144" s="198" t="s">
        <v>14</v>
      </c>
      <c r="GO144" s="181">
        <v>44696</v>
      </c>
      <c r="GP144" s="196" t="s">
        <v>5346</v>
      </c>
      <c r="GQ144" s="196">
        <v>1</v>
      </c>
      <c r="GR144" s="196" t="s">
        <v>3966</v>
      </c>
      <c r="GS144" s="196" t="s">
        <v>30</v>
      </c>
      <c r="GT144" s="196">
        <v>2</v>
      </c>
      <c r="GU144" s="196" t="s">
        <v>14</v>
      </c>
      <c r="GV144" s="196" t="s">
        <v>14</v>
      </c>
      <c r="GW144" s="197">
        <v>44696</v>
      </c>
      <c r="GX144" s="195" t="s">
        <v>5352</v>
      </c>
      <c r="GY144" s="198">
        <v>0</v>
      </c>
      <c r="GZ144" s="198" t="s">
        <v>3966</v>
      </c>
      <c r="HA144" s="198" t="s">
        <v>30</v>
      </c>
      <c r="HB144" s="198">
        <v>2</v>
      </c>
      <c r="HC144" s="198" t="s">
        <v>14</v>
      </c>
      <c r="HD144" s="198" t="s">
        <v>14</v>
      </c>
      <c r="HE144" s="181">
        <v>44696</v>
      </c>
      <c r="HF144" s="196" t="s">
        <v>5344</v>
      </c>
      <c r="HG144" s="196">
        <v>2</v>
      </c>
      <c r="HH144" s="196" t="s">
        <v>3966</v>
      </c>
      <c r="HI144" s="196" t="s">
        <v>30</v>
      </c>
      <c r="HJ144" s="196">
        <v>2</v>
      </c>
      <c r="HK144" s="196" t="s">
        <v>14</v>
      </c>
      <c r="HL144" s="196" t="s">
        <v>14</v>
      </c>
      <c r="HM144" s="197">
        <v>44696</v>
      </c>
      <c r="HN144" s="195" t="s">
        <v>5350</v>
      </c>
      <c r="HO144" s="198">
        <v>2</v>
      </c>
      <c r="HP144" s="198" t="s">
        <v>3966</v>
      </c>
      <c r="HQ144" s="198" t="s">
        <v>30</v>
      </c>
      <c r="HR144" s="198">
        <v>2</v>
      </c>
      <c r="HS144" s="198" t="s">
        <v>14</v>
      </c>
      <c r="HT144" s="198" t="s">
        <v>14</v>
      </c>
      <c r="HU144" s="181">
        <v>44696</v>
      </c>
      <c r="HV144" s="196" t="s">
        <v>5347</v>
      </c>
      <c r="HW144" s="196">
        <v>0</v>
      </c>
      <c r="HX144" s="196" t="s">
        <v>3966</v>
      </c>
      <c r="HY144" s="196" t="s">
        <v>30</v>
      </c>
      <c r="HZ144" s="196">
        <v>2</v>
      </c>
      <c r="IA144" s="196" t="s">
        <v>14</v>
      </c>
      <c r="IB144" s="196" t="s">
        <v>14</v>
      </c>
      <c r="IC144" s="197">
        <v>44696</v>
      </c>
      <c r="ID144" s="195" t="s">
        <v>5349</v>
      </c>
      <c r="IE144" s="198">
        <v>3</v>
      </c>
      <c r="IF144" s="198" t="s">
        <v>3966</v>
      </c>
      <c r="IG144" s="198" t="s">
        <v>30</v>
      </c>
      <c r="IH144" s="198">
        <v>2</v>
      </c>
      <c r="II144" s="198" t="s">
        <v>14</v>
      </c>
      <c r="IJ144" s="198" t="s">
        <v>14</v>
      </c>
      <c r="IK144" s="181">
        <v>44696</v>
      </c>
      <c r="IL144" s="196" t="s">
        <v>5348</v>
      </c>
      <c r="IM144" s="196">
        <v>0</v>
      </c>
      <c r="IN144" s="196" t="s">
        <v>3966</v>
      </c>
      <c r="IO144" s="196" t="s">
        <v>30</v>
      </c>
      <c r="IP144" s="196">
        <v>2</v>
      </c>
      <c r="IQ144" s="196" t="s">
        <v>14</v>
      </c>
      <c r="IR144" s="196" t="s">
        <v>14</v>
      </c>
      <c r="IS144" s="197">
        <v>44696</v>
      </c>
    </row>
    <row r="145" spans="1:253" x14ac:dyDescent="0.35">
      <c r="A145" s="285" t="s">
        <v>694</v>
      </c>
      <c r="B145" s="285" t="s">
        <v>8627</v>
      </c>
      <c r="C145" s="285" t="s">
        <v>695</v>
      </c>
      <c r="D145" s="285" t="s">
        <v>641</v>
      </c>
      <c r="E145" s="285" t="s">
        <v>8326</v>
      </c>
      <c r="F145" s="285" t="s">
        <v>2377</v>
      </c>
      <c r="G145" s="179">
        <v>84339000</v>
      </c>
      <c r="H145" s="180" t="s">
        <v>2359</v>
      </c>
      <c r="I145" s="180" t="s">
        <v>61</v>
      </c>
      <c r="J145" s="180">
        <v>1</v>
      </c>
      <c r="K145" s="180" t="s">
        <v>2376</v>
      </c>
      <c r="L145" s="180" t="s">
        <v>2375</v>
      </c>
      <c r="M145" s="181">
        <v>44454</v>
      </c>
      <c r="N145" s="195" t="s">
        <v>706</v>
      </c>
      <c r="O145" s="182">
        <v>195587</v>
      </c>
      <c r="P145" s="182" t="s">
        <v>704</v>
      </c>
      <c r="Q145" s="182" t="s">
        <v>30</v>
      </c>
      <c r="R145" s="182">
        <v>2</v>
      </c>
      <c r="S145" s="182">
        <v>0</v>
      </c>
      <c r="T145" s="182" t="s">
        <v>705</v>
      </c>
      <c r="U145" s="183">
        <v>43511</v>
      </c>
      <c r="V145" s="195" t="s">
        <v>718</v>
      </c>
      <c r="W145" s="180">
        <v>12974000</v>
      </c>
      <c r="X145" s="180" t="s">
        <v>716</v>
      </c>
      <c r="Y145" s="180" t="s">
        <v>30</v>
      </c>
      <c r="Z145" s="180">
        <v>2</v>
      </c>
      <c r="AA145" s="180">
        <v>0</v>
      </c>
      <c r="AB145" s="180" t="s">
        <v>717</v>
      </c>
      <c r="AC145" s="181">
        <v>43511</v>
      </c>
      <c r="AD145" s="195" t="s">
        <v>711</v>
      </c>
      <c r="AE145" s="188" t="s">
        <v>14</v>
      </c>
      <c r="AF145" s="188">
        <v>0</v>
      </c>
      <c r="AG145" s="188" t="s">
        <v>30</v>
      </c>
      <c r="AH145" s="188">
        <v>2</v>
      </c>
      <c r="AI145" s="188">
        <v>0</v>
      </c>
      <c r="AJ145" s="188">
        <v>0</v>
      </c>
      <c r="AK145" s="189">
        <v>43511</v>
      </c>
      <c r="AL145" s="195" t="s">
        <v>714</v>
      </c>
      <c r="AM145" s="180" t="s">
        <v>14</v>
      </c>
      <c r="AN145" s="180">
        <v>0</v>
      </c>
      <c r="AO145" s="180" t="s">
        <v>30</v>
      </c>
      <c r="AP145" s="180">
        <v>2</v>
      </c>
      <c r="AQ145" s="180" t="s">
        <v>713</v>
      </c>
      <c r="AR145" s="180" t="s">
        <v>712</v>
      </c>
      <c r="AS145" s="181">
        <v>43511</v>
      </c>
      <c r="AT145" s="196" t="s">
        <v>703</v>
      </c>
      <c r="AU145" s="188" t="s">
        <v>14</v>
      </c>
      <c r="AV145" s="188">
        <v>0</v>
      </c>
      <c r="AW145" s="188" t="s">
        <v>30</v>
      </c>
      <c r="AX145" s="188">
        <v>2</v>
      </c>
      <c r="AY145" s="188">
        <v>0</v>
      </c>
      <c r="AZ145" s="188">
        <v>0</v>
      </c>
      <c r="BA145" s="189">
        <v>43511</v>
      </c>
      <c r="BB145" s="195" t="s">
        <v>702</v>
      </c>
      <c r="BC145" s="180" t="s">
        <v>14</v>
      </c>
      <c r="BD145" s="180">
        <v>0</v>
      </c>
      <c r="BE145" s="180" t="s">
        <v>30</v>
      </c>
      <c r="BF145" s="180">
        <v>2</v>
      </c>
      <c r="BG145" s="180">
        <v>0</v>
      </c>
      <c r="BH145" s="180">
        <v>0</v>
      </c>
      <c r="BI145" s="181">
        <v>43511</v>
      </c>
      <c r="BJ145" s="196" t="s">
        <v>6833</v>
      </c>
      <c r="BK145" s="196">
        <v>64</v>
      </c>
      <c r="BL145" s="196" t="s">
        <v>6828</v>
      </c>
      <c r="BM145" s="196" t="s">
        <v>19</v>
      </c>
      <c r="BN145" s="196">
        <v>3</v>
      </c>
      <c r="BO145" s="196" t="s">
        <v>6829</v>
      </c>
      <c r="BP145" s="188" t="s">
        <v>1995</v>
      </c>
      <c r="BQ145" s="197">
        <v>44739</v>
      </c>
      <c r="BR145" s="195" t="s">
        <v>696</v>
      </c>
      <c r="BS145" s="198" t="s">
        <v>14</v>
      </c>
      <c r="BT145" s="198">
        <v>0</v>
      </c>
      <c r="BU145" s="198" t="s">
        <v>30</v>
      </c>
      <c r="BV145" s="198">
        <v>2</v>
      </c>
      <c r="BW145" s="198">
        <v>0</v>
      </c>
      <c r="BX145" s="198">
        <v>0</v>
      </c>
      <c r="BY145" s="181">
        <v>43511</v>
      </c>
      <c r="BZ145" s="196" t="s">
        <v>697</v>
      </c>
      <c r="CA145" s="196" t="s">
        <v>14</v>
      </c>
      <c r="CB145" s="196" t="s">
        <v>14</v>
      </c>
      <c r="CC145" s="196" t="s">
        <v>14</v>
      </c>
      <c r="CD145" s="196" t="s">
        <v>14</v>
      </c>
      <c r="CE145" s="196">
        <v>0</v>
      </c>
      <c r="CF145" s="196">
        <v>0</v>
      </c>
      <c r="CG145" s="197">
        <v>43511</v>
      </c>
      <c r="CH145" s="195" t="s">
        <v>9371</v>
      </c>
      <c r="CI145" s="196" t="e">
        <v>#N/A</v>
      </c>
      <c r="CJ145" s="196" t="e">
        <v>#N/A</v>
      </c>
      <c r="CK145" s="196" t="e">
        <v>#N/A</v>
      </c>
      <c r="CL145" s="196" t="e">
        <v>#N/A</v>
      </c>
      <c r="CM145" s="196" t="e">
        <v>#N/A</v>
      </c>
      <c r="CN145" s="196" t="e">
        <v>#N/A</v>
      </c>
      <c r="CO145" s="199" t="e">
        <v>#N/A</v>
      </c>
      <c r="CP145" s="196" t="s">
        <v>700</v>
      </c>
      <c r="CQ145" s="198" t="s">
        <v>14</v>
      </c>
      <c r="CR145" s="198">
        <v>0</v>
      </c>
      <c r="CS145" s="198" t="s">
        <v>30</v>
      </c>
      <c r="CT145" s="198">
        <v>2</v>
      </c>
      <c r="CU145" s="198">
        <v>0</v>
      </c>
      <c r="CV145" s="198">
        <v>0</v>
      </c>
      <c r="CW145" s="181">
        <v>43511</v>
      </c>
      <c r="CX145" s="196" t="s">
        <v>722</v>
      </c>
      <c r="CY145" s="188" t="s">
        <v>14</v>
      </c>
      <c r="CZ145" s="188">
        <v>0</v>
      </c>
      <c r="DA145" s="188" t="s">
        <v>30</v>
      </c>
      <c r="DB145" s="188">
        <v>2</v>
      </c>
      <c r="DC145" s="188" t="s">
        <v>707</v>
      </c>
      <c r="DD145" s="188">
        <v>0</v>
      </c>
      <c r="DE145" s="194">
        <v>43511</v>
      </c>
      <c r="DF145" s="195" t="s">
        <v>708</v>
      </c>
      <c r="DG145" s="180" t="s">
        <v>14</v>
      </c>
      <c r="DH145" s="198">
        <v>0</v>
      </c>
      <c r="DI145" s="198" t="s">
        <v>30</v>
      </c>
      <c r="DJ145" s="198">
        <v>2</v>
      </c>
      <c r="DK145" s="198" t="s">
        <v>707</v>
      </c>
      <c r="DL145" s="198">
        <v>0</v>
      </c>
      <c r="DM145" s="181">
        <v>43511</v>
      </c>
      <c r="DN145" s="196" t="s">
        <v>724</v>
      </c>
      <c r="DO145" s="188" t="s">
        <v>14</v>
      </c>
      <c r="DP145" s="196">
        <v>0</v>
      </c>
      <c r="DQ145" s="196" t="s">
        <v>30</v>
      </c>
      <c r="DR145" s="196">
        <v>2</v>
      </c>
      <c r="DS145" s="196" t="s">
        <v>707</v>
      </c>
      <c r="DT145" s="196">
        <v>0</v>
      </c>
      <c r="DU145" s="197">
        <v>43511</v>
      </c>
      <c r="DV145" s="195" t="s">
        <v>709</v>
      </c>
      <c r="DW145" s="180" t="s">
        <v>14</v>
      </c>
      <c r="DX145" s="198">
        <v>0</v>
      </c>
      <c r="DY145" s="198" t="s">
        <v>30</v>
      </c>
      <c r="DZ145" s="198">
        <v>2</v>
      </c>
      <c r="EA145" s="198" t="s">
        <v>707</v>
      </c>
      <c r="EB145" s="198">
        <v>0</v>
      </c>
      <c r="EC145" s="181">
        <v>43511</v>
      </c>
      <c r="ED145" s="196" t="s">
        <v>723</v>
      </c>
      <c r="EE145" s="188" t="s">
        <v>14</v>
      </c>
      <c r="EF145" s="196">
        <v>0</v>
      </c>
      <c r="EG145" s="196" t="s">
        <v>30</v>
      </c>
      <c r="EH145" s="196">
        <v>2</v>
      </c>
      <c r="EI145" s="196" t="s">
        <v>707</v>
      </c>
      <c r="EJ145" s="196">
        <v>0</v>
      </c>
      <c r="EK145" s="197">
        <v>43511</v>
      </c>
      <c r="EL145" s="195" t="s">
        <v>701</v>
      </c>
      <c r="EM145" s="180" t="s">
        <v>14</v>
      </c>
      <c r="EN145" s="198">
        <v>0</v>
      </c>
      <c r="EO145" s="198" t="s">
        <v>30</v>
      </c>
      <c r="EP145" s="198">
        <v>2</v>
      </c>
      <c r="EQ145" s="198">
        <v>0</v>
      </c>
      <c r="ER145" s="198">
        <v>0</v>
      </c>
      <c r="ES145" s="181">
        <v>43511</v>
      </c>
      <c r="ET145" s="196" t="s">
        <v>6834</v>
      </c>
      <c r="EU145" s="196">
        <v>64</v>
      </c>
      <c r="EV145" s="196" t="s">
        <v>6828</v>
      </c>
      <c r="EW145" s="196" t="s">
        <v>19</v>
      </c>
      <c r="EX145" s="196">
        <v>3</v>
      </c>
      <c r="EY145" s="196" t="s">
        <v>6831</v>
      </c>
      <c r="EZ145" s="196" t="s">
        <v>1995</v>
      </c>
      <c r="FA145" s="197">
        <v>44739</v>
      </c>
      <c r="FB145" s="195" t="s">
        <v>699</v>
      </c>
      <c r="FC145" s="198">
        <v>3</v>
      </c>
      <c r="FD145" s="198">
        <v>0</v>
      </c>
      <c r="FE145" s="198" t="s">
        <v>30</v>
      </c>
      <c r="FF145" s="198">
        <v>2</v>
      </c>
      <c r="FG145" s="198" t="s">
        <v>698</v>
      </c>
      <c r="FH145" s="198">
        <v>0</v>
      </c>
      <c r="FI145" s="181">
        <v>43511</v>
      </c>
      <c r="FJ145" s="195" t="s">
        <v>720</v>
      </c>
      <c r="FK145" s="196" t="s">
        <v>14</v>
      </c>
      <c r="FL145" s="196">
        <v>0</v>
      </c>
      <c r="FM145" s="196" t="s">
        <v>30</v>
      </c>
      <c r="FN145" s="196">
        <v>2</v>
      </c>
      <c r="FO145" s="196" t="s">
        <v>719</v>
      </c>
      <c r="FP145" s="188">
        <v>0</v>
      </c>
      <c r="FQ145" s="189">
        <v>43511</v>
      </c>
      <c r="FR145" s="195" t="s">
        <v>721</v>
      </c>
      <c r="FS145" s="198" t="s">
        <v>14</v>
      </c>
      <c r="FT145" s="198">
        <v>0</v>
      </c>
      <c r="FU145" s="198" t="s">
        <v>30</v>
      </c>
      <c r="FV145" s="198">
        <v>2</v>
      </c>
      <c r="FW145" s="198" t="s">
        <v>719</v>
      </c>
      <c r="FX145" s="198">
        <v>0</v>
      </c>
      <c r="FY145" s="181">
        <v>43511</v>
      </c>
      <c r="FZ145" s="196" t="s">
        <v>5354</v>
      </c>
      <c r="GA145" s="196">
        <v>1</v>
      </c>
      <c r="GB145" s="196" t="s">
        <v>3966</v>
      </c>
      <c r="GC145" s="196" t="s">
        <v>30</v>
      </c>
      <c r="GD145" s="196">
        <v>2</v>
      </c>
      <c r="GE145" s="196" t="s">
        <v>14</v>
      </c>
      <c r="GF145" s="196" t="s">
        <v>14</v>
      </c>
      <c r="GG145" s="197">
        <v>44696</v>
      </c>
      <c r="GH145" s="195" t="s">
        <v>5360</v>
      </c>
      <c r="GI145" s="198">
        <v>1</v>
      </c>
      <c r="GJ145" s="198" t="s">
        <v>3966</v>
      </c>
      <c r="GK145" s="198" t="s">
        <v>30</v>
      </c>
      <c r="GL145" s="198">
        <v>2</v>
      </c>
      <c r="GM145" s="198" t="s">
        <v>14</v>
      </c>
      <c r="GN145" s="198" t="s">
        <v>14</v>
      </c>
      <c r="GO145" s="181">
        <v>44696</v>
      </c>
      <c r="GP145" s="196" t="s">
        <v>5355</v>
      </c>
      <c r="GQ145" s="196">
        <v>0</v>
      </c>
      <c r="GR145" s="196" t="s">
        <v>3966</v>
      </c>
      <c r="GS145" s="196" t="s">
        <v>30</v>
      </c>
      <c r="GT145" s="196">
        <v>2</v>
      </c>
      <c r="GU145" s="196" t="s">
        <v>14</v>
      </c>
      <c r="GV145" s="196" t="s">
        <v>14</v>
      </c>
      <c r="GW145" s="197">
        <v>44696</v>
      </c>
      <c r="GX145" s="195" t="s">
        <v>5361</v>
      </c>
      <c r="GY145" s="198">
        <v>0</v>
      </c>
      <c r="GZ145" s="198" t="s">
        <v>3966</v>
      </c>
      <c r="HA145" s="198" t="s">
        <v>30</v>
      </c>
      <c r="HB145" s="198">
        <v>2</v>
      </c>
      <c r="HC145" s="198" t="s">
        <v>14</v>
      </c>
      <c r="HD145" s="198" t="s">
        <v>14</v>
      </c>
      <c r="HE145" s="181">
        <v>44696</v>
      </c>
      <c r="HF145" s="196" t="s">
        <v>5353</v>
      </c>
      <c r="HG145" s="196">
        <v>0</v>
      </c>
      <c r="HH145" s="196" t="s">
        <v>3966</v>
      </c>
      <c r="HI145" s="196" t="s">
        <v>30</v>
      </c>
      <c r="HJ145" s="196">
        <v>2</v>
      </c>
      <c r="HK145" s="196" t="s">
        <v>14</v>
      </c>
      <c r="HL145" s="196" t="s">
        <v>14</v>
      </c>
      <c r="HM145" s="197">
        <v>44696</v>
      </c>
      <c r="HN145" s="195" t="s">
        <v>5359</v>
      </c>
      <c r="HO145" s="198">
        <v>0</v>
      </c>
      <c r="HP145" s="198" t="s">
        <v>3966</v>
      </c>
      <c r="HQ145" s="198" t="s">
        <v>30</v>
      </c>
      <c r="HR145" s="198">
        <v>2</v>
      </c>
      <c r="HS145" s="198" t="s">
        <v>14</v>
      </c>
      <c r="HT145" s="198" t="s">
        <v>14</v>
      </c>
      <c r="HU145" s="181">
        <v>44696</v>
      </c>
      <c r="HV145" s="196" t="s">
        <v>5356</v>
      </c>
      <c r="HW145" s="196">
        <v>0</v>
      </c>
      <c r="HX145" s="196" t="s">
        <v>3966</v>
      </c>
      <c r="HY145" s="196" t="s">
        <v>30</v>
      </c>
      <c r="HZ145" s="196">
        <v>2</v>
      </c>
      <c r="IA145" s="196" t="s">
        <v>14</v>
      </c>
      <c r="IB145" s="196" t="s">
        <v>14</v>
      </c>
      <c r="IC145" s="197">
        <v>44696</v>
      </c>
      <c r="ID145" s="195" t="s">
        <v>5358</v>
      </c>
      <c r="IE145" s="198">
        <v>3</v>
      </c>
      <c r="IF145" s="198" t="s">
        <v>3966</v>
      </c>
      <c r="IG145" s="198" t="s">
        <v>30</v>
      </c>
      <c r="IH145" s="198">
        <v>2</v>
      </c>
      <c r="II145" s="198" t="s">
        <v>14</v>
      </c>
      <c r="IJ145" s="198" t="s">
        <v>14</v>
      </c>
      <c r="IK145" s="181">
        <v>44696</v>
      </c>
      <c r="IL145" s="196" t="s">
        <v>5357</v>
      </c>
      <c r="IM145" s="196">
        <v>0</v>
      </c>
      <c r="IN145" s="196" t="s">
        <v>3966</v>
      </c>
      <c r="IO145" s="196" t="s">
        <v>30</v>
      </c>
      <c r="IP145" s="196">
        <v>2</v>
      </c>
      <c r="IQ145" s="196" t="s">
        <v>14</v>
      </c>
      <c r="IR145" s="196" t="s">
        <v>14</v>
      </c>
      <c r="IS145" s="197">
        <v>44696</v>
      </c>
    </row>
    <row r="146" spans="1:253" x14ac:dyDescent="0.35">
      <c r="A146" s="285" t="s">
        <v>3204</v>
      </c>
      <c r="B146" s="285" t="s">
        <v>8639</v>
      </c>
      <c r="C146" s="285" t="s">
        <v>3205</v>
      </c>
      <c r="D146" s="285" t="s">
        <v>118</v>
      </c>
      <c r="E146" s="285" t="s">
        <v>8329</v>
      </c>
      <c r="F146" s="285" t="s">
        <v>6091</v>
      </c>
      <c r="G146" s="179">
        <v>63229000</v>
      </c>
      <c r="H146" s="180" t="s">
        <v>6088</v>
      </c>
      <c r="I146" s="180" t="s">
        <v>30</v>
      </c>
      <c r="J146" s="180">
        <v>2</v>
      </c>
      <c r="K146" s="180" t="s">
        <v>6090</v>
      </c>
      <c r="L146" s="180" t="s">
        <v>6089</v>
      </c>
      <c r="M146" s="181">
        <v>44731</v>
      </c>
      <c r="N146" s="195" t="s">
        <v>3209</v>
      </c>
      <c r="O146" s="182">
        <v>144996</v>
      </c>
      <c r="P146" s="182" t="s">
        <v>3206</v>
      </c>
      <c r="Q146" s="182" t="s">
        <v>30</v>
      </c>
      <c r="R146" s="182">
        <v>2</v>
      </c>
      <c r="S146" s="182" t="s">
        <v>3208</v>
      </c>
      <c r="T146" s="182" t="s">
        <v>3207</v>
      </c>
      <c r="U146" s="183">
        <v>44635</v>
      </c>
      <c r="V146" s="195" t="s">
        <v>5739</v>
      </c>
      <c r="W146" s="180">
        <v>14911000</v>
      </c>
      <c r="X146" s="180" t="s">
        <v>5736</v>
      </c>
      <c r="Y146" s="180" t="s">
        <v>30</v>
      </c>
      <c r="Z146" s="180">
        <v>2</v>
      </c>
      <c r="AA146" s="180" t="s">
        <v>5738</v>
      </c>
      <c r="AB146" s="180" t="s">
        <v>5737</v>
      </c>
      <c r="AC146" s="181">
        <v>44706</v>
      </c>
      <c r="AD146" s="195" t="s">
        <v>5858</v>
      </c>
      <c r="AE146" s="188">
        <v>12914000</v>
      </c>
      <c r="AF146" s="188" t="s">
        <v>5736</v>
      </c>
      <c r="AG146" s="188" t="s">
        <v>30</v>
      </c>
      <c r="AH146" s="188">
        <v>2</v>
      </c>
      <c r="AI146" s="188" t="s">
        <v>5857</v>
      </c>
      <c r="AJ146" s="188" t="s">
        <v>5737</v>
      </c>
      <c r="AK146" s="189">
        <v>44711</v>
      </c>
      <c r="AL146" s="195" t="s">
        <v>5861</v>
      </c>
      <c r="AM146" s="180">
        <v>249000</v>
      </c>
      <c r="AN146" s="180" t="s">
        <v>5859</v>
      </c>
      <c r="AO146" s="180" t="s">
        <v>61</v>
      </c>
      <c r="AP146" s="180">
        <v>1</v>
      </c>
      <c r="AQ146" s="180" t="s">
        <v>5860</v>
      </c>
      <c r="AR146" s="180" t="s">
        <v>3848</v>
      </c>
      <c r="AS146" s="181">
        <v>44711</v>
      </c>
      <c r="AT146" s="196" t="s">
        <v>3211</v>
      </c>
      <c r="AU146" s="188" t="s">
        <v>14</v>
      </c>
      <c r="AV146" s="188" t="s">
        <v>14</v>
      </c>
      <c r="AW146" s="188" t="s">
        <v>19</v>
      </c>
      <c r="AX146" s="188">
        <v>3</v>
      </c>
      <c r="AY146" s="188" t="s">
        <v>14</v>
      </c>
      <c r="AZ146" s="188" t="s">
        <v>14</v>
      </c>
      <c r="BA146" s="189">
        <v>44635</v>
      </c>
      <c r="BB146" s="195" t="s">
        <v>3210</v>
      </c>
      <c r="BC146" s="180" t="s">
        <v>14</v>
      </c>
      <c r="BD146" s="180" t="s">
        <v>14</v>
      </c>
      <c r="BE146" s="180" t="s">
        <v>19</v>
      </c>
      <c r="BF146" s="180">
        <v>3</v>
      </c>
      <c r="BG146" s="180" t="s">
        <v>14</v>
      </c>
      <c r="BH146" s="180" t="s">
        <v>14</v>
      </c>
      <c r="BI146" s="181">
        <v>44635</v>
      </c>
      <c r="BJ146" s="196" t="s">
        <v>6094</v>
      </c>
      <c r="BK146" s="196">
        <v>31</v>
      </c>
      <c r="BL146" s="196" t="s">
        <v>6092</v>
      </c>
      <c r="BM146" s="196" t="s">
        <v>30</v>
      </c>
      <c r="BN146" s="196">
        <v>2</v>
      </c>
      <c r="BO146" s="196" t="s">
        <v>6093</v>
      </c>
      <c r="BP146" s="188" t="s">
        <v>1636</v>
      </c>
      <c r="BQ146" s="197">
        <v>44731</v>
      </c>
      <c r="BR146" s="195" t="s">
        <v>3212</v>
      </c>
      <c r="BS146" s="198" t="s">
        <v>14</v>
      </c>
      <c r="BT146" s="198" t="s">
        <v>14</v>
      </c>
      <c r="BU146" s="198" t="s">
        <v>19</v>
      </c>
      <c r="BV146" s="198">
        <v>3</v>
      </c>
      <c r="BW146" s="198" t="s">
        <v>14</v>
      </c>
      <c r="BX146" s="198" t="s">
        <v>14</v>
      </c>
      <c r="BY146" s="181">
        <v>44635</v>
      </c>
      <c r="BZ146" s="196" t="s">
        <v>3213</v>
      </c>
      <c r="CA146" s="196" t="s">
        <v>14</v>
      </c>
      <c r="CB146" s="196" t="s">
        <v>14</v>
      </c>
      <c r="CC146" s="196" t="s">
        <v>19</v>
      </c>
      <c r="CD146" s="196">
        <v>3</v>
      </c>
      <c r="CE146" s="196" t="s">
        <v>14</v>
      </c>
      <c r="CF146" s="196" t="s">
        <v>14</v>
      </c>
      <c r="CG146" s="197">
        <v>44635</v>
      </c>
      <c r="CH146" s="195" t="s">
        <v>9372</v>
      </c>
      <c r="CI146" s="196" t="e">
        <v>#N/A</v>
      </c>
      <c r="CJ146" s="196" t="e">
        <v>#N/A</v>
      </c>
      <c r="CK146" s="196" t="e">
        <v>#N/A</v>
      </c>
      <c r="CL146" s="196" t="e">
        <v>#N/A</v>
      </c>
      <c r="CM146" s="196" t="e">
        <v>#N/A</v>
      </c>
      <c r="CN146" s="196" t="e">
        <v>#N/A</v>
      </c>
      <c r="CO146" s="199" t="e">
        <v>#N/A</v>
      </c>
      <c r="CP146" s="196" t="s">
        <v>3214</v>
      </c>
      <c r="CQ146" s="198" t="s">
        <v>14</v>
      </c>
      <c r="CR146" s="198" t="s">
        <v>14</v>
      </c>
      <c r="CS146" s="198" t="s">
        <v>19</v>
      </c>
      <c r="CT146" s="198">
        <v>3</v>
      </c>
      <c r="CU146" s="198" t="s">
        <v>14</v>
      </c>
      <c r="CV146" s="198" t="s">
        <v>14</v>
      </c>
      <c r="CW146" s="181">
        <v>44635</v>
      </c>
      <c r="CX146" s="196" t="s">
        <v>5862</v>
      </c>
      <c r="CY146" s="188">
        <v>841000</v>
      </c>
      <c r="CZ146" s="188" t="s">
        <v>5736</v>
      </c>
      <c r="DA146" s="188" t="s">
        <v>30</v>
      </c>
      <c r="DB146" s="188">
        <v>2</v>
      </c>
      <c r="DC146" s="188" t="s">
        <v>5867</v>
      </c>
      <c r="DD146" s="188" t="s">
        <v>5737</v>
      </c>
      <c r="DE146" s="194">
        <v>44711</v>
      </c>
      <c r="DF146" s="195" t="s">
        <v>5864</v>
      </c>
      <c r="DG146" s="180">
        <v>1997000</v>
      </c>
      <c r="DH146" s="198" t="s">
        <v>5736</v>
      </c>
      <c r="DI146" s="198" t="s">
        <v>30</v>
      </c>
      <c r="DJ146" s="198">
        <v>2</v>
      </c>
      <c r="DK146" s="198" t="s">
        <v>5863</v>
      </c>
      <c r="DL146" s="198" t="s">
        <v>5737</v>
      </c>
      <c r="DM146" s="181">
        <v>44711</v>
      </c>
      <c r="DN146" s="196" t="s">
        <v>5866</v>
      </c>
      <c r="DO146" s="188">
        <v>12073000</v>
      </c>
      <c r="DP146" s="196" t="s">
        <v>5736</v>
      </c>
      <c r="DQ146" s="196" t="s">
        <v>30</v>
      </c>
      <c r="DR146" s="196">
        <v>2</v>
      </c>
      <c r="DS146" s="196" t="s">
        <v>5865</v>
      </c>
      <c r="DT146" s="196" t="s">
        <v>5737</v>
      </c>
      <c r="DU146" s="197">
        <v>44711</v>
      </c>
      <c r="DV146" s="195" t="s">
        <v>5868</v>
      </c>
      <c r="DW146" s="180">
        <v>746000</v>
      </c>
      <c r="DX146" s="198" t="s">
        <v>5736</v>
      </c>
      <c r="DY146" s="198" t="s">
        <v>30</v>
      </c>
      <c r="DZ146" s="198">
        <v>2</v>
      </c>
      <c r="EA146" s="198" t="s">
        <v>5867</v>
      </c>
      <c r="EB146" s="198" t="s">
        <v>5737</v>
      </c>
      <c r="EC146" s="181">
        <v>44711</v>
      </c>
      <c r="ED146" s="196" t="s">
        <v>5871</v>
      </c>
      <c r="EE146" s="188">
        <v>95000</v>
      </c>
      <c r="EF146" s="196" t="s">
        <v>5736</v>
      </c>
      <c r="EG146" s="196" t="s">
        <v>30</v>
      </c>
      <c r="EH146" s="196">
        <v>2</v>
      </c>
      <c r="EI146" s="196" t="s">
        <v>5870</v>
      </c>
      <c r="EJ146" s="196" t="s">
        <v>5869</v>
      </c>
      <c r="EK146" s="197">
        <v>44711</v>
      </c>
      <c r="EL146" s="195" t="s">
        <v>5873</v>
      </c>
      <c r="EM146" s="180">
        <v>0</v>
      </c>
      <c r="EN146" s="198" t="s">
        <v>5736</v>
      </c>
      <c r="EO146" s="198" t="s">
        <v>30</v>
      </c>
      <c r="EP146" s="198">
        <v>2</v>
      </c>
      <c r="EQ146" s="198" t="s">
        <v>5872</v>
      </c>
      <c r="ER146" s="198" t="s">
        <v>5737</v>
      </c>
      <c r="ES146" s="181">
        <v>44711</v>
      </c>
      <c r="ET146" s="196" t="s">
        <v>6096</v>
      </c>
      <c r="EU146" s="196">
        <v>31</v>
      </c>
      <c r="EV146" s="196" t="s">
        <v>6092</v>
      </c>
      <c r="EW146" s="196" t="s">
        <v>30</v>
      </c>
      <c r="EX146" s="196">
        <v>2</v>
      </c>
      <c r="EY146" s="196" t="s">
        <v>6095</v>
      </c>
      <c r="EZ146" s="196" t="s">
        <v>1995</v>
      </c>
      <c r="FA146" s="197">
        <v>44731</v>
      </c>
      <c r="FB146" s="195" t="s">
        <v>3215</v>
      </c>
      <c r="FC146" s="198" t="s">
        <v>14</v>
      </c>
      <c r="FD146" s="198" t="s">
        <v>14</v>
      </c>
      <c r="FE146" s="198" t="s">
        <v>19</v>
      </c>
      <c r="FF146" s="198">
        <v>3</v>
      </c>
      <c r="FG146" s="198" t="s">
        <v>14</v>
      </c>
      <c r="FH146" s="198" t="s">
        <v>14</v>
      </c>
      <c r="FI146" s="181">
        <v>44635</v>
      </c>
      <c r="FJ146" s="195" t="s">
        <v>3216</v>
      </c>
      <c r="FK146" s="196" t="s">
        <v>14</v>
      </c>
      <c r="FL146" s="196" t="s">
        <v>14</v>
      </c>
      <c r="FM146" s="196" t="s">
        <v>19</v>
      </c>
      <c r="FN146" s="196">
        <v>3</v>
      </c>
      <c r="FO146" s="196" t="s">
        <v>14</v>
      </c>
      <c r="FP146" s="188" t="s">
        <v>14</v>
      </c>
      <c r="FQ146" s="189">
        <v>44635</v>
      </c>
      <c r="FR146" s="195" t="s">
        <v>3217</v>
      </c>
      <c r="FS146" s="198" t="s">
        <v>14</v>
      </c>
      <c r="FT146" s="198" t="s">
        <v>14</v>
      </c>
      <c r="FU146" s="198" t="s">
        <v>19</v>
      </c>
      <c r="FV146" s="198">
        <v>3</v>
      </c>
      <c r="FW146" s="198" t="s">
        <v>14</v>
      </c>
      <c r="FX146" s="198" t="s">
        <v>14</v>
      </c>
      <c r="FY146" s="181">
        <v>44635</v>
      </c>
      <c r="FZ146" s="196" t="s">
        <v>5082</v>
      </c>
      <c r="GA146" s="196">
        <v>0</v>
      </c>
      <c r="GB146" s="196" t="s">
        <v>3966</v>
      </c>
      <c r="GC146" s="196" t="s">
        <v>30</v>
      </c>
      <c r="GD146" s="196">
        <v>2</v>
      </c>
      <c r="GE146" s="196" t="s">
        <v>14</v>
      </c>
      <c r="GF146" s="196" t="s">
        <v>14</v>
      </c>
      <c r="GG146" s="197">
        <v>44695</v>
      </c>
      <c r="GH146" s="195" t="s">
        <v>5088</v>
      </c>
      <c r="GI146" s="198">
        <v>0</v>
      </c>
      <c r="GJ146" s="198" t="s">
        <v>3966</v>
      </c>
      <c r="GK146" s="198" t="s">
        <v>30</v>
      </c>
      <c r="GL146" s="198">
        <v>2</v>
      </c>
      <c r="GM146" s="198" t="s">
        <v>14</v>
      </c>
      <c r="GN146" s="198" t="s">
        <v>14</v>
      </c>
      <c r="GO146" s="181">
        <v>44695</v>
      </c>
      <c r="GP146" s="196" t="s">
        <v>5083</v>
      </c>
      <c r="GQ146" s="196">
        <v>1</v>
      </c>
      <c r="GR146" s="196" t="s">
        <v>3966</v>
      </c>
      <c r="GS146" s="196" t="s">
        <v>30</v>
      </c>
      <c r="GT146" s="196">
        <v>2</v>
      </c>
      <c r="GU146" s="196" t="s">
        <v>14</v>
      </c>
      <c r="GV146" s="196" t="s">
        <v>14</v>
      </c>
      <c r="GW146" s="197">
        <v>44695</v>
      </c>
      <c r="GX146" s="195" t="s">
        <v>5089</v>
      </c>
      <c r="GY146" s="198">
        <v>0</v>
      </c>
      <c r="GZ146" s="198" t="s">
        <v>3966</v>
      </c>
      <c r="HA146" s="198" t="s">
        <v>30</v>
      </c>
      <c r="HB146" s="198">
        <v>2</v>
      </c>
      <c r="HC146" s="198" t="s">
        <v>14</v>
      </c>
      <c r="HD146" s="198" t="s">
        <v>14</v>
      </c>
      <c r="HE146" s="181">
        <v>44695</v>
      </c>
      <c r="HF146" s="196" t="s">
        <v>5081</v>
      </c>
      <c r="HG146" s="196">
        <v>2</v>
      </c>
      <c r="HH146" s="196" t="s">
        <v>3966</v>
      </c>
      <c r="HI146" s="196" t="s">
        <v>30</v>
      </c>
      <c r="HJ146" s="196">
        <v>2</v>
      </c>
      <c r="HK146" s="196" t="s">
        <v>14</v>
      </c>
      <c r="HL146" s="196" t="s">
        <v>14</v>
      </c>
      <c r="HM146" s="197">
        <v>44695</v>
      </c>
      <c r="HN146" s="195" t="s">
        <v>5087</v>
      </c>
      <c r="HO146" s="198">
        <v>1</v>
      </c>
      <c r="HP146" s="198" t="s">
        <v>3966</v>
      </c>
      <c r="HQ146" s="198" t="s">
        <v>30</v>
      </c>
      <c r="HR146" s="198">
        <v>2</v>
      </c>
      <c r="HS146" s="198" t="s">
        <v>14</v>
      </c>
      <c r="HT146" s="198" t="s">
        <v>14</v>
      </c>
      <c r="HU146" s="181">
        <v>44695</v>
      </c>
      <c r="HV146" s="196" t="s">
        <v>5084</v>
      </c>
      <c r="HW146" s="196">
        <v>0</v>
      </c>
      <c r="HX146" s="196" t="s">
        <v>3966</v>
      </c>
      <c r="HY146" s="196" t="s">
        <v>30</v>
      </c>
      <c r="HZ146" s="196">
        <v>2</v>
      </c>
      <c r="IA146" s="196" t="s">
        <v>14</v>
      </c>
      <c r="IB146" s="196" t="s">
        <v>14</v>
      </c>
      <c r="IC146" s="197">
        <v>44695</v>
      </c>
      <c r="ID146" s="195" t="s">
        <v>5086</v>
      </c>
      <c r="IE146" s="198">
        <v>0</v>
      </c>
      <c r="IF146" s="198" t="s">
        <v>3966</v>
      </c>
      <c r="IG146" s="198" t="s">
        <v>30</v>
      </c>
      <c r="IH146" s="198">
        <v>2</v>
      </c>
      <c r="II146" s="198" t="s">
        <v>14</v>
      </c>
      <c r="IJ146" s="198" t="s">
        <v>14</v>
      </c>
      <c r="IK146" s="181">
        <v>44695</v>
      </c>
      <c r="IL146" s="196" t="s">
        <v>5085</v>
      </c>
      <c r="IM146" s="196">
        <v>0</v>
      </c>
      <c r="IN146" s="196" t="s">
        <v>3966</v>
      </c>
      <c r="IO146" s="196" t="s">
        <v>30</v>
      </c>
      <c r="IP146" s="196">
        <v>2</v>
      </c>
      <c r="IQ146" s="196" t="s">
        <v>14</v>
      </c>
      <c r="IR146" s="196" t="s">
        <v>14</v>
      </c>
      <c r="IS146" s="197">
        <v>44695</v>
      </c>
    </row>
    <row r="147" spans="1:253" x14ac:dyDescent="0.35">
      <c r="A147" s="285" t="s">
        <v>116</v>
      </c>
      <c r="B147" s="285" t="s">
        <v>8646</v>
      </c>
      <c r="C147" s="285" t="s">
        <v>117</v>
      </c>
      <c r="D147" s="285" t="s">
        <v>118</v>
      </c>
      <c r="E147" s="285" t="s">
        <v>8329</v>
      </c>
      <c r="F147" s="285" t="s">
        <v>6103</v>
      </c>
      <c r="G147" s="179">
        <v>63229000</v>
      </c>
      <c r="H147" s="180" t="s">
        <v>6088</v>
      </c>
      <c r="I147" s="180" t="s">
        <v>30</v>
      </c>
      <c r="J147" s="180">
        <v>2</v>
      </c>
      <c r="K147" s="180" t="s">
        <v>6090</v>
      </c>
      <c r="L147" s="180" t="s">
        <v>6089</v>
      </c>
      <c r="M147" s="181">
        <v>44731</v>
      </c>
      <c r="N147" s="195" t="s">
        <v>3029</v>
      </c>
      <c r="O147" s="182">
        <v>72234</v>
      </c>
      <c r="P147" s="182" t="s">
        <v>3026</v>
      </c>
      <c r="Q147" s="182" t="s">
        <v>61</v>
      </c>
      <c r="R147" s="182">
        <v>1</v>
      </c>
      <c r="S147" s="182" t="s">
        <v>3028</v>
      </c>
      <c r="T147" s="182" t="s">
        <v>3027</v>
      </c>
      <c r="U147" s="183">
        <v>44615</v>
      </c>
      <c r="V147" s="195" t="s">
        <v>2268</v>
      </c>
      <c r="W147" s="180">
        <v>11393000</v>
      </c>
      <c r="X147" s="180" t="s">
        <v>2265</v>
      </c>
      <c r="Y147" s="180" t="s">
        <v>61</v>
      </c>
      <c r="Z147" s="180">
        <v>1</v>
      </c>
      <c r="AA147" s="180" t="s">
        <v>2267</v>
      </c>
      <c r="AB147" s="180" t="s">
        <v>2266</v>
      </c>
      <c r="AC147" s="181">
        <v>44388</v>
      </c>
      <c r="AD147" s="195" t="s">
        <v>2270</v>
      </c>
      <c r="AE147" s="188">
        <v>11393000</v>
      </c>
      <c r="AF147" s="188" t="s">
        <v>2265</v>
      </c>
      <c r="AG147" s="188" t="s">
        <v>61</v>
      </c>
      <c r="AH147" s="188">
        <v>1</v>
      </c>
      <c r="AI147" s="188" t="s">
        <v>2269</v>
      </c>
      <c r="AJ147" s="188" t="s">
        <v>2266</v>
      </c>
      <c r="AK147" s="189">
        <v>44388</v>
      </c>
      <c r="AL147" s="195" t="s">
        <v>5892</v>
      </c>
      <c r="AM147" s="180">
        <v>249000</v>
      </c>
      <c r="AN147" s="180" t="s">
        <v>5890</v>
      </c>
      <c r="AO147" s="180" t="s">
        <v>61</v>
      </c>
      <c r="AP147" s="180">
        <v>1</v>
      </c>
      <c r="AQ147" s="180" t="s">
        <v>5891</v>
      </c>
      <c r="AR147" s="180" t="s">
        <v>3848</v>
      </c>
      <c r="AS147" s="181">
        <v>44711</v>
      </c>
      <c r="AT147" s="196" t="s">
        <v>1068</v>
      </c>
      <c r="AU147" s="188">
        <v>0</v>
      </c>
      <c r="AV147" s="188" t="s">
        <v>14</v>
      </c>
      <c r="AW147" s="188" t="s">
        <v>14</v>
      </c>
      <c r="AX147" s="188" t="s">
        <v>14</v>
      </c>
      <c r="AY147" s="188" t="s">
        <v>14</v>
      </c>
      <c r="AZ147" s="188" t="s">
        <v>14</v>
      </c>
      <c r="BA147" s="189">
        <v>43670</v>
      </c>
      <c r="BB147" s="195" t="s">
        <v>122</v>
      </c>
      <c r="BC147" s="180" t="s">
        <v>14</v>
      </c>
      <c r="BD147" s="180">
        <v>0</v>
      </c>
      <c r="BE147" s="180" t="s">
        <v>14</v>
      </c>
      <c r="BF147" s="180" t="s">
        <v>14</v>
      </c>
      <c r="BG147" s="180">
        <v>0</v>
      </c>
      <c r="BH147" s="180">
        <v>0</v>
      </c>
      <c r="BI147" s="181">
        <v>43495</v>
      </c>
      <c r="BJ147" s="196" t="s">
        <v>6106</v>
      </c>
      <c r="BK147" s="196">
        <v>1</v>
      </c>
      <c r="BL147" s="196" t="s">
        <v>6104</v>
      </c>
      <c r="BM147" s="196" t="s">
        <v>30</v>
      </c>
      <c r="BN147" s="196">
        <v>2</v>
      </c>
      <c r="BO147" s="196" t="s">
        <v>6105</v>
      </c>
      <c r="BP147" s="188" t="s">
        <v>1636</v>
      </c>
      <c r="BQ147" s="197">
        <v>44731</v>
      </c>
      <c r="BR147" s="195" t="s">
        <v>119</v>
      </c>
      <c r="BS147" s="198" t="s">
        <v>14</v>
      </c>
      <c r="BT147" s="198">
        <v>0</v>
      </c>
      <c r="BU147" s="198" t="s">
        <v>14</v>
      </c>
      <c r="BV147" s="198" t="s">
        <v>14</v>
      </c>
      <c r="BW147" s="198">
        <v>0</v>
      </c>
      <c r="BX147" s="198">
        <v>0</v>
      </c>
      <c r="BY147" s="181">
        <v>43495</v>
      </c>
      <c r="BZ147" s="196" t="s">
        <v>120</v>
      </c>
      <c r="CA147" s="196" t="s">
        <v>14</v>
      </c>
      <c r="CB147" s="196">
        <v>0</v>
      </c>
      <c r="CC147" s="196" t="s">
        <v>14</v>
      </c>
      <c r="CD147" s="196" t="s">
        <v>14</v>
      </c>
      <c r="CE147" s="196">
        <v>0</v>
      </c>
      <c r="CF147" s="196">
        <v>0</v>
      </c>
      <c r="CG147" s="197">
        <v>43495</v>
      </c>
      <c r="CH147" s="195" t="s">
        <v>9373</v>
      </c>
      <c r="CI147" s="196" t="e">
        <v>#N/A</v>
      </c>
      <c r="CJ147" s="196" t="e">
        <v>#N/A</v>
      </c>
      <c r="CK147" s="196" t="e">
        <v>#N/A</v>
      </c>
      <c r="CL147" s="196" t="e">
        <v>#N/A</v>
      </c>
      <c r="CM147" s="196" t="e">
        <v>#N/A</v>
      </c>
      <c r="CN147" s="196" t="e">
        <v>#N/A</v>
      </c>
      <c r="CO147" s="199" t="e">
        <v>#N/A</v>
      </c>
      <c r="CP147" s="196" t="s">
        <v>121</v>
      </c>
      <c r="CQ147" s="198" t="s">
        <v>14</v>
      </c>
      <c r="CR147" s="198">
        <v>0</v>
      </c>
      <c r="CS147" s="198" t="s">
        <v>14</v>
      </c>
      <c r="CT147" s="198" t="s">
        <v>14</v>
      </c>
      <c r="CU147" s="198">
        <v>0</v>
      </c>
      <c r="CV147" s="198">
        <v>0</v>
      </c>
      <c r="CW147" s="181">
        <v>43495</v>
      </c>
      <c r="CX147" s="196" t="s">
        <v>5893</v>
      </c>
      <c r="CY147" s="188">
        <v>249000</v>
      </c>
      <c r="CZ147" s="188" t="s">
        <v>5890</v>
      </c>
      <c r="DA147" s="188" t="s">
        <v>61</v>
      </c>
      <c r="DB147" s="188">
        <v>1</v>
      </c>
      <c r="DC147" s="188" t="s">
        <v>5896</v>
      </c>
      <c r="DD147" s="188" t="s">
        <v>3848</v>
      </c>
      <c r="DE147" s="194">
        <v>44711</v>
      </c>
      <c r="DF147" s="195" t="s">
        <v>5894</v>
      </c>
      <c r="DG147" s="180">
        <v>0</v>
      </c>
      <c r="DH147" s="198" t="s">
        <v>5890</v>
      </c>
      <c r="DI147" s="198" t="s">
        <v>61</v>
      </c>
      <c r="DJ147" s="198">
        <v>1</v>
      </c>
      <c r="DK147" s="198" t="s">
        <v>2810</v>
      </c>
      <c r="DL147" s="198" t="s">
        <v>3848</v>
      </c>
      <c r="DM147" s="181">
        <v>44711</v>
      </c>
      <c r="DN147" s="196" t="s">
        <v>5895</v>
      </c>
      <c r="DO147" s="188">
        <v>11144000</v>
      </c>
      <c r="DP147" s="196" t="s">
        <v>5890</v>
      </c>
      <c r="DQ147" s="196" t="s">
        <v>61</v>
      </c>
      <c r="DR147" s="196">
        <v>1</v>
      </c>
      <c r="DS147" s="196" t="s">
        <v>2562</v>
      </c>
      <c r="DT147" s="196" t="s">
        <v>3848</v>
      </c>
      <c r="DU147" s="197">
        <v>44711</v>
      </c>
      <c r="DV147" s="195" t="s">
        <v>5897</v>
      </c>
      <c r="DW147" s="180">
        <v>249000</v>
      </c>
      <c r="DX147" s="198" t="s">
        <v>5890</v>
      </c>
      <c r="DY147" s="198" t="s">
        <v>61</v>
      </c>
      <c r="DZ147" s="198">
        <v>1</v>
      </c>
      <c r="EA147" s="198" t="s">
        <v>5896</v>
      </c>
      <c r="EB147" s="198" t="s">
        <v>3848</v>
      </c>
      <c r="EC147" s="181">
        <v>44711</v>
      </c>
      <c r="ED147" s="196" t="s">
        <v>5899</v>
      </c>
      <c r="EE147" s="188">
        <v>0</v>
      </c>
      <c r="EF147" s="196" t="s">
        <v>5890</v>
      </c>
      <c r="EG147" s="196" t="s">
        <v>61</v>
      </c>
      <c r="EH147" s="196">
        <v>1</v>
      </c>
      <c r="EI147" s="196" t="s">
        <v>5898</v>
      </c>
      <c r="EJ147" s="196" t="s">
        <v>3848</v>
      </c>
      <c r="EK147" s="197">
        <v>44711</v>
      </c>
      <c r="EL147" s="195" t="s">
        <v>3850</v>
      </c>
      <c r="EM147" s="180">
        <v>0</v>
      </c>
      <c r="EN147" s="198" t="s">
        <v>3847</v>
      </c>
      <c r="EO147" s="198" t="s">
        <v>61</v>
      </c>
      <c r="EP147" s="198">
        <v>1</v>
      </c>
      <c r="EQ147" s="198" t="s">
        <v>3849</v>
      </c>
      <c r="ER147" s="198" t="s">
        <v>3848</v>
      </c>
      <c r="ES147" s="181">
        <v>44669</v>
      </c>
      <c r="ET147" s="196" t="s">
        <v>6108</v>
      </c>
      <c r="EU147" s="196">
        <v>31</v>
      </c>
      <c r="EV147" s="196" t="s">
        <v>6092</v>
      </c>
      <c r="EW147" s="196" t="s">
        <v>30</v>
      </c>
      <c r="EX147" s="196">
        <v>2</v>
      </c>
      <c r="EY147" s="196" t="s">
        <v>6107</v>
      </c>
      <c r="EZ147" s="196" t="s">
        <v>1995</v>
      </c>
      <c r="FA147" s="197">
        <v>44731</v>
      </c>
      <c r="FB147" s="195" t="s">
        <v>2272</v>
      </c>
      <c r="FC147" s="198">
        <v>2</v>
      </c>
      <c r="FD147" s="198" t="s">
        <v>14</v>
      </c>
      <c r="FE147" s="198" t="s">
        <v>30</v>
      </c>
      <c r="FF147" s="198">
        <v>2</v>
      </c>
      <c r="FG147" s="198" t="s">
        <v>2271</v>
      </c>
      <c r="FH147" s="198" t="s">
        <v>14</v>
      </c>
      <c r="FI147" s="181">
        <v>44388</v>
      </c>
      <c r="FJ147" s="195" t="s">
        <v>123</v>
      </c>
      <c r="FK147" s="196" t="s">
        <v>14</v>
      </c>
      <c r="FL147" s="196">
        <v>0</v>
      </c>
      <c r="FM147" s="196" t="s">
        <v>14</v>
      </c>
      <c r="FN147" s="196" t="s">
        <v>14</v>
      </c>
      <c r="FO147" s="196">
        <v>0</v>
      </c>
      <c r="FP147" s="188">
        <v>0</v>
      </c>
      <c r="FQ147" s="189">
        <v>43495</v>
      </c>
      <c r="FR147" s="195" t="s">
        <v>124</v>
      </c>
      <c r="FS147" s="198" t="s">
        <v>14</v>
      </c>
      <c r="FT147" s="198">
        <v>0</v>
      </c>
      <c r="FU147" s="198" t="s">
        <v>14</v>
      </c>
      <c r="FV147" s="198" t="s">
        <v>14</v>
      </c>
      <c r="FW147" s="198">
        <v>0</v>
      </c>
      <c r="FX147" s="198">
        <v>0</v>
      </c>
      <c r="FY147" s="181">
        <v>43495</v>
      </c>
      <c r="FZ147" s="196" t="s">
        <v>5091</v>
      </c>
      <c r="GA147" s="196">
        <v>0</v>
      </c>
      <c r="GB147" s="196" t="s">
        <v>3966</v>
      </c>
      <c r="GC147" s="196" t="s">
        <v>30</v>
      </c>
      <c r="GD147" s="196">
        <v>2</v>
      </c>
      <c r="GE147" s="196" t="s">
        <v>14</v>
      </c>
      <c r="GF147" s="196" t="s">
        <v>14</v>
      </c>
      <c r="GG147" s="197">
        <v>44695</v>
      </c>
      <c r="GH147" s="195" t="s">
        <v>5097</v>
      </c>
      <c r="GI147" s="198">
        <v>0</v>
      </c>
      <c r="GJ147" s="198" t="s">
        <v>3966</v>
      </c>
      <c r="GK147" s="198" t="s">
        <v>30</v>
      </c>
      <c r="GL147" s="198">
        <v>2</v>
      </c>
      <c r="GM147" s="198" t="s">
        <v>14</v>
      </c>
      <c r="GN147" s="198" t="s">
        <v>14</v>
      </c>
      <c r="GO147" s="181">
        <v>44695</v>
      </c>
      <c r="GP147" s="196" t="s">
        <v>5092</v>
      </c>
      <c r="GQ147" s="196">
        <v>1</v>
      </c>
      <c r="GR147" s="196" t="s">
        <v>3966</v>
      </c>
      <c r="GS147" s="196" t="s">
        <v>30</v>
      </c>
      <c r="GT147" s="196">
        <v>2</v>
      </c>
      <c r="GU147" s="196" t="s">
        <v>14</v>
      </c>
      <c r="GV147" s="196" t="s">
        <v>14</v>
      </c>
      <c r="GW147" s="197">
        <v>44695</v>
      </c>
      <c r="GX147" s="195" t="s">
        <v>5098</v>
      </c>
      <c r="GY147" s="198">
        <v>0</v>
      </c>
      <c r="GZ147" s="198" t="s">
        <v>3966</v>
      </c>
      <c r="HA147" s="198" t="s">
        <v>30</v>
      </c>
      <c r="HB147" s="198">
        <v>2</v>
      </c>
      <c r="HC147" s="198" t="s">
        <v>14</v>
      </c>
      <c r="HD147" s="198" t="s">
        <v>14</v>
      </c>
      <c r="HE147" s="181">
        <v>44695</v>
      </c>
      <c r="HF147" s="196" t="s">
        <v>5090</v>
      </c>
      <c r="HG147" s="196">
        <v>2</v>
      </c>
      <c r="HH147" s="196" t="s">
        <v>3966</v>
      </c>
      <c r="HI147" s="196" t="s">
        <v>30</v>
      </c>
      <c r="HJ147" s="196">
        <v>2</v>
      </c>
      <c r="HK147" s="196" t="s">
        <v>14</v>
      </c>
      <c r="HL147" s="196" t="s">
        <v>14</v>
      </c>
      <c r="HM147" s="197">
        <v>44695</v>
      </c>
      <c r="HN147" s="195" t="s">
        <v>5096</v>
      </c>
      <c r="HO147" s="198">
        <v>1</v>
      </c>
      <c r="HP147" s="198" t="s">
        <v>3966</v>
      </c>
      <c r="HQ147" s="198" t="s">
        <v>30</v>
      </c>
      <c r="HR147" s="198">
        <v>2</v>
      </c>
      <c r="HS147" s="198" t="s">
        <v>14</v>
      </c>
      <c r="HT147" s="198" t="s">
        <v>14</v>
      </c>
      <c r="HU147" s="181">
        <v>44695</v>
      </c>
      <c r="HV147" s="196" t="s">
        <v>5093</v>
      </c>
      <c r="HW147" s="196">
        <v>0</v>
      </c>
      <c r="HX147" s="196" t="s">
        <v>3966</v>
      </c>
      <c r="HY147" s="196" t="s">
        <v>30</v>
      </c>
      <c r="HZ147" s="196">
        <v>2</v>
      </c>
      <c r="IA147" s="196" t="s">
        <v>14</v>
      </c>
      <c r="IB147" s="196" t="s">
        <v>14</v>
      </c>
      <c r="IC147" s="197">
        <v>44695</v>
      </c>
      <c r="ID147" s="195" t="s">
        <v>5095</v>
      </c>
      <c r="IE147" s="198">
        <v>0</v>
      </c>
      <c r="IF147" s="198" t="s">
        <v>3966</v>
      </c>
      <c r="IG147" s="198" t="s">
        <v>30</v>
      </c>
      <c r="IH147" s="198">
        <v>2</v>
      </c>
      <c r="II147" s="198" t="s">
        <v>14</v>
      </c>
      <c r="IJ147" s="198" t="s">
        <v>14</v>
      </c>
      <c r="IK147" s="181">
        <v>44695</v>
      </c>
      <c r="IL147" s="196" t="s">
        <v>5094</v>
      </c>
      <c r="IM147" s="196">
        <v>0</v>
      </c>
      <c r="IN147" s="196" t="s">
        <v>3966</v>
      </c>
      <c r="IO147" s="196" t="s">
        <v>30</v>
      </c>
      <c r="IP147" s="196">
        <v>2</v>
      </c>
      <c r="IQ147" s="196" t="s">
        <v>14</v>
      </c>
      <c r="IR147" s="196" t="s">
        <v>14</v>
      </c>
      <c r="IS147" s="197">
        <v>44695</v>
      </c>
    </row>
    <row r="148" spans="1:253" x14ac:dyDescent="0.35">
      <c r="A148" s="285" t="s">
        <v>3218</v>
      </c>
      <c r="B148" s="285" t="s">
        <v>8620</v>
      </c>
      <c r="C148" s="285" t="s">
        <v>3219</v>
      </c>
      <c r="D148" s="285" t="s">
        <v>118</v>
      </c>
      <c r="E148" s="285" t="s">
        <v>8329</v>
      </c>
      <c r="F148" s="285" t="s">
        <v>6097</v>
      </c>
      <c r="G148" s="179">
        <v>63229000</v>
      </c>
      <c r="H148" s="180" t="s">
        <v>6088</v>
      </c>
      <c r="I148" s="180" t="s">
        <v>30</v>
      </c>
      <c r="J148" s="180">
        <v>2</v>
      </c>
      <c r="K148" s="180" t="s">
        <v>6090</v>
      </c>
      <c r="L148" s="180" t="s">
        <v>6090</v>
      </c>
      <c r="M148" s="181">
        <v>44731</v>
      </c>
      <c r="N148" s="195" t="s">
        <v>3223</v>
      </c>
      <c r="O148" s="182">
        <v>83058</v>
      </c>
      <c r="P148" s="182" t="s">
        <v>3220</v>
      </c>
      <c r="Q148" s="182" t="s">
        <v>30</v>
      </c>
      <c r="R148" s="182">
        <v>2</v>
      </c>
      <c r="S148" s="182" t="s">
        <v>3222</v>
      </c>
      <c r="T148" s="182" t="s">
        <v>3221</v>
      </c>
      <c r="U148" s="183">
        <v>44635</v>
      </c>
      <c r="V148" s="195" t="s">
        <v>5877</v>
      </c>
      <c r="W148" s="180">
        <v>3518000</v>
      </c>
      <c r="X148" s="180" t="s">
        <v>5874</v>
      </c>
      <c r="Y148" s="180" t="s">
        <v>61</v>
      </c>
      <c r="Z148" s="180">
        <v>1</v>
      </c>
      <c r="AA148" s="180" t="s">
        <v>5876</v>
      </c>
      <c r="AB148" s="180" t="s">
        <v>5875</v>
      </c>
      <c r="AC148" s="181">
        <v>44711</v>
      </c>
      <c r="AD148" s="195" t="s">
        <v>5878</v>
      </c>
      <c r="AE148" s="188">
        <v>1521000</v>
      </c>
      <c r="AF148" s="188" t="s">
        <v>5874</v>
      </c>
      <c r="AG148" s="188" t="s">
        <v>61</v>
      </c>
      <c r="AH148" s="188">
        <v>1</v>
      </c>
      <c r="AI148" s="188" t="s">
        <v>5857</v>
      </c>
      <c r="AJ148" s="188" t="s">
        <v>5875</v>
      </c>
      <c r="AK148" s="189">
        <v>44711</v>
      </c>
      <c r="AL148" s="195" t="s">
        <v>3224</v>
      </c>
      <c r="AM148" s="180" t="s">
        <v>14</v>
      </c>
      <c r="AN148" s="180" t="s">
        <v>14</v>
      </c>
      <c r="AO148" s="180" t="s">
        <v>19</v>
      </c>
      <c r="AP148" s="180">
        <v>3</v>
      </c>
      <c r="AQ148" s="180" t="s">
        <v>14</v>
      </c>
      <c r="AR148" s="180" t="s">
        <v>14</v>
      </c>
      <c r="AS148" s="181">
        <v>44635</v>
      </c>
      <c r="AT148" s="196" t="s">
        <v>3226</v>
      </c>
      <c r="AU148" s="188" t="s">
        <v>14</v>
      </c>
      <c r="AV148" s="188" t="s">
        <v>14</v>
      </c>
      <c r="AW148" s="188" t="s">
        <v>19</v>
      </c>
      <c r="AX148" s="188">
        <v>3</v>
      </c>
      <c r="AY148" s="188" t="s">
        <v>14</v>
      </c>
      <c r="AZ148" s="188" t="s">
        <v>14</v>
      </c>
      <c r="BA148" s="189">
        <v>44635</v>
      </c>
      <c r="BB148" s="195" t="s">
        <v>3225</v>
      </c>
      <c r="BC148" s="180" t="s">
        <v>14</v>
      </c>
      <c r="BD148" s="180" t="s">
        <v>14</v>
      </c>
      <c r="BE148" s="180" t="s">
        <v>19</v>
      </c>
      <c r="BF148" s="180">
        <v>3</v>
      </c>
      <c r="BG148" s="180" t="s">
        <v>14</v>
      </c>
      <c r="BH148" s="180" t="s">
        <v>14</v>
      </c>
      <c r="BI148" s="181">
        <v>44635</v>
      </c>
      <c r="BJ148" s="196" t="s">
        <v>6100</v>
      </c>
      <c r="BK148" s="196">
        <v>0</v>
      </c>
      <c r="BL148" s="196" t="s">
        <v>6098</v>
      </c>
      <c r="BM148" s="196" t="s">
        <v>30</v>
      </c>
      <c r="BN148" s="196">
        <v>2</v>
      </c>
      <c r="BO148" s="196" t="s">
        <v>6099</v>
      </c>
      <c r="BP148" s="188" t="s">
        <v>1636</v>
      </c>
      <c r="BQ148" s="197">
        <v>44731</v>
      </c>
      <c r="BR148" s="195" t="s">
        <v>3227</v>
      </c>
      <c r="BS148" s="198" t="s">
        <v>14</v>
      </c>
      <c r="BT148" s="198" t="s">
        <v>14</v>
      </c>
      <c r="BU148" s="198" t="s">
        <v>19</v>
      </c>
      <c r="BV148" s="198">
        <v>3</v>
      </c>
      <c r="BW148" s="198" t="s">
        <v>14</v>
      </c>
      <c r="BX148" s="198" t="s">
        <v>14</v>
      </c>
      <c r="BY148" s="181">
        <v>44635</v>
      </c>
      <c r="BZ148" s="196" t="s">
        <v>3228</v>
      </c>
      <c r="CA148" s="196" t="s">
        <v>14</v>
      </c>
      <c r="CB148" s="196" t="s">
        <v>14</v>
      </c>
      <c r="CC148" s="196" t="s">
        <v>19</v>
      </c>
      <c r="CD148" s="196">
        <v>3</v>
      </c>
      <c r="CE148" s="196" t="s">
        <v>14</v>
      </c>
      <c r="CF148" s="196" t="s">
        <v>14</v>
      </c>
      <c r="CG148" s="197">
        <v>44635</v>
      </c>
      <c r="CH148" s="195" t="s">
        <v>9374</v>
      </c>
      <c r="CI148" s="196" t="e">
        <v>#N/A</v>
      </c>
      <c r="CJ148" s="196" t="e">
        <v>#N/A</v>
      </c>
      <c r="CK148" s="196" t="e">
        <v>#N/A</v>
      </c>
      <c r="CL148" s="196" t="e">
        <v>#N/A</v>
      </c>
      <c r="CM148" s="196" t="e">
        <v>#N/A</v>
      </c>
      <c r="CN148" s="196" t="e">
        <v>#N/A</v>
      </c>
      <c r="CO148" s="199" t="e">
        <v>#N/A</v>
      </c>
      <c r="CP148" s="196" t="s">
        <v>3229</v>
      </c>
      <c r="CQ148" s="198" t="s">
        <v>14</v>
      </c>
      <c r="CR148" s="198" t="s">
        <v>14</v>
      </c>
      <c r="CS148" s="198" t="s">
        <v>19</v>
      </c>
      <c r="CT148" s="198">
        <v>3</v>
      </c>
      <c r="CU148" s="198" t="s">
        <v>14</v>
      </c>
      <c r="CV148" s="198" t="s">
        <v>14</v>
      </c>
      <c r="CW148" s="181">
        <v>44635</v>
      </c>
      <c r="CX148" s="196" t="s">
        <v>5879</v>
      </c>
      <c r="CY148" s="188">
        <v>592000</v>
      </c>
      <c r="CZ148" s="188" t="s">
        <v>5874</v>
      </c>
      <c r="DA148" s="188" t="s">
        <v>61</v>
      </c>
      <c r="DB148" s="188">
        <v>1</v>
      </c>
      <c r="DC148" s="188" t="s">
        <v>5884</v>
      </c>
      <c r="DD148" s="188" t="s">
        <v>5875</v>
      </c>
      <c r="DE148" s="194">
        <v>44711</v>
      </c>
      <c r="DF148" s="195" t="s">
        <v>5881</v>
      </c>
      <c r="DG148" s="180">
        <v>1997000</v>
      </c>
      <c r="DH148" s="198" t="s">
        <v>5874</v>
      </c>
      <c r="DI148" s="198" t="s">
        <v>61</v>
      </c>
      <c r="DJ148" s="198">
        <v>1</v>
      </c>
      <c r="DK148" s="198" t="s">
        <v>5880</v>
      </c>
      <c r="DL148" s="198" t="s">
        <v>5875</v>
      </c>
      <c r="DM148" s="181">
        <v>44711</v>
      </c>
      <c r="DN148" s="196" t="s">
        <v>5883</v>
      </c>
      <c r="DO148" s="188">
        <v>929000</v>
      </c>
      <c r="DP148" s="196" t="s">
        <v>5874</v>
      </c>
      <c r="DQ148" s="196" t="s">
        <v>61</v>
      </c>
      <c r="DR148" s="196">
        <v>1</v>
      </c>
      <c r="DS148" s="196" t="s">
        <v>5882</v>
      </c>
      <c r="DT148" s="196" t="s">
        <v>5875</v>
      </c>
      <c r="DU148" s="197">
        <v>44711</v>
      </c>
      <c r="DV148" s="195" t="s">
        <v>5885</v>
      </c>
      <c r="DW148" s="180">
        <v>497000</v>
      </c>
      <c r="DX148" s="198" t="s">
        <v>5874</v>
      </c>
      <c r="DY148" s="198" t="s">
        <v>61</v>
      </c>
      <c r="DZ148" s="198">
        <v>1</v>
      </c>
      <c r="EA148" s="198" t="s">
        <v>5884</v>
      </c>
      <c r="EB148" s="198" t="s">
        <v>5875</v>
      </c>
      <c r="EC148" s="181">
        <v>44711</v>
      </c>
      <c r="ED148" s="196" t="s">
        <v>5887</v>
      </c>
      <c r="EE148" s="188">
        <v>95000</v>
      </c>
      <c r="EF148" s="196" t="s">
        <v>5874</v>
      </c>
      <c r="EG148" s="196" t="s">
        <v>61</v>
      </c>
      <c r="EH148" s="196">
        <v>1</v>
      </c>
      <c r="EI148" s="196" t="s">
        <v>5886</v>
      </c>
      <c r="EJ148" s="196" t="s">
        <v>5875</v>
      </c>
      <c r="EK148" s="197">
        <v>44711</v>
      </c>
      <c r="EL148" s="195" t="s">
        <v>5889</v>
      </c>
      <c r="EM148" s="180">
        <v>0</v>
      </c>
      <c r="EN148" s="198" t="s">
        <v>5874</v>
      </c>
      <c r="EO148" s="198" t="s">
        <v>61</v>
      </c>
      <c r="EP148" s="198">
        <v>1</v>
      </c>
      <c r="EQ148" s="198" t="s">
        <v>5888</v>
      </c>
      <c r="ER148" s="198" t="s">
        <v>5875</v>
      </c>
      <c r="ES148" s="181">
        <v>44711</v>
      </c>
      <c r="ET148" s="196" t="s">
        <v>6102</v>
      </c>
      <c r="EU148" s="196">
        <v>31</v>
      </c>
      <c r="EV148" s="196" t="s">
        <v>6101</v>
      </c>
      <c r="EW148" s="196" t="s">
        <v>30</v>
      </c>
      <c r="EX148" s="196">
        <v>2</v>
      </c>
      <c r="EY148" s="196" t="s">
        <v>6095</v>
      </c>
      <c r="EZ148" s="196" t="s">
        <v>1995</v>
      </c>
      <c r="FA148" s="197">
        <v>44731</v>
      </c>
      <c r="FB148" s="195" t="s">
        <v>3231</v>
      </c>
      <c r="FC148" s="198">
        <v>2</v>
      </c>
      <c r="FD148" s="198" t="s">
        <v>14</v>
      </c>
      <c r="FE148" s="198" t="s">
        <v>19</v>
      </c>
      <c r="FF148" s="198">
        <v>3</v>
      </c>
      <c r="FG148" s="198" t="s">
        <v>3230</v>
      </c>
      <c r="FH148" s="198" t="s">
        <v>14</v>
      </c>
      <c r="FI148" s="181">
        <v>44635</v>
      </c>
      <c r="FJ148" s="195" t="s">
        <v>3232</v>
      </c>
      <c r="FK148" s="196" t="s">
        <v>14</v>
      </c>
      <c r="FL148" s="196" t="s">
        <v>14</v>
      </c>
      <c r="FM148" s="196" t="s">
        <v>19</v>
      </c>
      <c r="FN148" s="196">
        <v>3</v>
      </c>
      <c r="FO148" s="196" t="s">
        <v>14</v>
      </c>
      <c r="FP148" s="188" t="s">
        <v>14</v>
      </c>
      <c r="FQ148" s="189">
        <v>44635</v>
      </c>
      <c r="FR148" s="195" t="s">
        <v>3233</v>
      </c>
      <c r="FS148" s="198" t="s">
        <v>14</v>
      </c>
      <c r="FT148" s="198" t="s">
        <v>14</v>
      </c>
      <c r="FU148" s="198" t="s">
        <v>19</v>
      </c>
      <c r="FV148" s="198">
        <v>3</v>
      </c>
      <c r="FW148" s="198" t="s">
        <v>14</v>
      </c>
      <c r="FX148" s="198" t="s">
        <v>14</v>
      </c>
      <c r="FY148" s="181">
        <v>44635</v>
      </c>
      <c r="FZ148" s="196" t="s">
        <v>5100</v>
      </c>
      <c r="GA148" s="196">
        <v>0</v>
      </c>
      <c r="GB148" s="196" t="s">
        <v>3966</v>
      </c>
      <c r="GC148" s="196" t="s">
        <v>30</v>
      </c>
      <c r="GD148" s="196">
        <v>2</v>
      </c>
      <c r="GE148" s="196" t="s">
        <v>14</v>
      </c>
      <c r="GF148" s="196" t="s">
        <v>14</v>
      </c>
      <c r="GG148" s="197">
        <v>44695</v>
      </c>
      <c r="GH148" s="195" t="s">
        <v>5106</v>
      </c>
      <c r="GI148" s="198">
        <v>0</v>
      </c>
      <c r="GJ148" s="198" t="s">
        <v>3966</v>
      </c>
      <c r="GK148" s="198" t="s">
        <v>30</v>
      </c>
      <c r="GL148" s="198">
        <v>2</v>
      </c>
      <c r="GM148" s="198" t="s">
        <v>14</v>
      </c>
      <c r="GN148" s="198" t="s">
        <v>14</v>
      </c>
      <c r="GO148" s="181">
        <v>44695</v>
      </c>
      <c r="GP148" s="196" t="s">
        <v>5101</v>
      </c>
      <c r="GQ148" s="196">
        <v>0</v>
      </c>
      <c r="GR148" s="196" t="s">
        <v>3966</v>
      </c>
      <c r="GS148" s="196" t="s">
        <v>30</v>
      </c>
      <c r="GT148" s="196">
        <v>2</v>
      </c>
      <c r="GU148" s="196" t="s">
        <v>14</v>
      </c>
      <c r="GV148" s="196" t="s">
        <v>14</v>
      </c>
      <c r="GW148" s="197">
        <v>44695</v>
      </c>
      <c r="GX148" s="195" t="s">
        <v>5107</v>
      </c>
      <c r="GY148" s="198">
        <v>0</v>
      </c>
      <c r="GZ148" s="198" t="s">
        <v>3966</v>
      </c>
      <c r="HA148" s="198" t="s">
        <v>30</v>
      </c>
      <c r="HB148" s="198">
        <v>2</v>
      </c>
      <c r="HC148" s="198" t="s">
        <v>14</v>
      </c>
      <c r="HD148" s="198" t="s">
        <v>14</v>
      </c>
      <c r="HE148" s="181">
        <v>44695</v>
      </c>
      <c r="HF148" s="196" t="s">
        <v>5099</v>
      </c>
      <c r="HG148" s="196">
        <v>0</v>
      </c>
      <c r="HH148" s="196" t="s">
        <v>3966</v>
      </c>
      <c r="HI148" s="196" t="s">
        <v>30</v>
      </c>
      <c r="HJ148" s="196">
        <v>2</v>
      </c>
      <c r="HK148" s="196" t="s">
        <v>14</v>
      </c>
      <c r="HL148" s="196" t="s">
        <v>14</v>
      </c>
      <c r="HM148" s="197">
        <v>44695</v>
      </c>
      <c r="HN148" s="195" t="s">
        <v>5105</v>
      </c>
      <c r="HO148" s="198">
        <v>0</v>
      </c>
      <c r="HP148" s="198" t="s">
        <v>3966</v>
      </c>
      <c r="HQ148" s="198" t="s">
        <v>30</v>
      </c>
      <c r="HR148" s="198">
        <v>2</v>
      </c>
      <c r="HS148" s="198" t="s">
        <v>14</v>
      </c>
      <c r="HT148" s="198" t="s">
        <v>14</v>
      </c>
      <c r="HU148" s="181">
        <v>44695</v>
      </c>
      <c r="HV148" s="196" t="s">
        <v>5102</v>
      </c>
      <c r="HW148" s="196">
        <v>0</v>
      </c>
      <c r="HX148" s="196" t="s">
        <v>3966</v>
      </c>
      <c r="HY148" s="196" t="s">
        <v>30</v>
      </c>
      <c r="HZ148" s="196">
        <v>2</v>
      </c>
      <c r="IA148" s="196" t="s">
        <v>14</v>
      </c>
      <c r="IB148" s="196" t="s">
        <v>14</v>
      </c>
      <c r="IC148" s="197">
        <v>44695</v>
      </c>
      <c r="ID148" s="195" t="s">
        <v>5104</v>
      </c>
      <c r="IE148" s="198">
        <v>0</v>
      </c>
      <c r="IF148" s="198" t="s">
        <v>3966</v>
      </c>
      <c r="IG148" s="198" t="s">
        <v>30</v>
      </c>
      <c r="IH148" s="198">
        <v>2</v>
      </c>
      <c r="II148" s="198" t="s">
        <v>14</v>
      </c>
      <c r="IJ148" s="198" t="s">
        <v>14</v>
      </c>
      <c r="IK148" s="181">
        <v>44695</v>
      </c>
      <c r="IL148" s="196" t="s">
        <v>5103</v>
      </c>
      <c r="IM148" s="196">
        <v>0</v>
      </c>
      <c r="IN148" s="196" t="s">
        <v>3966</v>
      </c>
      <c r="IO148" s="196" t="s">
        <v>30</v>
      </c>
      <c r="IP148" s="196">
        <v>2</v>
      </c>
      <c r="IQ148" s="196" t="s">
        <v>14</v>
      </c>
      <c r="IR148" s="196" t="s">
        <v>14</v>
      </c>
      <c r="IS148" s="197">
        <v>44695</v>
      </c>
    </row>
    <row r="149" spans="1:253" x14ac:dyDescent="0.35">
      <c r="A149" s="285" t="s">
        <v>1225</v>
      </c>
      <c r="B149" s="285" t="s">
        <v>8646</v>
      </c>
      <c r="C149" s="285" t="s">
        <v>1226</v>
      </c>
      <c r="D149" s="285" t="s">
        <v>1227</v>
      </c>
      <c r="E149" s="285" t="s">
        <v>8330</v>
      </c>
      <c r="F149" s="285" t="s">
        <v>2388</v>
      </c>
      <c r="G149" s="179">
        <v>47245000</v>
      </c>
      <c r="H149" s="180" t="s">
        <v>2385</v>
      </c>
      <c r="I149" s="180" t="s">
        <v>30</v>
      </c>
      <c r="J149" s="180">
        <v>2</v>
      </c>
      <c r="K149" s="180" t="s">
        <v>2387</v>
      </c>
      <c r="L149" s="180" t="s">
        <v>2386</v>
      </c>
      <c r="M149" s="181">
        <v>44456</v>
      </c>
      <c r="N149" s="195" t="s">
        <v>1236</v>
      </c>
      <c r="O149" s="182">
        <v>66662</v>
      </c>
      <c r="P149" s="182" t="s">
        <v>1233</v>
      </c>
      <c r="Q149" s="182" t="s">
        <v>19</v>
      </c>
      <c r="R149" s="182">
        <v>3</v>
      </c>
      <c r="S149" s="182" t="s">
        <v>1235</v>
      </c>
      <c r="T149" s="182" t="s">
        <v>1234</v>
      </c>
      <c r="U149" s="183">
        <v>43798</v>
      </c>
      <c r="V149" s="195" t="s">
        <v>2392</v>
      </c>
      <c r="W149" s="180">
        <v>7651000</v>
      </c>
      <c r="X149" s="180" t="s">
        <v>2389</v>
      </c>
      <c r="Y149" s="180" t="s">
        <v>30</v>
      </c>
      <c r="Z149" s="180">
        <v>2</v>
      </c>
      <c r="AA149" s="180" t="s">
        <v>2391</v>
      </c>
      <c r="AB149" s="180" t="s">
        <v>2390</v>
      </c>
      <c r="AC149" s="181">
        <v>44456</v>
      </c>
      <c r="AD149" s="195" t="s">
        <v>3092</v>
      </c>
      <c r="AE149" s="188">
        <v>1583000</v>
      </c>
      <c r="AF149" s="188" t="s">
        <v>3057</v>
      </c>
      <c r="AG149" s="188" t="s">
        <v>30</v>
      </c>
      <c r="AH149" s="188">
        <v>2</v>
      </c>
      <c r="AI149" s="188" t="s">
        <v>3091</v>
      </c>
      <c r="AJ149" s="188" t="s">
        <v>3090</v>
      </c>
      <c r="AK149" s="189">
        <v>44622</v>
      </c>
      <c r="AL149" s="195" t="s">
        <v>3094</v>
      </c>
      <c r="AM149" s="180">
        <v>1583000</v>
      </c>
      <c r="AN149" s="180" t="s">
        <v>3057</v>
      </c>
      <c r="AO149" s="180" t="s">
        <v>30</v>
      </c>
      <c r="AP149" s="180">
        <v>2</v>
      </c>
      <c r="AQ149" s="180" t="s">
        <v>3093</v>
      </c>
      <c r="AR149" s="180" t="s">
        <v>3090</v>
      </c>
      <c r="AS149" s="181">
        <v>44622</v>
      </c>
      <c r="AT149" s="196" t="s">
        <v>1232</v>
      </c>
      <c r="AU149" s="188" t="s">
        <v>14</v>
      </c>
      <c r="AV149" s="188" t="s">
        <v>14</v>
      </c>
      <c r="AW149" s="188" t="s">
        <v>14</v>
      </c>
      <c r="AX149" s="188" t="s">
        <v>14</v>
      </c>
      <c r="AY149" s="188" t="s">
        <v>1069</v>
      </c>
      <c r="AZ149" s="188" t="s">
        <v>14</v>
      </c>
      <c r="BA149" s="189">
        <v>43798</v>
      </c>
      <c r="BB149" s="195" t="s">
        <v>1231</v>
      </c>
      <c r="BC149" s="180" t="s">
        <v>14</v>
      </c>
      <c r="BD149" s="180" t="s">
        <v>14</v>
      </c>
      <c r="BE149" s="180" t="s">
        <v>14</v>
      </c>
      <c r="BF149" s="180" t="s">
        <v>14</v>
      </c>
      <c r="BG149" s="180" t="s">
        <v>1069</v>
      </c>
      <c r="BH149" s="180" t="s">
        <v>14</v>
      </c>
      <c r="BI149" s="181">
        <v>43798</v>
      </c>
      <c r="BJ149" s="196" t="s">
        <v>1524</v>
      </c>
      <c r="BK149" s="196" t="s">
        <v>14</v>
      </c>
      <c r="BL149" s="196" t="s">
        <v>14</v>
      </c>
      <c r="BM149" s="196" t="s">
        <v>14</v>
      </c>
      <c r="BN149" s="196" t="s">
        <v>14</v>
      </c>
      <c r="BO149" s="196" t="s">
        <v>1523</v>
      </c>
      <c r="BP149" s="188" t="s">
        <v>14</v>
      </c>
      <c r="BQ149" s="197">
        <v>43987</v>
      </c>
      <c r="BR149" s="195" t="s">
        <v>1228</v>
      </c>
      <c r="BS149" s="198" t="s">
        <v>14</v>
      </c>
      <c r="BT149" s="198" t="s">
        <v>14</v>
      </c>
      <c r="BU149" s="198" t="s">
        <v>14</v>
      </c>
      <c r="BV149" s="198" t="s">
        <v>14</v>
      </c>
      <c r="BW149" s="198" t="s">
        <v>1069</v>
      </c>
      <c r="BX149" s="198" t="s">
        <v>14</v>
      </c>
      <c r="BY149" s="181">
        <v>43798</v>
      </c>
      <c r="BZ149" s="196" t="s">
        <v>1229</v>
      </c>
      <c r="CA149" s="196" t="s">
        <v>14</v>
      </c>
      <c r="CB149" s="196" t="s">
        <v>14</v>
      </c>
      <c r="CC149" s="196" t="s">
        <v>14</v>
      </c>
      <c r="CD149" s="196" t="s">
        <v>14</v>
      </c>
      <c r="CE149" s="196" t="s">
        <v>1069</v>
      </c>
      <c r="CF149" s="196" t="s">
        <v>14</v>
      </c>
      <c r="CG149" s="197">
        <v>43798</v>
      </c>
      <c r="CH149" s="195" t="s">
        <v>9375</v>
      </c>
      <c r="CI149" s="196" t="e">
        <v>#N/A</v>
      </c>
      <c r="CJ149" s="196" t="e">
        <v>#N/A</v>
      </c>
      <c r="CK149" s="196" t="e">
        <v>#N/A</v>
      </c>
      <c r="CL149" s="196" t="e">
        <v>#N/A</v>
      </c>
      <c r="CM149" s="196" t="e">
        <v>#N/A</v>
      </c>
      <c r="CN149" s="196" t="e">
        <v>#N/A</v>
      </c>
      <c r="CO149" s="199" t="e">
        <v>#N/A</v>
      </c>
      <c r="CP149" s="196" t="s">
        <v>1230</v>
      </c>
      <c r="CQ149" s="198" t="s">
        <v>14</v>
      </c>
      <c r="CR149" s="198" t="s">
        <v>14</v>
      </c>
      <c r="CS149" s="198" t="s">
        <v>14</v>
      </c>
      <c r="CT149" s="198" t="s">
        <v>14</v>
      </c>
      <c r="CU149" s="198" t="s">
        <v>1069</v>
      </c>
      <c r="CV149" s="198" t="s">
        <v>14</v>
      </c>
      <c r="CW149" s="181">
        <v>43798</v>
      </c>
      <c r="CX149" s="196" t="s">
        <v>3103</v>
      </c>
      <c r="CY149" s="188">
        <v>1583000</v>
      </c>
      <c r="CZ149" s="188" t="s">
        <v>3057</v>
      </c>
      <c r="DA149" s="188" t="s">
        <v>30</v>
      </c>
      <c r="DB149" s="188">
        <v>2</v>
      </c>
      <c r="DC149" s="188" t="s">
        <v>3097</v>
      </c>
      <c r="DD149" s="188" t="s">
        <v>3090</v>
      </c>
      <c r="DE149" s="194">
        <v>44622</v>
      </c>
      <c r="DF149" s="195" t="s">
        <v>3098</v>
      </c>
      <c r="DG149" s="180">
        <v>6147000</v>
      </c>
      <c r="DH149" s="198" t="s">
        <v>3095</v>
      </c>
      <c r="DI149" s="198" t="s">
        <v>30</v>
      </c>
      <c r="DJ149" s="198">
        <v>2</v>
      </c>
      <c r="DK149" s="198" t="s">
        <v>3097</v>
      </c>
      <c r="DL149" s="198" t="s">
        <v>3096</v>
      </c>
      <c r="DM149" s="181">
        <v>44622</v>
      </c>
      <c r="DN149" s="196" t="s">
        <v>3099</v>
      </c>
      <c r="DO149" s="188">
        <v>0</v>
      </c>
      <c r="DP149" s="196" t="s">
        <v>3057</v>
      </c>
      <c r="DQ149" s="196" t="s">
        <v>30</v>
      </c>
      <c r="DR149" s="196">
        <v>2</v>
      </c>
      <c r="DS149" s="196" t="s">
        <v>3097</v>
      </c>
      <c r="DT149" s="196" t="s">
        <v>3090</v>
      </c>
      <c r="DU149" s="197">
        <v>44622</v>
      </c>
      <c r="DV149" s="195" t="s">
        <v>3100</v>
      </c>
      <c r="DW149" s="180">
        <v>1583000</v>
      </c>
      <c r="DX149" s="198" t="s">
        <v>3057</v>
      </c>
      <c r="DY149" s="198" t="s">
        <v>30</v>
      </c>
      <c r="DZ149" s="198">
        <v>2</v>
      </c>
      <c r="EA149" s="198" t="s">
        <v>3097</v>
      </c>
      <c r="EB149" s="198" t="s">
        <v>3090</v>
      </c>
      <c r="EC149" s="181">
        <v>44622</v>
      </c>
      <c r="ED149" s="196" t="s">
        <v>3101</v>
      </c>
      <c r="EE149" s="188">
        <v>0</v>
      </c>
      <c r="EF149" s="196" t="s">
        <v>1108</v>
      </c>
      <c r="EG149" s="196" t="s">
        <v>19</v>
      </c>
      <c r="EH149" s="196">
        <v>3</v>
      </c>
      <c r="EI149" s="196" t="s">
        <v>3097</v>
      </c>
      <c r="EJ149" s="196" t="s">
        <v>14</v>
      </c>
      <c r="EK149" s="197">
        <v>44622</v>
      </c>
      <c r="EL149" s="195" t="s">
        <v>3102</v>
      </c>
      <c r="EM149" s="180">
        <v>0</v>
      </c>
      <c r="EN149" s="198" t="s">
        <v>1108</v>
      </c>
      <c r="EO149" s="198" t="s">
        <v>19</v>
      </c>
      <c r="EP149" s="198">
        <v>3</v>
      </c>
      <c r="EQ149" s="198" t="s">
        <v>3097</v>
      </c>
      <c r="ER149" s="198" t="s">
        <v>14</v>
      </c>
      <c r="ES149" s="181">
        <v>44622</v>
      </c>
      <c r="ET149" s="196" t="s">
        <v>1725</v>
      </c>
      <c r="EU149" s="196">
        <v>146</v>
      </c>
      <c r="EV149" s="196" t="s">
        <v>1723</v>
      </c>
      <c r="EW149" s="196" t="s">
        <v>30</v>
      </c>
      <c r="EX149" s="196">
        <v>2</v>
      </c>
      <c r="EY149" s="196" t="s">
        <v>1724</v>
      </c>
      <c r="EZ149" s="196" t="s">
        <v>1636</v>
      </c>
      <c r="FA149" s="197">
        <v>44164</v>
      </c>
      <c r="FB149" s="195" t="s">
        <v>1606</v>
      </c>
      <c r="FC149" s="198">
        <v>2</v>
      </c>
      <c r="FD149" s="198" t="s">
        <v>1603</v>
      </c>
      <c r="FE149" s="198" t="s">
        <v>30</v>
      </c>
      <c r="FF149" s="198">
        <v>2</v>
      </c>
      <c r="FG149" s="198" t="s">
        <v>1605</v>
      </c>
      <c r="FH149" s="198" t="s">
        <v>1604</v>
      </c>
      <c r="FI149" s="181">
        <v>44039</v>
      </c>
      <c r="FJ149" s="195" t="s">
        <v>9376</v>
      </c>
      <c r="FK149" s="196" t="e">
        <v>#N/A</v>
      </c>
      <c r="FL149" s="196" t="e">
        <v>#N/A</v>
      </c>
      <c r="FM149" s="196" t="e">
        <v>#N/A</v>
      </c>
      <c r="FN149" s="196" t="e">
        <v>#N/A</v>
      </c>
      <c r="FO149" s="196" t="e">
        <v>#N/A</v>
      </c>
      <c r="FP149" s="188" t="e">
        <v>#N/A</v>
      </c>
      <c r="FQ149" s="189" t="e">
        <v>#N/A</v>
      </c>
      <c r="FR149" s="195" t="s">
        <v>9377</v>
      </c>
      <c r="FS149" s="198" t="e">
        <v>#N/A</v>
      </c>
      <c r="FT149" s="198" t="e">
        <v>#N/A</v>
      </c>
      <c r="FU149" s="198" t="e">
        <v>#N/A</v>
      </c>
      <c r="FV149" s="198" t="e">
        <v>#N/A</v>
      </c>
      <c r="FW149" s="198" t="e">
        <v>#N/A</v>
      </c>
      <c r="FX149" s="198" t="e">
        <v>#N/A</v>
      </c>
      <c r="FY149" s="181" t="e">
        <v>#N/A</v>
      </c>
      <c r="FZ149" s="196" t="s">
        <v>4893</v>
      </c>
      <c r="GA149" s="196">
        <v>2</v>
      </c>
      <c r="GB149" s="196" t="s">
        <v>3966</v>
      </c>
      <c r="GC149" s="196" t="s">
        <v>30</v>
      </c>
      <c r="GD149" s="196">
        <v>2</v>
      </c>
      <c r="GE149" s="196" t="s">
        <v>14</v>
      </c>
      <c r="GF149" s="196" t="s">
        <v>14</v>
      </c>
      <c r="GG149" s="197">
        <v>44694</v>
      </c>
      <c r="GH149" s="195" t="s">
        <v>4899</v>
      </c>
      <c r="GI149" s="198">
        <v>1</v>
      </c>
      <c r="GJ149" s="198" t="s">
        <v>3966</v>
      </c>
      <c r="GK149" s="198" t="s">
        <v>30</v>
      </c>
      <c r="GL149" s="198">
        <v>2</v>
      </c>
      <c r="GM149" s="198" t="s">
        <v>14</v>
      </c>
      <c r="GN149" s="198" t="s">
        <v>14</v>
      </c>
      <c r="GO149" s="181">
        <v>44694</v>
      </c>
      <c r="GP149" s="196" t="s">
        <v>4894</v>
      </c>
      <c r="GQ149" s="196">
        <v>1</v>
      </c>
      <c r="GR149" s="196" t="s">
        <v>3966</v>
      </c>
      <c r="GS149" s="196" t="s">
        <v>30</v>
      </c>
      <c r="GT149" s="196">
        <v>2</v>
      </c>
      <c r="GU149" s="196" t="s">
        <v>14</v>
      </c>
      <c r="GV149" s="196" t="s">
        <v>14</v>
      </c>
      <c r="GW149" s="197">
        <v>44694</v>
      </c>
      <c r="GX149" s="195" t="s">
        <v>4900</v>
      </c>
      <c r="GY149" s="198">
        <v>0</v>
      </c>
      <c r="GZ149" s="198" t="s">
        <v>3966</v>
      </c>
      <c r="HA149" s="198" t="s">
        <v>30</v>
      </c>
      <c r="HB149" s="198">
        <v>2</v>
      </c>
      <c r="HC149" s="198" t="s">
        <v>14</v>
      </c>
      <c r="HD149" s="198" t="s">
        <v>14</v>
      </c>
      <c r="HE149" s="181">
        <v>44694</v>
      </c>
      <c r="HF149" s="196" t="s">
        <v>4892</v>
      </c>
      <c r="HG149" s="196">
        <v>0</v>
      </c>
      <c r="HH149" s="196" t="s">
        <v>3966</v>
      </c>
      <c r="HI149" s="196" t="s">
        <v>30</v>
      </c>
      <c r="HJ149" s="196">
        <v>2</v>
      </c>
      <c r="HK149" s="196" t="s">
        <v>14</v>
      </c>
      <c r="HL149" s="196" t="s">
        <v>14</v>
      </c>
      <c r="HM149" s="197">
        <v>44694</v>
      </c>
      <c r="HN149" s="195" t="s">
        <v>4898</v>
      </c>
      <c r="HO149" s="198">
        <v>1</v>
      </c>
      <c r="HP149" s="198" t="s">
        <v>3966</v>
      </c>
      <c r="HQ149" s="198" t="s">
        <v>30</v>
      </c>
      <c r="HR149" s="198">
        <v>2</v>
      </c>
      <c r="HS149" s="198" t="s">
        <v>14</v>
      </c>
      <c r="HT149" s="198" t="s">
        <v>14</v>
      </c>
      <c r="HU149" s="181">
        <v>44694</v>
      </c>
      <c r="HV149" s="196" t="s">
        <v>4895</v>
      </c>
      <c r="HW149" s="196">
        <v>0</v>
      </c>
      <c r="HX149" s="196" t="s">
        <v>3966</v>
      </c>
      <c r="HY149" s="196" t="s">
        <v>30</v>
      </c>
      <c r="HZ149" s="196">
        <v>2</v>
      </c>
      <c r="IA149" s="196" t="s">
        <v>14</v>
      </c>
      <c r="IB149" s="196" t="s">
        <v>14</v>
      </c>
      <c r="IC149" s="197">
        <v>44694</v>
      </c>
      <c r="ID149" s="195" t="s">
        <v>4897</v>
      </c>
      <c r="IE149" s="198">
        <v>0</v>
      </c>
      <c r="IF149" s="198" t="s">
        <v>3966</v>
      </c>
      <c r="IG149" s="198" t="s">
        <v>30</v>
      </c>
      <c r="IH149" s="198">
        <v>2</v>
      </c>
      <c r="II149" s="198" t="s">
        <v>14</v>
      </c>
      <c r="IJ149" s="198" t="s">
        <v>14</v>
      </c>
      <c r="IK149" s="181">
        <v>44694</v>
      </c>
      <c r="IL149" s="196" t="s">
        <v>4896</v>
      </c>
      <c r="IM149" s="196">
        <v>2</v>
      </c>
      <c r="IN149" s="196" t="s">
        <v>3966</v>
      </c>
      <c r="IO149" s="196" t="s">
        <v>30</v>
      </c>
      <c r="IP149" s="196">
        <v>2</v>
      </c>
      <c r="IQ149" s="196" t="s">
        <v>14</v>
      </c>
      <c r="IR149" s="196" t="s">
        <v>14</v>
      </c>
      <c r="IS149" s="197">
        <v>44694</v>
      </c>
    </row>
    <row r="150" spans="1:253" x14ac:dyDescent="0.35">
      <c r="A150" s="285" t="s">
        <v>725</v>
      </c>
      <c r="B150" s="285" t="s">
        <v>8627</v>
      </c>
      <c r="C150" s="285" t="s">
        <v>726</v>
      </c>
      <c r="D150" s="285" t="s">
        <v>727</v>
      </c>
      <c r="E150" s="285" t="s">
        <v>8331</v>
      </c>
      <c r="F150" s="285" t="s">
        <v>4041</v>
      </c>
      <c r="G150" s="179">
        <v>36135000</v>
      </c>
      <c r="H150" s="180" t="s">
        <v>4038</v>
      </c>
      <c r="I150" s="180" t="s">
        <v>61</v>
      </c>
      <c r="J150" s="180">
        <v>1</v>
      </c>
      <c r="K150" s="180" t="s">
        <v>4040</v>
      </c>
      <c r="L150" s="180" t="s">
        <v>4039</v>
      </c>
      <c r="M150" s="181">
        <v>44677</v>
      </c>
      <c r="N150" s="195" t="s">
        <v>4044</v>
      </c>
      <c r="O150" s="182">
        <v>603628</v>
      </c>
      <c r="P150" s="182" t="s">
        <v>1639</v>
      </c>
      <c r="Q150" s="182" t="s">
        <v>61</v>
      </c>
      <c r="R150" s="182">
        <v>1</v>
      </c>
      <c r="S150" s="182" t="s">
        <v>4043</v>
      </c>
      <c r="T150" s="182" t="s">
        <v>4042</v>
      </c>
      <c r="U150" s="183">
        <v>44677</v>
      </c>
      <c r="V150" s="195" t="s">
        <v>4046</v>
      </c>
      <c r="W150" s="180">
        <v>36135000</v>
      </c>
      <c r="X150" s="180" t="s">
        <v>4038</v>
      </c>
      <c r="Y150" s="180" t="s">
        <v>61</v>
      </c>
      <c r="Z150" s="180">
        <v>1</v>
      </c>
      <c r="AA150" s="180" t="s">
        <v>4045</v>
      </c>
      <c r="AB150" s="180" t="s">
        <v>4039</v>
      </c>
      <c r="AC150" s="181">
        <v>44677</v>
      </c>
      <c r="AD150" s="195" t="s">
        <v>4050</v>
      </c>
      <c r="AE150" s="188">
        <v>18000000</v>
      </c>
      <c r="AF150" s="188" t="s">
        <v>4047</v>
      </c>
      <c r="AG150" s="188" t="s">
        <v>30</v>
      </c>
      <c r="AH150" s="188">
        <v>2</v>
      </c>
      <c r="AI150" s="188" t="s">
        <v>4049</v>
      </c>
      <c r="AJ150" s="188" t="s">
        <v>4048</v>
      </c>
      <c r="AK150" s="189">
        <v>44677</v>
      </c>
      <c r="AL150" s="195" t="s">
        <v>4054</v>
      </c>
      <c r="AM150" s="180">
        <v>14177000</v>
      </c>
      <c r="AN150" s="180" t="s">
        <v>4051</v>
      </c>
      <c r="AO150" s="180" t="s">
        <v>30</v>
      </c>
      <c r="AP150" s="180">
        <v>2</v>
      </c>
      <c r="AQ150" s="180" t="s">
        <v>4053</v>
      </c>
      <c r="AR150" s="180" t="s">
        <v>4052</v>
      </c>
      <c r="AS150" s="181">
        <v>44677</v>
      </c>
      <c r="AT150" s="196" t="s">
        <v>1309</v>
      </c>
      <c r="AU150" s="188" t="s">
        <v>14</v>
      </c>
      <c r="AV150" s="188" t="s">
        <v>14</v>
      </c>
      <c r="AW150" s="188" t="s">
        <v>14</v>
      </c>
      <c r="AX150" s="188" t="s">
        <v>14</v>
      </c>
      <c r="AY150" s="188" t="s">
        <v>14</v>
      </c>
      <c r="AZ150" s="188" t="s">
        <v>14</v>
      </c>
      <c r="BA150" s="189">
        <v>43859</v>
      </c>
      <c r="BB150" s="195" t="s">
        <v>1438</v>
      </c>
      <c r="BC150" s="180" t="s">
        <v>14</v>
      </c>
      <c r="BD150" s="180" t="s">
        <v>14</v>
      </c>
      <c r="BE150" s="180" t="s">
        <v>14</v>
      </c>
      <c r="BF150" s="180" t="s">
        <v>14</v>
      </c>
      <c r="BG150" s="180" t="s">
        <v>14</v>
      </c>
      <c r="BH150" s="180" t="s">
        <v>14</v>
      </c>
      <c r="BI150" s="181">
        <v>43920</v>
      </c>
      <c r="BJ150" s="196" t="s">
        <v>4058</v>
      </c>
      <c r="BK150" s="196">
        <v>2729</v>
      </c>
      <c r="BL150" s="196" t="s">
        <v>4055</v>
      </c>
      <c r="BM150" s="196" t="s">
        <v>30</v>
      </c>
      <c r="BN150" s="196">
        <v>2</v>
      </c>
      <c r="BO150" s="196" t="s">
        <v>4057</v>
      </c>
      <c r="BP150" s="188" t="s">
        <v>4056</v>
      </c>
      <c r="BQ150" s="197">
        <v>44677</v>
      </c>
      <c r="BR150" s="195" t="s">
        <v>728</v>
      </c>
      <c r="BS150" s="198" t="s">
        <v>14</v>
      </c>
      <c r="BT150" s="198">
        <v>0</v>
      </c>
      <c r="BU150" s="198" t="s">
        <v>30</v>
      </c>
      <c r="BV150" s="198">
        <v>2</v>
      </c>
      <c r="BW150" s="198">
        <v>0</v>
      </c>
      <c r="BX150" s="198">
        <v>0</v>
      </c>
      <c r="BY150" s="181">
        <v>43511</v>
      </c>
      <c r="BZ150" s="196" t="s">
        <v>729</v>
      </c>
      <c r="CA150" s="196" t="s">
        <v>14</v>
      </c>
      <c r="CB150" s="196">
        <v>0</v>
      </c>
      <c r="CC150" s="196" t="s">
        <v>14</v>
      </c>
      <c r="CD150" s="196" t="s">
        <v>14</v>
      </c>
      <c r="CE150" s="196">
        <v>0</v>
      </c>
      <c r="CF150" s="196">
        <v>0</v>
      </c>
      <c r="CG150" s="197">
        <v>43511</v>
      </c>
      <c r="CH150" s="195" t="s">
        <v>9378</v>
      </c>
      <c r="CI150" s="196" t="e">
        <v>#N/A</v>
      </c>
      <c r="CJ150" s="196" t="e">
        <v>#N/A</v>
      </c>
      <c r="CK150" s="196" t="e">
        <v>#N/A</v>
      </c>
      <c r="CL150" s="196" t="e">
        <v>#N/A</v>
      </c>
      <c r="CM150" s="196" t="e">
        <v>#N/A</v>
      </c>
      <c r="CN150" s="196" t="e">
        <v>#N/A</v>
      </c>
      <c r="CO150" s="199" t="e">
        <v>#N/A</v>
      </c>
      <c r="CP150" s="196" t="s">
        <v>1188</v>
      </c>
      <c r="CQ150" s="198" t="s">
        <v>14</v>
      </c>
      <c r="CR150" s="198" t="s">
        <v>14</v>
      </c>
      <c r="CS150" s="198" t="s">
        <v>14</v>
      </c>
      <c r="CT150" s="198" t="s">
        <v>14</v>
      </c>
      <c r="CU150" s="198" t="s">
        <v>14</v>
      </c>
      <c r="CV150" s="198" t="s">
        <v>14</v>
      </c>
      <c r="CW150" s="181">
        <v>43787</v>
      </c>
      <c r="CX150" s="196" t="s">
        <v>4062</v>
      </c>
      <c r="CY150" s="188">
        <v>12000000</v>
      </c>
      <c r="CZ150" s="188" t="s">
        <v>4038</v>
      </c>
      <c r="DA150" s="188" t="s">
        <v>30</v>
      </c>
      <c r="DB150" s="188">
        <v>2</v>
      </c>
      <c r="DC150" s="188" t="s">
        <v>4061</v>
      </c>
      <c r="DD150" s="188" t="s">
        <v>4060</v>
      </c>
      <c r="DE150" s="194">
        <v>44677</v>
      </c>
      <c r="DF150" s="195" t="s">
        <v>4063</v>
      </c>
      <c r="DG150" s="180">
        <v>18135000</v>
      </c>
      <c r="DH150" s="198" t="s">
        <v>4038</v>
      </c>
      <c r="DI150" s="198" t="s">
        <v>30</v>
      </c>
      <c r="DJ150" s="198">
        <v>2</v>
      </c>
      <c r="DK150" s="198" t="s">
        <v>4061</v>
      </c>
      <c r="DL150" s="198" t="s">
        <v>4060</v>
      </c>
      <c r="DM150" s="181">
        <v>44677</v>
      </c>
      <c r="DN150" s="196" t="s">
        <v>4064</v>
      </c>
      <c r="DO150" s="188">
        <v>6000000</v>
      </c>
      <c r="DP150" s="196" t="s">
        <v>4038</v>
      </c>
      <c r="DQ150" s="196" t="s">
        <v>30</v>
      </c>
      <c r="DR150" s="196">
        <v>2</v>
      </c>
      <c r="DS150" s="196" t="s">
        <v>4061</v>
      </c>
      <c r="DT150" s="196" t="s">
        <v>4060</v>
      </c>
      <c r="DU150" s="197">
        <v>44677</v>
      </c>
      <c r="DV150" s="195" t="s">
        <v>4065</v>
      </c>
      <c r="DW150" s="180">
        <v>9800000</v>
      </c>
      <c r="DX150" s="198" t="s">
        <v>4038</v>
      </c>
      <c r="DY150" s="198" t="s">
        <v>30</v>
      </c>
      <c r="DZ150" s="198">
        <v>2</v>
      </c>
      <c r="EA150" s="198" t="s">
        <v>4061</v>
      </c>
      <c r="EB150" s="198" t="s">
        <v>4060</v>
      </c>
      <c r="EC150" s="181">
        <v>44677</v>
      </c>
      <c r="ED150" s="196" t="s">
        <v>4066</v>
      </c>
      <c r="EE150" s="188">
        <v>200000</v>
      </c>
      <c r="EF150" s="196" t="s">
        <v>4038</v>
      </c>
      <c r="EG150" s="196" t="s">
        <v>30</v>
      </c>
      <c r="EH150" s="196">
        <v>2</v>
      </c>
      <c r="EI150" s="196" t="s">
        <v>4061</v>
      </c>
      <c r="EJ150" s="196" t="s">
        <v>4060</v>
      </c>
      <c r="EK150" s="197">
        <v>44677</v>
      </c>
      <c r="EL150" s="195" t="s">
        <v>4067</v>
      </c>
      <c r="EM150" s="180">
        <v>2000000</v>
      </c>
      <c r="EN150" s="198" t="s">
        <v>4038</v>
      </c>
      <c r="EO150" s="198" t="s">
        <v>30</v>
      </c>
      <c r="EP150" s="198">
        <v>2</v>
      </c>
      <c r="EQ150" s="198" t="s">
        <v>4061</v>
      </c>
      <c r="ER150" s="198" t="s">
        <v>4060</v>
      </c>
      <c r="ES150" s="181">
        <v>44677</v>
      </c>
      <c r="ET150" s="196" t="s">
        <v>4059</v>
      </c>
      <c r="EU150" s="196">
        <v>2729</v>
      </c>
      <c r="EV150" s="196" t="s">
        <v>4055</v>
      </c>
      <c r="EW150" s="196" t="s">
        <v>30</v>
      </c>
      <c r="EX150" s="196">
        <v>2</v>
      </c>
      <c r="EY150" s="196" t="s">
        <v>4057</v>
      </c>
      <c r="EZ150" s="196" t="s">
        <v>4056</v>
      </c>
      <c r="FA150" s="197">
        <v>44677</v>
      </c>
      <c r="FB150" s="195" t="s">
        <v>4069</v>
      </c>
      <c r="FC150" s="198">
        <v>3</v>
      </c>
      <c r="FD150" s="198" t="s">
        <v>4038</v>
      </c>
      <c r="FE150" s="198" t="s">
        <v>30</v>
      </c>
      <c r="FF150" s="198">
        <v>2</v>
      </c>
      <c r="FG150" s="198" t="s">
        <v>4068</v>
      </c>
      <c r="FH150" s="198" t="s">
        <v>4060</v>
      </c>
      <c r="FI150" s="181">
        <v>44677</v>
      </c>
      <c r="FJ150" s="195" t="s">
        <v>1439</v>
      </c>
      <c r="FK150" s="196" t="s">
        <v>14</v>
      </c>
      <c r="FL150" s="196" t="s">
        <v>14</v>
      </c>
      <c r="FM150" s="196" t="s">
        <v>14</v>
      </c>
      <c r="FN150" s="196" t="s">
        <v>14</v>
      </c>
      <c r="FO150" s="196" t="s">
        <v>14</v>
      </c>
      <c r="FP150" s="188" t="s">
        <v>14</v>
      </c>
      <c r="FQ150" s="189">
        <v>43920</v>
      </c>
      <c r="FR150" s="195" t="s">
        <v>730</v>
      </c>
      <c r="FS150" s="198" t="s">
        <v>14</v>
      </c>
      <c r="FT150" s="198">
        <v>0</v>
      </c>
      <c r="FU150" s="198" t="s">
        <v>30</v>
      </c>
      <c r="FV150" s="198">
        <v>2</v>
      </c>
      <c r="FW150" s="198">
        <v>0</v>
      </c>
      <c r="FX150" s="198">
        <v>0</v>
      </c>
      <c r="FY150" s="181">
        <v>43511</v>
      </c>
      <c r="FZ150" s="196" t="s">
        <v>4634</v>
      </c>
      <c r="GA150" s="196">
        <v>1</v>
      </c>
      <c r="GB150" s="196" t="s">
        <v>3966</v>
      </c>
      <c r="GC150" s="196" t="s">
        <v>30</v>
      </c>
      <c r="GD150" s="196">
        <v>2</v>
      </c>
      <c r="GE150" s="196" t="s">
        <v>14</v>
      </c>
      <c r="GF150" s="196" t="s">
        <v>14</v>
      </c>
      <c r="GG150" s="197">
        <v>44692</v>
      </c>
      <c r="GH150" s="195" t="s">
        <v>4640</v>
      </c>
      <c r="GI150" s="198">
        <v>3</v>
      </c>
      <c r="GJ150" s="198" t="s">
        <v>3966</v>
      </c>
      <c r="GK150" s="198" t="s">
        <v>30</v>
      </c>
      <c r="GL150" s="198">
        <v>2</v>
      </c>
      <c r="GM150" s="198" t="s">
        <v>14</v>
      </c>
      <c r="GN150" s="198" t="s">
        <v>14</v>
      </c>
      <c r="GO150" s="181">
        <v>44692</v>
      </c>
      <c r="GP150" s="196" t="s">
        <v>4635</v>
      </c>
      <c r="GQ150" s="196">
        <v>2</v>
      </c>
      <c r="GR150" s="196" t="s">
        <v>3966</v>
      </c>
      <c r="GS150" s="196" t="s">
        <v>30</v>
      </c>
      <c r="GT150" s="196">
        <v>2</v>
      </c>
      <c r="GU150" s="196" t="s">
        <v>14</v>
      </c>
      <c r="GV150" s="196" t="s">
        <v>14</v>
      </c>
      <c r="GW150" s="197">
        <v>44692</v>
      </c>
      <c r="GX150" s="195" t="s">
        <v>4641</v>
      </c>
      <c r="GY150" s="198">
        <v>3</v>
      </c>
      <c r="GZ150" s="198" t="s">
        <v>3966</v>
      </c>
      <c r="HA150" s="198" t="s">
        <v>30</v>
      </c>
      <c r="HB150" s="198">
        <v>2</v>
      </c>
      <c r="HC150" s="198" t="s">
        <v>14</v>
      </c>
      <c r="HD150" s="198" t="s">
        <v>14</v>
      </c>
      <c r="HE150" s="181">
        <v>44692</v>
      </c>
      <c r="HF150" s="196" t="s">
        <v>4633</v>
      </c>
      <c r="HG150" s="196">
        <v>3</v>
      </c>
      <c r="HH150" s="196" t="s">
        <v>3966</v>
      </c>
      <c r="HI150" s="196" t="s">
        <v>30</v>
      </c>
      <c r="HJ150" s="196">
        <v>2</v>
      </c>
      <c r="HK150" s="196" t="s">
        <v>14</v>
      </c>
      <c r="HL150" s="196" t="s">
        <v>14</v>
      </c>
      <c r="HM150" s="197">
        <v>44692</v>
      </c>
      <c r="HN150" s="195" t="s">
        <v>4639</v>
      </c>
      <c r="HO150" s="198">
        <v>3</v>
      </c>
      <c r="HP150" s="198" t="s">
        <v>3966</v>
      </c>
      <c r="HQ150" s="198" t="s">
        <v>30</v>
      </c>
      <c r="HR150" s="198">
        <v>2</v>
      </c>
      <c r="HS150" s="198" t="s">
        <v>14</v>
      </c>
      <c r="HT150" s="198" t="s">
        <v>14</v>
      </c>
      <c r="HU150" s="181">
        <v>44692</v>
      </c>
      <c r="HV150" s="196" t="s">
        <v>4636</v>
      </c>
      <c r="HW150" s="196">
        <v>3</v>
      </c>
      <c r="HX150" s="196" t="s">
        <v>3966</v>
      </c>
      <c r="HY150" s="196" t="s">
        <v>30</v>
      </c>
      <c r="HZ150" s="196">
        <v>2</v>
      </c>
      <c r="IA150" s="196" t="s">
        <v>14</v>
      </c>
      <c r="IB150" s="196" t="s">
        <v>14</v>
      </c>
      <c r="IC150" s="197">
        <v>44692</v>
      </c>
      <c r="ID150" s="195" t="s">
        <v>4638</v>
      </c>
      <c r="IE150" s="198">
        <v>3</v>
      </c>
      <c r="IF150" s="198" t="s">
        <v>3966</v>
      </c>
      <c r="IG150" s="198" t="s">
        <v>30</v>
      </c>
      <c r="IH150" s="198">
        <v>2</v>
      </c>
      <c r="II150" s="198" t="s">
        <v>14</v>
      </c>
      <c r="IJ150" s="198" t="s">
        <v>14</v>
      </c>
      <c r="IK150" s="181">
        <v>44692</v>
      </c>
      <c r="IL150" s="196" t="s">
        <v>4637</v>
      </c>
      <c r="IM150" s="196">
        <v>3</v>
      </c>
      <c r="IN150" s="196" t="s">
        <v>3966</v>
      </c>
      <c r="IO150" s="196" t="s">
        <v>30</v>
      </c>
      <c r="IP150" s="196">
        <v>2</v>
      </c>
      <c r="IQ150" s="196" t="s">
        <v>14</v>
      </c>
      <c r="IR150" s="196" t="s">
        <v>14</v>
      </c>
      <c r="IS150" s="197">
        <v>44692</v>
      </c>
    </row>
    <row r="151" spans="1:253" x14ac:dyDescent="0.35">
      <c r="A151" s="285" t="s">
        <v>67</v>
      </c>
      <c r="B151" s="285" t="s">
        <v>8608</v>
      </c>
      <c r="C151" s="285" t="s">
        <v>68</v>
      </c>
      <c r="D151" s="285" t="s">
        <v>69</v>
      </c>
      <c r="E151" s="285" t="s">
        <v>8340</v>
      </c>
      <c r="F151" s="285" t="s">
        <v>5950</v>
      </c>
      <c r="G151" s="179">
        <v>28400000</v>
      </c>
      <c r="H151" s="180" t="s">
        <v>5947</v>
      </c>
      <c r="I151" s="180" t="s">
        <v>61</v>
      </c>
      <c r="J151" s="180">
        <v>1</v>
      </c>
      <c r="K151" s="180" t="s">
        <v>5949</v>
      </c>
      <c r="L151" s="180" t="s">
        <v>5948</v>
      </c>
      <c r="M151" s="181">
        <v>44719</v>
      </c>
      <c r="N151" s="195" t="s">
        <v>5953</v>
      </c>
      <c r="O151" s="182">
        <v>882050</v>
      </c>
      <c r="P151" s="182" t="s">
        <v>3551</v>
      </c>
      <c r="Q151" s="182" t="s">
        <v>61</v>
      </c>
      <c r="R151" s="182">
        <v>1</v>
      </c>
      <c r="S151" s="182" t="s">
        <v>5952</v>
      </c>
      <c r="T151" s="182" t="s">
        <v>5951</v>
      </c>
      <c r="U151" s="183">
        <v>44719</v>
      </c>
      <c r="V151" s="195" t="s">
        <v>1840</v>
      </c>
      <c r="W151" s="180">
        <v>27412000</v>
      </c>
      <c r="X151" s="180" t="s">
        <v>1837</v>
      </c>
      <c r="Y151" s="180" t="s">
        <v>30</v>
      </c>
      <c r="Z151" s="180">
        <v>2</v>
      </c>
      <c r="AA151" s="180" t="s">
        <v>1839</v>
      </c>
      <c r="AB151" s="180" t="s">
        <v>1838</v>
      </c>
      <c r="AC151" s="181">
        <v>44224</v>
      </c>
      <c r="AD151" s="195" t="s">
        <v>1842</v>
      </c>
      <c r="AE151" s="188">
        <v>27412000</v>
      </c>
      <c r="AF151" s="188" t="s">
        <v>1837</v>
      </c>
      <c r="AG151" s="188" t="s">
        <v>30</v>
      </c>
      <c r="AH151" s="188">
        <v>2</v>
      </c>
      <c r="AI151" s="188" t="s">
        <v>1841</v>
      </c>
      <c r="AJ151" s="188" t="s">
        <v>1838</v>
      </c>
      <c r="AK151" s="189">
        <v>44224</v>
      </c>
      <c r="AL151" s="195" t="s">
        <v>5957</v>
      </c>
      <c r="AM151" s="180">
        <v>6133000</v>
      </c>
      <c r="AN151" s="180" t="s">
        <v>5954</v>
      </c>
      <c r="AO151" s="180" t="s">
        <v>30</v>
      </c>
      <c r="AP151" s="180">
        <v>2</v>
      </c>
      <c r="AQ151" s="180" t="s">
        <v>5956</v>
      </c>
      <c r="AR151" s="180" t="s">
        <v>5955</v>
      </c>
      <c r="AS151" s="181">
        <v>44719</v>
      </c>
      <c r="AT151" s="196" t="s">
        <v>5959</v>
      </c>
      <c r="AU151" s="188" t="s">
        <v>14</v>
      </c>
      <c r="AV151" s="188" t="s">
        <v>14</v>
      </c>
      <c r="AW151" s="188">
        <v>0</v>
      </c>
      <c r="AX151" s="188">
        <v>0</v>
      </c>
      <c r="AY151" s="188" t="s">
        <v>5958</v>
      </c>
      <c r="AZ151" s="188">
        <v>0</v>
      </c>
      <c r="BA151" s="189">
        <v>44719</v>
      </c>
      <c r="BB151" s="195" t="s">
        <v>1327</v>
      </c>
      <c r="BC151" s="180" t="s">
        <v>14</v>
      </c>
      <c r="BD151" s="180" t="s">
        <v>1324</v>
      </c>
      <c r="BE151" s="180" t="s">
        <v>14</v>
      </c>
      <c r="BF151" s="180" t="s">
        <v>14</v>
      </c>
      <c r="BG151" s="180" t="s">
        <v>1326</v>
      </c>
      <c r="BH151" s="180" t="s">
        <v>1325</v>
      </c>
      <c r="BI151" s="181">
        <v>43867</v>
      </c>
      <c r="BJ151" s="196" t="s">
        <v>5962</v>
      </c>
      <c r="BK151" s="196">
        <v>64</v>
      </c>
      <c r="BL151" s="196" t="s">
        <v>5960</v>
      </c>
      <c r="BM151" s="196" t="s">
        <v>61</v>
      </c>
      <c r="BN151" s="196">
        <v>1</v>
      </c>
      <c r="BO151" s="196" t="s">
        <v>5961</v>
      </c>
      <c r="BP151" s="188" t="s">
        <v>1995</v>
      </c>
      <c r="BQ151" s="197">
        <v>44719</v>
      </c>
      <c r="BR151" s="195" t="s">
        <v>71</v>
      </c>
      <c r="BS151" s="198" t="s">
        <v>14</v>
      </c>
      <c r="BT151" s="198">
        <v>0</v>
      </c>
      <c r="BU151" s="198" t="s">
        <v>14</v>
      </c>
      <c r="BV151" s="198" t="s">
        <v>14</v>
      </c>
      <c r="BW151" s="198" t="s">
        <v>70</v>
      </c>
      <c r="BX151" s="198">
        <v>0</v>
      </c>
      <c r="BY151" s="181">
        <v>43494</v>
      </c>
      <c r="BZ151" s="196" t="s">
        <v>72</v>
      </c>
      <c r="CA151" s="196" t="s">
        <v>14</v>
      </c>
      <c r="CB151" s="196">
        <v>0</v>
      </c>
      <c r="CC151" s="196" t="s">
        <v>14</v>
      </c>
      <c r="CD151" s="196" t="s">
        <v>14</v>
      </c>
      <c r="CE151" s="196">
        <v>0</v>
      </c>
      <c r="CF151" s="196">
        <v>0</v>
      </c>
      <c r="CG151" s="197">
        <v>43494</v>
      </c>
      <c r="CH151" s="195" t="s">
        <v>9379</v>
      </c>
      <c r="CI151" s="196" t="e">
        <v>#N/A</v>
      </c>
      <c r="CJ151" s="196" t="e">
        <v>#N/A</v>
      </c>
      <c r="CK151" s="196" t="e">
        <v>#N/A</v>
      </c>
      <c r="CL151" s="196" t="e">
        <v>#N/A</v>
      </c>
      <c r="CM151" s="196" t="e">
        <v>#N/A</v>
      </c>
      <c r="CN151" s="196" t="e">
        <v>#N/A</v>
      </c>
      <c r="CO151" s="199" t="e">
        <v>#N/A</v>
      </c>
      <c r="CP151" s="196" t="s">
        <v>76</v>
      </c>
      <c r="CQ151" s="198">
        <v>223750</v>
      </c>
      <c r="CR151" s="198" t="s">
        <v>73</v>
      </c>
      <c r="CS151" s="198" t="s">
        <v>61</v>
      </c>
      <c r="CT151" s="198">
        <v>1</v>
      </c>
      <c r="CU151" s="198" t="s">
        <v>75</v>
      </c>
      <c r="CV151" s="198" t="s">
        <v>74</v>
      </c>
      <c r="CW151" s="181">
        <v>43494</v>
      </c>
      <c r="CX151" s="196" t="s">
        <v>1846</v>
      </c>
      <c r="CY151" s="188">
        <v>14803000</v>
      </c>
      <c r="CZ151" s="188" t="s">
        <v>1843</v>
      </c>
      <c r="DA151" s="188" t="s">
        <v>19</v>
      </c>
      <c r="DB151" s="188">
        <v>3</v>
      </c>
      <c r="DC151" s="188" t="s">
        <v>1845</v>
      </c>
      <c r="DD151" s="188" t="s">
        <v>1844</v>
      </c>
      <c r="DE151" s="194">
        <v>44224</v>
      </c>
      <c r="DF151" s="195" t="s">
        <v>1847</v>
      </c>
      <c r="DG151" s="180">
        <v>0</v>
      </c>
      <c r="DH151" s="198" t="s">
        <v>1843</v>
      </c>
      <c r="DI151" s="198" t="s">
        <v>19</v>
      </c>
      <c r="DJ151" s="198">
        <v>3</v>
      </c>
      <c r="DK151" s="198" t="s">
        <v>1845</v>
      </c>
      <c r="DL151" s="198" t="s">
        <v>1844</v>
      </c>
      <c r="DM151" s="181">
        <v>44224</v>
      </c>
      <c r="DN151" s="196" t="s">
        <v>1848</v>
      </c>
      <c r="DO151" s="188">
        <v>12610000</v>
      </c>
      <c r="DP151" s="196" t="s">
        <v>1843</v>
      </c>
      <c r="DQ151" s="196" t="s">
        <v>19</v>
      </c>
      <c r="DR151" s="196">
        <v>3</v>
      </c>
      <c r="DS151" s="196" t="s">
        <v>1845</v>
      </c>
      <c r="DT151" s="196" t="s">
        <v>1844</v>
      </c>
      <c r="DU151" s="197">
        <v>44224</v>
      </c>
      <c r="DV151" s="195" t="s">
        <v>1849</v>
      </c>
      <c r="DW151" s="180">
        <v>14803000</v>
      </c>
      <c r="DX151" s="198" t="s">
        <v>1843</v>
      </c>
      <c r="DY151" s="198" t="s">
        <v>19</v>
      </c>
      <c r="DZ151" s="198">
        <v>3</v>
      </c>
      <c r="EA151" s="198" t="s">
        <v>1845</v>
      </c>
      <c r="EB151" s="198" t="s">
        <v>1844</v>
      </c>
      <c r="EC151" s="181">
        <v>44224</v>
      </c>
      <c r="ED151" s="196" t="s">
        <v>1712</v>
      </c>
      <c r="EE151" s="188">
        <v>0</v>
      </c>
      <c r="EF151" s="196" t="s">
        <v>1708</v>
      </c>
      <c r="EG151" s="196" t="s">
        <v>30</v>
      </c>
      <c r="EH151" s="196">
        <v>2</v>
      </c>
      <c r="EI151" s="196" t="s">
        <v>1710</v>
      </c>
      <c r="EJ151" s="196" t="s">
        <v>1709</v>
      </c>
      <c r="EK151" s="197">
        <v>44140</v>
      </c>
      <c r="EL151" s="195" t="s">
        <v>1711</v>
      </c>
      <c r="EM151" s="180">
        <v>0</v>
      </c>
      <c r="EN151" s="198" t="s">
        <v>1708</v>
      </c>
      <c r="EO151" s="198" t="s">
        <v>30</v>
      </c>
      <c r="EP151" s="198">
        <v>2</v>
      </c>
      <c r="EQ151" s="198" t="s">
        <v>1710</v>
      </c>
      <c r="ER151" s="198" t="s">
        <v>1709</v>
      </c>
      <c r="ES151" s="181">
        <v>44140</v>
      </c>
      <c r="ET151" s="196" t="s">
        <v>6004</v>
      </c>
      <c r="EU151" s="196">
        <v>64</v>
      </c>
      <c r="EV151" s="196" t="s">
        <v>5960</v>
      </c>
      <c r="EW151" s="196" t="s">
        <v>61</v>
      </c>
      <c r="EX151" s="196">
        <v>1</v>
      </c>
      <c r="EY151" s="196" t="s">
        <v>5961</v>
      </c>
      <c r="EZ151" s="196" t="s">
        <v>1995</v>
      </c>
      <c r="FA151" s="197">
        <v>44719</v>
      </c>
      <c r="FB151" s="195" t="s">
        <v>6006</v>
      </c>
      <c r="FC151" s="198">
        <v>5</v>
      </c>
      <c r="FD151" s="198">
        <v>0</v>
      </c>
      <c r="FE151" s="198">
        <v>0</v>
      </c>
      <c r="FF151" s="198">
        <v>0</v>
      </c>
      <c r="FG151" s="198" t="s">
        <v>6005</v>
      </c>
      <c r="FH151" s="198">
        <v>0</v>
      </c>
      <c r="FI151" s="181">
        <v>44719</v>
      </c>
      <c r="FJ151" s="195" t="s">
        <v>949</v>
      </c>
      <c r="FK151" s="196" t="s">
        <v>14</v>
      </c>
      <c r="FL151" s="196">
        <v>0</v>
      </c>
      <c r="FM151" s="196" t="s">
        <v>14</v>
      </c>
      <c r="FN151" s="196" t="s">
        <v>14</v>
      </c>
      <c r="FO151" s="196" t="s">
        <v>948</v>
      </c>
      <c r="FP151" s="188">
        <v>0</v>
      </c>
      <c r="FQ151" s="189">
        <v>43585</v>
      </c>
      <c r="FR151" s="195" t="s">
        <v>77</v>
      </c>
      <c r="FS151" s="198" t="s">
        <v>14</v>
      </c>
      <c r="FT151" s="198">
        <v>0</v>
      </c>
      <c r="FU151" s="198" t="s">
        <v>14</v>
      </c>
      <c r="FV151" s="198" t="s">
        <v>14</v>
      </c>
      <c r="FW151" s="198">
        <v>0</v>
      </c>
      <c r="FX151" s="198">
        <v>0</v>
      </c>
      <c r="FY151" s="181">
        <v>43494</v>
      </c>
      <c r="FZ151" s="196" t="s">
        <v>4201</v>
      </c>
      <c r="GA151" s="196">
        <v>2</v>
      </c>
      <c r="GB151" s="196" t="s">
        <v>3966</v>
      </c>
      <c r="GC151" s="196" t="s">
        <v>30</v>
      </c>
      <c r="GD151" s="196">
        <v>2</v>
      </c>
      <c r="GE151" s="196" t="s">
        <v>14</v>
      </c>
      <c r="GF151" s="196" t="s">
        <v>14</v>
      </c>
      <c r="GG151" s="197">
        <v>44678</v>
      </c>
      <c r="GH151" s="195" t="s">
        <v>4207</v>
      </c>
      <c r="GI151" s="198">
        <v>2</v>
      </c>
      <c r="GJ151" s="198" t="s">
        <v>3966</v>
      </c>
      <c r="GK151" s="198" t="s">
        <v>30</v>
      </c>
      <c r="GL151" s="198">
        <v>2</v>
      </c>
      <c r="GM151" s="198" t="s">
        <v>14</v>
      </c>
      <c r="GN151" s="198" t="s">
        <v>14</v>
      </c>
      <c r="GO151" s="181">
        <v>44678</v>
      </c>
      <c r="GP151" s="196" t="s">
        <v>4202</v>
      </c>
      <c r="GQ151" s="196">
        <v>2</v>
      </c>
      <c r="GR151" s="196" t="s">
        <v>3966</v>
      </c>
      <c r="GS151" s="196" t="s">
        <v>30</v>
      </c>
      <c r="GT151" s="196">
        <v>2</v>
      </c>
      <c r="GU151" s="196" t="s">
        <v>14</v>
      </c>
      <c r="GV151" s="196" t="s">
        <v>14</v>
      </c>
      <c r="GW151" s="197">
        <v>44678</v>
      </c>
      <c r="GX151" s="195" t="s">
        <v>4208</v>
      </c>
      <c r="GY151" s="198">
        <v>0</v>
      </c>
      <c r="GZ151" s="198" t="s">
        <v>3966</v>
      </c>
      <c r="HA151" s="198" t="s">
        <v>30</v>
      </c>
      <c r="HB151" s="198">
        <v>2</v>
      </c>
      <c r="HC151" s="198" t="s">
        <v>14</v>
      </c>
      <c r="HD151" s="198" t="s">
        <v>14</v>
      </c>
      <c r="HE151" s="181">
        <v>44678</v>
      </c>
      <c r="HF151" s="196" t="s">
        <v>4200</v>
      </c>
      <c r="HG151" s="196">
        <v>2</v>
      </c>
      <c r="HH151" s="196" t="s">
        <v>3966</v>
      </c>
      <c r="HI151" s="196" t="s">
        <v>30</v>
      </c>
      <c r="HJ151" s="196">
        <v>2</v>
      </c>
      <c r="HK151" s="196" t="s">
        <v>14</v>
      </c>
      <c r="HL151" s="196" t="s">
        <v>14</v>
      </c>
      <c r="HM151" s="197">
        <v>44678</v>
      </c>
      <c r="HN151" s="195" t="s">
        <v>4206</v>
      </c>
      <c r="HO151" s="198">
        <v>3</v>
      </c>
      <c r="HP151" s="198" t="s">
        <v>3966</v>
      </c>
      <c r="HQ151" s="198" t="s">
        <v>30</v>
      </c>
      <c r="HR151" s="198">
        <v>2</v>
      </c>
      <c r="HS151" s="198" t="s">
        <v>14</v>
      </c>
      <c r="HT151" s="198" t="s">
        <v>14</v>
      </c>
      <c r="HU151" s="181">
        <v>44678</v>
      </c>
      <c r="HV151" s="196" t="s">
        <v>4203</v>
      </c>
      <c r="HW151" s="196">
        <v>3</v>
      </c>
      <c r="HX151" s="196" t="s">
        <v>3966</v>
      </c>
      <c r="HY151" s="196" t="s">
        <v>30</v>
      </c>
      <c r="HZ151" s="196">
        <v>2</v>
      </c>
      <c r="IA151" s="196" t="s">
        <v>14</v>
      </c>
      <c r="IB151" s="196" t="s">
        <v>14</v>
      </c>
      <c r="IC151" s="197">
        <v>44678</v>
      </c>
      <c r="ID151" s="195" t="s">
        <v>4205</v>
      </c>
      <c r="IE151" s="198">
        <v>0</v>
      </c>
      <c r="IF151" s="198" t="s">
        <v>3966</v>
      </c>
      <c r="IG151" s="198" t="s">
        <v>30</v>
      </c>
      <c r="IH151" s="198">
        <v>2</v>
      </c>
      <c r="II151" s="198" t="s">
        <v>14</v>
      </c>
      <c r="IJ151" s="198" t="s">
        <v>14</v>
      </c>
      <c r="IK151" s="181">
        <v>44678</v>
      </c>
      <c r="IL151" s="196" t="s">
        <v>4204</v>
      </c>
      <c r="IM151" s="196">
        <v>3</v>
      </c>
      <c r="IN151" s="196" t="s">
        <v>3966</v>
      </c>
      <c r="IO151" s="196" t="s">
        <v>30</v>
      </c>
      <c r="IP151" s="196">
        <v>2</v>
      </c>
      <c r="IQ151" s="196" t="s">
        <v>14</v>
      </c>
      <c r="IR151" s="196" t="s">
        <v>14</v>
      </c>
      <c r="IS151" s="197">
        <v>44678</v>
      </c>
    </row>
    <row r="152" spans="1:253" x14ac:dyDescent="0.35">
      <c r="A152" s="285" t="s">
        <v>56</v>
      </c>
      <c r="B152" s="285" t="s">
        <v>8608</v>
      </c>
      <c r="C152" s="285" t="s">
        <v>57</v>
      </c>
      <c r="D152" s="285" t="s">
        <v>58</v>
      </c>
      <c r="E152" s="285" t="s">
        <v>8347</v>
      </c>
      <c r="F152" s="285" t="s">
        <v>2763</v>
      </c>
      <c r="G152" s="179">
        <v>30800000</v>
      </c>
      <c r="H152" s="180" t="s">
        <v>2740</v>
      </c>
      <c r="I152" s="180" t="s">
        <v>30</v>
      </c>
      <c r="J152" s="180">
        <v>2</v>
      </c>
      <c r="K152" s="180">
        <v>0</v>
      </c>
      <c r="L152" s="180" t="s">
        <v>2741</v>
      </c>
      <c r="M152" s="181">
        <v>44585</v>
      </c>
      <c r="N152" s="195" t="s">
        <v>2764</v>
      </c>
      <c r="O152" s="182">
        <v>527970</v>
      </c>
      <c r="P152" s="182" t="s">
        <v>2748</v>
      </c>
      <c r="Q152" s="182" t="s">
        <v>30</v>
      </c>
      <c r="R152" s="182">
        <v>2</v>
      </c>
      <c r="S152" s="182">
        <v>0</v>
      </c>
      <c r="T152" s="182" t="s">
        <v>2749</v>
      </c>
      <c r="U152" s="183">
        <v>44585</v>
      </c>
      <c r="V152" s="195" t="s">
        <v>2765</v>
      </c>
      <c r="W152" s="180">
        <v>30700000</v>
      </c>
      <c r="X152" s="180" t="s">
        <v>2740</v>
      </c>
      <c r="Y152" s="180" t="s">
        <v>30</v>
      </c>
      <c r="Z152" s="180">
        <v>2</v>
      </c>
      <c r="AA152" s="180" t="s">
        <v>2751</v>
      </c>
      <c r="AB152" s="180" t="s">
        <v>2741</v>
      </c>
      <c r="AC152" s="181">
        <v>44585</v>
      </c>
      <c r="AD152" s="195" t="s">
        <v>2766</v>
      </c>
      <c r="AE152" s="188">
        <v>27100000</v>
      </c>
      <c r="AF152" s="188" t="s">
        <v>2740</v>
      </c>
      <c r="AG152" s="188" t="s">
        <v>30</v>
      </c>
      <c r="AH152" s="188">
        <v>2</v>
      </c>
      <c r="AI152" s="188" t="s">
        <v>2751</v>
      </c>
      <c r="AJ152" s="188" t="s">
        <v>2741</v>
      </c>
      <c r="AK152" s="189">
        <v>44585</v>
      </c>
      <c r="AL152" s="195" t="s">
        <v>2768</v>
      </c>
      <c r="AM152" s="180">
        <v>4200000</v>
      </c>
      <c r="AN152" s="180" t="s">
        <v>2755</v>
      </c>
      <c r="AO152" s="180" t="s">
        <v>30</v>
      </c>
      <c r="AP152" s="180">
        <v>2</v>
      </c>
      <c r="AQ152" s="180">
        <v>0</v>
      </c>
      <c r="AR152" s="180" t="s">
        <v>2756</v>
      </c>
      <c r="AS152" s="181">
        <v>44585</v>
      </c>
      <c r="AT152" s="196" t="s">
        <v>2780</v>
      </c>
      <c r="AU152" s="188">
        <v>1037</v>
      </c>
      <c r="AV152" s="188" t="s">
        <v>2774</v>
      </c>
      <c r="AW152" s="188" t="s">
        <v>30</v>
      </c>
      <c r="AX152" s="188">
        <v>2</v>
      </c>
      <c r="AY152" s="188" t="s">
        <v>2776</v>
      </c>
      <c r="AZ152" s="188" t="s">
        <v>2775</v>
      </c>
      <c r="BA152" s="189">
        <v>44585</v>
      </c>
      <c r="BB152" s="195" t="s">
        <v>2773</v>
      </c>
      <c r="BC152" s="180">
        <v>35674</v>
      </c>
      <c r="BD152" s="180" t="s">
        <v>2769</v>
      </c>
      <c r="BE152" s="180" t="s">
        <v>30</v>
      </c>
      <c r="BF152" s="180">
        <v>2</v>
      </c>
      <c r="BG152" s="180" t="s">
        <v>2771</v>
      </c>
      <c r="BH152" s="180" t="s">
        <v>2770</v>
      </c>
      <c r="BI152" s="181">
        <v>44585</v>
      </c>
      <c r="BJ152" s="196" t="s">
        <v>2781</v>
      </c>
      <c r="BK152" s="196">
        <v>333</v>
      </c>
      <c r="BL152" s="196" t="s">
        <v>2774</v>
      </c>
      <c r="BM152" s="196" t="s">
        <v>30</v>
      </c>
      <c r="BN152" s="196">
        <v>2</v>
      </c>
      <c r="BO152" s="196" t="s">
        <v>2776</v>
      </c>
      <c r="BP152" s="188" t="s">
        <v>2775</v>
      </c>
      <c r="BQ152" s="197">
        <v>44585</v>
      </c>
      <c r="BR152" s="195" t="s">
        <v>59</v>
      </c>
      <c r="BS152" s="198" t="s">
        <v>14</v>
      </c>
      <c r="BT152" s="198">
        <v>0</v>
      </c>
      <c r="BU152" s="198" t="s">
        <v>14</v>
      </c>
      <c r="BV152" s="198" t="s">
        <v>14</v>
      </c>
      <c r="BW152" s="198">
        <v>0</v>
      </c>
      <c r="BX152" s="198">
        <v>0</v>
      </c>
      <c r="BY152" s="181">
        <v>43493</v>
      </c>
      <c r="BZ152" s="196" t="s">
        <v>60</v>
      </c>
      <c r="CA152" s="196" t="s">
        <v>14</v>
      </c>
      <c r="CB152" s="196">
        <v>0</v>
      </c>
      <c r="CC152" s="196" t="s">
        <v>14</v>
      </c>
      <c r="CD152" s="196" t="s">
        <v>14</v>
      </c>
      <c r="CE152" s="196">
        <v>0</v>
      </c>
      <c r="CF152" s="196">
        <v>0</v>
      </c>
      <c r="CG152" s="197">
        <v>43493</v>
      </c>
      <c r="CH152" s="195" t="s">
        <v>9380</v>
      </c>
      <c r="CI152" s="196" t="e">
        <v>#N/A</v>
      </c>
      <c r="CJ152" s="196" t="e">
        <v>#N/A</v>
      </c>
      <c r="CK152" s="196" t="e">
        <v>#N/A</v>
      </c>
      <c r="CL152" s="196" t="e">
        <v>#N/A</v>
      </c>
      <c r="CM152" s="196" t="e">
        <v>#N/A</v>
      </c>
      <c r="CN152" s="196" t="e">
        <v>#N/A</v>
      </c>
      <c r="CO152" s="199" t="e">
        <v>#N/A</v>
      </c>
      <c r="CP152" s="196" t="s">
        <v>64</v>
      </c>
      <c r="CQ152" s="198" t="s">
        <v>14</v>
      </c>
      <c r="CR152" s="198">
        <v>0</v>
      </c>
      <c r="CS152" s="198" t="s">
        <v>14</v>
      </c>
      <c r="CT152" s="198" t="s">
        <v>14</v>
      </c>
      <c r="CU152" s="198">
        <v>0</v>
      </c>
      <c r="CV152" s="198">
        <v>0</v>
      </c>
      <c r="CW152" s="181">
        <v>43493</v>
      </c>
      <c r="CX152" s="196" t="s">
        <v>2767</v>
      </c>
      <c r="CY152" s="188">
        <v>20700000</v>
      </c>
      <c r="CZ152" s="188" t="s">
        <v>2740</v>
      </c>
      <c r="DA152" s="188" t="s">
        <v>30</v>
      </c>
      <c r="DB152" s="188">
        <v>2</v>
      </c>
      <c r="DC152" s="188">
        <v>0</v>
      </c>
      <c r="DD152" s="188" t="s">
        <v>2741</v>
      </c>
      <c r="DE152" s="194">
        <v>44585</v>
      </c>
      <c r="DF152" s="195" t="s">
        <v>2758</v>
      </c>
      <c r="DG152" s="180">
        <v>3600000</v>
      </c>
      <c r="DH152" s="198" t="s">
        <v>2740</v>
      </c>
      <c r="DI152" s="198" t="s">
        <v>30</v>
      </c>
      <c r="DJ152" s="198">
        <v>2</v>
      </c>
      <c r="DK152" s="198">
        <v>0</v>
      </c>
      <c r="DL152" s="198" t="s">
        <v>2741</v>
      </c>
      <c r="DM152" s="181">
        <v>44585</v>
      </c>
      <c r="DN152" s="196" t="s">
        <v>2759</v>
      </c>
      <c r="DO152" s="188">
        <v>6400000</v>
      </c>
      <c r="DP152" s="196" t="s">
        <v>2740</v>
      </c>
      <c r="DQ152" s="196" t="s">
        <v>30</v>
      </c>
      <c r="DR152" s="196">
        <v>2</v>
      </c>
      <c r="DS152" s="196">
        <v>0</v>
      </c>
      <c r="DT152" s="196" t="s">
        <v>2741</v>
      </c>
      <c r="DU152" s="197">
        <v>44585</v>
      </c>
      <c r="DV152" s="195" t="s">
        <v>2760</v>
      </c>
      <c r="DW152" s="180">
        <v>8400000</v>
      </c>
      <c r="DX152" s="198" t="s">
        <v>2740</v>
      </c>
      <c r="DY152" s="198" t="s">
        <v>30</v>
      </c>
      <c r="DZ152" s="198">
        <v>2</v>
      </c>
      <c r="EA152" s="198">
        <v>0</v>
      </c>
      <c r="EB152" s="198" t="s">
        <v>2741</v>
      </c>
      <c r="EC152" s="181">
        <v>44585</v>
      </c>
      <c r="ED152" s="196" t="s">
        <v>2761</v>
      </c>
      <c r="EE152" s="188">
        <v>8900000</v>
      </c>
      <c r="EF152" s="196" t="s">
        <v>2740</v>
      </c>
      <c r="EG152" s="196" t="s">
        <v>30</v>
      </c>
      <c r="EH152" s="196">
        <v>2</v>
      </c>
      <c r="EI152" s="196">
        <v>0</v>
      </c>
      <c r="EJ152" s="196" t="s">
        <v>2741</v>
      </c>
      <c r="EK152" s="197">
        <v>44585</v>
      </c>
      <c r="EL152" s="195" t="s">
        <v>2762</v>
      </c>
      <c r="EM152" s="180">
        <v>3400000</v>
      </c>
      <c r="EN152" s="198" t="s">
        <v>2740</v>
      </c>
      <c r="EO152" s="198" t="s">
        <v>30</v>
      </c>
      <c r="EP152" s="198">
        <v>2</v>
      </c>
      <c r="EQ152" s="198">
        <v>0</v>
      </c>
      <c r="ER152" s="198" t="s">
        <v>2741</v>
      </c>
      <c r="ES152" s="181">
        <v>44585</v>
      </c>
      <c r="ET152" s="196" t="s">
        <v>2782</v>
      </c>
      <c r="EU152" s="196">
        <v>333</v>
      </c>
      <c r="EV152" s="196" t="s">
        <v>2774</v>
      </c>
      <c r="EW152" s="196" t="s">
        <v>30</v>
      </c>
      <c r="EX152" s="196">
        <v>2</v>
      </c>
      <c r="EY152" s="196" t="s">
        <v>2776</v>
      </c>
      <c r="EZ152" s="196" t="s">
        <v>2775</v>
      </c>
      <c r="FA152" s="197">
        <v>44585</v>
      </c>
      <c r="FB152" s="195" t="s">
        <v>63</v>
      </c>
      <c r="FC152" s="198">
        <v>5</v>
      </c>
      <c r="FD152" s="198">
        <v>0</v>
      </c>
      <c r="FE152" s="198" t="s">
        <v>61</v>
      </c>
      <c r="FF152" s="198">
        <v>1</v>
      </c>
      <c r="FG152" s="198" t="s">
        <v>62</v>
      </c>
      <c r="FH152" s="198">
        <v>0</v>
      </c>
      <c r="FI152" s="181">
        <v>43493</v>
      </c>
      <c r="FJ152" s="195" t="s">
        <v>65</v>
      </c>
      <c r="FK152" s="196" t="s">
        <v>14</v>
      </c>
      <c r="FL152" s="196">
        <v>0</v>
      </c>
      <c r="FM152" s="196" t="s">
        <v>14</v>
      </c>
      <c r="FN152" s="196" t="s">
        <v>14</v>
      </c>
      <c r="FO152" s="196">
        <v>0</v>
      </c>
      <c r="FP152" s="188">
        <v>0</v>
      </c>
      <c r="FQ152" s="189">
        <v>43493</v>
      </c>
      <c r="FR152" s="195" t="s">
        <v>66</v>
      </c>
      <c r="FS152" s="198" t="s">
        <v>14</v>
      </c>
      <c r="FT152" s="198">
        <v>0</v>
      </c>
      <c r="FU152" s="198" t="s">
        <v>14</v>
      </c>
      <c r="FV152" s="198" t="s">
        <v>14</v>
      </c>
      <c r="FW152" s="198">
        <v>0</v>
      </c>
      <c r="FX152" s="198">
        <v>0</v>
      </c>
      <c r="FY152" s="181">
        <v>43493</v>
      </c>
      <c r="FZ152" s="196" t="s">
        <v>5592</v>
      </c>
      <c r="GA152" s="196">
        <v>1</v>
      </c>
      <c r="GB152" s="196" t="s">
        <v>3966</v>
      </c>
      <c r="GC152" s="196" t="s">
        <v>30</v>
      </c>
      <c r="GD152" s="196">
        <v>2</v>
      </c>
      <c r="GE152" s="196" t="s">
        <v>14</v>
      </c>
      <c r="GF152" s="196" t="s">
        <v>14</v>
      </c>
      <c r="GG152" s="197">
        <v>44697</v>
      </c>
      <c r="GH152" s="195" t="s">
        <v>5598</v>
      </c>
      <c r="GI152" s="198">
        <v>3</v>
      </c>
      <c r="GJ152" s="198" t="s">
        <v>3966</v>
      </c>
      <c r="GK152" s="198" t="s">
        <v>30</v>
      </c>
      <c r="GL152" s="198">
        <v>2</v>
      </c>
      <c r="GM152" s="198" t="s">
        <v>14</v>
      </c>
      <c r="GN152" s="198" t="s">
        <v>14</v>
      </c>
      <c r="GO152" s="181">
        <v>44697</v>
      </c>
      <c r="GP152" s="196" t="s">
        <v>5593</v>
      </c>
      <c r="GQ152" s="196">
        <v>3</v>
      </c>
      <c r="GR152" s="196" t="s">
        <v>3966</v>
      </c>
      <c r="GS152" s="196" t="s">
        <v>30</v>
      </c>
      <c r="GT152" s="196">
        <v>2</v>
      </c>
      <c r="GU152" s="196" t="s">
        <v>14</v>
      </c>
      <c r="GV152" s="196" t="s">
        <v>14</v>
      </c>
      <c r="GW152" s="197">
        <v>44697</v>
      </c>
      <c r="GX152" s="195" t="s">
        <v>5599</v>
      </c>
      <c r="GY152" s="198">
        <v>2</v>
      </c>
      <c r="GZ152" s="198" t="s">
        <v>3966</v>
      </c>
      <c r="HA152" s="198" t="s">
        <v>30</v>
      </c>
      <c r="HB152" s="198">
        <v>2</v>
      </c>
      <c r="HC152" s="198" t="s">
        <v>14</v>
      </c>
      <c r="HD152" s="198" t="s">
        <v>14</v>
      </c>
      <c r="HE152" s="181">
        <v>44697</v>
      </c>
      <c r="HF152" s="196" t="s">
        <v>5591</v>
      </c>
      <c r="HG152" s="196">
        <v>2</v>
      </c>
      <c r="HH152" s="196" t="s">
        <v>3966</v>
      </c>
      <c r="HI152" s="196" t="s">
        <v>30</v>
      </c>
      <c r="HJ152" s="196">
        <v>2</v>
      </c>
      <c r="HK152" s="196" t="s">
        <v>14</v>
      </c>
      <c r="HL152" s="196" t="s">
        <v>14</v>
      </c>
      <c r="HM152" s="197">
        <v>44697</v>
      </c>
      <c r="HN152" s="195" t="s">
        <v>5597</v>
      </c>
      <c r="HO152" s="198">
        <v>3</v>
      </c>
      <c r="HP152" s="198" t="s">
        <v>3966</v>
      </c>
      <c r="HQ152" s="198" t="s">
        <v>30</v>
      </c>
      <c r="HR152" s="198">
        <v>2</v>
      </c>
      <c r="HS152" s="198" t="s">
        <v>14</v>
      </c>
      <c r="HT152" s="198" t="s">
        <v>14</v>
      </c>
      <c r="HU152" s="181">
        <v>44697</v>
      </c>
      <c r="HV152" s="196" t="s">
        <v>5594</v>
      </c>
      <c r="HW152" s="196">
        <v>3</v>
      </c>
      <c r="HX152" s="196" t="s">
        <v>3966</v>
      </c>
      <c r="HY152" s="196" t="s">
        <v>30</v>
      </c>
      <c r="HZ152" s="196">
        <v>2</v>
      </c>
      <c r="IA152" s="196" t="s">
        <v>14</v>
      </c>
      <c r="IB152" s="196" t="s">
        <v>14</v>
      </c>
      <c r="IC152" s="197">
        <v>44697</v>
      </c>
      <c r="ID152" s="195" t="s">
        <v>5596</v>
      </c>
      <c r="IE152" s="198">
        <v>2</v>
      </c>
      <c r="IF152" s="198" t="s">
        <v>3966</v>
      </c>
      <c r="IG152" s="198" t="s">
        <v>30</v>
      </c>
      <c r="IH152" s="198">
        <v>2</v>
      </c>
      <c r="II152" s="198" t="s">
        <v>14</v>
      </c>
      <c r="IJ152" s="198" t="s">
        <v>14</v>
      </c>
      <c r="IK152" s="181">
        <v>44697</v>
      </c>
      <c r="IL152" s="196" t="s">
        <v>5595</v>
      </c>
      <c r="IM152" s="196">
        <v>3</v>
      </c>
      <c r="IN152" s="196" t="s">
        <v>3966</v>
      </c>
      <c r="IO152" s="196" t="s">
        <v>30</v>
      </c>
      <c r="IP152" s="196">
        <v>2</v>
      </c>
      <c r="IQ152" s="196" t="s">
        <v>14</v>
      </c>
      <c r="IR152" s="196" t="s">
        <v>14</v>
      </c>
      <c r="IS152" s="197">
        <v>44697</v>
      </c>
    </row>
    <row r="153" spans="1:253" x14ac:dyDescent="0.35">
      <c r="A153" s="285" t="s">
        <v>762</v>
      </c>
      <c r="B153" s="285" t="s">
        <v>8646</v>
      </c>
      <c r="C153" s="285" t="s">
        <v>763</v>
      </c>
      <c r="D153" s="285" t="s">
        <v>58</v>
      </c>
      <c r="E153" s="285" t="s">
        <v>8347</v>
      </c>
      <c r="F153" s="285" t="s">
        <v>2747</v>
      </c>
      <c r="G153" s="179">
        <v>30800000</v>
      </c>
      <c r="H153" s="180" t="s">
        <v>2740</v>
      </c>
      <c r="I153" s="180" t="s">
        <v>30</v>
      </c>
      <c r="J153" s="180">
        <v>2</v>
      </c>
      <c r="K153" s="180">
        <v>0</v>
      </c>
      <c r="L153" s="180" t="s">
        <v>2741</v>
      </c>
      <c r="M153" s="181">
        <v>44585</v>
      </c>
      <c r="N153" s="195" t="s">
        <v>2750</v>
      </c>
      <c r="O153" s="182">
        <v>527970</v>
      </c>
      <c r="P153" s="182" t="s">
        <v>2748</v>
      </c>
      <c r="Q153" s="182" t="s">
        <v>30</v>
      </c>
      <c r="R153" s="182">
        <v>2</v>
      </c>
      <c r="S153" s="182">
        <v>0</v>
      </c>
      <c r="T153" s="182" t="s">
        <v>2749</v>
      </c>
      <c r="U153" s="183">
        <v>44585</v>
      </c>
      <c r="V153" s="195" t="s">
        <v>2752</v>
      </c>
      <c r="W153" s="180">
        <v>30700000</v>
      </c>
      <c r="X153" s="180" t="s">
        <v>2740</v>
      </c>
      <c r="Y153" s="180" t="s">
        <v>30</v>
      </c>
      <c r="Z153" s="180">
        <v>2</v>
      </c>
      <c r="AA153" s="180" t="s">
        <v>2751</v>
      </c>
      <c r="AB153" s="180" t="s">
        <v>2741</v>
      </c>
      <c r="AC153" s="181">
        <v>44585</v>
      </c>
      <c r="AD153" s="195" t="s">
        <v>2753</v>
      </c>
      <c r="AE153" s="188">
        <v>27100000</v>
      </c>
      <c r="AF153" s="188" t="s">
        <v>2740</v>
      </c>
      <c r="AG153" s="188" t="s">
        <v>30</v>
      </c>
      <c r="AH153" s="188">
        <v>2</v>
      </c>
      <c r="AI153" s="188" t="s">
        <v>2751</v>
      </c>
      <c r="AJ153" s="188" t="s">
        <v>2741</v>
      </c>
      <c r="AK153" s="189">
        <v>44585</v>
      </c>
      <c r="AL153" s="195" t="s">
        <v>2757</v>
      </c>
      <c r="AM153" s="180">
        <v>4200000</v>
      </c>
      <c r="AN153" s="180" t="s">
        <v>2755</v>
      </c>
      <c r="AO153" s="180" t="s">
        <v>30</v>
      </c>
      <c r="AP153" s="180">
        <v>2</v>
      </c>
      <c r="AQ153" s="180">
        <v>0</v>
      </c>
      <c r="AR153" s="180" t="s">
        <v>2756</v>
      </c>
      <c r="AS153" s="181">
        <v>44585</v>
      </c>
      <c r="AT153" s="196" t="s">
        <v>2777</v>
      </c>
      <c r="AU153" s="188">
        <v>1037</v>
      </c>
      <c r="AV153" s="188" t="s">
        <v>2774</v>
      </c>
      <c r="AW153" s="188" t="s">
        <v>30</v>
      </c>
      <c r="AX153" s="188">
        <v>2</v>
      </c>
      <c r="AY153" s="188" t="s">
        <v>2776</v>
      </c>
      <c r="AZ153" s="188" t="s">
        <v>2775</v>
      </c>
      <c r="BA153" s="189">
        <v>44585</v>
      </c>
      <c r="BB153" s="195" t="s">
        <v>2772</v>
      </c>
      <c r="BC153" s="180">
        <v>35674</v>
      </c>
      <c r="BD153" s="180" t="s">
        <v>2769</v>
      </c>
      <c r="BE153" s="180" t="s">
        <v>30</v>
      </c>
      <c r="BF153" s="180">
        <v>2</v>
      </c>
      <c r="BG153" s="180" t="s">
        <v>2771</v>
      </c>
      <c r="BH153" s="180" t="s">
        <v>2770</v>
      </c>
      <c r="BI153" s="181">
        <v>44585</v>
      </c>
      <c r="BJ153" s="196" t="s">
        <v>2778</v>
      </c>
      <c r="BK153" s="196">
        <v>448</v>
      </c>
      <c r="BL153" s="196" t="s">
        <v>2774</v>
      </c>
      <c r="BM153" s="196" t="s">
        <v>30</v>
      </c>
      <c r="BN153" s="196">
        <v>2</v>
      </c>
      <c r="BO153" s="196" t="s">
        <v>2776</v>
      </c>
      <c r="BP153" s="188" t="s">
        <v>2775</v>
      </c>
      <c r="BQ153" s="197">
        <v>44585</v>
      </c>
      <c r="BR153" s="195" t="s">
        <v>784</v>
      </c>
      <c r="BS153" s="198" t="s">
        <v>14</v>
      </c>
      <c r="BT153" s="198" t="s">
        <v>14</v>
      </c>
      <c r="BU153" s="198" t="s">
        <v>14</v>
      </c>
      <c r="BV153" s="198" t="s">
        <v>14</v>
      </c>
      <c r="BW153" s="198" t="s">
        <v>14</v>
      </c>
      <c r="BX153" s="198" t="s">
        <v>14</v>
      </c>
      <c r="BY153" s="181">
        <v>43532</v>
      </c>
      <c r="BZ153" s="196" t="s">
        <v>785</v>
      </c>
      <c r="CA153" s="196" t="s">
        <v>14</v>
      </c>
      <c r="CB153" s="196" t="s">
        <v>14</v>
      </c>
      <c r="CC153" s="196" t="s">
        <v>14</v>
      </c>
      <c r="CD153" s="196" t="s">
        <v>14</v>
      </c>
      <c r="CE153" s="196" t="s">
        <v>14</v>
      </c>
      <c r="CF153" s="196" t="s">
        <v>14</v>
      </c>
      <c r="CG153" s="197">
        <v>43532</v>
      </c>
      <c r="CH153" s="195" t="s">
        <v>9381</v>
      </c>
      <c r="CI153" s="196" t="e">
        <v>#N/A</v>
      </c>
      <c r="CJ153" s="196" t="e">
        <v>#N/A</v>
      </c>
      <c r="CK153" s="196" t="e">
        <v>#N/A</v>
      </c>
      <c r="CL153" s="196" t="e">
        <v>#N/A</v>
      </c>
      <c r="CM153" s="196" t="e">
        <v>#N/A</v>
      </c>
      <c r="CN153" s="196" t="e">
        <v>#N/A</v>
      </c>
      <c r="CO153" s="199" t="e">
        <v>#N/A</v>
      </c>
      <c r="CP153" s="196" t="s">
        <v>786</v>
      </c>
      <c r="CQ153" s="198" t="s">
        <v>14</v>
      </c>
      <c r="CR153" s="198" t="s">
        <v>14</v>
      </c>
      <c r="CS153" s="198" t="s">
        <v>14</v>
      </c>
      <c r="CT153" s="198" t="s">
        <v>14</v>
      </c>
      <c r="CU153" s="198" t="s">
        <v>14</v>
      </c>
      <c r="CV153" s="198" t="s">
        <v>14</v>
      </c>
      <c r="CW153" s="181">
        <v>43532</v>
      </c>
      <c r="CX153" s="196" t="s">
        <v>2754</v>
      </c>
      <c r="CY153" s="188">
        <v>20700000</v>
      </c>
      <c r="CZ153" s="188" t="s">
        <v>2740</v>
      </c>
      <c r="DA153" s="188" t="s">
        <v>30</v>
      </c>
      <c r="DB153" s="188">
        <v>2</v>
      </c>
      <c r="DC153" s="188">
        <v>0</v>
      </c>
      <c r="DD153" s="188" t="s">
        <v>2741</v>
      </c>
      <c r="DE153" s="194">
        <v>44585</v>
      </c>
      <c r="DF153" s="195" t="s">
        <v>2742</v>
      </c>
      <c r="DG153" s="180">
        <v>3600000</v>
      </c>
      <c r="DH153" s="198" t="s">
        <v>2740</v>
      </c>
      <c r="DI153" s="198" t="s">
        <v>30</v>
      </c>
      <c r="DJ153" s="198">
        <v>2</v>
      </c>
      <c r="DK153" s="198">
        <v>0</v>
      </c>
      <c r="DL153" s="198" t="s">
        <v>2741</v>
      </c>
      <c r="DM153" s="181">
        <v>44585</v>
      </c>
      <c r="DN153" s="196" t="s">
        <v>2743</v>
      </c>
      <c r="DO153" s="188">
        <v>6400000</v>
      </c>
      <c r="DP153" s="196" t="s">
        <v>2740</v>
      </c>
      <c r="DQ153" s="196" t="s">
        <v>30</v>
      </c>
      <c r="DR153" s="196">
        <v>2</v>
      </c>
      <c r="DS153" s="196">
        <v>0</v>
      </c>
      <c r="DT153" s="196" t="s">
        <v>2741</v>
      </c>
      <c r="DU153" s="197">
        <v>44585</v>
      </c>
      <c r="DV153" s="195" t="s">
        <v>2744</v>
      </c>
      <c r="DW153" s="180">
        <v>8400000</v>
      </c>
      <c r="DX153" s="198" t="s">
        <v>2740</v>
      </c>
      <c r="DY153" s="198" t="s">
        <v>30</v>
      </c>
      <c r="DZ153" s="198">
        <v>2</v>
      </c>
      <c r="EA153" s="198">
        <v>0</v>
      </c>
      <c r="EB153" s="198" t="s">
        <v>2741</v>
      </c>
      <c r="EC153" s="181">
        <v>44585</v>
      </c>
      <c r="ED153" s="196" t="s">
        <v>2745</v>
      </c>
      <c r="EE153" s="188">
        <v>8900000</v>
      </c>
      <c r="EF153" s="196" t="s">
        <v>2740</v>
      </c>
      <c r="EG153" s="196" t="s">
        <v>30</v>
      </c>
      <c r="EH153" s="196">
        <v>2</v>
      </c>
      <c r="EI153" s="196">
        <v>0</v>
      </c>
      <c r="EJ153" s="196" t="s">
        <v>2741</v>
      </c>
      <c r="EK153" s="197">
        <v>44585</v>
      </c>
      <c r="EL153" s="195" t="s">
        <v>2746</v>
      </c>
      <c r="EM153" s="180">
        <v>3400000</v>
      </c>
      <c r="EN153" s="198" t="s">
        <v>2740</v>
      </c>
      <c r="EO153" s="198" t="s">
        <v>30</v>
      </c>
      <c r="EP153" s="198">
        <v>2</v>
      </c>
      <c r="EQ153" s="198">
        <v>0</v>
      </c>
      <c r="ER153" s="198" t="s">
        <v>2741</v>
      </c>
      <c r="ES153" s="181">
        <v>44585</v>
      </c>
      <c r="ET153" s="196" t="s">
        <v>2779</v>
      </c>
      <c r="EU153" s="196">
        <v>448</v>
      </c>
      <c r="EV153" s="196" t="s">
        <v>2774</v>
      </c>
      <c r="EW153" s="196" t="s">
        <v>30</v>
      </c>
      <c r="EX153" s="196">
        <v>2</v>
      </c>
      <c r="EY153" s="196" t="s">
        <v>2776</v>
      </c>
      <c r="EZ153" s="196" t="s">
        <v>2775</v>
      </c>
      <c r="FA153" s="197">
        <v>44585</v>
      </c>
      <c r="FB153" s="195" t="s">
        <v>765</v>
      </c>
      <c r="FC153" s="198">
        <v>2</v>
      </c>
      <c r="FD153" s="198">
        <v>0</v>
      </c>
      <c r="FE153" s="198" t="s">
        <v>30</v>
      </c>
      <c r="FF153" s="198">
        <v>2</v>
      </c>
      <c r="FG153" s="198" t="s">
        <v>764</v>
      </c>
      <c r="FH153" s="198">
        <v>0</v>
      </c>
      <c r="FI153" s="181">
        <v>43523</v>
      </c>
      <c r="FJ153" s="195" t="s">
        <v>766</v>
      </c>
      <c r="FK153" s="196" t="s">
        <v>14</v>
      </c>
      <c r="FL153" s="196">
        <v>0</v>
      </c>
      <c r="FM153" s="196" t="s">
        <v>14</v>
      </c>
      <c r="FN153" s="196" t="s">
        <v>14</v>
      </c>
      <c r="FO153" s="196">
        <v>0</v>
      </c>
      <c r="FP153" s="188">
        <v>0</v>
      </c>
      <c r="FQ153" s="189">
        <v>43523</v>
      </c>
      <c r="FR153" s="195" t="s">
        <v>767</v>
      </c>
      <c r="FS153" s="198" t="s">
        <v>14</v>
      </c>
      <c r="FT153" s="198">
        <v>0</v>
      </c>
      <c r="FU153" s="198" t="s">
        <v>14</v>
      </c>
      <c r="FV153" s="198" t="s">
        <v>14</v>
      </c>
      <c r="FW153" s="198">
        <v>0</v>
      </c>
      <c r="FX153" s="198">
        <v>0</v>
      </c>
      <c r="FY153" s="181">
        <v>43523</v>
      </c>
      <c r="FZ153" s="196" t="s">
        <v>5601</v>
      </c>
      <c r="GA153" s="196">
        <v>1</v>
      </c>
      <c r="GB153" s="196" t="s">
        <v>3966</v>
      </c>
      <c r="GC153" s="196" t="s">
        <v>30</v>
      </c>
      <c r="GD153" s="196">
        <v>2</v>
      </c>
      <c r="GE153" s="196" t="s">
        <v>14</v>
      </c>
      <c r="GF153" s="196" t="s">
        <v>14</v>
      </c>
      <c r="GG153" s="197">
        <v>44697</v>
      </c>
      <c r="GH153" s="195" t="s">
        <v>5607</v>
      </c>
      <c r="GI153" s="198">
        <v>3</v>
      </c>
      <c r="GJ153" s="198" t="s">
        <v>3966</v>
      </c>
      <c r="GK153" s="198" t="s">
        <v>30</v>
      </c>
      <c r="GL153" s="198">
        <v>2</v>
      </c>
      <c r="GM153" s="198" t="s">
        <v>14</v>
      </c>
      <c r="GN153" s="198" t="s">
        <v>14</v>
      </c>
      <c r="GO153" s="181">
        <v>44697</v>
      </c>
      <c r="GP153" s="196" t="s">
        <v>5602</v>
      </c>
      <c r="GQ153" s="196">
        <v>3</v>
      </c>
      <c r="GR153" s="196" t="s">
        <v>3966</v>
      </c>
      <c r="GS153" s="196" t="s">
        <v>30</v>
      </c>
      <c r="GT153" s="196">
        <v>2</v>
      </c>
      <c r="GU153" s="196" t="s">
        <v>14</v>
      </c>
      <c r="GV153" s="196" t="s">
        <v>14</v>
      </c>
      <c r="GW153" s="197">
        <v>44697</v>
      </c>
      <c r="GX153" s="195" t="s">
        <v>5608</v>
      </c>
      <c r="GY153" s="198">
        <v>2</v>
      </c>
      <c r="GZ153" s="198" t="s">
        <v>3966</v>
      </c>
      <c r="HA153" s="198" t="s">
        <v>30</v>
      </c>
      <c r="HB153" s="198">
        <v>2</v>
      </c>
      <c r="HC153" s="198" t="s">
        <v>14</v>
      </c>
      <c r="HD153" s="198" t="s">
        <v>14</v>
      </c>
      <c r="HE153" s="181">
        <v>44697</v>
      </c>
      <c r="HF153" s="196" t="s">
        <v>5600</v>
      </c>
      <c r="HG153" s="196">
        <v>2</v>
      </c>
      <c r="HH153" s="196" t="s">
        <v>3966</v>
      </c>
      <c r="HI153" s="196" t="s">
        <v>30</v>
      </c>
      <c r="HJ153" s="196">
        <v>2</v>
      </c>
      <c r="HK153" s="196" t="s">
        <v>14</v>
      </c>
      <c r="HL153" s="196" t="s">
        <v>14</v>
      </c>
      <c r="HM153" s="197">
        <v>44697</v>
      </c>
      <c r="HN153" s="195" t="s">
        <v>5606</v>
      </c>
      <c r="HO153" s="198">
        <v>3</v>
      </c>
      <c r="HP153" s="198" t="s">
        <v>3966</v>
      </c>
      <c r="HQ153" s="198" t="s">
        <v>30</v>
      </c>
      <c r="HR153" s="198">
        <v>2</v>
      </c>
      <c r="HS153" s="198" t="s">
        <v>14</v>
      </c>
      <c r="HT153" s="198" t="s">
        <v>14</v>
      </c>
      <c r="HU153" s="181">
        <v>44697</v>
      </c>
      <c r="HV153" s="196" t="s">
        <v>5603</v>
      </c>
      <c r="HW153" s="196">
        <v>3</v>
      </c>
      <c r="HX153" s="196" t="s">
        <v>3966</v>
      </c>
      <c r="HY153" s="196" t="s">
        <v>30</v>
      </c>
      <c r="HZ153" s="196">
        <v>2</v>
      </c>
      <c r="IA153" s="196" t="s">
        <v>14</v>
      </c>
      <c r="IB153" s="196" t="s">
        <v>14</v>
      </c>
      <c r="IC153" s="197">
        <v>44697</v>
      </c>
      <c r="ID153" s="195" t="s">
        <v>5605</v>
      </c>
      <c r="IE153" s="198">
        <v>2</v>
      </c>
      <c r="IF153" s="198" t="s">
        <v>3966</v>
      </c>
      <c r="IG153" s="198" t="s">
        <v>30</v>
      </c>
      <c r="IH153" s="198">
        <v>2</v>
      </c>
      <c r="II153" s="198" t="s">
        <v>14</v>
      </c>
      <c r="IJ153" s="198" t="s">
        <v>14</v>
      </c>
      <c r="IK153" s="181">
        <v>44697</v>
      </c>
      <c r="IL153" s="196" t="s">
        <v>5604</v>
      </c>
      <c r="IM153" s="196">
        <v>3</v>
      </c>
      <c r="IN153" s="196" t="s">
        <v>3966</v>
      </c>
      <c r="IO153" s="196" t="s">
        <v>30</v>
      </c>
      <c r="IP153" s="196">
        <v>2</v>
      </c>
      <c r="IQ153" s="196" t="s">
        <v>14</v>
      </c>
      <c r="IR153" s="196" t="s">
        <v>14</v>
      </c>
      <c r="IS153" s="197">
        <v>44697</v>
      </c>
    </row>
    <row r="154" spans="1:253" x14ac:dyDescent="0.35">
      <c r="A154" s="285" t="s">
        <v>344</v>
      </c>
      <c r="B154" s="285" t="s">
        <v>8696</v>
      </c>
      <c r="C154" s="285" t="s">
        <v>345</v>
      </c>
      <c r="D154" s="285" t="s">
        <v>346</v>
      </c>
      <c r="E154" s="285" t="s">
        <v>8350</v>
      </c>
      <c r="F154" s="285" t="s">
        <v>6234</v>
      </c>
      <c r="G154" s="179">
        <v>19442000</v>
      </c>
      <c r="H154" s="180" t="s">
        <v>6109</v>
      </c>
      <c r="I154" s="180" t="s">
        <v>30</v>
      </c>
      <c r="J154" s="180">
        <v>2</v>
      </c>
      <c r="K154" s="180" t="s">
        <v>6233</v>
      </c>
      <c r="L154" s="180" t="s">
        <v>6232</v>
      </c>
      <c r="M154" s="181">
        <v>44735</v>
      </c>
      <c r="N154" s="195" t="s">
        <v>2368</v>
      </c>
      <c r="O154" s="182">
        <v>752618</v>
      </c>
      <c r="P154" s="182" t="s">
        <v>2255</v>
      </c>
      <c r="Q154" s="182" t="s">
        <v>30</v>
      </c>
      <c r="R154" s="182">
        <v>2</v>
      </c>
      <c r="S154" s="182" t="s">
        <v>2367</v>
      </c>
      <c r="T154" s="182" t="s">
        <v>2256</v>
      </c>
      <c r="U154" s="183">
        <v>44451</v>
      </c>
      <c r="V154" s="195" t="s">
        <v>2458</v>
      </c>
      <c r="W154" s="180">
        <v>12181000</v>
      </c>
      <c r="X154" s="180" t="s">
        <v>2455</v>
      </c>
      <c r="Y154" s="180" t="s">
        <v>61</v>
      </c>
      <c r="Z154" s="180">
        <v>1</v>
      </c>
      <c r="AA154" s="180" t="s">
        <v>2457</v>
      </c>
      <c r="AB154" s="180" t="s">
        <v>2456</v>
      </c>
      <c r="AC154" s="181">
        <v>44521</v>
      </c>
      <c r="AD154" s="195" t="s">
        <v>2460</v>
      </c>
      <c r="AE154" s="188">
        <v>6760000</v>
      </c>
      <c r="AF154" s="188" t="s">
        <v>2455</v>
      </c>
      <c r="AG154" s="188" t="s">
        <v>61</v>
      </c>
      <c r="AH154" s="188">
        <v>1</v>
      </c>
      <c r="AI154" s="188" t="s">
        <v>2459</v>
      </c>
      <c r="AJ154" s="188" t="s">
        <v>2456</v>
      </c>
      <c r="AK154" s="189">
        <v>44521</v>
      </c>
      <c r="AL154" s="195" t="s">
        <v>1143</v>
      </c>
      <c r="AM154" s="180">
        <v>0</v>
      </c>
      <c r="AN154" s="180" t="s">
        <v>14</v>
      </c>
      <c r="AO154" s="180" t="s">
        <v>30</v>
      </c>
      <c r="AP154" s="180">
        <v>2</v>
      </c>
      <c r="AQ154" s="180" t="s">
        <v>1142</v>
      </c>
      <c r="AR154" s="180" t="s">
        <v>14</v>
      </c>
      <c r="AS154" s="181">
        <v>43707</v>
      </c>
      <c r="AT154" s="196" t="s">
        <v>1178</v>
      </c>
      <c r="AU154" s="188">
        <v>0</v>
      </c>
      <c r="AV154" s="188" t="s">
        <v>14</v>
      </c>
      <c r="AW154" s="188" t="s">
        <v>61</v>
      </c>
      <c r="AX154" s="188">
        <v>1</v>
      </c>
      <c r="AY154" s="188" t="s">
        <v>14</v>
      </c>
      <c r="AZ154" s="188" t="s">
        <v>14</v>
      </c>
      <c r="BA154" s="189">
        <v>43784</v>
      </c>
      <c r="BB154" s="195" t="s">
        <v>1177</v>
      </c>
      <c r="BC154" s="180">
        <v>0</v>
      </c>
      <c r="BD154" s="180" t="s">
        <v>14</v>
      </c>
      <c r="BE154" s="180" t="s">
        <v>61</v>
      </c>
      <c r="BF154" s="180">
        <v>1</v>
      </c>
      <c r="BG154" s="180" t="s">
        <v>14</v>
      </c>
      <c r="BH154" s="180" t="s">
        <v>14</v>
      </c>
      <c r="BI154" s="181">
        <v>43784</v>
      </c>
      <c r="BJ154" s="196" t="s">
        <v>6507</v>
      </c>
      <c r="BK154" s="196">
        <v>0</v>
      </c>
      <c r="BL154" s="196" t="s">
        <v>6505</v>
      </c>
      <c r="BM154" s="196" t="s">
        <v>30</v>
      </c>
      <c r="BN154" s="196">
        <v>2</v>
      </c>
      <c r="BO154" s="196" t="s">
        <v>6506</v>
      </c>
      <c r="BP154" s="188" t="s">
        <v>1995</v>
      </c>
      <c r="BQ154" s="197">
        <v>44736</v>
      </c>
      <c r="BR154" s="195" t="s">
        <v>348</v>
      </c>
      <c r="BS154" s="198">
        <v>0</v>
      </c>
      <c r="BT154" s="198">
        <v>0</v>
      </c>
      <c r="BU154" s="198" t="s">
        <v>30</v>
      </c>
      <c r="BV154" s="198">
        <v>2</v>
      </c>
      <c r="BW154" s="198" t="s">
        <v>347</v>
      </c>
      <c r="BX154" s="198">
        <v>0</v>
      </c>
      <c r="BY154" s="181">
        <v>43509</v>
      </c>
      <c r="BZ154" s="196" t="s">
        <v>349</v>
      </c>
      <c r="CA154" s="196">
        <v>0</v>
      </c>
      <c r="CB154" s="196">
        <v>0</v>
      </c>
      <c r="CC154" s="196" t="s">
        <v>30</v>
      </c>
      <c r="CD154" s="196">
        <v>2</v>
      </c>
      <c r="CE154" s="196" t="s">
        <v>347</v>
      </c>
      <c r="CF154" s="196">
        <v>0</v>
      </c>
      <c r="CG154" s="197">
        <v>43509</v>
      </c>
      <c r="CH154" s="195" t="s">
        <v>9382</v>
      </c>
      <c r="CI154" s="196" t="e">
        <v>#N/A</v>
      </c>
      <c r="CJ154" s="196" t="e">
        <v>#N/A</v>
      </c>
      <c r="CK154" s="196" t="e">
        <v>#N/A</v>
      </c>
      <c r="CL154" s="196" t="e">
        <v>#N/A</v>
      </c>
      <c r="CM154" s="196" t="e">
        <v>#N/A</v>
      </c>
      <c r="CN154" s="196" t="e">
        <v>#N/A</v>
      </c>
      <c r="CO154" s="199" t="e">
        <v>#N/A</v>
      </c>
      <c r="CP154" s="196" t="s">
        <v>1176</v>
      </c>
      <c r="CQ154" s="198" t="s">
        <v>14</v>
      </c>
      <c r="CR154" s="198" t="s">
        <v>14</v>
      </c>
      <c r="CS154" s="198" t="s">
        <v>14</v>
      </c>
      <c r="CT154" s="198" t="s">
        <v>14</v>
      </c>
      <c r="CU154" s="198" t="s">
        <v>14</v>
      </c>
      <c r="CV154" s="198" t="s">
        <v>14</v>
      </c>
      <c r="CW154" s="181">
        <v>43784</v>
      </c>
      <c r="CX154" s="196" t="s">
        <v>2461</v>
      </c>
      <c r="CY154" s="188">
        <v>1575000</v>
      </c>
      <c r="CZ154" s="188" t="s">
        <v>2455</v>
      </c>
      <c r="DA154" s="188" t="s">
        <v>61</v>
      </c>
      <c r="DB154" s="188">
        <v>1</v>
      </c>
      <c r="DC154" s="188" t="s">
        <v>2466</v>
      </c>
      <c r="DD154" s="188" t="s">
        <v>2456</v>
      </c>
      <c r="DE154" s="194">
        <v>44521</v>
      </c>
      <c r="DF154" s="195" t="s">
        <v>2463</v>
      </c>
      <c r="DG154" s="180">
        <v>5421000</v>
      </c>
      <c r="DH154" s="198" t="s">
        <v>2455</v>
      </c>
      <c r="DI154" s="198" t="s">
        <v>61</v>
      </c>
      <c r="DJ154" s="198">
        <v>1</v>
      </c>
      <c r="DK154" s="198" t="s">
        <v>2462</v>
      </c>
      <c r="DL154" s="198" t="s">
        <v>2456</v>
      </c>
      <c r="DM154" s="181">
        <v>44521</v>
      </c>
      <c r="DN154" s="196" t="s">
        <v>2465</v>
      </c>
      <c r="DO154" s="188">
        <v>5185000</v>
      </c>
      <c r="DP154" s="196" t="s">
        <v>2455</v>
      </c>
      <c r="DQ154" s="196" t="s">
        <v>61</v>
      </c>
      <c r="DR154" s="196">
        <v>1</v>
      </c>
      <c r="DS154" s="196" t="s">
        <v>2464</v>
      </c>
      <c r="DT154" s="196" t="s">
        <v>2456</v>
      </c>
      <c r="DU154" s="197">
        <v>44521</v>
      </c>
      <c r="DV154" s="195" t="s">
        <v>2467</v>
      </c>
      <c r="DW154" s="180">
        <v>1575000</v>
      </c>
      <c r="DX154" s="198" t="s">
        <v>2455</v>
      </c>
      <c r="DY154" s="198" t="s">
        <v>61</v>
      </c>
      <c r="DZ154" s="198">
        <v>1</v>
      </c>
      <c r="EA154" s="198" t="s">
        <v>2466</v>
      </c>
      <c r="EB154" s="198" t="s">
        <v>2456</v>
      </c>
      <c r="EC154" s="181">
        <v>44521</v>
      </c>
      <c r="ED154" s="196" t="s">
        <v>2469</v>
      </c>
      <c r="EE154" s="188">
        <v>0</v>
      </c>
      <c r="EF154" s="196" t="s">
        <v>2455</v>
      </c>
      <c r="EG154" s="196" t="s">
        <v>61</v>
      </c>
      <c r="EH154" s="196">
        <v>1</v>
      </c>
      <c r="EI154" s="196" t="s">
        <v>2468</v>
      </c>
      <c r="EJ154" s="196" t="s">
        <v>2456</v>
      </c>
      <c r="EK154" s="197">
        <v>44521</v>
      </c>
      <c r="EL154" s="195" t="s">
        <v>2471</v>
      </c>
      <c r="EM154" s="180">
        <v>0</v>
      </c>
      <c r="EN154" s="198" t="s">
        <v>2455</v>
      </c>
      <c r="EO154" s="198" t="s">
        <v>61</v>
      </c>
      <c r="EP154" s="198">
        <v>1</v>
      </c>
      <c r="EQ154" s="198" t="s">
        <v>2470</v>
      </c>
      <c r="ER154" s="198" t="s">
        <v>2456</v>
      </c>
      <c r="ES154" s="181">
        <v>44521</v>
      </c>
      <c r="ET154" s="196" t="s">
        <v>6509</v>
      </c>
      <c r="EU154" s="196">
        <v>0</v>
      </c>
      <c r="EV154" s="196" t="s">
        <v>6505</v>
      </c>
      <c r="EW154" s="196" t="s">
        <v>30</v>
      </c>
      <c r="EX154" s="196">
        <v>2</v>
      </c>
      <c r="EY154" s="196" t="s">
        <v>6508</v>
      </c>
      <c r="EZ154" s="196" t="s">
        <v>1995</v>
      </c>
      <c r="FA154" s="197">
        <v>44736</v>
      </c>
      <c r="FB154" s="195" t="s">
        <v>2372</v>
      </c>
      <c r="FC154" s="198">
        <v>3</v>
      </c>
      <c r="FD154" s="198" t="s">
        <v>2369</v>
      </c>
      <c r="FE154" s="198" t="s">
        <v>61</v>
      </c>
      <c r="FF154" s="198">
        <v>1</v>
      </c>
      <c r="FG154" s="198" t="s">
        <v>2371</v>
      </c>
      <c r="FH154" s="198" t="s">
        <v>2370</v>
      </c>
      <c r="FI154" s="181">
        <v>44451</v>
      </c>
      <c r="FJ154" s="195" t="s">
        <v>838</v>
      </c>
      <c r="FK154" s="196" t="s">
        <v>14</v>
      </c>
      <c r="FL154" s="196" t="s">
        <v>825</v>
      </c>
      <c r="FM154" s="196" t="s">
        <v>14</v>
      </c>
      <c r="FN154" s="196" t="s">
        <v>14</v>
      </c>
      <c r="FO154" s="196" t="s">
        <v>827</v>
      </c>
      <c r="FP154" s="188" t="s">
        <v>837</v>
      </c>
      <c r="FQ154" s="189">
        <v>43578</v>
      </c>
      <c r="FR154" s="195" t="s">
        <v>839</v>
      </c>
      <c r="FS154" s="198" t="s">
        <v>14</v>
      </c>
      <c r="FT154" s="198" t="s">
        <v>825</v>
      </c>
      <c r="FU154" s="198" t="s">
        <v>14</v>
      </c>
      <c r="FV154" s="198" t="s">
        <v>14</v>
      </c>
      <c r="FW154" s="198" t="s">
        <v>827</v>
      </c>
      <c r="FX154" s="198" t="s">
        <v>837</v>
      </c>
      <c r="FY154" s="181">
        <v>43578</v>
      </c>
      <c r="FZ154" s="196" t="s">
        <v>5109</v>
      </c>
      <c r="GA154" s="196">
        <v>0</v>
      </c>
      <c r="GB154" s="196" t="s">
        <v>3966</v>
      </c>
      <c r="GC154" s="196" t="s">
        <v>30</v>
      </c>
      <c r="GD154" s="196">
        <v>2</v>
      </c>
      <c r="GE154" s="196" t="s">
        <v>14</v>
      </c>
      <c r="GF154" s="196" t="s">
        <v>14</v>
      </c>
      <c r="GG154" s="197">
        <v>44695</v>
      </c>
      <c r="GH154" s="195" t="s">
        <v>5115</v>
      </c>
      <c r="GI154" s="198">
        <v>0</v>
      </c>
      <c r="GJ154" s="198" t="s">
        <v>3966</v>
      </c>
      <c r="GK154" s="198" t="s">
        <v>30</v>
      </c>
      <c r="GL154" s="198">
        <v>2</v>
      </c>
      <c r="GM154" s="198" t="s">
        <v>14</v>
      </c>
      <c r="GN154" s="198" t="s">
        <v>14</v>
      </c>
      <c r="GO154" s="181">
        <v>44695</v>
      </c>
      <c r="GP154" s="196" t="s">
        <v>5110</v>
      </c>
      <c r="GQ154" s="196">
        <v>0</v>
      </c>
      <c r="GR154" s="196" t="s">
        <v>3966</v>
      </c>
      <c r="GS154" s="196" t="s">
        <v>30</v>
      </c>
      <c r="GT154" s="196">
        <v>2</v>
      </c>
      <c r="GU154" s="196" t="s">
        <v>14</v>
      </c>
      <c r="GV154" s="196" t="s">
        <v>14</v>
      </c>
      <c r="GW154" s="197">
        <v>44695</v>
      </c>
      <c r="GX154" s="195" t="s">
        <v>5116</v>
      </c>
      <c r="GY154" s="198">
        <v>0</v>
      </c>
      <c r="GZ154" s="198" t="s">
        <v>3966</v>
      </c>
      <c r="HA154" s="198" t="s">
        <v>30</v>
      </c>
      <c r="HB154" s="198">
        <v>2</v>
      </c>
      <c r="HC154" s="198" t="s">
        <v>14</v>
      </c>
      <c r="HD154" s="198" t="s">
        <v>14</v>
      </c>
      <c r="HE154" s="181">
        <v>44695</v>
      </c>
      <c r="HF154" s="196" t="s">
        <v>5108</v>
      </c>
      <c r="HG154" s="196">
        <v>0</v>
      </c>
      <c r="HH154" s="196" t="s">
        <v>3966</v>
      </c>
      <c r="HI154" s="196" t="s">
        <v>30</v>
      </c>
      <c r="HJ154" s="196">
        <v>2</v>
      </c>
      <c r="HK154" s="196" t="s">
        <v>14</v>
      </c>
      <c r="HL154" s="196" t="s">
        <v>14</v>
      </c>
      <c r="HM154" s="197">
        <v>44695</v>
      </c>
      <c r="HN154" s="195" t="s">
        <v>5114</v>
      </c>
      <c r="HO154" s="198">
        <v>0</v>
      </c>
      <c r="HP154" s="198" t="s">
        <v>3966</v>
      </c>
      <c r="HQ154" s="198" t="s">
        <v>30</v>
      </c>
      <c r="HR154" s="198">
        <v>2</v>
      </c>
      <c r="HS154" s="198" t="s">
        <v>14</v>
      </c>
      <c r="HT154" s="198" t="s">
        <v>14</v>
      </c>
      <c r="HU154" s="181">
        <v>44695</v>
      </c>
      <c r="HV154" s="196" t="s">
        <v>5111</v>
      </c>
      <c r="HW154" s="196">
        <v>0</v>
      </c>
      <c r="HX154" s="196" t="s">
        <v>3966</v>
      </c>
      <c r="HY154" s="196" t="s">
        <v>30</v>
      </c>
      <c r="HZ154" s="196">
        <v>2</v>
      </c>
      <c r="IA154" s="196" t="s">
        <v>14</v>
      </c>
      <c r="IB154" s="196" t="s">
        <v>14</v>
      </c>
      <c r="IC154" s="197">
        <v>44695</v>
      </c>
      <c r="ID154" s="195" t="s">
        <v>5113</v>
      </c>
      <c r="IE154" s="198">
        <v>0</v>
      </c>
      <c r="IF154" s="198" t="s">
        <v>3966</v>
      </c>
      <c r="IG154" s="198" t="s">
        <v>30</v>
      </c>
      <c r="IH154" s="198">
        <v>2</v>
      </c>
      <c r="II154" s="198" t="s">
        <v>14</v>
      </c>
      <c r="IJ154" s="198" t="s">
        <v>14</v>
      </c>
      <c r="IK154" s="181">
        <v>44695</v>
      </c>
      <c r="IL154" s="196" t="s">
        <v>5112</v>
      </c>
      <c r="IM154" s="196">
        <v>3</v>
      </c>
      <c r="IN154" s="196" t="s">
        <v>3966</v>
      </c>
      <c r="IO154" s="196" t="s">
        <v>30</v>
      </c>
      <c r="IP154" s="196">
        <v>2</v>
      </c>
      <c r="IQ154" s="196" t="s">
        <v>14</v>
      </c>
      <c r="IR154" s="196" t="s">
        <v>14</v>
      </c>
      <c r="IS154" s="197">
        <v>44695</v>
      </c>
    </row>
    <row r="155" spans="1:253" x14ac:dyDescent="0.35">
      <c r="A155" s="285" t="s">
        <v>144</v>
      </c>
      <c r="B155" s="285" t="s">
        <v>8608</v>
      </c>
      <c r="C155" s="285" t="s">
        <v>145</v>
      </c>
      <c r="D155" s="285" t="s">
        <v>146</v>
      </c>
      <c r="E155" s="285" t="s">
        <v>8351</v>
      </c>
      <c r="F155" s="285" t="s">
        <v>6120</v>
      </c>
      <c r="G155" s="179">
        <v>15322000</v>
      </c>
      <c r="H155" s="180" t="s">
        <v>6088</v>
      </c>
      <c r="I155" s="180" t="s">
        <v>30</v>
      </c>
      <c r="J155" s="180">
        <v>2</v>
      </c>
      <c r="K155" s="180" t="s">
        <v>6119</v>
      </c>
      <c r="L155" s="180" t="s">
        <v>6118</v>
      </c>
      <c r="M155" s="181">
        <v>44731</v>
      </c>
      <c r="N155" s="195" t="s">
        <v>2254</v>
      </c>
      <c r="O155" s="182">
        <v>390757</v>
      </c>
      <c r="P155" s="182" t="s">
        <v>2251</v>
      </c>
      <c r="Q155" s="182" t="s">
        <v>30</v>
      </c>
      <c r="R155" s="182">
        <v>2</v>
      </c>
      <c r="S155" s="182" t="s">
        <v>2253</v>
      </c>
      <c r="T155" s="182" t="s">
        <v>2252</v>
      </c>
      <c r="U155" s="183">
        <v>44384</v>
      </c>
      <c r="V155" s="195" t="s">
        <v>6122</v>
      </c>
      <c r="W155" s="180">
        <v>15322000</v>
      </c>
      <c r="X155" s="180" t="s">
        <v>6088</v>
      </c>
      <c r="Y155" s="180" t="s">
        <v>30</v>
      </c>
      <c r="Z155" s="180">
        <v>2</v>
      </c>
      <c r="AA155" s="180" t="s">
        <v>6121</v>
      </c>
      <c r="AB155" s="180" t="s">
        <v>6118</v>
      </c>
      <c r="AC155" s="181">
        <v>44731</v>
      </c>
      <c r="AD155" s="195" t="s">
        <v>2558</v>
      </c>
      <c r="AE155" s="188">
        <v>9706000</v>
      </c>
      <c r="AF155" s="188" t="s">
        <v>2555</v>
      </c>
      <c r="AG155" s="188" t="s">
        <v>30</v>
      </c>
      <c r="AH155" s="188">
        <v>2</v>
      </c>
      <c r="AI155" s="188" t="s">
        <v>2557</v>
      </c>
      <c r="AJ155" s="188" t="s">
        <v>2556</v>
      </c>
      <c r="AK155" s="189">
        <v>44557</v>
      </c>
      <c r="AL155" s="195" t="s">
        <v>3739</v>
      </c>
      <c r="AM155" s="180">
        <v>42000</v>
      </c>
      <c r="AN155" s="180" t="s">
        <v>3736</v>
      </c>
      <c r="AO155" s="180" t="s">
        <v>30</v>
      </c>
      <c r="AP155" s="180">
        <v>2</v>
      </c>
      <c r="AQ155" s="180" t="s">
        <v>3738</v>
      </c>
      <c r="AR155" s="180" t="s">
        <v>3737</v>
      </c>
      <c r="AS155" s="181">
        <v>44658</v>
      </c>
      <c r="AT155" s="196" t="s">
        <v>1155</v>
      </c>
      <c r="AU155" s="188">
        <v>0</v>
      </c>
      <c r="AV155" s="188" t="s">
        <v>14</v>
      </c>
      <c r="AW155" s="188" t="s">
        <v>14</v>
      </c>
      <c r="AX155" s="188" t="s">
        <v>14</v>
      </c>
      <c r="AY155" s="188" t="s">
        <v>1154</v>
      </c>
      <c r="AZ155" s="188" t="s">
        <v>14</v>
      </c>
      <c r="BA155" s="189">
        <v>43742</v>
      </c>
      <c r="BB155" s="195" t="s">
        <v>1153</v>
      </c>
      <c r="BC155" s="180">
        <v>0</v>
      </c>
      <c r="BD155" s="180" t="s">
        <v>14</v>
      </c>
      <c r="BE155" s="180" t="s">
        <v>14</v>
      </c>
      <c r="BF155" s="180" t="s">
        <v>14</v>
      </c>
      <c r="BG155" s="180" t="s">
        <v>1152</v>
      </c>
      <c r="BH155" s="180" t="s">
        <v>14</v>
      </c>
      <c r="BI155" s="181">
        <v>43742</v>
      </c>
      <c r="BJ155" s="196" t="s">
        <v>6125</v>
      </c>
      <c r="BK155" s="196">
        <v>16</v>
      </c>
      <c r="BL155" s="196" t="s">
        <v>6123</v>
      </c>
      <c r="BM155" s="196" t="s">
        <v>30</v>
      </c>
      <c r="BN155" s="196">
        <v>2</v>
      </c>
      <c r="BO155" s="196" t="s">
        <v>6124</v>
      </c>
      <c r="BP155" s="188" t="s">
        <v>1995</v>
      </c>
      <c r="BQ155" s="197">
        <v>44731</v>
      </c>
      <c r="BR155" s="195" t="s">
        <v>1189</v>
      </c>
      <c r="BS155" s="198" t="s">
        <v>14</v>
      </c>
      <c r="BT155" s="198" t="s">
        <v>14</v>
      </c>
      <c r="BU155" s="198" t="s">
        <v>14</v>
      </c>
      <c r="BV155" s="198" t="s">
        <v>14</v>
      </c>
      <c r="BW155" s="198" t="s">
        <v>14</v>
      </c>
      <c r="BX155" s="198" t="s">
        <v>14</v>
      </c>
      <c r="BY155" s="181">
        <v>43787</v>
      </c>
      <c r="BZ155" s="196" t="s">
        <v>1190</v>
      </c>
      <c r="CA155" s="196" t="s">
        <v>14</v>
      </c>
      <c r="CB155" s="196" t="s">
        <v>14</v>
      </c>
      <c r="CC155" s="196" t="s">
        <v>14</v>
      </c>
      <c r="CD155" s="196" t="s">
        <v>14</v>
      </c>
      <c r="CE155" s="196" t="s">
        <v>14</v>
      </c>
      <c r="CF155" s="196" t="s">
        <v>14</v>
      </c>
      <c r="CG155" s="197">
        <v>43787</v>
      </c>
      <c r="CH155" s="195" t="s">
        <v>9383</v>
      </c>
      <c r="CI155" s="196" t="e">
        <v>#N/A</v>
      </c>
      <c r="CJ155" s="196" t="e">
        <v>#N/A</v>
      </c>
      <c r="CK155" s="196" t="e">
        <v>#N/A</v>
      </c>
      <c r="CL155" s="196" t="e">
        <v>#N/A</v>
      </c>
      <c r="CM155" s="196" t="e">
        <v>#N/A</v>
      </c>
      <c r="CN155" s="196" t="e">
        <v>#N/A</v>
      </c>
      <c r="CO155" s="199" t="e">
        <v>#N/A</v>
      </c>
      <c r="CP155" s="196" t="s">
        <v>147</v>
      </c>
      <c r="CQ155" s="198" t="s">
        <v>14</v>
      </c>
      <c r="CR155" s="198">
        <v>0</v>
      </c>
      <c r="CS155" s="198" t="s">
        <v>14</v>
      </c>
      <c r="CT155" s="198" t="s">
        <v>14</v>
      </c>
      <c r="CU155" s="198">
        <v>0</v>
      </c>
      <c r="CV155" s="198">
        <v>0</v>
      </c>
      <c r="CW155" s="181">
        <v>43502</v>
      </c>
      <c r="CX155" s="196" t="s">
        <v>2561</v>
      </c>
      <c r="CY155" s="188">
        <v>7000000</v>
      </c>
      <c r="CZ155" s="188" t="s">
        <v>2559</v>
      </c>
      <c r="DA155" s="188" t="s">
        <v>30</v>
      </c>
      <c r="DB155" s="188">
        <v>2</v>
      </c>
      <c r="DC155" s="188" t="s">
        <v>2564</v>
      </c>
      <c r="DD155" s="188" t="s">
        <v>2560</v>
      </c>
      <c r="DE155" s="194">
        <v>44557</v>
      </c>
      <c r="DF155" s="195" t="s">
        <v>6129</v>
      </c>
      <c r="DG155" s="180">
        <v>5616000</v>
      </c>
      <c r="DH155" s="198" t="s">
        <v>6127</v>
      </c>
      <c r="DI155" s="198" t="s">
        <v>30</v>
      </c>
      <c r="DJ155" s="198">
        <v>2</v>
      </c>
      <c r="DK155" s="198" t="s">
        <v>2810</v>
      </c>
      <c r="DL155" s="198" t="s">
        <v>6128</v>
      </c>
      <c r="DM155" s="181">
        <v>44732</v>
      </c>
      <c r="DN155" s="196" t="s">
        <v>2563</v>
      </c>
      <c r="DO155" s="188">
        <v>2706000</v>
      </c>
      <c r="DP155" s="196" t="s">
        <v>2559</v>
      </c>
      <c r="DQ155" s="196" t="s">
        <v>30</v>
      </c>
      <c r="DR155" s="196">
        <v>2</v>
      </c>
      <c r="DS155" s="196" t="s">
        <v>2562</v>
      </c>
      <c r="DT155" s="196" t="s">
        <v>2560</v>
      </c>
      <c r="DU155" s="197">
        <v>44557</v>
      </c>
      <c r="DV155" s="195" t="s">
        <v>2565</v>
      </c>
      <c r="DW155" s="180">
        <v>6050000</v>
      </c>
      <c r="DX155" s="198" t="s">
        <v>2559</v>
      </c>
      <c r="DY155" s="198" t="s">
        <v>30</v>
      </c>
      <c r="DZ155" s="198">
        <v>2</v>
      </c>
      <c r="EA155" s="198" t="s">
        <v>2564</v>
      </c>
      <c r="EB155" s="198" t="s">
        <v>2560</v>
      </c>
      <c r="EC155" s="181">
        <v>44557</v>
      </c>
      <c r="ED155" s="196" t="s">
        <v>2567</v>
      </c>
      <c r="EE155" s="188">
        <v>950000</v>
      </c>
      <c r="EF155" s="196" t="s">
        <v>2559</v>
      </c>
      <c r="EG155" s="196" t="s">
        <v>30</v>
      </c>
      <c r="EH155" s="196">
        <v>2</v>
      </c>
      <c r="EI155" s="196" t="s">
        <v>2566</v>
      </c>
      <c r="EJ155" s="196" t="s">
        <v>2560</v>
      </c>
      <c r="EK155" s="197">
        <v>44557</v>
      </c>
      <c r="EL155" s="195" t="s">
        <v>2569</v>
      </c>
      <c r="EM155" s="180">
        <v>0</v>
      </c>
      <c r="EN155" s="198" t="s">
        <v>2559</v>
      </c>
      <c r="EO155" s="198" t="s">
        <v>30</v>
      </c>
      <c r="EP155" s="198">
        <v>2</v>
      </c>
      <c r="EQ155" s="198" t="s">
        <v>2568</v>
      </c>
      <c r="ER155" s="198" t="s">
        <v>2560</v>
      </c>
      <c r="ES155" s="181">
        <v>44557</v>
      </c>
      <c r="ET155" s="196" t="s">
        <v>6126</v>
      </c>
      <c r="EU155" s="196">
        <v>16</v>
      </c>
      <c r="EV155" s="196" t="s">
        <v>6123</v>
      </c>
      <c r="EW155" s="196" t="s">
        <v>30</v>
      </c>
      <c r="EX155" s="196">
        <v>2</v>
      </c>
      <c r="EY155" s="196" t="s">
        <v>6095</v>
      </c>
      <c r="EZ155" s="196" t="s">
        <v>1995</v>
      </c>
      <c r="FA155" s="197">
        <v>44732</v>
      </c>
      <c r="FB155" s="195" t="s">
        <v>3803</v>
      </c>
      <c r="FC155" s="198">
        <v>4</v>
      </c>
      <c r="FD155" s="198" t="s">
        <v>14</v>
      </c>
      <c r="FE155" s="198" t="s">
        <v>30</v>
      </c>
      <c r="FF155" s="198">
        <v>2</v>
      </c>
      <c r="FG155" s="198" t="s">
        <v>3802</v>
      </c>
      <c r="FH155" s="198" t="s">
        <v>14</v>
      </c>
      <c r="FI155" s="181">
        <v>44660</v>
      </c>
      <c r="FJ155" s="195" t="s">
        <v>148</v>
      </c>
      <c r="FK155" s="196" t="s">
        <v>14</v>
      </c>
      <c r="FL155" s="196">
        <v>0</v>
      </c>
      <c r="FM155" s="196" t="s">
        <v>14</v>
      </c>
      <c r="FN155" s="196" t="s">
        <v>14</v>
      </c>
      <c r="FO155" s="196">
        <v>0</v>
      </c>
      <c r="FP155" s="188">
        <v>0</v>
      </c>
      <c r="FQ155" s="189">
        <v>43502</v>
      </c>
      <c r="FR155" s="195" t="s">
        <v>149</v>
      </c>
      <c r="FS155" s="198" t="s">
        <v>14</v>
      </c>
      <c r="FT155" s="198">
        <v>0</v>
      </c>
      <c r="FU155" s="198" t="s">
        <v>14</v>
      </c>
      <c r="FV155" s="198" t="s">
        <v>14</v>
      </c>
      <c r="FW155" s="198">
        <v>0</v>
      </c>
      <c r="FX155" s="198">
        <v>0</v>
      </c>
      <c r="FY155" s="181">
        <v>43502</v>
      </c>
      <c r="FZ155" s="196" t="s">
        <v>5118</v>
      </c>
      <c r="GA155" s="196">
        <v>1</v>
      </c>
      <c r="GB155" s="196" t="s">
        <v>3966</v>
      </c>
      <c r="GC155" s="196" t="s">
        <v>30</v>
      </c>
      <c r="GD155" s="196">
        <v>2</v>
      </c>
      <c r="GE155" s="196" t="s">
        <v>14</v>
      </c>
      <c r="GF155" s="196" t="s">
        <v>14</v>
      </c>
      <c r="GG155" s="197">
        <v>44695</v>
      </c>
      <c r="GH155" s="195" t="s">
        <v>5124</v>
      </c>
      <c r="GI155" s="198">
        <v>1</v>
      </c>
      <c r="GJ155" s="198" t="s">
        <v>3966</v>
      </c>
      <c r="GK155" s="198" t="s">
        <v>30</v>
      </c>
      <c r="GL155" s="198">
        <v>2</v>
      </c>
      <c r="GM155" s="198" t="s">
        <v>14</v>
      </c>
      <c r="GN155" s="198" t="s">
        <v>14</v>
      </c>
      <c r="GO155" s="181">
        <v>44695</v>
      </c>
      <c r="GP155" s="196" t="s">
        <v>5119</v>
      </c>
      <c r="GQ155" s="196">
        <v>1</v>
      </c>
      <c r="GR155" s="196" t="s">
        <v>3966</v>
      </c>
      <c r="GS155" s="196" t="s">
        <v>30</v>
      </c>
      <c r="GT155" s="196">
        <v>2</v>
      </c>
      <c r="GU155" s="196" t="s">
        <v>14</v>
      </c>
      <c r="GV155" s="196" t="s">
        <v>14</v>
      </c>
      <c r="GW155" s="197">
        <v>44695</v>
      </c>
      <c r="GX155" s="195" t="s">
        <v>5125</v>
      </c>
      <c r="GY155" s="198">
        <v>0</v>
      </c>
      <c r="GZ155" s="198" t="s">
        <v>3966</v>
      </c>
      <c r="HA155" s="198" t="s">
        <v>30</v>
      </c>
      <c r="HB155" s="198">
        <v>2</v>
      </c>
      <c r="HC155" s="198" t="s">
        <v>14</v>
      </c>
      <c r="HD155" s="198" t="s">
        <v>14</v>
      </c>
      <c r="HE155" s="181">
        <v>44695</v>
      </c>
      <c r="HF155" s="196" t="s">
        <v>5117</v>
      </c>
      <c r="HG155" s="196">
        <v>0</v>
      </c>
      <c r="HH155" s="196" t="s">
        <v>3966</v>
      </c>
      <c r="HI155" s="196" t="s">
        <v>30</v>
      </c>
      <c r="HJ155" s="196">
        <v>2</v>
      </c>
      <c r="HK155" s="196" t="s">
        <v>14</v>
      </c>
      <c r="HL155" s="196" t="s">
        <v>14</v>
      </c>
      <c r="HM155" s="197">
        <v>44695</v>
      </c>
      <c r="HN155" s="195" t="s">
        <v>5123</v>
      </c>
      <c r="HO155" s="198">
        <v>0</v>
      </c>
      <c r="HP155" s="198" t="s">
        <v>3966</v>
      </c>
      <c r="HQ155" s="198" t="s">
        <v>30</v>
      </c>
      <c r="HR155" s="198">
        <v>2</v>
      </c>
      <c r="HS155" s="198" t="s">
        <v>14</v>
      </c>
      <c r="HT155" s="198" t="s">
        <v>14</v>
      </c>
      <c r="HU155" s="181">
        <v>44695</v>
      </c>
      <c r="HV155" s="196" t="s">
        <v>5120</v>
      </c>
      <c r="HW155" s="196">
        <v>0</v>
      </c>
      <c r="HX155" s="196" t="s">
        <v>3966</v>
      </c>
      <c r="HY155" s="196" t="s">
        <v>30</v>
      </c>
      <c r="HZ155" s="196">
        <v>2</v>
      </c>
      <c r="IA155" s="196" t="s">
        <v>14</v>
      </c>
      <c r="IB155" s="196" t="s">
        <v>14</v>
      </c>
      <c r="IC155" s="197">
        <v>44695</v>
      </c>
      <c r="ID155" s="195" t="s">
        <v>5122</v>
      </c>
      <c r="IE155" s="198">
        <v>2</v>
      </c>
      <c r="IF155" s="198" t="s">
        <v>3966</v>
      </c>
      <c r="IG155" s="198" t="s">
        <v>30</v>
      </c>
      <c r="IH155" s="198">
        <v>2</v>
      </c>
      <c r="II155" s="198" t="s">
        <v>14</v>
      </c>
      <c r="IJ155" s="198" t="s">
        <v>14</v>
      </c>
      <c r="IK155" s="181">
        <v>44695</v>
      </c>
      <c r="IL155" s="196" t="s">
        <v>5121</v>
      </c>
      <c r="IM155" s="196">
        <v>1</v>
      </c>
      <c r="IN155" s="196" t="s">
        <v>3966</v>
      </c>
      <c r="IO155" s="196" t="s">
        <v>30</v>
      </c>
      <c r="IP155" s="196">
        <v>2</v>
      </c>
      <c r="IQ155" s="196" t="s">
        <v>14</v>
      </c>
      <c r="IR155" s="196" t="s">
        <v>14</v>
      </c>
      <c r="IS155" s="197">
        <v>44695</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55"/>
  <sheetViews>
    <sheetView zoomScale="80" zoomScaleNormal="80" workbookViewId="0"/>
  </sheetViews>
  <sheetFormatPr defaultColWidth="9.453125" defaultRowHeight="14.5" x14ac:dyDescent="0.35"/>
  <cols>
    <col min="1" max="1" width="36" style="51" customWidth="1"/>
    <col min="2" max="2" width="23.453125" style="51" customWidth="1"/>
    <col min="3" max="3" width="10.453125" style="51" bestFit="1" customWidth="1"/>
    <col min="4" max="4" width="11.453125" style="51" bestFit="1" customWidth="1"/>
    <col min="5" max="5" width="5.453125" style="51" bestFit="1" customWidth="1"/>
    <col min="6" max="6" width="12.453125" style="3" customWidth="1"/>
    <col min="7" max="7" width="11.453125" style="3" bestFit="1" customWidth="1"/>
    <col min="8" max="8" width="16.26953125" style="3" customWidth="1"/>
    <col min="9" max="9" width="10.453125" style="3" bestFit="1" customWidth="1"/>
    <col min="10" max="11" width="9.453125" style="3" hidden="1" customWidth="1"/>
    <col min="12" max="12" width="8.54296875" style="3" bestFit="1" customWidth="1"/>
    <col min="13" max="14" width="8.54296875" style="3" hidden="1" customWidth="1"/>
    <col min="15" max="15" width="6.453125" style="3" hidden="1" customWidth="1"/>
    <col min="16" max="16" width="6.54296875" style="3" hidden="1" customWidth="1"/>
    <col min="17" max="17" width="16.81640625" style="3" customWidth="1"/>
    <col min="18" max="18" width="15.7265625" style="3" customWidth="1"/>
    <col min="19" max="19" width="10.453125" style="3" bestFit="1" customWidth="1"/>
    <col min="20" max="20" width="14.26953125" style="3" customWidth="1"/>
    <col min="21" max="21" width="10.453125" style="3" bestFit="1" customWidth="1"/>
    <col min="22" max="22" width="9.453125" style="3" bestFit="1" customWidth="1"/>
    <col min="23" max="24" width="10.453125" style="3" hidden="1" customWidth="1"/>
    <col min="25" max="25" width="9.453125" style="3" bestFit="1" customWidth="1"/>
    <col min="26" max="26" width="12.453125" style="3" bestFit="1" customWidth="1"/>
    <col min="27" max="27" width="9.453125" style="3" bestFit="1" customWidth="1"/>
    <col min="28" max="28" width="6.453125" style="3" bestFit="1" customWidth="1"/>
    <col min="29" max="31" width="9.453125" style="3" bestFit="1" customWidth="1"/>
    <col min="32" max="32" width="6.453125" style="3" bestFit="1" customWidth="1"/>
    <col min="33" max="33" width="12.453125" style="3" bestFit="1" customWidth="1"/>
    <col min="34" max="34" width="9.453125" style="51" customWidth="1"/>
    <col min="35" max="16384" width="9.453125" style="51"/>
  </cols>
  <sheetData>
    <row r="1" spans="1:33" s="4" customFormat="1" ht="147" customHeight="1" x14ac:dyDescent="0.25">
      <c r="A1" s="13" t="str">
        <f>'Core Indicators'!A:A</f>
        <v>Crisis</v>
      </c>
      <c r="B1" s="13" t="s">
        <v>7888</v>
      </c>
      <c r="C1" s="13" t="s">
        <v>7885</v>
      </c>
      <c r="D1" s="13" t="s">
        <v>7886</v>
      </c>
      <c r="E1" s="186" t="s">
        <v>7887</v>
      </c>
      <c r="F1" s="32" t="s">
        <v>8003</v>
      </c>
      <c r="G1" s="32" t="s">
        <v>8004</v>
      </c>
      <c r="H1" s="32" t="s">
        <v>8005</v>
      </c>
      <c r="I1" s="32" t="s">
        <v>8006</v>
      </c>
      <c r="J1" s="32" t="s">
        <v>8007</v>
      </c>
      <c r="K1" s="32" t="s">
        <v>8008</v>
      </c>
      <c r="L1" s="32" t="s">
        <v>8009</v>
      </c>
      <c r="M1" s="32" t="s">
        <v>8010</v>
      </c>
      <c r="N1" s="32" t="s">
        <v>8011</v>
      </c>
      <c r="O1" s="32" t="s">
        <v>8012</v>
      </c>
      <c r="P1" s="33" t="s">
        <v>8013</v>
      </c>
      <c r="Q1" s="32" t="s">
        <v>8014</v>
      </c>
      <c r="R1" s="32" t="s">
        <v>8015</v>
      </c>
      <c r="S1" s="32" t="s">
        <v>8016</v>
      </c>
      <c r="T1" s="32" t="s">
        <v>8017</v>
      </c>
      <c r="U1" s="32" t="s">
        <v>8018</v>
      </c>
      <c r="V1" s="33" t="s">
        <v>8019</v>
      </c>
      <c r="W1" s="33" t="s">
        <v>8020</v>
      </c>
      <c r="X1" s="33" t="s">
        <v>8021</v>
      </c>
      <c r="Y1" s="33" t="s">
        <v>3968</v>
      </c>
      <c r="Z1" s="33" t="s">
        <v>3980</v>
      </c>
      <c r="AA1" s="33" t="s">
        <v>3970</v>
      </c>
      <c r="AB1" s="33" t="s">
        <v>3982</v>
      </c>
      <c r="AC1" s="33" t="s">
        <v>3965</v>
      </c>
      <c r="AD1" s="33" t="s">
        <v>3978</v>
      </c>
      <c r="AE1" s="33" t="s">
        <v>3972</v>
      </c>
      <c r="AF1" s="33" t="s">
        <v>7963</v>
      </c>
      <c r="AG1" s="33" t="s">
        <v>3974</v>
      </c>
    </row>
    <row r="2" spans="1:33" ht="26.15" customHeight="1" x14ac:dyDescent="0.35">
      <c r="A2" s="38">
        <f>'Core Indicators'!A:A</f>
        <v>0</v>
      </c>
      <c r="B2" s="15"/>
      <c r="C2" s="15"/>
      <c r="D2" s="15"/>
      <c r="E2" s="186"/>
      <c r="F2" s="10" t="s">
        <v>8022</v>
      </c>
      <c r="G2" s="10" t="s">
        <v>8023</v>
      </c>
      <c r="H2" s="10" t="s">
        <v>8023</v>
      </c>
      <c r="I2" s="10" t="s">
        <v>8023</v>
      </c>
      <c r="J2" s="10" t="s">
        <v>8023</v>
      </c>
      <c r="K2" s="10"/>
      <c r="L2" s="10" t="s">
        <v>8023</v>
      </c>
      <c r="M2" s="10" t="s">
        <v>8023</v>
      </c>
      <c r="N2" s="10" t="s">
        <v>8023</v>
      </c>
      <c r="O2" s="10" t="s">
        <v>8023</v>
      </c>
      <c r="P2" s="10" t="s">
        <v>8024</v>
      </c>
      <c r="Q2" s="10" t="s">
        <v>8023</v>
      </c>
      <c r="R2" s="10" t="s">
        <v>8023</v>
      </c>
      <c r="S2" s="10" t="s">
        <v>8023</v>
      </c>
      <c r="T2" s="10" t="s">
        <v>8023</v>
      </c>
      <c r="U2" s="10" t="s">
        <v>8023</v>
      </c>
      <c r="V2" s="10" t="s">
        <v>8023</v>
      </c>
      <c r="W2" s="10" t="s">
        <v>8023</v>
      </c>
      <c r="X2" s="10" t="s">
        <v>8023</v>
      </c>
      <c r="Y2" s="10"/>
      <c r="Z2" s="10"/>
      <c r="AA2" s="10"/>
      <c r="AB2" s="10"/>
      <c r="AC2" s="10"/>
      <c r="AD2" s="10"/>
      <c r="AE2" s="10"/>
      <c r="AF2" s="10"/>
      <c r="AG2" s="10"/>
    </row>
    <row r="3" spans="1:33" s="37" customFormat="1" ht="20.149999999999999" customHeight="1" x14ac:dyDescent="0.35">
      <c r="A3" s="202" t="str">
        <f>'Core Indicators'!A:A</f>
        <v>Complex crisis in Afghanistan</v>
      </c>
      <c r="B3" s="202" t="str">
        <f>'Core Indicators'!B:B</f>
        <v>Complex crisis</v>
      </c>
      <c r="C3" s="202" t="str">
        <f>'Core Indicators'!C3</f>
        <v>AFG001</v>
      </c>
      <c r="D3" s="202" t="str">
        <f>'Core Indicators'!D3</f>
        <v>Afghanistan</v>
      </c>
      <c r="E3" s="202" t="str">
        <f>'Core Indicators'!E3</f>
        <v>AFG</v>
      </c>
      <c r="F3" s="35">
        <f>'Core Indicators'!O3</f>
        <v>652867</v>
      </c>
      <c r="G3" s="35">
        <f>'Core Indicators'!W3</f>
        <v>41800000</v>
      </c>
      <c r="H3" s="35">
        <f>'Core Indicators'!AE3</f>
        <v>35900000</v>
      </c>
      <c r="I3" s="35">
        <f>'Core Indicators'!AM3</f>
        <v>12311000</v>
      </c>
      <c r="J3" s="35">
        <f>'Core Indicators'!AU3</f>
        <v>2949</v>
      </c>
      <c r="K3" s="35" t="str">
        <f>'Core Indicators'!BC3</f>
        <v>x</v>
      </c>
      <c r="L3" s="35">
        <f>'Core Indicators'!BK3</f>
        <v>1900</v>
      </c>
      <c r="M3" s="35" t="str">
        <f>'Core Indicators'!BS3</f>
        <v>x</v>
      </c>
      <c r="N3" s="35" t="str">
        <f>'Core Indicators'!CA3</f>
        <v>x</v>
      </c>
      <c r="O3" s="35" t="e">
        <f>'Core Indicators'!CI3</f>
        <v>#N/A</v>
      </c>
      <c r="P3" s="35">
        <f>'Core Indicators'!CQ3</f>
        <v>13114</v>
      </c>
      <c r="Q3" s="35">
        <f>'Core Indicators'!DG3</f>
        <v>5880000</v>
      </c>
      <c r="R3" s="35">
        <f>'Core Indicators'!DO3</f>
        <v>11500000</v>
      </c>
      <c r="S3" s="35">
        <f>'Core Indicators'!DW3</f>
        <v>15100000</v>
      </c>
      <c r="T3" s="35">
        <f>'Core Indicators'!EE3</f>
        <v>9300000</v>
      </c>
      <c r="U3" s="35">
        <f>'Core Indicators'!EM3</f>
        <v>20000</v>
      </c>
      <c r="V3" s="35">
        <f>'Core Indicators'!FC3</f>
        <v>5</v>
      </c>
      <c r="W3" s="35" t="str">
        <f>'Core Indicators'!FK3</f>
        <v>x</v>
      </c>
      <c r="X3" s="35" t="str">
        <f>'Core Indicators'!FS3</f>
        <v>x</v>
      </c>
      <c r="Y3" s="35">
        <f>'Core Indicators'!GA3</f>
        <v>1</v>
      </c>
      <c r="Z3" s="35">
        <f>'Core Indicators'!GI3</f>
        <v>2</v>
      </c>
      <c r="AA3" s="35">
        <f>'Core Indicators'!GQ3</f>
        <v>2</v>
      </c>
      <c r="AB3" s="35">
        <f>'Core Indicators'!GY3</f>
        <v>0</v>
      </c>
      <c r="AC3" s="35">
        <f>'Core Indicators'!HG3</f>
        <v>3</v>
      </c>
      <c r="AD3" s="35">
        <f>'Core Indicators'!HO3</f>
        <v>3</v>
      </c>
      <c r="AE3" s="35">
        <f>'Core Indicators'!HW3</f>
        <v>1</v>
      </c>
      <c r="AF3" s="35">
        <f>'Core Indicators'!IE3</f>
        <v>3</v>
      </c>
      <c r="AG3" s="35">
        <f>'Core Indicators'!IM3</f>
        <v>3</v>
      </c>
    </row>
    <row r="4" spans="1:33" s="37" customFormat="1" ht="20.149999999999999" customHeight="1" x14ac:dyDescent="0.35">
      <c r="A4" s="201" t="str">
        <f>'Core Indicators'!A:A</f>
        <v>Earthquake in Khost and Paktika</v>
      </c>
      <c r="B4" s="201" t="str">
        <f>'Core Indicators'!B:B</f>
        <v>Earthquake</v>
      </c>
      <c r="C4" s="201" t="str">
        <f>'Core Indicators'!C4</f>
        <v>AFG005</v>
      </c>
      <c r="D4" s="201" t="str">
        <f>'Core Indicators'!D4</f>
        <v>Afghanistan</v>
      </c>
      <c r="E4" s="201" t="str">
        <f>'Core Indicators'!E4</f>
        <v>AFG</v>
      </c>
      <c r="F4" s="36">
        <f>'Core Indicators'!O4</f>
        <v>23751</v>
      </c>
      <c r="G4" s="36">
        <f>'Core Indicators'!W4</f>
        <v>1846000</v>
      </c>
      <c r="H4" s="36">
        <f>'Core Indicators'!AE4</f>
        <v>362000</v>
      </c>
      <c r="I4" s="36" t="str">
        <f>'Core Indicators'!AM4</f>
        <v>x</v>
      </c>
      <c r="J4" s="36">
        <f>'Core Indicators'!AU4</f>
        <v>2949</v>
      </c>
      <c r="K4" s="36" t="str">
        <f>'Core Indicators'!BC4</f>
        <v>x</v>
      </c>
      <c r="L4" s="36">
        <f>'Core Indicators'!BK4</f>
        <v>1039</v>
      </c>
      <c r="M4" s="36" t="str">
        <f>'Core Indicators'!BS4</f>
        <v>x</v>
      </c>
      <c r="N4" s="36" t="str">
        <f>'Core Indicators'!CA4</f>
        <v>x</v>
      </c>
      <c r="O4" s="36" t="e">
        <f>'Core Indicators'!CI4</f>
        <v>#N/A</v>
      </c>
      <c r="P4" s="36" t="str">
        <f>'Core Indicators'!CQ4</f>
        <v>x</v>
      </c>
      <c r="Q4" s="36">
        <f>'Core Indicators'!DG4</f>
        <v>1484000</v>
      </c>
      <c r="R4" s="36">
        <f>'Core Indicators'!DO4</f>
        <v>0</v>
      </c>
      <c r="S4" s="36">
        <f>'Core Indicators'!DW4</f>
        <v>362000</v>
      </c>
      <c r="T4" s="36">
        <f>'Core Indicators'!EE4</f>
        <v>0</v>
      </c>
      <c r="U4" s="36">
        <f>'Core Indicators'!EM4</f>
        <v>0</v>
      </c>
      <c r="V4" s="36">
        <f>'Core Indicators'!FC4</f>
        <v>2</v>
      </c>
      <c r="W4" s="36" t="e">
        <f>'Core Indicators'!FK4</f>
        <v>#N/A</v>
      </c>
      <c r="X4" s="36" t="e">
        <f>'Core Indicators'!FS4</f>
        <v>#N/A</v>
      </c>
      <c r="Y4" s="36">
        <f>'Core Indicators'!GA4</f>
        <v>1</v>
      </c>
      <c r="Z4" s="36">
        <f>'Core Indicators'!GI4</f>
        <v>2</v>
      </c>
      <c r="AA4" s="36">
        <f>'Core Indicators'!GQ4</f>
        <v>2</v>
      </c>
      <c r="AB4" s="36">
        <f>'Core Indicators'!GY4</f>
        <v>0</v>
      </c>
      <c r="AC4" s="36">
        <f>'Core Indicators'!HG4</f>
        <v>3</v>
      </c>
      <c r="AD4" s="36">
        <f>'Core Indicators'!HO4</f>
        <v>3</v>
      </c>
      <c r="AE4" s="36">
        <f>'Core Indicators'!HW4</f>
        <v>0</v>
      </c>
      <c r="AF4" s="36">
        <f>'Core Indicators'!IE4</f>
        <v>3</v>
      </c>
      <c r="AG4" s="36">
        <f>'Core Indicators'!IM4</f>
        <v>3</v>
      </c>
    </row>
    <row r="5" spans="1:33" s="37" customFormat="1" ht="20.149999999999999" customHeight="1" x14ac:dyDescent="0.35">
      <c r="A5" s="202" t="str">
        <f>'Core Indicators'!A:A</f>
        <v>Drought in South-West Angola</v>
      </c>
      <c r="B5" s="202" t="str">
        <f>'Core Indicators'!B:B</f>
        <v>Food Security</v>
      </c>
      <c r="C5" s="202" t="str">
        <f>'Core Indicators'!C5</f>
        <v>AGO002</v>
      </c>
      <c r="D5" s="202" t="str">
        <f>'Core Indicators'!D5</f>
        <v>Angola</v>
      </c>
      <c r="E5" s="202" t="str">
        <f>'Core Indicators'!E5</f>
        <v>AGO</v>
      </c>
      <c r="F5" s="35">
        <f>'Core Indicators'!O5</f>
        <v>1246700</v>
      </c>
      <c r="G5" s="35">
        <f>'Core Indicators'!W5</f>
        <v>2750000</v>
      </c>
      <c r="H5" s="35">
        <f>'Core Indicators'!AE5</f>
        <v>2267000</v>
      </c>
      <c r="I5" s="35">
        <f>'Core Indicators'!AM5</f>
        <v>57000</v>
      </c>
      <c r="J5" s="35" t="e">
        <f>'Core Indicators'!AU5</f>
        <v>#N/A</v>
      </c>
      <c r="K5" s="35" t="e">
        <f>'Core Indicators'!BC5</f>
        <v>#N/A</v>
      </c>
      <c r="L5" s="35">
        <f>'Core Indicators'!BK5</f>
        <v>0</v>
      </c>
      <c r="M5" s="35" t="e">
        <f>'Core Indicators'!BS5</f>
        <v>#N/A</v>
      </c>
      <c r="N5" s="35" t="e">
        <f>'Core Indicators'!CA5</f>
        <v>#N/A</v>
      </c>
      <c r="O5" s="35" t="e">
        <f>'Core Indicators'!CI5</f>
        <v>#N/A</v>
      </c>
      <c r="P5" s="35" t="e">
        <f>'Core Indicators'!CQ5</f>
        <v>#N/A</v>
      </c>
      <c r="Q5" s="35">
        <f>'Core Indicators'!DG5</f>
        <v>483000</v>
      </c>
      <c r="R5" s="35">
        <f>'Core Indicators'!DO5</f>
        <v>683000</v>
      </c>
      <c r="S5" s="35">
        <f>'Core Indicators'!DW5</f>
        <v>1167000</v>
      </c>
      <c r="T5" s="35">
        <f>'Core Indicators'!EE5</f>
        <v>417000</v>
      </c>
      <c r="U5" s="35">
        <f>'Core Indicators'!EM5</f>
        <v>0</v>
      </c>
      <c r="V5" s="35">
        <f>'Core Indicators'!FC5</f>
        <v>2</v>
      </c>
      <c r="W5" s="35" t="e">
        <f>'Core Indicators'!FK5</f>
        <v>#N/A</v>
      </c>
      <c r="X5" s="35" t="e">
        <f>'Core Indicators'!FS5</f>
        <v>#N/A</v>
      </c>
      <c r="Y5" s="35">
        <f>'Core Indicators'!GA5</f>
        <v>1</v>
      </c>
      <c r="Z5" s="35">
        <f>'Core Indicators'!GI5</f>
        <v>0</v>
      </c>
      <c r="AA5" s="35">
        <f>'Core Indicators'!GQ5</f>
        <v>0</v>
      </c>
      <c r="AB5" s="35">
        <f>'Core Indicators'!GY5</f>
        <v>0</v>
      </c>
      <c r="AC5" s="35">
        <f>'Core Indicators'!HG5</f>
        <v>0</v>
      </c>
      <c r="AD5" s="35">
        <f>'Core Indicators'!HO5</f>
        <v>0</v>
      </c>
      <c r="AE5" s="35">
        <f>'Core Indicators'!HW5</f>
        <v>0</v>
      </c>
      <c r="AF5" s="35">
        <f>'Core Indicators'!IE5</f>
        <v>2</v>
      </c>
      <c r="AG5" s="35">
        <f>'Core Indicators'!IM5</f>
        <v>0</v>
      </c>
    </row>
    <row r="6" spans="1:33" s="37" customFormat="1" ht="20.149999999999999" customHeight="1" x14ac:dyDescent="0.35">
      <c r="A6" s="201" t="str">
        <f>'Core Indicators'!A:A</f>
        <v>Nagorno-Karabakh Conflict in Armenia</v>
      </c>
      <c r="B6" s="201" t="str">
        <f>'Core Indicators'!B:B</f>
        <v>Conflict</v>
      </c>
      <c r="C6" s="201" t="str">
        <f>'Core Indicators'!C6</f>
        <v>ARM002</v>
      </c>
      <c r="D6" s="201" t="str">
        <f>'Core Indicators'!D6</f>
        <v>Armenia</v>
      </c>
      <c r="E6" s="201" t="str">
        <f>'Core Indicators'!E6</f>
        <v>ARM</v>
      </c>
      <c r="F6" s="36">
        <f>'Core Indicators'!O6</f>
        <v>4399</v>
      </c>
      <c r="G6" s="36">
        <f>'Core Indicators'!W6</f>
        <v>1626000</v>
      </c>
      <c r="H6" s="36">
        <f>'Core Indicators'!AE6</f>
        <v>34000</v>
      </c>
      <c r="I6" s="36">
        <f>'Core Indicators'!AM6</f>
        <v>27000</v>
      </c>
      <c r="J6" s="36" t="str">
        <f>'Core Indicators'!AU6</f>
        <v>x</v>
      </c>
      <c r="K6" s="36" t="str">
        <f>'Core Indicators'!BC6</f>
        <v>x</v>
      </c>
      <c r="L6" s="36">
        <f>'Core Indicators'!BK6</f>
        <v>8</v>
      </c>
      <c r="M6" s="36" t="str">
        <f>'Core Indicators'!BS6</f>
        <v>x</v>
      </c>
      <c r="N6" s="36" t="str">
        <f>'Core Indicators'!CA6</f>
        <v>x</v>
      </c>
      <c r="O6" s="36" t="e">
        <f>'Core Indicators'!CI6</f>
        <v>#N/A</v>
      </c>
      <c r="P6" s="36" t="str">
        <f>'Core Indicators'!CQ6</f>
        <v>x</v>
      </c>
      <c r="Q6" s="36">
        <f>'Core Indicators'!DG6</f>
        <v>1593000</v>
      </c>
      <c r="R6" s="36">
        <f>'Core Indicators'!DO6</f>
        <v>7000</v>
      </c>
      <c r="S6" s="36">
        <f>'Core Indicators'!DW6</f>
        <v>27000</v>
      </c>
      <c r="T6" s="36">
        <f>'Core Indicators'!EE6</f>
        <v>0</v>
      </c>
      <c r="U6" s="36">
        <f>'Core Indicators'!EM6</f>
        <v>0</v>
      </c>
      <c r="V6" s="36">
        <f>'Core Indicators'!FC6</f>
        <v>2</v>
      </c>
      <c r="W6" s="36" t="str">
        <f>'Core Indicators'!FK6</f>
        <v>x</v>
      </c>
      <c r="X6" s="36" t="str">
        <f>'Core Indicators'!FS6</f>
        <v>x</v>
      </c>
      <c r="Y6" s="36">
        <f>'Core Indicators'!GA6</f>
        <v>0</v>
      </c>
      <c r="Z6" s="36">
        <f>'Core Indicators'!GI6</f>
        <v>0</v>
      </c>
      <c r="AA6" s="36">
        <f>'Core Indicators'!GQ6</f>
        <v>0</v>
      </c>
      <c r="AB6" s="36">
        <f>'Core Indicators'!GY6</f>
        <v>0</v>
      </c>
      <c r="AC6" s="36">
        <f>'Core Indicators'!HG6</f>
        <v>0</v>
      </c>
      <c r="AD6" s="36">
        <f>'Core Indicators'!HO6</f>
        <v>0</v>
      </c>
      <c r="AE6" s="36">
        <f>'Core Indicators'!HW6</f>
        <v>0</v>
      </c>
      <c r="AF6" s="36">
        <f>'Core Indicators'!IE6</f>
        <v>1</v>
      </c>
      <c r="AG6" s="36">
        <f>'Core Indicators'!IM6</f>
        <v>0</v>
      </c>
    </row>
    <row r="7" spans="1:33" s="37" customFormat="1" ht="20.149999999999999" customHeight="1" x14ac:dyDescent="0.35">
      <c r="A7" s="202" t="str">
        <f>'Core Indicators'!A:A</f>
        <v>Nagorno-Karabakh conflict in Azerbaijan</v>
      </c>
      <c r="B7" s="202" t="str">
        <f>'Core Indicators'!B:B</f>
        <v>Conflict</v>
      </c>
      <c r="C7" s="202" t="str">
        <f>'Core Indicators'!C7</f>
        <v>AZE002</v>
      </c>
      <c r="D7" s="202" t="str">
        <f>'Core Indicators'!D7</f>
        <v>Azerbaijan</v>
      </c>
      <c r="E7" s="202" t="str">
        <f>'Core Indicators'!E7</f>
        <v>AZE</v>
      </c>
      <c r="F7" s="35">
        <f>'Core Indicators'!O7</f>
        <v>31560</v>
      </c>
      <c r="G7" s="35">
        <f>'Core Indicators'!W7</f>
        <v>5874000</v>
      </c>
      <c r="H7" s="35">
        <f>'Core Indicators'!AE7</f>
        <v>5874000</v>
      </c>
      <c r="I7" s="35">
        <f>'Core Indicators'!AM7</f>
        <v>91000</v>
      </c>
      <c r="J7" s="35" t="str">
        <f>'Core Indicators'!AU7</f>
        <v>x</v>
      </c>
      <c r="K7" s="35" t="str">
        <f>'Core Indicators'!BC7</f>
        <v>x</v>
      </c>
      <c r="L7" s="35">
        <f>'Core Indicators'!BK7</f>
        <v>10</v>
      </c>
      <c r="M7" s="35" t="str">
        <f>'Core Indicators'!BS7</f>
        <v>x</v>
      </c>
      <c r="N7" s="35" t="str">
        <f>'Core Indicators'!CA7</f>
        <v>x</v>
      </c>
      <c r="O7" s="35" t="e">
        <f>'Core Indicators'!CI7</f>
        <v>#N/A</v>
      </c>
      <c r="P7" s="35" t="str">
        <f>'Core Indicators'!CQ7</f>
        <v>x</v>
      </c>
      <c r="Q7" s="35" t="str">
        <f>'Core Indicators'!DG7</f>
        <v>x</v>
      </c>
      <c r="R7" s="35">
        <f>'Core Indicators'!DO7</f>
        <v>2826000</v>
      </c>
      <c r="S7" s="35" t="str">
        <f>'Core Indicators'!DW7</f>
        <v>x</v>
      </c>
      <c r="T7" s="35" t="str">
        <f>'Core Indicators'!EE7</f>
        <v>x</v>
      </c>
      <c r="U7" s="35" t="str">
        <f>'Core Indicators'!EM7</f>
        <v>x</v>
      </c>
      <c r="V7" s="35">
        <f>'Core Indicators'!FC7</f>
        <v>3</v>
      </c>
      <c r="W7" s="35" t="str">
        <f>'Core Indicators'!FK7</f>
        <v>x</v>
      </c>
      <c r="X7" s="35" t="str">
        <f>'Core Indicators'!FS7</f>
        <v>x</v>
      </c>
      <c r="Y7" s="35">
        <f>'Core Indicators'!GA7</f>
        <v>1</v>
      </c>
      <c r="Z7" s="35">
        <f>'Core Indicators'!GI7</f>
        <v>0</v>
      </c>
      <c r="AA7" s="35">
        <f>'Core Indicators'!GQ7</f>
        <v>1</v>
      </c>
      <c r="AB7" s="35">
        <f>'Core Indicators'!GY7</f>
        <v>0</v>
      </c>
      <c r="AC7" s="35">
        <f>'Core Indicators'!HG7</f>
        <v>0</v>
      </c>
      <c r="AD7" s="35">
        <f>'Core Indicators'!HO7</f>
        <v>0</v>
      </c>
      <c r="AE7" s="35">
        <f>'Core Indicators'!HW7</f>
        <v>0</v>
      </c>
      <c r="AF7" s="35">
        <f>'Core Indicators'!IE7</f>
        <v>2</v>
      </c>
      <c r="AG7" s="35">
        <f>'Core Indicators'!IM7</f>
        <v>0</v>
      </c>
    </row>
    <row r="8" spans="1:33" s="37" customFormat="1" ht="20.149999999999999" customHeight="1" x14ac:dyDescent="0.35">
      <c r="A8" s="201" t="str">
        <f>'Core Indicators'!A:A</f>
        <v>Complex in Burundi</v>
      </c>
      <c r="B8" s="201" t="str">
        <f>'Core Indicators'!B:B</f>
        <v>Complex crisis</v>
      </c>
      <c r="C8" s="201" t="str">
        <f>'Core Indicators'!C8</f>
        <v>BDI001</v>
      </c>
      <c r="D8" s="201" t="str">
        <f>'Core Indicators'!D8</f>
        <v>Burundi</v>
      </c>
      <c r="E8" s="201" t="str">
        <f>'Core Indicators'!E8</f>
        <v>BDI</v>
      </c>
      <c r="F8" s="36">
        <f>'Core Indicators'!O8</f>
        <v>25680</v>
      </c>
      <c r="G8" s="36">
        <f>'Core Indicators'!W8</f>
        <v>13000000</v>
      </c>
      <c r="H8" s="36">
        <f>'Core Indicators'!AE8</f>
        <v>13000000</v>
      </c>
      <c r="I8" s="36">
        <f>'Core Indicators'!AM8</f>
        <v>678000</v>
      </c>
      <c r="J8" s="36" t="str">
        <f>'Core Indicators'!AU8</f>
        <v>x</v>
      </c>
      <c r="K8" s="36" t="str">
        <f>'Core Indicators'!BC8</f>
        <v>x</v>
      </c>
      <c r="L8" s="36">
        <f>'Core Indicators'!BK8</f>
        <v>124</v>
      </c>
      <c r="M8" s="36" t="str">
        <f>'Core Indicators'!BS8</f>
        <v>x</v>
      </c>
      <c r="N8" s="36" t="str">
        <f>'Core Indicators'!CA8</f>
        <v>x</v>
      </c>
      <c r="O8" s="36" t="e">
        <f>'Core Indicators'!CI8</f>
        <v>#N/A</v>
      </c>
      <c r="P8" s="36">
        <f>'Core Indicators'!CQ8</f>
        <v>444</v>
      </c>
      <c r="Q8" s="36">
        <f>'Core Indicators'!DG8</f>
        <v>0</v>
      </c>
      <c r="R8" s="36">
        <f>'Core Indicators'!DO8</f>
        <v>11200000</v>
      </c>
      <c r="S8" s="36">
        <f>'Core Indicators'!DW8</f>
        <v>1692000</v>
      </c>
      <c r="T8" s="36">
        <f>'Core Indicators'!EE8</f>
        <v>108000</v>
      </c>
      <c r="U8" s="36">
        <f>'Core Indicators'!EM8</f>
        <v>0</v>
      </c>
      <c r="V8" s="36">
        <f>'Core Indicators'!FC8</f>
        <v>5</v>
      </c>
      <c r="W8" s="36" t="str">
        <f>'Core Indicators'!FK8</f>
        <v>x</v>
      </c>
      <c r="X8" s="36" t="str">
        <f>'Core Indicators'!FS8</f>
        <v>x</v>
      </c>
      <c r="Y8" s="36">
        <f>'Core Indicators'!GA8</f>
        <v>1</v>
      </c>
      <c r="Z8" s="36">
        <f>'Core Indicators'!GI8</f>
        <v>1</v>
      </c>
      <c r="AA8" s="36">
        <f>'Core Indicators'!GQ8</f>
        <v>1</v>
      </c>
      <c r="AB8" s="36">
        <f>'Core Indicators'!GY8</f>
        <v>0</v>
      </c>
      <c r="AC8" s="36">
        <f>'Core Indicators'!HG8</f>
        <v>0</v>
      </c>
      <c r="AD8" s="36">
        <f>'Core Indicators'!HO8</f>
        <v>1</v>
      </c>
      <c r="AE8" s="36">
        <f>'Core Indicators'!HW8</f>
        <v>0</v>
      </c>
      <c r="AF8" s="36">
        <f>'Core Indicators'!IE8</f>
        <v>0</v>
      </c>
      <c r="AG8" s="36">
        <f>'Core Indicators'!IM8</f>
        <v>2</v>
      </c>
    </row>
    <row r="9" spans="1:33" s="37" customFormat="1" ht="20.149999999999999" customHeight="1" x14ac:dyDescent="0.35">
      <c r="A9" s="202" t="str">
        <f>'Core Indicators'!A:A</f>
        <v>Conflict in Burkina Faso</v>
      </c>
      <c r="B9" s="202" t="str">
        <f>'Core Indicators'!B:B</f>
        <v>Conflict</v>
      </c>
      <c r="C9" s="202" t="str">
        <f>'Core Indicators'!C9</f>
        <v>BFA002</v>
      </c>
      <c r="D9" s="202" t="str">
        <f>'Core Indicators'!D9</f>
        <v>Burkina Faso</v>
      </c>
      <c r="E9" s="202" t="str">
        <f>'Core Indicators'!E9</f>
        <v>BFA</v>
      </c>
      <c r="F9" s="35">
        <f>'Core Indicators'!O9</f>
        <v>166445</v>
      </c>
      <c r="G9" s="35">
        <f>'Core Indicators'!W9</f>
        <v>3523000</v>
      </c>
      <c r="H9" s="35">
        <f>'Core Indicators'!AE9</f>
        <v>3442000</v>
      </c>
      <c r="I9" s="35">
        <f>'Core Indicators'!AM9</f>
        <v>1615000</v>
      </c>
      <c r="J9" s="35" t="str">
        <f>'Core Indicators'!AU9</f>
        <v>x</v>
      </c>
      <c r="K9" s="35" t="str">
        <f>'Core Indicators'!BC9</f>
        <v>x</v>
      </c>
      <c r="L9" s="35">
        <f>'Core Indicators'!BK9</f>
        <v>1627</v>
      </c>
      <c r="M9" s="35" t="str">
        <f>'Core Indicators'!BS9</f>
        <v>x</v>
      </c>
      <c r="N9" s="35" t="str">
        <f>'Core Indicators'!CA9</f>
        <v>x</v>
      </c>
      <c r="O9" s="35" t="e">
        <f>'Core Indicators'!CI9</f>
        <v>#N/A</v>
      </c>
      <c r="P9" s="35" t="str">
        <f>'Core Indicators'!CQ9</f>
        <v>x</v>
      </c>
      <c r="Q9" s="35">
        <f>'Core Indicators'!DG9</f>
        <v>81000</v>
      </c>
      <c r="R9" s="35">
        <f>'Core Indicators'!DO9</f>
        <v>2000000</v>
      </c>
      <c r="S9" s="35">
        <f>'Core Indicators'!DW9</f>
        <v>983000</v>
      </c>
      <c r="T9" s="35">
        <f>'Core Indicators'!EE9</f>
        <v>175000</v>
      </c>
      <c r="U9" s="35">
        <f>'Core Indicators'!EM9</f>
        <v>284000</v>
      </c>
      <c r="V9" s="35">
        <f>'Core Indicators'!FC9</f>
        <v>4</v>
      </c>
      <c r="W9" s="35" t="str">
        <f>'Core Indicators'!FK9</f>
        <v>x</v>
      </c>
      <c r="X9" s="35" t="str">
        <f>'Core Indicators'!FS9</f>
        <v>x</v>
      </c>
      <c r="Y9" s="35">
        <f>'Core Indicators'!GA9</f>
        <v>1</v>
      </c>
      <c r="Z9" s="35">
        <f>'Core Indicators'!GI9</f>
        <v>3</v>
      </c>
      <c r="AA9" s="35">
        <f>'Core Indicators'!GQ9</f>
        <v>1</v>
      </c>
      <c r="AB9" s="35">
        <f>'Core Indicators'!GY9</f>
        <v>0</v>
      </c>
      <c r="AC9" s="35">
        <f>'Core Indicators'!HG9</f>
        <v>0</v>
      </c>
      <c r="AD9" s="35">
        <f>'Core Indicators'!HO9</f>
        <v>2</v>
      </c>
      <c r="AE9" s="35">
        <f>'Core Indicators'!HW9</f>
        <v>3</v>
      </c>
      <c r="AF9" s="35">
        <f>'Core Indicators'!IE9</f>
        <v>1</v>
      </c>
      <c r="AG9" s="35">
        <f>'Core Indicators'!IM9</f>
        <v>3</v>
      </c>
    </row>
    <row r="10" spans="1:33" s="37" customFormat="1" ht="20.149999999999999" customHeight="1" x14ac:dyDescent="0.35">
      <c r="A10" s="201" t="str">
        <f>'Core Indicators'!A:A</f>
        <v>Mutliple crises in Bangladesh</v>
      </c>
      <c r="B10" s="201" t="str">
        <f>'Core Indicators'!B:B</f>
        <v>Multiple crises country</v>
      </c>
      <c r="C10" s="201" t="str">
        <f>'Core Indicators'!C10</f>
        <v>BGD001</v>
      </c>
      <c r="D10" s="201" t="str">
        <f>'Core Indicators'!D10</f>
        <v>Bangladesh</v>
      </c>
      <c r="E10" s="201" t="str">
        <f>'Core Indicators'!E10</f>
        <v>BGD</v>
      </c>
      <c r="F10" s="36">
        <f>'Core Indicators'!O10</f>
        <v>41761</v>
      </c>
      <c r="G10" s="36">
        <f>'Core Indicators'!W10</f>
        <v>52951000</v>
      </c>
      <c r="H10" s="36">
        <f>'Core Indicators'!AE10</f>
        <v>8668000</v>
      </c>
      <c r="I10" s="36">
        <f>'Core Indicators'!AM10</f>
        <v>1311000</v>
      </c>
      <c r="J10" s="36">
        <f>'Core Indicators'!AU10</f>
        <v>80</v>
      </c>
      <c r="K10" s="36">
        <f>'Core Indicators'!BC10</f>
        <v>4534</v>
      </c>
      <c r="L10" s="36">
        <f>'Core Indicators'!BK10</f>
        <v>90</v>
      </c>
      <c r="M10" s="36" t="str">
        <f>'Core Indicators'!BS10</f>
        <v>x</v>
      </c>
      <c r="N10" s="36" t="str">
        <f>'Core Indicators'!CA10</f>
        <v>x</v>
      </c>
      <c r="O10" s="36" t="e">
        <f>'Core Indicators'!CI10</f>
        <v>#N/A</v>
      </c>
      <c r="P10" s="36" t="str">
        <f>'Core Indicators'!CQ10</f>
        <v>x</v>
      </c>
      <c r="Q10" s="36">
        <f>'Core Indicators'!DG10</f>
        <v>44283000</v>
      </c>
      <c r="R10" s="36">
        <f>'Core Indicators'!DO10</f>
        <v>3800000</v>
      </c>
      <c r="S10" s="36">
        <f>'Core Indicators'!DW10</f>
        <v>3346000</v>
      </c>
      <c r="T10" s="36">
        <f>'Core Indicators'!EE10</f>
        <v>1522000</v>
      </c>
      <c r="U10" s="36">
        <f>'Core Indicators'!EM10</f>
        <v>0</v>
      </c>
      <c r="V10" s="36">
        <f>'Core Indicators'!FC10</f>
        <v>4</v>
      </c>
      <c r="W10" s="36" t="str">
        <f>'Core Indicators'!FK10</f>
        <v>x</v>
      </c>
      <c r="X10" s="36" t="str">
        <f>'Core Indicators'!FS10</f>
        <v>x</v>
      </c>
      <c r="Y10" s="36">
        <f>'Core Indicators'!GA10</f>
        <v>2</v>
      </c>
      <c r="Z10" s="36">
        <f>'Core Indicators'!GI10</f>
        <v>1</v>
      </c>
      <c r="AA10" s="36">
        <f>'Core Indicators'!GQ10</f>
        <v>1</v>
      </c>
      <c r="AB10" s="36">
        <f>'Core Indicators'!GY10</f>
        <v>2</v>
      </c>
      <c r="AC10" s="36">
        <f>'Core Indicators'!HG10</f>
        <v>1</v>
      </c>
      <c r="AD10" s="36">
        <f>'Core Indicators'!HO10</f>
        <v>2</v>
      </c>
      <c r="AE10" s="36">
        <f>'Core Indicators'!HW10</f>
        <v>0</v>
      </c>
      <c r="AF10" s="36">
        <f>'Core Indicators'!IE10</f>
        <v>0</v>
      </c>
      <c r="AG10" s="36">
        <f>'Core Indicators'!IM10</f>
        <v>3</v>
      </c>
    </row>
    <row r="11" spans="1:33" s="37" customFormat="1" ht="20.149999999999999" customHeight="1" x14ac:dyDescent="0.35">
      <c r="A11" s="202" t="str">
        <f>'Core Indicators'!A:A</f>
        <v>Rohingya refugee crisis</v>
      </c>
      <c r="B11" s="202" t="str">
        <f>'Core Indicators'!B:B</f>
        <v>International displacement</v>
      </c>
      <c r="C11" s="202" t="str">
        <f>'Core Indicators'!C11</f>
        <v>BGD002</v>
      </c>
      <c r="D11" s="202" t="str">
        <f>'Core Indicators'!D11</f>
        <v>Bangladesh</v>
      </c>
      <c r="E11" s="202" t="str">
        <f>'Core Indicators'!E11</f>
        <v>BGD</v>
      </c>
      <c r="F11" s="35">
        <f>'Core Indicators'!O11</f>
        <v>730.46</v>
      </c>
      <c r="G11" s="35">
        <f>'Core Indicators'!W11</f>
        <v>1468000</v>
      </c>
      <c r="H11" s="35">
        <f>'Core Indicators'!AE11</f>
        <v>1468000</v>
      </c>
      <c r="I11" s="35">
        <f>'Core Indicators'!AM11</f>
        <v>926000</v>
      </c>
      <c r="J11" s="35">
        <f>'Core Indicators'!AU11</f>
        <v>0</v>
      </c>
      <c r="K11" s="35">
        <f>'Core Indicators'!BC11</f>
        <v>0</v>
      </c>
      <c r="L11" s="35">
        <f>'Core Indicators'!BK11</f>
        <v>3</v>
      </c>
      <c r="M11" s="35" t="str">
        <f>'Core Indicators'!BS11</f>
        <v>x</v>
      </c>
      <c r="N11" s="35" t="str">
        <f>'Core Indicators'!CA11</f>
        <v>x</v>
      </c>
      <c r="O11" s="35" t="e">
        <f>'Core Indicators'!CI11</f>
        <v>#N/A</v>
      </c>
      <c r="P11" s="35" t="str">
        <f>'Core Indicators'!CQ11</f>
        <v>x</v>
      </c>
      <c r="Q11" s="35">
        <f>'Core Indicators'!DG11</f>
        <v>4000</v>
      </c>
      <c r="R11" s="35">
        <f>'Core Indicators'!DO11</f>
        <v>39000</v>
      </c>
      <c r="S11" s="35">
        <f>'Core Indicators'!DW11</f>
        <v>1468000</v>
      </c>
      <c r="T11" s="35">
        <f>'Core Indicators'!EE11</f>
        <v>0</v>
      </c>
      <c r="U11" s="35">
        <f>'Core Indicators'!EM11</f>
        <v>0</v>
      </c>
      <c r="V11" s="35">
        <f>'Core Indicators'!FC11</f>
        <v>3</v>
      </c>
      <c r="W11" s="35">
        <f>'Core Indicators'!FK11</f>
        <v>0</v>
      </c>
      <c r="X11" s="35">
        <f>'Core Indicators'!FS11</f>
        <v>0</v>
      </c>
      <c r="Y11" s="35">
        <f>'Core Indicators'!GA11</f>
        <v>2</v>
      </c>
      <c r="Z11" s="35">
        <f>'Core Indicators'!GI11</f>
        <v>1</v>
      </c>
      <c r="AA11" s="35">
        <f>'Core Indicators'!GQ11</f>
        <v>1</v>
      </c>
      <c r="AB11" s="35">
        <f>'Core Indicators'!GY11</f>
        <v>2</v>
      </c>
      <c r="AC11" s="35">
        <f>'Core Indicators'!HG11</f>
        <v>1</v>
      </c>
      <c r="AD11" s="35">
        <f>'Core Indicators'!HO11</f>
        <v>2</v>
      </c>
      <c r="AE11" s="35">
        <f>'Core Indicators'!HW11</f>
        <v>0</v>
      </c>
      <c r="AF11" s="35">
        <f>'Core Indicators'!IE11</f>
        <v>0</v>
      </c>
      <c r="AG11" s="35">
        <f>'Core Indicators'!IM11</f>
        <v>2</v>
      </c>
    </row>
    <row r="12" spans="1:33" s="37" customFormat="1" ht="20.149999999999999" customHeight="1" x14ac:dyDescent="0.35">
      <c r="A12" s="201" t="str">
        <f>'Core Indicators'!A:A</f>
        <v>2022 Floods in Bangladesh</v>
      </c>
      <c r="B12" s="201" t="str">
        <f>'Core Indicators'!B:B</f>
        <v>Flood</v>
      </c>
      <c r="C12" s="201" t="str">
        <f>'Core Indicators'!C12</f>
        <v>BGD008</v>
      </c>
      <c r="D12" s="201" t="str">
        <f>'Core Indicators'!D12</f>
        <v>Bangladesh</v>
      </c>
      <c r="E12" s="201" t="str">
        <f>'Core Indicators'!E12</f>
        <v>BGD</v>
      </c>
      <c r="F12" s="36">
        <f>'Core Indicators'!O12</f>
        <v>41031</v>
      </c>
      <c r="G12" s="36">
        <f>'Core Indicators'!W12</f>
        <v>51483000</v>
      </c>
      <c r="H12" s="36">
        <f>'Core Indicators'!AE12</f>
        <v>7200000</v>
      </c>
      <c r="I12" s="36">
        <f>'Core Indicators'!AM12</f>
        <v>385000</v>
      </c>
      <c r="J12" s="36">
        <f>'Core Indicators'!AU12</f>
        <v>80</v>
      </c>
      <c r="K12" s="36">
        <f>'Core Indicators'!BC12</f>
        <v>4534</v>
      </c>
      <c r="L12" s="36">
        <f>'Core Indicators'!BK12</f>
        <v>87</v>
      </c>
      <c r="M12" s="36" t="e">
        <f>'Core Indicators'!BS12</f>
        <v>#N/A</v>
      </c>
      <c r="N12" s="36" t="e">
        <f>'Core Indicators'!CA12</f>
        <v>#N/A</v>
      </c>
      <c r="O12" s="36" t="e">
        <f>'Core Indicators'!CI12</f>
        <v>#N/A</v>
      </c>
      <c r="P12" s="36" t="e">
        <f>'Core Indicators'!CQ12</f>
        <v>#N/A</v>
      </c>
      <c r="Q12" s="36">
        <f>'Core Indicators'!DG12</f>
        <v>44283000</v>
      </c>
      <c r="R12" s="36">
        <f>'Core Indicators'!DO12</f>
        <v>3800000</v>
      </c>
      <c r="S12" s="36">
        <f>'Core Indicators'!DW12</f>
        <v>1878000</v>
      </c>
      <c r="T12" s="36">
        <f>'Core Indicators'!EE12</f>
        <v>1522000</v>
      </c>
      <c r="U12" s="36">
        <f>'Core Indicators'!EM12</f>
        <v>0</v>
      </c>
      <c r="V12" s="36">
        <f>'Core Indicators'!FC12</f>
        <v>3</v>
      </c>
      <c r="W12" s="36" t="e">
        <f>'Core Indicators'!FK12</f>
        <v>#N/A</v>
      </c>
      <c r="X12" s="36" t="e">
        <f>'Core Indicators'!FS12</f>
        <v>#N/A</v>
      </c>
      <c r="Y12" s="36">
        <f>'Core Indicators'!GA12</f>
        <v>2</v>
      </c>
      <c r="Z12" s="36">
        <f>'Core Indicators'!GI12</f>
        <v>0</v>
      </c>
      <c r="AA12" s="36">
        <f>'Core Indicators'!GQ12</f>
        <v>0</v>
      </c>
      <c r="AB12" s="36">
        <f>'Core Indicators'!GY12</f>
        <v>0</v>
      </c>
      <c r="AC12" s="36">
        <f>'Core Indicators'!HG12</f>
        <v>0</v>
      </c>
      <c r="AD12" s="36">
        <f>'Core Indicators'!HO12</f>
        <v>0</v>
      </c>
      <c r="AE12" s="36">
        <f>'Core Indicators'!HW12</f>
        <v>0</v>
      </c>
      <c r="AF12" s="36">
        <f>'Core Indicators'!IE12</f>
        <v>0</v>
      </c>
      <c r="AG12" s="36">
        <f>'Core Indicators'!IM12</f>
        <v>3</v>
      </c>
    </row>
    <row r="13" spans="1:33" s="37" customFormat="1" ht="20.149999999999999" customHeight="1" x14ac:dyDescent="0.35">
      <c r="A13" s="202" t="str">
        <f>'Core Indicators'!A:A</f>
        <v>Country level Brazil</v>
      </c>
      <c r="B13" s="202" t="str">
        <f>'Core Indicators'!B:B</f>
        <v>Multiple crises country</v>
      </c>
      <c r="C13" s="202" t="str">
        <f>'Core Indicators'!C13</f>
        <v>BRA001</v>
      </c>
      <c r="D13" s="202" t="str">
        <f>'Core Indicators'!D13</f>
        <v>Brazil</v>
      </c>
      <c r="E13" s="202" t="str">
        <f>'Core Indicators'!E13</f>
        <v>BRA</v>
      </c>
      <c r="F13" s="35">
        <f>'Core Indicators'!O13</f>
        <v>8358140</v>
      </c>
      <c r="G13" s="35">
        <f>'Core Indicators'!W13</f>
        <v>179259000</v>
      </c>
      <c r="H13" s="35">
        <f>'Core Indicators'!AE13</f>
        <v>806000</v>
      </c>
      <c r="I13" s="35">
        <f>'Core Indicators'!AM13</f>
        <v>953000</v>
      </c>
      <c r="J13" s="35" t="str">
        <f>'Core Indicators'!AU13</f>
        <v>x</v>
      </c>
      <c r="K13" s="35" t="str">
        <f>'Core Indicators'!BC13</f>
        <v>x</v>
      </c>
      <c r="L13" s="35">
        <f>'Core Indicators'!BK13</f>
        <v>5929</v>
      </c>
      <c r="M13" s="35" t="str">
        <f>'Core Indicators'!BS13</f>
        <v>x</v>
      </c>
      <c r="N13" s="35" t="str">
        <f>'Core Indicators'!CA13</f>
        <v>x</v>
      </c>
      <c r="O13" s="35" t="e">
        <f>'Core Indicators'!CI13</f>
        <v>#N/A</v>
      </c>
      <c r="P13" s="35" t="str">
        <f>'Core Indicators'!CQ13</f>
        <v>x</v>
      </c>
      <c r="Q13" s="35">
        <f>'Core Indicators'!DG13</f>
        <v>178454000</v>
      </c>
      <c r="R13" s="35">
        <f>'Core Indicators'!DO13</f>
        <v>424000</v>
      </c>
      <c r="S13" s="35">
        <f>'Core Indicators'!DW13</f>
        <v>382000</v>
      </c>
      <c r="T13" s="35">
        <f>'Core Indicators'!EE13</f>
        <v>0</v>
      </c>
      <c r="U13" s="35">
        <f>'Core Indicators'!EM13</f>
        <v>0</v>
      </c>
      <c r="V13" s="35">
        <f>'Core Indicators'!FC13</f>
        <v>5</v>
      </c>
      <c r="W13" s="35" t="str">
        <f>'Core Indicators'!FK13</f>
        <v>x</v>
      </c>
      <c r="X13" s="35" t="e">
        <f>'Core Indicators'!FS13</f>
        <v>#N/A</v>
      </c>
      <c r="Y13" s="35">
        <f>'Core Indicators'!GA13</f>
        <v>0</v>
      </c>
      <c r="Z13" s="35">
        <f>'Core Indicators'!GI13</f>
        <v>1</v>
      </c>
      <c r="AA13" s="35">
        <f>'Core Indicators'!GQ13</f>
        <v>0</v>
      </c>
      <c r="AB13" s="35">
        <f>'Core Indicators'!GY13</f>
        <v>0</v>
      </c>
      <c r="AC13" s="35">
        <f>'Core Indicators'!HG13</f>
        <v>0</v>
      </c>
      <c r="AD13" s="35">
        <f>'Core Indicators'!HO13</f>
        <v>0</v>
      </c>
      <c r="AE13" s="35">
        <f>'Core Indicators'!HW13</f>
        <v>1</v>
      </c>
      <c r="AF13" s="35">
        <f>'Core Indicators'!IE13</f>
        <v>0</v>
      </c>
      <c r="AG13" s="35">
        <f>'Core Indicators'!IM13</f>
        <v>3</v>
      </c>
    </row>
    <row r="14" spans="1:33" s="37" customFormat="1" ht="20.149999999999999" customHeight="1" x14ac:dyDescent="0.35">
      <c r="A14" s="201" t="str">
        <f>'Core Indicators'!A:A</f>
        <v>Venezuela displacement in Brazil</v>
      </c>
      <c r="B14" s="201" t="str">
        <f>'Core Indicators'!B:B</f>
        <v>International displacement</v>
      </c>
      <c r="C14" s="201" t="str">
        <f>'Core Indicators'!C14</f>
        <v>BRA002</v>
      </c>
      <c r="D14" s="201" t="str">
        <f>'Core Indicators'!D14</f>
        <v>Brazil</v>
      </c>
      <c r="E14" s="201" t="str">
        <f>'Core Indicators'!E14</f>
        <v>BRA</v>
      </c>
      <c r="F14" s="36">
        <f>'Core Indicators'!O14</f>
        <v>2396339</v>
      </c>
      <c r="G14" s="36">
        <f>'Core Indicators'!W14</f>
        <v>81322000</v>
      </c>
      <c r="H14" s="36">
        <f>'Core Indicators'!AE14</f>
        <v>491000</v>
      </c>
      <c r="I14" s="36">
        <f>'Core Indicators'!AM14</f>
        <v>179000</v>
      </c>
      <c r="J14" s="36" t="str">
        <f>'Core Indicators'!AU14</f>
        <v>x</v>
      </c>
      <c r="K14" s="36" t="str">
        <f>'Core Indicators'!BC14</f>
        <v>x</v>
      </c>
      <c r="L14" s="36" t="str">
        <f>'Core Indicators'!BK14</f>
        <v>x</v>
      </c>
      <c r="M14" s="36" t="str">
        <f>'Core Indicators'!BS14</f>
        <v>x</v>
      </c>
      <c r="N14" s="36" t="str">
        <f>'Core Indicators'!CA14</f>
        <v>x</v>
      </c>
      <c r="O14" s="36" t="e">
        <f>'Core Indicators'!CI14</f>
        <v>#N/A</v>
      </c>
      <c r="P14" s="36" t="str">
        <f>'Core Indicators'!CQ14</f>
        <v>x</v>
      </c>
      <c r="Q14" s="36">
        <f>'Core Indicators'!DG14</f>
        <v>80831000</v>
      </c>
      <c r="R14" s="36">
        <f>'Core Indicators'!DO14</f>
        <v>179000</v>
      </c>
      <c r="S14" s="36">
        <f>'Core Indicators'!DW14</f>
        <v>312000</v>
      </c>
      <c r="T14" s="36">
        <f>'Core Indicators'!EE14</f>
        <v>0</v>
      </c>
      <c r="U14" s="36">
        <f>'Core Indicators'!EM14</f>
        <v>0</v>
      </c>
      <c r="V14" s="36">
        <f>'Core Indicators'!FC14</f>
        <v>4</v>
      </c>
      <c r="W14" s="36" t="str">
        <f>'Core Indicators'!FK14</f>
        <v>x</v>
      </c>
      <c r="X14" s="36" t="str">
        <f>'Core Indicators'!FS14</f>
        <v>x</v>
      </c>
      <c r="Y14" s="36">
        <f>'Core Indicators'!GA14</f>
        <v>0</v>
      </c>
      <c r="Z14" s="36">
        <f>'Core Indicators'!GI14</f>
        <v>1</v>
      </c>
      <c r="AA14" s="36">
        <f>'Core Indicators'!GQ14</f>
        <v>0</v>
      </c>
      <c r="AB14" s="36">
        <f>'Core Indicators'!GY14</f>
        <v>0</v>
      </c>
      <c r="AC14" s="36">
        <f>'Core Indicators'!HG14</f>
        <v>0</v>
      </c>
      <c r="AD14" s="36">
        <f>'Core Indicators'!HO14</f>
        <v>0</v>
      </c>
      <c r="AE14" s="36">
        <f>'Core Indicators'!HW14</f>
        <v>1</v>
      </c>
      <c r="AF14" s="36">
        <f>'Core Indicators'!IE14</f>
        <v>0</v>
      </c>
      <c r="AG14" s="36">
        <f>'Core Indicators'!IM14</f>
        <v>3</v>
      </c>
    </row>
    <row r="15" spans="1:33" s="37" customFormat="1" ht="20.149999999999999" customHeight="1" x14ac:dyDescent="0.35">
      <c r="A15" s="202" t="str">
        <f>'Core Indicators'!A:A</f>
        <v>Floods in rainy season 2022</v>
      </c>
      <c r="B15" s="202" t="str">
        <f>'Core Indicators'!B:B</f>
        <v>Flood</v>
      </c>
      <c r="C15" s="202" t="str">
        <f>'Core Indicators'!C15</f>
        <v>BRA003</v>
      </c>
      <c r="D15" s="202" t="str">
        <f>'Core Indicators'!D15</f>
        <v>Brazil</v>
      </c>
      <c r="E15" s="202" t="str">
        <f>'Core Indicators'!E15</f>
        <v>BRA</v>
      </c>
      <c r="F15" s="35">
        <f>'Core Indicators'!O15</f>
        <v>4011307</v>
      </c>
      <c r="G15" s="35">
        <f>'Core Indicators'!W15</f>
        <v>97938000</v>
      </c>
      <c r="H15" s="35">
        <f>'Core Indicators'!AE15</f>
        <v>315000</v>
      </c>
      <c r="I15" s="35">
        <f>'Core Indicators'!AM15</f>
        <v>70000</v>
      </c>
      <c r="J15" s="35" t="str">
        <f>'Core Indicators'!AU15</f>
        <v>x</v>
      </c>
      <c r="K15" s="35" t="str">
        <f>'Core Indicators'!BC15</f>
        <v>x</v>
      </c>
      <c r="L15" s="35">
        <f>'Core Indicators'!BK15</f>
        <v>126</v>
      </c>
      <c r="M15" s="35" t="str">
        <f>'Core Indicators'!BS15</f>
        <v>x</v>
      </c>
      <c r="N15" s="35" t="str">
        <f>'Core Indicators'!CA15</f>
        <v>x</v>
      </c>
      <c r="O15" s="35" t="e">
        <f>'Core Indicators'!CI15</f>
        <v>#N/A</v>
      </c>
      <c r="P15" s="35" t="str">
        <f>'Core Indicators'!CQ15</f>
        <v>x</v>
      </c>
      <c r="Q15" s="35">
        <f>'Core Indicators'!DG15</f>
        <v>97623000</v>
      </c>
      <c r="R15" s="35">
        <f>'Core Indicators'!DO15</f>
        <v>245000</v>
      </c>
      <c r="S15" s="35">
        <f>'Core Indicators'!DW15</f>
        <v>70000</v>
      </c>
      <c r="T15" s="35">
        <f>'Core Indicators'!EE15</f>
        <v>0</v>
      </c>
      <c r="U15" s="35">
        <f>'Core Indicators'!EM15</f>
        <v>0</v>
      </c>
      <c r="V15" s="35">
        <f>'Core Indicators'!FC15</f>
        <v>3</v>
      </c>
      <c r="W15" s="35" t="str">
        <f>'Core Indicators'!FK15</f>
        <v>x</v>
      </c>
      <c r="X15" s="35" t="str">
        <f>'Core Indicators'!FS15</f>
        <v>x</v>
      </c>
      <c r="Y15" s="35">
        <f>'Core Indicators'!GA15</f>
        <v>0</v>
      </c>
      <c r="Z15" s="35">
        <f>'Core Indicators'!GI15</f>
        <v>1</v>
      </c>
      <c r="AA15" s="35">
        <f>'Core Indicators'!GQ15</f>
        <v>0</v>
      </c>
      <c r="AB15" s="35">
        <f>'Core Indicators'!GY15</f>
        <v>0</v>
      </c>
      <c r="AC15" s="35">
        <f>'Core Indicators'!HG15</f>
        <v>0</v>
      </c>
      <c r="AD15" s="35">
        <f>'Core Indicators'!HO15</f>
        <v>1</v>
      </c>
      <c r="AE15" s="35">
        <f>'Core Indicators'!HW15</f>
        <v>1</v>
      </c>
      <c r="AF15" s="35">
        <f>'Core Indicators'!IE15</f>
        <v>0</v>
      </c>
      <c r="AG15" s="35">
        <f>'Core Indicators'!IM15</f>
        <v>3</v>
      </c>
    </row>
    <row r="16" spans="1:33" s="37" customFormat="1" ht="20.149999999999999" customHeight="1" x14ac:dyDescent="0.35">
      <c r="A16" s="201" t="str">
        <f>'Core Indicators'!A:A</f>
        <v>Complex crisis in CAR</v>
      </c>
      <c r="B16" s="201" t="str">
        <f>'Core Indicators'!B:B</f>
        <v>Complex crisis</v>
      </c>
      <c r="C16" s="201" t="str">
        <f>'Core Indicators'!C16</f>
        <v>CAF001</v>
      </c>
      <c r="D16" s="201" t="str">
        <f>'Core Indicators'!D16</f>
        <v>CAR</v>
      </c>
      <c r="E16" s="201" t="str">
        <f>'Core Indicators'!E16</f>
        <v>CAF</v>
      </c>
      <c r="F16" s="36">
        <f>'Core Indicators'!O16</f>
        <v>623000</v>
      </c>
      <c r="G16" s="36">
        <f>'Core Indicators'!W16</f>
        <v>4900000</v>
      </c>
      <c r="H16" s="36">
        <f>'Core Indicators'!AE16</f>
        <v>4900000</v>
      </c>
      <c r="I16" s="36">
        <f>'Core Indicators'!AM16</f>
        <v>1814000</v>
      </c>
      <c r="J16" s="36" t="str">
        <f>'Core Indicators'!AU16</f>
        <v>x</v>
      </c>
      <c r="K16" s="36" t="str">
        <f>'Core Indicators'!BC16</f>
        <v>x</v>
      </c>
      <c r="L16" s="36">
        <f>'Core Indicators'!BK16</f>
        <v>775</v>
      </c>
      <c r="M16" s="36" t="str">
        <f>'Core Indicators'!BS16</f>
        <v>x</v>
      </c>
      <c r="N16" s="36" t="str">
        <f>'Core Indicators'!CA16</f>
        <v>x</v>
      </c>
      <c r="O16" s="36" t="e">
        <f>'Core Indicators'!CI16</f>
        <v>#N/A</v>
      </c>
      <c r="P16" s="36" t="str">
        <f>'Core Indicators'!CQ16</f>
        <v>x</v>
      </c>
      <c r="Q16" s="36">
        <f>'Core Indicators'!DG16</f>
        <v>0</v>
      </c>
      <c r="R16" s="36">
        <f>'Core Indicators'!DO16</f>
        <v>2700000</v>
      </c>
      <c r="S16" s="36">
        <f>'Core Indicators'!DW16</f>
        <v>748000</v>
      </c>
      <c r="T16" s="36">
        <f>'Core Indicators'!EE16</f>
        <v>1452000</v>
      </c>
      <c r="U16" s="36">
        <f>'Core Indicators'!EM16</f>
        <v>0</v>
      </c>
      <c r="V16" s="36">
        <f>'Core Indicators'!FC16</f>
        <v>5</v>
      </c>
      <c r="W16" s="36" t="str">
        <f>'Core Indicators'!FK16</f>
        <v>x</v>
      </c>
      <c r="X16" s="36" t="str">
        <f>'Core Indicators'!FS16</f>
        <v>x</v>
      </c>
      <c r="Y16" s="36">
        <f>'Core Indicators'!GA16</f>
        <v>1</v>
      </c>
      <c r="Z16" s="36">
        <f>'Core Indicators'!GI16</f>
        <v>3</v>
      </c>
      <c r="AA16" s="36">
        <f>'Core Indicators'!GQ16</f>
        <v>2</v>
      </c>
      <c r="AB16" s="36">
        <f>'Core Indicators'!GY16</f>
        <v>3</v>
      </c>
      <c r="AC16" s="36">
        <f>'Core Indicators'!HG16</f>
        <v>0</v>
      </c>
      <c r="AD16" s="36">
        <f>'Core Indicators'!HO16</f>
        <v>2</v>
      </c>
      <c r="AE16" s="36">
        <f>'Core Indicators'!HW16</f>
        <v>3</v>
      </c>
      <c r="AF16" s="36">
        <f>'Core Indicators'!IE16</f>
        <v>0</v>
      </c>
      <c r="AG16" s="36">
        <f>'Core Indicators'!IM16</f>
        <v>3</v>
      </c>
    </row>
    <row r="17" spans="1:33" s="37" customFormat="1" ht="20.149999999999999" customHeight="1" x14ac:dyDescent="0.35">
      <c r="A17" s="202" t="str">
        <f>'Core Indicators'!A:A</f>
        <v>Venezuela displacement in Chile</v>
      </c>
      <c r="B17" s="202" t="str">
        <f>'Core Indicators'!B:B</f>
        <v>International displacement</v>
      </c>
      <c r="C17" s="202" t="str">
        <f>'Core Indicators'!C17</f>
        <v>CHL002</v>
      </c>
      <c r="D17" s="202" t="str">
        <f>'Core Indicators'!D17</f>
        <v>Chile</v>
      </c>
      <c r="E17" s="202" t="str">
        <f>'Core Indicators'!E17</f>
        <v>CHL</v>
      </c>
      <c r="F17" s="35">
        <f>'Core Indicators'!O17</f>
        <v>743532</v>
      </c>
      <c r="G17" s="35">
        <f>'Core Indicators'!W17</f>
        <v>19116000</v>
      </c>
      <c r="H17" s="35">
        <f>'Core Indicators'!AE17</f>
        <v>11650000</v>
      </c>
      <c r="I17" s="35">
        <f>'Core Indicators'!AM17</f>
        <v>562000</v>
      </c>
      <c r="J17" s="35" t="str">
        <f>'Core Indicators'!AU17</f>
        <v>x</v>
      </c>
      <c r="K17" s="35" t="str">
        <f>'Core Indicators'!BC17</f>
        <v>x</v>
      </c>
      <c r="L17" s="35">
        <f>'Core Indicators'!BK17</f>
        <v>14</v>
      </c>
      <c r="M17" s="35" t="str">
        <f>'Core Indicators'!BS17</f>
        <v>x</v>
      </c>
      <c r="N17" s="35" t="str">
        <f>'Core Indicators'!CA17</f>
        <v>x</v>
      </c>
      <c r="O17" s="35" t="e">
        <f>'Core Indicators'!CI17</f>
        <v>#N/A</v>
      </c>
      <c r="P17" s="35" t="str">
        <f>'Core Indicators'!CQ17</f>
        <v>x</v>
      </c>
      <c r="Q17" s="35">
        <f>'Core Indicators'!DG17</f>
        <v>0</v>
      </c>
      <c r="R17" s="35">
        <f>'Core Indicators'!DO17</f>
        <v>18365000</v>
      </c>
      <c r="S17" s="35">
        <f>'Core Indicators'!DW17</f>
        <v>481000</v>
      </c>
      <c r="T17" s="35">
        <f>'Core Indicators'!EE17</f>
        <v>0</v>
      </c>
      <c r="U17" s="35">
        <f>'Core Indicators'!EM17</f>
        <v>0</v>
      </c>
      <c r="V17" s="35">
        <f>'Core Indicators'!FC17</f>
        <v>3</v>
      </c>
      <c r="W17" s="35" t="str">
        <f>'Core Indicators'!FK17</f>
        <v>x</v>
      </c>
      <c r="X17" s="35" t="str">
        <f>'Core Indicators'!FS17</f>
        <v>x</v>
      </c>
      <c r="Y17" s="35">
        <f>'Core Indicators'!GA17</f>
        <v>0</v>
      </c>
      <c r="Z17" s="35">
        <f>'Core Indicators'!GI17</f>
        <v>0</v>
      </c>
      <c r="AA17" s="35">
        <f>'Core Indicators'!GQ17</f>
        <v>0</v>
      </c>
      <c r="AB17" s="35">
        <f>'Core Indicators'!GY17</f>
        <v>0</v>
      </c>
      <c r="AC17" s="35">
        <f>'Core Indicators'!HG17</f>
        <v>0</v>
      </c>
      <c r="AD17" s="35">
        <f>'Core Indicators'!HO17</f>
        <v>1</v>
      </c>
      <c r="AE17" s="35">
        <f>'Core Indicators'!HW17</f>
        <v>0</v>
      </c>
      <c r="AF17" s="35">
        <f>'Core Indicators'!IE17</f>
        <v>3</v>
      </c>
      <c r="AG17" s="35">
        <f>'Core Indicators'!IM17</f>
        <v>2</v>
      </c>
    </row>
    <row r="18" spans="1:33" s="37" customFormat="1" ht="20.149999999999999" customHeight="1" x14ac:dyDescent="0.35">
      <c r="A18" s="201" t="str">
        <f>'Core Indicators'!A:A</f>
        <v>Multiple crises in Cameroon</v>
      </c>
      <c r="B18" s="201" t="str">
        <f>'Core Indicators'!B:B</f>
        <v>Multiple crises country</v>
      </c>
      <c r="C18" s="201" t="str">
        <f>'Core Indicators'!C18</f>
        <v>CMR001</v>
      </c>
      <c r="D18" s="201" t="str">
        <f>'Core Indicators'!D18</f>
        <v>Cameroon</v>
      </c>
      <c r="E18" s="201" t="str">
        <f>'Core Indicators'!E18</f>
        <v>CMR</v>
      </c>
      <c r="F18" s="36">
        <f>'Core Indicators'!O18</f>
        <v>440640</v>
      </c>
      <c r="G18" s="36">
        <f>'Core Indicators'!W18</f>
        <v>27600000</v>
      </c>
      <c r="H18" s="36">
        <f>'Core Indicators'!AE18</f>
        <v>13771000</v>
      </c>
      <c r="I18" s="36">
        <f>'Core Indicators'!AM18</f>
        <v>1944000</v>
      </c>
      <c r="J18" s="36">
        <f>'Core Indicators'!AU18</f>
        <v>150</v>
      </c>
      <c r="K18" s="36" t="str">
        <f>'Core Indicators'!BC18</f>
        <v>x</v>
      </c>
      <c r="L18" s="36">
        <f>'Core Indicators'!BK18</f>
        <v>364</v>
      </c>
      <c r="M18" s="36" t="str">
        <f>'Core Indicators'!BS18</f>
        <v>x</v>
      </c>
      <c r="N18" s="36" t="str">
        <f>'Core Indicators'!CA18</f>
        <v>x</v>
      </c>
      <c r="O18" s="36" t="e">
        <f>'Core Indicators'!CI18</f>
        <v>#N/A</v>
      </c>
      <c r="P18" s="36" t="str">
        <f>'Core Indicators'!CQ18</f>
        <v>x</v>
      </c>
      <c r="Q18" s="36">
        <f>'Core Indicators'!DG18</f>
        <v>13829000</v>
      </c>
      <c r="R18" s="36">
        <f>'Core Indicators'!DO18</f>
        <v>2082000</v>
      </c>
      <c r="S18" s="36">
        <f>'Core Indicators'!DW18</f>
        <v>9070000</v>
      </c>
      <c r="T18" s="36">
        <f>'Core Indicators'!EE18</f>
        <v>2618000</v>
      </c>
      <c r="U18" s="36">
        <f>'Core Indicators'!EM18</f>
        <v>0</v>
      </c>
      <c r="V18" s="36">
        <f>'Core Indicators'!FC18</f>
        <v>3</v>
      </c>
      <c r="W18" s="36" t="str">
        <f>'Core Indicators'!FK18</f>
        <v>x</v>
      </c>
      <c r="X18" s="36" t="str">
        <f>'Core Indicators'!FS18</f>
        <v>x</v>
      </c>
      <c r="Y18" s="36">
        <f>'Core Indicators'!GA18</f>
        <v>1</v>
      </c>
      <c r="Z18" s="36">
        <f>'Core Indicators'!GI18</f>
        <v>3</v>
      </c>
      <c r="AA18" s="36">
        <f>'Core Indicators'!GQ18</f>
        <v>3</v>
      </c>
      <c r="AB18" s="36">
        <f>'Core Indicators'!GY18</f>
        <v>2</v>
      </c>
      <c r="AC18" s="36">
        <f>'Core Indicators'!HG18</f>
        <v>0</v>
      </c>
      <c r="AD18" s="36">
        <f>'Core Indicators'!HO18</f>
        <v>2</v>
      </c>
      <c r="AE18" s="36">
        <f>'Core Indicators'!HW18</f>
        <v>3</v>
      </c>
      <c r="AF18" s="36">
        <f>'Core Indicators'!IE18</f>
        <v>1</v>
      </c>
      <c r="AG18" s="36">
        <f>'Core Indicators'!IM18</f>
        <v>2</v>
      </c>
    </row>
    <row r="19" spans="1:33" s="37" customFormat="1" ht="20.149999999999999" customHeight="1" x14ac:dyDescent="0.35">
      <c r="A19" s="202" t="str">
        <f>'Core Indicators'!A:A</f>
        <v>Boko Haram in Cameroon</v>
      </c>
      <c r="B19" s="202" t="str">
        <f>'Core Indicators'!B:B</f>
        <v>Conflict</v>
      </c>
      <c r="C19" s="202" t="str">
        <f>'Core Indicators'!C19</f>
        <v>CMR002</v>
      </c>
      <c r="D19" s="202" t="str">
        <f>'Core Indicators'!D19</f>
        <v>Cameroon</v>
      </c>
      <c r="E19" s="202" t="str">
        <f>'Core Indicators'!E19</f>
        <v>CMR</v>
      </c>
      <c r="F19" s="35">
        <f>'Core Indicators'!O19</f>
        <v>34263</v>
      </c>
      <c r="G19" s="35">
        <f>'Core Indicators'!W19</f>
        <v>3112000</v>
      </c>
      <c r="H19" s="35">
        <f>'Core Indicators'!AE19</f>
        <v>1200000</v>
      </c>
      <c r="I19" s="35">
        <f>'Core Indicators'!AM19</f>
        <v>580000</v>
      </c>
      <c r="J19" s="35" t="str">
        <f>'Core Indicators'!AU19</f>
        <v>x</v>
      </c>
      <c r="K19" s="35" t="str">
        <f>'Core Indicators'!BC19</f>
        <v>x</v>
      </c>
      <c r="L19" s="35">
        <f>'Core Indicators'!BK19</f>
        <v>212</v>
      </c>
      <c r="M19" s="35" t="str">
        <f>'Core Indicators'!BS19</f>
        <v>x</v>
      </c>
      <c r="N19" s="35" t="str">
        <f>'Core Indicators'!CA19</f>
        <v>x</v>
      </c>
      <c r="O19" s="35" t="e">
        <f>'Core Indicators'!CI19</f>
        <v>#N/A</v>
      </c>
      <c r="P19" s="35">
        <f>'Core Indicators'!CQ19</f>
        <v>5.2</v>
      </c>
      <c r="Q19" s="35">
        <f>'Core Indicators'!DG19</f>
        <v>1912000</v>
      </c>
      <c r="R19" s="35">
        <f>'Core Indicators'!DO19</f>
        <v>0</v>
      </c>
      <c r="S19" s="35">
        <f>'Core Indicators'!DW19</f>
        <v>917000</v>
      </c>
      <c r="T19" s="35">
        <f>'Core Indicators'!EE19</f>
        <v>284000</v>
      </c>
      <c r="U19" s="35">
        <f>'Core Indicators'!EM19</f>
        <v>0</v>
      </c>
      <c r="V19" s="35">
        <f>'Core Indicators'!FC19</f>
        <v>5</v>
      </c>
      <c r="W19" s="35" t="str">
        <f>'Core Indicators'!FK19</f>
        <v>x</v>
      </c>
      <c r="X19" s="35" t="str">
        <f>'Core Indicators'!FS19</f>
        <v>x</v>
      </c>
      <c r="Y19" s="35">
        <f>'Core Indicators'!GA19</f>
        <v>1</v>
      </c>
      <c r="Z19" s="35">
        <f>'Core Indicators'!GI19</f>
        <v>3</v>
      </c>
      <c r="AA19" s="35">
        <f>'Core Indicators'!GQ19</f>
        <v>1</v>
      </c>
      <c r="AB19" s="35">
        <f>'Core Indicators'!GY19</f>
        <v>2</v>
      </c>
      <c r="AC19" s="35">
        <f>'Core Indicators'!HG19</f>
        <v>0</v>
      </c>
      <c r="AD19" s="35">
        <f>'Core Indicators'!HO19</f>
        <v>3</v>
      </c>
      <c r="AE19" s="35">
        <f>'Core Indicators'!HW19</f>
        <v>3</v>
      </c>
      <c r="AF19" s="35">
        <f>'Core Indicators'!IE19</f>
        <v>1</v>
      </c>
      <c r="AG19" s="35">
        <f>'Core Indicators'!IM19</f>
        <v>3</v>
      </c>
    </row>
    <row r="20" spans="1:33" s="37" customFormat="1" ht="20.149999999999999" customHeight="1" x14ac:dyDescent="0.35">
      <c r="A20" s="201" t="str">
        <f>'Core Indicators'!A:A</f>
        <v>Anglophone Crisis in Cameroon</v>
      </c>
      <c r="B20" s="201" t="str">
        <f>'Core Indicators'!B:B</f>
        <v>Conflict</v>
      </c>
      <c r="C20" s="201" t="str">
        <f>'Core Indicators'!C20</f>
        <v>CMR003</v>
      </c>
      <c r="D20" s="201" t="str">
        <f>'Core Indicators'!D20</f>
        <v>Cameroon</v>
      </c>
      <c r="E20" s="201" t="str">
        <f>'Core Indicators'!E20</f>
        <v>CMR</v>
      </c>
      <c r="F20" s="36">
        <f>'Core Indicators'!O20</f>
        <v>89005</v>
      </c>
      <c r="G20" s="36">
        <f>'Core Indicators'!W20</f>
        <v>9470000</v>
      </c>
      <c r="H20" s="36">
        <f>'Core Indicators'!AE20</f>
        <v>1568000</v>
      </c>
      <c r="I20" s="36">
        <f>'Core Indicators'!AM20</f>
        <v>1117000</v>
      </c>
      <c r="J20" s="36" t="str">
        <f>'Core Indicators'!AU20</f>
        <v>x</v>
      </c>
      <c r="K20" s="36" t="str">
        <f>'Core Indicators'!BC20</f>
        <v>x</v>
      </c>
      <c r="L20" s="36">
        <f>'Core Indicators'!BK20</f>
        <v>286</v>
      </c>
      <c r="M20" s="36" t="str">
        <f>'Core Indicators'!BS20</f>
        <v>x</v>
      </c>
      <c r="N20" s="36" t="str">
        <f>'Core Indicators'!CA20</f>
        <v>x</v>
      </c>
      <c r="O20" s="36" t="e">
        <f>'Core Indicators'!CI20</f>
        <v>#N/A</v>
      </c>
      <c r="P20" s="36" t="str">
        <f>'Core Indicators'!CQ20</f>
        <v>x</v>
      </c>
      <c r="Q20" s="36">
        <f>'Core Indicators'!DG20</f>
        <v>7902000</v>
      </c>
      <c r="R20" s="36">
        <f>'Core Indicators'!DO20</f>
        <v>11000</v>
      </c>
      <c r="S20" s="36">
        <f>'Core Indicators'!DW20</f>
        <v>1048000</v>
      </c>
      <c r="T20" s="36">
        <f>'Core Indicators'!EE20</f>
        <v>509000</v>
      </c>
      <c r="U20" s="36">
        <f>'Core Indicators'!EM20</f>
        <v>0</v>
      </c>
      <c r="V20" s="36">
        <f>'Core Indicators'!FC20</f>
        <v>4</v>
      </c>
      <c r="W20" s="36" t="str">
        <f>'Core Indicators'!FK20</f>
        <v>x</v>
      </c>
      <c r="X20" s="36">
        <f>'Core Indicators'!FS20</f>
        <v>377500</v>
      </c>
      <c r="Y20" s="36">
        <f>'Core Indicators'!GA20</f>
        <v>1</v>
      </c>
      <c r="Z20" s="36">
        <f>'Core Indicators'!GI20</f>
        <v>3</v>
      </c>
      <c r="AA20" s="36">
        <f>'Core Indicators'!GQ20</f>
        <v>3</v>
      </c>
      <c r="AB20" s="36">
        <f>'Core Indicators'!GY20</f>
        <v>0</v>
      </c>
      <c r="AC20" s="36">
        <f>'Core Indicators'!HG20</f>
        <v>0</v>
      </c>
      <c r="AD20" s="36">
        <f>'Core Indicators'!HO20</f>
        <v>3</v>
      </c>
      <c r="AE20" s="36">
        <f>'Core Indicators'!HW20</f>
        <v>3</v>
      </c>
      <c r="AF20" s="36">
        <f>'Core Indicators'!IE20</f>
        <v>0</v>
      </c>
      <c r="AG20" s="36">
        <f>'Core Indicators'!IM20</f>
        <v>1</v>
      </c>
    </row>
    <row r="21" spans="1:33" s="37" customFormat="1" ht="20.149999999999999" customHeight="1" x14ac:dyDescent="0.35">
      <c r="A21" s="202" t="str">
        <f>'Core Indicators'!A:A</f>
        <v>CAR refugees in Cameroon</v>
      </c>
      <c r="B21" s="202" t="str">
        <f>'Core Indicators'!B:B</f>
        <v>International displacement</v>
      </c>
      <c r="C21" s="202" t="str">
        <f>'Core Indicators'!C21</f>
        <v>CMR004</v>
      </c>
      <c r="D21" s="202" t="str">
        <f>'Core Indicators'!D21</f>
        <v>Cameroon</v>
      </c>
      <c r="E21" s="202" t="str">
        <f>'Core Indicators'!E21</f>
        <v>CMR</v>
      </c>
      <c r="F21" s="35">
        <f>'Core Indicators'!O21</f>
        <v>201932</v>
      </c>
      <c r="G21" s="35">
        <f>'Core Indicators'!W21</f>
        <v>5658000</v>
      </c>
      <c r="H21" s="35">
        <f>'Core Indicators'!AE21</f>
        <v>758000</v>
      </c>
      <c r="I21" s="35">
        <f>'Core Indicators'!AM21</f>
        <v>347000</v>
      </c>
      <c r="J21" s="35">
        <f>'Core Indicators'!AU21</f>
        <v>0</v>
      </c>
      <c r="K21" s="35" t="str">
        <f>'Core Indicators'!BC21</f>
        <v>x</v>
      </c>
      <c r="L21" s="35" t="str">
        <f>'Core Indicators'!BK21</f>
        <v>x</v>
      </c>
      <c r="M21" s="35">
        <f>'Core Indicators'!BS21</f>
        <v>0</v>
      </c>
      <c r="N21" s="35">
        <f>'Core Indicators'!CA21</f>
        <v>0</v>
      </c>
      <c r="O21" s="35" t="e">
        <f>'Core Indicators'!CI21</f>
        <v>#N/A</v>
      </c>
      <c r="P21" s="35" t="str">
        <f>'Core Indicators'!CQ21</f>
        <v>x</v>
      </c>
      <c r="Q21" s="35">
        <f>'Core Indicators'!DG21</f>
        <v>4900000</v>
      </c>
      <c r="R21" s="35">
        <f>'Core Indicators'!DO21</f>
        <v>121000</v>
      </c>
      <c r="S21" s="35">
        <f>'Core Indicators'!DW21</f>
        <v>637000</v>
      </c>
      <c r="T21" s="35">
        <f>'Core Indicators'!EE21</f>
        <v>0</v>
      </c>
      <c r="U21" s="35">
        <f>'Core Indicators'!EM21</f>
        <v>0</v>
      </c>
      <c r="V21" s="35">
        <f>'Core Indicators'!FC21</f>
        <v>3</v>
      </c>
      <c r="W21" s="35" t="str">
        <f>'Core Indicators'!FK21</f>
        <v>x</v>
      </c>
      <c r="X21" s="35" t="str">
        <f>'Core Indicators'!FS21</f>
        <v>x</v>
      </c>
      <c r="Y21" s="35">
        <f>'Core Indicators'!GA21</f>
        <v>1</v>
      </c>
      <c r="Z21" s="35">
        <f>'Core Indicators'!GI21</f>
        <v>2</v>
      </c>
      <c r="AA21" s="35">
        <f>'Core Indicators'!GQ21</f>
        <v>1</v>
      </c>
      <c r="AB21" s="35">
        <f>'Core Indicators'!GY21</f>
        <v>0</v>
      </c>
      <c r="AC21" s="35">
        <f>'Core Indicators'!HG21</f>
        <v>0</v>
      </c>
      <c r="AD21" s="35">
        <f>'Core Indicators'!HO21</f>
        <v>1</v>
      </c>
      <c r="AE21" s="35">
        <f>'Core Indicators'!HW21</f>
        <v>1</v>
      </c>
      <c r="AF21" s="35">
        <f>'Core Indicators'!IE21</f>
        <v>0</v>
      </c>
      <c r="AG21" s="35">
        <f>'Core Indicators'!IM21</f>
        <v>1</v>
      </c>
    </row>
    <row r="22" spans="1:33" s="37" customFormat="1" ht="20.149999999999999" customHeight="1" x14ac:dyDescent="0.35">
      <c r="A22" s="201" t="str">
        <f>'Core Indicators'!A:A</f>
        <v>Complex crisis in DRC</v>
      </c>
      <c r="B22" s="201" t="str">
        <f>'Core Indicators'!B:B</f>
        <v>Complex crisis</v>
      </c>
      <c r="C22" s="201" t="str">
        <f>'Core Indicators'!C22</f>
        <v>COD001</v>
      </c>
      <c r="D22" s="201" t="str">
        <f>'Core Indicators'!D22</f>
        <v>DRC</v>
      </c>
      <c r="E22" s="201" t="str">
        <f>'Core Indicators'!E22</f>
        <v>COD</v>
      </c>
      <c r="F22" s="36">
        <f>'Core Indicators'!O22</f>
        <v>2267048</v>
      </c>
      <c r="G22" s="36">
        <f>'Core Indicators'!W22</f>
        <v>80703000</v>
      </c>
      <c r="H22" s="36">
        <f>'Core Indicators'!AE22</f>
        <v>25500000</v>
      </c>
      <c r="I22" s="36">
        <f>'Core Indicators'!AM22</f>
        <v>10106000</v>
      </c>
      <c r="J22" s="36" t="str">
        <f>'Core Indicators'!AU22</f>
        <v>x</v>
      </c>
      <c r="K22" s="36" t="str">
        <f>'Core Indicators'!BC22</f>
        <v>x</v>
      </c>
      <c r="L22" s="36">
        <f>'Core Indicators'!BK22</f>
        <v>3172</v>
      </c>
      <c r="M22" s="36" t="str">
        <f>'Core Indicators'!BS22</f>
        <v>x</v>
      </c>
      <c r="N22" s="36" t="str">
        <f>'Core Indicators'!CA22</f>
        <v>x</v>
      </c>
      <c r="O22" s="36" t="e">
        <f>'Core Indicators'!CI22</f>
        <v>#N/A</v>
      </c>
      <c r="P22" s="36">
        <f>'Core Indicators'!CQ22</f>
        <v>1700</v>
      </c>
      <c r="Q22" s="36">
        <f>'Core Indicators'!DG22</f>
        <v>1500000</v>
      </c>
      <c r="R22" s="36">
        <f>'Core Indicators'!DO22</f>
        <v>9500000</v>
      </c>
      <c r="S22" s="36">
        <f>'Core Indicators'!DW22</f>
        <v>12500000</v>
      </c>
      <c r="T22" s="36">
        <f>'Core Indicators'!EE22</f>
        <v>2900000</v>
      </c>
      <c r="U22" s="36">
        <f>'Core Indicators'!EM22</f>
        <v>600000</v>
      </c>
      <c r="V22" s="36">
        <f>'Core Indicators'!FC22</f>
        <v>5</v>
      </c>
      <c r="W22" s="36" t="str">
        <f>'Core Indicators'!FK22</f>
        <v>x</v>
      </c>
      <c r="X22" s="36" t="str">
        <f>'Core Indicators'!FS22</f>
        <v>x</v>
      </c>
      <c r="Y22" s="36">
        <f>'Core Indicators'!GA22</f>
        <v>1</v>
      </c>
      <c r="Z22" s="36">
        <f>'Core Indicators'!GI22</f>
        <v>3</v>
      </c>
      <c r="AA22" s="36">
        <f>'Core Indicators'!GQ22</f>
        <v>2</v>
      </c>
      <c r="AB22" s="36">
        <f>'Core Indicators'!GY22</f>
        <v>3</v>
      </c>
      <c r="AC22" s="36">
        <f>'Core Indicators'!HG22</f>
        <v>0</v>
      </c>
      <c r="AD22" s="36">
        <f>'Core Indicators'!HO22</f>
        <v>2</v>
      </c>
      <c r="AE22" s="36">
        <f>'Core Indicators'!HW22</f>
        <v>3</v>
      </c>
      <c r="AF22" s="36">
        <f>'Core Indicators'!IE22</f>
        <v>1</v>
      </c>
      <c r="AG22" s="36">
        <f>'Core Indicators'!IM22</f>
        <v>3</v>
      </c>
    </row>
    <row r="23" spans="1:33" s="37" customFormat="1" ht="20.149999999999999" customHeight="1" x14ac:dyDescent="0.35">
      <c r="A23" s="202" t="str">
        <f>'Core Indicators'!A:A</f>
        <v>Complex crisis in Congo</v>
      </c>
      <c r="B23" s="202" t="str">
        <f>'Core Indicators'!B:B</f>
        <v>Complex crisis</v>
      </c>
      <c r="C23" s="202" t="str">
        <f>'Core Indicators'!C23</f>
        <v>COG001</v>
      </c>
      <c r="D23" s="202" t="str">
        <f>'Core Indicators'!D23</f>
        <v>Congo</v>
      </c>
      <c r="E23" s="202" t="str">
        <f>'Core Indicators'!E23</f>
        <v>COG</v>
      </c>
      <c r="F23" s="35">
        <f>'Core Indicators'!O23</f>
        <v>324000</v>
      </c>
      <c r="G23" s="35">
        <f>'Core Indicators'!W23</f>
        <v>655000</v>
      </c>
      <c r="H23" s="35">
        <f>'Core Indicators'!AE23</f>
        <v>280000</v>
      </c>
      <c r="I23" s="35">
        <f>'Core Indicators'!AM23</f>
        <v>135000</v>
      </c>
      <c r="J23" s="35" t="str">
        <f>'Core Indicators'!AU23</f>
        <v>x</v>
      </c>
      <c r="K23" s="35" t="str">
        <f>'Core Indicators'!BC23</f>
        <v>x</v>
      </c>
      <c r="L23" s="35" t="str">
        <f>'Core Indicators'!BK23</f>
        <v>x</v>
      </c>
      <c r="M23" s="35" t="str">
        <f>'Core Indicators'!BS23</f>
        <v>x</v>
      </c>
      <c r="N23" s="35" t="str">
        <f>'Core Indicators'!CA23</f>
        <v>x</v>
      </c>
      <c r="O23" s="35" t="e">
        <f>'Core Indicators'!CI23</f>
        <v>#N/A</v>
      </c>
      <c r="P23" s="35" t="str">
        <f>'Core Indicators'!CQ23</f>
        <v>x</v>
      </c>
      <c r="Q23" s="35">
        <f>'Core Indicators'!DG23</f>
        <v>375000</v>
      </c>
      <c r="R23" s="35">
        <f>'Core Indicators'!DO23</f>
        <v>239000</v>
      </c>
      <c r="S23" s="35">
        <f>'Core Indicators'!DW23</f>
        <v>36000</v>
      </c>
      <c r="T23" s="35">
        <f>'Core Indicators'!EE23</f>
        <v>4000</v>
      </c>
      <c r="U23" s="35">
        <f>'Core Indicators'!EM23</f>
        <v>0</v>
      </c>
      <c r="V23" s="35">
        <f>'Core Indicators'!FC23</f>
        <v>3</v>
      </c>
      <c r="W23" s="35" t="str">
        <f>'Core Indicators'!FK23</f>
        <v>x</v>
      </c>
      <c r="X23" s="35" t="str">
        <f>'Core Indicators'!FS23</f>
        <v>x</v>
      </c>
      <c r="Y23" s="35">
        <f>'Core Indicators'!GA23</f>
        <v>0</v>
      </c>
      <c r="Z23" s="35">
        <f>'Core Indicators'!GI23</f>
        <v>1</v>
      </c>
      <c r="AA23" s="35">
        <f>'Core Indicators'!GQ23</f>
        <v>0</v>
      </c>
      <c r="AB23" s="35">
        <f>'Core Indicators'!GY23</f>
        <v>0</v>
      </c>
      <c r="AC23" s="35">
        <f>'Core Indicators'!HG23</f>
        <v>0</v>
      </c>
      <c r="AD23" s="35">
        <f>'Core Indicators'!HO23</f>
        <v>1</v>
      </c>
      <c r="AE23" s="35">
        <f>'Core Indicators'!HW23</f>
        <v>0</v>
      </c>
      <c r="AF23" s="35">
        <f>'Core Indicators'!IE23</f>
        <v>0</v>
      </c>
      <c r="AG23" s="35">
        <f>'Core Indicators'!IM23</f>
        <v>1</v>
      </c>
    </row>
    <row r="24" spans="1:33" s="37" customFormat="1" ht="20.149999999999999" customHeight="1" x14ac:dyDescent="0.35">
      <c r="A24" s="201" t="str">
        <f>'Core Indicators'!A:A</f>
        <v>Complex crisis in Colombia</v>
      </c>
      <c r="B24" s="201" t="str">
        <f>'Core Indicators'!B:B</f>
        <v>Complex crisis</v>
      </c>
      <c r="C24" s="201" t="str">
        <f>'Core Indicators'!C24</f>
        <v>COL001</v>
      </c>
      <c r="D24" s="201" t="str">
        <f>'Core Indicators'!D24</f>
        <v>Colombia</v>
      </c>
      <c r="E24" s="201" t="str">
        <f>'Core Indicators'!E24</f>
        <v>COL</v>
      </c>
      <c r="F24" s="36">
        <f>'Core Indicators'!O24</f>
        <v>1141750</v>
      </c>
      <c r="G24" s="36">
        <f>'Core Indicators'!W24</f>
        <v>51000000</v>
      </c>
      <c r="H24" s="36">
        <f>'Core Indicators'!AE24</f>
        <v>11100000</v>
      </c>
      <c r="I24" s="36">
        <f>'Core Indicators'!AM24</f>
        <v>454000</v>
      </c>
      <c r="J24" s="36">
        <f>'Core Indicators'!AU24</f>
        <v>155</v>
      </c>
      <c r="K24" s="36" t="str">
        <f>'Core Indicators'!BC24</f>
        <v>x</v>
      </c>
      <c r="L24" s="36">
        <f>'Core Indicators'!BK24</f>
        <v>464</v>
      </c>
      <c r="M24" s="36" t="str">
        <f>'Core Indicators'!BS24</f>
        <v>x</v>
      </c>
      <c r="N24" s="36">
        <f>'Core Indicators'!CA24</f>
        <v>1607</v>
      </c>
      <c r="O24" s="36" t="e">
        <f>'Core Indicators'!CI24</f>
        <v>#N/A</v>
      </c>
      <c r="P24" s="36" t="str">
        <f>'Core Indicators'!CQ24</f>
        <v>x</v>
      </c>
      <c r="Q24" s="36">
        <f>'Core Indicators'!DG24</f>
        <v>39900000</v>
      </c>
      <c r="R24" s="36">
        <f>'Core Indicators'!DO24</f>
        <v>3400000</v>
      </c>
      <c r="S24" s="36">
        <f>'Core Indicators'!DW24</f>
        <v>4507000</v>
      </c>
      <c r="T24" s="36">
        <f>'Core Indicators'!EE24</f>
        <v>2900000</v>
      </c>
      <c r="U24" s="36">
        <f>'Core Indicators'!EM24</f>
        <v>293000</v>
      </c>
      <c r="V24" s="36">
        <f>'Core Indicators'!FC24</f>
        <v>3</v>
      </c>
      <c r="W24" s="36">
        <f>'Core Indicators'!FK24</f>
        <v>1800000</v>
      </c>
      <c r="X24" s="36">
        <f>'Core Indicators'!FS24</f>
        <v>11500</v>
      </c>
      <c r="Y24" s="36">
        <f>'Core Indicators'!GA24</f>
        <v>0</v>
      </c>
      <c r="Z24" s="36">
        <f>'Core Indicators'!GI24</f>
        <v>2</v>
      </c>
      <c r="AA24" s="36">
        <f>'Core Indicators'!GQ24</f>
        <v>1</v>
      </c>
      <c r="AB24" s="36">
        <f>'Core Indicators'!GY24</f>
        <v>0</v>
      </c>
      <c r="AC24" s="36">
        <f>'Core Indicators'!HG24</f>
        <v>2</v>
      </c>
      <c r="AD24" s="36">
        <f>'Core Indicators'!HO24</f>
        <v>2</v>
      </c>
      <c r="AE24" s="36">
        <f>'Core Indicators'!HW24</f>
        <v>3</v>
      </c>
      <c r="AF24" s="36">
        <f>'Core Indicators'!IE24</f>
        <v>2</v>
      </c>
      <c r="AG24" s="36">
        <f>'Core Indicators'!IM24</f>
        <v>3</v>
      </c>
    </row>
    <row r="25" spans="1:33" s="37" customFormat="1" ht="20.149999999999999" customHeight="1" x14ac:dyDescent="0.35">
      <c r="A25" s="202" t="str">
        <f>'Core Indicators'!A:A</f>
        <v>Venezuela displacement in Colombia</v>
      </c>
      <c r="B25" s="202" t="str">
        <f>'Core Indicators'!B:B</f>
        <v>International displacement</v>
      </c>
      <c r="C25" s="202" t="str">
        <f>'Core Indicators'!C25</f>
        <v>COL002</v>
      </c>
      <c r="D25" s="202" t="str">
        <f>'Core Indicators'!D25</f>
        <v>Colombia</v>
      </c>
      <c r="E25" s="202" t="str">
        <f>'Core Indicators'!E25</f>
        <v>COL</v>
      </c>
      <c r="F25" s="35">
        <f>'Core Indicators'!O25</f>
        <v>133358</v>
      </c>
      <c r="G25" s="35">
        <f>'Core Indicators'!W25</f>
        <v>22963000</v>
      </c>
      <c r="H25" s="35">
        <f>'Core Indicators'!AE25</f>
        <v>5510000</v>
      </c>
      <c r="I25" s="35">
        <f>'Core Indicators'!AM25</f>
        <v>1842000</v>
      </c>
      <c r="J25" s="35" t="str">
        <f>'Core Indicators'!AU25</f>
        <v>x</v>
      </c>
      <c r="K25" s="35" t="str">
        <f>'Core Indicators'!BC25</f>
        <v>x</v>
      </c>
      <c r="L25" s="35">
        <f>'Core Indicators'!BK25</f>
        <v>362</v>
      </c>
      <c r="M25" s="35" t="str">
        <f>'Core Indicators'!BS25</f>
        <v>x</v>
      </c>
      <c r="N25" s="35" t="str">
        <f>'Core Indicators'!CA25</f>
        <v>x</v>
      </c>
      <c r="O25" s="35" t="e">
        <f>'Core Indicators'!CI25</f>
        <v>#N/A</v>
      </c>
      <c r="P25" s="35" t="str">
        <f>'Core Indicators'!CQ25</f>
        <v>x</v>
      </c>
      <c r="Q25" s="35">
        <f>'Core Indicators'!DG25</f>
        <v>17453000</v>
      </c>
      <c r="R25" s="35">
        <f>'Core Indicators'!DO25</f>
        <v>679000</v>
      </c>
      <c r="S25" s="35">
        <f>'Core Indicators'!DW25</f>
        <v>4831000</v>
      </c>
      <c r="T25" s="35">
        <f>'Core Indicators'!EE25</f>
        <v>0</v>
      </c>
      <c r="U25" s="35">
        <f>'Core Indicators'!EM25</f>
        <v>0</v>
      </c>
      <c r="V25" s="35">
        <f>'Core Indicators'!FC25</f>
        <v>3</v>
      </c>
      <c r="W25" s="35" t="str">
        <f>'Core Indicators'!FK25</f>
        <v>x</v>
      </c>
      <c r="X25" s="35" t="str">
        <f>'Core Indicators'!FS25</f>
        <v>x</v>
      </c>
      <c r="Y25" s="35">
        <f>'Core Indicators'!GA25</f>
        <v>0</v>
      </c>
      <c r="Z25" s="35">
        <f>'Core Indicators'!GI25</f>
        <v>2</v>
      </c>
      <c r="AA25" s="35">
        <f>'Core Indicators'!GQ25</f>
        <v>1</v>
      </c>
      <c r="AB25" s="35">
        <f>'Core Indicators'!GY25</f>
        <v>0</v>
      </c>
      <c r="AC25" s="35">
        <f>'Core Indicators'!HG25</f>
        <v>2</v>
      </c>
      <c r="AD25" s="35">
        <f>'Core Indicators'!HO25</f>
        <v>2</v>
      </c>
      <c r="AE25" s="35">
        <f>'Core Indicators'!HW25</f>
        <v>3</v>
      </c>
      <c r="AF25" s="35">
        <f>'Core Indicators'!IE25</f>
        <v>2</v>
      </c>
      <c r="AG25" s="35">
        <f>'Core Indicators'!IM25</f>
        <v>3</v>
      </c>
    </row>
    <row r="26" spans="1:33" s="37" customFormat="1" ht="20.149999999999999" customHeight="1" x14ac:dyDescent="0.35">
      <c r="A26" s="201" t="str">
        <f>'Core Indicators'!A:A</f>
        <v>Nicaraguan refugees in Costa Rica</v>
      </c>
      <c r="B26" s="201" t="str">
        <f>'Core Indicators'!B:B</f>
        <v>International displacement</v>
      </c>
      <c r="C26" s="201" t="str">
        <f>'Core Indicators'!C26</f>
        <v>CRI002</v>
      </c>
      <c r="D26" s="201" t="str">
        <f>'Core Indicators'!D26</f>
        <v>Costa Rica</v>
      </c>
      <c r="E26" s="201" t="str">
        <f>'Core Indicators'!E26</f>
        <v>CRI</v>
      </c>
      <c r="F26" s="36">
        <f>'Core Indicators'!O26</f>
        <v>4462</v>
      </c>
      <c r="G26" s="36">
        <f>'Core Indicators'!W26</f>
        <v>1133000</v>
      </c>
      <c r="H26" s="36">
        <f>'Core Indicators'!AE26</f>
        <v>150000</v>
      </c>
      <c r="I26" s="36">
        <f>'Core Indicators'!AM26</f>
        <v>150000</v>
      </c>
      <c r="J26" s="36" t="str">
        <f>'Core Indicators'!AU26</f>
        <v>x</v>
      </c>
      <c r="K26" s="36" t="str">
        <f>'Core Indicators'!BC26</f>
        <v>x</v>
      </c>
      <c r="L26" s="36" t="str">
        <f>'Core Indicators'!BK26</f>
        <v>x</v>
      </c>
      <c r="M26" s="36" t="str">
        <f>'Core Indicators'!BS26</f>
        <v>x</v>
      </c>
      <c r="N26" s="36" t="str">
        <f>'Core Indicators'!CA26</f>
        <v>x</v>
      </c>
      <c r="O26" s="36" t="e">
        <f>'Core Indicators'!CI26</f>
        <v>#N/A</v>
      </c>
      <c r="P26" s="36" t="str">
        <f>'Core Indicators'!CQ26</f>
        <v>x</v>
      </c>
      <c r="Q26" s="36">
        <f>'Core Indicators'!DG26</f>
        <v>983000</v>
      </c>
      <c r="R26" s="36">
        <f>'Core Indicators'!DO26</f>
        <v>150000</v>
      </c>
      <c r="S26" s="36">
        <f>'Core Indicators'!DW26</f>
        <v>0</v>
      </c>
      <c r="T26" s="36">
        <f>'Core Indicators'!EE26</f>
        <v>0</v>
      </c>
      <c r="U26" s="36">
        <f>'Core Indicators'!EM26</f>
        <v>0</v>
      </c>
      <c r="V26" s="36">
        <f>'Core Indicators'!FC26</f>
        <v>2</v>
      </c>
      <c r="W26" s="36" t="str">
        <f>'Core Indicators'!FK26</f>
        <v>x</v>
      </c>
      <c r="X26" s="36" t="str">
        <f>'Core Indicators'!FS26</f>
        <v>x</v>
      </c>
      <c r="Y26" s="36">
        <f>'Core Indicators'!GA26</f>
        <v>0</v>
      </c>
      <c r="Z26" s="36">
        <f>'Core Indicators'!GI26</f>
        <v>0</v>
      </c>
      <c r="AA26" s="36">
        <f>'Core Indicators'!GQ26</f>
        <v>0</v>
      </c>
      <c r="AB26" s="36">
        <f>'Core Indicators'!GY26</f>
        <v>0</v>
      </c>
      <c r="AC26" s="36">
        <f>'Core Indicators'!HG26</f>
        <v>0</v>
      </c>
      <c r="AD26" s="36">
        <f>'Core Indicators'!HO26</f>
        <v>0</v>
      </c>
      <c r="AE26" s="36">
        <f>'Core Indicators'!HW26</f>
        <v>0</v>
      </c>
      <c r="AF26" s="36">
        <f>'Core Indicators'!IE26</f>
        <v>0</v>
      </c>
      <c r="AG26" s="36">
        <f>'Core Indicators'!IM26</f>
        <v>0</v>
      </c>
    </row>
    <row r="27" spans="1:33" s="37" customFormat="1" ht="20.149999999999999" customHeight="1" x14ac:dyDescent="0.35">
      <c r="A27" s="202" t="str">
        <f>'Core Indicators'!A:A</f>
        <v>Multiple crises in Djibouti</v>
      </c>
      <c r="B27" s="202" t="str">
        <f>'Core Indicators'!B:B</f>
        <v>Multiple crises country</v>
      </c>
      <c r="C27" s="202" t="str">
        <f>'Core Indicators'!C27</f>
        <v>DJI001</v>
      </c>
      <c r="D27" s="202" t="str">
        <f>'Core Indicators'!D27</f>
        <v>Djibouti</v>
      </c>
      <c r="E27" s="202" t="str">
        <f>'Core Indicators'!E27</f>
        <v>DJI</v>
      </c>
      <c r="F27" s="35">
        <f>'Core Indicators'!O27</f>
        <v>23180</v>
      </c>
      <c r="G27" s="35">
        <f>'Core Indicators'!W27</f>
        <v>1024000</v>
      </c>
      <c r="H27" s="35">
        <f>'Core Indicators'!AE27</f>
        <v>590000</v>
      </c>
      <c r="I27" s="35">
        <f>'Core Indicators'!AM27</f>
        <v>36000</v>
      </c>
      <c r="J27" s="35" t="str">
        <f>'Core Indicators'!AU27</f>
        <v>x</v>
      </c>
      <c r="K27" s="35" t="str">
        <f>'Core Indicators'!BC27</f>
        <v>x</v>
      </c>
      <c r="L27" s="35">
        <f>'Core Indicators'!BK27</f>
        <v>0</v>
      </c>
      <c r="M27" s="35" t="str">
        <f>'Core Indicators'!BS27</f>
        <v>x</v>
      </c>
      <c r="N27" s="35" t="str">
        <f>'Core Indicators'!CA27</f>
        <v>x</v>
      </c>
      <c r="O27" s="35" t="e">
        <f>'Core Indicators'!CI27</f>
        <v>#N/A</v>
      </c>
      <c r="P27" s="35" t="str">
        <f>'Core Indicators'!CQ27</f>
        <v>x</v>
      </c>
      <c r="Q27" s="35">
        <f>'Core Indicators'!DG27</f>
        <v>434000</v>
      </c>
      <c r="R27" s="35">
        <f>'Core Indicators'!DO27</f>
        <v>422000</v>
      </c>
      <c r="S27" s="35">
        <f>'Core Indicators'!DW27</f>
        <v>163000</v>
      </c>
      <c r="T27" s="35">
        <f>'Core Indicators'!EE27</f>
        <v>5000</v>
      </c>
      <c r="U27" s="35">
        <f>'Core Indicators'!EM27</f>
        <v>0</v>
      </c>
      <c r="V27" s="35">
        <f>'Core Indicators'!FC27</f>
        <v>5</v>
      </c>
      <c r="W27" s="35" t="str">
        <f>'Core Indicators'!FK27</f>
        <v>x</v>
      </c>
      <c r="X27" s="35" t="str">
        <f>'Core Indicators'!FS27</f>
        <v>x</v>
      </c>
      <c r="Y27" s="35">
        <f>'Core Indicators'!GA27</f>
        <v>0</v>
      </c>
      <c r="Z27" s="35">
        <f>'Core Indicators'!GI27</f>
        <v>0</v>
      </c>
      <c r="AA27" s="35">
        <f>'Core Indicators'!GQ27</f>
        <v>0</v>
      </c>
      <c r="AB27" s="35">
        <f>'Core Indicators'!GY27</f>
        <v>0</v>
      </c>
      <c r="AC27" s="35">
        <f>'Core Indicators'!HG27</f>
        <v>0</v>
      </c>
      <c r="AD27" s="35">
        <f>'Core Indicators'!HO27</f>
        <v>0</v>
      </c>
      <c r="AE27" s="35">
        <f>'Core Indicators'!HW27</f>
        <v>0</v>
      </c>
      <c r="AF27" s="35">
        <f>'Core Indicators'!IE27</f>
        <v>0</v>
      </c>
      <c r="AG27" s="35">
        <f>'Core Indicators'!IM27</f>
        <v>0</v>
      </c>
    </row>
    <row r="28" spans="1:33" s="37" customFormat="1" ht="20.149999999999999" customHeight="1" x14ac:dyDescent="0.35">
      <c r="A28" s="201" t="str">
        <f>'Core Indicators'!A:A</f>
        <v>Mixed migration in Djibouti</v>
      </c>
      <c r="B28" s="201" t="str">
        <f>'Core Indicators'!B:B</f>
        <v>International displacement</v>
      </c>
      <c r="C28" s="201" t="str">
        <f>'Core Indicators'!C28</f>
        <v>DJI002</v>
      </c>
      <c r="D28" s="201" t="str">
        <f>'Core Indicators'!D28</f>
        <v>Djibouti</v>
      </c>
      <c r="E28" s="201" t="str">
        <f>'Core Indicators'!E28</f>
        <v>DJI</v>
      </c>
      <c r="F28" s="36">
        <f>'Core Indicators'!O28</f>
        <v>23180</v>
      </c>
      <c r="G28" s="36">
        <f>'Core Indicators'!W28</f>
        <v>1024000</v>
      </c>
      <c r="H28" s="36">
        <f>'Core Indicators'!AE28</f>
        <v>36000</v>
      </c>
      <c r="I28" s="36">
        <f>'Core Indicators'!AM28</f>
        <v>36000</v>
      </c>
      <c r="J28" s="36" t="str">
        <f>'Core Indicators'!AU28</f>
        <v>x</v>
      </c>
      <c r="K28" s="36" t="str">
        <f>'Core Indicators'!BC28</f>
        <v>x</v>
      </c>
      <c r="L28" s="36">
        <f>'Core Indicators'!BK28</f>
        <v>0</v>
      </c>
      <c r="M28" s="36">
        <f>'Core Indicators'!BS28</f>
        <v>0</v>
      </c>
      <c r="N28" s="36">
        <f>'Core Indicators'!CA28</f>
        <v>0</v>
      </c>
      <c r="O28" s="36" t="e">
        <f>'Core Indicators'!CI28</f>
        <v>#N/A</v>
      </c>
      <c r="P28" s="36">
        <f>'Core Indicators'!CQ28</f>
        <v>0</v>
      </c>
      <c r="Q28" s="36">
        <f>'Core Indicators'!DG28</f>
        <v>988000</v>
      </c>
      <c r="R28" s="36">
        <f>'Core Indicators'!DO28</f>
        <v>0</v>
      </c>
      <c r="S28" s="36">
        <f>'Core Indicators'!DW28</f>
        <v>36000</v>
      </c>
      <c r="T28" s="36">
        <f>'Core Indicators'!EE28</f>
        <v>0</v>
      </c>
      <c r="U28" s="36">
        <f>'Core Indicators'!EM28</f>
        <v>0</v>
      </c>
      <c r="V28" s="36">
        <f>'Core Indicators'!FC28</f>
        <v>3</v>
      </c>
      <c r="W28" s="36">
        <f>'Core Indicators'!FK28</f>
        <v>0</v>
      </c>
      <c r="X28" s="36">
        <f>'Core Indicators'!FS28</f>
        <v>0</v>
      </c>
      <c r="Y28" s="36">
        <f>'Core Indicators'!GA28</f>
        <v>0</v>
      </c>
      <c r="Z28" s="36">
        <f>'Core Indicators'!GI28</f>
        <v>0</v>
      </c>
      <c r="AA28" s="36">
        <f>'Core Indicators'!GQ28</f>
        <v>0</v>
      </c>
      <c r="AB28" s="36">
        <f>'Core Indicators'!GY28</f>
        <v>0</v>
      </c>
      <c r="AC28" s="36">
        <f>'Core Indicators'!HG28</f>
        <v>0</v>
      </c>
      <c r="AD28" s="36">
        <f>'Core Indicators'!HO28</f>
        <v>0</v>
      </c>
      <c r="AE28" s="36">
        <f>'Core Indicators'!HW28</f>
        <v>0</v>
      </c>
      <c r="AF28" s="36">
        <f>'Core Indicators'!IE28</f>
        <v>0</v>
      </c>
      <c r="AG28" s="36">
        <f>'Core Indicators'!IM28</f>
        <v>0</v>
      </c>
    </row>
    <row r="29" spans="1:33" ht="20.149999999999999" customHeight="1" x14ac:dyDescent="0.35">
      <c r="A29" s="202" t="str">
        <f>'Core Indicators'!A:A</f>
        <v>Drought in Djibouti</v>
      </c>
      <c r="B29" s="202" t="str">
        <f>'Core Indicators'!B:B</f>
        <v>Drought</v>
      </c>
      <c r="C29" s="202" t="str">
        <f>'Core Indicators'!C29</f>
        <v>DJI003</v>
      </c>
      <c r="D29" s="202" t="str">
        <f>'Core Indicators'!D29</f>
        <v>Djibouti</v>
      </c>
      <c r="E29" s="202" t="str">
        <f>'Core Indicators'!E29</f>
        <v>DJI</v>
      </c>
      <c r="F29" s="35">
        <f>'Core Indicators'!O29</f>
        <v>23180</v>
      </c>
      <c r="G29" s="35">
        <f>'Core Indicators'!W29</f>
        <v>1024000</v>
      </c>
      <c r="H29" s="35">
        <f>'Core Indicators'!AE29</f>
        <v>554000</v>
      </c>
      <c r="I29" s="35" t="str">
        <f>'Core Indicators'!AM29</f>
        <v>x</v>
      </c>
      <c r="J29" s="35">
        <f>'Core Indicators'!AU29</f>
        <v>0</v>
      </c>
      <c r="K29" s="35" t="str">
        <f>'Core Indicators'!BC29</f>
        <v>x</v>
      </c>
      <c r="L29" s="35">
        <f>'Core Indicators'!BK29</f>
        <v>0</v>
      </c>
      <c r="M29" s="35">
        <f>'Core Indicators'!BS29</f>
        <v>0</v>
      </c>
      <c r="N29" s="35">
        <f>'Core Indicators'!CA29</f>
        <v>0</v>
      </c>
      <c r="O29" s="35" t="e">
        <f>'Core Indicators'!CI29</f>
        <v>#N/A</v>
      </c>
      <c r="P29" s="35" t="str">
        <f>'Core Indicators'!CQ29</f>
        <v>x</v>
      </c>
      <c r="Q29" s="35">
        <f>'Core Indicators'!DG29</f>
        <v>470000</v>
      </c>
      <c r="R29" s="35">
        <f>'Core Indicators'!DO29</f>
        <v>422000</v>
      </c>
      <c r="S29" s="35">
        <f>'Core Indicators'!DW29</f>
        <v>127000</v>
      </c>
      <c r="T29" s="35">
        <f>'Core Indicators'!EE29</f>
        <v>5000</v>
      </c>
      <c r="U29" s="35">
        <f>'Core Indicators'!EM29</f>
        <v>0</v>
      </c>
      <c r="V29" s="35">
        <f>'Core Indicators'!FC29</f>
        <v>5</v>
      </c>
      <c r="W29" s="35">
        <f>'Core Indicators'!FK29</f>
        <v>0</v>
      </c>
      <c r="X29" s="35">
        <f>'Core Indicators'!FS29</f>
        <v>0</v>
      </c>
      <c r="Y29" s="35">
        <f>'Core Indicators'!GA29</f>
        <v>0</v>
      </c>
      <c r="Z29" s="35">
        <f>'Core Indicators'!GI29</f>
        <v>0</v>
      </c>
      <c r="AA29" s="35">
        <f>'Core Indicators'!GQ29</f>
        <v>0</v>
      </c>
      <c r="AB29" s="35">
        <f>'Core Indicators'!GY29</f>
        <v>0</v>
      </c>
      <c r="AC29" s="35">
        <f>'Core Indicators'!HG29</f>
        <v>0</v>
      </c>
      <c r="AD29" s="35">
        <f>'Core Indicators'!HO29</f>
        <v>0</v>
      </c>
      <c r="AE29" s="35">
        <f>'Core Indicators'!HW29</f>
        <v>0</v>
      </c>
      <c r="AF29" s="35">
        <f>'Core Indicators'!IE29</f>
        <v>0</v>
      </c>
      <c r="AG29" s="35">
        <f>'Core Indicators'!IM29</f>
        <v>0</v>
      </c>
    </row>
    <row r="30" spans="1:33" ht="20.149999999999999" customHeight="1" x14ac:dyDescent="0.35">
      <c r="A30" s="201" t="str">
        <f>'Core Indicators'!A:A</f>
        <v>Venezuela displacement in Dominican Republic</v>
      </c>
      <c r="B30" s="201" t="str">
        <f>'Core Indicators'!B:B</f>
        <v>International displacement</v>
      </c>
      <c r="C30" s="201" t="str">
        <f>'Core Indicators'!C30</f>
        <v>DOM002</v>
      </c>
      <c r="D30" s="201" t="str">
        <f>'Core Indicators'!D30</f>
        <v>Dominican Republic</v>
      </c>
      <c r="E30" s="201" t="str">
        <f>'Core Indicators'!E30</f>
        <v>DOM</v>
      </c>
      <c r="F30" s="36">
        <f>'Core Indicators'!O30</f>
        <v>48310</v>
      </c>
      <c r="G30" s="36">
        <f>'Core Indicators'!W30</f>
        <v>9969000</v>
      </c>
      <c r="H30" s="36">
        <f>'Core Indicators'!AE30</f>
        <v>9405000</v>
      </c>
      <c r="I30" s="36">
        <f>'Core Indicators'!AM30</f>
        <v>115000</v>
      </c>
      <c r="J30" s="36" t="str">
        <f>'Core Indicators'!AU30</f>
        <v>x</v>
      </c>
      <c r="K30" s="36" t="str">
        <f>'Core Indicators'!BC30</f>
        <v>x</v>
      </c>
      <c r="L30" s="36" t="str">
        <f>'Core Indicators'!BK30</f>
        <v>x</v>
      </c>
      <c r="M30" s="36" t="str">
        <f>'Core Indicators'!BS30</f>
        <v>x</v>
      </c>
      <c r="N30" s="36" t="str">
        <f>'Core Indicators'!CA30</f>
        <v>x</v>
      </c>
      <c r="O30" s="36" t="e">
        <f>'Core Indicators'!CI30</f>
        <v>#N/A</v>
      </c>
      <c r="P30" s="36" t="str">
        <f>'Core Indicators'!CQ30</f>
        <v>x</v>
      </c>
      <c r="Q30" s="36">
        <f>'Core Indicators'!DG30</f>
        <v>564000</v>
      </c>
      <c r="R30" s="36">
        <f>'Core Indicators'!DO30</f>
        <v>9305000</v>
      </c>
      <c r="S30" s="36">
        <f>'Core Indicators'!DW30</f>
        <v>99000</v>
      </c>
      <c r="T30" s="36">
        <f>'Core Indicators'!EE30</f>
        <v>0</v>
      </c>
      <c r="U30" s="36">
        <f>'Core Indicators'!EM30</f>
        <v>0</v>
      </c>
      <c r="V30" s="36">
        <f>'Core Indicators'!FC30</f>
        <v>2</v>
      </c>
      <c r="W30" s="36" t="str">
        <f>'Core Indicators'!FK30</f>
        <v>x</v>
      </c>
      <c r="X30" s="36" t="str">
        <f>'Core Indicators'!FS30</f>
        <v>x</v>
      </c>
      <c r="Y30" s="36">
        <f>'Core Indicators'!GA30</f>
        <v>0</v>
      </c>
      <c r="Z30" s="36">
        <f>'Core Indicators'!GI30</f>
        <v>0</v>
      </c>
      <c r="AA30" s="36">
        <f>'Core Indicators'!GQ30</f>
        <v>0</v>
      </c>
      <c r="AB30" s="36">
        <f>'Core Indicators'!GY30</f>
        <v>0</v>
      </c>
      <c r="AC30" s="36">
        <f>'Core Indicators'!HG30</f>
        <v>0</v>
      </c>
      <c r="AD30" s="36">
        <f>'Core Indicators'!HO30</f>
        <v>0</v>
      </c>
      <c r="AE30" s="36">
        <f>'Core Indicators'!HW30</f>
        <v>0</v>
      </c>
      <c r="AF30" s="36">
        <f>'Core Indicators'!IE30</f>
        <v>0</v>
      </c>
      <c r="AG30" s="36">
        <f>'Core Indicators'!IM30</f>
        <v>0</v>
      </c>
    </row>
    <row r="31" spans="1:33" ht="20.149999999999999" customHeight="1" x14ac:dyDescent="0.35">
      <c r="A31" s="202" t="str">
        <f>'Core Indicators'!A:A</f>
        <v>Mixed migration flows in Algeria</v>
      </c>
      <c r="B31" s="202" t="str">
        <f>'Core Indicators'!B:B</f>
        <v>International displacement</v>
      </c>
      <c r="C31" s="202" t="str">
        <f>'Core Indicators'!C31</f>
        <v>DZA002</v>
      </c>
      <c r="D31" s="202" t="str">
        <f>'Core Indicators'!D31</f>
        <v>Algeria</v>
      </c>
      <c r="E31" s="202" t="str">
        <f>'Core Indicators'!E31</f>
        <v>DZA</v>
      </c>
      <c r="F31" s="35">
        <f>'Core Indicators'!O31</f>
        <v>2381000</v>
      </c>
      <c r="G31" s="35">
        <f>'Core Indicators'!W31</f>
        <v>44036000</v>
      </c>
      <c r="H31" s="35" t="str">
        <f>'Core Indicators'!AE31</f>
        <v>x</v>
      </c>
      <c r="I31" s="35" t="str">
        <f>'Core Indicators'!AM31</f>
        <v>x</v>
      </c>
      <c r="J31" s="35" t="str">
        <f>'Core Indicators'!AU31</f>
        <v>x</v>
      </c>
      <c r="K31" s="35" t="str">
        <f>'Core Indicators'!BC31</f>
        <v>x</v>
      </c>
      <c r="L31" s="35">
        <f>'Core Indicators'!BK31</f>
        <v>151</v>
      </c>
      <c r="M31" s="35">
        <f>'Core Indicators'!BS31</f>
        <v>0</v>
      </c>
      <c r="N31" s="35">
        <f>'Core Indicators'!CA31</f>
        <v>0</v>
      </c>
      <c r="O31" s="35" t="e">
        <f>'Core Indicators'!CI31</f>
        <v>#N/A</v>
      </c>
      <c r="P31" s="35" t="str">
        <f>'Core Indicators'!CQ31</f>
        <v>x</v>
      </c>
      <c r="Q31" s="35" t="str">
        <f>'Core Indicators'!DG31</f>
        <v>x</v>
      </c>
      <c r="R31" s="35" t="str">
        <f>'Core Indicators'!DO31</f>
        <v>x</v>
      </c>
      <c r="S31" s="35" t="str">
        <f>'Core Indicators'!DW31</f>
        <v>x</v>
      </c>
      <c r="T31" s="35" t="str">
        <f>'Core Indicators'!EE31</f>
        <v>x</v>
      </c>
      <c r="U31" s="35" t="str">
        <f>'Core Indicators'!EM31</f>
        <v>x</v>
      </c>
      <c r="V31" s="35">
        <f>'Core Indicators'!FC31</f>
        <v>2</v>
      </c>
      <c r="W31" s="35" t="str">
        <f>'Core Indicators'!FK31</f>
        <v>x</v>
      </c>
      <c r="X31" s="35" t="str">
        <f>'Core Indicators'!FS31</f>
        <v>x</v>
      </c>
      <c r="Y31" s="35">
        <f>'Core Indicators'!GA31</f>
        <v>0</v>
      </c>
      <c r="Z31" s="35">
        <f>'Core Indicators'!GI31</f>
        <v>1</v>
      </c>
      <c r="AA31" s="35">
        <f>'Core Indicators'!GQ31</f>
        <v>1</v>
      </c>
      <c r="AB31" s="35">
        <f>'Core Indicators'!GY31</f>
        <v>0</v>
      </c>
      <c r="AC31" s="35">
        <f>'Core Indicators'!HG31</f>
        <v>0</v>
      </c>
      <c r="AD31" s="35">
        <f>'Core Indicators'!HO31</f>
        <v>0</v>
      </c>
      <c r="AE31" s="35">
        <f>'Core Indicators'!HW31</f>
        <v>0</v>
      </c>
      <c r="AF31" s="35">
        <f>'Core Indicators'!IE31</f>
        <v>1</v>
      </c>
      <c r="AG31" s="35">
        <f>'Core Indicators'!IM31</f>
        <v>0</v>
      </c>
    </row>
    <row r="32" spans="1:33" ht="20.149999999999999" customHeight="1" x14ac:dyDescent="0.35">
      <c r="A32" s="201" t="str">
        <f>'Core Indicators'!A:A</f>
        <v>Sahrawi refugees in Algeria</v>
      </c>
      <c r="B32" s="201" t="str">
        <f>'Core Indicators'!B:B</f>
        <v>International displacement</v>
      </c>
      <c r="C32" s="201" t="str">
        <f>'Core Indicators'!C32</f>
        <v>DZA003</v>
      </c>
      <c r="D32" s="201" t="str">
        <f>'Core Indicators'!D32</f>
        <v>Algeria</v>
      </c>
      <c r="E32" s="201" t="str">
        <f>'Core Indicators'!E32</f>
        <v>DZA</v>
      </c>
      <c r="F32" s="36">
        <f>'Core Indicators'!O32</f>
        <v>159000</v>
      </c>
      <c r="G32" s="36">
        <f>'Core Indicators'!W32</f>
        <v>223000</v>
      </c>
      <c r="H32" s="36">
        <f>'Core Indicators'!AE32</f>
        <v>174000</v>
      </c>
      <c r="I32" s="36">
        <f>'Core Indicators'!AM32</f>
        <v>174000</v>
      </c>
      <c r="J32" s="36" t="str">
        <f>'Core Indicators'!AU32</f>
        <v>x</v>
      </c>
      <c r="K32" s="36" t="str">
        <f>'Core Indicators'!BC32</f>
        <v>x</v>
      </c>
      <c r="L32" s="36">
        <f>'Core Indicators'!BK32</f>
        <v>1</v>
      </c>
      <c r="M32" s="36" t="str">
        <f>'Core Indicators'!BS32</f>
        <v>x</v>
      </c>
      <c r="N32" s="36" t="str">
        <f>'Core Indicators'!CA32</f>
        <v>x</v>
      </c>
      <c r="O32" s="36" t="e">
        <f>'Core Indicators'!CI32</f>
        <v>#N/A</v>
      </c>
      <c r="P32" s="36" t="str">
        <f>'Core Indicators'!CQ32</f>
        <v>x</v>
      </c>
      <c r="Q32" s="36">
        <f>'Core Indicators'!DG32</f>
        <v>49000</v>
      </c>
      <c r="R32" s="36">
        <f>'Core Indicators'!DO32</f>
        <v>84000</v>
      </c>
      <c r="S32" s="36">
        <f>'Core Indicators'!DW32</f>
        <v>90000</v>
      </c>
      <c r="T32" s="36">
        <f>'Core Indicators'!EE32</f>
        <v>0</v>
      </c>
      <c r="U32" s="36">
        <f>'Core Indicators'!EM32</f>
        <v>0</v>
      </c>
      <c r="V32" s="36">
        <f>'Core Indicators'!FC32</f>
        <v>1</v>
      </c>
      <c r="W32" s="36">
        <f>'Core Indicators'!FK32</f>
        <v>0</v>
      </c>
      <c r="X32" s="36">
        <f>'Core Indicators'!FS32</f>
        <v>0</v>
      </c>
      <c r="Y32" s="36">
        <f>'Core Indicators'!GA32</f>
        <v>1</v>
      </c>
      <c r="Z32" s="36">
        <f>'Core Indicators'!GI32</f>
        <v>2</v>
      </c>
      <c r="AA32" s="36">
        <f>'Core Indicators'!GQ32</f>
        <v>2</v>
      </c>
      <c r="AB32" s="36">
        <f>'Core Indicators'!GY32</f>
        <v>0</v>
      </c>
      <c r="AC32" s="36">
        <f>'Core Indicators'!HG32</f>
        <v>0</v>
      </c>
      <c r="AD32" s="36">
        <f>'Core Indicators'!HO32</f>
        <v>2</v>
      </c>
      <c r="AE32" s="36">
        <f>'Core Indicators'!HW32</f>
        <v>0</v>
      </c>
      <c r="AF32" s="36">
        <f>'Core Indicators'!IE32</f>
        <v>1</v>
      </c>
      <c r="AG32" s="36">
        <f>'Core Indicators'!IM32</f>
        <v>0</v>
      </c>
    </row>
    <row r="33" spans="1:33" ht="20.149999999999999" customHeight="1" x14ac:dyDescent="0.35">
      <c r="A33" s="202" t="str">
        <f>'Core Indicators'!A:A</f>
        <v>Multiple crises in Algeria</v>
      </c>
      <c r="B33" s="202" t="str">
        <f>'Core Indicators'!B:B</f>
        <v>Multiple crises country</v>
      </c>
      <c r="C33" s="202" t="str">
        <f>'Core Indicators'!C33</f>
        <v>DZA004</v>
      </c>
      <c r="D33" s="202" t="str">
        <f>'Core Indicators'!D33</f>
        <v>Algeria</v>
      </c>
      <c r="E33" s="202" t="str">
        <f>'Core Indicators'!E33</f>
        <v>DZA</v>
      </c>
      <c r="F33" s="35">
        <f>'Core Indicators'!O33</f>
        <v>2381000</v>
      </c>
      <c r="G33" s="35">
        <f>'Core Indicators'!W33</f>
        <v>44036000</v>
      </c>
      <c r="H33" s="35" t="str">
        <f>'Core Indicators'!AE33</f>
        <v>x</v>
      </c>
      <c r="I33" s="35" t="str">
        <f>'Core Indicators'!AM33</f>
        <v>x</v>
      </c>
      <c r="J33" s="35" t="str">
        <f>'Core Indicators'!AU33</f>
        <v>x</v>
      </c>
      <c r="K33" s="35" t="str">
        <f>'Core Indicators'!BC33</f>
        <v>x</v>
      </c>
      <c r="L33" s="35">
        <f>'Core Indicators'!BK33</f>
        <v>152</v>
      </c>
      <c r="M33" s="35" t="str">
        <f>'Core Indicators'!BS33</f>
        <v>x</v>
      </c>
      <c r="N33" s="35" t="str">
        <f>'Core Indicators'!CA33</f>
        <v>x</v>
      </c>
      <c r="O33" s="35" t="e">
        <f>'Core Indicators'!CI33</f>
        <v>#N/A</v>
      </c>
      <c r="P33" s="35" t="str">
        <f>'Core Indicators'!CQ33</f>
        <v>x</v>
      </c>
      <c r="Q33" s="35" t="str">
        <f>'Core Indicators'!DG33</f>
        <v>x</v>
      </c>
      <c r="R33" s="35" t="str">
        <f>'Core Indicators'!DO33</f>
        <v>x</v>
      </c>
      <c r="S33" s="35" t="str">
        <f>'Core Indicators'!DW33</f>
        <v>x</v>
      </c>
      <c r="T33" s="35" t="str">
        <f>'Core Indicators'!EE33</f>
        <v>x</v>
      </c>
      <c r="U33" s="35" t="str">
        <f>'Core Indicators'!EM33</f>
        <v>x</v>
      </c>
      <c r="V33" s="35">
        <f>'Core Indicators'!FC33</f>
        <v>3</v>
      </c>
      <c r="W33" s="35" t="str">
        <f>'Core Indicators'!FK33</f>
        <v>x</v>
      </c>
      <c r="X33" s="35" t="str">
        <f>'Core Indicators'!FS33</f>
        <v>x</v>
      </c>
      <c r="Y33" s="35">
        <f>'Core Indicators'!GA33</f>
        <v>1</v>
      </c>
      <c r="Z33" s="35">
        <f>'Core Indicators'!GI33</f>
        <v>2</v>
      </c>
      <c r="AA33" s="35">
        <f>'Core Indicators'!GQ33</f>
        <v>2</v>
      </c>
      <c r="AB33" s="35">
        <f>'Core Indicators'!GY33</f>
        <v>0</v>
      </c>
      <c r="AC33" s="35">
        <f>'Core Indicators'!HG33</f>
        <v>0</v>
      </c>
      <c r="AD33" s="35">
        <f>'Core Indicators'!HO33</f>
        <v>2</v>
      </c>
      <c r="AE33" s="35">
        <f>'Core Indicators'!HW33</f>
        <v>0</v>
      </c>
      <c r="AF33" s="35">
        <f>'Core Indicators'!IE33</f>
        <v>1</v>
      </c>
      <c r="AG33" s="35">
        <f>'Core Indicators'!IM33</f>
        <v>0</v>
      </c>
    </row>
    <row r="34" spans="1:33" ht="20.149999999999999" customHeight="1" x14ac:dyDescent="0.35">
      <c r="A34" s="201" t="str">
        <f>'Core Indicators'!A:A</f>
        <v>Venezuela displacement in Ecuador</v>
      </c>
      <c r="B34" s="201" t="str">
        <f>'Core Indicators'!B:B</f>
        <v>International displacement</v>
      </c>
      <c r="C34" s="201" t="str">
        <f>'Core Indicators'!C34</f>
        <v>ECU002</v>
      </c>
      <c r="D34" s="201" t="str">
        <f>'Core Indicators'!D34</f>
        <v>Ecuador</v>
      </c>
      <c r="E34" s="201" t="str">
        <f>'Core Indicators'!E34</f>
        <v>ECU</v>
      </c>
      <c r="F34" s="36">
        <f>'Core Indicators'!O34</f>
        <v>3449</v>
      </c>
      <c r="G34" s="36">
        <f>'Core Indicators'!W34</f>
        <v>7592000</v>
      </c>
      <c r="H34" s="36">
        <f>'Core Indicators'!AE34</f>
        <v>1013000</v>
      </c>
      <c r="I34" s="36">
        <f>'Core Indicators'!AM34</f>
        <v>416000</v>
      </c>
      <c r="J34" s="36" t="str">
        <f>'Core Indicators'!AU34</f>
        <v>x</v>
      </c>
      <c r="K34" s="36" t="str">
        <f>'Core Indicators'!BC34</f>
        <v>x</v>
      </c>
      <c r="L34" s="36">
        <f>'Core Indicators'!BK34</f>
        <v>1</v>
      </c>
      <c r="M34" s="36" t="str">
        <f>'Core Indicators'!BS34</f>
        <v>x</v>
      </c>
      <c r="N34" s="36" t="str">
        <f>'Core Indicators'!CA34</f>
        <v>x</v>
      </c>
      <c r="O34" s="36" t="e">
        <f>'Core Indicators'!CI34</f>
        <v>#N/A</v>
      </c>
      <c r="P34" s="36" t="str">
        <f>'Core Indicators'!CQ34</f>
        <v>x</v>
      </c>
      <c r="Q34" s="36">
        <f>'Core Indicators'!DG34</f>
        <v>6579000</v>
      </c>
      <c r="R34" s="36">
        <f>'Core Indicators'!DO34</f>
        <v>140000</v>
      </c>
      <c r="S34" s="36">
        <f>'Core Indicators'!DW34</f>
        <v>873000</v>
      </c>
      <c r="T34" s="36">
        <f>'Core Indicators'!EE34</f>
        <v>0</v>
      </c>
      <c r="U34" s="36">
        <f>'Core Indicators'!EM34</f>
        <v>0</v>
      </c>
      <c r="V34" s="36">
        <f>'Core Indicators'!FC34</f>
        <v>2</v>
      </c>
      <c r="W34" s="36" t="str">
        <f>'Core Indicators'!FK34</f>
        <v>x</v>
      </c>
      <c r="X34" s="36">
        <f>'Core Indicators'!FS34</f>
        <v>0</v>
      </c>
      <c r="Y34" s="36">
        <f>'Core Indicators'!GA34</f>
        <v>0</v>
      </c>
      <c r="Z34" s="36">
        <f>'Core Indicators'!GI34</f>
        <v>0</v>
      </c>
      <c r="AA34" s="36">
        <f>'Core Indicators'!GQ34</f>
        <v>0</v>
      </c>
      <c r="AB34" s="36">
        <f>'Core Indicators'!GY34</f>
        <v>0</v>
      </c>
      <c r="AC34" s="36">
        <f>'Core Indicators'!HG34</f>
        <v>0</v>
      </c>
      <c r="AD34" s="36">
        <f>'Core Indicators'!HO34</f>
        <v>0</v>
      </c>
      <c r="AE34" s="36">
        <f>'Core Indicators'!HW34</f>
        <v>1</v>
      </c>
      <c r="AF34" s="36">
        <f>'Core Indicators'!IE34</f>
        <v>1</v>
      </c>
      <c r="AG34" s="36">
        <f>'Core Indicators'!IM34</f>
        <v>2</v>
      </c>
    </row>
    <row r="35" spans="1:33" ht="20.149999999999999" customHeight="1" x14ac:dyDescent="0.35">
      <c r="A35" s="202" t="str">
        <f>'Core Indicators'!A:A</f>
        <v>Syrian Refugee Crisis in Egypt</v>
      </c>
      <c r="B35" s="202" t="str">
        <f>'Core Indicators'!B:B</f>
        <v>International displacement</v>
      </c>
      <c r="C35" s="202" t="str">
        <f>'Core Indicators'!C35</f>
        <v>EGY002</v>
      </c>
      <c r="D35" s="202" t="str">
        <f>'Core Indicators'!D35</f>
        <v>Egypt</v>
      </c>
      <c r="E35" s="202" t="str">
        <f>'Core Indicators'!E35</f>
        <v>EGY</v>
      </c>
      <c r="F35" s="35">
        <f>'Core Indicators'!O35</f>
        <v>91072</v>
      </c>
      <c r="G35" s="35">
        <f>'Core Indicators'!W35</f>
        <v>23800000</v>
      </c>
      <c r="H35" s="35">
        <f>'Core Indicators'!AE35</f>
        <v>2812000</v>
      </c>
      <c r="I35" s="35">
        <f>'Core Indicators'!AM35</f>
        <v>500000</v>
      </c>
      <c r="J35" s="35" t="str">
        <f>'Core Indicators'!AU35</f>
        <v>x</v>
      </c>
      <c r="K35" s="35" t="str">
        <f>'Core Indicators'!BC35</f>
        <v>x</v>
      </c>
      <c r="L35" s="35">
        <f>'Core Indicators'!BK35</f>
        <v>0</v>
      </c>
      <c r="M35" s="35" t="str">
        <f>'Core Indicators'!BS35</f>
        <v>x</v>
      </c>
      <c r="N35" s="35" t="str">
        <f>'Core Indicators'!CA35</f>
        <v>x</v>
      </c>
      <c r="O35" s="35" t="e">
        <f>'Core Indicators'!CI35</f>
        <v>#N/A</v>
      </c>
      <c r="P35" s="35" t="str">
        <f>'Core Indicators'!CQ35</f>
        <v>x</v>
      </c>
      <c r="Q35" s="35">
        <f>'Core Indicators'!DG35</f>
        <v>20988000</v>
      </c>
      <c r="R35" s="35">
        <f>'Core Indicators'!DO35</f>
        <v>140000</v>
      </c>
      <c r="S35" s="35">
        <f>'Core Indicators'!DW35</f>
        <v>2671000</v>
      </c>
      <c r="T35" s="35">
        <f>'Core Indicators'!EE35</f>
        <v>0</v>
      </c>
      <c r="U35" s="35">
        <f>'Core Indicators'!EM35</f>
        <v>0</v>
      </c>
      <c r="V35" s="35">
        <f>'Core Indicators'!FC35</f>
        <v>2</v>
      </c>
      <c r="W35" s="35" t="str">
        <f>'Core Indicators'!FK35</f>
        <v>x</v>
      </c>
      <c r="X35" s="35" t="str">
        <f>'Core Indicators'!FS35</f>
        <v>x</v>
      </c>
      <c r="Y35" s="35">
        <f>'Core Indicators'!GA35</f>
        <v>0</v>
      </c>
      <c r="Z35" s="35">
        <f>'Core Indicators'!GI35</f>
        <v>0</v>
      </c>
      <c r="AA35" s="35">
        <f>'Core Indicators'!GQ35</f>
        <v>0</v>
      </c>
      <c r="AB35" s="35">
        <f>'Core Indicators'!GY35</f>
        <v>0</v>
      </c>
      <c r="AC35" s="35">
        <f>'Core Indicators'!HG35</f>
        <v>0</v>
      </c>
      <c r="AD35" s="35">
        <f>'Core Indicators'!HO35</f>
        <v>0</v>
      </c>
      <c r="AE35" s="35">
        <f>'Core Indicators'!HW35</f>
        <v>0</v>
      </c>
      <c r="AF35" s="35">
        <f>'Core Indicators'!IE35</f>
        <v>3</v>
      </c>
      <c r="AG35" s="35">
        <f>'Core Indicators'!IM35</f>
        <v>0</v>
      </c>
    </row>
    <row r="36" spans="1:33" ht="20.149999999999999" customHeight="1" x14ac:dyDescent="0.35">
      <c r="A36" s="201" t="str">
        <f>'Core Indicators'!A:A</f>
        <v>Complex crisis in Eritrea</v>
      </c>
      <c r="B36" s="201" t="str">
        <f>'Core Indicators'!B:B</f>
        <v>Complex crisis</v>
      </c>
      <c r="C36" s="201" t="str">
        <f>'Core Indicators'!C36</f>
        <v>ERI001</v>
      </c>
      <c r="D36" s="201" t="str">
        <f>'Core Indicators'!D36</f>
        <v>Eritrea</v>
      </c>
      <c r="E36" s="201" t="str">
        <f>'Core Indicators'!E36</f>
        <v>ERI</v>
      </c>
      <c r="F36" s="36">
        <f>'Core Indicators'!O36</f>
        <v>101000</v>
      </c>
      <c r="G36" s="36">
        <f>'Core Indicators'!W36</f>
        <v>6209000</v>
      </c>
      <c r="H36" s="36">
        <f>'Core Indicators'!AE36</f>
        <v>1200000</v>
      </c>
      <c r="I36" s="36">
        <f>'Core Indicators'!AM36</f>
        <v>321000</v>
      </c>
      <c r="J36" s="36" t="str">
        <f>'Core Indicators'!AU36</f>
        <v>x</v>
      </c>
      <c r="K36" s="36" t="str">
        <f>'Core Indicators'!BC36</f>
        <v>x</v>
      </c>
      <c r="L36" s="36" t="str">
        <f>'Core Indicators'!BK36</f>
        <v>x</v>
      </c>
      <c r="M36" s="36" t="str">
        <f>'Core Indicators'!BS36</f>
        <v>x</v>
      </c>
      <c r="N36" s="36" t="str">
        <f>'Core Indicators'!CA36</f>
        <v>x</v>
      </c>
      <c r="O36" s="36" t="e">
        <f>'Core Indicators'!CI36</f>
        <v>#N/A</v>
      </c>
      <c r="P36" s="36" t="str">
        <f>'Core Indicators'!CQ36</f>
        <v>x</v>
      </c>
      <c r="Q36" s="36">
        <f>'Core Indicators'!DG36</f>
        <v>5009000</v>
      </c>
      <c r="R36" s="36">
        <f>'Core Indicators'!DO36</f>
        <v>0</v>
      </c>
      <c r="S36" s="36">
        <f>'Core Indicators'!DW36</f>
        <v>1200000</v>
      </c>
      <c r="T36" s="36">
        <f>'Core Indicators'!EE36</f>
        <v>0</v>
      </c>
      <c r="U36" s="36">
        <f>'Core Indicators'!EM36</f>
        <v>0</v>
      </c>
      <c r="V36" s="36">
        <f>'Core Indicators'!FC36</f>
        <v>5</v>
      </c>
      <c r="W36" s="36" t="str">
        <f>'Core Indicators'!FK36</f>
        <v>x</v>
      </c>
      <c r="X36" s="36" t="str">
        <f>'Core Indicators'!FS36</f>
        <v>x</v>
      </c>
      <c r="Y36" s="36">
        <f>'Core Indicators'!GA36</f>
        <v>3</v>
      </c>
      <c r="Z36" s="36">
        <f>'Core Indicators'!GI36</f>
        <v>1</v>
      </c>
      <c r="AA36" s="36">
        <f>'Core Indicators'!GQ36</f>
        <v>2</v>
      </c>
      <c r="AB36" s="36">
        <f>'Core Indicators'!GY36</f>
        <v>0</v>
      </c>
      <c r="AC36" s="36">
        <f>'Core Indicators'!HG36</f>
        <v>2</v>
      </c>
      <c r="AD36" s="36">
        <f>'Core Indicators'!HO36</f>
        <v>2</v>
      </c>
      <c r="AE36" s="36">
        <f>'Core Indicators'!HW36</f>
        <v>0</v>
      </c>
      <c r="AF36" s="36">
        <f>'Core Indicators'!IE36</f>
        <v>2</v>
      </c>
      <c r="AG36" s="36">
        <f>'Core Indicators'!IM36</f>
        <v>2</v>
      </c>
    </row>
    <row r="37" spans="1:33" ht="20.149999999999999" customHeight="1" x14ac:dyDescent="0.35">
      <c r="A37" s="202" t="str">
        <f>'Core Indicators'!A:A</f>
        <v>Mixed migration flows in spain</v>
      </c>
      <c r="B37" s="202" t="str">
        <f>'Core Indicators'!B:B</f>
        <v>International displacement</v>
      </c>
      <c r="C37" s="202" t="str">
        <f>'Core Indicators'!C37</f>
        <v>ESP002</v>
      </c>
      <c r="D37" s="202" t="str">
        <f>'Core Indicators'!D37</f>
        <v>Spain</v>
      </c>
      <c r="E37" s="202" t="str">
        <f>'Core Indicators'!E37</f>
        <v>ESP</v>
      </c>
      <c r="F37" s="35">
        <f>'Core Indicators'!O37</f>
        <v>92610</v>
      </c>
      <c r="G37" s="35">
        <f>'Core Indicators'!W37</f>
        <v>11983000</v>
      </c>
      <c r="H37" s="35">
        <f>'Core Indicators'!AE37</f>
        <v>115000</v>
      </c>
      <c r="I37" s="35">
        <f>'Core Indicators'!AM37</f>
        <v>115000</v>
      </c>
      <c r="J37" s="35" t="str">
        <f>'Core Indicators'!AU37</f>
        <v>x</v>
      </c>
      <c r="K37" s="35" t="str">
        <f>'Core Indicators'!BC37</f>
        <v>x</v>
      </c>
      <c r="L37" s="35">
        <f>'Core Indicators'!BK37</f>
        <v>131</v>
      </c>
      <c r="M37" s="35" t="str">
        <f>'Core Indicators'!BS37</f>
        <v>x</v>
      </c>
      <c r="N37" s="35" t="str">
        <f>'Core Indicators'!CA37</f>
        <v>x</v>
      </c>
      <c r="O37" s="35" t="e">
        <f>'Core Indicators'!CI37</f>
        <v>#N/A</v>
      </c>
      <c r="P37" s="35" t="str">
        <f>'Core Indicators'!CQ37</f>
        <v>x</v>
      </c>
      <c r="Q37" s="35">
        <f>'Core Indicators'!DG37</f>
        <v>11868000</v>
      </c>
      <c r="R37" s="35">
        <f>'Core Indicators'!DO37</f>
        <v>0</v>
      </c>
      <c r="S37" s="35">
        <f>'Core Indicators'!DW37</f>
        <v>115000</v>
      </c>
      <c r="T37" s="35">
        <f>'Core Indicators'!EE37</f>
        <v>0</v>
      </c>
      <c r="U37" s="35">
        <f>'Core Indicators'!EM37</f>
        <v>0</v>
      </c>
      <c r="V37" s="35">
        <f>'Core Indicators'!FC37</f>
        <v>2</v>
      </c>
      <c r="W37" s="35" t="str">
        <f>'Core Indicators'!FK37</f>
        <v>x</v>
      </c>
      <c r="X37" s="35" t="str">
        <f>'Core Indicators'!FS37</f>
        <v>x</v>
      </c>
      <c r="Y37" s="35">
        <f>'Core Indicators'!GA37</f>
        <v>0</v>
      </c>
      <c r="Z37" s="35">
        <f>'Core Indicators'!GI37</f>
        <v>0</v>
      </c>
      <c r="AA37" s="35">
        <f>'Core Indicators'!GQ37</f>
        <v>0</v>
      </c>
      <c r="AB37" s="35">
        <f>'Core Indicators'!GY37</f>
        <v>0</v>
      </c>
      <c r="AC37" s="35">
        <f>'Core Indicators'!HG37</f>
        <v>0</v>
      </c>
      <c r="AD37" s="35">
        <f>'Core Indicators'!HO37</f>
        <v>0</v>
      </c>
      <c r="AE37" s="35">
        <f>'Core Indicators'!HW37</f>
        <v>0</v>
      </c>
      <c r="AF37" s="35">
        <f>'Core Indicators'!IE37</f>
        <v>0</v>
      </c>
      <c r="AG37" s="35">
        <f>'Core Indicators'!IM37</f>
        <v>1</v>
      </c>
    </row>
    <row r="38" spans="1:33" ht="20.149999999999999" customHeight="1" x14ac:dyDescent="0.35">
      <c r="A38" s="201" t="str">
        <f>'Core Indicators'!A:A</f>
        <v>Complex crisis in Ethiopia</v>
      </c>
      <c r="B38" s="201" t="str">
        <f>'Core Indicators'!B:B</f>
        <v>Complex crisis</v>
      </c>
      <c r="C38" s="201" t="str">
        <f>'Core Indicators'!C38</f>
        <v>ETH001</v>
      </c>
      <c r="D38" s="201" t="str">
        <f>'Core Indicators'!D38</f>
        <v>Ethiopia</v>
      </c>
      <c r="E38" s="201" t="str">
        <f>'Core Indicators'!E38</f>
        <v>ETH</v>
      </c>
      <c r="F38" s="36">
        <f>'Core Indicators'!O38</f>
        <v>1063652</v>
      </c>
      <c r="G38" s="36">
        <f>'Core Indicators'!W38</f>
        <v>103700000</v>
      </c>
      <c r="H38" s="36">
        <f>'Core Indicators'!AE38</f>
        <v>103700000</v>
      </c>
      <c r="I38" s="36">
        <f>'Core Indicators'!AM38</f>
        <v>6747000</v>
      </c>
      <c r="J38" s="36">
        <f>'Core Indicators'!AU38</f>
        <v>0</v>
      </c>
      <c r="K38" s="36">
        <f>'Core Indicators'!BC38</f>
        <v>0</v>
      </c>
      <c r="L38" s="36">
        <f>'Core Indicators'!BK38</f>
        <v>5404</v>
      </c>
      <c r="M38" s="36" t="str">
        <f>'Core Indicators'!BS38</f>
        <v>x</v>
      </c>
      <c r="N38" s="36" t="str">
        <f>'Core Indicators'!CA38</f>
        <v>x</v>
      </c>
      <c r="O38" s="36" t="e">
        <f>'Core Indicators'!CI38</f>
        <v>#N/A</v>
      </c>
      <c r="P38" s="36" t="str">
        <f>'Core Indicators'!CQ38</f>
        <v>x</v>
      </c>
      <c r="Q38" s="36">
        <f>'Core Indicators'!DG38</f>
        <v>0</v>
      </c>
      <c r="R38" s="36">
        <f>'Core Indicators'!DO38</f>
        <v>80200000</v>
      </c>
      <c r="S38" s="36">
        <f>'Core Indicators'!DW38</f>
        <v>925000</v>
      </c>
      <c r="T38" s="36">
        <f>'Core Indicators'!EE38</f>
        <v>17150000</v>
      </c>
      <c r="U38" s="36">
        <f>'Core Indicators'!EM38</f>
        <v>5425000</v>
      </c>
      <c r="V38" s="36">
        <f>'Core Indicators'!FC38</f>
        <v>4</v>
      </c>
      <c r="W38" s="36" t="str">
        <f>'Core Indicators'!FK38</f>
        <v>x</v>
      </c>
      <c r="X38" s="36">
        <f>'Core Indicators'!FS38</f>
        <v>10000</v>
      </c>
      <c r="Y38" s="36">
        <f>'Core Indicators'!GA38</f>
        <v>2</v>
      </c>
      <c r="Z38" s="36">
        <f>'Core Indicators'!GI38</f>
        <v>3</v>
      </c>
      <c r="AA38" s="36">
        <f>'Core Indicators'!GQ38</f>
        <v>3</v>
      </c>
      <c r="AB38" s="36">
        <f>'Core Indicators'!GY38</f>
        <v>0</v>
      </c>
      <c r="AC38" s="36">
        <f>'Core Indicators'!HG38</f>
        <v>2</v>
      </c>
      <c r="AD38" s="36">
        <f>'Core Indicators'!HO38</f>
        <v>2</v>
      </c>
      <c r="AE38" s="36">
        <f>'Core Indicators'!HW38</f>
        <v>3</v>
      </c>
      <c r="AF38" s="36">
        <f>'Core Indicators'!IE38</f>
        <v>3</v>
      </c>
      <c r="AG38" s="36">
        <f>'Core Indicators'!IM38</f>
        <v>3</v>
      </c>
    </row>
    <row r="39" spans="1:33" ht="20.149999999999999" customHeight="1" x14ac:dyDescent="0.35">
      <c r="A39" s="202" t="str">
        <f>'Core Indicators'!A:A</f>
        <v>International Displacement</v>
      </c>
      <c r="B39" s="202" t="str">
        <f>'Core Indicators'!B:B</f>
        <v>International displacement</v>
      </c>
      <c r="C39" s="202" t="str">
        <f>'Core Indicators'!C39</f>
        <v>ETH003</v>
      </c>
      <c r="D39" s="202" t="str">
        <f>'Core Indicators'!D39</f>
        <v>Ethiopia</v>
      </c>
      <c r="E39" s="202" t="str">
        <f>'Core Indicators'!E39</f>
        <v>ETH</v>
      </c>
      <c r="F39" s="35">
        <f>'Core Indicators'!O39</f>
        <v>1063652</v>
      </c>
      <c r="G39" s="35">
        <f>'Core Indicators'!W39</f>
        <v>103700000</v>
      </c>
      <c r="H39" s="35">
        <f>'Core Indicators'!AE39</f>
        <v>17700000</v>
      </c>
      <c r="I39" s="35">
        <f>'Core Indicators'!AM39</f>
        <v>87000</v>
      </c>
      <c r="J39" s="35">
        <f>'Core Indicators'!AU39</f>
        <v>0</v>
      </c>
      <c r="K39" s="35">
        <f>'Core Indicators'!BC39</f>
        <v>0</v>
      </c>
      <c r="L39" s="35">
        <f>'Core Indicators'!BK39</f>
        <v>24</v>
      </c>
      <c r="M39" s="35" t="str">
        <f>'Core Indicators'!BS39</f>
        <v>x</v>
      </c>
      <c r="N39" s="35" t="str">
        <f>'Core Indicators'!CA39</f>
        <v>x</v>
      </c>
      <c r="O39" s="35" t="e">
        <f>'Core Indicators'!CI39</f>
        <v>#N/A</v>
      </c>
      <c r="P39" s="35" t="str">
        <f>'Core Indicators'!CQ39</f>
        <v>x</v>
      </c>
      <c r="Q39" s="35">
        <f>'Core Indicators'!DG39</f>
        <v>86000000</v>
      </c>
      <c r="R39" s="35">
        <f>'Core Indicators'!DO39</f>
        <v>17614000</v>
      </c>
      <c r="S39" s="35">
        <f>'Core Indicators'!DW39</f>
        <v>87000</v>
      </c>
      <c r="T39" s="35">
        <f>'Core Indicators'!EE39</f>
        <v>0</v>
      </c>
      <c r="U39" s="35">
        <f>'Core Indicators'!EM39</f>
        <v>0</v>
      </c>
      <c r="V39" s="35">
        <f>'Core Indicators'!FC39</f>
        <v>3</v>
      </c>
      <c r="W39" s="35">
        <f>'Core Indicators'!FK39</f>
        <v>0</v>
      </c>
      <c r="X39" s="35">
        <f>'Core Indicators'!FS39</f>
        <v>0</v>
      </c>
      <c r="Y39" s="35">
        <f>'Core Indicators'!GA39</f>
        <v>2</v>
      </c>
      <c r="Z39" s="35">
        <f>'Core Indicators'!GI39</f>
        <v>2</v>
      </c>
      <c r="AA39" s="35">
        <f>'Core Indicators'!GQ39</f>
        <v>1</v>
      </c>
      <c r="AB39" s="35">
        <f>'Core Indicators'!GY39</f>
        <v>0</v>
      </c>
      <c r="AC39" s="35">
        <f>'Core Indicators'!HG39</f>
        <v>0</v>
      </c>
      <c r="AD39" s="35">
        <f>'Core Indicators'!HO39</f>
        <v>1</v>
      </c>
      <c r="AE39" s="35">
        <f>'Core Indicators'!HW39</f>
        <v>3</v>
      </c>
      <c r="AF39" s="35">
        <f>'Core Indicators'!IE39</f>
        <v>3</v>
      </c>
      <c r="AG39" s="35">
        <f>'Core Indicators'!IM39</f>
        <v>0</v>
      </c>
    </row>
    <row r="40" spans="1:33" ht="20.149999999999999" customHeight="1" x14ac:dyDescent="0.35">
      <c r="A40" s="201" t="str">
        <f>'Core Indicators'!A:A</f>
        <v>Northern Ethiopia Conflict</v>
      </c>
      <c r="B40" s="201" t="str">
        <f>'Core Indicators'!B:B</f>
        <v>Conflict</v>
      </c>
      <c r="C40" s="201" t="str">
        <f>'Core Indicators'!C40</f>
        <v>ETH004</v>
      </c>
      <c r="D40" s="201" t="str">
        <f>'Core Indicators'!D40</f>
        <v>Ethiopia</v>
      </c>
      <c r="E40" s="201" t="str">
        <f>'Core Indicators'!E40</f>
        <v>ETH</v>
      </c>
      <c r="F40" s="36">
        <f>'Core Indicators'!O40</f>
        <v>311484</v>
      </c>
      <c r="G40" s="36">
        <f>'Core Indicators'!W40</f>
        <v>30500000</v>
      </c>
      <c r="H40" s="36">
        <f>'Core Indicators'!AE40</f>
        <v>30500000</v>
      </c>
      <c r="I40" s="36">
        <f>'Core Indicators'!AM40</f>
        <v>2500000</v>
      </c>
      <c r="J40" s="36">
        <f>'Core Indicators'!AU40</f>
        <v>0</v>
      </c>
      <c r="K40" s="36">
        <f>'Core Indicators'!BC40</f>
        <v>0</v>
      </c>
      <c r="L40" s="36">
        <f>'Core Indicators'!BK40</f>
        <v>1026</v>
      </c>
      <c r="M40" s="36" t="e">
        <f>'Core Indicators'!BS40</f>
        <v>#N/A</v>
      </c>
      <c r="N40" s="36" t="e">
        <f>'Core Indicators'!CA40</f>
        <v>#N/A</v>
      </c>
      <c r="O40" s="36" t="e">
        <f>'Core Indicators'!CI40</f>
        <v>#N/A</v>
      </c>
      <c r="P40" s="36" t="e">
        <f>'Core Indicators'!CQ40</f>
        <v>#N/A</v>
      </c>
      <c r="Q40" s="36">
        <f>'Core Indicators'!DG40</f>
        <v>0</v>
      </c>
      <c r="R40" s="36">
        <f>'Core Indicators'!DO40</f>
        <v>21100000</v>
      </c>
      <c r="S40" s="36">
        <f>'Core Indicators'!DW40</f>
        <v>6499000</v>
      </c>
      <c r="T40" s="36">
        <f>'Core Indicators'!EE40</f>
        <v>2500000</v>
      </c>
      <c r="U40" s="36">
        <f>'Core Indicators'!EM40</f>
        <v>401000</v>
      </c>
      <c r="V40" s="36">
        <f>'Core Indicators'!FC40</f>
        <v>4</v>
      </c>
      <c r="W40" s="36">
        <f>'Core Indicators'!FK40</f>
        <v>0</v>
      </c>
      <c r="X40" s="36">
        <f>'Core Indicators'!FS40</f>
        <v>210000</v>
      </c>
      <c r="Y40" s="36">
        <f>'Core Indicators'!GA40</f>
        <v>2</v>
      </c>
      <c r="Z40" s="36">
        <f>'Core Indicators'!GI40</f>
        <v>3</v>
      </c>
      <c r="AA40" s="36">
        <f>'Core Indicators'!GQ40</f>
        <v>3</v>
      </c>
      <c r="AB40" s="36">
        <f>'Core Indicators'!GY40</f>
        <v>0</v>
      </c>
      <c r="AC40" s="36">
        <f>'Core Indicators'!HG40</f>
        <v>2</v>
      </c>
      <c r="AD40" s="36">
        <f>'Core Indicators'!HO40</f>
        <v>2</v>
      </c>
      <c r="AE40" s="36">
        <f>'Core Indicators'!HW40</f>
        <v>3</v>
      </c>
      <c r="AF40" s="36">
        <f>'Core Indicators'!IE40</f>
        <v>3</v>
      </c>
      <c r="AG40" s="36">
        <f>'Core Indicators'!IM40</f>
        <v>3</v>
      </c>
    </row>
    <row r="41" spans="1:33" ht="20.149999999999999" customHeight="1" x14ac:dyDescent="0.35">
      <c r="A41" s="202" t="str">
        <f>'Core Indicators'!A:A</f>
        <v>Drought in Ethiopia</v>
      </c>
      <c r="B41" s="202" t="str">
        <f>'Core Indicators'!B:B</f>
        <v>Drought</v>
      </c>
      <c r="C41" s="202" t="str">
        <f>'Core Indicators'!C41</f>
        <v>ETH005</v>
      </c>
      <c r="D41" s="202" t="str">
        <f>'Core Indicators'!D41</f>
        <v>Ethiopia</v>
      </c>
      <c r="E41" s="202" t="str">
        <f>'Core Indicators'!E41</f>
        <v>ETH</v>
      </c>
      <c r="F41" s="35">
        <f>'Core Indicators'!O41</f>
        <v>618190</v>
      </c>
      <c r="G41" s="35">
        <f>'Core Indicators'!W41</f>
        <v>62500000</v>
      </c>
      <c r="H41" s="35">
        <f>'Core Indicators'!AE41</f>
        <v>8100000</v>
      </c>
      <c r="I41" s="35">
        <f>'Core Indicators'!AM41</f>
        <v>413000</v>
      </c>
      <c r="J41" s="35" t="str">
        <f>'Core Indicators'!AU41</f>
        <v>x</v>
      </c>
      <c r="K41" s="35" t="str">
        <f>'Core Indicators'!BC41</f>
        <v>x</v>
      </c>
      <c r="L41" s="35">
        <f>'Core Indicators'!BK41</f>
        <v>0</v>
      </c>
      <c r="M41" s="35" t="str">
        <f>'Core Indicators'!BS41</f>
        <v>x</v>
      </c>
      <c r="N41" s="35" t="str">
        <f>'Core Indicators'!CA41</f>
        <v>x</v>
      </c>
      <c r="O41" s="35" t="e">
        <f>'Core Indicators'!CI41</f>
        <v>#N/A</v>
      </c>
      <c r="P41" s="35" t="str">
        <f>'Core Indicators'!CQ41</f>
        <v>x</v>
      </c>
      <c r="Q41" s="35">
        <f>'Core Indicators'!DG41</f>
        <v>54400000</v>
      </c>
      <c r="R41" s="35">
        <f>'Core Indicators'!DO41</f>
        <v>900000</v>
      </c>
      <c r="S41" s="35">
        <f>'Core Indicators'!DW41</f>
        <v>7200000</v>
      </c>
      <c r="T41" s="35">
        <f>'Core Indicators'!EE41</f>
        <v>0</v>
      </c>
      <c r="U41" s="35">
        <f>'Core Indicators'!EM41</f>
        <v>0</v>
      </c>
      <c r="V41" s="35">
        <f>'Core Indicators'!FC41</f>
        <v>3</v>
      </c>
      <c r="W41" s="35" t="str">
        <f>'Core Indicators'!FK41</f>
        <v>x</v>
      </c>
      <c r="X41" s="35" t="str">
        <f>'Core Indicators'!FS41</f>
        <v>x</v>
      </c>
      <c r="Y41" s="35">
        <f>'Core Indicators'!GA41</f>
        <v>2</v>
      </c>
      <c r="Z41" s="35">
        <f>'Core Indicators'!GI41</f>
        <v>1</v>
      </c>
      <c r="AA41" s="35">
        <f>'Core Indicators'!GQ41</f>
        <v>1</v>
      </c>
      <c r="AB41" s="35">
        <f>'Core Indicators'!GY41</f>
        <v>0</v>
      </c>
      <c r="AC41" s="35">
        <f>'Core Indicators'!HG41</f>
        <v>0</v>
      </c>
      <c r="AD41" s="35">
        <f>'Core Indicators'!HO41</f>
        <v>1</v>
      </c>
      <c r="AE41" s="35">
        <f>'Core Indicators'!HW41</f>
        <v>3</v>
      </c>
      <c r="AF41" s="35">
        <f>'Core Indicators'!IE41</f>
        <v>3</v>
      </c>
      <c r="AG41" s="35">
        <f>'Core Indicators'!IM41</f>
        <v>2</v>
      </c>
    </row>
    <row r="42" spans="1:33" ht="20.149999999999999" customHeight="1" x14ac:dyDescent="0.35">
      <c r="A42" s="201" t="str">
        <f>'Core Indicators'!A:A</f>
        <v>Mixed migration flows in Greece</v>
      </c>
      <c r="B42" s="201" t="str">
        <f>'Core Indicators'!B:B</f>
        <v>International displacement</v>
      </c>
      <c r="C42" s="201" t="str">
        <f>'Core Indicators'!C42</f>
        <v>GRC002</v>
      </c>
      <c r="D42" s="201" t="str">
        <f>'Core Indicators'!D42</f>
        <v>Greece</v>
      </c>
      <c r="E42" s="201" t="str">
        <f>'Core Indicators'!E42</f>
        <v>GRC</v>
      </c>
      <c r="F42" s="36">
        <f>'Core Indicators'!O42</f>
        <v>3364.07</v>
      </c>
      <c r="G42" s="36">
        <f>'Core Indicators'!W42</f>
        <v>411000</v>
      </c>
      <c r="H42" s="36">
        <f>'Core Indicators'!AE42</f>
        <v>166000</v>
      </c>
      <c r="I42" s="36">
        <f>'Core Indicators'!AM42</f>
        <v>166000</v>
      </c>
      <c r="J42" s="36">
        <f>'Core Indicators'!AU42</f>
        <v>0</v>
      </c>
      <c r="K42" s="36" t="str">
        <f>'Core Indicators'!BC42</f>
        <v>x</v>
      </c>
      <c r="L42" s="36">
        <f>'Core Indicators'!BK42</f>
        <v>88</v>
      </c>
      <c r="M42" s="36" t="str">
        <f>'Core Indicators'!BS42</f>
        <v>x</v>
      </c>
      <c r="N42" s="36" t="str">
        <f>'Core Indicators'!CA42</f>
        <v>x</v>
      </c>
      <c r="O42" s="36" t="e">
        <f>'Core Indicators'!CI42</f>
        <v>#N/A</v>
      </c>
      <c r="P42" s="36" t="str">
        <f>'Core Indicators'!CQ42</f>
        <v>x</v>
      </c>
      <c r="Q42" s="36">
        <f>'Core Indicators'!DG42</f>
        <v>245000</v>
      </c>
      <c r="R42" s="36">
        <f>'Core Indicators'!DO42</f>
        <v>147000</v>
      </c>
      <c r="S42" s="36">
        <f>'Core Indicators'!DW42</f>
        <v>19000</v>
      </c>
      <c r="T42" s="36">
        <f>'Core Indicators'!EE42</f>
        <v>0</v>
      </c>
      <c r="U42" s="36">
        <f>'Core Indicators'!EM42</f>
        <v>0</v>
      </c>
      <c r="V42" s="36">
        <f>'Core Indicators'!FC42</f>
        <v>2</v>
      </c>
      <c r="W42" s="36" t="str">
        <f>'Core Indicators'!FK42</f>
        <v>x</v>
      </c>
      <c r="X42" s="36" t="str">
        <f>'Core Indicators'!FS42</f>
        <v>x</v>
      </c>
      <c r="Y42" s="36">
        <f>'Core Indicators'!GA42</f>
        <v>0</v>
      </c>
      <c r="Z42" s="36">
        <f>'Core Indicators'!GI42</f>
        <v>0</v>
      </c>
      <c r="AA42" s="36">
        <f>'Core Indicators'!GQ42</f>
        <v>1</v>
      </c>
      <c r="AB42" s="36">
        <f>'Core Indicators'!GY42</f>
        <v>0</v>
      </c>
      <c r="AC42" s="36">
        <f>'Core Indicators'!HG42</f>
        <v>2</v>
      </c>
      <c r="AD42" s="36">
        <f>'Core Indicators'!HO42</f>
        <v>0</v>
      </c>
      <c r="AE42" s="36">
        <f>'Core Indicators'!HW42</f>
        <v>0</v>
      </c>
      <c r="AF42" s="36">
        <f>'Core Indicators'!IE42</f>
        <v>0</v>
      </c>
      <c r="AG42" s="36">
        <f>'Core Indicators'!IM42</f>
        <v>0</v>
      </c>
    </row>
    <row r="43" spans="1:33" ht="20.149999999999999" customHeight="1" x14ac:dyDescent="0.35">
      <c r="A43" s="202" t="str">
        <f>'Core Indicators'!A:A</f>
        <v>Complex crisis in Guatemala</v>
      </c>
      <c r="B43" s="202" t="str">
        <f>'Core Indicators'!B:B</f>
        <v>Complex crisis</v>
      </c>
      <c r="C43" s="202" t="str">
        <f>'Core Indicators'!C43</f>
        <v>GTM001</v>
      </c>
      <c r="D43" s="202" t="str">
        <f>'Core Indicators'!D43</f>
        <v>Guatemala</v>
      </c>
      <c r="E43" s="202" t="str">
        <f>'Core Indicators'!E43</f>
        <v>GTM</v>
      </c>
      <c r="F43" s="35">
        <f>'Core Indicators'!O43</f>
        <v>107160</v>
      </c>
      <c r="G43" s="35">
        <f>'Core Indicators'!W43</f>
        <v>17100000</v>
      </c>
      <c r="H43" s="35">
        <f>'Core Indicators'!AE43</f>
        <v>5700000</v>
      </c>
      <c r="I43" s="35">
        <f>'Core Indicators'!AM43</f>
        <v>242000</v>
      </c>
      <c r="J43" s="35" t="str">
        <f>'Core Indicators'!AU43</f>
        <v>x</v>
      </c>
      <c r="K43" s="35">
        <f>'Core Indicators'!BC43</f>
        <v>7505</v>
      </c>
      <c r="L43" s="35">
        <f>'Core Indicators'!BK43</f>
        <v>553</v>
      </c>
      <c r="M43" s="35">
        <f>'Core Indicators'!BS43</f>
        <v>56769</v>
      </c>
      <c r="N43" s="35">
        <f>'Core Indicators'!CA43</f>
        <v>33</v>
      </c>
      <c r="O43" s="35" t="e">
        <f>'Core Indicators'!CI43</f>
        <v>#N/A</v>
      </c>
      <c r="P43" s="35">
        <f>'Core Indicators'!CQ43</f>
        <v>367600000</v>
      </c>
      <c r="Q43" s="35">
        <f>'Core Indicators'!DG43</f>
        <v>11400000</v>
      </c>
      <c r="R43" s="35">
        <f>'Core Indicators'!DO43</f>
        <v>1900000</v>
      </c>
      <c r="S43" s="35">
        <f>'Core Indicators'!DW43</f>
        <v>3800000</v>
      </c>
      <c r="T43" s="35">
        <f>'Core Indicators'!EE43</f>
        <v>0</v>
      </c>
      <c r="U43" s="35">
        <f>'Core Indicators'!EM43</f>
        <v>0</v>
      </c>
      <c r="V43" s="35">
        <f>'Core Indicators'!FC43</f>
        <v>5</v>
      </c>
      <c r="W43" s="35" t="str">
        <f>'Core Indicators'!FK43</f>
        <v>x</v>
      </c>
      <c r="X43" s="35" t="str">
        <f>'Core Indicators'!FS43</f>
        <v>x</v>
      </c>
      <c r="Y43" s="35">
        <f>'Core Indicators'!GA43</f>
        <v>0</v>
      </c>
      <c r="Z43" s="35">
        <f>'Core Indicators'!GI43</f>
        <v>1</v>
      </c>
      <c r="AA43" s="35">
        <f>'Core Indicators'!GQ43</f>
        <v>0</v>
      </c>
      <c r="AB43" s="35">
        <f>'Core Indicators'!GY43</f>
        <v>0</v>
      </c>
      <c r="AC43" s="35">
        <f>'Core Indicators'!HG43</f>
        <v>0</v>
      </c>
      <c r="AD43" s="35">
        <f>'Core Indicators'!HO43</f>
        <v>1</v>
      </c>
      <c r="AE43" s="35">
        <f>'Core Indicators'!HW43</f>
        <v>1</v>
      </c>
      <c r="AF43" s="35">
        <f>'Core Indicators'!IE43</f>
        <v>0</v>
      </c>
      <c r="AG43" s="35">
        <f>'Core Indicators'!IM43</f>
        <v>2</v>
      </c>
    </row>
    <row r="44" spans="1:33" ht="20.149999999999999" customHeight="1" x14ac:dyDescent="0.35">
      <c r="A44" s="201" t="str">
        <f>'Core Indicators'!A:A</f>
        <v>Complex crisis in Honduras</v>
      </c>
      <c r="B44" s="201" t="str">
        <f>'Core Indicators'!B:B</f>
        <v>Complex crisis</v>
      </c>
      <c r="C44" s="201" t="str">
        <f>'Core Indicators'!C44</f>
        <v>HND001</v>
      </c>
      <c r="D44" s="201" t="str">
        <f>'Core Indicators'!D44</f>
        <v>Honduras</v>
      </c>
      <c r="E44" s="201" t="str">
        <f>'Core Indicators'!E44</f>
        <v>HND</v>
      </c>
      <c r="F44" s="36">
        <f>'Core Indicators'!O44</f>
        <v>111890</v>
      </c>
      <c r="G44" s="36">
        <f>'Core Indicators'!W44</f>
        <v>9400000</v>
      </c>
      <c r="H44" s="36">
        <f>'Core Indicators'!AE44</f>
        <v>4000000</v>
      </c>
      <c r="I44" s="36">
        <f>'Core Indicators'!AM44</f>
        <v>80000</v>
      </c>
      <c r="J44" s="36" t="str">
        <f>'Core Indicators'!AU44</f>
        <v>x</v>
      </c>
      <c r="K44" s="36">
        <f>'Core Indicators'!BC44</f>
        <v>3232</v>
      </c>
      <c r="L44" s="36">
        <f>'Core Indicators'!BK44</f>
        <v>550</v>
      </c>
      <c r="M44" s="36">
        <f>'Core Indicators'!BS44</f>
        <v>414</v>
      </c>
      <c r="N44" s="36">
        <f>'Core Indicators'!CA44</f>
        <v>414</v>
      </c>
      <c r="O44" s="36" t="e">
        <f>'Core Indicators'!CI44</f>
        <v>#N/A</v>
      </c>
      <c r="P44" s="36">
        <f>'Core Indicators'!CQ44</f>
        <v>2258000000</v>
      </c>
      <c r="Q44" s="36">
        <f>'Core Indicators'!DG44</f>
        <v>5400000</v>
      </c>
      <c r="R44" s="36">
        <f>'Core Indicators'!DO44</f>
        <v>1200000</v>
      </c>
      <c r="S44" s="36">
        <f>'Core Indicators'!DW44</f>
        <v>2800000</v>
      </c>
      <c r="T44" s="36">
        <f>'Core Indicators'!EE44</f>
        <v>0</v>
      </c>
      <c r="U44" s="36">
        <f>'Core Indicators'!EM44</f>
        <v>0</v>
      </c>
      <c r="V44" s="36">
        <f>'Core Indicators'!FC44</f>
        <v>3</v>
      </c>
      <c r="W44" s="36" t="str">
        <f>'Core Indicators'!FK44</f>
        <v>x</v>
      </c>
      <c r="X44" s="36" t="str">
        <f>'Core Indicators'!FS44</f>
        <v>x</v>
      </c>
      <c r="Y44" s="36">
        <f>'Core Indicators'!GA44</f>
        <v>0</v>
      </c>
      <c r="Z44" s="36">
        <f>'Core Indicators'!GI44</f>
        <v>1</v>
      </c>
      <c r="AA44" s="36">
        <f>'Core Indicators'!GQ44</f>
        <v>0</v>
      </c>
      <c r="AB44" s="36">
        <f>'Core Indicators'!GY44</f>
        <v>0</v>
      </c>
      <c r="AC44" s="36">
        <f>'Core Indicators'!HG44</f>
        <v>0</v>
      </c>
      <c r="AD44" s="36">
        <f>'Core Indicators'!HO44</f>
        <v>2</v>
      </c>
      <c r="AE44" s="36">
        <f>'Core Indicators'!HW44</f>
        <v>2</v>
      </c>
      <c r="AF44" s="36">
        <f>'Core Indicators'!IE44</f>
        <v>0</v>
      </c>
      <c r="AG44" s="36">
        <f>'Core Indicators'!IM44</f>
        <v>3</v>
      </c>
    </row>
    <row r="45" spans="1:33" ht="20.149999999999999" customHeight="1" x14ac:dyDescent="0.35">
      <c r="A45" s="202" t="str">
        <f>'Core Indicators'!A:A</f>
        <v>Complex crisis in Haiti</v>
      </c>
      <c r="B45" s="202" t="str">
        <f>'Core Indicators'!B:B</f>
        <v>Complex crisis</v>
      </c>
      <c r="C45" s="202" t="str">
        <f>'Core Indicators'!C45</f>
        <v>HTI001</v>
      </c>
      <c r="D45" s="202" t="str">
        <f>'Core Indicators'!D45</f>
        <v>Haiti</v>
      </c>
      <c r="E45" s="202" t="str">
        <f>'Core Indicators'!E45</f>
        <v>HTI</v>
      </c>
      <c r="F45" s="35">
        <f>'Core Indicators'!O45</f>
        <v>27560</v>
      </c>
      <c r="G45" s="35">
        <f>'Core Indicators'!W45</f>
        <v>11400000</v>
      </c>
      <c r="H45" s="35">
        <f>'Core Indicators'!AE45</f>
        <v>8200000</v>
      </c>
      <c r="I45" s="35">
        <f>'Core Indicators'!AM45</f>
        <v>85000</v>
      </c>
      <c r="J45" s="35">
        <f>'Core Indicators'!AU45</f>
        <v>12763</v>
      </c>
      <c r="K45" s="35" t="str">
        <f>'Core Indicators'!BC45</f>
        <v>x</v>
      </c>
      <c r="L45" s="35">
        <f>'Core Indicators'!BK45</f>
        <v>2248</v>
      </c>
      <c r="M45" s="35">
        <f>'Core Indicators'!BS45</f>
        <v>77006</v>
      </c>
      <c r="N45" s="35">
        <f>'Core Indicators'!CA45</f>
        <v>52953</v>
      </c>
      <c r="O45" s="35" t="e">
        <f>'Core Indicators'!CI45</f>
        <v>#N/A</v>
      </c>
      <c r="P45" s="35">
        <f>'Core Indicators'!CQ45</f>
        <v>1500000000</v>
      </c>
      <c r="Q45" s="35">
        <f>'Core Indicators'!DG45</f>
        <v>3200000</v>
      </c>
      <c r="R45" s="35">
        <f>'Core Indicators'!DO45</f>
        <v>3800000</v>
      </c>
      <c r="S45" s="35">
        <f>'Core Indicators'!DW45</f>
        <v>1900000</v>
      </c>
      <c r="T45" s="35">
        <f>'Core Indicators'!EE45</f>
        <v>1500000</v>
      </c>
      <c r="U45" s="35">
        <f>'Core Indicators'!EM45</f>
        <v>1000000</v>
      </c>
      <c r="V45" s="35">
        <f>'Core Indicators'!FC45</f>
        <v>5</v>
      </c>
      <c r="W45" s="35" t="str">
        <f>'Core Indicators'!FK45</f>
        <v>x</v>
      </c>
      <c r="X45" s="35" t="str">
        <f>'Core Indicators'!FS45</f>
        <v>x</v>
      </c>
      <c r="Y45" s="35">
        <f>'Core Indicators'!GA45</f>
        <v>0</v>
      </c>
      <c r="Z45" s="35">
        <f>'Core Indicators'!GI45</f>
        <v>2</v>
      </c>
      <c r="AA45" s="35">
        <f>'Core Indicators'!GQ45</f>
        <v>2</v>
      </c>
      <c r="AB45" s="35">
        <f>'Core Indicators'!GY45</f>
        <v>3</v>
      </c>
      <c r="AC45" s="35">
        <f>'Core Indicators'!HG45</f>
        <v>0</v>
      </c>
      <c r="AD45" s="35">
        <f>'Core Indicators'!HO45</f>
        <v>2</v>
      </c>
      <c r="AE45" s="35">
        <f>'Core Indicators'!HW45</f>
        <v>3</v>
      </c>
      <c r="AF45" s="35">
        <f>'Core Indicators'!IE45</f>
        <v>0</v>
      </c>
      <c r="AG45" s="35">
        <f>'Core Indicators'!IM45</f>
        <v>3</v>
      </c>
    </row>
    <row r="46" spans="1:33" ht="20.149999999999999" customHeight="1" x14ac:dyDescent="0.35">
      <c r="A46" s="201" t="str">
        <f>'Core Indicators'!A:A</f>
        <v xml:space="preserve">Nippes Earthquake </v>
      </c>
      <c r="B46" s="201" t="str">
        <f>'Core Indicators'!B:B</f>
        <v>Earthquake</v>
      </c>
      <c r="C46" s="201" t="str">
        <f>'Core Indicators'!C46</f>
        <v>HTI002</v>
      </c>
      <c r="D46" s="201" t="str">
        <f>'Core Indicators'!D46</f>
        <v>Haiti</v>
      </c>
      <c r="E46" s="201" t="str">
        <f>'Core Indicators'!E46</f>
        <v>HTI</v>
      </c>
      <c r="F46" s="36">
        <f>'Core Indicators'!O46</f>
        <v>12851</v>
      </c>
      <c r="G46" s="36">
        <f>'Core Indicators'!W46</f>
        <v>6429000</v>
      </c>
      <c r="H46" s="36">
        <f>'Core Indicators'!AE46</f>
        <v>800000</v>
      </c>
      <c r="I46" s="36">
        <f>'Core Indicators'!AM46</f>
        <v>160000</v>
      </c>
      <c r="J46" s="36" t="str">
        <f>'Core Indicators'!AU46</f>
        <v>x</v>
      </c>
      <c r="K46" s="36" t="str">
        <f>'Core Indicators'!BC46</f>
        <v>x</v>
      </c>
      <c r="L46" s="36">
        <f>'Core Indicators'!BK46</f>
        <v>2207</v>
      </c>
      <c r="M46" s="36">
        <f>'Core Indicators'!BS46</f>
        <v>77006</v>
      </c>
      <c r="N46" s="36">
        <f>'Core Indicators'!CA46</f>
        <v>52953</v>
      </c>
      <c r="O46" s="36" t="e">
        <f>'Core Indicators'!CI46</f>
        <v>#N/A</v>
      </c>
      <c r="P46" s="36">
        <f>'Core Indicators'!CQ46</f>
        <v>1500000</v>
      </c>
      <c r="Q46" s="36">
        <f>'Core Indicators'!DG46</f>
        <v>5629000</v>
      </c>
      <c r="R46" s="36">
        <f>'Core Indicators'!DO46</f>
        <v>150000</v>
      </c>
      <c r="S46" s="36">
        <f>'Core Indicators'!DW46</f>
        <v>650000</v>
      </c>
      <c r="T46" s="36">
        <f>'Core Indicators'!EE46</f>
        <v>0</v>
      </c>
      <c r="U46" s="36">
        <f>'Core Indicators'!EM46</f>
        <v>0</v>
      </c>
      <c r="V46" s="36">
        <f>'Core Indicators'!FC46</f>
        <v>3</v>
      </c>
      <c r="W46" s="36" t="str">
        <f>'Core Indicators'!FK46</f>
        <v>x</v>
      </c>
      <c r="X46" s="36" t="str">
        <f>'Core Indicators'!FS46</f>
        <v>x</v>
      </c>
      <c r="Y46" s="36">
        <f>'Core Indicators'!GA46</f>
        <v>0</v>
      </c>
      <c r="Z46" s="36">
        <f>'Core Indicators'!GI46</f>
        <v>2</v>
      </c>
      <c r="AA46" s="36">
        <f>'Core Indicators'!GQ46</f>
        <v>2</v>
      </c>
      <c r="AB46" s="36">
        <f>'Core Indicators'!GY46</f>
        <v>3</v>
      </c>
      <c r="AC46" s="36">
        <f>'Core Indicators'!HG46</f>
        <v>0</v>
      </c>
      <c r="AD46" s="36">
        <f>'Core Indicators'!HO46</f>
        <v>2</v>
      </c>
      <c r="AE46" s="36">
        <f>'Core Indicators'!HW46</f>
        <v>3</v>
      </c>
      <c r="AF46" s="36">
        <f>'Core Indicators'!IE46</f>
        <v>0</v>
      </c>
      <c r="AG46" s="36">
        <f>'Core Indicators'!IM46</f>
        <v>3</v>
      </c>
    </row>
    <row r="47" spans="1:33" ht="20.149999999999999" customHeight="1" x14ac:dyDescent="0.35">
      <c r="A47" s="202" t="str">
        <f>'Core Indicators'!A:A</f>
        <v>Displacement from Ukraine conflict in Hungary</v>
      </c>
      <c r="B47" s="202" t="str">
        <f>'Core Indicators'!B:B</f>
        <v>International displacement</v>
      </c>
      <c r="C47" s="202" t="str">
        <f>'Core Indicators'!C47</f>
        <v>HUN002</v>
      </c>
      <c r="D47" s="202" t="str">
        <f>'Core Indicators'!D47</f>
        <v>Hungary</v>
      </c>
      <c r="E47" s="202" t="str">
        <f>'Core Indicators'!E47</f>
        <v>HUN</v>
      </c>
      <c r="F47" s="35">
        <f>'Core Indicators'!O47</f>
        <v>275</v>
      </c>
      <c r="G47" s="35">
        <f>'Core Indicators'!W47</f>
        <v>520000</v>
      </c>
      <c r="H47" s="35">
        <f>'Core Indicators'!AE47</f>
        <v>404000</v>
      </c>
      <c r="I47" s="35">
        <f>'Core Indicators'!AM47</f>
        <v>404000</v>
      </c>
      <c r="J47" s="35" t="e">
        <f>'Core Indicators'!AU47</f>
        <v>#N/A</v>
      </c>
      <c r="K47" s="35" t="e">
        <f>'Core Indicators'!BC47</f>
        <v>#N/A</v>
      </c>
      <c r="L47" s="35">
        <f>'Core Indicators'!BK47</f>
        <v>0</v>
      </c>
      <c r="M47" s="35" t="e">
        <f>'Core Indicators'!BS47</f>
        <v>#N/A</v>
      </c>
      <c r="N47" s="35" t="e">
        <f>'Core Indicators'!CA47</f>
        <v>#N/A</v>
      </c>
      <c r="O47" s="35" t="e">
        <f>'Core Indicators'!CI47</f>
        <v>#N/A</v>
      </c>
      <c r="P47" s="35" t="e">
        <f>'Core Indicators'!CQ47</f>
        <v>#N/A</v>
      </c>
      <c r="Q47" s="35">
        <f>'Core Indicators'!DG47</f>
        <v>116000</v>
      </c>
      <c r="R47" s="35">
        <f>'Core Indicators'!DO47</f>
        <v>404000</v>
      </c>
      <c r="S47" s="35">
        <f>'Core Indicators'!DW47</f>
        <v>0</v>
      </c>
      <c r="T47" s="35">
        <f>'Core Indicators'!EE47</f>
        <v>0</v>
      </c>
      <c r="U47" s="35">
        <f>'Core Indicators'!EM47</f>
        <v>0</v>
      </c>
      <c r="V47" s="35">
        <f>'Core Indicators'!FC47</f>
        <v>2</v>
      </c>
      <c r="W47" s="35" t="e">
        <f>'Core Indicators'!FK47</f>
        <v>#N/A</v>
      </c>
      <c r="X47" s="35" t="e">
        <f>'Core Indicators'!FS47</f>
        <v>#N/A</v>
      </c>
      <c r="Y47" s="35">
        <f>'Core Indicators'!GA47</f>
        <v>0</v>
      </c>
      <c r="Z47" s="35">
        <f>'Core Indicators'!GI47</f>
        <v>0</v>
      </c>
      <c r="AA47" s="35">
        <f>'Core Indicators'!GQ47</f>
        <v>1</v>
      </c>
      <c r="AB47" s="35">
        <f>'Core Indicators'!GY47</f>
        <v>0</v>
      </c>
      <c r="AC47" s="35">
        <f>'Core Indicators'!HG47</f>
        <v>2</v>
      </c>
      <c r="AD47" s="35">
        <f>'Core Indicators'!HO47</f>
        <v>0</v>
      </c>
      <c r="AE47" s="35">
        <f>'Core Indicators'!HW47</f>
        <v>0</v>
      </c>
      <c r="AF47" s="35">
        <f>'Core Indicators'!IE47</f>
        <v>0</v>
      </c>
      <c r="AG47" s="35">
        <f>'Core Indicators'!IM47</f>
        <v>0</v>
      </c>
    </row>
    <row r="48" spans="1:33" ht="20.149999999999999" customHeight="1" x14ac:dyDescent="0.35">
      <c r="A48" s="201" t="str">
        <f>'Core Indicators'!A:A</f>
        <v>Papua Conflict</v>
      </c>
      <c r="B48" s="201" t="str">
        <f>'Core Indicators'!B:B</f>
        <v>Conflict</v>
      </c>
      <c r="C48" s="201" t="str">
        <f>'Core Indicators'!C48</f>
        <v>IDN002</v>
      </c>
      <c r="D48" s="201" t="str">
        <f>'Core Indicators'!D48</f>
        <v>Indonesia</v>
      </c>
      <c r="E48" s="201" t="str">
        <f>'Core Indicators'!E48</f>
        <v>IDN</v>
      </c>
      <c r="F48" s="36">
        <f>'Core Indicators'!O48</f>
        <v>421991</v>
      </c>
      <c r="G48" s="36">
        <f>'Core Indicators'!W48</f>
        <v>5438000</v>
      </c>
      <c r="H48" s="36">
        <f>'Core Indicators'!AE48</f>
        <v>5438000</v>
      </c>
      <c r="I48" s="36">
        <f>'Core Indicators'!AM48</f>
        <v>100000</v>
      </c>
      <c r="J48" s="36" t="str">
        <f>'Core Indicators'!AU48</f>
        <v>x</v>
      </c>
      <c r="K48" s="36" t="str">
        <f>'Core Indicators'!BC48</f>
        <v>x</v>
      </c>
      <c r="L48" s="36">
        <f>'Core Indicators'!BK48</f>
        <v>34</v>
      </c>
      <c r="M48" s="36" t="str">
        <f>'Core Indicators'!BS48</f>
        <v>x</v>
      </c>
      <c r="N48" s="36" t="str">
        <f>'Core Indicators'!CA48</f>
        <v>x</v>
      </c>
      <c r="O48" s="36" t="e">
        <f>'Core Indicators'!CI48</f>
        <v>#N/A</v>
      </c>
      <c r="P48" s="36" t="str">
        <f>'Core Indicators'!CQ48</f>
        <v>x</v>
      </c>
      <c r="Q48" s="36">
        <f>'Core Indicators'!DG48</f>
        <v>0</v>
      </c>
      <c r="R48" s="36">
        <f>'Core Indicators'!DO48</f>
        <v>5338000</v>
      </c>
      <c r="S48" s="36">
        <f>'Core Indicators'!DW48</f>
        <v>100000</v>
      </c>
      <c r="T48" s="36">
        <f>'Core Indicators'!EE48</f>
        <v>0</v>
      </c>
      <c r="U48" s="36">
        <f>'Core Indicators'!EM48</f>
        <v>0</v>
      </c>
      <c r="V48" s="36">
        <f>'Core Indicators'!FC48</f>
        <v>4</v>
      </c>
      <c r="W48" s="36" t="str">
        <f>'Core Indicators'!FK48</f>
        <v>x</v>
      </c>
      <c r="X48" s="36" t="str">
        <f>'Core Indicators'!FS48</f>
        <v>x</v>
      </c>
      <c r="Y48" s="36">
        <f>'Core Indicators'!GA48</f>
        <v>1</v>
      </c>
      <c r="Z48" s="36">
        <f>'Core Indicators'!GI48</f>
        <v>3</v>
      </c>
      <c r="AA48" s="36">
        <f>'Core Indicators'!GQ48</f>
        <v>2</v>
      </c>
      <c r="AB48" s="36">
        <f>'Core Indicators'!GY48</f>
        <v>0</v>
      </c>
      <c r="AC48" s="36">
        <f>'Core Indicators'!HG48</f>
        <v>2</v>
      </c>
      <c r="AD48" s="36">
        <f>'Core Indicators'!HO48</f>
        <v>3</v>
      </c>
      <c r="AE48" s="36">
        <f>'Core Indicators'!HW48</f>
        <v>1</v>
      </c>
      <c r="AF48" s="36">
        <f>'Core Indicators'!IE48</f>
        <v>1</v>
      </c>
      <c r="AG48" s="36">
        <f>'Core Indicators'!IM48</f>
        <v>2</v>
      </c>
    </row>
    <row r="49" spans="1:33" ht="20.149999999999999" customHeight="1" x14ac:dyDescent="0.35">
      <c r="A49" s="202" t="str">
        <f>'Core Indicators'!A:A</f>
        <v>Conflict in Jammu and Kashmir</v>
      </c>
      <c r="B49" s="202" t="str">
        <f>'Core Indicators'!B:B</f>
        <v>Conflict</v>
      </c>
      <c r="C49" s="202" t="str">
        <f>'Core Indicators'!C49</f>
        <v>IND002</v>
      </c>
      <c r="D49" s="202" t="str">
        <f>'Core Indicators'!D49</f>
        <v>India</v>
      </c>
      <c r="E49" s="202" t="str">
        <f>'Core Indicators'!E49</f>
        <v>IND</v>
      </c>
      <c r="F49" s="35">
        <f>'Core Indicators'!O49</f>
        <v>222236</v>
      </c>
      <c r="G49" s="35">
        <f>'Core Indicators'!W49</f>
        <v>12541000</v>
      </c>
      <c r="H49" s="35" t="str">
        <f>'Core Indicators'!AE49</f>
        <v>x</v>
      </c>
      <c r="I49" s="35" t="str">
        <f>'Core Indicators'!AM49</f>
        <v>x</v>
      </c>
      <c r="J49" s="35" t="str">
        <f>'Core Indicators'!AU49</f>
        <v>x</v>
      </c>
      <c r="K49" s="35" t="str">
        <f>'Core Indicators'!BC49</f>
        <v>x</v>
      </c>
      <c r="L49" s="35">
        <f>'Core Indicators'!BK49</f>
        <v>189</v>
      </c>
      <c r="M49" s="35" t="str">
        <f>'Core Indicators'!BS49</f>
        <v>x</v>
      </c>
      <c r="N49" s="35" t="str">
        <f>'Core Indicators'!CA49</f>
        <v>x</v>
      </c>
      <c r="O49" s="35" t="e">
        <f>'Core Indicators'!CI49</f>
        <v>#N/A</v>
      </c>
      <c r="P49" s="35" t="str">
        <f>'Core Indicators'!CQ49</f>
        <v>x</v>
      </c>
      <c r="Q49" s="35">
        <f>'Core Indicators'!DG49</f>
        <v>12541000</v>
      </c>
      <c r="R49" s="35" t="str">
        <f>'Core Indicators'!DO49</f>
        <v>x</v>
      </c>
      <c r="S49" s="35" t="str">
        <f>'Core Indicators'!DW49</f>
        <v>x</v>
      </c>
      <c r="T49" s="35" t="str">
        <f>'Core Indicators'!EE49</f>
        <v>x</v>
      </c>
      <c r="U49" s="35" t="str">
        <f>'Core Indicators'!EM49</f>
        <v>x</v>
      </c>
      <c r="V49" s="35" t="str">
        <f>'Core Indicators'!FC49</f>
        <v>x</v>
      </c>
      <c r="W49" s="35" t="str">
        <f>'Core Indicators'!FK49</f>
        <v>x</v>
      </c>
      <c r="X49" s="35" t="str">
        <f>'Core Indicators'!FS49</f>
        <v>x</v>
      </c>
      <c r="Y49" s="35">
        <f>'Core Indicators'!GA49</f>
        <v>1</v>
      </c>
      <c r="Z49" s="35">
        <f>'Core Indicators'!GI49</f>
        <v>1</v>
      </c>
      <c r="AA49" s="35">
        <f>'Core Indicators'!GQ49</f>
        <v>1</v>
      </c>
      <c r="AB49" s="35">
        <f>'Core Indicators'!GY49</f>
        <v>0</v>
      </c>
      <c r="AC49" s="35">
        <f>'Core Indicators'!HG49</f>
        <v>0</v>
      </c>
      <c r="AD49" s="35">
        <f>'Core Indicators'!HO49</f>
        <v>2</v>
      </c>
      <c r="AE49" s="35">
        <f>'Core Indicators'!HW49</f>
        <v>0</v>
      </c>
      <c r="AF49" s="35">
        <f>'Core Indicators'!IE49</f>
        <v>1</v>
      </c>
      <c r="AG49" s="35">
        <f>'Core Indicators'!IM49</f>
        <v>1</v>
      </c>
    </row>
    <row r="50" spans="1:33" ht="20.149999999999999" customHeight="1" x14ac:dyDescent="0.35">
      <c r="A50" s="201" t="str">
        <f>'Core Indicators'!A:A</f>
        <v>Afghan Refugees in Iran</v>
      </c>
      <c r="B50" s="201" t="str">
        <f>'Core Indicators'!B:B</f>
        <v>International displacement</v>
      </c>
      <c r="C50" s="201" t="str">
        <f>'Core Indicators'!C50</f>
        <v>IRN004</v>
      </c>
      <c r="D50" s="201" t="str">
        <f>'Core Indicators'!D50</f>
        <v>Iran</v>
      </c>
      <c r="E50" s="201" t="str">
        <f>'Core Indicators'!E50</f>
        <v>IRN</v>
      </c>
      <c r="F50" s="36">
        <f>'Core Indicators'!O50</f>
        <v>239561</v>
      </c>
      <c r="G50" s="36">
        <f>'Core Indicators'!W50</f>
        <v>24823000</v>
      </c>
      <c r="H50" s="36">
        <f>'Core Indicators'!AE50</f>
        <v>2880000</v>
      </c>
      <c r="I50" s="36">
        <f>'Core Indicators'!AM50</f>
        <v>2880000</v>
      </c>
      <c r="J50" s="36" t="str">
        <f>'Core Indicators'!AU50</f>
        <v>x</v>
      </c>
      <c r="K50" s="36" t="str">
        <f>'Core Indicators'!BC50</f>
        <v>x</v>
      </c>
      <c r="L50" s="36" t="str">
        <f>'Core Indicators'!BK50</f>
        <v>x</v>
      </c>
      <c r="M50" s="36" t="str">
        <f>'Core Indicators'!BS50</f>
        <v>x</v>
      </c>
      <c r="N50" s="36" t="str">
        <f>'Core Indicators'!CA50</f>
        <v>x</v>
      </c>
      <c r="O50" s="36" t="e">
        <f>'Core Indicators'!CI50</f>
        <v>#N/A</v>
      </c>
      <c r="P50" s="36" t="str">
        <f>'Core Indicators'!CQ50</f>
        <v>x</v>
      </c>
      <c r="Q50" s="36">
        <f>'Core Indicators'!DG50</f>
        <v>21943000</v>
      </c>
      <c r="R50" s="36">
        <f>'Core Indicators'!DO50</f>
        <v>0</v>
      </c>
      <c r="S50" s="36">
        <f>'Core Indicators'!DW50</f>
        <v>780000</v>
      </c>
      <c r="T50" s="36">
        <f>'Core Indicators'!EE50</f>
        <v>2100000</v>
      </c>
      <c r="U50" s="36">
        <f>'Core Indicators'!EM50</f>
        <v>0</v>
      </c>
      <c r="V50" s="36">
        <f>'Core Indicators'!FC50</f>
        <v>2</v>
      </c>
      <c r="W50" s="36" t="str">
        <f>'Core Indicators'!FK50</f>
        <v>x</v>
      </c>
      <c r="X50" s="36" t="str">
        <f>'Core Indicators'!FS50</f>
        <v>x</v>
      </c>
      <c r="Y50" s="36">
        <f>'Core Indicators'!GA50</f>
        <v>1</v>
      </c>
      <c r="Z50" s="36">
        <f>'Core Indicators'!GI50</f>
        <v>1</v>
      </c>
      <c r="AA50" s="36">
        <f>'Core Indicators'!GQ50</f>
        <v>1</v>
      </c>
      <c r="AB50" s="36">
        <f>'Core Indicators'!GY50</f>
        <v>0</v>
      </c>
      <c r="AC50" s="36">
        <f>'Core Indicators'!HG50</f>
        <v>2</v>
      </c>
      <c r="AD50" s="36">
        <f>'Core Indicators'!HO50</f>
        <v>2</v>
      </c>
      <c r="AE50" s="36">
        <f>'Core Indicators'!HW50</f>
        <v>0</v>
      </c>
      <c r="AF50" s="36">
        <f>'Core Indicators'!IE50</f>
        <v>3</v>
      </c>
      <c r="AG50" s="36">
        <f>'Core Indicators'!IM50</f>
        <v>1</v>
      </c>
    </row>
    <row r="51" spans="1:33" ht="20.149999999999999" customHeight="1" x14ac:dyDescent="0.35">
      <c r="A51" s="202" t="str">
        <f>'Core Indicators'!A:A</f>
        <v>Multiple crises in Iraq</v>
      </c>
      <c r="B51" s="202" t="str">
        <f>'Core Indicators'!B:B</f>
        <v>Multiple crises country</v>
      </c>
      <c r="C51" s="202" t="str">
        <f>'Core Indicators'!C51</f>
        <v>IRQ001</v>
      </c>
      <c r="D51" s="202" t="str">
        <f>'Core Indicators'!D51</f>
        <v>Iraq</v>
      </c>
      <c r="E51" s="202" t="str">
        <f>'Core Indicators'!E51</f>
        <v>IRQ</v>
      </c>
      <c r="F51" s="35">
        <f>'Core Indicators'!O51</f>
        <v>383312</v>
      </c>
      <c r="G51" s="35">
        <f>'Core Indicators'!W51</f>
        <v>40576000</v>
      </c>
      <c r="H51" s="35">
        <f>'Core Indicators'!AE51</f>
        <v>5590000</v>
      </c>
      <c r="I51" s="35">
        <f>'Core Indicators'!AM51</f>
        <v>8505000</v>
      </c>
      <c r="J51" s="35" t="str">
        <f>'Core Indicators'!AU51</f>
        <v>x</v>
      </c>
      <c r="K51" s="35" t="str">
        <f>'Core Indicators'!BC51</f>
        <v>x</v>
      </c>
      <c r="L51" s="35">
        <f>'Core Indicators'!BK51</f>
        <v>1704</v>
      </c>
      <c r="M51" s="35" t="str">
        <f>'Core Indicators'!BS51</f>
        <v>x</v>
      </c>
      <c r="N51" s="35" t="str">
        <f>'Core Indicators'!CA51</f>
        <v>x</v>
      </c>
      <c r="O51" s="35" t="e">
        <f>'Core Indicators'!CI51</f>
        <v>#N/A</v>
      </c>
      <c r="P51" s="35">
        <f>'Core Indicators'!CQ51</f>
        <v>133900</v>
      </c>
      <c r="Q51" s="35">
        <f>'Core Indicators'!DG51</f>
        <v>34986000</v>
      </c>
      <c r="R51" s="35">
        <f>'Core Indicators'!DO51</f>
        <v>2829000</v>
      </c>
      <c r="S51" s="35">
        <f>'Core Indicators'!DW51</f>
        <v>2233000</v>
      </c>
      <c r="T51" s="35">
        <f>'Core Indicators'!EE51</f>
        <v>381000</v>
      </c>
      <c r="U51" s="35">
        <f>'Core Indicators'!EM51</f>
        <v>146000</v>
      </c>
      <c r="V51" s="35">
        <f>'Core Indicators'!FC51</f>
        <v>5</v>
      </c>
      <c r="W51" s="35">
        <f>'Core Indicators'!FK51</f>
        <v>1500000</v>
      </c>
      <c r="X51" s="35">
        <f>'Core Indicators'!FS51</f>
        <v>300000</v>
      </c>
      <c r="Y51" s="35">
        <f>'Core Indicators'!GA51</f>
        <v>1</v>
      </c>
      <c r="Z51" s="35">
        <f>'Core Indicators'!GI51</f>
        <v>2</v>
      </c>
      <c r="AA51" s="35">
        <f>'Core Indicators'!GQ51</f>
        <v>2</v>
      </c>
      <c r="AB51" s="35">
        <f>'Core Indicators'!GY51</f>
        <v>0</v>
      </c>
      <c r="AC51" s="35">
        <f>'Core Indicators'!HG51</f>
        <v>3</v>
      </c>
      <c r="AD51" s="35">
        <f>'Core Indicators'!HO51</f>
        <v>3</v>
      </c>
      <c r="AE51" s="35">
        <f>'Core Indicators'!HW51</f>
        <v>2</v>
      </c>
      <c r="AF51" s="35">
        <f>'Core Indicators'!IE51</f>
        <v>3</v>
      </c>
      <c r="AG51" s="35">
        <f>'Core Indicators'!IM51</f>
        <v>1</v>
      </c>
    </row>
    <row r="52" spans="1:33" ht="20.149999999999999" customHeight="1" x14ac:dyDescent="0.35">
      <c r="A52" s="201" t="str">
        <f>'Core Indicators'!A:A</f>
        <v>Conflict  in Iraq</v>
      </c>
      <c r="B52" s="201" t="str">
        <f>'Core Indicators'!B:B</f>
        <v>Conflict</v>
      </c>
      <c r="C52" s="201" t="str">
        <f>'Core Indicators'!C52</f>
        <v>IRQ002</v>
      </c>
      <c r="D52" s="201" t="str">
        <f>'Core Indicators'!D52</f>
        <v>Iraq</v>
      </c>
      <c r="E52" s="201" t="str">
        <f>'Core Indicators'!E52</f>
        <v>IRQ</v>
      </c>
      <c r="F52" s="36">
        <f>'Core Indicators'!O52</f>
        <v>383312</v>
      </c>
      <c r="G52" s="36">
        <f>'Core Indicators'!W52</f>
        <v>40576000</v>
      </c>
      <c r="H52" s="36">
        <f>'Core Indicators'!AE52</f>
        <v>5300000</v>
      </c>
      <c r="I52" s="36">
        <f>'Core Indicators'!AM52</f>
        <v>8239000</v>
      </c>
      <c r="J52" s="36" t="str">
        <f>'Core Indicators'!AU52</f>
        <v>x</v>
      </c>
      <c r="K52" s="36" t="str">
        <f>'Core Indicators'!BC52</f>
        <v>x</v>
      </c>
      <c r="L52" s="36">
        <f>'Core Indicators'!BK52</f>
        <v>1704</v>
      </c>
      <c r="M52" s="36" t="str">
        <f>'Core Indicators'!BS52</f>
        <v>x</v>
      </c>
      <c r="N52" s="36" t="str">
        <f>'Core Indicators'!CA52</f>
        <v>x</v>
      </c>
      <c r="O52" s="36" t="e">
        <f>'Core Indicators'!CI52</f>
        <v>#N/A</v>
      </c>
      <c r="P52" s="36">
        <f>'Core Indicators'!CQ52</f>
        <v>133900</v>
      </c>
      <c r="Q52" s="36">
        <f>'Core Indicators'!DG52</f>
        <v>35276000</v>
      </c>
      <c r="R52" s="36">
        <f>'Core Indicators'!DO52</f>
        <v>2800000</v>
      </c>
      <c r="S52" s="36">
        <f>'Core Indicators'!DW52</f>
        <v>2150000</v>
      </c>
      <c r="T52" s="36">
        <f>'Core Indicators'!EE52</f>
        <v>225000</v>
      </c>
      <c r="U52" s="36">
        <f>'Core Indicators'!EM52</f>
        <v>125000</v>
      </c>
      <c r="V52" s="36">
        <f>'Core Indicators'!FC52</f>
        <v>5</v>
      </c>
      <c r="W52" s="36">
        <f>'Core Indicators'!FK52</f>
        <v>1500000</v>
      </c>
      <c r="X52" s="36">
        <f>'Core Indicators'!FS52</f>
        <v>300000</v>
      </c>
      <c r="Y52" s="36">
        <f>'Core Indicators'!GA52</f>
        <v>1</v>
      </c>
      <c r="Z52" s="36">
        <f>'Core Indicators'!GI52</f>
        <v>2</v>
      </c>
      <c r="AA52" s="36">
        <f>'Core Indicators'!GQ52</f>
        <v>2</v>
      </c>
      <c r="AB52" s="36">
        <f>'Core Indicators'!GY52</f>
        <v>0</v>
      </c>
      <c r="AC52" s="36">
        <f>'Core Indicators'!HG52</f>
        <v>3</v>
      </c>
      <c r="AD52" s="36">
        <f>'Core Indicators'!HO52</f>
        <v>3</v>
      </c>
      <c r="AE52" s="36">
        <f>'Core Indicators'!HW52</f>
        <v>2</v>
      </c>
      <c r="AF52" s="36">
        <f>'Core Indicators'!IE52</f>
        <v>3</v>
      </c>
      <c r="AG52" s="36">
        <f>'Core Indicators'!IM52</f>
        <v>1</v>
      </c>
    </row>
    <row r="53" spans="1:33" ht="20.149999999999999" customHeight="1" x14ac:dyDescent="0.35">
      <c r="A53" s="202" t="str">
        <f>'Core Indicators'!A:A</f>
        <v>Syrian and Palestinian refugees in iraq</v>
      </c>
      <c r="B53" s="202" t="str">
        <f>'Core Indicators'!B:B</f>
        <v>International displacement</v>
      </c>
      <c r="C53" s="202" t="str">
        <f>'Core Indicators'!C53</f>
        <v>IRQ003</v>
      </c>
      <c r="D53" s="202" t="str">
        <f>'Core Indicators'!D53</f>
        <v>Iraq</v>
      </c>
      <c r="E53" s="202" t="str">
        <f>'Core Indicators'!E53</f>
        <v>IRQ</v>
      </c>
      <c r="F53" s="35">
        <f>'Core Indicators'!O53</f>
        <v>40643</v>
      </c>
      <c r="G53" s="35">
        <f>'Core Indicators'!W53</f>
        <v>5150000</v>
      </c>
      <c r="H53" s="35">
        <f>'Core Indicators'!AE53</f>
        <v>522000</v>
      </c>
      <c r="I53" s="35">
        <f>'Core Indicators'!AM53</f>
        <v>261000</v>
      </c>
      <c r="J53" s="35" t="str">
        <f>'Core Indicators'!AU53</f>
        <v>x</v>
      </c>
      <c r="K53" s="35" t="str">
        <f>'Core Indicators'!BC53</f>
        <v>x</v>
      </c>
      <c r="L53" s="35" t="str">
        <f>'Core Indicators'!BK53</f>
        <v>x</v>
      </c>
      <c r="M53" s="35" t="str">
        <f>'Core Indicators'!BS53</f>
        <v>x</v>
      </c>
      <c r="N53" s="35">
        <f>'Core Indicators'!CA53</f>
        <v>0</v>
      </c>
      <c r="O53" s="35" t="e">
        <f>'Core Indicators'!CI53</f>
        <v>#N/A</v>
      </c>
      <c r="P53" s="35" t="str">
        <f>'Core Indicators'!CQ53</f>
        <v>x</v>
      </c>
      <c r="Q53" s="35">
        <f>'Core Indicators'!DG53</f>
        <v>4632000</v>
      </c>
      <c r="R53" s="35">
        <f>'Core Indicators'!DO53</f>
        <v>29000</v>
      </c>
      <c r="S53" s="35">
        <f>'Core Indicators'!DW53</f>
        <v>315000</v>
      </c>
      <c r="T53" s="35">
        <f>'Core Indicators'!EE53</f>
        <v>156000</v>
      </c>
      <c r="U53" s="35">
        <f>'Core Indicators'!EM53</f>
        <v>21000</v>
      </c>
      <c r="V53" s="35">
        <f>'Core Indicators'!FC53</f>
        <v>5</v>
      </c>
      <c r="W53" s="35" t="str">
        <f>'Core Indicators'!FK53</f>
        <v>x</v>
      </c>
      <c r="X53" s="35">
        <f>'Core Indicators'!FS53</f>
        <v>0</v>
      </c>
      <c r="Y53" s="35">
        <f>'Core Indicators'!GA53</f>
        <v>1</v>
      </c>
      <c r="Z53" s="35">
        <f>'Core Indicators'!GI53</f>
        <v>2</v>
      </c>
      <c r="AA53" s="35">
        <f>'Core Indicators'!GQ53</f>
        <v>2</v>
      </c>
      <c r="AB53" s="35">
        <f>'Core Indicators'!GY53</f>
        <v>0</v>
      </c>
      <c r="AC53" s="35">
        <f>'Core Indicators'!HG53</f>
        <v>0</v>
      </c>
      <c r="AD53" s="35">
        <f>'Core Indicators'!HO53</f>
        <v>2</v>
      </c>
      <c r="AE53" s="35">
        <f>'Core Indicators'!HW53</f>
        <v>0</v>
      </c>
      <c r="AF53" s="35">
        <f>'Core Indicators'!IE53</f>
        <v>3</v>
      </c>
      <c r="AG53" s="35">
        <f>'Core Indicators'!IM53</f>
        <v>0</v>
      </c>
    </row>
    <row r="54" spans="1:33" ht="20.149999999999999" customHeight="1" x14ac:dyDescent="0.35">
      <c r="A54" s="201" t="str">
        <f>'Core Indicators'!A:A</f>
        <v>Mixed migration flows in Italy</v>
      </c>
      <c r="B54" s="201" t="str">
        <f>'Core Indicators'!B:B</f>
        <v>International displacement</v>
      </c>
      <c r="C54" s="201" t="str">
        <f>'Core Indicators'!C54</f>
        <v>ITA002</v>
      </c>
      <c r="D54" s="201" t="str">
        <f>'Core Indicators'!D54</f>
        <v>Italy</v>
      </c>
      <c r="E54" s="201" t="str">
        <f>'Core Indicators'!E54</f>
        <v>ITA</v>
      </c>
      <c r="F54" s="36">
        <f>'Core Indicators'!O54</f>
        <v>41054</v>
      </c>
      <c r="G54" s="36">
        <f>'Core Indicators'!W54</f>
        <v>7012000</v>
      </c>
      <c r="H54" s="36">
        <f>'Core Indicators'!AE54</f>
        <v>208000</v>
      </c>
      <c r="I54" s="36">
        <f>'Core Indicators'!AM54</f>
        <v>208000</v>
      </c>
      <c r="J54" s="36" t="str">
        <f>'Core Indicators'!AU54</f>
        <v>x</v>
      </c>
      <c r="K54" s="36" t="str">
        <f>'Core Indicators'!BC54</f>
        <v>x</v>
      </c>
      <c r="L54" s="36">
        <f>'Core Indicators'!BK54</f>
        <v>696</v>
      </c>
      <c r="M54" s="36" t="str">
        <f>'Core Indicators'!BS54</f>
        <v>x</v>
      </c>
      <c r="N54" s="36">
        <f>'Core Indicators'!CA54</f>
        <v>0</v>
      </c>
      <c r="O54" s="36" t="e">
        <f>'Core Indicators'!CI54</f>
        <v>#N/A</v>
      </c>
      <c r="P54" s="36" t="str">
        <f>'Core Indicators'!CQ54</f>
        <v>x</v>
      </c>
      <c r="Q54" s="36">
        <f>'Core Indicators'!DG54</f>
        <v>6804000</v>
      </c>
      <c r="R54" s="36">
        <f>'Core Indicators'!DO54</f>
        <v>0</v>
      </c>
      <c r="S54" s="36">
        <f>'Core Indicators'!DW54</f>
        <v>208000</v>
      </c>
      <c r="T54" s="36">
        <f>'Core Indicators'!EE54</f>
        <v>0</v>
      </c>
      <c r="U54" s="36">
        <f>'Core Indicators'!EM54</f>
        <v>0</v>
      </c>
      <c r="V54" s="36">
        <f>'Core Indicators'!FC54</f>
        <v>2</v>
      </c>
      <c r="W54" s="36" t="str">
        <f>'Core Indicators'!FK54</f>
        <v>x</v>
      </c>
      <c r="X54" s="36" t="str">
        <f>'Core Indicators'!FS54</f>
        <v>x</v>
      </c>
      <c r="Y54" s="36">
        <f>'Core Indicators'!GA54</f>
        <v>0</v>
      </c>
      <c r="Z54" s="36">
        <f>'Core Indicators'!GI54</f>
        <v>0</v>
      </c>
      <c r="AA54" s="36">
        <f>'Core Indicators'!GQ54</f>
        <v>1</v>
      </c>
      <c r="AB54" s="36">
        <f>'Core Indicators'!GY54</f>
        <v>0</v>
      </c>
      <c r="AC54" s="36">
        <f>'Core Indicators'!HG54</f>
        <v>0</v>
      </c>
      <c r="AD54" s="36">
        <f>'Core Indicators'!HO54</f>
        <v>0</v>
      </c>
      <c r="AE54" s="36">
        <f>'Core Indicators'!HW54</f>
        <v>0</v>
      </c>
      <c r="AF54" s="36">
        <f>'Core Indicators'!IE54</f>
        <v>1</v>
      </c>
      <c r="AG54" s="36">
        <f>'Core Indicators'!IM54</f>
        <v>1</v>
      </c>
    </row>
    <row r="55" spans="1:33" ht="20.149999999999999" customHeight="1" x14ac:dyDescent="0.35">
      <c r="A55" s="202" t="str">
        <f>'Core Indicators'!A:A</f>
        <v>Syrian refugees in Jordan</v>
      </c>
      <c r="B55" s="202" t="str">
        <f>'Core Indicators'!B:B</f>
        <v>International displacement</v>
      </c>
      <c r="C55" s="202" t="str">
        <f>'Core Indicators'!C55</f>
        <v>JOR002</v>
      </c>
      <c r="D55" s="202" t="str">
        <f>'Core Indicators'!D55</f>
        <v>Jordan</v>
      </c>
      <c r="E55" s="202" t="str">
        <f>'Core Indicators'!E55</f>
        <v>JOR</v>
      </c>
      <c r="F55" s="35">
        <f>'Core Indicators'!O55</f>
        <v>40463</v>
      </c>
      <c r="G55" s="35">
        <f>'Core Indicators'!W55</f>
        <v>8708000</v>
      </c>
      <c r="H55" s="35">
        <f>'Core Indicators'!AE55</f>
        <v>1839000</v>
      </c>
      <c r="I55" s="35">
        <f>'Core Indicators'!AM55</f>
        <v>1319000</v>
      </c>
      <c r="J55" s="35" t="str">
        <f>'Core Indicators'!AU55</f>
        <v>x</v>
      </c>
      <c r="K55" s="35" t="str">
        <f>'Core Indicators'!BC55</f>
        <v>x</v>
      </c>
      <c r="L55" s="35">
        <f>'Core Indicators'!BK55</f>
        <v>0</v>
      </c>
      <c r="M55" s="35" t="str">
        <f>'Core Indicators'!BS55</f>
        <v>x</v>
      </c>
      <c r="N55" s="35" t="str">
        <f>'Core Indicators'!CA55</f>
        <v>x</v>
      </c>
      <c r="O55" s="35" t="e">
        <f>'Core Indicators'!CI55</f>
        <v>#N/A</v>
      </c>
      <c r="P55" s="35" t="str">
        <f>'Core Indicators'!CQ55</f>
        <v>x</v>
      </c>
      <c r="Q55" s="35">
        <f>'Core Indicators'!DG55</f>
        <v>6869000</v>
      </c>
      <c r="R55" s="35">
        <f>'Core Indicators'!DO55</f>
        <v>1062000</v>
      </c>
      <c r="S55" s="35">
        <f>'Core Indicators'!DW55</f>
        <v>622000</v>
      </c>
      <c r="T55" s="35">
        <f>'Core Indicators'!EE55</f>
        <v>155000</v>
      </c>
      <c r="U55" s="35">
        <f>'Core Indicators'!EM55</f>
        <v>0</v>
      </c>
      <c r="V55" s="35">
        <f>'Core Indicators'!FC55</f>
        <v>2</v>
      </c>
      <c r="W55" s="35" t="str">
        <f>'Core Indicators'!FK55</f>
        <v>x</v>
      </c>
      <c r="X55" s="35" t="str">
        <f>'Core Indicators'!FS55</f>
        <v>x</v>
      </c>
      <c r="Y55" s="35">
        <f>'Core Indicators'!GA55</f>
        <v>0</v>
      </c>
      <c r="Z55" s="35">
        <f>'Core Indicators'!GI55</f>
        <v>0</v>
      </c>
      <c r="AA55" s="35">
        <f>'Core Indicators'!GQ55</f>
        <v>0</v>
      </c>
      <c r="AB55" s="35">
        <f>'Core Indicators'!GY55</f>
        <v>0</v>
      </c>
      <c r="AC55" s="35">
        <f>'Core Indicators'!HG55</f>
        <v>0</v>
      </c>
      <c r="AD55" s="35">
        <f>'Core Indicators'!HO55</f>
        <v>1</v>
      </c>
      <c r="AE55" s="35">
        <f>'Core Indicators'!HW55</f>
        <v>0</v>
      </c>
      <c r="AF55" s="35">
        <f>'Core Indicators'!IE55</f>
        <v>2</v>
      </c>
      <c r="AG55" s="35">
        <f>'Core Indicators'!IM55</f>
        <v>0</v>
      </c>
    </row>
    <row r="56" spans="1:33" ht="20.149999999999999" customHeight="1" x14ac:dyDescent="0.35">
      <c r="A56" s="201" t="str">
        <f>'Core Indicators'!A:A</f>
        <v xml:space="preserve">Multiple crisis in Kenya </v>
      </c>
      <c r="B56" s="201" t="str">
        <f>'Core Indicators'!B:B</f>
        <v>Multiple crises country</v>
      </c>
      <c r="C56" s="201" t="str">
        <f>'Core Indicators'!C56</f>
        <v>KEN001</v>
      </c>
      <c r="D56" s="201" t="str">
        <f>'Core Indicators'!D56</f>
        <v>Kenya</v>
      </c>
      <c r="E56" s="201" t="str">
        <f>'Core Indicators'!E56</f>
        <v>KEN</v>
      </c>
      <c r="F56" s="36">
        <f>'Core Indicators'!O56</f>
        <v>519240</v>
      </c>
      <c r="G56" s="36">
        <f>'Core Indicators'!W56</f>
        <v>17097000</v>
      </c>
      <c r="H56" s="36">
        <f>'Core Indicators'!AE56</f>
        <v>14425000</v>
      </c>
      <c r="I56" s="36">
        <f>'Core Indicators'!AM56</f>
        <v>552000</v>
      </c>
      <c r="J56" s="36" t="str">
        <f>'Core Indicators'!AU56</f>
        <v>x</v>
      </c>
      <c r="K56" s="36">
        <f>'Core Indicators'!BC56</f>
        <v>942000</v>
      </c>
      <c r="L56" s="36">
        <f>'Core Indicators'!BK56</f>
        <v>3</v>
      </c>
      <c r="M56" s="36">
        <f>'Core Indicators'!BS56</f>
        <v>0</v>
      </c>
      <c r="N56" s="36">
        <f>'Core Indicators'!CA56</f>
        <v>0</v>
      </c>
      <c r="O56" s="36" t="e">
        <f>'Core Indicators'!CI56</f>
        <v>#N/A</v>
      </c>
      <c r="P56" s="36">
        <f>'Core Indicators'!CQ56</f>
        <v>0</v>
      </c>
      <c r="Q56" s="36">
        <f>'Core Indicators'!DG56</f>
        <v>2672000</v>
      </c>
      <c r="R56" s="36">
        <f>'Core Indicators'!DO56</f>
        <v>9771000</v>
      </c>
      <c r="S56" s="36">
        <f>'Core Indicators'!DW56</f>
        <v>3554000</v>
      </c>
      <c r="T56" s="36">
        <f>'Core Indicators'!EE56</f>
        <v>1100000</v>
      </c>
      <c r="U56" s="36">
        <f>'Core Indicators'!EM56</f>
        <v>0</v>
      </c>
      <c r="V56" s="36">
        <f>'Core Indicators'!FC56</f>
        <v>2</v>
      </c>
      <c r="W56" s="36">
        <f>'Core Indicators'!FK56</f>
        <v>0</v>
      </c>
      <c r="X56" s="36">
        <f>'Core Indicators'!FS56</f>
        <v>0</v>
      </c>
      <c r="Y56" s="36">
        <f>'Core Indicators'!GA56</f>
        <v>1</v>
      </c>
      <c r="Z56" s="36">
        <f>'Core Indicators'!GI56</f>
        <v>1</v>
      </c>
      <c r="AA56" s="36">
        <f>'Core Indicators'!GQ56</f>
        <v>0</v>
      </c>
      <c r="AB56" s="36">
        <f>'Core Indicators'!GY56</f>
        <v>0</v>
      </c>
      <c r="AC56" s="36">
        <f>'Core Indicators'!HG56</f>
        <v>2</v>
      </c>
      <c r="AD56" s="36">
        <f>'Core Indicators'!HO56</f>
        <v>2</v>
      </c>
      <c r="AE56" s="36">
        <f>'Core Indicators'!HW56</f>
        <v>1</v>
      </c>
      <c r="AF56" s="36">
        <f>'Core Indicators'!IE56</f>
        <v>1</v>
      </c>
      <c r="AG56" s="36">
        <f>'Core Indicators'!IM56</f>
        <v>1</v>
      </c>
    </row>
    <row r="57" spans="1:33" ht="20.149999999999999" customHeight="1" x14ac:dyDescent="0.35">
      <c r="A57" s="202" t="str">
        <f>'Core Indicators'!A:A</f>
        <v>Refugee situation in Kenya</v>
      </c>
      <c r="B57" s="202" t="str">
        <f>'Core Indicators'!B:B</f>
        <v>International displacement</v>
      </c>
      <c r="C57" s="202" t="str">
        <f>'Core Indicators'!C57</f>
        <v>KEN002</v>
      </c>
      <c r="D57" s="202" t="str">
        <f>'Core Indicators'!D57</f>
        <v>Kenya</v>
      </c>
      <c r="E57" s="202" t="str">
        <f>'Core Indicators'!E57</f>
        <v>KEN</v>
      </c>
      <c r="F57" s="35">
        <f>'Core Indicators'!O57</f>
        <v>38244</v>
      </c>
      <c r="G57" s="35">
        <f>'Core Indicators'!W57</f>
        <v>1292000</v>
      </c>
      <c r="H57" s="35">
        <f>'Core Indicators'!AE57</f>
        <v>552000</v>
      </c>
      <c r="I57" s="35">
        <f>'Core Indicators'!AM57</f>
        <v>552000</v>
      </c>
      <c r="J57" s="35" t="str">
        <f>'Core Indicators'!AU57</f>
        <v>x</v>
      </c>
      <c r="K57" s="35">
        <f>'Core Indicators'!BC57</f>
        <v>0</v>
      </c>
      <c r="L57" s="35" t="str">
        <f>'Core Indicators'!BK57</f>
        <v>x</v>
      </c>
      <c r="M57" s="35">
        <f>'Core Indicators'!BS57</f>
        <v>0</v>
      </c>
      <c r="N57" s="35">
        <f>'Core Indicators'!CA57</f>
        <v>0</v>
      </c>
      <c r="O57" s="35" t="e">
        <f>'Core Indicators'!CI57</f>
        <v>#N/A</v>
      </c>
      <c r="P57" s="35">
        <f>'Core Indicators'!CQ57</f>
        <v>0</v>
      </c>
      <c r="Q57" s="35">
        <f>'Core Indicators'!DG57</f>
        <v>740000</v>
      </c>
      <c r="R57" s="35">
        <f>'Core Indicators'!DO57</f>
        <v>0</v>
      </c>
      <c r="S57" s="35">
        <f>'Core Indicators'!DW57</f>
        <v>552000</v>
      </c>
      <c r="T57" s="35">
        <f>'Core Indicators'!EE57</f>
        <v>0</v>
      </c>
      <c r="U57" s="35">
        <f>'Core Indicators'!EM57</f>
        <v>0</v>
      </c>
      <c r="V57" s="35">
        <f>'Core Indicators'!FC57</f>
        <v>2</v>
      </c>
      <c r="W57" s="35">
        <f>'Core Indicators'!FK57</f>
        <v>0</v>
      </c>
      <c r="X57" s="35" t="str">
        <f>'Core Indicators'!FS57</f>
        <v>x</v>
      </c>
      <c r="Y57" s="35">
        <f>'Core Indicators'!GA57</f>
        <v>1</v>
      </c>
      <c r="Z57" s="35">
        <f>'Core Indicators'!GI57</f>
        <v>1</v>
      </c>
      <c r="AA57" s="35">
        <f>'Core Indicators'!GQ57</f>
        <v>0</v>
      </c>
      <c r="AB57" s="35">
        <f>'Core Indicators'!GY57</f>
        <v>0</v>
      </c>
      <c r="AC57" s="35">
        <f>'Core Indicators'!HG57</f>
        <v>2</v>
      </c>
      <c r="AD57" s="35">
        <f>'Core Indicators'!HO57</f>
        <v>0</v>
      </c>
      <c r="AE57" s="35">
        <f>'Core Indicators'!HW57</f>
        <v>0</v>
      </c>
      <c r="AF57" s="35">
        <f>'Core Indicators'!IE57</f>
        <v>1</v>
      </c>
      <c r="AG57" s="35">
        <f>'Core Indicators'!IM57</f>
        <v>1</v>
      </c>
    </row>
    <row r="58" spans="1:33" ht="20.149999999999999" customHeight="1" x14ac:dyDescent="0.35">
      <c r="A58" s="201" t="str">
        <f>'Core Indicators'!A:A</f>
        <v>Drought in Kenya</v>
      </c>
      <c r="B58" s="201" t="str">
        <f>'Core Indicators'!B:B</f>
        <v>Drought</v>
      </c>
      <c r="C58" s="201" t="str">
        <f>'Core Indicators'!C58</f>
        <v>KEN003</v>
      </c>
      <c r="D58" s="201" t="str">
        <f>'Core Indicators'!D58</f>
        <v>Kenya</v>
      </c>
      <c r="E58" s="201" t="str">
        <f>'Core Indicators'!E58</f>
        <v>KEN</v>
      </c>
      <c r="F58" s="36">
        <f>'Core Indicators'!O58</f>
        <v>519240</v>
      </c>
      <c r="G58" s="36">
        <f>'Core Indicators'!W58</f>
        <v>16829000</v>
      </c>
      <c r="H58" s="36">
        <f>'Core Indicators'!AE58</f>
        <v>13873000</v>
      </c>
      <c r="I58" s="36" t="str">
        <f>'Core Indicators'!AM58</f>
        <v>x</v>
      </c>
      <c r="J58" s="36" t="str">
        <f>'Core Indicators'!AU58</f>
        <v>x</v>
      </c>
      <c r="K58" s="36">
        <f>'Core Indicators'!BC58</f>
        <v>942000</v>
      </c>
      <c r="L58" s="36">
        <f>'Core Indicators'!BK58</f>
        <v>3</v>
      </c>
      <c r="M58" s="36">
        <f>'Core Indicators'!BS58</f>
        <v>0</v>
      </c>
      <c r="N58" s="36">
        <f>'Core Indicators'!CA58</f>
        <v>0</v>
      </c>
      <c r="O58" s="36" t="e">
        <f>'Core Indicators'!CI58</f>
        <v>#N/A</v>
      </c>
      <c r="P58" s="36">
        <f>'Core Indicators'!CQ58</f>
        <v>0</v>
      </c>
      <c r="Q58" s="36">
        <f>'Core Indicators'!DG58</f>
        <v>2956000</v>
      </c>
      <c r="R58" s="36">
        <f>'Core Indicators'!DO58</f>
        <v>9771000</v>
      </c>
      <c r="S58" s="36">
        <f>'Core Indicators'!DW58</f>
        <v>3002000</v>
      </c>
      <c r="T58" s="36">
        <f>'Core Indicators'!EE58</f>
        <v>1100000</v>
      </c>
      <c r="U58" s="36">
        <f>'Core Indicators'!EM58</f>
        <v>0</v>
      </c>
      <c r="V58" s="36">
        <f>'Core Indicators'!FC58</f>
        <v>2</v>
      </c>
      <c r="W58" s="36">
        <f>'Core Indicators'!FK58</f>
        <v>0</v>
      </c>
      <c r="X58" s="36">
        <f>'Core Indicators'!FS58</f>
        <v>0</v>
      </c>
      <c r="Y58" s="36">
        <f>'Core Indicators'!GA58</f>
        <v>1</v>
      </c>
      <c r="Z58" s="36">
        <f>'Core Indicators'!GI58</f>
        <v>1</v>
      </c>
      <c r="AA58" s="36">
        <f>'Core Indicators'!GQ58</f>
        <v>0</v>
      </c>
      <c r="AB58" s="36">
        <f>'Core Indicators'!GY58</f>
        <v>0</v>
      </c>
      <c r="AC58" s="36">
        <f>'Core Indicators'!HG58</f>
        <v>0</v>
      </c>
      <c r="AD58" s="36">
        <f>'Core Indicators'!HO58</f>
        <v>2</v>
      </c>
      <c r="AE58" s="36">
        <f>'Core Indicators'!HW58</f>
        <v>1</v>
      </c>
      <c r="AF58" s="36">
        <f>'Core Indicators'!IE58</f>
        <v>1</v>
      </c>
      <c r="AG58" s="36">
        <f>'Core Indicators'!IM58</f>
        <v>1</v>
      </c>
    </row>
    <row r="59" spans="1:33" ht="20.149999999999999" customHeight="1" x14ac:dyDescent="0.35">
      <c r="A59" s="202" t="str">
        <f>'Core Indicators'!A:A</f>
        <v>Syrian refugees in Lebanon</v>
      </c>
      <c r="B59" s="202" t="str">
        <f>'Core Indicators'!B:B</f>
        <v>International displacement</v>
      </c>
      <c r="C59" s="202" t="str">
        <f>'Core Indicators'!C59</f>
        <v>LBN002</v>
      </c>
      <c r="D59" s="202" t="str">
        <f>'Core Indicators'!D59</f>
        <v>Lebanon</v>
      </c>
      <c r="E59" s="202" t="str">
        <f>'Core Indicators'!E59</f>
        <v>LBN</v>
      </c>
      <c r="F59" s="35">
        <f>'Core Indicators'!O59</f>
        <v>10450</v>
      </c>
      <c r="G59" s="35">
        <f>'Core Indicators'!W59</f>
        <v>6825000</v>
      </c>
      <c r="H59" s="35">
        <f>'Core Indicators'!AE59</f>
        <v>6282000</v>
      </c>
      <c r="I59" s="35">
        <f>'Core Indicators'!AM59</f>
        <v>1529000</v>
      </c>
      <c r="J59" s="35" t="str">
        <f>'Core Indicators'!AU59</f>
        <v>x</v>
      </c>
      <c r="K59" s="35">
        <f>'Core Indicators'!BC59</f>
        <v>0</v>
      </c>
      <c r="L59" s="35" t="str">
        <f>'Core Indicators'!BK59</f>
        <v>x</v>
      </c>
      <c r="M59" s="35" t="str">
        <f>'Core Indicators'!BS59</f>
        <v>x</v>
      </c>
      <c r="N59" s="35" t="str">
        <f>'Core Indicators'!CA59</f>
        <v>x</v>
      </c>
      <c r="O59" s="35" t="e">
        <f>'Core Indicators'!CI59</f>
        <v>#N/A</v>
      </c>
      <c r="P59" s="35" t="str">
        <f>'Core Indicators'!CQ59</f>
        <v>x</v>
      </c>
      <c r="Q59" s="35">
        <f>'Core Indicators'!DG59</f>
        <v>543000</v>
      </c>
      <c r="R59" s="35">
        <f>'Core Indicators'!DO59</f>
        <v>4753000</v>
      </c>
      <c r="S59" s="35">
        <f>'Core Indicators'!DW59</f>
        <v>780000</v>
      </c>
      <c r="T59" s="35">
        <f>'Core Indicators'!EE59</f>
        <v>703000</v>
      </c>
      <c r="U59" s="35">
        <f>'Core Indicators'!EM59</f>
        <v>46000</v>
      </c>
      <c r="V59" s="35">
        <f>'Core Indicators'!FC59</f>
        <v>2</v>
      </c>
      <c r="W59" s="35" t="str">
        <f>'Core Indicators'!FK59</f>
        <v>x</v>
      </c>
      <c r="X59" s="35" t="str">
        <f>'Core Indicators'!FS59</f>
        <v>x</v>
      </c>
      <c r="Y59" s="35">
        <f>'Core Indicators'!GA59</f>
        <v>1</v>
      </c>
      <c r="Z59" s="35">
        <f>'Core Indicators'!GI59</f>
        <v>0</v>
      </c>
      <c r="AA59" s="35">
        <f>'Core Indicators'!GQ59</f>
        <v>0</v>
      </c>
      <c r="AB59" s="35">
        <f>'Core Indicators'!GY59</f>
        <v>0</v>
      </c>
      <c r="AC59" s="35">
        <f>'Core Indicators'!HG59</f>
        <v>1</v>
      </c>
      <c r="AD59" s="35">
        <f>'Core Indicators'!HO59</f>
        <v>2</v>
      </c>
      <c r="AE59" s="35">
        <f>'Core Indicators'!HW59</f>
        <v>0</v>
      </c>
      <c r="AF59" s="35">
        <f>'Core Indicators'!IE59</f>
        <v>3</v>
      </c>
      <c r="AG59" s="35">
        <f>'Core Indicators'!IM59</f>
        <v>2</v>
      </c>
    </row>
    <row r="60" spans="1:33" ht="20.149999999999999" customHeight="1" x14ac:dyDescent="0.35">
      <c r="A60" s="201" t="str">
        <f>'Core Indicators'!A:A</f>
        <v>Socioeconomic crisis in Lebanon</v>
      </c>
      <c r="B60" s="201" t="str">
        <f>'Core Indicators'!B:B</f>
        <v>Political and economic crisis</v>
      </c>
      <c r="C60" s="201" t="str">
        <f>'Core Indicators'!C60</f>
        <v>LBN004</v>
      </c>
      <c r="D60" s="201" t="str">
        <f>'Core Indicators'!D60</f>
        <v>Lebanon</v>
      </c>
      <c r="E60" s="201" t="str">
        <f>'Core Indicators'!E60</f>
        <v>LBN</v>
      </c>
      <c r="F60" s="36">
        <f>'Core Indicators'!O60</f>
        <v>10450</v>
      </c>
      <c r="G60" s="36">
        <f>'Core Indicators'!W60</f>
        <v>6825000</v>
      </c>
      <c r="H60" s="36">
        <f>'Core Indicators'!AE60</f>
        <v>6282000</v>
      </c>
      <c r="I60" s="36" t="str">
        <f>'Core Indicators'!AM60</f>
        <v>x</v>
      </c>
      <c r="J60" s="36" t="str">
        <f>'Core Indicators'!AU60</f>
        <v>x</v>
      </c>
      <c r="K60" s="36" t="str">
        <f>'Core Indicators'!BC60</f>
        <v>x</v>
      </c>
      <c r="L60" s="36">
        <f>'Core Indicators'!BK60</f>
        <v>15</v>
      </c>
      <c r="M60" s="36" t="str">
        <f>'Core Indicators'!BS60</f>
        <v>x</v>
      </c>
      <c r="N60" s="36" t="str">
        <f>'Core Indicators'!CA60</f>
        <v>x</v>
      </c>
      <c r="O60" s="36" t="e">
        <f>'Core Indicators'!CI60</f>
        <v>#N/A</v>
      </c>
      <c r="P60" s="36" t="str">
        <f>'Core Indicators'!CQ60</f>
        <v>x</v>
      </c>
      <c r="Q60" s="36">
        <f>'Core Indicators'!DG60</f>
        <v>543000</v>
      </c>
      <c r="R60" s="36">
        <f>'Core Indicators'!DO60</f>
        <v>3073000</v>
      </c>
      <c r="S60" s="36">
        <f>'Core Indicators'!DW60</f>
        <v>1889000</v>
      </c>
      <c r="T60" s="36">
        <f>'Core Indicators'!EE60</f>
        <v>1275000</v>
      </c>
      <c r="U60" s="36">
        <f>'Core Indicators'!EM60</f>
        <v>46000</v>
      </c>
      <c r="V60" s="36">
        <f>'Core Indicators'!FC60</f>
        <v>3</v>
      </c>
      <c r="W60" s="36" t="str">
        <f>'Core Indicators'!FK60</f>
        <v>x</v>
      </c>
      <c r="X60" s="36" t="str">
        <f>'Core Indicators'!FS60</f>
        <v>x</v>
      </c>
      <c r="Y60" s="36">
        <f>'Core Indicators'!GA60</f>
        <v>1</v>
      </c>
      <c r="Z60" s="36">
        <f>'Core Indicators'!GI60</f>
        <v>0</v>
      </c>
      <c r="AA60" s="36">
        <f>'Core Indicators'!GQ60</f>
        <v>1</v>
      </c>
      <c r="AB60" s="36">
        <f>'Core Indicators'!GY60</f>
        <v>0</v>
      </c>
      <c r="AC60" s="36">
        <f>'Core Indicators'!HG60</f>
        <v>1</v>
      </c>
      <c r="AD60" s="36">
        <f>'Core Indicators'!HO60</f>
        <v>1</v>
      </c>
      <c r="AE60" s="36">
        <f>'Core Indicators'!HW60</f>
        <v>0</v>
      </c>
      <c r="AF60" s="36">
        <f>'Core Indicators'!IE60</f>
        <v>3</v>
      </c>
      <c r="AG60" s="36">
        <f>'Core Indicators'!IM60</f>
        <v>3</v>
      </c>
    </row>
    <row r="61" spans="1:33" ht="20.149999999999999" customHeight="1" x14ac:dyDescent="0.35">
      <c r="A61" s="202" t="str">
        <f>'Core Indicators'!A:A</f>
        <v>Complex crisis in Libya</v>
      </c>
      <c r="B61" s="202" t="str">
        <f>'Core Indicators'!B:B</f>
        <v>Multiple crises country</v>
      </c>
      <c r="C61" s="202" t="str">
        <f>'Core Indicators'!C61</f>
        <v>LBY001</v>
      </c>
      <c r="D61" s="202" t="str">
        <f>'Core Indicators'!D61</f>
        <v>Libya</v>
      </c>
      <c r="E61" s="202" t="str">
        <f>'Core Indicators'!E61</f>
        <v>LBY</v>
      </c>
      <c r="F61" s="35">
        <f>'Core Indicators'!O61</f>
        <v>1759540</v>
      </c>
      <c r="G61" s="35">
        <f>'Core Indicators'!W61</f>
        <v>8200000</v>
      </c>
      <c r="H61" s="35">
        <f>'Core Indicators'!AE61</f>
        <v>1500000</v>
      </c>
      <c r="I61" s="35">
        <f>'Core Indicators'!AM61</f>
        <v>1545000</v>
      </c>
      <c r="J61" s="35" t="str">
        <f>'Core Indicators'!AU61</f>
        <v>x</v>
      </c>
      <c r="K61" s="35" t="str">
        <f>'Core Indicators'!BC61</f>
        <v>x</v>
      </c>
      <c r="L61" s="35">
        <f>'Core Indicators'!BK61</f>
        <v>925</v>
      </c>
      <c r="M61" s="35" t="str">
        <f>'Core Indicators'!BS61</f>
        <v>x</v>
      </c>
      <c r="N61" s="35" t="str">
        <f>'Core Indicators'!CA61</f>
        <v>x</v>
      </c>
      <c r="O61" s="35" t="e">
        <f>'Core Indicators'!CI61</f>
        <v>#N/A</v>
      </c>
      <c r="P61" s="35" t="str">
        <f>'Core Indicators'!CQ61</f>
        <v>x</v>
      </c>
      <c r="Q61" s="35">
        <f>'Core Indicators'!DG61</f>
        <v>6700000</v>
      </c>
      <c r="R61" s="35">
        <f>'Core Indicators'!DO61</f>
        <v>700000</v>
      </c>
      <c r="S61" s="35">
        <f>'Core Indicators'!DW61</f>
        <v>792000</v>
      </c>
      <c r="T61" s="35">
        <f>'Core Indicators'!EE61</f>
        <v>8000</v>
      </c>
      <c r="U61" s="35">
        <f>'Core Indicators'!EM61</f>
        <v>0</v>
      </c>
      <c r="V61" s="35">
        <f>'Core Indicators'!FC61</f>
        <v>5</v>
      </c>
      <c r="W61" s="35">
        <f>'Core Indicators'!FK61</f>
        <v>198000</v>
      </c>
      <c r="X61" s="35">
        <f>'Core Indicators'!FS61</f>
        <v>633000</v>
      </c>
      <c r="Y61" s="35">
        <f>'Core Indicators'!GA61</f>
        <v>1</v>
      </c>
      <c r="Z61" s="35">
        <f>'Core Indicators'!GI61</f>
        <v>3</v>
      </c>
      <c r="AA61" s="35">
        <f>'Core Indicators'!GQ61</f>
        <v>2</v>
      </c>
      <c r="AB61" s="35">
        <f>'Core Indicators'!GY61</f>
        <v>0</v>
      </c>
      <c r="AC61" s="35">
        <f>'Core Indicators'!HG61</f>
        <v>2</v>
      </c>
      <c r="AD61" s="35">
        <f>'Core Indicators'!HO61</f>
        <v>2</v>
      </c>
      <c r="AE61" s="35">
        <f>'Core Indicators'!HW61</f>
        <v>2</v>
      </c>
      <c r="AF61" s="35">
        <f>'Core Indicators'!IE61</f>
        <v>1</v>
      </c>
      <c r="AG61" s="35">
        <f>'Core Indicators'!IM61</f>
        <v>1</v>
      </c>
    </row>
    <row r="62" spans="1:33" ht="20.149999999999999" customHeight="1" x14ac:dyDescent="0.35">
      <c r="A62" s="201" t="str">
        <f>'Core Indicators'!A:A</f>
        <v>Mixed migration flows in Libya</v>
      </c>
      <c r="B62" s="201" t="str">
        <f>'Core Indicators'!B:B</f>
        <v>International displacement</v>
      </c>
      <c r="C62" s="201" t="str">
        <f>'Core Indicators'!C62</f>
        <v>LBY002</v>
      </c>
      <c r="D62" s="201" t="str">
        <f>'Core Indicators'!D62</f>
        <v>Libya</v>
      </c>
      <c r="E62" s="201" t="str">
        <f>'Core Indicators'!E62</f>
        <v>LBY</v>
      </c>
      <c r="F62" s="36">
        <f>'Core Indicators'!O62</f>
        <v>1759540</v>
      </c>
      <c r="G62" s="36">
        <f>'Core Indicators'!W62</f>
        <v>8200000</v>
      </c>
      <c r="H62" s="36">
        <f>'Core Indicators'!AE62</f>
        <v>679000</v>
      </c>
      <c r="I62" s="36">
        <f>'Core Indicators'!AM62</f>
        <v>679000</v>
      </c>
      <c r="J62" s="36" t="str">
        <f>'Core Indicators'!AU62</f>
        <v>x</v>
      </c>
      <c r="K62" s="36" t="str">
        <f>'Core Indicators'!BC62</f>
        <v>x</v>
      </c>
      <c r="L62" s="36">
        <f>'Core Indicators'!BK62</f>
        <v>892</v>
      </c>
      <c r="M62" s="36" t="str">
        <f>'Core Indicators'!BS62</f>
        <v>x</v>
      </c>
      <c r="N62" s="36" t="str">
        <f>'Core Indicators'!CA62</f>
        <v>x</v>
      </c>
      <c r="O62" s="36" t="e">
        <f>'Core Indicators'!CI62</f>
        <v>#N/A</v>
      </c>
      <c r="P62" s="36" t="str">
        <f>'Core Indicators'!CQ62</f>
        <v>x</v>
      </c>
      <c r="Q62" s="36">
        <f>'Core Indicators'!DG62</f>
        <v>7521000</v>
      </c>
      <c r="R62" s="36">
        <f>'Core Indicators'!DO62</f>
        <v>404000</v>
      </c>
      <c r="S62" s="36">
        <f>'Core Indicators'!DW62</f>
        <v>271000</v>
      </c>
      <c r="T62" s="36">
        <f>'Core Indicators'!EE62</f>
        <v>4000</v>
      </c>
      <c r="U62" s="36">
        <f>'Core Indicators'!EM62</f>
        <v>0</v>
      </c>
      <c r="V62" s="36">
        <f>'Core Indicators'!FC62</f>
        <v>5</v>
      </c>
      <c r="W62" s="36">
        <f>'Core Indicators'!FK62</f>
        <v>79000</v>
      </c>
      <c r="X62" s="36">
        <f>'Core Indicators'!FS62</f>
        <v>229000</v>
      </c>
      <c r="Y62" s="36">
        <f>'Core Indicators'!GA62</f>
        <v>1</v>
      </c>
      <c r="Z62" s="36">
        <f>'Core Indicators'!GI62</f>
        <v>3</v>
      </c>
      <c r="AA62" s="36">
        <f>'Core Indicators'!GQ62</f>
        <v>2</v>
      </c>
      <c r="AB62" s="36">
        <f>'Core Indicators'!GY62</f>
        <v>0</v>
      </c>
      <c r="AC62" s="36">
        <f>'Core Indicators'!HG62</f>
        <v>2</v>
      </c>
      <c r="AD62" s="36">
        <f>'Core Indicators'!HO62</f>
        <v>2</v>
      </c>
      <c r="AE62" s="36">
        <f>'Core Indicators'!HW62</f>
        <v>2</v>
      </c>
      <c r="AF62" s="36">
        <f>'Core Indicators'!IE62</f>
        <v>1</v>
      </c>
      <c r="AG62" s="36">
        <f>'Core Indicators'!IM62</f>
        <v>1</v>
      </c>
    </row>
    <row r="63" spans="1:33" ht="20.149999999999999" customHeight="1" x14ac:dyDescent="0.35">
      <c r="A63" s="202" t="str">
        <f>'Core Indicators'!A:A</f>
        <v>Socio-economic crisis in Sri Lanka</v>
      </c>
      <c r="B63" s="202" t="str">
        <f>'Core Indicators'!B:B</f>
        <v>Political and economic crisis</v>
      </c>
      <c r="C63" s="202" t="str">
        <f>'Core Indicators'!C63</f>
        <v>LKA002</v>
      </c>
      <c r="D63" s="202" t="str">
        <f>'Core Indicators'!D63</f>
        <v>Sri Lanka</v>
      </c>
      <c r="E63" s="202" t="str">
        <f>'Core Indicators'!E63</f>
        <v>LKA</v>
      </c>
      <c r="F63" s="35">
        <f>'Core Indicators'!O63</f>
        <v>62705</v>
      </c>
      <c r="G63" s="35">
        <f>'Core Indicators'!W63</f>
        <v>22156000</v>
      </c>
      <c r="H63" s="35">
        <f>'Core Indicators'!AE63</f>
        <v>22156000</v>
      </c>
      <c r="I63" s="35">
        <f>'Core Indicators'!AM63</f>
        <v>0</v>
      </c>
      <c r="J63" s="35">
        <f>'Core Indicators'!AU63</f>
        <v>184</v>
      </c>
      <c r="K63" s="35" t="e">
        <f>'Core Indicators'!BC63</f>
        <v>#N/A</v>
      </c>
      <c r="L63" s="35">
        <f>'Core Indicators'!BK63</f>
        <v>8</v>
      </c>
      <c r="M63" s="35" t="e">
        <f>'Core Indicators'!BS63</f>
        <v>#N/A</v>
      </c>
      <c r="N63" s="35" t="e">
        <f>'Core Indicators'!CA63</f>
        <v>#N/A</v>
      </c>
      <c r="O63" s="35" t="e">
        <f>'Core Indicators'!CI63</f>
        <v>#N/A</v>
      </c>
      <c r="P63" s="35" t="e">
        <f>'Core Indicators'!CQ63</f>
        <v>#N/A</v>
      </c>
      <c r="Q63" s="35">
        <f>'Core Indicators'!DG63</f>
        <v>0</v>
      </c>
      <c r="R63" s="35">
        <f>'Core Indicators'!DO63</f>
        <v>16456000</v>
      </c>
      <c r="S63" s="35">
        <f>'Core Indicators'!DW63</f>
        <v>4000000</v>
      </c>
      <c r="T63" s="35">
        <f>'Core Indicators'!EE63</f>
        <v>1644000</v>
      </c>
      <c r="U63" s="35">
        <f>'Core Indicators'!EM63</f>
        <v>56000</v>
      </c>
      <c r="V63" s="35">
        <f>'Core Indicators'!FC63</f>
        <v>1</v>
      </c>
      <c r="W63" s="35" t="e">
        <f>'Core Indicators'!FK63</f>
        <v>#N/A</v>
      </c>
      <c r="X63" s="35" t="e">
        <f>'Core Indicators'!FS63</f>
        <v>#N/A</v>
      </c>
      <c r="Y63" s="35">
        <f>'Core Indicators'!GA63</f>
        <v>0</v>
      </c>
      <c r="Z63" s="35">
        <f>'Core Indicators'!GI63</f>
        <v>0</v>
      </c>
      <c r="AA63" s="35">
        <f>'Core Indicators'!GQ63</f>
        <v>0</v>
      </c>
      <c r="AB63" s="35">
        <f>'Core Indicators'!GY63</f>
        <v>0</v>
      </c>
      <c r="AC63" s="35">
        <f>'Core Indicators'!HG63</f>
        <v>0</v>
      </c>
      <c r="AD63" s="35">
        <f>'Core Indicators'!HO63</f>
        <v>0</v>
      </c>
      <c r="AE63" s="35">
        <f>'Core Indicators'!HW63</f>
        <v>0</v>
      </c>
      <c r="AF63" s="35">
        <f>'Core Indicators'!IE63</f>
        <v>2</v>
      </c>
      <c r="AG63" s="35">
        <f>'Core Indicators'!IM63</f>
        <v>2</v>
      </c>
    </row>
    <row r="64" spans="1:33" ht="20.149999999999999" customHeight="1" x14ac:dyDescent="0.35">
      <c r="A64" s="201" t="str">
        <f>'Core Indicators'!A:A</f>
        <v>Drought in Lesotho</v>
      </c>
      <c r="B64" s="201" t="str">
        <f>'Core Indicators'!B:B</f>
        <v>Drought</v>
      </c>
      <c r="C64" s="201" t="str">
        <f>'Core Indicators'!C64</f>
        <v>LSO002</v>
      </c>
      <c r="D64" s="201" t="str">
        <f>'Core Indicators'!D64</f>
        <v>Lesotho</v>
      </c>
      <c r="E64" s="201" t="str">
        <f>'Core Indicators'!E64</f>
        <v>LSO</v>
      </c>
      <c r="F64" s="36">
        <f>'Core Indicators'!O64</f>
        <v>30355</v>
      </c>
      <c r="G64" s="36">
        <f>'Core Indicators'!W64</f>
        <v>1476000</v>
      </c>
      <c r="H64" s="36">
        <f>'Core Indicators'!AE64</f>
        <v>866000</v>
      </c>
      <c r="I64" s="36" t="str">
        <f>'Core Indicators'!AM64</f>
        <v>x</v>
      </c>
      <c r="J64" s="36">
        <f>'Core Indicators'!AU64</f>
        <v>0</v>
      </c>
      <c r="K64" s="36">
        <f>'Core Indicators'!BC64</f>
        <v>0</v>
      </c>
      <c r="L64" s="36">
        <f>'Core Indicators'!BK64</f>
        <v>0</v>
      </c>
      <c r="M64" s="36">
        <f>'Core Indicators'!BS64</f>
        <v>0</v>
      </c>
      <c r="N64" s="36">
        <f>'Core Indicators'!CA64</f>
        <v>0</v>
      </c>
      <c r="O64" s="36" t="e">
        <f>'Core Indicators'!CI64</f>
        <v>#N/A</v>
      </c>
      <c r="P64" s="36" t="str">
        <f>'Core Indicators'!CQ64</f>
        <v>x</v>
      </c>
      <c r="Q64" s="36">
        <f>'Core Indicators'!DG64</f>
        <v>610000</v>
      </c>
      <c r="R64" s="36">
        <f>'Core Indicators'!DO64</f>
        <v>528000</v>
      </c>
      <c r="S64" s="36">
        <f>'Core Indicators'!DW64</f>
        <v>312000</v>
      </c>
      <c r="T64" s="36">
        <f>'Core Indicators'!EE64</f>
        <v>26000</v>
      </c>
      <c r="U64" s="36">
        <f>'Core Indicators'!EM64</f>
        <v>0</v>
      </c>
      <c r="V64" s="36">
        <f>'Core Indicators'!FC64</f>
        <v>1</v>
      </c>
      <c r="W64" s="36">
        <f>'Core Indicators'!FK64</f>
        <v>0</v>
      </c>
      <c r="X64" s="36">
        <f>'Core Indicators'!FS64</f>
        <v>0</v>
      </c>
      <c r="Y64" s="36">
        <f>'Core Indicators'!GA64</f>
        <v>0</v>
      </c>
      <c r="Z64" s="36">
        <f>'Core Indicators'!GI64</f>
        <v>0</v>
      </c>
      <c r="AA64" s="36">
        <f>'Core Indicators'!GQ64</f>
        <v>0</v>
      </c>
      <c r="AB64" s="36">
        <f>'Core Indicators'!GY64</f>
        <v>0</v>
      </c>
      <c r="AC64" s="36">
        <f>'Core Indicators'!HG64</f>
        <v>0</v>
      </c>
      <c r="AD64" s="36">
        <f>'Core Indicators'!HO64</f>
        <v>0</v>
      </c>
      <c r="AE64" s="36">
        <f>'Core Indicators'!HW64</f>
        <v>0</v>
      </c>
      <c r="AF64" s="36">
        <f>'Core Indicators'!IE64</f>
        <v>0</v>
      </c>
      <c r="AG64" s="36">
        <f>'Core Indicators'!IM64</f>
        <v>0</v>
      </c>
    </row>
    <row r="65" spans="1:33" ht="20.149999999999999" customHeight="1" x14ac:dyDescent="0.35">
      <c r="A65" s="202" t="str">
        <f>'Core Indicators'!A:A</f>
        <v>Mixed migration flows in Morocco</v>
      </c>
      <c r="B65" s="202" t="str">
        <f>'Core Indicators'!B:B</f>
        <v>International displacement</v>
      </c>
      <c r="C65" s="202" t="str">
        <f>'Core Indicators'!C65</f>
        <v>MAR002</v>
      </c>
      <c r="D65" s="202" t="str">
        <f>'Core Indicators'!D65</f>
        <v>Morocco</v>
      </c>
      <c r="E65" s="202" t="str">
        <f>'Core Indicators'!E65</f>
        <v>MAR</v>
      </c>
      <c r="F65" s="35">
        <f>'Core Indicators'!O65</f>
        <v>446300</v>
      </c>
      <c r="G65" s="35">
        <f>'Core Indicators'!W65</f>
        <v>36911000</v>
      </c>
      <c r="H65" s="35" t="str">
        <f>'Core Indicators'!AE65</f>
        <v>x</v>
      </c>
      <c r="I65" s="35" t="str">
        <f>'Core Indicators'!AM65</f>
        <v>x</v>
      </c>
      <c r="J65" s="35" t="str">
        <f>'Core Indicators'!AU65</f>
        <v>x</v>
      </c>
      <c r="K65" s="35" t="str">
        <f>'Core Indicators'!BC65</f>
        <v>x</v>
      </c>
      <c r="L65" s="35">
        <f>'Core Indicators'!BK65</f>
        <v>89</v>
      </c>
      <c r="M65" s="35">
        <f>'Core Indicators'!BS65</f>
        <v>0</v>
      </c>
      <c r="N65" s="35">
        <f>'Core Indicators'!CA65</f>
        <v>0</v>
      </c>
      <c r="O65" s="35" t="e">
        <f>'Core Indicators'!CI65</f>
        <v>#N/A</v>
      </c>
      <c r="P65" s="35">
        <f>'Core Indicators'!CQ65</f>
        <v>0</v>
      </c>
      <c r="Q65" s="35" t="str">
        <f>'Core Indicators'!DG65</f>
        <v>x</v>
      </c>
      <c r="R65" s="35" t="str">
        <f>'Core Indicators'!DO65</f>
        <v>x</v>
      </c>
      <c r="S65" s="35" t="str">
        <f>'Core Indicators'!DW65</f>
        <v>x</v>
      </c>
      <c r="T65" s="35" t="str">
        <f>'Core Indicators'!EE65</f>
        <v>x</v>
      </c>
      <c r="U65" s="35" t="str">
        <f>'Core Indicators'!EM65</f>
        <v>x</v>
      </c>
      <c r="V65" s="35">
        <f>'Core Indicators'!FC65</f>
        <v>2</v>
      </c>
      <c r="W65" s="35">
        <f>'Core Indicators'!FK65</f>
        <v>0</v>
      </c>
      <c r="X65" s="35">
        <f>'Core Indicators'!FS65</f>
        <v>0</v>
      </c>
      <c r="Y65" s="35">
        <f>'Core Indicators'!GA65</f>
        <v>0</v>
      </c>
      <c r="Z65" s="35">
        <f>'Core Indicators'!GI65</f>
        <v>0</v>
      </c>
      <c r="AA65" s="35">
        <f>'Core Indicators'!GQ65</f>
        <v>0</v>
      </c>
      <c r="AB65" s="35">
        <f>'Core Indicators'!GY65</f>
        <v>0</v>
      </c>
      <c r="AC65" s="35">
        <f>'Core Indicators'!HG65</f>
        <v>0</v>
      </c>
      <c r="AD65" s="35">
        <f>'Core Indicators'!HO65</f>
        <v>0</v>
      </c>
      <c r="AE65" s="35">
        <f>'Core Indicators'!HW65</f>
        <v>0</v>
      </c>
      <c r="AF65" s="35">
        <f>'Core Indicators'!IE65</f>
        <v>1</v>
      </c>
      <c r="AG65" s="35">
        <f>'Core Indicators'!IM65</f>
        <v>0</v>
      </c>
    </row>
    <row r="66" spans="1:33" ht="20.149999999999999" customHeight="1" x14ac:dyDescent="0.35">
      <c r="A66" s="201" t="str">
        <f>'Core Indicators'!A:A</f>
        <v>DIsplacement from Ukraine conflict in Moldova</v>
      </c>
      <c r="B66" s="201" t="str">
        <f>'Core Indicators'!B:B</f>
        <v>International displacement</v>
      </c>
      <c r="C66" s="201" t="str">
        <f>'Core Indicators'!C66</f>
        <v>MDA002</v>
      </c>
      <c r="D66" s="201" t="str">
        <f>'Core Indicators'!D66</f>
        <v>Moldova</v>
      </c>
      <c r="E66" s="201" t="str">
        <f>'Core Indicators'!E66</f>
        <v>MDA</v>
      </c>
      <c r="F66" s="36">
        <f>'Core Indicators'!O66</f>
        <v>1595</v>
      </c>
      <c r="G66" s="36">
        <f>'Core Indicators'!W66</f>
        <v>205000</v>
      </c>
      <c r="H66" s="36">
        <f>'Core Indicators'!AE66</f>
        <v>96000</v>
      </c>
      <c r="I66" s="36">
        <f>'Core Indicators'!AM66</f>
        <v>96000</v>
      </c>
      <c r="J66" s="36" t="e">
        <f>'Core Indicators'!AU66</f>
        <v>#N/A</v>
      </c>
      <c r="K66" s="36" t="e">
        <f>'Core Indicators'!BC66</f>
        <v>#N/A</v>
      </c>
      <c r="L66" s="36">
        <f>'Core Indicators'!BK66</f>
        <v>0</v>
      </c>
      <c r="M66" s="36" t="e">
        <f>'Core Indicators'!BS66</f>
        <v>#N/A</v>
      </c>
      <c r="N66" s="36" t="e">
        <f>'Core Indicators'!CA66</f>
        <v>#N/A</v>
      </c>
      <c r="O66" s="36" t="e">
        <f>'Core Indicators'!CI66</f>
        <v>#N/A</v>
      </c>
      <c r="P66" s="36" t="e">
        <f>'Core Indicators'!CQ66</f>
        <v>#N/A</v>
      </c>
      <c r="Q66" s="36">
        <f>'Core Indicators'!DG66</f>
        <v>109000</v>
      </c>
      <c r="R66" s="36">
        <f>'Core Indicators'!DO66</f>
        <v>96000</v>
      </c>
      <c r="S66" s="36">
        <f>'Core Indicators'!DW66</f>
        <v>0</v>
      </c>
      <c r="T66" s="36">
        <f>'Core Indicators'!EE66</f>
        <v>0</v>
      </c>
      <c r="U66" s="36">
        <f>'Core Indicators'!EM66</f>
        <v>0</v>
      </c>
      <c r="V66" s="36">
        <f>'Core Indicators'!FC66</f>
        <v>2</v>
      </c>
      <c r="W66" s="36" t="e">
        <f>'Core Indicators'!FK66</f>
        <v>#N/A</v>
      </c>
      <c r="X66" s="36" t="e">
        <f>'Core Indicators'!FS66</f>
        <v>#N/A</v>
      </c>
      <c r="Y66" s="36">
        <f>'Core Indicators'!GA66</f>
        <v>0</v>
      </c>
      <c r="Z66" s="36">
        <f>'Core Indicators'!GI66</f>
        <v>1</v>
      </c>
      <c r="AA66" s="36">
        <f>'Core Indicators'!GQ66</f>
        <v>0</v>
      </c>
      <c r="AB66" s="36">
        <f>'Core Indicators'!GY66</f>
        <v>0</v>
      </c>
      <c r="AC66" s="36">
        <f>'Core Indicators'!HG66</f>
        <v>0</v>
      </c>
      <c r="AD66" s="36">
        <f>'Core Indicators'!HO66</f>
        <v>0</v>
      </c>
      <c r="AE66" s="36">
        <f>'Core Indicators'!HW66</f>
        <v>0</v>
      </c>
      <c r="AF66" s="36">
        <f>'Core Indicators'!IE66</f>
        <v>0</v>
      </c>
      <c r="AG66" s="36">
        <f>'Core Indicators'!IM66</f>
        <v>0</v>
      </c>
    </row>
    <row r="67" spans="1:33" ht="20.149999999999999" customHeight="1" x14ac:dyDescent="0.35">
      <c r="A67" s="202" t="str">
        <f>'Core Indicators'!A:A</f>
        <v>Multiple crisis in Madagascar</v>
      </c>
      <c r="B67" s="202" t="str">
        <f>'Core Indicators'!B:B</f>
        <v>Multiple crises country</v>
      </c>
      <c r="C67" s="202" t="str">
        <f>'Core Indicators'!C67</f>
        <v>MDG001</v>
      </c>
      <c r="D67" s="202" t="str">
        <f>'Core Indicators'!D67</f>
        <v>Madagascar</v>
      </c>
      <c r="E67" s="202" t="str">
        <f>'Core Indicators'!E67</f>
        <v>MDG</v>
      </c>
      <c r="F67" s="35">
        <f>'Core Indicators'!O67</f>
        <v>581800</v>
      </c>
      <c r="G67" s="35">
        <f>'Core Indicators'!W67</f>
        <v>27000000</v>
      </c>
      <c r="H67" s="35">
        <f>'Core Indicators'!AE67</f>
        <v>4509000</v>
      </c>
      <c r="I67" s="35">
        <f>'Core Indicators'!AM67</f>
        <v>25000</v>
      </c>
      <c r="J67" s="35" t="str">
        <f>'Core Indicators'!AU67</f>
        <v>x</v>
      </c>
      <c r="K67" s="35" t="str">
        <f>'Core Indicators'!BC67</f>
        <v>x</v>
      </c>
      <c r="L67" s="35">
        <f>'Core Indicators'!BK67</f>
        <v>259</v>
      </c>
      <c r="M67" s="35">
        <f>'Core Indicators'!BS67</f>
        <v>28020</v>
      </c>
      <c r="N67" s="35">
        <f>'Core Indicators'!CA67</f>
        <v>14597</v>
      </c>
      <c r="O67" s="35" t="e">
        <f>'Core Indicators'!CI67</f>
        <v>#N/A</v>
      </c>
      <c r="P67" s="35" t="str">
        <f>'Core Indicators'!CQ67</f>
        <v>x</v>
      </c>
      <c r="Q67" s="35">
        <f>'Core Indicators'!DG67</f>
        <v>22491000</v>
      </c>
      <c r="R67" s="35">
        <f>'Core Indicators'!DO67</f>
        <v>2850000</v>
      </c>
      <c r="S67" s="35">
        <f>'Core Indicators'!DW67</f>
        <v>1325000</v>
      </c>
      <c r="T67" s="35">
        <f>'Core Indicators'!EE67</f>
        <v>334000</v>
      </c>
      <c r="U67" s="35">
        <f>'Core Indicators'!EM67</f>
        <v>0</v>
      </c>
      <c r="V67" s="35">
        <f>'Core Indicators'!FC67</f>
        <v>2</v>
      </c>
      <c r="W67" s="35" t="str">
        <f>'Core Indicators'!FK67</f>
        <v>x</v>
      </c>
      <c r="X67" s="35" t="str">
        <f>'Core Indicators'!FS67</f>
        <v>x</v>
      </c>
      <c r="Y67" s="35">
        <f>'Core Indicators'!GA67</f>
        <v>0</v>
      </c>
      <c r="Z67" s="35">
        <f>'Core Indicators'!GI67</f>
        <v>0</v>
      </c>
      <c r="AA67" s="35">
        <f>'Core Indicators'!GQ67</f>
        <v>0</v>
      </c>
      <c r="AB67" s="35">
        <f>'Core Indicators'!GY67</f>
        <v>0</v>
      </c>
      <c r="AC67" s="35">
        <f>'Core Indicators'!HG67</f>
        <v>0</v>
      </c>
      <c r="AD67" s="35">
        <f>'Core Indicators'!HO67</f>
        <v>0</v>
      </c>
      <c r="AE67" s="35">
        <f>'Core Indicators'!HW67</f>
        <v>1</v>
      </c>
      <c r="AF67" s="35">
        <f>'Core Indicators'!IE67</f>
        <v>0</v>
      </c>
      <c r="AG67" s="35">
        <f>'Core Indicators'!IM67</f>
        <v>3</v>
      </c>
    </row>
    <row r="68" spans="1:33" ht="20.149999999999999" customHeight="1" x14ac:dyDescent="0.35">
      <c r="A68" s="201" t="str">
        <f>'Core Indicators'!A:A</f>
        <v>Drought in Madagascar</v>
      </c>
      <c r="B68" s="201" t="str">
        <f>'Core Indicators'!B:B</f>
        <v>Drought</v>
      </c>
      <c r="C68" s="201" t="str">
        <f>'Core Indicators'!C68</f>
        <v>MDG002</v>
      </c>
      <c r="D68" s="201" t="str">
        <f>'Core Indicators'!D68</f>
        <v>Madagascar</v>
      </c>
      <c r="E68" s="201" t="str">
        <f>'Core Indicators'!E68</f>
        <v>MDG</v>
      </c>
      <c r="F68" s="36">
        <f>'Core Indicators'!O68</f>
        <v>149752</v>
      </c>
      <c r="G68" s="36">
        <f>'Core Indicators'!W68</f>
        <v>6348000</v>
      </c>
      <c r="H68" s="36">
        <f>'Core Indicators'!AE68</f>
        <v>3549000</v>
      </c>
      <c r="I68" s="36">
        <f>'Core Indicators'!AM68</f>
        <v>3000</v>
      </c>
      <c r="J68" s="36">
        <f>'Core Indicators'!AU68</f>
        <v>0</v>
      </c>
      <c r="K68" s="36" t="str">
        <f>'Core Indicators'!BC68</f>
        <v>x</v>
      </c>
      <c r="L68" s="36">
        <f>'Core Indicators'!BK68</f>
        <v>53</v>
      </c>
      <c r="M68" s="36" t="str">
        <f>'Core Indicators'!BS68</f>
        <v>x</v>
      </c>
      <c r="N68" s="36" t="str">
        <f>'Core Indicators'!CA68</f>
        <v>x</v>
      </c>
      <c r="O68" s="36" t="e">
        <f>'Core Indicators'!CI68</f>
        <v>#N/A</v>
      </c>
      <c r="P68" s="36" t="str">
        <f>'Core Indicators'!CQ68</f>
        <v>x</v>
      </c>
      <c r="Q68" s="36">
        <f>'Core Indicators'!DG68</f>
        <v>2799000</v>
      </c>
      <c r="R68" s="36">
        <f>'Core Indicators'!DO68</f>
        <v>1912000</v>
      </c>
      <c r="S68" s="36">
        <f>'Core Indicators'!DW68</f>
        <v>1303000</v>
      </c>
      <c r="T68" s="36">
        <f>'Core Indicators'!EE68</f>
        <v>334000</v>
      </c>
      <c r="U68" s="36">
        <f>'Core Indicators'!EM68</f>
        <v>0</v>
      </c>
      <c r="V68" s="36">
        <f>'Core Indicators'!FC68</f>
        <v>1</v>
      </c>
      <c r="W68" s="36" t="str">
        <f>'Core Indicators'!FK68</f>
        <v>x</v>
      </c>
      <c r="X68" s="36" t="str">
        <f>'Core Indicators'!FS68</f>
        <v>x</v>
      </c>
      <c r="Y68" s="36">
        <f>'Core Indicators'!GA68</f>
        <v>0</v>
      </c>
      <c r="Z68" s="36">
        <f>'Core Indicators'!GI68</f>
        <v>0</v>
      </c>
      <c r="AA68" s="36">
        <f>'Core Indicators'!GQ68</f>
        <v>0</v>
      </c>
      <c r="AB68" s="36">
        <f>'Core Indicators'!GY68</f>
        <v>0</v>
      </c>
      <c r="AC68" s="36">
        <f>'Core Indicators'!HG68</f>
        <v>0</v>
      </c>
      <c r="AD68" s="36">
        <f>'Core Indicators'!HO68</f>
        <v>0</v>
      </c>
      <c r="AE68" s="36">
        <f>'Core Indicators'!HW68</f>
        <v>1</v>
      </c>
      <c r="AF68" s="36">
        <f>'Core Indicators'!IE68</f>
        <v>0</v>
      </c>
      <c r="AG68" s="36">
        <f>'Core Indicators'!IM68</f>
        <v>3</v>
      </c>
    </row>
    <row r="69" spans="1:33" ht="20.149999999999999" customHeight="1" x14ac:dyDescent="0.35">
      <c r="A69" s="202" t="str">
        <f>'Core Indicators'!A:A</f>
        <v>Tropical Cyclones Season in 2022 in Madagascar</v>
      </c>
      <c r="B69" s="202" t="str">
        <f>'Core Indicators'!B:B</f>
        <v>Tropical cyclone</v>
      </c>
      <c r="C69" s="202" t="str">
        <f>'Core Indicators'!C69</f>
        <v>MDG006</v>
      </c>
      <c r="D69" s="202" t="str">
        <f>'Core Indicators'!D69</f>
        <v>Madagascar</v>
      </c>
      <c r="E69" s="202" t="str">
        <f>'Core Indicators'!E69</f>
        <v>MDG</v>
      </c>
      <c r="F69" s="35">
        <f>'Core Indicators'!O69</f>
        <v>581800</v>
      </c>
      <c r="G69" s="35">
        <f>'Core Indicators'!W69</f>
        <v>27000000</v>
      </c>
      <c r="H69" s="35">
        <f>'Core Indicators'!AE69</f>
        <v>960000</v>
      </c>
      <c r="I69" s="35">
        <f>'Core Indicators'!AM69</f>
        <v>22000</v>
      </c>
      <c r="J69" s="35" t="str">
        <f>'Core Indicators'!AU69</f>
        <v>x</v>
      </c>
      <c r="K69" s="35" t="str">
        <f>'Core Indicators'!BC69</f>
        <v>x</v>
      </c>
      <c r="L69" s="35">
        <f>'Core Indicators'!BK69</f>
        <v>206</v>
      </c>
      <c r="M69" s="35">
        <f>'Core Indicators'!BS69</f>
        <v>28020</v>
      </c>
      <c r="N69" s="35">
        <f>'Core Indicators'!CA69</f>
        <v>14597</v>
      </c>
      <c r="O69" s="35" t="e">
        <f>'Core Indicators'!CI69</f>
        <v>#N/A</v>
      </c>
      <c r="P69" s="35" t="str">
        <f>'Core Indicators'!CQ69</f>
        <v>x</v>
      </c>
      <c r="Q69" s="35">
        <f>'Core Indicators'!DG69</f>
        <v>26040000</v>
      </c>
      <c r="R69" s="35">
        <f>'Core Indicators'!DO69</f>
        <v>938000</v>
      </c>
      <c r="S69" s="35">
        <f>'Core Indicators'!DW69</f>
        <v>22000</v>
      </c>
      <c r="T69" s="35">
        <f>'Core Indicators'!EE69</f>
        <v>0</v>
      </c>
      <c r="U69" s="35">
        <f>'Core Indicators'!EM69</f>
        <v>0</v>
      </c>
      <c r="V69" s="35">
        <f>'Core Indicators'!FC69</f>
        <v>1</v>
      </c>
      <c r="W69" s="35" t="str">
        <f>'Core Indicators'!FK69</f>
        <v>x</v>
      </c>
      <c r="X69" s="35" t="str">
        <f>'Core Indicators'!FS69</f>
        <v>x</v>
      </c>
      <c r="Y69" s="35">
        <f>'Core Indicators'!GA69</f>
        <v>0</v>
      </c>
      <c r="Z69" s="35">
        <f>'Core Indicators'!GI69</f>
        <v>0</v>
      </c>
      <c r="AA69" s="35">
        <f>'Core Indicators'!GQ69</f>
        <v>0</v>
      </c>
      <c r="AB69" s="35">
        <f>'Core Indicators'!GY69</f>
        <v>0</v>
      </c>
      <c r="AC69" s="35">
        <f>'Core Indicators'!HG69</f>
        <v>0</v>
      </c>
      <c r="AD69" s="35">
        <f>'Core Indicators'!HO69</f>
        <v>0</v>
      </c>
      <c r="AE69" s="35">
        <f>'Core Indicators'!HW69</f>
        <v>0</v>
      </c>
      <c r="AF69" s="35">
        <f>'Core Indicators'!IE69</f>
        <v>0</v>
      </c>
      <c r="AG69" s="35">
        <f>'Core Indicators'!IM69</f>
        <v>3</v>
      </c>
    </row>
    <row r="70" spans="1:33" ht="20.149999999999999" customHeight="1" x14ac:dyDescent="0.35">
      <c r="A70" s="201" t="str">
        <f>'Core Indicators'!A:A</f>
        <v>Multiple crisis in Mexico</v>
      </c>
      <c r="B70" s="201" t="str">
        <f>'Core Indicators'!B:B</f>
        <v>Multiple crises country</v>
      </c>
      <c r="C70" s="201" t="str">
        <f>'Core Indicators'!C70</f>
        <v>MEX001</v>
      </c>
      <c r="D70" s="201" t="str">
        <f>'Core Indicators'!D70</f>
        <v>Mexico</v>
      </c>
      <c r="E70" s="201" t="str">
        <f>'Core Indicators'!E70</f>
        <v>MEX</v>
      </c>
      <c r="F70" s="36">
        <f>'Core Indicators'!O70</f>
        <v>1943950</v>
      </c>
      <c r="G70" s="36">
        <f>'Core Indicators'!W70</f>
        <v>117084000</v>
      </c>
      <c r="H70" s="36">
        <f>'Core Indicators'!AE70</f>
        <v>504000</v>
      </c>
      <c r="I70" s="36">
        <f>'Core Indicators'!AM70</f>
        <v>504000</v>
      </c>
      <c r="J70" s="36" t="str">
        <f>'Core Indicators'!AU70</f>
        <v>x</v>
      </c>
      <c r="K70" s="36" t="str">
        <f>'Core Indicators'!BC70</f>
        <v>x</v>
      </c>
      <c r="L70" s="36">
        <f>'Core Indicators'!BK70</f>
        <v>8670</v>
      </c>
      <c r="M70" s="36" t="str">
        <f>'Core Indicators'!BS70</f>
        <v>x</v>
      </c>
      <c r="N70" s="36" t="str">
        <f>'Core Indicators'!CA70</f>
        <v>x</v>
      </c>
      <c r="O70" s="36" t="e">
        <f>'Core Indicators'!CI70</f>
        <v>#N/A</v>
      </c>
      <c r="P70" s="36" t="str">
        <f>'Core Indicators'!CQ70</f>
        <v>x</v>
      </c>
      <c r="Q70" s="36">
        <f>'Core Indicators'!DG70</f>
        <v>116580000</v>
      </c>
      <c r="R70" s="36">
        <f>'Core Indicators'!DO70</f>
        <v>504000</v>
      </c>
      <c r="S70" s="36">
        <f>'Core Indicators'!DW70</f>
        <v>81000</v>
      </c>
      <c r="T70" s="36">
        <f>'Core Indicators'!EE70</f>
        <v>0</v>
      </c>
      <c r="U70" s="36">
        <f>'Core Indicators'!EM70</f>
        <v>0</v>
      </c>
      <c r="V70" s="36">
        <f>'Core Indicators'!FC70</f>
        <v>5</v>
      </c>
      <c r="W70" s="36" t="str">
        <f>'Core Indicators'!FK70</f>
        <v>x</v>
      </c>
      <c r="X70" s="36" t="str">
        <f>'Core Indicators'!FS70</f>
        <v>x</v>
      </c>
      <c r="Y70" s="36">
        <f>'Core Indicators'!GA70</f>
        <v>0</v>
      </c>
      <c r="Z70" s="36">
        <f>'Core Indicators'!GI70</f>
        <v>2</v>
      </c>
      <c r="AA70" s="36">
        <f>'Core Indicators'!GQ70</f>
        <v>0</v>
      </c>
      <c r="AB70" s="36">
        <f>'Core Indicators'!GY70</f>
        <v>0</v>
      </c>
      <c r="AC70" s="36">
        <f>'Core Indicators'!HG70</f>
        <v>2</v>
      </c>
      <c r="AD70" s="36">
        <f>'Core Indicators'!HO70</f>
        <v>1</v>
      </c>
      <c r="AE70" s="36">
        <f>'Core Indicators'!HW70</f>
        <v>1</v>
      </c>
      <c r="AF70" s="36">
        <f>'Core Indicators'!IE70</f>
        <v>0</v>
      </c>
      <c r="AG70" s="36">
        <f>'Core Indicators'!IM70</f>
        <v>2</v>
      </c>
    </row>
    <row r="71" spans="1:33" ht="20.149999999999999" customHeight="1" x14ac:dyDescent="0.35">
      <c r="A71" s="202" t="str">
        <f>'Core Indicators'!A:A</f>
        <v>Criminal Violence in Mexico</v>
      </c>
      <c r="B71" s="202" t="str">
        <f>'Core Indicators'!B:B</f>
        <v>Other type of violence</v>
      </c>
      <c r="C71" s="202" t="str">
        <f>'Core Indicators'!C71</f>
        <v>MEX002</v>
      </c>
      <c r="D71" s="202" t="str">
        <f>'Core Indicators'!D71</f>
        <v>Mexico</v>
      </c>
      <c r="E71" s="202" t="str">
        <f>'Core Indicators'!E71</f>
        <v>MEX</v>
      </c>
      <c r="F71" s="35">
        <f>'Core Indicators'!O71</f>
        <v>1943950</v>
      </c>
      <c r="G71" s="35">
        <f>'Core Indicators'!W71</f>
        <v>117084000</v>
      </c>
      <c r="H71" s="35">
        <f>'Core Indicators'!AE71</f>
        <v>379000</v>
      </c>
      <c r="I71" s="35">
        <f>'Core Indicators'!AM71</f>
        <v>379000</v>
      </c>
      <c r="J71" s="35" t="str">
        <f>'Core Indicators'!AU71</f>
        <v>x</v>
      </c>
      <c r="K71" s="35" t="str">
        <f>'Core Indicators'!BC71</f>
        <v>x</v>
      </c>
      <c r="L71" s="35">
        <f>'Core Indicators'!BK71</f>
        <v>8003</v>
      </c>
      <c r="M71" s="35" t="str">
        <f>'Core Indicators'!BS71</f>
        <v>x</v>
      </c>
      <c r="N71" s="35" t="str">
        <f>'Core Indicators'!CA71</f>
        <v>x</v>
      </c>
      <c r="O71" s="35" t="e">
        <f>'Core Indicators'!CI71</f>
        <v>#N/A</v>
      </c>
      <c r="P71" s="35" t="str">
        <f>'Core Indicators'!CQ71</f>
        <v>x</v>
      </c>
      <c r="Q71" s="35">
        <f>'Core Indicators'!DG71</f>
        <v>116705000</v>
      </c>
      <c r="R71" s="35">
        <f>'Core Indicators'!DO71</f>
        <v>379000</v>
      </c>
      <c r="S71" s="35">
        <f>'Core Indicators'!DW71</f>
        <v>0</v>
      </c>
      <c r="T71" s="35">
        <f>'Core Indicators'!EE71</f>
        <v>0</v>
      </c>
      <c r="U71" s="35">
        <f>'Core Indicators'!EM71</f>
        <v>0</v>
      </c>
      <c r="V71" s="35">
        <f>'Core Indicators'!FC71</f>
        <v>5</v>
      </c>
      <c r="W71" s="35" t="str">
        <f>'Core Indicators'!FK71</f>
        <v>x</v>
      </c>
      <c r="X71" s="35" t="str">
        <f>'Core Indicators'!FS71</f>
        <v>x</v>
      </c>
      <c r="Y71" s="35">
        <f>'Core Indicators'!GA71</f>
        <v>0</v>
      </c>
      <c r="Z71" s="35">
        <f>'Core Indicators'!GI71</f>
        <v>2</v>
      </c>
      <c r="AA71" s="35">
        <f>'Core Indicators'!GQ71</f>
        <v>1</v>
      </c>
      <c r="AB71" s="35">
        <f>'Core Indicators'!GY71</f>
        <v>0</v>
      </c>
      <c r="AC71" s="35">
        <f>'Core Indicators'!HG71</f>
        <v>2</v>
      </c>
      <c r="AD71" s="35">
        <f>'Core Indicators'!HO71</f>
        <v>1</v>
      </c>
      <c r="AE71" s="35">
        <f>'Core Indicators'!HW71</f>
        <v>1</v>
      </c>
      <c r="AF71" s="35">
        <f>'Core Indicators'!IE71</f>
        <v>0</v>
      </c>
      <c r="AG71" s="35">
        <f>'Core Indicators'!IM71</f>
        <v>2</v>
      </c>
    </row>
    <row r="72" spans="1:33" ht="20.149999999999999" customHeight="1" x14ac:dyDescent="0.35">
      <c r="A72" s="201" t="str">
        <f>'Core Indicators'!A:A</f>
        <v>Mixed Migration in Mexico</v>
      </c>
      <c r="B72" s="201" t="str">
        <f>'Core Indicators'!B:B</f>
        <v>International displacement</v>
      </c>
      <c r="C72" s="201" t="str">
        <f>'Core Indicators'!C72</f>
        <v>MEX003</v>
      </c>
      <c r="D72" s="201" t="str">
        <f>'Core Indicators'!D72</f>
        <v>Mexico</v>
      </c>
      <c r="E72" s="201" t="str">
        <f>'Core Indicators'!E72</f>
        <v>MEX</v>
      </c>
      <c r="F72" s="36">
        <f>'Core Indicators'!O72</f>
        <v>1671738</v>
      </c>
      <c r="G72" s="36">
        <f>'Core Indicators'!W72</f>
        <v>113963000</v>
      </c>
      <c r="H72" s="36">
        <f>'Core Indicators'!AE72</f>
        <v>125000</v>
      </c>
      <c r="I72" s="36">
        <f>'Core Indicators'!AM72</f>
        <v>125000</v>
      </c>
      <c r="J72" s="36" t="str">
        <f>'Core Indicators'!AU72</f>
        <v>x</v>
      </c>
      <c r="K72" s="36" t="str">
        <f>'Core Indicators'!BC72</f>
        <v>x</v>
      </c>
      <c r="L72" s="36">
        <f>'Core Indicators'!BK72</f>
        <v>667</v>
      </c>
      <c r="M72" s="36" t="str">
        <f>'Core Indicators'!BS72</f>
        <v>x</v>
      </c>
      <c r="N72" s="36" t="str">
        <f>'Core Indicators'!CA72</f>
        <v>x</v>
      </c>
      <c r="O72" s="36" t="e">
        <f>'Core Indicators'!CI72</f>
        <v>#N/A</v>
      </c>
      <c r="P72" s="36" t="str">
        <f>'Core Indicators'!CQ72</f>
        <v>x</v>
      </c>
      <c r="Q72" s="36">
        <f>'Core Indicators'!DG72</f>
        <v>113837000</v>
      </c>
      <c r="R72" s="36">
        <f>'Core Indicators'!DO72</f>
        <v>44000</v>
      </c>
      <c r="S72" s="36">
        <f>'Core Indicators'!DW72</f>
        <v>81000</v>
      </c>
      <c r="T72" s="36">
        <f>'Core Indicators'!EE72</f>
        <v>0</v>
      </c>
      <c r="U72" s="36">
        <f>'Core Indicators'!EM72</f>
        <v>0</v>
      </c>
      <c r="V72" s="36">
        <f>'Core Indicators'!FC72</f>
        <v>3</v>
      </c>
      <c r="W72" s="36" t="str">
        <f>'Core Indicators'!FK72</f>
        <v>x</v>
      </c>
      <c r="X72" s="36" t="str">
        <f>'Core Indicators'!FS72</f>
        <v>x</v>
      </c>
      <c r="Y72" s="36">
        <f>'Core Indicators'!GA72</f>
        <v>0</v>
      </c>
      <c r="Z72" s="36">
        <f>'Core Indicators'!GI72</f>
        <v>2</v>
      </c>
      <c r="AA72" s="36">
        <f>'Core Indicators'!GQ72</f>
        <v>0</v>
      </c>
      <c r="AB72" s="36">
        <f>'Core Indicators'!GY72</f>
        <v>0</v>
      </c>
      <c r="AC72" s="36">
        <f>'Core Indicators'!HG72</f>
        <v>2</v>
      </c>
      <c r="AD72" s="36">
        <f>'Core Indicators'!HO72</f>
        <v>1</v>
      </c>
      <c r="AE72" s="36">
        <f>'Core Indicators'!HW72</f>
        <v>1</v>
      </c>
      <c r="AF72" s="36">
        <f>'Core Indicators'!IE72</f>
        <v>0</v>
      </c>
      <c r="AG72" s="36">
        <f>'Core Indicators'!IM72</f>
        <v>2</v>
      </c>
    </row>
    <row r="73" spans="1:33" ht="20.149999999999999" customHeight="1" x14ac:dyDescent="0.35">
      <c r="A73" s="202" t="str">
        <f>'Core Indicators'!A:A</f>
        <v>Complex crisis in Mali</v>
      </c>
      <c r="B73" s="202" t="str">
        <f>'Core Indicators'!B:B</f>
        <v>Complex crisis</v>
      </c>
      <c r="C73" s="202" t="str">
        <f>'Core Indicators'!C73</f>
        <v>MLI001</v>
      </c>
      <c r="D73" s="202" t="str">
        <f>'Core Indicators'!D73</f>
        <v>Mali</v>
      </c>
      <c r="E73" s="202" t="str">
        <f>'Core Indicators'!E73</f>
        <v>MLI</v>
      </c>
      <c r="F73" s="35">
        <f>'Core Indicators'!O73</f>
        <v>1240190</v>
      </c>
      <c r="G73" s="35">
        <f>'Core Indicators'!W73</f>
        <v>20251000</v>
      </c>
      <c r="H73" s="35">
        <f>'Core Indicators'!AE73</f>
        <v>6300000</v>
      </c>
      <c r="I73" s="35">
        <f>'Core Indicators'!AM73</f>
        <v>1360000</v>
      </c>
      <c r="J73" s="35" t="str">
        <f>'Core Indicators'!AU73</f>
        <v>x</v>
      </c>
      <c r="K73" s="35">
        <f>'Core Indicators'!BC73</f>
        <v>44056</v>
      </c>
      <c r="L73" s="35">
        <f>'Core Indicators'!BK73</f>
        <v>3236</v>
      </c>
      <c r="M73" s="35" t="str">
        <f>'Core Indicators'!BS73</f>
        <v>x</v>
      </c>
      <c r="N73" s="35">
        <f>'Core Indicators'!CA73</f>
        <v>1</v>
      </c>
      <c r="O73" s="35" t="e">
        <f>'Core Indicators'!CI73</f>
        <v>#N/A</v>
      </c>
      <c r="P73" s="35" t="str">
        <f>'Core Indicators'!CQ73</f>
        <v>x</v>
      </c>
      <c r="Q73" s="35">
        <f>'Core Indicators'!DG73</f>
        <v>13951000</v>
      </c>
      <c r="R73" s="35">
        <f>'Core Indicators'!DO73</f>
        <v>0</v>
      </c>
      <c r="S73" s="35">
        <f>'Core Indicators'!DW73</f>
        <v>3400000</v>
      </c>
      <c r="T73" s="35">
        <f>'Core Indicators'!EE73</f>
        <v>2700000</v>
      </c>
      <c r="U73" s="35">
        <f>'Core Indicators'!EM73</f>
        <v>200000</v>
      </c>
      <c r="V73" s="35">
        <f>'Core Indicators'!FC73</f>
        <v>5</v>
      </c>
      <c r="W73" s="35" t="str">
        <f>'Core Indicators'!FK73</f>
        <v>x</v>
      </c>
      <c r="X73" s="35" t="str">
        <f>'Core Indicators'!FS73</f>
        <v>x</v>
      </c>
      <c r="Y73" s="35">
        <f>'Core Indicators'!GA73</f>
        <v>1</v>
      </c>
      <c r="Z73" s="35">
        <f>'Core Indicators'!GI73</f>
        <v>3</v>
      </c>
      <c r="AA73" s="35">
        <f>'Core Indicators'!GQ73</f>
        <v>3</v>
      </c>
      <c r="AB73" s="35">
        <f>'Core Indicators'!GY73</f>
        <v>1</v>
      </c>
      <c r="AC73" s="35">
        <f>'Core Indicators'!HG73</f>
        <v>2</v>
      </c>
      <c r="AD73" s="35">
        <f>'Core Indicators'!HO73</f>
        <v>3</v>
      </c>
      <c r="AE73" s="35">
        <f>'Core Indicators'!HW73</f>
        <v>2</v>
      </c>
      <c r="AF73" s="35">
        <f>'Core Indicators'!IE73</f>
        <v>1</v>
      </c>
      <c r="AG73" s="35">
        <f>'Core Indicators'!IM73</f>
        <v>2</v>
      </c>
    </row>
    <row r="74" spans="1:33" ht="20.149999999999999" customHeight="1" x14ac:dyDescent="0.35">
      <c r="A74" s="201" t="str">
        <f>'Core Indicators'!A:A</f>
        <v>Multiple crises in Myanmar</v>
      </c>
      <c r="B74" s="201" t="str">
        <f>'Core Indicators'!B:B</f>
        <v>Multiple crises country</v>
      </c>
      <c r="C74" s="201" t="str">
        <f>'Core Indicators'!C74</f>
        <v>MMR001</v>
      </c>
      <c r="D74" s="201" t="str">
        <f>'Core Indicators'!D74</f>
        <v>Myanmar</v>
      </c>
      <c r="E74" s="201" t="str">
        <f>'Core Indicators'!E74</f>
        <v>MMR</v>
      </c>
      <c r="F74" s="36">
        <f>'Core Indicators'!O74</f>
        <v>661578</v>
      </c>
      <c r="G74" s="36">
        <f>'Core Indicators'!W74</f>
        <v>55700000</v>
      </c>
      <c r="H74" s="36">
        <f>'Core Indicators'!AE74</f>
        <v>34974000</v>
      </c>
      <c r="I74" s="36">
        <f>'Core Indicators'!AM74</f>
        <v>2113000</v>
      </c>
      <c r="J74" s="36" t="str">
        <f>'Core Indicators'!AU74</f>
        <v>x</v>
      </c>
      <c r="K74" s="36" t="str">
        <f>'Core Indicators'!BC74</f>
        <v>x</v>
      </c>
      <c r="L74" s="36">
        <f>'Core Indicators'!BK74</f>
        <v>11615</v>
      </c>
      <c r="M74" s="36" t="str">
        <f>'Core Indicators'!BS74</f>
        <v>x</v>
      </c>
      <c r="N74" s="36" t="str">
        <f>'Core Indicators'!CA74</f>
        <v>x</v>
      </c>
      <c r="O74" s="36" t="e">
        <f>'Core Indicators'!CI74</f>
        <v>#N/A</v>
      </c>
      <c r="P74" s="36" t="str">
        <f>'Core Indicators'!CQ74</f>
        <v>x</v>
      </c>
      <c r="Q74" s="36">
        <f>'Core Indicators'!DG74</f>
        <v>20726000</v>
      </c>
      <c r="R74" s="36">
        <f>'Core Indicators'!DO74</f>
        <v>20568000</v>
      </c>
      <c r="S74" s="36">
        <f>'Core Indicators'!DW74</f>
        <v>2807000</v>
      </c>
      <c r="T74" s="36">
        <f>'Core Indicators'!EE74</f>
        <v>9137000</v>
      </c>
      <c r="U74" s="36">
        <f>'Core Indicators'!EM74</f>
        <v>2462000</v>
      </c>
      <c r="V74" s="36">
        <f>'Core Indicators'!FC74</f>
        <v>4</v>
      </c>
      <c r="W74" s="36" t="str">
        <f>'Core Indicators'!FK74</f>
        <v>x</v>
      </c>
      <c r="X74" s="36" t="str">
        <f>'Core Indicators'!FS74</f>
        <v>x</v>
      </c>
      <c r="Y74" s="36">
        <f>'Core Indicators'!GA74</f>
        <v>2</v>
      </c>
      <c r="Z74" s="36">
        <f>'Core Indicators'!GI74</f>
        <v>3</v>
      </c>
      <c r="AA74" s="36">
        <f>'Core Indicators'!GQ74</f>
        <v>2</v>
      </c>
      <c r="AB74" s="36">
        <f>'Core Indicators'!GY74</f>
        <v>3</v>
      </c>
      <c r="AC74" s="36">
        <f>'Core Indicators'!HG74</f>
        <v>2</v>
      </c>
      <c r="AD74" s="36">
        <f>'Core Indicators'!HO74</f>
        <v>2</v>
      </c>
      <c r="AE74" s="36">
        <f>'Core Indicators'!HW74</f>
        <v>3</v>
      </c>
      <c r="AF74" s="36">
        <f>'Core Indicators'!IE74</f>
        <v>1</v>
      </c>
      <c r="AG74" s="36">
        <f>'Core Indicators'!IM74</f>
        <v>3</v>
      </c>
    </row>
    <row r="75" spans="1:33" ht="20.149999999999999" customHeight="1" x14ac:dyDescent="0.35">
      <c r="A75" s="202" t="str">
        <f>'Core Indicators'!A:A</f>
        <v>Rakhine Conflict</v>
      </c>
      <c r="B75" s="202" t="str">
        <f>'Core Indicators'!B:B</f>
        <v>Conflict</v>
      </c>
      <c r="C75" s="202" t="str">
        <f>'Core Indicators'!C75</f>
        <v>MMR002</v>
      </c>
      <c r="D75" s="202" t="str">
        <f>'Core Indicators'!D75</f>
        <v>Myanmar</v>
      </c>
      <c r="E75" s="202" t="str">
        <f>'Core Indicators'!E75</f>
        <v>MMR</v>
      </c>
      <c r="F75" s="35">
        <f>'Core Indicators'!O75</f>
        <v>40755</v>
      </c>
      <c r="G75" s="35">
        <f>'Core Indicators'!W75</f>
        <v>3854000</v>
      </c>
      <c r="H75" s="35">
        <f>'Core Indicators'!AE75</f>
        <v>1553000</v>
      </c>
      <c r="I75" s="35">
        <f>'Core Indicators'!AM75</f>
        <v>1260000</v>
      </c>
      <c r="J75" s="35" t="str">
        <f>'Core Indicators'!AU75</f>
        <v>x</v>
      </c>
      <c r="K75" s="35" t="str">
        <f>'Core Indicators'!BC75</f>
        <v>x</v>
      </c>
      <c r="L75" s="35">
        <f>'Core Indicators'!BK75</f>
        <v>40</v>
      </c>
      <c r="M75" s="35" t="str">
        <f>'Core Indicators'!BS75</f>
        <v>x</v>
      </c>
      <c r="N75" s="35" t="str">
        <f>'Core Indicators'!CA75</f>
        <v>x</v>
      </c>
      <c r="O75" s="35" t="e">
        <f>'Core Indicators'!CI75</f>
        <v>#N/A</v>
      </c>
      <c r="P75" s="35" t="str">
        <f>'Core Indicators'!CQ75</f>
        <v>x</v>
      </c>
      <c r="Q75" s="35">
        <f>'Core Indicators'!DG75</f>
        <v>2300000</v>
      </c>
      <c r="R75" s="35">
        <f>'Core Indicators'!DO75</f>
        <v>0</v>
      </c>
      <c r="S75" s="35">
        <f>'Core Indicators'!DW75</f>
        <v>0</v>
      </c>
      <c r="T75" s="35">
        <f>'Core Indicators'!EE75</f>
        <v>1553000</v>
      </c>
      <c r="U75" s="35">
        <f>'Core Indicators'!EM75</f>
        <v>0</v>
      </c>
      <c r="V75" s="35">
        <f>'Core Indicators'!FC75</f>
        <v>4</v>
      </c>
      <c r="W75" s="35" t="str">
        <f>'Core Indicators'!FK75</f>
        <v>x</v>
      </c>
      <c r="X75" s="35" t="str">
        <f>'Core Indicators'!FS75</f>
        <v>x</v>
      </c>
      <c r="Y75" s="35">
        <f>'Core Indicators'!GA75</f>
        <v>2</v>
      </c>
      <c r="Z75" s="35">
        <f>'Core Indicators'!GI75</f>
        <v>3</v>
      </c>
      <c r="AA75" s="35">
        <f>'Core Indicators'!GQ75</f>
        <v>2</v>
      </c>
      <c r="AB75" s="35">
        <f>'Core Indicators'!GY75</f>
        <v>3</v>
      </c>
      <c r="AC75" s="35">
        <f>'Core Indicators'!HG75</f>
        <v>2</v>
      </c>
      <c r="AD75" s="35">
        <f>'Core Indicators'!HO75</f>
        <v>3</v>
      </c>
      <c r="AE75" s="35">
        <f>'Core Indicators'!HW75</f>
        <v>3</v>
      </c>
      <c r="AF75" s="35">
        <f>'Core Indicators'!IE75</f>
        <v>1</v>
      </c>
      <c r="AG75" s="35">
        <f>'Core Indicators'!IM75</f>
        <v>3</v>
      </c>
    </row>
    <row r="76" spans="1:33" ht="20.149999999999999" customHeight="1" x14ac:dyDescent="0.35">
      <c r="A76" s="201" t="str">
        <f>'Core Indicators'!A:A</f>
        <v>Kachin and Shan Conflict</v>
      </c>
      <c r="B76" s="201" t="str">
        <f>'Core Indicators'!B:B</f>
        <v>Conflict</v>
      </c>
      <c r="C76" s="201" t="str">
        <f>'Core Indicators'!C76</f>
        <v>MMR003</v>
      </c>
      <c r="D76" s="201" t="str">
        <f>'Core Indicators'!D76</f>
        <v>Myanmar</v>
      </c>
      <c r="E76" s="201" t="str">
        <f>'Core Indicators'!E76</f>
        <v>MMR</v>
      </c>
      <c r="F76" s="36">
        <f>'Core Indicators'!O76</f>
        <v>244843</v>
      </c>
      <c r="G76" s="36">
        <f>'Core Indicators'!W76</f>
        <v>8393000</v>
      </c>
      <c r="H76" s="36">
        <f>'Core Indicators'!AE76</f>
        <v>8393000</v>
      </c>
      <c r="I76" s="36">
        <f>'Core Indicators'!AM76</f>
        <v>102000</v>
      </c>
      <c r="J76" s="36" t="str">
        <f>'Core Indicators'!AU76</f>
        <v>x</v>
      </c>
      <c r="K76" s="36" t="str">
        <f>'Core Indicators'!BC76</f>
        <v>x</v>
      </c>
      <c r="L76" s="36">
        <f>'Core Indicators'!BK76</f>
        <v>964</v>
      </c>
      <c r="M76" s="36" t="str">
        <f>'Core Indicators'!BS76</f>
        <v>x</v>
      </c>
      <c r="N76" s="36" t="str">
        <f>'Core Indicators'!CA76</f>
        <v>x</v>
      </c>
      <c r="O76" s="36" t="e">
        <f>'Core Indicators'!CI76</f>
        <v>#N/A</v>
      </c>
      <c r="P76" s="36" t="str">
        <f>'Core Indicators'!CQ76</f>
        <v>x</v>
      </c>
      <c r="Q76" s="36">
        <f>'Core Indicators'!DG76</f>
        <v>5400000</v>
      </c>
      <c r="R76" s="36">
        <f>'Core Indicators'!DO76</f>
        <v>0</v>
      </c>
      <c r="S76" s="36">
        <f>'Core Indicators'!DW76</f>
        <v>777000</v>
      </c>
      <c r="T76" s="36">
        <f>'Core Indicators'!EE76</f>
        <v>2065000</v>
      </c>
      <c r="U76" s="36">
        <f>'Core Indicators'!EM76</f>
        <v>151000</v>
      </c>
      <c r="V76" s="36">
        <f>'Core Indicators'!FC76</f>
        <v>3</v>
      </c>
      <c r="W76" s="36" t="str">
        <f>'Core Indicators'!FK76</f>
        <v>x</v>
      </c>
      <c r="X76" s="36" t="str">
        <f>'Core Indicators'!FS76</f>
        <v>x</v>
      </c>
      <c r="Y76" s="36">
        <f>'Core Indicators'!GA76</f>
        <v>2</v>
      </c>
      <c r="Z76" s="36">
        <f>'Core Indicators'!GI76</f>
        <v>3</v>
      </c>
      <c r="AA76" s="36">
        <f>'Core Indicators'!GQ76</f>
        <v>2</v>
      </c>
      <c r="AB76" s="36">
        <f>'Core Indicators'!GY76</f>
        <v>3</v>
      </c>
      <c r="AC76" s="36">
        <f>'Core Indicators'!HG76</f>
        <v>2</v>
      </c>
      <c r="AD76" s="36">
        <f>'Core Indicators'!HO76</f>
        <v>2</v>
      </c>
      <c r="AE76" s="36">
        <f>'Core Indicators'!HW76</f>
        <v>3</v>
      </c>
      <c r="AF76" s="36">
        <f>'Core Indicators'!IE76</f>
        <v>1</v>
      </c>
      <c r="AG76" s="36">
        <f>'Core Indicators'!IM76</f>
        <v>3</v>
      </c>
    </row>
    <row r="77" spans="1:33" ht="20.149999999999999" customHeight="1" x14ac:dyDescent="0.35">
      <c r="A77" s="202" t="str">
        <f>'Core Indicators'!A:A</f>
        <v>Post-coup conflict in Myanmar</v>
      </c>
      <c r="B77" s="202" t="str">
        <f>'Core Indicators'!B:B</f>
        <v>Conflict</v>
      </c>
      <c r="C77" s="202" t="str">
        <f>'Core Indicators'!C77</f>
        <v>MMR004</v>
      </c>
      <c r="D77" s="202" t="str">
        <f>'Core Indicators'!D77</f>
        <v>Myanmar</v>
      </c>
      <c r="E77" s="202" t="str">
        <f>'Core Indicators'!E77</f>
        <v>MMR</v>
      </c>
      <c r="F77" s="35">
        <f>'Core Indicators'!O77</f>
        <v>379957</v>
      </c>
      <c r="G77" s="35">
        <f>'Core Indicators'!W77</f>
        <v>43453000</v>
      </c>
      <c r="H77" s="35">
        <f>'Core Indicators'!AE77</f>
        <v>30428000</v>
      </c>
      <c r="I77" s="35">
        <f>'Core Indicators'!AM77</f>
        <v>751000</v>
      </c>
      <c r="J77" s="35" t="str">
        <f>'Core Indicators'!AU77</f>
        <v>x</v>
      </c>
      <c r="K77" s="35" t="str">
        <f>'Core Indicators'!BC77</f>
        <v>x</v>
      </c>
      <c r="L77" s="35">
        <f>'Core Indicators'!BK77</f>
        <v>10611</v>
      </c>
      <c r="M77" s="35" t="str">
        <f>'Core Indicators'!BS77</f>
        <v>x</v>
      </c>
      <c r="N77" s="35" t="str">
        <f>'Core Indicators'!CA77</f>
        <v>x</v>
      </c>
      <c r="O77" s="35" t="e">
        <f>'Core Indicators'!CI77</f>
        <v>#N/A</v>
      </c>
      <c r="P77" s="35" t="str">
        <f>'Core Indicators'!CQ77</f>
        <v>x</v>
      </c>
      <c r="Q77" s="35">
        <f>'Core Indicators'!DG77</f>
        <v>13025000</v>
      </c>
      <c r="R77" s="35">
        <f>'Core Indicators'!DO77</f>
        <v>20568000</v>
      </c>
      <c r="S77" s="35">
        <f>'Core Indicators'!DW77</f>
        <v>2030000</v>
      </c>
      <c r="T77" s="35">
        <f>'Core Indicators'!EE77</f>
        <v>5519000</v>
      </c>
      <c r="U77" s="35">
        <f>'Core Indicators'!EM77</f>
        <v>2311000</v>
      </c>
      <c r="V77" s="35">
        <f>'Core Indicators'!FC77</f>
        <v>3</v>
      </c>
      <c r="W77" s="35" t="str">
        <f>'Core Indicators'!FK77</f>
        <v>x</v>
      </c>
      <c r="X77" s="35" t="str">
        <f>'Core Indicators'!FS77</f>
        <v>x</v>
      </c>
      <c r="Y77" s="35">
        <f>'Core Indicators'!GA77</f>
        <v>2</v>
      </c>
      <c r="Z77" s="35">
        <f>'Core Indicators'!GI77</f>
        <v>3</v>
      </c>
      <c r="AA77" s="35">
        <f>'Core Indicators'!GQ77</f>
        <v>2</v>
      </c>
      <c r="AB77" s="35">
        <f>'Core Indicators'!GY77</f>
        <v>3</v>
      </c>
      <c r="AC77" s="35">
        <f>'Core Indicators'!HG77</f>
        <v>2</v>
      </c>
      <c r="AD77" s="35">
        <f>'Core Indicators'!HO77</f>
        <v>3</v>
      </c>
      <c r="AE77" s="35">
        <f>'Core Indicators'!HW77</f>
        <v>3</v>
      </c>
      <c r="AF77" s="35">
        <f>'Core Indicators'!IE77</f>
        <v>1</v>
      </c>
      <c r="AG77" s="35">
        <f>'Core Indicators'!IM77</f>
        <v>3</v>
      </c>
    </row>
    <row r="78" spans="1:33" ht="20.149999999999999" customHeight="1" x14ac:dyDescent="0.35">
      <c r="A78" s="201" t="str">
        <f>'Core Indicators'!A:A</f>
        <v>Multiple Crises in Mozambique</v>
      </c>
      <c r="B78" s="201" t="str">
        <f>'Core Indicators'!B:B</f>
        <v>Multiple crises country</v>
      </c>
      <c r="C78" s="201" t="str">
        <f>'Core Indicators'!C78</f>
        <v>MOZ001</v>
      </c>
      <c r="D78" s="201" t="str">
        <f>'Core Indicators'!D78</f>
        <v>Mozambique</v>
      </c>
      <c r="E78" s="201" t="str">
        <f>'Core Indicators'!E78</f>
        <v>MOZ</v>
      </c>
      <c r="F78" s="36">
        <f>'Core Indicators'!O78</f>
        <v>550263</v>
      </c>
      <c r="G78" s="36">
        <f>'Core Indicators'!W78</f>
        <v>20399000</v>
      </c>
      <c r="H78" s="36">
        <f>'Core Indicators'!AE78</f>
        <v>10885000</v>
      </c>
      <c r="I78" s="36">
        <f>'Core Indicators'!AM78</f>
        <v>791000</v>
      </c>
      <c r="J78" s="36">
        <f>'Core Indicators'!AU78</f>
        <v>367</v>
      </c>
      <c r="K78" s="36" t="str">
        <f>'Core Indicators'!BC78</f>
        <v>x</v>
      </c>
      <c r="L78" s="36">
        <f>'Core Indicators'!BK78</f>
        <v>647</v>
      </c>
      <c r="M78" s="36">
        <f>'Core Indicators'!BS78</f>
        <v>143407</v>
      </c>
      <c r="N78" s="36">
        <f>'Core Indicators'!CA78</f>
        <v>13365</v>
      </c>
      <c r="O78" s="36" t="e">
        <f>'Core Indicators'!CI78</f>
        <v>#N/A</v>
      </c>
      <c r="P78" s="36">
        <f>'Core Indicators'!CQ78</f>
        <v>1700000</v>
      </c>
      <c r="Q78" s="36">
        <f>'Core Indicators'!DG78</f>
        <v>9514000</v>
      </c>
      <c r="R78" s="36">
        <f>'Core Indicators'!DO78</f>
        <v>8395000</v>
      </c>
      <c r="S78" s="36">
        <f>'Core Indicators'!DW78</f>
        <v>2466000</v>
      </c>
      <c r="T78" s="36">
        <f>'Core Indicators'!EE78</f>
        <v>24000</v>
      </c>
      <c r="U78" s="36">
        <f>'Core Indicators'!EM78</f>
        <v>0</v>
      </c>
      <c r="V78" s="36">
        <f>'Core Indicators'!FC78</f>
        <v>5</v>
      </c>
      <c r="W78" s="36" t="str">
        <f>'Core Indicators'!FK78</f>
        <v>x</v>
      </c>
      <c r="X78" s="36" t="str">
        <f>'Core Indicators'!FS78</f>
        <v>x</v>
      </c>
      <c r="Y78" s="36">
        <f>'Core Indicators'!GA78</f>
        <v>1</v>
      </c>
      <c r="Z78" s="36">
        <f>'Core Indicators'!GI78</f>
        <v>1</v>
      </c>
      <c r="AA78" s="36">
        <f>'Core Indicators'!GQ78</f>
        <v>1</v>
      </c>
      <c r="AB78" s="36">
        <f>'Core Indicators'!GY78</f>
        <v>0</v>
      </c>
      <c r="AC78" s="36">
        <f>'Core Indicators'!HG78</f>
        <v>0</v>
      </c>
      <c r="AD78" s="36">
        <f>'Core Indicators'!HO78</f>
        <v>2</v>
      </c>
      <c r="AE78" s="36">
        <f>'Core Indicators'!HW78</f>
        <v>1</v>
      </c>
      <c r="AF78" s="36">
        <f>'Core Indicators'!IE78</f>
        <v>1</v>
      </c>
      <c r="AG78" s="36">
        <f>'Core Indicators'!IM78</f>
        <v>3</v>
      </c>
    </row>
    <row r="79" spans="1:33" ht="20.149999999999999" customHeight="1" x14ac:dyDescent="0.35">
      <c r="A79" s="202" t="str">
        <f>'Core Indicators'!A:A</f>
        <v>Cabo Delgado Islamist Insurgency</v>
      </c>
      <c r="B79" s="202" t="str">
        <f>'Core Indicators'!B:B</f>
        <v>Other type of violence</v>
      </c>
      <c r="C79" s="202" t="str">
        <f>'Core Indicators'!C79</f>
        <v>MOZ004</v>
      </c>
      <c r="D79" s="202" t="str">
        <f>'Core Indicators'!D79</f>
        <v>Mozambique</v>
      </c>
      <c r="E79" s="202" t="str">
        <f>'Core Indicators'!E79</f>
        <v>MOZ</v>
      </c>
      <c r="F79" s="35">
        <f>'Core Indicators'!O79</f>
        <v>280615</v>
      </c>
      <c r="G79" s="35">
        <f>'Core Indicators'!W79</f>
        <v>10302000</v>
      </c>
      <c r="H79" s="35">
        <f>'Core Indicators'!AE79</f>
        <v>10302000</v>
      </c>
      <c r="I79" s="35">
        <f>'Core Indicators'!AM79</f>
        <v>784000</v>
      </c>
      <c r="J79" s="35" t="str">
        <f>'Core Indicators'!AU79</f>
        <v>x</v>
      </c>
      <c r="K79" s="35">
        <f>'Core Indicators'!BC79</f>
        <v>0</v>
      </c>
      <c r="L79" s="35">
        <f>'Core Indicators'!BK79</f>
        <v>505</v>
      </c>
      <c r="M79" s="35" t="str">
        <f>'Core Indicators'!BS79</f>
        <v>x</v>
      </c>
      <c r="N79" s="35" t="str">
        <f>'Core Indicators'!CA79</f>
        <v>x</v>
      </c>
      <c r="O79" s="35" t="e">
        <f>'Core Indicators'!CI79</f>
        <v>#N/A</v>
      </c>
      <c r="P79" s="35" t="str">
        <f>'Core Indicators'!CQ79</f>
        <v>x</v>
      </c>
      <c r="Q79" s="35">
        <f>'Core Indicators'!DG79</f>
        <v>0</v>
      </c>
      <c r="R79" s="35">
        <f>'Core Indicators'!DO79</f>
        <v>8764000</v>
      </c>
      <c r="S79" s="35">
        <f>'Core Indicators'!DW79</f>
        <v>1514000</v>
      </c>
      <c r="T79" s="35">
        <f>'Core Indicators'!EE79</f>
        <v>24000</v>
      </c>
      <c r="U79" s="35">
        <f>'Core Indicators'!EM79</f>
        <v>0</v>
      </c>
      <c r="V79" s="35">
        <f>'Core Indicators'!FC79</f>
        <v>3</v>
      </c>
      <c r="W79" s="35" t="str">
        <f>'Core Indicators'!FK79</f>
        <v>x</v>
      </c>
      <c r="X79" s="35" t="str">
        <f>'Core Indicators'!FS79</f>
        <v>x</v>
      </c>
      <c r="Y79" s="35">
        <f>'Core Indicators'!GA79</f>
        <v>1</v>
      </c>
      <c r="Z79" s="35">
        <f>'Core Indicators'!GI79</f>
        <v>1</v>
      </c>
      <c r="AA79" s="35">
        <f>'Core Indicators'!GQ79</f>
        <v>1</v>
      </c>
      <c r="AB79" s="35">
        <f>'Core Indicators'!GY79</f>
        <v>0</v>
      </c>
      <c r="AC79" s="35">
        <f>'Core Indicators'!HG79</f>
        <v>0</v>
      </c>
      <c r="AD79" s="35">
        <f>'Core Indicators'!HO79</f>
        <v>2</v>
      </c>
      <c r="AE79" s="35">
        <f>'Core Indicators'!HW79</f>
        <v>1</v>
      </c>
      <c r="AF79" s="35">
        <f>'Core Indicators'!IE79</f>
        <v>1</v>
      </c>
      <c r="AG79" s="35">
        <f>'Core Indicators'!IM79</f>
        <v>3</v>
      </c>
    </row>
    <row r="80" spans="1:33" ht="20.149999999999999" customHeight="1" x14ac:dyDescent="0.35">
      <c r="A80" s="201" t="str">
        <f>'Core Indicators'!A:A</f>
        <v>2022 Tropical Cyclone Seasons in Mozambique</v>
      </c>
      <c r="B80" s="201" t="str">
        <f>'Core Indicators'!B:B</f>
        <v>Tropical cyclone</v>
      </c>
      <c r="C80" s="201" t="str">
        <f>'Core Indicators'!C80</f>
        <v>MOZ008</v>
      </c>
      <c r="D80" s="201" t="str">
        <f>'Core Indicators'!D80</f>
        <v>Mozambique</v>
      </c>
      <c r="E80" s="201" t="str">
        <f>'Core Indicators'!E80</f>
        <v>MOZ</v>
      </c>
      <c r="F80" s="36">
        <f>'Core Indicators'!O80</f>
        <v>471485</v>
      </c>
      <c r="G80" s="36">
        <f>'Core Indicators'!W80</f>
        <v>18066000</v>
      </c>
      <c r="H80" s="36">
        <f>'Core Indicators'!AE80</f>
        <v>1021000</v>
      </c>
      <c r="I80" s="36">
        <f>'Core Indicators'!AM80</f>
        <v>6000</v>
      </c>
      <c r="J80" s="36">
        <f>'Core Indicators'!AU80</f>
        <v>367</v>
      </c>
      <c r="K80" s="36" t="str">
        <f>'Core Indicators'!BC80</f>
        <v>x</v>
      </c>
      <c r="L80" s="36">
        <f>'Core Indicators'!BK80</f>
        <v>142</v>
      </c>
      <c r="M80" s="36">
        <f>'Core Indicators'!BS80</f>
        <v>143407</v>
      </c>
      <c r="N80" s="36">
        <f>'Core Indicators'!CA80</f>
        <v>13365</v>
      </c>
      <c r="O80" s="36" t="e">
        <f>'Core Indicators'!CI80</f>
        <v>#N/A</v>
      </c>
      <c r="P80" s="36">
        <f>'Core Indicators'!CQ80</f>
        <v>1700000</v>
      </c>
      <c r="Q80" s="36">
        <f>'Core Indicators'!DG80</f>
        <v>17045000</v>
      </c>
      <c r="R80" s="36">
        <f>'Core Indicators'!DO80</f>
        <v>0</v>
      </c>
      <c r="S80" s="36">
        <f>'Core Indicators'!DW80</f>
        <v>1021000</v>
      </c>
      <c r="T80" s="36">
        <f>'Core Indicators'!EE80</f>
        <v>0</v>
      </c>
      <c r="U80" s="36">
        <f>'Core Indicators'!EM80</f>
        <v>0</v>
      </c>
      <c r="V80" s="36">
        <f>'Core Indicators'!FC80</f>
        <v>4</v>
      </c>
      <c r="W80" s="36" t="e">
        <f>'Core Indicators'!FK80</f>
        <v>#N/A</v>
      </c>
      <c r="X80" s="36" t="e">
        <f>'Core Indicators'!FS80</f>
        <v>#N/A</v>
      </c>
      <c r="Y80" s="36">
        <f>'Core Indicators'!GA80</f>
        <v>1</v>
      </c>
      <c r="Z80" s="36">
        <f>'Core Indicators'!GI80</f>
        <v>1</v>
      </c>
      <c r="AA80" s="36">
        <f>'Core Indicators'!GQ80</f>
        <v>0</v>
      </c>
      <c r="AB80" s="36">
        <f>'Core Indicators'!GY80</f>
        <v>0</v>
      </c>
      <c r="AC80" s="36">
        <f>'Core Indicators'!HG80</f>
        <v>0</v>
      </c>
      <c r="AD80" s="36">
        <f>'Core Indicators'!HO80</f>
        <v>1</v>
      </c>
      <c r="AE80" s="36">
        <f>'Core Indicators'!HW80</f>
        <v>0</v>
      </c>
      <c r="AF80" s="36">
        <f>'Core Indicators'!IE80</f>
        <v>1</v>
      </c>
      <c r="AG80" s="36">
        <f>'Core Indicators'!IM80</f>
        <v>3</v>
      </c>
    </row>
    <row r="81" spans="1:33" ht="20.149999999999999" customHeight="1" x14ac:dyDescent="0.35">
      <c r="A81" s="202" t="str">
        <f>'Core Indicators'!A:A</f>
        <v>Refugees from Mali in Mauritania</v>
      </c>
      <c r="B81" s="202" t="str">
        <f>'Core Indicators'!B:B</f>
        <v>International displacement</v>
      </c>
      <c r="C81" s="202" t="str">
        <f>'Core Indicators'!C81</f>
        <v>MRT002</v>
      </c>
      <c r="D81" s="202" t="str">
        <f>'Core Indicators'!D81</f>
        <v>Mauritania</v>
      </c>
      <c r="E81" s="202" t="str">
        <f>'Core Indicators'!E81</f>
        <v>MRT</v>
      </c>
      <c r="F81" s="35">
        <f>'Core Indicators'!O81</f>
        <v>75</v>
      </c>
      <c r="G81" s="35">
        <f>'Core Indicators'!W81</f>
        <v>95000</v>
      </c>
      <c r="H81" s="35">
        <f>'Core Indicators'!AE81</f>
        <v>85000</v>
      </c>
      <c r="I81" s="35">
        <f>'Core Indicators'!AM81</f>
        <v>85000</v>
      </c>
      <c r="J81" s="35">
        <f>'Core Indicators'!AU81</f>
        <v>0</v>
      </c>
      <c r="K81" s="35" t="str">
        <f>'Core Indicators'!BC81</f>
        <v>x</v>
      </c>
      <c r="L81" s="35">
        <f>'Core Indicators'!BK81</f>
        <v>0</v>
      </c>
      <c r="M81" s="35">
        <f>'Core Indicators'!BS81</f>
        <v>0</v>
      </c>
      <c r="N81" s="35">
        <f>'Core Indicators'!CA81</f>
        <v>0</v>
      </c>
      <c r="O81" s="35" t="e">
        <f>'Core Indicators'!CI81</f>
        <v>#N/A</v>
      </c>
      <c r="P81" s="35" t="str">
        <f>'Core Indicators'!CQ81</f>
        <v>x</v>
      </c>
      <c r="Q81" s="35">
        <f>'Core Indicators'!DG81</f>
        <v>11000</v>
      </c>
      <c r="R81" s="35">
        <f>'Core Indicators'!DO81</f>
        <v>0</v>
      </c>
      <c r="S81" s="35">
        <f>'Core Indicators'!DW81</f>
        <v>85000</v>
      </c>
      <c r="T81" s="35">
        <f>'Core Indicators'!EE81</f>
        <v>0</v>
      </c>
      <c r="U81" s="35">
        <f>'Core Indicators'!EM81</f>
        <v>0</v>
      </c>
      <c r="V81" s="35">
        <f>'Core Indicators'!FC81</f>
        <v>2</v>
      </c>
      <c r="W81" s="35" t="str">
        <f>'Core Indicators'!FK81</f>
        <v>x</v>
      </c>
      <c r="X81" s="35" t="str">
        <f>'Core Indicators'!FS81</f>
        <v>x</v>
      </c>
      <c r="Y81" s="35">
        <f>'Core Indicators'!GA81</f>
        <v>0</v>
      </c>
      <c r="Z81" s="35">
        <f>'Core Indicators'!GI81</f>
        <v>0</v>
      </c>
      <c r="AA81" s="35">
        <f>'Core Indicators'!GQ81</f>
        <v>0</v>
      </c>
      <c r="AB81" s="35">
        <f>'Core Indicators'!GY81</f>
        <v>0</v>
      </c>
      <c r="AC81" s="35">
        <f>'Core Indicators'!HG81</f>
        <v>0</v>
      </c>
      <c r="AD81" s="35">
        <f>'Core Indicators'!HO81</f>
        <v>0</v>
      </c>
      <c r="AE81" s="35">
        <f>'Core Indicators'!HW81</f>
        <v>0</v>
      </c>
      <c r="AF81" s="35">
        <f>'Core Indicators'!IE81</f>
        <v>2</v>
      </c>
      <c r="AG81" s="35">
        <f>'Core Indicators'!IM81</f>
        <v>0</v>
      </c>
    </row>
    <row r="82" spans="1:33" ht="20.149999999999999" customHeight="1" x14ac:dyDescent="0.35">
      <c r="A82" s="201" t="str">
        <f>'Core Indicators'!A:A</f>
        <v>Food Security in Mauritania</v>
      </c>
      <c r="B82" s="201" t="str">
        <f>'Core Indicators'!B:B</f>
        <v>Drought</v>
      </c>
      <c r="C82" s="201" t="str">
        <f>'Core Indicators'!C82</f>
        <v>MRT003</v>
      </c>
      <c r="D82" s="201" t="str">
        <f>'Core Indicators'!D82</f>
        <v>Mauritania</v>
      </c>
      <c r="E82" s="201" t="str">
        <f>'Core Indicators'!E82</f>
        <v>MRT</v>
      </c>
      <c r="F82" s="36">
        <f>'Core Indicators'!O82</f>
        <v>1030700</v>
      </c>
      <c r="G82" s="36">
        <f>'Core Indicators'!W82</f>
        <v>4164000</v>
      </c>
      <c r="H82" s="36">
        <f>'Core Indicators'!AE82</f>
        <v>4532000</v>
      </c>
      <c r="I82" s="36" t="str">
        <f>'Core Indicators'!AM82</f>
        <v>x</v>
      </c>
      <c r="J82" s="36" t="str">
        <f>'Core Indicators'!AU82</f>
        <v>x</v>
      </c>
      <c r="K82" s="36" t="str">
        <f>'Core Indicators'!BC82</f>
        <v>x</v>
      </c>
      <c r="L82" s="36">
        <f>'Core Indicators'!BK82</f>
        <v>0</v>
      </c>
      <c r="M82" s="36" t="str">
        <f>'Core Indicators'!BS82</f>
        <v>x</v>
      </c>
      <c r="N82" s="36" t="str">
        <f>'Core Indicators'!CA82</f>
        <v>x</v>
      </c>
      <c r="O82" s="36" t="e">
        <f>'Core Indicators'!CI82</f>
        <v>#N/A</v>
      </c>
      <c r="P82" s="36" t="str">
        <f>'Core Indicators'!CQ82</f>
        <v>x</v>
      </c>
      <c r="Q82" s="36">
        <f>'Core Indicators'!DG82</f>
        <v>2632000</v>
      </c>
      <c r="R82" s="36">
        <f>'Core Indicators'!DO82</f>
        <v>1036000</v>
      </c>
      <c r="S82" s="36">
        <f>'Core Indicators'!DW82</f>
        <v>476000</v>
      </c>
      <c r="T82" s="36">
        <f>'Core Indicators'!EE82</f>
        <v>0</v>
      </c>
      <c r="U82" s="36">
        <f>'Core Indicators'!EM82</f>
        <v>0</v>
      </c>
      <c r="V82" s="36">
        <f>'Core Indicators'!FC82</f>
        <v>3</v>
      </c>
      <c r="W82" s="36" t="str">
        <f>'Core Indicators'!FK82</f>
        <v>x</v>
      </c>
      <c r="X82" s="36" t="str">
        <f>'Core Indicators'!FS82</f>
        <v>x</v>
      </c>
      <c r="Y82" s="36">
        <f>'Core Indicators'!GA82</f>
        <v>0</v>
      </c>
      <c r="Z82" s="36">
        <f>'Core Indicators'!GI82</f>
        <v>0</v>
      </c>
      <c r="AA82" s="36">
        <f>'Core Indicators'!GQ82</f>
        <v>0</v>
      </c>
      <c r="AB82" s="36">
        <f>'Core Indicators'!GY82</f>
        <v>0</v>
      </c>
      <c r="AC82" s="36">
        <f>'Core Indicators'!HG82</f>
        <v>0</v>
      </c>
      <c r="AD82" s="36">
        <f>'Core Indicators'!HO82</f>
        <v>0</v>
      </c>
      <c r="AE82" s="36">
        <f>'Core Indicators'!HW82</f>
        <v>0</v>
      </c>
      <c r="AF82" s="36">
        <f>'Core Indicators'!IE82</f>
        <v>2</v>
      </c>
      <c r="AG82" s="36">
        <f>'Core Indicators'!IM82</f>
        <v>0</v>
      </c>
    </row>
    <row r="83" spans="1:33" ht="20.149999999999999" customHeight="1" x14ac:dyDescent="0.35">
      <c r="A83" s="202" t="str">
        <f>'Core Indicators'!A:A</f>
        <v>Complex crisis in Malawi</v>
      </c>
      <c r="B83" s="202" t="str">
        <f>'Core Indicators'!B:B</f>
        <v>Complex crisis</v>
      </c>
      <c r="C83" s="202" t="str">
        <f>'Core Indicators'!C83</f>
        <v>MWI002</v>
      </c>
      <c r="D83" s="202" t="str">
        <f>'Core Indicators'!D83</f>
        <v>Malawi</v>
      </c>
      <c r="E83" s="202" t="str">
        <f>'Core Indicators'!E83</f>
        <v>MWI</v>
      </c>
      <c r="F83" s="35">
        <f>'Core Indicators'!O83</f>
        <v>94280</v>
      </c>
      <c r="G83" s="35">
        <f>'Core Indicators'!W83</f>
        <v>19129000</v>
      </c>
      <c r="H83" s="35">
        <f>'Core Indicators'!AE83</f>
        <v>990000</v>
      </c>
      <c r="I83" s="35">
        <f>'Core Indicators'!AM83</f>
        <v>190000</v>
      </c>
      <c r="J83" s="35">
        <f>'Core Indicators'!AU83</f>
        <v>206</v>
      </c>
      <c r="K83" s="35">
        <f>'Core Indicators'!BC83</f>
        <v>0</v>
      </c>
      <c r="L83" s="35">
        <f>'Core Indicators'!BK83</f>
        <v>72</v>
      </c>
      <c r="M83" s="35" t="str">
        <f>'Core Indicators'!BS83</f>
        <v>x</v>
      </c>
      <c r="N83" s="35" t="str">
        <f>'Core Indicators'!CA83</f>
        <v>x</v>
      </c>
      <c r="O83" s="35" t="e">
        <f>'Core Indicators'!CI83</f>
        <v>#N/A</v>
      </c>
      <c r="P83" s="35" t="str">
        <f>'Core Indicators'!CQ83</f>
        <v>x</v>
      </c>
      <c r="Q83" s="35">
        <f>'Core Indicators'!DG83</f>
        <v>16010000</v>
      </c>
      <c r="R83" s="35">
        <f>'Core Indicators'!DO83</f>
        <v>3992000</v>
      </c>
      <c r="S83" s="35">
        <f>'Core Indicators'!DW83</f>
        <v>2000000</v>
      </c>
      <c r="T83" s="35">
        <f>'Core Indicators'!EE83</f>
        <v>0</v>
      </c>
      <c r="U83" s="35">
        <f>'Core Indicators'!EM83</f>
        <v>0</v>
      </c>
      <c r="V83" s="35">
        <f>'Core Indicators'!FC83</f>
        <v>2</v>
      </c>
      <c r="W83" s="35" t="str">
        <f>'Core Indicators'!FK83</f>
        <v>x</v>
      </c>
      <c r="X83" s="35" t="str">
        <f>'Core Indicators'!FS83</f>
        <v>x</v>
      </c>
      <c r="Y83" s="35">
        <f>'Core Indicators'!GA83</f>
        <v>2</v>
      </c>
      <c r="Z83" s="35">
        <f>'Core Indicators'!GI83</f>
        <v>0</v>
      </c>
      <c r="AA83" s="35">
        <f>'Core Indicators'!GQ83</f>
        <v>0</v>
      </c>
      <c r="AB83" s="35">
        <f>'Core Indicators'!GY83</f>
        <v>0</v>
      </c>
      <c r="AC83" s="35">
        <f>'Core Indicators'!HG83</f>
        <v>2</v>
      </c>
      <c r="AD83" s="35">
        <f>'Core Indicators'!HO83</f>
        <v>0</v>
      </c>
      <c r="AE83" s="35">
        <f>'Core Indicators'!HW83</f>
        <v>0</v>
      </c>
      <c r="AF83" s="35">
        <f>'Core Indicators'!IE83</f>
        <v>0</v>
      </c>
      <c r="AG83" s="35">
        <f>'Core Indicators'!IM83</f>
        <v>3</v>
      </c>
    </row>
    <row r="84" spans="1:33" ht="20.149999999999999" customHeight="1" x14ac:dyDescent="0.35">
      <c r="A84" s="201" t="str">
        <f>'Core Indicators'!A:A</f>
        <v>Tropical Cyclone Ana in Malawi</v>
      </c>
      <c r="B84" s="201" t="str">
        <f>'Core Indicators'!B:B</f>
        <v>Tropical cyclone</v>
      </c>
      <c r="C84" s="201" t="str">
        <f>'Core Indicators'!C84</f>
        <v>MWI004</v>
      </c>
      <c r="D84" s="201" t="str">
        <f>'Core Indicators'!D84</f>
        <v>Malawi</v>
      </c>
      <c r="E84" s="201" t="str">
        <f>'Core Indicators'!E84</f>
        <v>MWI</v>
      </c>
      <c r="F84" s="36">
        <f>'Core Indicators'!O84</f>
        <v>94548</v>
      </c>
      <c r="G84" s="36">
        <f>'Core Indicators'!W84</f>
        <v>17000000</v>
      </c>
      <c r="H84" s="36">
        <f>'Core Indicators'!AE84</f>
        <v>414000</v>
      </c>
      <c r="I84" s="36">
        <f>'Core Indicators'!AM84</f>
        <v>78000</v>
      </c>
      <c r="J84" s="36">
        <f>'Core Indicators'!AU84</f>
        <v>147</v>
      </c>
      <c r="K84" s="36" t="str">
        <f>'Core Indicators'!BC84</f>
        <v>x</v>
      </c>
      <c r="L84" s="36">
        <f>'Core Indicators'!BK84</f>
        <v>32</v>
      </c>
      <c r="M84" s="36" t="str">
        <f>'Core Indicators'!BS84</f>
        <v>x</v>
      </c>
      <c r="N84" s="36" t="str">
        <f>'Core Indicators'!CA84</f>
        <v>x</v>
      </c>
      <c r="O84" s="36" t="e">
        <f>'Core Indicators'!CI84</f>
        <v>#N/A</v>
      </c>
      <c r="P84" s="36" t="str">
        <f>'Core Indicators'!CQ84</f>
        <v>x</v>
      </c>
      <c r="Q84" s="36">
        <f>'Core Indicators'!DG84</f>
        <v>16586000</v>
      </c>
      <c r="R84" s="36">
        <f>'Core Indicators'!DO84</f>
        <v>310000</v>
      </c>
      <c r="S84" s="36">
        <f>'Core Indicators'!DW84</f>
        <v>680000</v>
      </c>
      <c r="T84" s="36">
        <f>'Core Indicators'!EE84</f>
        <v>0</v>
      </c>
      <c r="U84" s="36">
        <f>'Core Indicators'!EM84</f>
        <v>0</v>
      </c>
      <c r="V84" s="36">
        <f>'Core Indicators'!FC84</f>
        <v>2</v>
      </c>
      <c r="W84" s="36">
        <f>'Core Indicators'!FK84</f>
        <v>116000</v>
      </c>
      <c r="X84" s="36" t="str">
        <f>'Core Indicators'!FS84</f>
        <v>x</v>
      </c>
      <c r="Y84" s="36">
        <f>'Core Indicators'!GA84</f>
        <v>2</v>
      </c>
      <c r="Z84" s="36">
        <f>'Core Indicators'!GI84</f>
        <v>0</v>
      </c>
      <c r="AA84" s="36">
        <f>'Core Indicators'!GQ84</f>
        <v>0</v>
      </c>
      <c r="AB84" s="36">
        <f>'Core Indicators'!GY84</f>
        <v>0</v>
      </c>
      <c r="AC84" s="36">
        <f>'Core Indicators'!HG84</f>
        <v>0</v>
      </c>
      <c r="AD84" s="36">
        <f>'Core Indicators'!HO84</f>
        <v>0</v>
      </c>
      <c r="AE84" s="36">
        <f>'Core Indicators'!HW84</f>
        <v>0</v>
      </c>
      <c r="AF84" s="36">
        <f>'Core Indicators'!IE84</f>
        <v>0</v>
      </c>
      <c r="AG84" s="36">
        <f>'Core Indicators'!IM84</f>
        <v>3</v>
      </c>
    </row>
    <row r="85" spans="1:33" ht="20.149999999999999" customHeight="1" x14ac:dyDescent="0.35">
      <c r="A85" s="202" t="str">
        <f>'Core Indicators'!A:A</f>
        <v>International Refugees in Malaysia</v>
      </c>
      <c r="B85" s="202" t="str">
        <f>'Core Indicators'!B:B</f>
        <v>International displacement</v>
      </c>
      <c r="C85" s="202" t="str">
        <f>'Core Indicators'!C85</f>
        <v>MYS001</v>
      </c>
      <c r="D85" s="202" t="str">
        <f>'Core Indicators'!D85</f>
        <v>Malaysia</v>
      </c>
      <c r="E85" s="202" t="str">
        <f>'Core Indicators'!E85</f>
        <v>MYS</v>
      </c>
      <c r="F85" s="35">
        <f>'Core Indicators'!O85</f>
        <v>9206</v>
      </c>
      <c r="G85" s="35">
        <f>'Core Indicators'!W85</f>
        <v>10090000</v>
      </c>
      <c r="H85" s="35">
        <f>'Core Indicators'!AE85</f>
        <v>10090000</v>
      </c>
      <c r="I85" s="35">
        <f>'Core Indicators'!AM85</f>
        <v>183000</v>
      </c>
      <c r="J85" s="35" t="e">
        <f>'Core Indicators'!AU85</f>
        <v>#N/A</v>
      </c>
      <c r="K85" s="35" t="e">
        <f>'Core Indicators'!BC85</f>
        <v>#N/A</v>
      </c>
      <c r="L85" s="35">
        <f>'Core Indicators'!BK85</f>
        <v>6</v>
      </c>
      <c r="M85" s="35" t="e">
        <f>'Core Indicators'!BS85</f>
        <v>#N/A</v>
      </c>
      <c r="N85" s="35" t="e">
        <f>'Core Indicators'!CA85</f>
        <v>#N/A</v>
      </c>
      <c r="O85" s="35" t="e">
        <f>'Core Indicators'!CI85</f>
        <v>#N/A</v>
      </c>
      <c r="P85" s="35" t="e">
        <f>'Core Indicators'!CQ85</f>
        <v>#N/A</v>
      </c>
      <c r="Q85" s="35">
        <f>'Core Indicators'!DG85</f>
        <v>0</v>
      </c>
      <c r="R85" s="35">
        <f>'Core Indicators'!DO85</f>
        <v>9907000</v>
      </c>
      <c r="S85" s="35">
        <f>'Core Indicators'!DW85</f>
        <v>183000</v>
      </c>
      <c r="T85" s="35">
        <f>'Core Indicators'!EE85</f>
        <v>0</v>
      </c>
      <c r="U85" s="35">
        <f>'Core Indicators'!EM85</f>
        <v>0</v>
      </c>
      <c r="V85" s="35">
        <f>'Core Indicators'!FC85</f>
        <v>3</v>
      </c>
      <c r="W85" s="35" t="e">
        <f>'Core Indicators'!FK85</f>
        <v>#N/A</v>
      </c>
      <c r="X85" s="35" t="e">
        <f>'Core Indicators'!FS85</f>
        <v>#N/A</v>
      </c>
      <c r="Y85" s="35">
        <f>'Core Indicators'!GA85</f>
        <v>1</v>
      </c>
      <c r="Z85" s="35">
        <f>'Core Indicators'!GI85</f>
        <v>1</v>
      </c>
      <c r="AA85" s="35">
        <f>'Core Indicators'!GQ85</f>
        <v>0</v>
      </c>
      <c r="AB85" s="35">
        <f>'Core Indicators'!GY85</f>
        <v>0</v>
      </c>
      <c r="AC85" s="35">
        <f>'Core Indicators'!HG85</f>
        <v>2</v>
      </c>
      <c r="AD85" s="35">
        <f>'Core Indicators'!HO85</f>
        <v>2</v>
      </c>
      <c r="AE85" s="35">
        <f>'Core Indicators'!HW85</f>
        <v>0</v>
      </c>
      <c r="AF85" s="35">
        <f>'Core Indicators'!IE85</f>
        <v>0</v>
      </c>
      <c r="AG85" s="35">
        <f>'Core Indicators'!IM85</f>
        <v>0</v>
      </c>
    </row>
    <row r="86" spans="1:33" ht="20.149999999999999" customHeight="1" x14ac:dyDescent="0.35">
      <c r="A86" s="201" t="str">
        <f>'Core Indicators'!A:A</f>
        <v>Food Security Crisis in Namibia</v>
      </c>
      <c r="B86" s="201" t="str">
        <f>'Core Indicators'!B:B</f>
        <v>Food Security</v>
      </c>
      <c r="C86" s="201" t="str">
        <f>'Core Indicators'!C86</f>
        <v>NAM002</v>
      </c>
      <c r="D86" s="201" t="str">
        <f>'Core Indicators'!D86</f>
        <v>Namibia</v>
      </c>
      <c r="E86" s="201" t="str">
        <f>'Core Indicators'!E86</f>
        <v>NAM</v>
      </c>
      <c r="F86" s="36">
        <f>'Core Indicators'!O86</f>
        <v>824292</v>
      </c>
      <c r="G86" s="36">
        <f>'Core Indicators'!W86</f>
        <v>2551000</v>
      </c>
      <c r="H86" s="36">
        <f>'Core Indicators'!AE86</f>
        <v>1587000</v>
      </c>
      <c r="I86" s="36">
        <f>'Core Indicators'!AM86</f>
        <v>0</v>
      </c>
      <c r="J86" s="36">
        <f>'Core Indicators'!AU86</f>
        <v>0</v>
      </c>
      <c r="K86" s="36">
        <f>'Core Indicators'!BC86</f>
        <v>0</v>
      </c>
      <c r="L86" s="36">
        <f>'Core Indicators'!BK86</f>
        <v>0</v>
      </c>
      <c r="M86" s="36" t="e">
        <f>'Core Indicators'!BS86</f>
        <v>#N/A</v>
      </c>
      <c r="N86" s="36" t="e">
        <f>'Core Indicators'!CA86</f>
        <v>#N/A</v>
      </c>
      <c r="O86" s="36" t="e">
        <f>'Core Indicators'!CI86</f>
        <v>#N/A</v>
      </c>
      <c r="P86" s="36" t="e">
        <f>'Core Indicators'!CQ86</f>
        <v>#N/A</v>
      </c>
      <c r="Q86" s="36">
        <f>'Core Indicators'!DG86</f>
        <v>964000</v>
      </c>
      <c r="R86" s="36">
        <f>'Core Indicators'!DO86</f>
        <v>836000</v>
      </c>
      <c r="S86" s="36">
        <f>'Core Indicators'!DW86</f>
        <v>632000</v>
      </c>
      <c r="T86" s="36">
        <f>'Core Indicators'!EE86</f>
        <v>119000</v>
      </c>
      <c r="U86" s="36">
        <f>'Core Indicators'!EM86</f>
        <v>0</v>
      </c>
      <c r="V86" s="36">
        <f>'Core Indicators'!FC86</f>
        <v>1</v>
      </c>
      <c r="W86" s="36" t="e">
        <f>'Core Indicators'!FK86</f>
        <v>#N/A</v>
      </c>
      <c r="X86" s="36" t="e">
        <f>'Core Indicators'!FS86</f>
        <v>#N/A</v>
      </c>
      <c r="Y86" s="36">
        <f>'Core Indicators'!GA86</f>
        <v>0</v>
      </c>
      <c r="Z86" s="36">
        <f>'Core Indicators'!GI86</f>
        <v>0</v>
      </c>
      <c r="AA86" s="36">
        <f>'Core Indicators'!GQ86</f>
        <v>0</v>
      </c>
      <c r="AB86" s="36">
        <f>'Core Indicators'!GY86</f>
        <v>0</v>
      </c>
      <c r="AC86" s="36">
        <f>'Core Indicators'!HG86</f>
        <v>2</v>
      </c>
      <c r="AD86" s="36">
        <f>'Core Indicators'!HO86</f>
        <v>0</v>
      </c>
      <c r="AE86" s="36">
        <f>'Core Indicators'!HW86</f>
        <v>0</v>
      </c>
      <c r="AF86" s="36">
        <f>'Core Indicators'!IE86</f>
        <v>1</v>
      </c>
      <c r="AG86" s="36">
        <f>'Core Indicators'!IM86</f>
        <v>0</v>
      </c>
    </row>
    <row r="87" spans="1:33" ht="20.149999999999999" customHeight="1" x14ac:dyDescent="0.35">
      <c r="A87" s="202" t="str">
        <f>'Core Indicators'!A:A</f>
        <v>Multiple crises in Niger</v>
      </c>
      <c r="B87" s="202" t="str">
        <f>'Core Indicators'!B:B</f>
        <v>Multiple crises country</v>
      </c>
      <c r="C87" s="202" t="str">
        <f>'Core Indicators'!C87</f>
        <v>NER001</v>
      </c>
      <c r="D87" s="202" t="str">
        <f>'Core Indicators'!D87</f>
        <v>Niger</v>
      </c>
      <c r="E87" s="202" t="str">
        <f>'Core Indicators'!E87</f>
        <v>NER</v>
      </c>
      <c r="F87" s="35">
        <f>'Core Indicators'!O87</f>
        <v>1267000</v>
      </c>
      <c r="G87" s="35">
        <f>'Core Indicators'!W87</f>
        <v>24500000</v>
      </c>
      <c r="H87" s="35">
        <f>'Core Indicators'!AE87</f>
        <v>4341000</v>
      </c>
      <c r="I87" s="35">
        <f>'Core Indicators'!AM87</f>
        <v>595000</v>
      </c>
      <c r="J87" s="35" t="str">
        <f>'Core Indicators'!AU87</f>
        <v>x</v>
      </c>
      <c r="K87" s="35" t="str">
        <f>'Core Indicators'!BC87</f>
        <v>x</v>
      </c>
      <c r="L87" s="35">
        <f>'Core Indicators'!BK87</f>
        <v>501</v>
      </c>
      <c r="M87" s="35" t="str">
        <f>'Core Indicators'!BS87</f>
        <v>x</v>
      </c>
      <c r="N87" s="35" t="str">
        <f>'Core Indicators'!CA87</f>
        <v>x</v>
      </c>
      <c r="O87" s="35" t="e">
        <f>'Core Indicators'!CI87</f>
        <v>#N/A</v>
      </c>
      <c r="P87" s="35" t="str">
        <f>'Core Indicators'!CQ87</f>
        <v>x</v>
      </c>
      <c r="Q87" s="35">
        <f>'Core Indicators'!DG87</f>
        <v>20159000</v>
      </c>
      <c r="R87" s="35">
        <f>'Core Indicators'!DO87</f>
        <v>700000</v>
      </c>
      <c r="S87" s="35">
        <f>'Core Indicators'!DW87</f>
        <v>2900000</v>
      </c>
      <c r="T87" s="35">
        <f>'Core Indicators'!EE87</f>
        <v>700000</v>
      </c>
      <c r="U87" s="35">
        <f>'Core Indicators'!EM87</f>
        <v>41000</v>
      </c>
      <c r="V87" s="35">
        <f>'Core Indicators'!FC87</f>
        <v>3</v>
      </c>
      <c r="W87" s="35" t="str">
        <f>'Core Indicators'!FK87</f>
        <v>x</v>
      </c>
      <c r="X87" s="35" t="str">
        <f>'Core Indicators'!FS87</f>
        <v>x</v>
      </c>
      <c r="Y87" s="35">
        <f>'Core Indicators'!GA87</f>
        <v>0</v>
      </c>
      <c r="Z87" s="35">
        <f>'Core Indicators'!GI87</f>
        <v>3</v>
      </c>
      <c r="AA87" s="35">
        <f>'Core Indicators'!GQ87</f>
        <v>2</v>
      </c>
      <c r="AB87" s="35">
        <f>'Core Indicators'!GY87</f>
        <v>0</v>
      </c>
      <c r="AC87" s="35">
        <f>'Core Indicators'!HG87</f>
        <v>0</v>
      </c>
      <c r="AD87" s="35">
        <f>'Core Indicators'!HO87</f>
        <v>2</v>
      </c>
      <c r="AE87" s="35">
        <f>'Core Indicators'!HW87</f>
        <v>3</v>
      </c>
      <c r="AF87" s="35">
        <f>'Core Indicators'!IE87</f>
        <v>1</v>
      </c>
      <c r="AG87" s="35">
        <f>'Core Indicators'!IM87</f>
        <v>2</v>
      </c>
    </row>
    <row r="88" spans="1:33" ht="20.149999999999999" customHeight="1" x14ac:dyDescent="0.35">
      <c r="A88" s="201" t="str">
        <f>'Core Indicators'!A:A</f>
        <v>Boko Haram in Niger</v>
      </c>
      <c r="B88" s="201" t="str">
        <f>'Core Indicators'!B:B</f>
        <v>Conflict</v>
      </c>
      <c r="C88" s="201" t="str">
        <f>'Core Indicators'!C88</f>
        <v>NER002</v>
      </c>
      <c r="D88" s="201" t="str">
        <f>'Core Indicators'!D88</f>
        <v>Niger</v>
      </c>
      <c r="E88" s="201" t="str">
        <f>'Core Indicators'!E88</f>
        <v>NER</v>
      </c>
      <c r="F88" s="36">
        <f>'Core Indicators'!O88</f>
        <v>156906</v>
      </c>
      <c r="G88" s="36">
        <f>'Core Indicators'!W88</f>
        <v>949000</v>
      </c>
      <c r="H88" s="36">
        <f>'Core Indicators'!AE88</f>
        <v>293000</v>
      </c>
      <c r="I88" s="36">
        <f>'Core Indicators'!AM88</f>
        <v>237000</v>
      </c>
      <c r="J88" s="36">
        <f>'Core Indicators'!AU88</f>
        <v>141012</v>
      </c>
      <c r="K88" s="36" t="str">
        <f>'Core Indicators'!BC88</f>
        <v>x</v>
      </c>
      <c r="L88" s="36">
        <f>'Core Indicators'!BK88</f>
        <v>123</v>
      </c>
      <c r="M88" s="36" t="str">
        <f>'Core Indicators'!BS88</f>
        <v>x</v>
      </c>
      <c r="N88" s="36" t="str">
        <f>'Core Indicators'!CA88</f>
        <v>x</v>
      </c>
      <c r="O88" s="36" t="e">
        <f>'Core Indicators'!CI88</f>
        <v>#N/A</v>
      </c>
      <c r="P88" s="36" t="str">
        <f>'Core Indicators'!CQ88</f>
        <v>x</v>
      </c>
      <c r="Q88" s="36">
        <f>'Core Indicators'!DG88</f>
        <v>656000</v>
      </c>
      <c r="R88" s="36">
        <f>'Core Indicators'!DO88</f>
        <v>1000</v>
      </c>
      <c r="S88" s="36">
        <f>'Core Indicators'!DW88</f>
        <v>272000</v>
      </c>
      <c r="T88" s="36">
        <f>'Core Indicators'!EE88</f>
        <v>20000</v>
      </c>
      <c r="U88" s="36">
        <f>'Core Indicators'!EM88</f>
        <v>0</v>
      </c>
      <c r="V88" s="36">
        <f>'Core Indicators'!FC88</f>
        <v>5</v>
      </c>
      <c r="W88" s="36" t="str">
        <f>'Core Indicators'!FK88</f>
        <v>x</v>
      </c>
      <c r="X88" s="36" t="str">
        <f>'Core Indicators'!FS88</f>
        <v>x</v>
      </c>
      <c r="Y88" s="36">
        <f>'Core Indicators'!GA88</f>
        <v>0</v>
      </c>
      <c r="Z88" s="36">
        <f>'Core Indicators'!GI88</f>
        <v>3</v>
      </c>
      <c r="AA88" s="36">
        <f>'Core Indicators'!GQ88</f>
        <v>2</v>
      </c>
      <c r="AB88" s="36">
        <f>'Core Indicators'!GY88</f>
        <v>0</v>
      </c>
      <c r="AC88" s="36">
        <f>'Core Indicators'!HG88</f>
        <v>0</v>
      </c>
      <c r="AD88" s="36">
        <f>'Core Indicators'!HO88</f>
        <v>2</v>
      </c>
      <c r="AE88" s="36">
        <f>'Core Indicators'!HW88</f>
        <v>3</v>
      </c>
      <c r="AF88" s="36">
        <f>'Core Indicators'!IE88</f>
        <v>1</v>
      </c>
      <c r="AG88" s="36">
        <f>'Core Indicators'!IM88</f>
        <v>2</v>
      </c>
    </row>
    <row r="89" spans="1:33" ht="20.149999999999999" customHeight="1" x14ac:dyDescent="0.35">
      <c r="A89" s="202" t="str">
        <f>'Core Indicators'!A:A</f>
        <v>Mali/Burkina Faso conflict</v>
      </c>
      <c r="B89" s="202" t="str">
        <f>'Core Indicators'!B:B</f>
        <v>Conflict</v>
      </c>
      <c r="C89" s="202" t="str">
        <f>'Core Indicators'!C89</f>
        <v>NER003</v>
      </c>
      <c r="D89" s="202" t="str">
        <f>'Core Indicators'!D89</f>
        <v>Niger</v>
      </c>
      <c r="E89" s="202" t="str">
        <f>'Core Indicators'!E89</f>
        <v>NER</v>
      </c>
      <c r="F89" s="35">
        <f>'Core Indicators'!O89</f>
        <v>210600</v>
      </c>
      <c r="G89" s="35">
        <f>'Core Indicators'!W89</f>
        <v>8400000</v>
      </c>
      <c r="H89" s="35">
        <f>'Core Indicators'!AE89</f>
        <v>1356000</v>
      </c>
      <c r="I89" s="35">
        <f>'Core Indicators'!AM89</f>
        <v>224000</v>
      </c>
      <c r="J89" s="35" t="str">
        <f>'Core Indicators'!AU89</f>
        <v>x</v>
      </c>
      <c r="K89" s="35" t="str">
        <f>'Core Indicators'!BC89</f>
        <v>x</v>
      </c>
      <c r="L89" s="35">
        <f>'Core Indicators'!BK89</f>
        <v>472</v>
      </c>
      <c r="M89" s="35" t="str">
        <f>'Core Indicators'!BS89</f>
        <v>x</v>
      </c>
      <c r="N89" s="35" t="str">
        <f>'Core Indicators'!CA89</f>
        <v>x</v>
      </c>
      <c r="O89" s="35" t="e">
        <f>'Core Indicators'!CI89</f>
        <v>#N/A</v>
      </c>
      <c r="P89" s="35" t="str">
        <f>'Core Indicators'!CQ89</f>
        <v>x</v>
      </c>
      <c r="Q89" s="35">
        <f>'Core Indicators'!DG89</f>
        <v>7044000</v>
      </c>
      <c r="R89" s="35">
        <f>'Core Indicators'!DO89</f>
        <v>9000</v>
      </c>
      <c r="S89" s="35">
        <f>'Core Indicators'!DW89</f>
        <v>1310000</v>
      </c>
      <c r="T89" s="35">
        <f>'Core Indicators'!EE89</f>
        <v>36000</v>
      </c>
      <c r="U89" s="35">
        <f>'Core Indicators'!EM89</f>
        <v>0</v>
      </c>
      <c r="V89" s="35">
        <f>'Core Indicators'!FC89</f>
        <v>5</v>
      </c>
      <c r="W89" s="35" t="str">
        <f>'Core Indicators'!FK89</f>
        <v>x</v>
      </c>
      <c r="X89" s="35" t="str">
        <f>'Core Indicators'!FS89</f>
        <v>x</v>
      </c>
      <c r="Y89" s="35">
        <f>'Core Indicators'!GA89</f>
        <v>1</v>
      </c>
      <c r="Z89" s="35">
        <f>'Core Indicators'!GI89</f>
        <v>3</v>
      </c>
      <c r="AA89" s="35">
        <f>'Core Indicators'!GQ89</f>
        <v>2</v>
      </c>
      <c r="AB89" s="35">
        <f>'Core Indicators'!GY89</f>
        <v>0</v>
      </c>
      <c r="AC89" s="35">
        <f>'Core Indicators'!HG89</f>
        <v>0</v>
      </c>
      <c r="AD89" s="35">
        <f>'Core Indicators'!HO89</f>
        <v>2</v>
      </c>
      <c r="AE89" s="35">
        <f>'Core Indicators'!HW89</f>
        <v>3</v>
      </c>
      <c r="AF89" s="35">
        <f>'Core Indicators'!IE89</f>
        <v>1</v>
      </c>
      <c r="AG89" s="35">
        <f>'Core Indicators'!IM89</f>
        <v>2</v>
      </c>
    </row>
    <row r="90" spans="1:33" ht="20.149999999999999" customHeight="1" x14ac:dyDescent="0.35">
      <c r="A90" s="201" t="str">
        <f>'Core Indicators'!A:A</f>
        <v>Nigerian Refugees</v>
      </c>
      <c r="B90" s="201" t="str">
        <f>'Core Indicators'!B:B</f>
        <v>International displacement</v>
      </c>
      <c r="C90" s="201" t="str">
        <f>'Core Indicators'!C90</f>
        <v>NER004</v>
      </c>
      <c r="D90" s="201" t="str">
        <f>'Core Indicators'!D90</f>
        <v>Niger</v>
      </c>
      <c r="E90" s="201" t="str">
        <f>'Core Indicators'!E90</f>
        <v>NER</v>
      </c>
      <c r="F90" s="36">
        <f>'Core Indicators'!O90</f>
        <v>8616</v>
      </c>
      <c r="G90" s="36">
        <f>'Core Indicators'!W90</f>
        <v>1328000</v>
      </c>
      <c r="H90" s="36">
        <f>'Core Indicators'!AE90</f>
        <v>704000</v>
      </c>
      <c r="I90" s="36">
        <f>'Core Indicators'!AM90</f>
        <v>187000</v>
      </c>
      <c r="J90" s="36" t="str">
        <f>'Core Indicators'!AU90</f>
        <v>x</v>
      </c>
      <c r="K90" s="36" t="str">
        <f>'Core Indicators'!BC90</f>
        <v>x</v>
      </c>
      <c r="L90" s="36">
        <f>'Core Indicators'!BK90</f>
        <v>16</v>
      </c>
      <c r="M90" s="36">
        <f>'Core Indicators'!BS90</f>
        <v>0</v>
      </c>
      <c r="N90" s="36">
        <f>'Core Indicators'!CA90</f>
        <v>0</v>
      </c>
      <c r="O90" s="36" t="e">
        <f>'Core Indicators'!CI90</f>
        <v>#N/A</v>
      </c>
      <c r="P90" s="36">
        <f>'Core Indicators'!CQ90</f>
        <v>0</v>
      </c>
      <c r="Q90" s="36">
        <f>'Core Indicators'!DG90</f>
        <v>624000</v>
      </c>
      <c r="R90" s="36">
        <f>'Core Indicators'!DO90</f>
        <v>0</v>
      </c>
      <c r="S90" s="36">
        <f>'Core Indicators'!DW90</f>
        <v>662000</v>
      </c>
      <c r="T90" s="36">
        <f>'Core Indicators'!EE90</f>
        <v>42000</v>
      </c>
      <c r="U90" s="36">
        <f>'Core Indicators'!EM90</f>
        <v>0</v>
      </c>
      <c r="V90" s="36">
        <f>'Core Indicators'!FC90</f>
        <v>2</v>
      </c>
      <c r="W90" s="36" t="str">
        <f>'Core Indicators'!FK90</f>
        <v>x</v>
      </c>
      <c r="X90" s="36" t="str">
        <f>'Core Indicators'!FS90</f>
        <v>x</v>
      </c>
      <c r="Y90" s="36">
        <f>'Core Indicators'!GA90</f>
        <v>1</v>
      </c>
      <c r="Z90" s="36">
        <f>'Core Indicators'!GI90</f>
        <v>3</v>
      </c>
      <c r="AA90" s="36">
        <f>'Core Indicators'!GQ90</f>
        <v>1</v>
      </c>
      <c r="AB90" s="36">
        <f>'Core Indicators'!GY90</f>
        <v>0</v>
      </c>
      <c r="AC90" s="36">
        <f>'Core Indicators'!HG90</f>
        <v>0</v>
      </c>
      <c r="AD90" s="36">
        <f>'Core Indicators'!HO90</f>
        <v>2</v>
      </c>
      <c r="AE90" s="36">
        <f>'Core Indicators'!HW90</f>
        <v>1</v>
      </c>
      <c r="AF90" s="36">
        <f>'Core Indicators'!IE90</f>
        <v>1</v>
      </c>
      <c r="AG90" s="36">
        <f>'Core Indicators'!IM90</f>
        <v>2</v>
      </c>
    </row>
    <row r="91" spans="1:33" ht="20.149999999999999" customHeight="1" x14ac:dyDescent="0.35">
      <c r="A91" s="202" t="str">
        <f>'Core Indicators'!A:A</f>
        <v>Complex crisis in Nigeria</v>
      </c>
      <c r="B91" s="202" t="str">
        <f>'Core Indicators'!B:B</f>
        <v>Complex crisis</v>
      </c>
      <c r="C91" s="202" t="str">
        <f>'Core Indicators'!C91</f>
        <v>NGA001</v>
      </c>
      <c r="D91" s="202" t="str">
        <f>'Core Indicators'!D91</f>
        <v>Nigeria</v>
      </c>
      <c r="E91" s="202" t="str">
        <f>'Core Indicators'!E91</f>
        <v>NGA</v>
      </c>
      <c r="F91" s="35">
        <f>'Core Indicators'!O91</f>
        <v>909890</v>
      </c>
      <c r="G91" s="35">
        <f>'Core Indicators'!W91</f>
        <v>206140000</v>
      </c>
      <c r="H91" s="35">
        <f>'Core Indicators'!AE91</f>
        <v>19346000</v>
      </c>
      <c r="I91" s="35">
        <f>'Core Indicators'!AM91</f>
        <v>5309000</v>
      </c>
      <c r="J91" s="35" t="str">
        <f>'Core Indicators'!AU91</f>
        <v>x</v>
      </c>
      <c r="K91" s="35" t="str">
        <f>'Core Indicators'!BC91</f>
        <v>x</v>
      </c>
      <c r="L91" s="35">
        <f>'Core Indicators'!BK91</f>
        <v>5117</v>
      </c>
      <c r="M91" s="35" t="str">
        <f>'Core Indicators'!BS91</f>
        <v>x</v>
      </c>
      <c r="N91" s="35">
        <f>'Core Indicators'!CA91</f>
        <v>4300</v>
      </c>
      <c r="O91" s="35" t="e">
        <f>'Core Indicators'!CI91</f>
        <v>#N/A</v>
      </c>
      <c r="P91" s="35" t="str">
        <f>'Core Indicators'!CQ91</f>
        <v>x</v>
      </c>
      <c r="Q91" s="35">
        <f>'Core Indicators'!DG91</f>
        <v>186794000</v>
      </c>
      <c r="R91" s="35">
        <f>'Core Indicators'!DO91</f>
        <v>6211000</v>
      </c>
      <c r="S91" s="35">
        <f>'Core Indicators'!DW91</f>
        <v>1070000</v>
      </c>
      <c r="T91" s="35">
        <f>'Core Indicators'!EE91</f>
        <v>235000</v>
      </c>
      <c r="U91" s="35">
        <f>'Core Indicators'!EM91</f>
        <v>84000</v>
      </c>
      <c r="V91" s="35">
        <f>'Core Indicators'!FC91</f>
        <v>5</v>
      </c>
      <c r="W91" s="35" t="str">
        <f>'Core Indicators'!FK91</f>
        <v>x</v>
      </c>
      <c r="X91" s="35">
        <f>'Core Indicators'!FS91</f>
        <v>800000</v>
      </c>
      <c r="Y91" s="35">
        <f>'Core Indicators'!GA91</f>
        <v>1</v>
      </c>
      <c r="Z91" s="35">
        <f>'Core Indicators'!GI91</f>
        <v>3</v>
      </c>
      <c r="AA91" s="35">
        <f>'Core Indicators'!GQ91</f>
        <v>1</v>
      </c>
      <c r="AB91" s="35">
        <f>'Core Indicators'!GY91</f>
        <v>1</v>
      </c>
      <c r="AC91" s="35">
        <f>'Core Indicators'!HG91</f>
        <v>2</v>
      </c>
      <c r="AD91" s="35">
        <f>'Core Indicators'!HO91</f>
        <v>3</v>
      </c>
      <c r="AE91" s="35">
        <f>'Core Indicators'!HW91</f>
        <v>3</v>
      </c>
      <c r="AF91" s="35">
        <f>'Core Indicators'!IE91</f>
        <v>1</v>
      </c>
      <c r="AG91" s="35">
        <f>'Core Indicators'!IM91</f>
        <v>3</v>
      </c>
    </row>
    <row r="92" spans="1:33" ht="20.149999999999999" customHeight="1" x14ac:dyDescent="0.35">
      <c r="A92" s="201" t="str">
        <f>'Core Indicators'!A:A</f>
        <v>Middle belt conflict</v>
      </c>
      <c r="B92" s="201" t="str">
        <f>'Core Indicators'!B:B</f>
        <v>Conflict</v>
      </c>
      <c r="C92" s="201" t="str">
        <f>'Core Indicators'!C92</f>
        <v>NGA003</v>
      </c>
      <c r="D92" s="201" t="str">
        <f>'Core Indicators'!D92</f>
        <v>Nigeria</v>
      </c>
      <c r="E92" s="201" t="str">
        <f>'Core Indicators'!E92</f>
        <v>NGA</v>
      </c>
      <c r="F92" s="36">
        <f>'Core Indicators'!O92</f>
        <v>181664</v>
      </c>
      <c r="G92" s="36">
        <f>'Core Indicators'!W92</f>
        <v>15532000</v>
      </c>
      <c r="H92" s="36">
        <f>'Core Indicators'!AE92</f>
        <v>982000</v>
      </c>
      <c r="I92" s="36">
        <f>'Core Indicators'!AM92</f>
        <v>380000</v>
      </c>
      <c r="J92" s="36" t="str">
        <f>'Core Indicators'!AU92</f>
        <v>x</v>
      </c>
      <c r="K92" s="36" t="str">
        <f>'Core Indicators'!BC92</f>
        <v>x</v>
      </c>
      <c r="L92" s="36">
        <f>'Core Indicators'!BK92</f>
        <v>453</v>
      </c>
      <c r="M92" s="36" t="str">
        <f>'Core Indicators'!BS92</f>
        <v>x</v>
      </c>
      <c r="N92" s="36" t="str">
        <f>'Core Indicators'!CA92</f>
        <v>x</v>
      </c>
      <c r="O92" s="36" t="e">
        <f>'Core Indicators'!CI92</f>
        <v>#N/A</v>
      </c>
      <c r="P92" s="36" t="str">
        <f>'Core Indicators'!CQ92</f>
        <v>x</v>
      </c>
      <c r="Q92" s="36">
        <f>'Core Indicators'!DG92</f>
        <v>14550000</v>
      </c>
      <c r="R92" s="36">
        <f>'Core Indicators'!DO92</f>
        <v>0</v>
      </c>
      <c r="S92" s="36">
        <f>'Core Indicators'!DW92</f>
        <v>982000</v>
      </c>
      <c r="T92" s="36">
        <f>'Core Indicators'!EE92</f>
        <v>0</v>
      </c>
      <c r="U92" s="36">
        <f>'Core Indicators'!EM92</f>
        <v>0</v>
      </c>
      <c r="V92" s="36">
        <f>'Core Indicators'!FC92</f>
        <v>5</v>
      </c>
      <c r="W92" s="36" t="str">
        <f>'Core Indicators'!FK92</f>
        <v>x</v>
      </c>
      <c r="X92" s="36" t="str">
        <f>'Core Indicators'!FS92</f>
        <v>x</v>
      </c>
      <c r="Y92" s="36">
        <f>'Core Indicators'!GA92</f>
        <v>1</v>
      </c>
      <c r="Z92" s="36">
        <f>'Core Indicators'!GI92</f>
        <v>2</v>
      </c>
      <c r="AA92" s="36">
        <f>'Core Indicators'!GQ92</f>
        <v>0</v>
      </c>
      <c r="AB92" s="36">
        <f>'Core Indicators'!GY92</f>
        <v>0</v>
      </c>
      <c r="AC92" s="36">
        <f>'Core Indicators'!HG92</f>
        <v>0</v>
      </c>
      <c r="AD92" s="36">
        <f>'Core Indicators'!HO92</f>
        <v>0</v>
      </c>
      <c r="AE92" s="36">
        <f>'Core Indicators'!HW92</f>
        <v>2</v>
      </c>
      <c r="AF92" s="36">
        <f>'Core Indicators'!IE92</f>
        <v>1</v>
      </c>
      <c r="AG92" s="36">
        <f>'Core Indicators'!IM92</f>
        <v>1</v>
      </c>
    </row>
    <row r="93" spans="1:33" ht="20.149999999999999" customHeight="1" x14ac:dyDescent="0.35">
      <c r="A93" s="202" t="str">
        <f>'Core Indicators'!A:A</f>
        <v>Boko Haram crisis in Nigeria</v>
      </c>
      <c r="B93" s="202" t="str">
        <f>'Core Indicators'!B:B</f>
        <v>Conflict</v>
      </c>
      <c r="C93" s="202" t="str">
        <f>'Core Indicators'!C93</f>
        <v>NGA004</v>
      </c>
      <c r="D93" s="202" t="str">
        <f>'Core Indicators'!D93</f>
        <v>Nigeria</v>
      </c>
      <c r="E93" s="202" t="str">
        <f>'Core Indicators'!E93</f>
        <v>NGA</v>
      </c>
      <c r="F93" s="35">
        <f>'Core Indicators'!O93</f>
        <v>157918</v>
      </c>
      <c r="G93" s="35">
        <f>'Core Indicators'!W93</f>
        <v>14611000</v>
      </c>
      <c r="H93" s="35">
        <f>'Core Indicators'!AE93</f>
        <v>14611000</v>
      </c>
      <c r="I93" s="35">
        <f>'Core Indicators'!AM93</f>
        <v>4372000</v>
      </c>
      <c r="J93" s="35" t="str">
        <f>'Core Indicators'!AU93</f>
        <v>x</v>
      </c>
      <c r="K93" s="35" t="str">
        <f>'Core Indicators'!BC93</f>
        <v>x</v>
      </c>
      <c r="L93" s="35">
        <f>'Core Indicators'!BK93</f>
        <v>1395</v>
      </c>
      <c r="M93" s="35" t="str">
        <f>'Core Indicators'!BS93</f>
        <v>x</v>
      </c>
      <c r="N93" s="35">
        <f>'Core Indicators'!CA93</f>
        <v>4300</v>
      </c>
      <c r="O93" s="35" t="e">
        <f>'Core Indicators'!CI93</f>
        <v>#N/A</v>
      </c>
      <c r="P93" s="35" t="str">
        <f>'Core Indicators'!CQ93</f>
        <v>x</v>
      </c>
      <c r="Q93" s="35">
        <f>'Core Indicators'!DG93</f>
        <v>0</v>
      </c>
      <c r="R93" s="35">
        <f>'Core Indicators'!DO93</f>
        <v>6211000</v>
      </c>
      <c r="S93" s="35">
        <f>'Core Indicators'!DW93</f>
        <v>5964000</v>
      </c>
      <c r="T93" s="35">
        <f>'Core Indicators'!EE93</f>
        <v>2352000</v>
      </c>
      <c r="U93" s="35">
        <f>'Core Indicators'!EM93</f>
        <v>84000</v>
      </c>
      <c r="V93" s="35">
        <f>'Core Indicators'!FC93</f>
        <v>4</v>
      </c>
      <c r="W93" s="35" t="str">
        <f>'Core Indicators'!FK93</f>
        <v>x</v>
      </c>
      <c r="X93" s="35">
        <f>'Core Indicators'!FS93</f>
        <v>800000</v>
      </c>
      <c r="Y93" s="35">
        <f>'Core Indicators'!GA93</f>
        <v>1</v>
      </c>
      <c r="Z93" s="35">
        <f>'Core Indicators'!GI93</f>
        <v>3</v>
      </c>
      <c r="AA93" s="35">
        <f>'Core Indicators'!GQ93</f>
        <v>1</v>
      </c>
      <c r="AB93" s="35">
        <f>'Core Indicators'!GY93</f>
        <v>1</v>
      </c>
      <c r="AC93" s="35">
        <f>'Core Indicators'!HG93</f>
        <v>2</v>
      </c>
      <c r="AD93" s="35">
        <f>'Core Indicators'!HO93</f>
        <v>3</v>
      </c>
      <c r="AE93" s="35">
        <f>'Core Indicators'!HW93</f>
        <v>3</v>
      </c>
      <c r="AF93" s="35">
        <f>'Core Indicators'!IE93</f>
        <v>1</v>
      </c>
      <c r="AG93" s="35">
        <f>'Core Indicators'!IM93</f>
        <v>2</v>
      </c>
    </row>
    <row r="94" spans="1:33" ht="20.149999999999999" customHeight="1" x14ac:dyDescent="0.35">
      <c r="A94" s="201" t="str">
        <f>'Core Indicators'!A:A</f>
        <v>Northwest Banditry</v>
      </c>
      <c r="B94" s="201" t="str">
        <f>'Core Indicators'!B:B</f>
        <v>Other type of violence</v>
      </c>
      <c r="C94" s="201" t="str">
        <f>'Core Indicators'!C94</f>
        <v>NGA007</v>
      </c>
      <c r="D94" s="201" t="str">
        <f>'Core Indicators'!D94</f>
        <v>Nigeria</v>
      </c>
      <c r="E94" s="201" t="str">
        <f>'Core Indicators'!E94</f>
        <v>NGA</v>
      </c>
      <c r="F94" s="36">
        <f>'Core Indicators'!O94</f>
        <v>237708</v>
      </c>
      <c r="G94" s="36">
        <f>'Core Indicators'!W94</f>
        <v>35593000</v>
      </c>
      <c r="H94" s="36">
        <f>'Core Indicators'!AE94</f>
        <v>6061000</v>
      </c>
      <c r="I94" s="36">
        <f>'Core Indicators'!AM94</f>
        <v>450000</v>
      </c>
      <c r="J94" s="36" t="str">
        <f>'Core Indicators'!AU94</f>
        <v>x</v>
      </c>
      <c r="K94" s="36" t="str">
        <f>'Core Indicators'!BC94</f>
        <v>x</v>
      </c>
      <c r="L94" s="36">
        <f>'Core Indicators'!BK94</f>
        <v>2980</v>
      </c>
      <c r="M94" s="36">
        <f>'Core Indicators'!BS94</f>
        <v>500</v>
      </c>
      <c r="N94" s="36">
        <f>'Core Indicators'!CA94</f>
        <v>10500</v>
      </c>
      <c r="O94" s="36" t="e">
        <f>'Core Indicators'!CI94</f>
        <v>#N/A</v>
      </c>
      <c r="P94" s="36">
        <f>'Core Indicators'!CQ94</f>
        <v>49</v>
      </c>
      <c r="Q94" s="36">
        <f>'Core Indicators'!DG94</f>
        <v>29532000</v>
      </c>
      <c r="R94" s="36">
        <f>'Core Indicators'!DO94</f>
        <v>0</v>
      </c>
      <c r="S94" s="36">
        <f>'Core Indicators'!DW94</f>
        <v>3679000</v>
      </c>
      <c r="T94" s="36">
        <f>'Core Indicators'!EE94</f>
        <v>0</v>
      </c>
      <c r="U94" s="36">
        <f>'Core Indicators'!EM94</f>
        <v>0</v>
      </c>
      <c r="V94" s="36">
        <f>'Core Indicators'!FC94</f>
        <v>5</v>
      </c>
      <c r="W94" s="36" t="str">
        <f>'Core Indicators'!FK94</f>
        <v>x</v>
      </c>
      <c r="X94" s="36" t="str">
        <f>'Core Indicators'!FS94</f>
        <v>x</v>
      </c>
      <c r="Y94" s="36">
        <f>'Core Indicators'!GA94</f>
        <v>1</v>
      </c>
      <c r="Z94" s="36">
        <f>'Core Indicators'!GI94</f>
        <v>2</v>
      </c>
      <c r="AA94" s="36">
        <f>'Core Indicators'!GQ94</f>
        <v>0</v>
      </c>
      <c r="AB94" s="36">
        <f>'Core Indicators'!GY94</f>
        <v>0</v>
      </c>
      <c r="AC94" s="36">
        <f>'Core Indicators'!HG94</f>
        <v>0</v>
      </c>
      <c r="AD94" s="36">
        <f>'Core Indicators'!HO94</f>
        <v>2</v>
      </c>
      <c r="AE94" s="36">
        <f>'Core Indicators'!HW94</f>
        <v>2</v>
      </c>
      <c r="AF94" s="36">
        <f>'Core Indicators'!IE94</f>
        <v>1</v>
      </c>
      <c r="AG94" s="36">
        <f>'Core Indicators'!IM94</f>
        <v>2</v>
      </c>
    </row>
    <row r="95" spans="1:33" ht="20.149999999999999" customHeight="1" x14ac:dyDescent="0.35">
      <c r="A95" s="202" t="str">
        <f>'Core Indicators'!A:A</f>
        <v>Cameroonian Refugees in Nigeria</v>
      </c>
      <c r="B95" s="202" t="str">
        <f>'Core Indicators'!B:B</f>
        <v>International displacement</v>
      </c>
      <c r="C95" s="202" t="str">
        <f>'Core Indicators'!C95</f>
        <v>NGA008</v>
      </c>
      <c r="D95" s="202" t="str">
        <f>'Core Indicators'!D95</f>
        <v>Nigeria</v>
      </c>
      <c r="E95" s="202" t="str">
        <f>'Core Indicators'!E95</f>
        <v>NGA</v>
      </c>
      <c r="F95" s="35">
        <f>'Core Indicators'!O95</f>
        <v>108688</v>
      </c>
      <c r="G95" s="35">
        <f>'Core Indicators'!W95</f>
        <v>12675000</v>
      </c>
      <c r="H95" s="35">
        <f>'Core Indicators'!AE95</f>
        <v>77000</v>
      </c>
      <c r="I95" s="35">
        <f>'Core Indicators'!AM95</f>
        <v>77000</v>
      </c>
      <c r="J95" s="35" t="str">
        <f>'Core Indicators'!AU95</f>
        <v>x</v>
      </c>
      <c r="K95" s="35" t="str">
        <f>'Core Indicators'!BC95</f>
        <v>x</v>
      </c>
      <c r="L95" s="35">
        <f>'Core Indicators'!BK95</f>
        <v>0</v>
      </c>
      <c r="M95" s="35" t="str">
        <f>'Core Indicators'!BS95</f>
        <v>x</v>
      </c>
      <c r="N95" s="35" t="str">
        <f>'Core Indicators'!CA95</f>
        <v>x</v>
      </c>
      <c r="O95" s="35" t="e">
        <f>'Core Indicators'!CI95</f>
        <v>#N/A</v>
      </c>
      <c r="P95" s="35" t="str">
        <f>'Core Indicators'!CQ95</f>
        <v>x</v>
      </c>
      <c r="Q95" s="35">
        <f>'Core Indicators'!DG95</f>
        <v>12598000</v>
      </c>
      <c r="R95" s="35">
        <f>'Core Indicators'!DO95</f>
        <v>77000</v>
      </c>
      <c r="S95" s="35">
        <f>'Core Indicators'!DW95</f>
        <v>0</v>
      </c>
      <c r="T95" s="35">
        <f>'Core Indicators'!EE95</f>
        <v>0</v>
      </c>
      <c r="U95" s="35">
        <f>'Core Indicators'!EM95</f>
        <v>0</v>
      </c>
      <c r="V95" s="35">
        <f>'Core Indicators'!FC95</f>
        <v>2139</v>
      </c>
      <c r="W95" s="35" t="str">
        <f>'Core Indicators'!FK95</f>
        <v>x</v>
      </c>
      <c r="X95" s="35" t="str">
        <f>'Core Indicators'!FS95</f>
        <v>x</v>
      </c>
      <c r="Y95" s="35">
        <f>'Core Indicators'!GA95</f>
        <v>1</v>
      </c>
      <c r="Z95" s="35">
        <f>'Core Indicators'!GI95</f>
        <v>2</v>
      </c>
      <c r="AA95" s="35">
        <f>'Core Indicators'!GQ95</f>
        <v>0</v>
      </c>
      <c r="AB95" s="35">
        <f>'Core Indicators'!GY95</f>
        <v>0</v>
      </c>
      <c r="AC95" s="35">
        <f>'Core Indicators'!HG95</f>
        <v>0</v>
      </c>
      <c r="AD95" s="35">
        <f>'Core Indicators'!HO95</f>
        <v>2</v>
      </c>
      <c r="AE95" s="35">
        <f>'Core Indicators'!HW95</f>
        <v>0</v>
      </c>
      <c r="AF95" s="35">
        <f>'Core Indicators'!IE95</f>
        <v>1</v>
      </c>
      <c r="AG95" s="35">
        <f>'Core Indicators'!IM95</f>
        <v>1</v>
      </c>
    </row>
    <row r="96" spans="1:33" ht="20.149999999999999" customHeight="1" x14ac:dyDescent="0.35">
      <c r="A96" s="201" t="str">
        <f>'Core Indicators'!A:A</f>
        <v>Socioeconomic crisis in Nicaragua</v>
      </c>
      <c r="B96" s="201" t="str">
        <f>'Core Indicators'!B:B</f>
        <v>Political and economic crisis</v>
      </c>
      <c r="C96" s="201" t="str">
        <f>'Core Indicators'!C96</f>
        <v>NIC001</v>
      </c>
      <c r="D96" s="201" t="str">
        <f>'Core Indicators'!D96</f>
        <v>Nicaragua</v>
      </c>
      <c r="E96" s="201" t="str">
        <f>'Core Indicators'!E96</f>
        <v>NIC</v>
      </c>
      <c r="F96" s="36">
        <f>'Core Indicators'!O96</f>
        <v>120340</v>
      </c>
      <c r="G96" s="36">
        <f>'Core Indicators'!W96</f>
        <v>6201000</v>
      </c>
      <c r="H96" s="36">
        <f>'Core Indicators'!AE96</f>
        <v>150000</v>
      </c>
      <c r="I96" s="36">
        <f>'Core Indicators'!AM96</f>
        <v>150000</v>
      </c>
      <c r="J96" s="36" t="str">
        <f>'Core Indicators'!AU96</f>
        <v>x</v>
      </c>
      <c r="K96" s="36" t="str">
        <f>'Core Indicators'!BC96</f>
        <v>x</v>
      </c>
      <c r="L96" s="36">
        <f>'Core Indicators'!BK96</f>
        <v>30</v>
      </c>
      <c r="M96" s="36" t="str">
        <f>'Core Indicators'!BS96</f>
        <v>x</v>
      </c>
      <c r="N96" s="36" t="str">
        <f>'Core Indicators'!CA96</f>
        <v>x</v>
      </c>
      <c r="O96" s="36" t="e">
        <f>'Core Indicators'!CI96</f>
        <v>#N/A</v>
      </c>
      <c r="P96" s="36" t="str">
        <f>'Core Indicators'!CQ96</f>
        <v>x</v>
      </c>
      <c r="Q96" s="36">
        <f>'Core Indicators'!DG96</f>
        <v>6051000</v>
      </c>
      <c r="R96" s="36" t="str">
        <f>'Core Indicators'!DO96</f>
        <v>x</v>
      </c>
      <c r="S96" s="36" t="str">
        <f>'Core Indicators'!DW96</f>
        <v>x</v>
      </c>
      <c r="T96" s="36" t="str">
        <f>'Core Indicators'!EE96</f>
        <v>x</v>
      </c>
      <c r="U96" s="36" t="str">
        <f>'Core Indicators'!EM96</f>
        <v>x</v>
      </c>
      <c r="V96" s="36" t="str">
        <f>'Core Indicators'!FC96</f>
        <v>x</v>
      </c>
      <c r="W96" s="36" t="str">
        <f>'Core Indicators'!FK96</f>
        <v>x</v>
      </c>
      <c r="X96" s="36" t="str">
        <f>'Core Indicators'!FS96</f>
        <v>x</v>
      </c>
      <c r="Y96" s="36">
        <f>'Core Indicators'!GA96</f>
        <v>2</v>
      </c>
      <c r="Z96" s="36">
        <f>'Core Indicators'!GI96</f>
        <v>0</v>
      </c>
      <c r="AA96" s="36">
        <f>'Core Indicators'!GQ96</f>
        <v>3</v>
      </c>
      <c r="AB96" s="36">
        <f>'Core Indicators'!GY96</f>
        <v>2</v>
      </c>
      <c r="AC96" s="36">
        <f>'Core Indicators'!HG96</f>
        <v>2</v>
      </c>
      <c r="AD96" s="36">
        <f>'Core Indicators'!HO96</f>
        <v>2</v>
      </c>
      <c r="AE96" s="36">
        <f>'Core Indicators'!HW96</f>
        <v>1</v>
      </c>
      <c r="AF96" s="36">
        <f>'Core Indicators'!IE96</f>
        <v>0</v>
      </c>
      <c r="AG96" s="36">
        <f>'Core Indicators'!IM96</f>
        <v>1</v>
      </c>
    </row>
    <row r="97" spans="1:33" ht="20.149999999999999" customHeight="1" x14ac:dyDescent="0.35">
      <c r="A97" s="202" t="str">
        <f>'Core Indicators'!A:A</f>
        <v>Complex crisis in Pakistan</v>
      </c>
      <c r="B97" s="202" t="str">
        <f>'Core Indicators'!B:B</f>
        <v>Complex crisis</v>
      </c>
      <c r="C97" s="202" t="str">
        <f>'Core Indicators'!C97</f>
        <v>PAK001</v>
      </c>
      <c r="D97" s="202" t="str">
        <f>'Core Indicators'!D97</f>
        <v>Pakistan</v>
      </c>
      <c r="E97" s="202" t="str">
        <f>'Core Indicators'!E97</f>
        <v>PAK</v>
      </c>
      <c r="F97" s="35">
        <f>'Core Indicators'!O97</f>
        <v>770880</v>
      </c>
      <c r="G97" s="35">
        <f>'Core Indicators'!W97</f>
        <v>229489000</v>
      </c>
      <c r="H97" s="35">
        <f>'Core Indicators'!AE97</f>
        <v>68843000</v>
      </c>
      <c r="I97" s="35">
        <f>'Core Indicators'!AM97</f>
        <v>21660000</v>
      </c>
      <c r="J97" s="35" t="str">
        <f>'Core Indicators'!AU97</f>
        <v>x</v>
      </c>
      <c r="K97" s="35" t="str">
        <f>'Core Indicators'!BC97</f>
        <v>x</v>
      </c>
      <c r="L97" s="35">
        <f>'Core Indicators'!BK97</f>
        <v>843</v>
      </c>
      <c r="M97" s="35" t="str">
        <f>'Core Indicators'!BS97</f>
        <v>x</v>
      </c>
      <c r="N97" s="35" t="str">
        <f>'Core Indicators'!CA97</f>
        <v>x</v>
      </c>
      <c r="O97" s="35" t="e">
        <f>'Core Indicators'!CI97</f>
        <v>#N/A</v>
      </c>
      <c r="P97" s="35" t="str">
        <f>'Core Indicators'!CQ97</f>
        <v>x</v>
      </c>
      <c r="Q97" s="35">
        <f>'Core Indicators'!DG97</f>
        <v>160646000</v>
      </c>
      <c r="R97" s="35">
        <f>'Core Indicators'!DO97</f>
        <v>57843000</v>
      </c>
      <c r="S97" s="35">
        <f>'Core Indicators'!DW97</f>
        <v>9909000</v>
      </c>
      <c r="T97" s="35">
        <f>'Core Indicators'!EE97</f>
        <v>1092000</v>
      </c>
      <c r="U97" s="35">
        <f>'Core Indicators'!EM97</f>
        <v>0</v>
      </c>
      <c r="V97" s="35">
        <f>'Core Indicators'!FC97</f>
        <v>5</v>
      </c>
      <c r="W97" s="35" t="str">
        <f>'Core Indicators'!FK97</f>
        <v>x</v>
      </c>
      <c r="X97" s="35" t="str">
        <f>'Core Indicators'!FS97</f>
        <v>x</v>
      </c>
      <c r="Y97" s="35">
        <f>'Core Indicators'!GA97</f>
        <v>2</v>
      </c>
      <c r="Z97" s="35">
        <f>'Core Indicators'!GI97</f>
        <v>1</v>
      </c>
      <c r="AA97" s="35">
        <f>'Core Indicators'!GQ97</f>
        <v>2</v>
      </c>
      <c r="AB97" s="35">
        <f>'Core Indicators'!GY97</f>
        <v>0</v>
      </c>
      <c r="AC97" s="35">
        <f>'Core Indicators'!HG97</f>
        <v>2</v>
      </c>
      <c r="AD97" s="35">
        <f>'Core Indicators'!HO97</f>
        <v>2</v>
      </c>
      <c r="AE97" s="35">
        <f>'Core Indicators'!HW97</f>
        <v>1</v>
      </c>
      <c r="AF97" s="35">
        <f>'Core Indicators'!IE97</f>
        <v>1</v>
      </c>
      <c r="AG97" s="35">
        <f>'Core Indicators'!IM97</f>
        <v>1</v>
      </c>
    </row>
    <row r="98" spans="1:33" ht="20.149999999999999" customHeight="1" x14ac:dyDescent="0.35">
      <c r="A98" s="201" t="str">
        <f>'Core Indicators'!A:A</f>
        <v>Kashmir conflict in Pakistan</v>
      </c>
      <c r="B98" s="201" t="str">
        <f>'Core Indicators'!B:B</f>
        <v>Conflict</v>
      </c>
      <c r="C98" s="201" t="str">
        <f>'Core Indicators'!C98</f>
        <v>PAK004</v>
      </c>
      <c r="D98" s="201" t="str">
        <f>'Core Indicators'!D98</f>
        <v>Pakistan</v>
      </c>
      <c r="E98" s="201" t="str">
        <f>'Core Indicators'!E98</f>
        <v>PAK</v>
      </c>
      <c r="F98" s="36">
        <f>'Core Indicators'!O98</f>
        <v>13297</v>
      </c>
      <c r="G98" s="36">
        <f>'Core Indicators'!W98</f>
        <v>4450000</v>
      </c>
      <c r="H98" s="36" t="str">
        <f>'Core Indicators'!AE98</f>
        <v>x</v>
      </c>
      <c r="I98" s="36" t="str">
        <f>'Core Indicators'!AM98</f>
        <v>x</v>
      </c>
      <c r="J98" s="36" t="str">
        <f>'Core Indicators'!AU98</f>
        <v>x</v>
      </c>
      <c r="K98" s="36" t="str">
        <f>'Core Indicators'!BC98</f>
        <v>x</v>
      </c>
      <c r="L98" s="36">
        <f>'Core Indicators'!BK98</f>
        <v>0</v>
      </c>
      <c r="M98" s="36" t="str">
        <f>'Core Indicators'!BS98</f>
        <v>x</v>
      </c>
      <c r="N98" s="36" t="str">
        <f>'Core Indicators'!CA98</f>
        <v>x</v>
      </c>
      <c r="O98" s="36" t="e">
        <f>'Core Indicators'!CI98</f>
        <v>#N/A</v>
      </c>
      <c r="P98" s="36" t="str">
        <f>'Core Indicators'!CQ98</f>
        <v>x</v>
      </c>
      <c r="Q98" s="36" t="str">
        <f>'Core Indicators'!DG98</f>
        <v>x</v>
      </c>
      <c r="R98" s="36" t="str">
        <f>'Core Indicators'!DO98</f>
        <v>x</v>
      </c>
      <c r="S98" s="36" t="str">
        <f>'Core Indicators'!DW98</f>
        <v>x</v>
      </c>
      <c r="T98" s="36" t="str">
        <f>'Core Indicators'!EE98</f>
        <v>x</v>
      </c>
      <c r="U98" s="36" t="str">
        <f>'Core Indicators'!EM98</f>
        <v>x</v>
      </c>
      <c r="V98" s="36">
        <f>'Core Indicators'!FC98</f>
        <v>3</v>
      </c>
      <c r="W98" s="36" t="str">
        <f>'Core Indicators'!FK98</f>
        <v>x</v>
      </c>
      <c r="X98" s="36" t="str">
        <f>'Core Indicators'!FS98</f>
        <v>x</v>
      </c>
      <c r="Y98" s="36">
        <f>'Core Indicators'!GA98</f>
        <v>2</v>
      </c>
      <c r="Z98" s="36">
        <f>'Core Indicators'!GI98</f>
        <v>1</v>
      </c>
      <c r="AA98" s="36">
        <f>'Core Indicators'!GQ98</f>
        <v>1</v>
      </c>
      <c r="AB98" s="36">
        <f>'Core Indicators'!GY98</f>
        <v>0</v>
      </c>
      <c r="AC98" s="36">
        <f>'Core Indicators'!HG98</f>
        <v>0</v>
      </c>
      <c r="AD98" s="36">
        <f>'Core Indicators'!HO98</f>
        <v>2</v>
      </c>
      <c r="AE98" s="36">
        <f>'Core Indicators'!HW98</f>
        <v>1</v>
      </c>
      <c r="AF98" s="36">
        <f>'Core Indicators'!IE98</f>
        <v>1</v>
      </c>
      <c r="AG98" s="36">
        <f>'Core Indicators'!IM98</f>
        <v>1</v>
      </c>
    </row>
    <row r="99" spans="1:33" ht="20.149999999999999" customHeight="1" x14ac:dyDescent="0.35">
      <c r="A99" s="202" t="str">
        <f>'Core Indicators'!A:A</f>
        <v>Venezuela displacement in Panama</v>
      </c>
      <c r="B99" s="202" t="str">
        <f>'Core Indicators'!B:B</f>
        <v>International displacement</v>
      </c>
      <c r="C99" s="202" t="str">
        <f>'Core Indicators'!C99</f>
        <v>PAN002</v>
      </c>
      <c r="D99" s="202" t="str">
        <f>'Core Indicators'!D99</f>
        <v>Panama</v>
      </c>
      <c r="E99" s="202" t="str">
        <f>'Core Indicators'!E99</f>
        <v>PAN</v>
      </c>
      <c r="F99" s="35">
        <f>'Core Indicators'!O99</f>
        <v>74177</v>
      </c>
      <c r="G99" s="35">
        <f>'Core Indicators'!W99</f>
        <v>122000</v>
      </c>
      <c r="H99" s="35">
        <f>'Core Indicators'!AE99</f>
        <v>96000</v>
      </c>
      <c r="I99" s="35">
        <f>'Core Indicators'!AM99</f>
        <v>122000</v>
      </c>
      <c r="J99" s="35" t="str">
        <f>'Core Indicators'!AU99</f>
        <v>x</v>
      </c>
      <c r="K99" s="35" t="str">
        <f>'Core Indicators'!BC99</f>
        <v>x</v>
      </c>
      <c r="L99" s="35">
        <f>'Core Indicators'!BK99</f>
        <v>50</v>
      </c>
      <c r="M99" s="35" t="str">
        <f>'Core Indicators'!BS99</f>
        <v>x</v>
      </c>
      <c r="N99" s="35" t="str">
        <f>'Core Indicators'!CA99</f>
        <v>x</v>
      </c>
      <c r="O99" s="35" t="e">
        <f>'Core Indicators'!CI99</f>
        <v>#N/A</v>
      </c>
      <c r="P99" s="35" t="str">
        <f>'Core Indicators'!CQ99</f>
        <v>x</v>
      </c>
      <c r="Q99" s="35">
        <f>'Core Indicators'!DG99</f>
        <v>26000</v>
      </c>
      <c r="R99" s="35">
        <f>'Core Indicators'!DO99</f>
        <v>2000</v>
      </c>
      <c r="S99" s="35">
        <f>'Core Indicators'!DW99</f>
        <v>94000</v>
      </c>
      <c r="T99" s="35">
        <f>'Core Indicators'!EE99</f>
        <v>0</v>
      </c>
      <c r="U99" s="35">
        <f>'Core Indicators'!EM99</f>
        <v>0</v>
      </c>
      <c r="V99" s="35">
        <f>'Core Indicators'!FC99</f>
        <v>2</v>
      </c>
      <c r="W99" s="35" t="str">
        <f>'Core Indicators'!FK99</f>
        <v>x</v>
      </c>
      <c r="X99" s="35" t="str">
        <f>'Core Indicators'!FS99</f>
        <v>x</v>
      </c>
      <c r="Y99" s="35">
        <f>'Core Indicators'!GA99</f>
        <v>0</v>
      </c>
      <c r="Z99" s="35">
        <f>'Core Indicators'!GI99</f>
        <v>0</v>
      </c>
      <c r="AA99" s="35">
        <f>'Core Indicators'!GQ99</f>
        <v>0</v>
      </c>
      <c r="AB99" s="35">
        <f>'Core Indicators'!GY99</f>
        <v>0</v>
      </c>
      <c r="AC99" s="35">
        <f>'Core Indicators'!HG99</f>
        <v>0</v>
      </c>
      <c r="AD99" s="35">
        <f>'Core Indicators'!HO99</f>
        <v>0</v>
      </c>
      <c r="AE99" s="35">
        <f>'Core Indicators'!HW99</f>
        <v>0</v>
      </c>
      <c r="AF99" s="35">
        <f>'Core Indicators'!IE99</f>
        <v>0</v>
      </c>
      <c r="AG99" s="35">
        <f>'Core Indicators'!IM99</f>
        <v>0</v>
      </c>
    </row>
    <row r="100" spans="1:33" ht="20.149999999999999" customHeight="1" x14ac:dyDescent="0.35">
      <c r="A100" s="201" t="str">
        <f>'Core Indicators'!A:A</f>
        <v>Venezuela displacement in Peru</v>
      </c>
      <c r="B100" s="201" t="str">
        <f>'Core Indicators'!B:B</f>
        <v>International displacement</v>
      </c>
      <c r="C100" s="201" t="str">
        <f>'Core Indicators'!C100</f>
        <v>PER002</v>
      </c>
      <c r="D100" s="201" t="str">
        <f>'Core Indicators'!D100</f>
        <v>Peru</v>
      </c>
      <c r="E100" s="201" t="str">
        <f>'Core Indicators'!E100</f>
        <v>PER</v>
      </c>
      <c r="F100" s="36">
        <f>'Core Indicators'!O100</f>
        <v>205094</v>
      </c>
      <c r="G100" s="36">
        <f>'Core Indicators'!W100</f>
        <v>10669000</v>
      </c>
      <c r="H100" s="36">
        <f>'Core Indicators'!AE100</f>
        <v>2063000</v>
      </c>
      <c r="I100" s="36">
        <f>'Core Indicators'!AM100</f>
        <v>1050000</v>
      </c>
      <c r="J100" s="36" t="str">
        <f>'Core Indicators'!AU100</f>
        <v>x</v>
      </c>
      <c r="K100" s="36" t="str">
        <f>'Core Indicators'!BC100</f>
        <v>x</v>
      </c>
      <c r="L100" s="36" t="str">
        <f>'Core Indicators'!BK100</f>
        <v>x</v>
      </c>
      <c r="M100" s="36">
        <f>'Core Indicators'!BS100</f>
        <v>0</v>
      </c>
      <c r="N100" s="36">
        <f>'Core Indicators'!CA100</f>
        <v>0</v>
      </c>
      <c r="O100" s="36" t="e">
        <f>'Core Indicators'!CI100</f>
        <v>#N/A</v>
      </c>
      <c r="P100" s="36" t="str">
        <f>'Core Indicators'!CQ100</f>
        <v>x</v>
      </c>
      <c r="Q100" s="36">
        <f>'Core Indicators'!DG100</f>
        <v>8606000</v>
      </c>
      <c r="R100" s="36">
        <f>'Core Indicators'!DO100</f>
        <v>368000</v>
      </c>
      <c r="S100" s="36">
        <f>'Core Indicators'!DW100</f>
        <v>1695000</v>
      </c>
      <c r="T100" s="36">
        <f>'Core Indicators'!EE100</f>
        <v>0</v>
      </c>
      <c r="U100" s="36">
        <f>'Core Indicators'!EM100</f>
        <v>0</v>
      </c>
      <c r="V100" s="36">
        <f>'Core Indicators'!FC100</f>
        <v>2</v>
      </c>
      <c r="W100" s="36" t="str">
        <f>'Core Indicators'!FK100</f>
        <v>x</v>
      </c>
      <c r="X100" s="36" t="str">
        <f>'Core Indicators'!FS100</f>
        <v>x</v>
      </c>
      <c r="Y100" s="36">
        <f>'Core Indicators'!GA100</f>
        <v>0</v>
      </c>
      <c r="Z100" s="36">
        <f>'Core Indicators'!GI100</f>
        <v>0</v>
      </c>
      <c r="AA100" s="36">
        <f>'Core Indicators'!GQ100</f>
        <v>0</v>
      </c>
      <c r="AB100" s="36">
        <f>'Core Indicators'!GY100</f>
        <v>0</v>
      </c>
      <c r="AC100" s="36">
        <f>'Core Indicators'!HG100</f>
        <v>0</v>
      </c>
      <c r="AD100" s="36">
        <f>'Core Indicators'!HO100</f>
        <v>0</v>
      </c>
      <c r="AE100" s="36">
        <f>'Core Indicators'!HW100</f>
        <v>0</v>
      </c>
      <c r="AF100" s="36">
        <f>'Core Indicators'!IE100</f>
        <v>1</v>
      </c>
      <c r="AG100" s="36">
        <f>'Core Indicators'!IM100</f>
        <v>0</v>
      </c>
    </row>
    <row r="101" spans="1:33" ht="20.149999999999999" customHeight="1" x14ac:dyDescent="0.35">
      <c r="A101" s="202" t="str">
        <f>'Core Indicators'!A:A</f>
        <v>Multiple crises in the Philippines</v>
      </c>
      <c r="B101" s="202" t="str">
        <f>'Core Indicators'!B:B</f>
        <v>Multiple crises country</v>
      </c>
      <c r="C101" s="202" t="str">
        <f>'Core Indicators'!C101</f>
        <v>PHL001</v>
      </c>
      <c r="D101" s="202" t="str">
        <f>'Core Indicators'!D101</f>
        <v>Philippines</v>
      </c>
      <c r="E101" s="202" t="str">
        <f>'Core Indicators'!E101</f>
        <v>PHL</v>
      </c>
      <c r="F101" s="35">
        <f>'Core Indicators'!O101</f>
        <v>232534.48</v>
      </c>
      <c r="G101" s="35">
        <f>'Core Indicators'!W101</f>
        <v>44915000</v>
      </c>
      <c r="H101" s="35">
        <f>'Core Indicators'!AE101</f>
        <v>12126000</v>
      </c>
      <c r="I101" s="35">
        <f>'Core Indicators'!AM101</f>
        <v>114000</v>
      </c>
      <c r="J101" s="35">
        <f>'Core Indicators'!AU101</f>
        <v>1147</v>
      </c>
      <c r="K101" s="35" t="str">
        <f>'Core Indicators'!BC101</f>
        <v>x</v>
      </c>
      <c r="L101" s="35">
        <f>'Core Indicators'!BK101</f>
        <v>595</v>
      </c>
      <c r="M101" s="35">
        <f>'Core Indicators'!BS101</f>
        <v>1708860</v>
      </c>
      <c r="N101" s="35">
        <f>'Core Indicators'!CA101</f>
        <v>404685</v>
      </c>
      <c r="O101" s="35" t="e">
        <f>'Core Indicators'!CI101</f>
        <v>#N/A</v>
      </c>
      <c r="P101" s="35">
        <f>'Core Indicators'!CQ101</f>
        <v>66000000000</v>
      </c>
      <c r="Q101" s="35">
        <f>'Core Indicators'!DG101</f>
        <v>32788000</v>
      </c>
      <c r="R101" s="35">
        <f>'Core Indicators'!DO101</f>
        <v>9615000</v>
      </c>
      <c r="S101" s="35">
        <f>'Core Indicators'!DW101</f>
        <v>2511000</v>
      </c>
      <c r="T101" s="35">
        <f>'Core Indicators'!EE101</f>
        <v>0</v>
      </c>
      <c r="U101" s="35">
        <f>'Core Indicators'!EM101</f>
        <v>0</v>
      </c>
      <c r="V101" s="35">
        <f>'Core Indicators'!FC101</f>
        <v>4</v>
      </c>
      <c r="W101" s="35" t="e">
        <f>'Core Indicators'!FK101</f>
        <v>#N/A</v>
      </c>
      <c r="X101" s="35" t="e">
        <f>'Core Indicators'!FS101</f>
        <v>#N/A</v>
      </c>
      <c r="Y101" s="35">
        <f>'Core Indicators'!GA101</f>
        <v>0</v>
      </c>
      <c r="Z101" s="35">
        <f>'Core Indicators'!GI101</f>
        <v>0</v>
      </c>
      <c r="AA101" s="35">
        <f>'Core Indicators'!GQ101</f>
        <v>0</v>
      </c>
      <c r="AB101" s="35">
        <f>'Core Indicators'!GY101</f>
        <v>0</v>
      </c>
      <c r="AC101" s="35">
        <f>'Core Indicators'!HG101</f>
        <v>0</v>
      </c>
      <c r="AD101" s="35">
        <f>'Core Indicators'!HO101</f>
        <v>0</v>
      </c>
      <c r="AE101" s="35">
        <f>'Core Indicators'!HW101</f>
        <v>0</v>
      </c>
      <c r="AF101" s="35">
        <f>'Core Indicators'!IE101</f>
        <v>0</v>
      </c>
      <c r="AG101" s="35">
        <f>'Core Indicators'!IM101</f>
        <v>2</v>
      </c>
    </row>
    <row r="102" spans="1:33" ht="20.149999999999999" customHeight="1" x14ac:dyDescent="0.35">
      <c r="A102" s="201" t="str">
        <f>'Core Indicators'!A:A</f>
        <v>Mindanao conflict</v>
      </c>
      <c r="B102" s="201" t="str">
        <f>'Core Indicators'!B:B</f>
        <v>Conflict</v>
      </c>
      <c r="C102" s="201" t="str">
        <f>'Core Indicators'!C102</f>
        <v>PHL003</v>
      </c>
      <c r="D102" s="201" t="str">
        <f>'Core Indicators'!D102</f>
        <v>Philippines</v>
      </c>
      <c r="E102" s="201" t="str">
        <f>'Core Indicators'!E102</f>
        <v>PHL</v>
      </c>
      <c r="F102" s="36">
        <f>'Core Indicators'!O102</f>
        <v>138354</v>
      </c>
      <c r="G102" s="36">
        <f>'Core Indicators'!W102</f>
        <v>26252000</v>
      </c>
      <c r="H102" s="36">
        <f>'Core Indicators'!AE102</f>
        <v>111000</v>
      </c>
      <c r="I102" s="36">
        <f>'Core Indicators'!AM102</f>
        <v>111000</v>
      </c>
      <c r="J102" s="36" t="str">
        <f>'Core Indicators'!AU102</f>
        <v>x</v>
      </c>
      <c r="K102" s="36" t="str">
        <f>'Core Indicators'!BC102</f>
        <v>x</v>
      </c>
      <c r="L102" s="36">
        <f>'Core Indicators'!BK102</f>
        <v>190</v>
      </c>
      <c r="M102" s="36" t="str">
        <f>'Core Indicators'!BS102</f>
        <v>x</v>
      </c>
      <c r="N102" s="36" t="str">
        <f>'Core Indicators'!CA102</f>
        <v>x</v>
      </c>
      <c r="O102" s="36" t="e">
        <f>'Core Indicators'!CI102</f>
        <v>#N/A</v>
      </c>
      <c r="P102" s="36" t="str">
        <f>'Core Indicators'!CQ102</f>
        <v>x</v>
      </c>
      <c r="Q102" s="36">
        <f>'Core Indicators'!DG102</f>
        <v>26141000</v>
      </c>
      <c r="R102" s="36">
        <f>'Core Indicators'!DO102</f>
        <v>0</v>
      </c>
      <c r="S102" s="36">
        <f>'Core Indicators'!DW102</f>
        <v>111000</v>
      </c>
      <c r="T102" s="36">
        <f>'Core Indicators'!EE102</f>
        <v>0</v>
      </c>
      <c r="U102" s="36">
        <f>'Core Indicators'!EM102</f>
        <v>0</v>
      </c>
      <c r="V102" s="36">
        <f>'Core Indicators'!FC102</f>
        <v>4</v>
      </c>
      <c r="W102" s="36" t="str">
        <f>'Core Indicators'!FK102</f>
        <v>x</v>
      </c>
      <c r="X102" s="36" t="str">
        <f>'Core Indicators'!FS102</f>
        <v>x</v>
      </c>
      <c r="Y102" s="36">
        <f>'Core Indicators'!GA102</f>
        <v>0</v>
      </c>
      <c r="Z102" s="36">
        <f>'Core Indicators'!GI102</f>
        <v>1</v>
      </c>
      <c r="AA102" s="36">
        <f>'Core Indicators'!GQ102</f>
        <v>0</v>
      </c>
      <c r="AB102" s="36">
        <f>'Core Indicators'!GY102</f>
        <v>0</v>
      </c>
      <c r="AC102" s="36">
        <f>'Core Indicators'!HG102</f>
        <v>0</v>
      </c>
      <c r="AD102" s="36">
        <f>'Core Indicators'!HO102</f>
        <v>0</v>
      </c>
      <c r="AE102" s="36">
        <f>'Core Indicators'!HW102</f>
        <v>0</v>
      </c>
      <c r="AF102" s="36">
        <f>'Core Indicators'!IE102</f>
        <v>0</v>
      </c>
      <c r="AG102" s="36">
        <f>'Core Indicators'!IM102</f>
        <v>1</v>
      </c>
    </row>
    <row r="103" spans="1:33" ht="20.149999999999999" customHeight="1" x14ac:dyDescent="0.35">
      <c r="A103" s="202" t="str">
        <f>'Core Indicators'!A:A</f>
        <v>Typhoon RAI</v>
      </c>
      <c r="B103" s="202" t="str">
        <f>'Core Indicators'!B:B</f>
        <v>Tropical cyclone</v>
      </c>
      <c r="C103" s="202" t="str">
        <f>'Core Indicators'!C103</f>
        <v>PHL010</v>
      </c>
      <c r="D103" s="202" t="str">
        <f>'Core Indicators'!D103</f>
        <v>Philippines</v>
      </c>
      <c r="E103" s="202" t="str">
        <f>'Core Indicators'!E103</f>
        <v>PHL</v>
      </c>
      <c r="F103" s="35">
        <f>'Core Indicators'!O103</f>
        <v>195883.53</v>
      </c>
      <c r="G103" s="35">
        <f>'Core Indicators'!W103</f>
        <v>18662000</v>
      </c>
      <c r="H103" s="35">
        <f>'Core Indicators'!AE103</f>
        <v>12015000</v>
      </c>
      <c r="I103" s="35">
        <f>'Core Indicators'!AM103</f>
        <v>3000</v>
      </c>
      <c r="J103" s="35">
        <f>'Core Indicators'!AU103</f>
        <v>1147</v>
      </c>
      <c r="K103" s="35" t="str">
        <f>'Core Indicators'!BC103</f>
        <v>x</v>
      </c>
      <c r="L103" s="35">
        <f>'Core Indicators'!BK103</f>
        <v>405</v>
      </c>
      <c r="M103" s="35">
        <f>'Core Indicators'!BS103</f>
        <v>1708860</v>
      </c>
      <c r="N103" s="35">
        <f>'Core Indicators'!CA103</f>
        <v>404685</v>
      </c>
      <c r="O103" s="35" t="e">
        <f>'Core Indicators'!CI103</f>
        <v>#N/A</v>
      </c>
      <c r="P103" s="35">
        <f>'Core Indicators'!CQ103</f>
        <v>66000000000</v>
      </c>
      <c r="Q103" s="35">
        <f>'Core Indicators'!DG103</f>
        <v>6647000</v>
      </c>
      <c r="R103" s="35">
        <f>'Core Indicators'!DO103</f>
        <v>9615000</v>
      </c>
      <c r="S103" s="35">
        <f>'Core Indicators'!DW103</f>
        <v>2400000</v>
      </c>
      <c r="T103" s="35">
        <f>'Core Indicators'!EE103</f>
        <v>0</v>
      </c>
      <c r="U103" s="35">
        <f>'Core Indicators'!EM103</f>
        <v>0</v>
      </c>
      <c r="V103" s="35">
        <f>'Core Indicators'!FC103</f>
        <v>4</v>
      </c>
      <c r="W103" s="35" t="e">
        <f>'Core Indicators'!FK103</f>
        <v>#N/A</v>
      </c>
      <c r="X103" s="35" t="e">
        <f>'Core Indicators'!FS103</f>
        <v>#N/A</v>
      </c>
      <c r="Y103" s="35">
        <f>'Core Indicators'!GA103</f>
        <v>0</v>
      </c>
      <c r="Z103" s="35">
        <f>'Core Indicators'!GI103</f>
        <v>0</v>
      </c>
      <c r="AA103" s="35">
        <f>'Core Indicators'!GQ103</f>
        <v>0</v>
      </c>
      <c r="AB103" s="35">
        <f>'Core Indicators'!GY103</f>
        <v>0</v>
      </c>
      <c r="AC103" s="35">
        <f>'Core Indicators'!HG103</f>
        <v>0</v>
      </c>
      <c r="AD103" s="35">
        <f>'Core Indicators'!HO103</f>
        <v>0</v>
      </c>
      <c r="AE103" s="35">
        <f>'Core Indicators'!HW103</f>
        <v>0</v>
      </c>
      <c r="AF103" s="35">
        <f>'Core Indicators'!IE103</f>
        <v>0</v>
      </c>
      <c r="AG103" s="35">
        <f>'Core Indicators'!IM103</f>
        <v>2</v>
      </c>
    </row>
    <row r="104" spans="1:33" ht="20.149999999999999" customHeight="1" x14ac:dyDescent="0.35">
      <c r="A104" s="201" t="str">
        <f>'Core Indicators'!A:A</f>
        <v>Displacement from Ukraine conflict in Poland</v>
      </c>
      <c r="B104" s="201" t="str">
        <f>'Core Indicators'!B:B</f>
        <v>International displacement</v>
      </c>
      <c r="C104" s="201" t="str">
        <f>'Core Indicators'!C104</f>
        <v>POL002</v>
      </c>
      <c r="D104" s="201" t="str">
        <f>'Core Indicators'!D104</f>
        <v>Poland</v>
      </c>
      <c r="E104" s="201" t="str">
        <f>'Core Indicators'!E104</f>
        <v>POL</v>
      </c>
      <c r="F104" s="36">
        <f>'Core Indicators'!O104</f>
        <v>147500</v>
      </c>
      <c r="G104" s="36">
        <f>'Core Indicators'!W104</f>
        <v>2694000</v>
      </c>
      <c r="H104" s="36">
        <f>'Core Indicators'!AE104</f>
        <v>2362000</v>
      </c>
      <c r="I104" s="36">
        <f>'Core Indicators'!AM104</f>
        <v>2362000</v>
      </c>
      <c r="J104" s="36" t="e">
        <f>'Core Indicators'!AU104</f>
        <v>#N/A</v>
      </c>
      <c r="K104" s="36" t="e">
        <f>'Core Indicators'!BC104</f>
        <v>#N/A</v>
      </c>
      <c r="L104" s="36">
        <f>'Core Indicators'!BK104</f>
        <v>0</v>
      </c>
      <c r="M104" s="36" t="e">
        <f>'Core Indicators'!BS104</f>
        <v>#N/A</v>
      </c>
      <c r="N104" s="36" t="e">
        <f>'Core Indicators'!CA104</f>
        <v>#N/A</v>
      </c>
      <c r="O104" s="36" t="e">
        <f>'Core Indicators'!CI104</f>
        <v>#N/A</v>
      </c>
      <c r="P104" s="36" t="e">
        <f>'Core Indicators'!CQ104</f>
        <v>#N/A</v>
      </c>
      <c r="Q104" s="36">
        <f>'Core Indicators'!DG104</f>
        <v>332000</v>
      </c>
      <c r="R104" s="36">
        <f>'Core Indicators'!DO104</f>
        <v>2362000</v>
      </c>
      <c r="S104" s="36">
        <f>'Core Indicators'!DW104</f>
        <v>0</v>
      </c>
      <c r="T104" s="36">
        <f>'Core Indicators'!EE104</f>
        <v>0</v>
      </c>
      <c r="U104" s="36">
        <f>'Core Indicators'!EM104</f>
        <v>0</v>
      </c>
      <c r="V104" s="36">
        <f>'Core Indicators'!FC104</f>
        <v>2</v>
      </c>
      <c r="W104" s="36" t="e">
        <f>'Core Indicators'!FK104</f>
        <v>#N/A</v>
      </c>
      <c r="X104" s="36" t="e">
        <f>'Core Indicators'!FS104</f>
        <v>#N/A</v>
      </c>
      <c r="Y104" s="36">
        <f>'Core Indicators'!GA104</f>
        <v>0</v>
      </c>
      <c r="Z104" s="36">
        <f>'Core Indicators'!GI104</f>
        <v>0</v>
      </c>
      <c r="AA104" s="36">
        <f>'Core Indicators'!GQ104</f>
        <v>1</v>
      </c>
      <c r="AB104" s="36">
        <f>'Core Indicators'!GY104</f>
        <v>0</v>
      </c>
      <c r="AC104" s="36">
        <f>'Core Indicators'!HG104</f>
        <v>2</v>
      </c>
      <c r="AD104" s="36">
        <f>'Core Indicators'!HO104</f>
        <v>0</v>
      </c>
      <c r="AE104" s="36">
        <f>'Core Indicators'!HW104</f>
        <v>0</v>
      </c>
      <c r="AF104" s="36">
        <f>'Core Indicators'!IE104</f>
        <v>0</v>
      </c>
      <c r="AG104" s="36">
        <f>'Core Indicators'!IM104</f>
        <v>0</v>
      </c>
    </row>
    <row r="105" spans="1:33" ht="20.149999999999999" customHeight="1" x14ac:dyDescent="0.35">
      <c r="A105" s="202" t="str">
        <f>'Core Indicators'!A:A</f>
        <v>Complex crisis in DPRK</v>
      </c>
      <c r="B105" s="202" t="str">
        <f>'Core Indicators'!B:B</f>
        <v>Complex crisis</v>
      </c>
      <c r="C105" s="202" t="str">
        <f>'Core Indicators'!C105</f>
        <v>PRK001</v>
      </c>
      <c r="D105" s="202" t="str">
        <f>'Core Indicators'!D105</f>
        <v>DPRK</v>
      </c>
      <c r="E105" s="202" t="str">
        <f>'Core Indicators'!E105</f>
        <v>PRK</v>
      </c>
      <c r="F105" s="35">
        <f>'Core Indicators'!O105</f>
        <v>120410</v>
      </c>
      <c r="G105" s="35">
        <f>'Core Indicators'!W105</f>
        <v>25666000</v>
      </c>
      <c r="H105" s="35">
        <f>'Core Indicators'!AE105</f>
        <v>25666000</v>
      </c>
      <c r="I105" s="35">
        <f>'Core Indicators'!AM105</f>
        <v>34000</v>
      </c>
      <c r="J105" s="35" t="str">
        <f>'Core Indicators'!AU105</f>
        <v>x</v>
      </c>
      <c r="K105" s="35" t="str">
        <f>'Core Indicators'!BC105</f>
        <v>x</v>
      </c>
      <c r="L105" s="35">
        <f>'Core Indicators'!BK105</f>
        <v>22</v>
      </c>
      <c r="M105" s="35" t="str">
        <f>'Core Indicators'!BS105</f>
        <v>x</v>
      </c>
      <c r="N105" s="35" t="str">
        <f>'Core Indicators'!CA105</f>
        <v>x</v>
      </c>
      <c r="O105" s="35" t="e">
        <f>'Core Indicators'!CI105</f>
        <v>#N/A</v>
      </c>
      <c r="P105" s="35" t="str">
        <f>'Core Indicators'!CQ105</f>
        <v>x</v>
      </c>
      <c r="Q105" s="35">
        <f>'Core Indicators'!DG105</f>
        <v>0</v>
      </c>
      <c r="R105" s="35">
        <f>'Core Indicators'!DO105</f>
        <v>15120000</v>
      </c>
      <c r="S105" s="35">
        <f>'Core Indicators'!DW105</f>
        <v>4970000</v>
      </c>
      <c r="T105" s="35">
        <f>'Core Indicators'!EE105</f>
        <v>5459000</v>
      </c>
      <c r="U105" s="35">
        <f>'Core Indicators'!EM105</f>
        <v>0</v>
      </c>
      <c r="V105" s="35">
        <f>'Core Indicators'!FC105</f>
        <v>1</v>
      </c>
      <c r="W105" s="35" t="str">
        <f>'Core Indicators'!FK105</f>
        <v>x</v>
      </c>
      <c r="X105" s="35" t="str">
        <f>'Core Indicators'!FS105</f>
        <v>x</v>
      </c>
      <c r="Y105" s="35">
        <f>'Core Indicators'!GA105</f>
        <v>1</v>
      </c>
      <c r="Z105" s="35">
        <f>'Core Indicators'!GI105</f>
        <v>2</v>
      </c>
      <c r="AA105" s="35">
        <f>'Core Indicators'!GQ105</f>
        <v>2</v>
      </c>
      <c r="AB105" s="35">
        <f>'Core Indicators'!GY105</f>
        <v>0</v>
      </c>
      <c r="AC105" s="35">
        <f>'Core Indicators'!HG105</f>
        <v>3</v>
      </c>
      <c r="AD105" s="35">
        <f>'Core Indicators'!HO105</f>
        <v>3</v>
      </c>
      <c r="AE105" s="35">
        <f>'Core Indicators'!HW105</f>
        <v>0</v>
      </c>
      <c r="AF105" s="35">
        <f>'Core Indicators'!IE105</f>
        <v>0</v>
      </c>
      <c r="AG105" s="35">
        <f>'Core Indicators'!IM105</f>
        <v>3</v>
      </c>
    </row>
    <row r="106" spans="1:33" ht="20.149999999999999" customHeight="1" x14ac:dyDescent="0.35">
      <c r="A106" s="201" t="str">
        <f>'Core Indicators'!A:A</f>
        <v>Conflict in Palestine</v>
      </c>
      <c r="B106" s="201" t="str">
        <f>'Core Indicators'!B:B</f>
        <v>Conflict</v>
      </c>
      <c r="C106" s="201" t="str">
        <f>'Core Indicators'!C106</f>
        <v>PSE002</v>
      </c>
      <c r="D106" s="201" t="str">
        <f>'Core Indicators'!D106</f>
        <v>Palestine</v>
      </c>
      <c r="E106" s="201" t="str">
        <f>'Core Indicators'!E106</f>
        <v>PSE</v>
      </c>
      <c r="F106" s="36">
        <f>'Core Indicators'!O106</f>
        <v>6025</v>
      </c>
      <c r="G106" s="36">
        <f>'Core Indicators'!W106</f>
        <v>5355000</v>
      </c>
      <c r="H106" s="36">
        <f>'Core Indicators'!AE106</f>
        <v>4712000</v>
      </c>
      <c r="I106" s="36">
        <f>'Core Indicators'!AM106</f>
        <v>6401000</v>
      </c>
      <c r="J106" s="36">
        <f>'Core Indicators'!AU106</f>
        <v>4261</v>
      </c>
      <c r="K106" s="36" t="str">
        <f>'Core Indicators'!BC106</f>
        <v>x</v>
      </c>
      <c r="L106" s="36">
        <f>'Core Indicators'!BK106</f>
        <v>28</v>
      </c>
      <c r="M106" s="36">
        <f>'Core Indicators'!BS106</f>
        <v>160000</v>
      </c>
      <c r="N106" s="36">
        <f>'Core Indicators'!CA106</f>
        <v>11422</v>
      </c>
      <c r="O106" s="36" t="e">
        <f>'Core Indicators'!CI106</f>
        <v>#N/A</v>
      </c>
      <c r="P106" s="36" t="str">
        <f>'Core Indicators'!CQ106</f>
        <v>x</v>
      </c>
      <c r="Q106" s="36">
        <f>'Core Indicators'!DG106</f>
        <v>643000</v>
      </c>
      <c r="R106" s="36">
        <f>'Core Indicators'!DO106</f>
        <v>2356000</v>
      </c>
      <c r="S106" s="36">
        <f>'Core Indicators'!DW106</f>
        <v>2035000</v>
      </c>
      <c r="T106" s="36">
        <f>'Core Indicators'!EE106</f>
        <v>321000</v>
      </c>
      <c r="U106" s="36">
        <f>'Core Indicators'!EM106</f>
        <v>0</v>
      </c>
      <c r="V106" s="36">
        <f>'Core Indicators'!FC106</f>
        <v>4</v>
      </c>
      <c r="W106" s="36" t="str">
        <f>'Core Indicators'!FK106</f>
        <v>x</v>
      </c>
      <c r="X106" s="36">
        <f>'Core Indicators'!FS106</f>
        <v>4950000</v>
      </c>
      <c r="Y106" s="36">
        <f>'Core Indicators'!GA106</f>
        <v>2</v>
      </c>
      <c r="Z106" s="36">
        <f>'Core Indicators'!GI106</f>
        <v>2</v>
      </c>
      <c r="AA106" s="36">
        <f>'Core Indicators'!GQ106</f>
        <v>3</v>
      </c>
      <c r="AB106" s="36">
        <f>'Core Indicators'!GY106</f>
        <v>0</v>
      </c>
      <c r="AC106" s="36">
        <f>'Core Indicators'!HG106</f>
        <v>2</v>
      </c>
      <c r="AD106" s="36">
        <f>'Core Indicators'!HO106</f>
        <v>3</v>
      </c>
      <c r="AE106" s="36">
        <f>'Core Indicators'!HW106</f>
        <v>2</v>
      </c>
      <c r="AF106" s="36">
        <f>'Core Indicators'!IE106</f>
        <v>2</v>
      </c>
      <c r="AG106" s="36">
        <f>'Core Indicators'!IM106</f>
        <v>3</v>
      </c>
    </row>
    <row r="107" spans="1:33" ht="20.149999999999999" customHeight="1" x14ac:dyDescent="0.35">
      <c r="A107" s="202" t="str">
        <f>'Core Indicators'!A:A</f>
        <v>Regional Boko Haram Crisis</v>
      </c>
      <c r="B107" s="202" t="str">
        <f>'Core Indicators'!B:B</f>
        <v>Regional crisis</v>
      </c>
      <c r="C107" s="202" t="str">
        <f>'Core Indicators'!C107</f>
        <v>REG001</v>
      </c>
      <c r="D107" s="202" t="str">
        <f>'Core Indicators'!D107</f>
        <v>Nigeria,Niger,Chad,Cameroon</v>
      </c>
      <c r="E107" s="202" t="str">
        <f>'Core Indicators'!E107</f>
        <v>NGA,NER,TCD,CMR</v>
      </c>
      <c r="F107" s="35">
        <f>'Core Indicators'!O107</f>
        <v>369002</v>
      </c>
      <c r="G107" s="35">
        <f>'Core Indicators'!W107</f>
        <v>19217000</v>
      </c>
      <c r="H107" s="35">
        <f>'Core Indicators'!AE107</f>
        <v>13183000</v>
      </c>
      <c r="I107" s="35">
        <f>'Core Indicators'!AM107</f>
        <v>5158000</v>
      </c>
      <c r="J107" s="35" t="str">
        <f>'Core Indicators'!AU107</f>
        <v>x</v>
      </c>
      <c r="K107" s="35" t="str">
        <f>'Core Indicators'!BC107</f>
        <v>x</v>
      </c>
      <c r="L107" s="35">
        <f>'Core Indicators'!BK107</f>
        <v>1833</v>
      </c>
      <c r="M107" s="35">
        <f>'Core Indicators'!BS107</f>
        <v>0</v>
      </c>
      <c r="N107" s="35">
        <f>'Core Indicators'!CA107</f>
        <v>4300</v>
      </c>
      <c r="O107" s="35" t="e">
        <f>'Core Indicators'!CI107</f>
        <v>#N/A</v>
      </c>
      <c r="P107" s="35">
        <f>'Core Indicators'!CQ107</f>
        <v>5200000</v>
      </c>
      <c r="Q107" s="35">
        <f>'Core Indicators'!DG107</f>
        <v>6035000</v>
      </c>
      <c r="R107" s="35">
        <f>'Core Indicators'!DO107</f>
        <v>4223000</v>
      </c>
      <c r="S107" s="35">
        <f>'Core Indicators'!DW107</f>
        <v>4636000</v>
      </c>
      <c r="T107" s="35">
        <f>'Core Indicators'!EE107</f>
        <v>4201000</v>
      </c>
      <c r="U107" s="35">
        <f>'Core Indicators'!EM107</f>
        <v>122000</v>
      </c>
      <c r="V107" s="35">
        <f>'Core Indicators'!FC107</f>
        <v>5</v>
      </c>
      <c r="W107" s="35" t="str">
        <f>'Core Indicators'!FK107</f>
        <v>x</v>
      </c>
      <c r="X107" s="35">
        <f>'Core Indicators'!FS107</f>
        <v>800000</v>
      </c>
      <c r="Y107" s="35">
        <f>'Core Indicators'!GA107</f>
        <v>1</v>
      </c>
      <c r="Z107" s="35">
        <f>'Core Indicators'!GI107</f>
        <v>3</v>
      </c>
      <c r="AA107" s="35">
        <f>'Core Indicators'!GQ107</f>
        <v>2</v>
      </c>
      <c r="AB107" s="35">
        <f>'Core Indicators'!GY107</f>
        <v>2</v>
      </c>
      <c r="AC107" s="35">
        <f>'Core Indicators'!HG107</f>
        <v>2</v>
      </c>
      <c r="AD107" s="35">
        <f>'Core Indicators'!HO107</f>
        <v>3</v>
      </c>
      <c r="AE107" s="35">
        <f>'Core Indicators'!HW107</f>
        <v>3</v>
      </c>
      <c r="AF107" s="35">
        <f>'Core Indicators'!IE107</f>
        <v>3</v>
      </c>
      <c r="AG107" s="35">
        <f>'Core Indicators'!IM107</f>
        <v>3</v>
      </c>
    </row>
    <row r="108" spans="1:33" ht="20.149999999999999" customHeight="1" x14ac:dyDescent="0.35">
      <c r="A108" s="201" t="str">
        <f>'Core Indicators'!A:A</f>
        <v>Venezuela Regional Crisis</v>
      </c>
      <c r="B108" s="201" t="str">
        <f>'Core Indicators'!B:B</f>
        <v>Regional crisis</v>
      </c>
      <c r="C108" s="201" t="str">
        <f>'Core Indicators'!C108</f>
        <v>REG002</v>
      </c>
      <c r="D108" s="201" t="str">
        <f>'Core Indicators'!D108</f>
        <v>Venezuela,Brazil,Colombia,Ecuador,Peru,Trinidad and Tobago,Chile,Dominican Republic,Panama</v>
      </c>
      <c r="E108" s="201" t="str">
        <f>'Core Indicators'!E108</f>
        <v>VEN,BRA,COL,ECU,PER,TTO,CHL,DOM,PAN</v>
      </c>
      <c r="F108" s="36">
        <f>'Core Indicators'!O108</f>
        <v>1600014</v>
      </c>
      <c r="G108" s="36">
        <f>'Core Indicators'!W108</f>
        <v>91641000</v>
      </c>
      <c r="H108" s="36">
        <f>'Core Indicators'!AE108</f>
        <v>37585000</v>
      </c>
      <c r="I108" s="36">
        <f>'Core Indicators'!AM108</f>
        <v>10683000</v>
      </c>
      <c r="J108" s="36" t="str">
        <f>'Core Indicators'!AU108</f>
        <v>x</v>
      </c>
      <c r="K108" s="36" t="str">
        <f>'Core Indicators'!BC108</f>
        <v>x</v>
      </c>
      <c r="L108" s="36">
        <f>'Core Indicators'!BK108</f>
        <v>82332</v>
      </c>
      <c r="M108" s="36">
        <f>'Core Indicators'!BS108</f>
        <v>0</v>
      </c>
      <c r="N108" s="36">
        <f>'Core Indicators'!CA108</f>
        <v>0</v>
      </c>
      <c r="O108" s="36" t="e">
        <f>'Core Indicators'!CI108</f>
        <v>#N/A</v>
      </c>
      <c r="P108" s="36" t="str">
        <f>'Core Indicators'!CQ108</f>
        <v>x</v>
      </c>
      <c r="Q108" s="36">
        <f>'Core Indicators'!DG108</f>
        <v>54056000</v>
      </c>
      <c r="R108" s="36">
        <f>'Core Indicators'!DO108</f>
        <v>15092000</v>
      </c>
      <c r="S108" s="36">
        <f>'Core Indicators'!DW108</f>
        <v>22493000</v>
      </c>
      <c r="T108" s="36">
        <f>'Core Indicators'!EE108</f>
        <v>0</v>
      </c>
      <c r="U108" s="36">
        <f>'Core Indicators'!EM108</f>
        <v>0</v>
      </c>
      <c r="V108" s="36">
        <f>'Core Indicators'!FC108</f>
        <v>4</v>
      </c>
      <c r="W108" s="36" t="str">
        <f>'Core Indicators'!FK108</f>
        <v>x</v>
      </c>
      <c r="X108" s="36" t="str">
        <f>'Core Indicators'!FS108</f>
        <v>x</v>
      </c>
      <c r="Y108" s="36">
        <f>'Core Indicators'!GA108</f>
        <v>2</v>
      </c>
      <c r="Z108" s="36">
        <f>'Core Indicators'!GI108</f>
        <v>2</v>
      </c>
      <c r="AA108" s="36">
        <f>'Core Indicators'!GQ108</f>
        <v>1</v>
      </c>
      <c r="AB108" s="36">
        <f>'Core Indicators'!GY108</f>
        <v>0</v>
      </c>
      <c r="AC108" s="36">
        <f>'Core Indicators'!HG108</f>
        <v>2</v>
      </c>
      <c r="AD108" s="36">
        <f>'Core Indicators'!HO108</f>
        <v>2</v>
      </c>
      <c r="AE108" s="36">
        <f>'Core Indicators'!HW108</f>
        <v>3</v>
      </c>
      <c r="AF108" s="36">
        <f>'Core Indicators'!IE108</f>
        <v>2</v>
      </c>
      <c r="AG108" s="36">
        <f>'Core Indicators'!IM108</f>
        <v>3</v>
      </c>
    </row>
    <row r="109" spans="1:33" ht="20.149999999999999" customHeight="1" x14ac:dyDescent="0.35">
      <c r="A109" s="202" t="str">
        <f>'Core Indicators'!A:A</f>
        <v>Regional Kashmir conflict</v>
      </c>
      <c r="B109" s="202" t="str">
        <f>'Core Indicators'!B:B</f>
        <v>Regional crisis</v>
      </c>
      <c r="C109" s="202" t="str">
        <f>'Core Indicators'!C109</f>
        <v>REG003</v>
      </c>
      <c r="D109" s="202" t="str">
        <f>'Core Indicators'!D109</f>
        <v>India,Pakistan</v>
      </c>
      <c r="E109" s="202" t="str">
        <f>'Core Indicators'!E109</f>
        <v>IND,PAK</v>
      </c>
      <c r="F109" s="35">
        <f>'Core Indicators'!O109</f>
        <v>235533</v>
      </c>
      <c r="G109" s="35">
        <f>'Core Indicators'!W109</f>
        <v>16991000</v>
      </c>
      <c r="H109" s="35">
        <f>'Core Indicators'!AE109</f>
        <v>16991000</v>
      </c>
      <c r="I109" s="35" t="str">
        <f>'Core Indicators'!AM109</f>
        <v>x</v>
      </c>
      <c r="J109" s="35" t="str">
        <f>'Core Indicators'!AU109</f>
        <v>x</v>
      </c>
      <c r="K109" s="35" t="str">
        <f>'Core Indicators'!BC109</f>
        <v>x</v>
      </c>
      <c r="L109" s="35">
        <f>'Core Indicators'!BK109</f>
        <v>1307</v>
      </c>
      <c r="M109" s="35" t="str">
        <f>'Core Indicators'!BS109</f>
        <v>x</v>
      </c>
      <c r="N109" s="35" t="str">
        <f>'Core Indicators'!CA109</f>
        <v>x</v>
      </c>
      <c r="O109" s="35" t="e">
        <f>'Core Indicators'!CI109</f>
        <v>#N/A</v>
      </c>
      <c r="P109" s="35" t="str">
        <f>'Core Indicators'!CQ109</f>
        <v>x</v>
      </c>
      <c r="Q109" s="35" t="str">
        <f>'Core Indicators'!DG109</f>
        <v>x</v>
      </c>
      <c r="R109" s="35" t="str">
        <f>'Core Indicators'!DO109</f>
        <v>x</v>
      </c>
      <c r="S109" s="35" t="str">
        <f>'Core Indicators'!DW109</f>
        <v>x</v>
      </c>
      <c r="T109" s="35" t="str">
        <f>'Core Indicators'!EE109</f>
        <v>x</v>
      </c>
      <c r="U109" s="35" t="str">
        <f>'Core Indicators'!EM109</f>
        <v>x</v>
      </c>
      <c r="V109" s="35">
        <f>'Core Indicators'!FC109</f>
        <v>3</v>
      </c>
      <c r="W109" s="35" t="str">
        <f>'Core Indicators'!FK109</f>
        <v>x</v>
      </c>
      <c r="X109" s="35" t="str">
        <f>'Core Indicators'!FS109</f>
        <v>x</v>
      </c>
      <c r="Y109" s="35">
        <f>'Core Indicators'!GA109</f>
        <v>2</v>
      </c>
      <c r="Z109" s="35">
        <f>'Core Indicators'!GI109</f>
        <v>1</v>
      </c>
      <c r="AA109" s="35">
        <f>'Core Indicators'!GQ109</f>
        <v>2</v>
      </c>
      <c r="AB109" s="35">
        <f>'Core Indicators'!GY109</f>
        <v>0</v>
      </c>
      <c r="AC109" s="35">
        <f>'Core Indicators'!HG109</f>
        <v>0</v>
      </c>
      <c r="AD109" s="35">
        <f>'Core Indicators'!HO109</f>
        <v>2</v>
      </c>
      <c r="AE109" s="35">
        <f>'Core Indicators'!HW109</f>
        <v>1</v>
      </c>
      <c r="AF109" s="35">
        <f>'Core Indicators'!IE109</f>
        <v>1</v>
      </c>
      <c r="AG109" s="35">
        <f>'Core Indicators'!IM109</f>
        <v>2</v>
      </c>
    </row>
    <row r="110" spans="1:33" ht="20.149999999999999" customHeight="1" x14ac:dyDescent="0.35">
      <c r="A110" s="201" t="str">
        <f>'Core Indicators'!A:A</f>
        <v>Syrian Regional Crisis</v>
      </c>
      <c r="B110" s="201" t="str">
        <f>'Core Indicators'!B:B</f>
        <v>Regional crisis</v>
      </c>
      <c r="C110" s="201" t="str">
        <f>'Core Indicators'!C110</f>
        <v>REG004</v>
      </c>
      <c r="D110" s="201" t="str">
        <f>'Core Indicators'!D110</f>
        <v>Syria,Turkey,Iraq,Egypt,Jordan,Lebanon</v>
      </c>
      <c r="E110" s="201" t="str">
        <f>'Core Indicators'!E110</f>
        <v>SYR,TUR,IRQ,EGY,JOR,LBN</v>
      </c>
      <c r="F110" s="36">
        <f>'Core Indicators'!O110</f>
        <v>499836</v>
      </c>
      <c r="G110" s="36">
        <f>'Core Indicators'!W110</f>
        <v>102344000</v>
      </c>
      <c r="H110" s="36">
        <f>'Core Indicators'!AE110</f>
        <v>45378000</v>
      </c>
      <c r="I110" s="36">
        <f>'Core Indicators'!AM110</f>
        <v>30307000</v>
      </c>
      <c r="J110" s="36" t="str">
        <f>'Core Indicators'!AU110</f>
        <v>x</v>
      </c>
      <c r="K110" s="36" t="str">
        <f>'Core Indicators'!BC110</f>
        <v>x</v>
      </c>
      <c r="L110" s="36">
        <f>'Core Indicators'!BK110</f>
        <v>2446</v>
      </c>
      <c r="M110" s="36" t="str">
        <f>'Core Indicators'!BS110</f>
        <v>x</v>
      </c>
      <c r="N110" s="36" t="str">
        <f>'Core Indicators'!CA110</f>
        <v>x</v>
      </c>
      <c r="O110" s="36" t="e">
        <f>'Core Indicators'!CI110</f>
        <v>#N/A</v>
      </c>
      <c r="P110" s="36" t="str">
        <f>'Core Indicators'!CQ110</f>
        <v>x</v>
      </c>
      <c r="Q110" s="36">
        <f>'Core Indicators'!DG110</f>
        <v>56966000</v>
      </c>
      <c r="R110" s="36">
        <f>'Core Indicators'!DO110</f>
        <v>23263000</v>
      </c>
      <c r="S110" s="36">
        <f>'Core Indicators'!DW110</f>
        <v>15664000</v>
      </c>
      <c r="T110" s="36">
        <f>'Core Indicators'!EE110</f>
        <v>6325000</v>
      </c>
      <c r="U110" s="36">
        <f>'Core Indicators'!EM110</f>
        <v>127000</v>
      </c>
      <c r="V110" s="36">
        <f>'Core Indicators'!FC110</f>
        <v>5</v>
      </c>
      <c r="W110" s="36" t="e">
        <f>'Core Indicators'!FK110</f>
        <v>#N/A</v>
      </c>
      <c r="X110" s="36" t="str">
        <f>'Core Indicators'!FS110</f>
        <v>x</v>
      </c>
      <c r="Y110" s="36">
        <f>'Core Indicators'!GA110</f>
        <v>1</v>
      </c>
      <c r="Z110" s="36">
        <f>'Core Indicators'!GI110</f>
        <v>3</v>
      </c>
      <c r="AA110" s="36">
        <f>'Core Indicators'!GQ110</f>
        <v>2</v>
      </c>
      <c r="AB110" s="36">
        <f>'Core Indicators'!GY110</f>
        <v>1</v>
      </c>
      <c r="AC110" s="36">
        <f>'Core Indicators'!HG110</f>
        <v>3</v>
      </c>
      <c r="AD110" s="36">
        <f>'Core Indicators'!HO110</f>
        <v>3</v>
      </c>
      <c r="AE110" s="36">
        <f>'Core Indicators'!HW110</f>
        <v>3</v>
      </c>
      <c r="AF110" s="36">
        <f>'Core Indicators'!IE110</f>
        <v>3</v>
      </c>
      <c r="AG110" s="36">
        <f>'Core Indicators'!IM110</f>
        <v>3</v>
      </c>
    </row>
    <row r="111" spans="1:33" ht="20.149999999999999" customHeight="1" x14ac:dyDescent="0.35">
      <c r="A111" s="202" t="str">
        <f>'Core Indicators'!A:A</f>
        <v xml:space="preserve">Eastern Mediterranean Route </v>
      </c>
      <c r="B111" s="202" t="str">
        <f>'Core Indicators'!B:B</f>
        <v>Regional crisis</v>
      </c>
      <c r="C111" s="202" t="str">
        <f>'Core Indicators'!C111</f>
        <v>REG006</v>
      </c>
      <c r="D111" s="202" t="str">
        <f>'Core Indicators'!D111</f>
        <v>Turkey,Greece</v>
      </c>
      <c r="E111" s="202" t="str">
        <f>'Core Indicators'!E111</f>
        <v>TUR,GRC</v>
      </c>
      <c r="F111" s="35">
        <f>'Core Indicators'!O111</f>
        <v>180868</v>
      </c>
      <c r="G111" s="35">
        <f>'Core Indicators'!W111</f>
        <v>38037000</v>
      </c>
      <c r="H111" s="35">
        <f>'Core Indicators'!AE111</f>
        <v>12760000</v>
      </c>
      <c r="I111" s="35">
        <f>'Core Indicators'!AM111</f>
        <v>4260000</v>
      </c>
      <c r="J111" s="35" t="str">
        <f>'Core Indicators'!AU111</f>
        <v>x</v>
      </c>
      <c r="K111" s="35" t="str">
        <f>'Core Indicators'!BC111</f>
        <v>x</v>
      </c>
      <c r="L111" s="35">
        <f>'Core Indicators'!BK111</f>
        <v>101</v>
      </c>
      <c r="M111" s="35" t="str">
        <f>'Core Indicators'!BS111</f>
        <v>x</v>
      </c>
      <c r="N111" s="35" t="str">
        <f>'Core Indicators'!CA111</f>
        <v>x</v>
      </c>
      <c r="O111" s="35" t="e">
        <f>'Core Indicators'!CI111</f>
        <v>#N/A</v>
      </c>
      <c r="P111" s="35" t="str">
        <f>'Core Indicators'!CQ111</f>
        <v>x</v>
      </c>
      <c r="Q111" s="35">
        <f>'Core Indicators'!DG111</f>
        <v>25277000</v>
      </c>
      <c r="R111" s="35">
        <f>'Core Indicators'!DO111</f>
        <v>10303000</v>
      </c>
      <c r="S111" s="35">
        <f>'Core Indicators'!DW111</f>
        <v>1713000</v>
      </c>
      <c r="T111" s="35">
        <f>'Core Indicators'!EE111</f>
        <v>744000</v>
      </c>
      <c r="U111" s="35">
        <f>'Core Indicators'!EM111</f>
        <v>0</v>
      </c>
      <c r="V111" s="35">
        <f>'Core Indicators'!FC111</f>
        <v>2</v>
      </c>
      <c r="W111" s="35" t="str">
        <f>'Core Indicators'!FK111</f>
        <v>x</v>
      </c>
      <c r="X111" s="35" t="str">
        <f>'Core Indicators'!FS111</f>
        <v>x</v>
      </c>
      <c r="Y111" s="35">
        <f>'Core Indicators'!GA111</f>
        <v>1</v>
      </c>
      <c r="Z111" s="35">
        <f>'Core Indicators'!GI111</f>
        <v>0</v>
      </c>
      <c r="AA111" s="35">
        <f>'Core Indicators'!GQ111</f>
        <v>2</v>
      </c>
      <c r="AB111" s="35">
        <f>'Core Indicators'!GY111</f>
        <v>0</v>
      </c>
      <c r="AC111" s="35">
        <f>'Core Indicators'!HG111</f>
        <v>2</v>
      </c>
      <c r="AD111" s="35">
        <f>'Core Indicators'!HO111</f>
        <v>2</v>
      </c>
      <c r="AE111" s="35">
        <f>'Core Indicators'!HW111</f>
        <v>0</v>
      </c>
      <c r="AF111" s="35">
        <f>'Core Indicators'!IE111</f>
        <v>3</v>
      </c>
      <c r="AG111" s="35">
        <f>'Core Indicators'!IM111</f>
        <v>0</v>
      </c>
    </row>
    <row r="112" spans="1:33" ht="20.149999999999999" customHeight="1" x14ac:dyDescent="0.35">
      <c r="A112" s="201" t="str">
        <f>'Core Indicators'!A:A</f>
        <v>Central Mediterranean Route</v>
      </c>
      <c r="B112" s="201" t="str">
        <f>'Core Indicators'!B:B</f>
        <v>Regional crisis</v>
      </c>
      <c r="C112" s="201" t="str">
        <f>'Core Indicators'!C112</f>
        <v>REG007</v>
      </c>
      <c r="D112" s="201" t="str">
        <f>'Core Indicators'!D112</f>
        <v>Algeria,Tunisia,Libya,Italy</v>
      </c>
      <c r="E112" s="201" t="str">
        <f>'Core Indicators'!E112</f>
        <v>DZA,TUN,LBY,ITA</v>
      </c>
      <c r="F112" s="36" t="str">
        <f>'Core Indicators'!O112</f>
        <v>x</v>
      </c>
      <c r="G112" s="36" t="str">
        <f>'Core Indicators'!W112</f>
        <v>x</v>
      </c>
      <c r="H112" s="36" t="str">
        <f>'Core Indicators'!AE112</f>
        <v>x</v>
      </c>
      <c r="I112" s="36" t="str">
        <f>'Core Indicators'!AM112</f>
        <v>x</v>
      </c>
      <c r="J112" s="36" t="str">
        <f>'Core Indicators'!AU112</f>
        <v>x</v>
      </c>
      <c r="K112" s="36" t="str">
        <f>'Core Indicators'!BC112</f>
        <v>x</v>
      </c>
      <c r="L112" s="36">
        <f>'Core Indicators'!BK112</f>
        <v>604</v>
      </c>
      <c r="M112" s="36" t="str">
        <f>'Core Indicators'!BS112</f>
        <v>x</v>
      </c>
      <c r="N112" s="36" t="str">
        <f>'Core Indicators'!CA112</f>
        <v>x</v>
      </c>
      <c r="O112" s="36" t="e">
        <f>'Core Indicators'!CI112</f>
        <v>#N/A</v>
      </c>
      <c r="P112" s="36" t="str">
        <f>'Core Indicators'!CQ112</f>
        <v>x</v>
      </c>
      <c r="Q112" s="36" t="str">
        <f>'Core Indicators'!DG112</f>
        <v>x</v>
      </c>
      <c r="R112" s="36" t="str">
        <f>'Core Indicators'!DO112</f>
        <v>x</v>
      </c>
      <c r="S112" s="36" t="str">
        <f>'Core Indicators'!DW112</f>
        <v>x</v>
      </c>
      <c r="T112" s="36" t="str">
        <f>'Core Indicators'!EE112</f>
        <v>x</v>
      </c>
      <c r="U112" s="36" t="str">
        <f>'Core Indicators'!EM112</f>
        <v>x</v>
      </c>
      <c r="V112" s="36">
        <f>'Core Indicators'!FC112</f>
        <v>2</v>
      </c>
      <c r="W112" s="36" t="str">
        <f>'Core Indicators'!FK112</f>
        <v>x</v>
      </c>
      <c r="X112" s="36" t="str">
        <f>'Core Indicators'!FS112</f>
        <v>x</v>
      </c>
      <c r="Y112" s="36">
        <f>'Core Indicators'!GA112</f>
        <v>1</v>
      </c>
      <c r="Z112" s="36">
        <f>'Core Indicators'!GI112</f>
        <v>3</v>
      </c>
      <c r="AA112" s="36">
        <f>'Core Indicators'!GQ112</f>
        <v>2</v>
      </c>
      <c r="AB112" s="36">
        <f>'Core Indicators'!GY112</f>
        <v>0</v>
      </c>
      <c r="AC112" s="36">
        <f>'Core Indicators'!HG112</f>
        <v>2</v>
      </c>
      <c r="AD112" s="36">
        <f>'Core Indicators'!HO112</f>
        <v>2</v>
      </c>
      <c r="AE112" s="36">
        <f>'Core Indicators'!HW112</f>
        <v>2</v>
      </c>
      <c r="AF112" s="36">
        <f>'Core Indicators'!IE112</f>
        <v>1</v>
      </c>
      <c r="AG112" s="36">
        <f>'Core Indicators'!IM112</f>
        <v>2</v>
      </c>
    </row>
    <row r="113" spans="1:33" ht="20.149999999999999" customHeight="1" x14ac:dyDescent="0.35">
      <c r="A113" s="202" t="str">
        <f>'Core Indicators'!A:A</f>
        <v>Western Mediterranean Route</v>
      </c>
      <c r="B113" s="202" t="str">
        <f>'Core Indicators'!B:B</f>
        <v>Regional crisis</v>
      </c>
      <c r="C113" s="202" t="str">
        <f>'Core Indicators'!C113</f>
        <v>REG008</v>
      </c>
      <c r="D113" s="202" t="str">
        <f>'Core Indicators'!D113</f>
        <v>Algeria,Morocco,Spain</v>
      </c>
      <c r="E113" s="202" t="str">
        <f>'Core Indicators'!E113</f>
        <v>DZA,MAR,ESP</v>
      </c>
      <c r="F113" s="35" t="str">
        <f>'Core Indicators'!O113</f>
        <v>x</v>
      </c>
      <c r="G113" s="35" t="str">
        <f>'Core Indicators'!W113</f>
        <v>x</v>
      </c>
      <c r="H113" s="35" t="str">
        <f>'Core Indicators'!AE113</f>
        <v>x</v>
      </c>
      <c r="I113" s="35" t="str">
        <f>'Core Indicators'!AM113</f>
        <v>x</v>
      </c>
      <c r="J113" s="35" t="str">
        <f>'Core Indicators'!AU113</f>
        <v>x</v>
      </c>
      <c r="K113" s="35" t="str">
        <f>'Core Indicators'!BC113</f>
        <v>x</v>
      </c>
      <c r="L113" s="35">
        <f>'Core Indicators'!BK113</f>
        <v>161</v>
      </c>
      <c r="M113" s="35" t="str">
        <f>'Core Indicators'!BS113</f>
        <v>x</v>
      </c>
      <c r="N113" s="35" t="str">
        <f>'Core Indicators'!CA113</f>
        <v>x</v>
      </c>
      <c r="O113" s="35" t="e">
        <f>'Core Indicators'!CI113</f>
        <v>#N/A</v>
      </c>
      <c r="P113" s="35" t="str">
        <f>'Core Indicators'!CQ113</f>
        <v>x</v>
      </c>
      <c r="Q113" s="35" t="str">
        <f>'Core Indicators'!DG113</f>
        <v>x</v>
      </c>
      <c r="R113" s="35" t="str">
        <f>'Core Indicators'!DO113</f>
        <v>x</v>
      </c>
      <c r="S113" s="35" t="str">
        <f>'Core Indicators'!DW113</f>
        <v>x</v>
      </c>
      <c r="T113" s="35" t="str">
        <f>'Core Indicators'!EE113</f>
        <v>x</v>
      </c>
      <c r="U113" s="35" t="str">
        <f>'Core Indicators'!EM113</f>
        <v>x</v>
      </c>
      <c r="V113" s="35">
        <f>'Core Indicators'!FC113</f>
        <v>2</v>
      </c>
      <c r="W113" s="35" t="str">
        <f>'Core Indicators'!FK113</f>
        <v>x</v>
      </c>
      <c r="X113" s="35" t="str">
        <f>'Core Indicators'!FS113</f>
        <v>x</v>
      </c>
      <c r="Y113" s="35">
        <f>'Core Indicators'!GA113</f>
        <v>1</v>
      </c>
      <c r="Z113" s="35">
        <f>'Core Indicators'!GI113</f>
        <v>2</v>
      </c>
      <c r="AA113" s="35">
        <f>'Core Indicators'!GQ113</f>
        <v>2</v>
      </c>
      <c r="AB113" s="35">
        <f>'Core Indicators'!GY113</f>
        <v>0</v>
      </c>
      <c r="AC113" s="35">
        <f>'Core Indicators'!HG113</f>
        <v>0</v>
      </c>
      <c r="AD113" s="35">
        <f>'Core Indicators'!HO113</f>
        <v>2</v>
      </c>
      <c r="AE113" s="35">
        <f>'Core Indicators'!HW113</f>
        <v>0</v>
      </c>
      <c r="AF113" s="35">
        <f>'Core Indicators'!IE113</f>
        <v>1</v>
      </c>
      <c r="AG113" s="35">
        <f>'Core Indicators'!IM113</f>
        <v>1</v>
      </c>
    </row>
    <row r="114" spans="1:33" ht="20.149999999999999" customHeight="1" x14ac:dyDescent="0.35">
      <c r="A114" s="201" t="str">
        <f>'Core Indicators'!A:A</f>
        <v>Rohingya Regional Crisis</v>
      </c>
      <c r="B114" s="201" t="str">
        <f>'Core Indicators'!B:B</f>
        <v>Regional crisis</v>
      </c>
      <c r="C114" s="201" t="str">
        <f>'Core Indicators'!C114</f>
        <v>REG011</v>
      </c>
      <c r="D114" s="201" t="str">
        <f>'Core Indicators'!D114</f>
        <v>Bangladesh,Myanmar</v>
      </c>
      <c r="E114" s="201" t="str">
        <f>'Core Indicators'!E114</f>
        <v>BGD,MMR</v>
      </c>
      <c r="F114" s="36">
        <f>'Core Indicators'!O114</f>
        <v>45507</v>
      </c>
      <c r="G114" s="36">
        <f>'Core Indicators'!W114</f>
        <v>5321000</v>
      </c>
      <c r="H114" s="36">
        <f>'Core Indicators'!AE114</f>
        <v>3021000</v>
      </c>
      <c r="I114" s="36">
        <f>'Core Indicators'!AM114</f>
        <v>1259000</v>
      </c>
      <c r="J114" s="36" t="str">
        <f>'Core Indicators'!AU114</f>
        <v>x</v>
      </c>
      <c r="K114" s="36" t="str">
        <f>'Core Indicators'!BC114</f>
        <v>x</v>
      </c>
      <c r="L114" s="36">
        <f>'Core Indicators'!BK114</f>
        <v>43</v>
      </c>
      <c r="M114" s="36" t="str">
        <f>'Core Indicators'!BS114</f>
        <v>x</v>
      </c>
      <c r="N114" s="36" t="str">
        <f>'Core Indicators'!CA114</f>
        <v>x</v>
      </c>
      <c r="O114" s="36" t="e">
        <f>'Core Indicators'!CI114</f>
        <v>#N/A</v>
      </c>
      <c r="P114" s="36" t="str">
        <f>'Core Indicators'!CQ114</f>
        <v>x</v>
      </c>
      <c r="Q114" s="36">
        <f>'Core Indicators'!DG114</f>
        <v>2300000</v>
      </c>
      <c r="R114" s="36">
        <f>'Core Indicators'!DO114</f>
        <v>0</v>
      </c>
      <c r="S114" s="36">
        <f>'Core Indicators'!DW114</f>
        <v>1468000</v>
      </c>
      <c r="T114" s="36">
        <f>'Core Indicators'!EE114</f>
        <v>1553000</v>
      </c>
      <c r="U114" s="36">
        <f>'Core Indicators'!EM114</f>
        <v>0</v>
      </c>
      <c r="V114" s="36">
        <f>'Core Indicators'!FC114</f>
        <v>4</v>
      </c>
      <c r="W114" s="36" t="str">
        <f>'Core Indicators'!FK114</f>
        <v>x</v>
      </c>
      <c r="X114" s="36" t="str">
        <f>'Core Indicators'!FS114</f>
        <v>x</v>
      </c>
      <c r="Y114" s="36">
        <f>'Core Indicators'!GA114</f>
        <v>2</v>
      </c>
      <c r="Z114" s="36">
        <f>'Core Indicators'!GI114</f>
        <v>3</v>
      </c>
      <c r="AA114" s="36">
        <f>'Core Indicators'!GQ114</f>
        <v>2</v>
      </c>
      <c r="AB114" s="36">
        <f>'Core Indicators'!GY114</f>
        <v>3</v>
      </c>
      <c r="AC114" s="36">
        <f>'Core Indicators'!HG114</f>
        <v>3</v>
      </c>
      <c r="AD114" s="36">
        <f>'Core Indicators'!HO114</f>
        <v>3</v>
      </c>
      <c r="AE114" s="36">
        <f>'Core Indicators'!HW114</f>
        <v>3</v>
      </c>
      <c r="AF114" s="36">
        <f>'Core Indicators'!IE114</f>
        <v>1</v>
      </c>
      <c r="AG114" s="36">
        <f>'Core Indicators'!IM114</f>
        <v>3</v>
      </c>
    </row>
    <row r="115" spans="1:33" ht="20.149999999999999" customHeight="1" x14ac:dyDescent="0.35">
      <c r="A115" s="202" t="str">
        <f>'Core Indicators'!A:A</f>
        <v>Southern Africa Regional Food Security Crisis</v>
      </c>
      <c r="B115" s="202" t="str">
        <f>'Core Indicators'!B:B</f>
        <v>Regional crisis</v>
      </c>
      <c r="C115" s="202" t="str">
        <f>'Core Indicators'!C115</f>
        <v>REG012</v>
      </c>
      <c r="D115" s="202" t="str">
        <f>'Core Indicators'!D115</f>
        <v>Lesotho,Madagascar,Malawi,Namibia,Eswatini,Zambia,Zimbabwe,Tanzania</v>
      </c>
      <c r="E115" s="202" t="str">
        <f>'Core Indicators'!E115</f>
        <v>LSO,MDG,MWI,NAM,SWZ,ZMB,ZWE,TZA</v>
      </c>
      <c r="F115" s="35">
        <f>'Core Indicators'!O115</f>
        <v>2342476</v>
      </c>
      <c r="G115" s="35">
        <f>'Core Indicators'!W115</f>
        <v>61818000</v>
      </c>
      <c r="H115" s="35">
        <f>'Core Indicators'!AE115</f>
        <v>30394000</v>
      </c>
      <c r="I115" s="35">
        <f>'Core Indicators'!AM115</f>
        <v>1143000</v>
      </c>
      <c r="J115" s="35">
        <f>'Core Indicators'!AU115</f>
        <v>0</v>
      </c>
      <c r="K115" s="35">
        <f>'Core Indicators'!BC115</f>
        <v>0</v>
      </c>
      <c r="L115" s="35">
        <f>'Core Indicators'!BK115</f>
        <v>222</v>
      </c>
      <c r="M115" s="35">
        <f>'Core Indicators'!BS115</f>
        <v>0</v>
      </c>
      <c r="N115" s="35">
        <f>'Core Indicators'!CA115</f>
        <v>0</v>
      </c>
      <c r="O115" s="35" t="e">
        <f>'Core Indicators'!CI115</f>
        <v>#N/A</v>
      </c>
      <c r="P115" s="35">
        <f>'Core Indicators'!CQ115</f>
        <v>0</v>
      </c>
      <c r="Q115" s="35">
        <f>'Core Indicators'!DG115</f>
        <v>31424000</v>
      </c>
      <c r="R115" s="35">
        <f>'Core Indicators'!DO115</f>
        <v>16486000</v>
      </c>
      <c r="S115" s="35">
        <f>'Core Indicators'!DW115</f>
        <v>12407000</v>
      </c>
      <c r="T115" s="35">
        <f>'Core Indicators'!EE115</f>
        <v>1501000</v>
      </c>
      <c r="U115" s="35">
        <f>'Core Indicators'!EM115</f>
        <v>0</v>
      </c>
      <c r="V115" s="35">
        <f>'Core Indicators'!FC115</f>
        <v>3</v>
      </c>
      <c r="W115" s="35" t="e">
        <f>'Core Indicators'!FK115</f>
        <v>#N/A</v>
      </c>
      <c r="X115" s="35" t="e">
        <f>'Core Indicators'!FS115</f>
        <v>#N/A</v>
      </c>
      <c r="Y115" s="35">
        <f>'Core Indicators'!GA115</f>
        <v>0</v>
      </c>
      <c r="Z115" s="35">
        <f>'Core Indicators'!GI115</f>
        <v>0</v>
      </c>
      <c r="AA115" s="35">
        <f>'Core Indicators'!GQ115</f>
        <v>0</v>
      </c>
      <c r="AB115" s="35">
        <f>'Core Indicators'!GY115</f>
        <v>0</v>
      </c>
      <c r="AC115" s="35">
        <f>'Core Indicators'!HG115</f>
        <v>0</v>
      </c>
      <c r="AD115" s="35">
        <f>'Core Indicators'!HO115</f>
        <v>0</v>
      </c>
      <c r="AE115" s="35">
        <f>'Core Indicators'!HW115</f>
        <v>0</v>
      </c>
      <c r="AF115" s="35">
        <f>'Core Indicators'!IE115</f>
        <v>2</v>
      </c>
      <c r="AG115" s="35">
        <f>'Core Indicators'!IM115</f>
        <v>3</v>
      </c>
    </row>
    <row r="116" spans="1:33" ht="20.149999999999999" customHeight="1" x14ac:dyDescent="0.35">
      <c r="A116" s="201" t="str">
        <f>'Core Indicators'!A:A</f>
        <v>Nagorno-Karabakh Conflict</v>
      </c>
      <c r="B116" s="201" t="str">
        <f>'Core Indicators'!B:B</f>
        <v>Regional crisis</v>
      </c>
      <c r="C116" s="201" t="str">
        <f>'Core Indicators'!C116</f>
        <v>REG013</v>
      </c>
      <c r="D116" s="201" t="str">
        <f>'Core Indicators'!D116</f>
        <v>Armenia,Azerbaijan</v>
      </c>
      <c r="E116" s="201" t="str">
        <f>'Core Indicators'!E116</f>
        <v>ARM,AZE</v>
      </c>
      <c r="F116" s="36">
        <f>'Core Indicators'!O116</f>
        <v>141199</v>
      </c>
      <c r="G116" s="36">
        <f>'Core Indicators'!W116</f>
        <v>4452000</v>
      </c>
      <c r="H116" s="36">
        <f>'Core Indicators'!AE116</f>
        <v>2860000</v>
      </c>
      <c r="I116" s="36">
        <f>'Core Indicators'!AM116</f>
        <v>91000</v>
      </c>
      <c r="J116" s="36" t="str">
        <f>'Core Indicators'!AU116</f>
        <v>x</v>
      </c>
      <c r="K116" s="36" t="str">
        <f>'Core Indicators'!BC116</f>
        <v>x</v>
      </c>
      <c r="L116" s="36">
        <f>'Core Indicators'!BK116</f>
        <v>18</v>
      </c>
      <c r="M116" s="36" t="str">
        <f>'Core Indicators'!BS116</f>
        <v>x</v>
      </c>
      <c r="N116" s="36" t="str">
        <f>'Core Indicators'!CA116</f>
        <v>x</v>
      </c>
      <c r="O116" s="36" t="e">
        <f>'Core Indicators'!CI116</f>
        <v>#N/A</v>
      </c>
      <c r="P116" s="36" t="str">
        <f>'Core Indicators'!CQ116</f>
        <v>x</v>
      </c>
      <c r="Q116" s="36">
        <f>'Core Indicators'!DG116</f>
        <v>1593000</v>
      </c>
      <c r="R116" s="36">
        <f>'Core Indicators'!DO116</f>
        <v>2833000</v>
      </c>
      <c r="S116" s="36">
        <f>'Core Indicators'!DW116</f>
        <v>27000</v>
      </c>
      <c r="T116" s="36">
        <f>'Core Indicators'!EE116</f>
        <v>0</v>
      </c>
      <c r="U116" s="36">
        <f>'Core Indicators'!EM116</f>
        <v>0</v>
      </c>
      <c r="V116" s="36">
        <f>'Core Indicators'!FC116</f>
        <v>2</v>
      </c>
      <c r="W116" s="36" t="str">
        <f>'Core Indicators'!FK116</f>
        <v>x</v>
      </c>
      <c r="X116" s="36" t="str">
        <f>'Core Indicators'!FS116</f>
        <v>x</v>
      </c>
      <c r="Y116" s="36">
        <f>'Core Indicators'!GA116</f>
        <v>1</v>
      </c>
      <c r="Z116" s="36">
        <f>'Core Indicators'!GI116</f>
        <v>0</v>
      </c>
      <c r="AA116" s="36">
        <f>'Core Indicators'!GQ116</f>
        <v>0</v>
      </c>
      <c r="AB116" s="36">
        <f>'Core Indicators'!GY116</f>
        <v>0</v>
      </c>
      <c r="AC116" s="36">
        <f>'Core Indicators'!HG116</f>
        <v>0</v>
      </c>
      <c r="AD116" s="36">
        <f>'Core Indicators'!HO116</f>
        <v>0</v>
      </c>
      <c r="AE116" s="36">
        <f>'Core Indicators'!HW116</f>
        <v>0</v>
      </c>
      <c r="AF116" s="36">
        <f>'Core Indicators'!IE116</f>
        <v>2</v>
      </c>
      <c r="AG116" s="36">
        <f>'Core Indicators'!IM116</f>
        <v>0</v>
      </c>
    </row>
    <row r="117" spans="1:33" ht="20.149999999999999" customHeight="1" x14ac:dyDescent="0.35">
      <c r="A117" s="202" t="str">
        <f>'Core Indicators'!A:A</f>
        <v>Eastern Africa Regional Drought Crisis</v>
      </c>
      <c r="B117" s="202" t="str">
        <f>'Core Indicators'!B:B</f>
        <v>Regional crisis</v>
      </c>
      <c r="C117" s="202" t="str">
        <f>'Core Indicators'!C117</f>
        <v>REG014</v>
      </c>
      <c r="D117" s="202" t="str">
        <f>'Core Indicators'!D117</f>
        <v>Ethiopia,Somalia,Kenya</v>
      </c>
      <c r="E117" s="202" t="str">
        <f>'Core Indicators'!E117</f>
        <v>ETH,SOM,KEN</v>
      </c>
      <c r="F117" s="35">
        <f>'Core Indicators'!O117</f>
        <v>1764770</v>
      </c>
      <c r="G117" s="35">
        <f>'Core Indicators'!W117</f>
        <v>95081000</v>
      </c>
      <c r="H117" s="35">
        <f>'Core Indicators'!AE117</f>
        <v>37823000</v>
      </c>
      <c r="I117" s="35">
        <f>'Core Indicators'!AM117</f>
        <v>846000</v>
      </c>
      <c r="J117" s="35" t="str">
        <f>'Core Indicators'!AU117</f>
        <v>x</v>
      </c>
      <c r="K117" s="35" t="str">
        <f>'Core Indicators'!BC117</f>
        <v>x</v>
      </c>
      <c r="L117" s="35">
        <f>'Core Indicators'!BK117</f>
        <v>0</v>
      </c>
      <c r="M117" s="35" t="str">
        <f>'Core Indicators'!BS117</f>
        <v>x</v>
      </c>
      <c r="N117" s="35" t="str">
        <f>'Core Indicators'!CA117</f>
        <v>x</v>
      </c>
      <c r="O117" s="35" t="e">
        <f>'Core Indicators'!CI117</f>
        <v>#N/A</v>
      </c>
      <c r="P117" s="35" t="str">
        <f>'Core Indicators'!CQ117</f>
        <v>x</v>
      </c>
      <c r="Q117" s="35">
        <f>'Core Indicators'!DG117</f>
        <v>57258000</v>
      </c>
      <c r="R117" s="35">
        <f>'Core Indicators'!DO117</f>
        <v>30048000</v>
      </c>
      <c r="S117" s="35">
        <f>'Core Indicators'!DW117</f>
        <v>6591000</v>
      </c>
      <c r="T117" s="35">
        <f>'Core Indicators'!EE117</f>
        <v>1184000</v>
      </c>
      <c r="U117" s="35">
        <f>'Core Indicators'!EM117</f>
        <v>0</v>
      </c>
      <c r="V117" s="35">
        <f>'Core Indicators'!FC117</f>
        <v>5</v>
      </c>
      <c r="W117" s="35" t="str">
        <f>'Core Indicators'!FK117</f>
        <v>x</v>
      </c>
      <c r="X117" s="35" t="str">
        <f>'Core Indicators'!FS117</f>
        <v>x</v>
      </c>
      <c r="Y117" s="35">
        <f>'Core Indicators'!GA117</f>
        <v>1</v>
      </c>
      <c r="Z117" s="35">
        <f>'Core Indicators'!GI117</f>
        <v>2</v>
      </c>
      <c r="AA117" s="35">
        <f>'Core Indicators'!GQ117</f>
        <v>1</v>
      </c>
      <c r="AB117" s="35">
        <f>'Core Indicators'!GY117</f>
        <v>2</v>
      </c>
      <c r="AC117" s="35">
        <f>'Core Indicators'!HG117</f>
        <v>0</v>
      </c>
      <c r="AD117" s="35">
        <f>'Core Indicators'!HO117</f>
        <v>2</v>
      </c>
      <c r="AE117" s="35">
        <f>'Core Indicators'!HW117</f>
        <v>3</v>
      </c>
      <c r="AF117" s="35">
        <f>'Core Indicators'!IE117</f>
        <v>3</v>
      </c>
      <c r="AG117" s="35">
        <f>'Core Indicators'!IM117</f>
        <v>3</v>
      </c>
    </row>
    <row r="118" spans="1:33" ht="20.149999999999999" customHeight="1" x14ac:dyDescent="0.35">
      <c r="A118" s="201" t="str">
        <f>'Core Indicators'!A:A</f>
        <v>Displacement from Ukraine conflict in Romania</v>
      </c>
      <c r="B118" s="201" t="str">
        <f>'Core Indicators'!B:B</f>
        <v>International displacement</v>
      </c>
      <c r="C118" s="201" t="str">
        <f>'Core Indicators'!C118</f>
        <v>ROU002</v>
      </c>
      <c r="D118" s="201" t="str">
        <f>'Core Indicators'!D118</f>
        <v>Romania</v>
      </c>
      <c r="E118" s="201" t="str">
        <f>'Core Indicators'!E118</f>
        <v>ROU</v>
      </c>
      <c r="F118" s="36">
        <f>'Core Indicators'!O118</f>
        <v>15700</v>
      </c>
      <c r="G118" s="36">
        <f>'Core Indicators'!W118</f>
        <v>5135000</v>
      </c>
      <c r="H118" s="36">
        <f>'Core Indicators'!AE118</f>
        <v>85000</v>
      </c>
      <c r="I118" s="36">
        <f>'Core Indicators'!AM118</f>
        <v>85000</v>
      </c>
      <c r="J118" s="36" t="e">
        <f>'Core Indicators'!AU118</f>
        <v>#N/A</v>
      </c>
      <c r="K118" s="36" t="e">
        <f>'Core Indicators'!BC118</f>
        <v>#N/A</v>
      </c>
      <c r="L118" s="36">
        <f>'Core Indicators'!BK118</f>
        <v>0</v>
      </c>
      <c r="M118" s="36" t="e">
        <f>'Core Indicators'!BS118</f>
        <v>#N/A</v>
      </c>
      <c r="N118" s="36" t="e">
        <f>'Core Indicators'!CA118</f>
        <v>#N/A</v>
      </c>
      <c r="O118" s="36" t="e">
        <f>'Core Indicators'!CI118</f>
        <v>#N/A</v>
      </c>
      <c r="P118" s="36" t="e">
        <f>'Core Indicators'!CQ118</f>
        <v>#N/A</v>
      </c>
      <c r="Q118" s="36">
        <f>'Core Indicators'!DG118</f>
        <v>5049000</v>
      </c>
      <c r="R118" s="36">
        <f>'Core Indicators'!DO118</f>
        <v>85000</v>
      </c>
      <c r="S118" s="36">
        <f>'Core Indicators'!DW118</f>
        <v>0</v>
      </c>
      <c r="T118" s="36">
        <f>'Core Indicators'!EE118</f>
        <v>0</v>
      </c>
      <c r="U118" s="36">
        <f>'Core Indicators'!EM118</f>
        <v>0</v>
      </c>
      <c r="V118" s="36">
        <f>'Core Indicators'!FC118</f>
        <v>2</v>
      </c>
      <c r="W118" s="36" t="e">
        <f>'Core Indicators'!FK118</f>
        <v>#N/A</v>
      </c>
      <c r="X118" s="36" t="e">
        <f>'Core Indicators'!FS118</f>
        <v>#N/A</v>
      </c>
      <c r="Y118" s="36">
        <f>'Core Indicators'!GA118</f>
        <v>0</v>
      </c>
      <c r="Z118" s="36">
        <f>'Core Indicators'!GI118</f>
        <v>0</v>
      </c>
      <c r="AA118" s="36">
        <f>'Core Indicators'!GQ118</f>
        <v>0</v>
      </c>
      <c r="AB118" s="36">
        <f>'Core Indicators'!GY118</f>
        <v>0</v>
      </c>
      <c r="AC118" s="36">
        <f>'Core Indicators'!HG118</f>
        <v>0</v>
      </c>
      <c r="AD118" s="36">
        <f>'Core Indicators'!HO118</f>
        <v>0</v>
      </c>
      <c r="AE118" s="36">
        <f>'Core Indicators'!HW118</f>
        <v>0</v>
      </c>
      <c r="AF118" s="36">
        <f>'Core Indicators'!IE118</f>
        <v>0</v>
      </c>
      <c r="AG118" s="36">
        <f>'Core Indicators'!IM118</f>
        <v>0</v>
      </c>
    </row>
    <row r="119" spans="1:33" ht="20.149999999999999" customHeight="1" x14ac:dyDescent="0.35">
      <c r="A119" s="202" t="str">
        <f>'Core Indicators'!A:A</f>
        <v>Burundi and DRC refugees in Rwanda</v>
      </c>
      <c r="B119" s="202" t="str">
        <f>'Core Indicators'!B:B</f>
        <v>International displacement</v>
      </c>
      <c r="C119" s="202" t="str">
        <f>'Core Indicators'!C119</f>
        <v>RWA002</v>
      </c>
      <c r="D119" s="202" t="str">
        <f>'Core Indicators'!D119</f>
        <v>Rwanda</v>
      </c>
      <c r="E119" s="202" t="str">
        <f>'Core Indicators'!E119</f>
        <v>RWA</v>
      </c>
      <c r="F119" s="35">
        <f>'Core Indicators'!O119</f>
        <v>20524</v>
      </c>
      <c r="G119" s="35">
        <f>'Core Indicators'!W119</f>
        <v>2369000</v>
      </c>
      <c r="H119" s="35">
        <f>'Core Indicators'!AE119</f>
        <v>127000</v>
      </c>
      <c r="I119" s="35">
        <f>'Core Indicators'!AM119</f>
        <v>127000</v>
      </c>
      <c r="J119" s="35" t="str">
        <f>'Core Indicators'!AU119</f>
        <v>x</v>
      </c>
      <c r="K119" s="35" t="str">
        <f>'Core Indicators'!BC119</f>
        <v>x</v>
      </c>
      <c r="L119" s="35" t="str">
        <f>'Core Indicators'!BK119</f>
        <v>x</v>
      </c>
      <c r="M119" s="35">
        <f>'Core Indicators'!BS119</f>
        <v>0</v>
      </c>
      <c r="N119" s="35">
        <f>'Core Indicators'!CA119</f>
        <v>0</v>
      </c>
      <c r="O119" s="35" t="e">
        <f>'Core Indicators'!CI119</f>
        <v>#N/A</v>
      </c>
      <c r="P119" s="35">
        <f>'Core Indicators'!CQ119</f>
        <v>0</v>
      </c>
      <c r="Q119" s="35">
        <f>'Core Indicators'!DG119</f>
        <v>2242000</v>
      </c>
      <c r="R119" s="35">
        <f>'Core Indicators'!DO119</f>
        <v>0</v>
      </c>
      <c r="S119" s="35">
        <f>'Core Indicators'!DW119</f>
        <v>127000</v>
      </c>
      <c r="T119" s="35">
        <f>'Core Indicators'!EE119</f>
        <v>0</v>
      </c>
      <c r="U119" s="35">
        <f>'Core Indicators'!EM119</f>
        <v>0</v>
      </c>
      <c r="V119" s="35">
        <f>'Core Indicators'!FC119</f>
        <v>2</v>
      </c>
      <c r="W119" s="35">
        <f>'Core Indicators'!FK119</f>
        <v>0</v>
      </c>
      <c r="X119" s="35">
        <f>'Core Indicators'!FS119</f>
        <v>0</v>
      </c>
      <c r="Y119" s="35">
        <f>'Core Indicators'!GA119</f>
        <v>1</v>
      </c>
      <c r="Z119" s="35">
        <f>'Core Indicators'!GI119</f>
        <v>0</v>
      </c>
      <c r="AA119" s="35">
        <f>'Core Indicators'!GQ119</f>
        <v>1</v>
      </c>
      <c r="AB119" s="35">
        <f>'Core Indicators'!GY119</f>
        <v>0</v>
      </c>
      <c r="AC119" s="35">
        <f>'Core Indicators'!HG119</f>
        <v>0</v>
      </c>
      <c r="AD119" s="35">
        <f>'Core Indicators'!HO119</f>
        <v>0</v>
      </c>
      <c r="AE119" s="35">
        <f>'Core Indicators'!HW119</f>
        <v>0</v>
      </c>
      <c r="AF119" s="35">
        <f>'Core Indicators'!IE119</f>
        <v>0</v>
      </c>
      <c r="AG119" s="35">
        <f>'Core Indicators'!IM119</f>
        <v>2</v>
      </c>
    </row>
    <row r="120" spans="1:33" ht="20.149999999999999" customHeight="1" x14ac:dyDescent="0.35">
      <c r="A120" s="201" t="str">
        <f>'Core Indicators'!A:A</f>
        <v>Complex crisis in Sudan</v>
      </c>
      <c r="B120" s="201" t="str">
        <f>'Core Indicators'!B:B</f>
        <v>Multiple crises country</v>
      </c>
      <c r="C120" s="201" t="str">
        <f>'Core Indicators'!C120</f>
        <v>SDN001</v>
      </c>
      <c r="D120" s="201" t="str">
        <f>'Core Indicators'!D120</f>
        <v>Sudan</v>
      </c>
      <c r="E120" s="201" t="str">
        <f>'Core Indicators'!E120</f>
        <v>SDN</v>
      </c>
      <c r="F120" s="36">
        <f>'Core Indicators'!O120</f>
        <v>1840687</v>
      </c>
      <c r="G120" s="36">
        <f>'Core Indicators'!W120</f>
        <v>48000000</v>
      </c>
      <c r="H120" s="36">
        <f>'Core Indicators'!AE120</f>
        <v>30100000</v>
      </c>
      <c r="I120" s="36">
        <f>'Core Indicators'!AM120</f>
        <v>4885000</v>
      </c>
      <c r="J120" s="36" t="str">
        <f>'Core Indicators'!AU120</f>
        <v>x</v>
      </c>
      <c r="K120" s="36" t="str">
        <f>'Core Indicators'!BC120</f>
        <v>x</v>
      </c>
      <c r="L120" s="36">
        <f>'Core Indicators'!BK120</f>
        <v>1053</v>
      </c>
      <c r="M120" s="36" t="str">
        <f>'Core Indicators'!BS120</f>
        <v>x</v>
      </c>
      <c r="N120" s="36" t="str">
        <f>'Core Indicators'!CA120</f>
        <v>x</v>
      </c>
      <c r="O120" s="36" t="e">
        <f>'Core Indicators'!CI120</f>
        <v>#N/A</v>
      </c>
      <c r="P120" s="36" t="str">
        <f>'Core Indicators'!CQ120</f>
        <v>x</v>
      </c>
      <c r="Q120" s="36">
        <f>'Core Indicators'!DG120</f>
        <v>17900000</v>
      </c>
      <c r="R120" s="36">
        <f>'Core Indicators'!DO120</f>
        <v>15800000</v>
      </c>
      <c r="S120" s="36">
        <f>'Core Indicators'!DW120</f>
        <v>6200000</v>
      </c>
      <c r="T120" s="36">
        <f>'Core Indicators'!EE120</f>
        <v>6200000</v>
      </c>
      <c r="U120" s="36">
        <f>'Core Indicators'!EM120</f>
        <v>1900000</v>
      </c>
      <c r="V120" s="36">
        <f>'Core Indicators'!FC120</f>
        <v>5</v>
      </c>
      <c r="W120" s="36" t="str">
        <f>'Core Indicators'!FK120</f>
        <v>x</v>
      </c>
      <c r="X120" s="36" t="str">
        <f>'Core Indicators'!FS120</f>
        <v>x</v>
      </c>
      <c r="Y120" s="36">
        <f>'Core Indicators'!GA120</f>
        <v>2</v>
      </c>
      <c r="Z120" s="36">
        <f>'Core Indicators'!GI120</f>
        <v>2</v>
      </c>
      <c r="AA120" s="36">
        <f>'Core Indicators'!GQ120</f>
        <v>3</v>
      </c>
      <c r="AB120" s="36">
        <f>'Core Indicators'!GY120</f>
        <v>3</v>
      </c>
      <c r="AC120" s="36">
        <f>'Core Indicators'!HG120</f>
        <v>2</v>
      </c>
      <c r="AD120" s="36">
        <f>'Core Indicators'!HO120</f>
        <v>1</v>
      </c>
      <c r="AE120" s="36">
        <f>'Core Indicators'!HW120</f>
        <v>3</v>
      </c>
      <c r="AF120" s="36">
        <f>'Core Indicators'!IE120</f>
        <v>1</v>
      </c>
      <c r="AG120" s="36">
        <f>'Core Indicators'!IM120</f>
        <v>2</v>
      </c>
    </row>
    <row r="121" spans="1:33" ht="20.149999999999999" customHeight="1" x14ac:dyDescent="0.35">
      <c r="A121" s="202" t="str">
        <f>'Core Indicators'!A:A</f>
        <v>Refugees in Sudan</v>
      </c>
      <c r="B121" s="202" t="str">
        <f>'Core Indicators'!B:B</f>
        <v>International displacement</v>
      </c>
      <c r="C121" s="202" t="str">
        <f>'Core Indicators'!C121</f>
        <v>SDN005</v>
      </c>
      <c r="D121" s="202" t="str">
        <f>'Core Indicators'!D121</f>
        <v>Sudan</v>
      </c>
      <c r="E121" s="202" t="str">
        <f>'Core Indicators'!E121</f>
        <v>SDN</v>
      </c>
      <c r="F121" s="35">
        <f>'Core Indicators'!O121</f>
        <v>89263</v>
      </c>
      <c r="G121" s="35">
        <f>'Core Indicators'!W121</f>
        <v>13007000</v>
      </c>
      <c r="H121" s="35">
        <f>'Core Indicators'!AE121</f>
        <v>13007000</v>
      </c>
      <c r="I121" s="35">
        <f>'Core Indicators'!AM121</f>
        <v>1139000</v>
      </c>
      <c r="J121" s="35" t="str">
        <f>'Core Indicators'!AU121</f>
        <v>x</v>
      </c>
      <c r="K121" s="35" t="str">
        <f>'Core Indicators'!BC121</f>
        <v>x</v>
      </c>
      <c r="L121" s="35">
        <f>'Core Indicators'!BK121</f>
        <v>3</v>
      </c>
      <c r="M121" s="35" t="str">
        <f>'Core Indicators'!BS121</f>
        <v>x</v>
      </c>
      <c r="N121" s="35" t="str">
        <f>'Core Indicators'!CA121</f>
        <v>x</v>
      </c>
      <c r="O121" s="35" t="e">
        <f>'Core Indicators'!CI121</f>
        <v>#N/A</v>
      </c>
      <c r="P121" s="35" t="str">
        <f>'Core Indicators'!CQ121</f>
        <v>x</v>
      </c>
      <c r="Q121" s="35">
        <f>'Core Indicators'!DG121</f>
        <v>0</v>
      </c>
      <c r="R121" s="35">
        <f>'Core Indicators'!DO121</f>
        <v>11868000</v>
      </c>
      <c r="S121" s="35">
        <f>'Core Indicators'!DW121</f>
        <v>1139000</v>
      </c>
      <c r="T121" s="35">
        <f>'Core Indicators'!EE121</f>
        <v>0</v>
      </c>
      <c r="U121" s="35">
        <f>'Core Indicators'!EM121</f>
        <v>0</v>
      </c>
      <c r="V121" s="35">
        <f>'Core Indicators'!FC121</f>
        <v>2</v>
      </c>
      <c r="W121" s="35" t="e">
        <f>'Core Indicators'!FK121</f>
        <v>#N/A</v>
      </c>
      <c r="X121" s="35" t="e">
        <f>'Core Indicators'!FS121</f>
        <v>#N/A</v>
      </c>
      <c r="Y121" s="35">
        <f>'Core Indicators'!GA121</f>
        <v>2</v>
      </c>
      <c r="Z121" s="35">
        <f>'Core Indicators'!GI121</f>
        <v>2</v>
      </c>
      <c r="AA121" s="35">
        <f>'Core Indicators'!GQ121</f>
        <v>2</v>
      </c>
      <c r="AB121" s="35">
        <f>'Core Indicators'!GY121</f>
        <v>3</v>
      </c>
      <c r="AC121" s="35">
        <f>'Core Indicators'!HG121</f>
        <v>0</v>
      </c>
      <c r="AD121" s="35">
        <f>'Core Indicators'!HO121</f>
        <v>1</v>
      </c>
      <c r="AE121" s="35">
        <f>'Core Indicators'!HW121</f>
        <v>3</v>
      </c>
      <c r="AF121" s="35">
        <f>'Core Indicators'!IE121</f>
        <v>1</v>
      </c>
      <c r="AG121" s="35">
        <f>'Core Indicators'!IM121</f>
        <v>2</v>
      </c>
    </row>
    <row r="122" spans="1:33" ht="20.149999999999999" customHeight="1" x14ac:dyDescent="0.35">
      <c r="A122" s="201" t="str">
        <f>'Core Indicators'!A:A</f>
        <v>Violence in Darfur and Kordofan regions</v>
      </c>
      <c r="B122" s="201" t="str">
        <f>'Core Indicators'!B:B</f>
        <v>Other type of violence</v>
      </c>
      <c r="C122" s="201" t="str">
        <f>'Core Indicators'!C122</f>
        <v>SDN008</v>
      </c>
      <c r="D122" s="201" t="str">
        <f>'Core Indicators'!D122</f>
        <v>Sudan</v>
      </c>
      <c r="E122" s="201" t="str">
        <f>'Core Indicators'!E122</f>
        <v>SDN</v>
      </c>
      <c r="F122" s="36">
        <f>'Core Indicators'!O122</f>
        <v>880145</v>
      </c>
      <c r="G122" s="36">
        <f>'Core Indicators'!W122</f>
        <v>17144000</v>
      </c>
      <c r="H122" s="36">
        <f>'Core Indicators'!AE122</f>
        <v>13765000</v>
      </c>
      <c r="I122" s="36">
        <f>'Core Indicators'!AM122</f>
        <v>85000</v>
      </c>
      <c r="J122" s="36">
        <f>'Core Indicators'!AU122</f>
        <v>0</v>
      </c>
      <c r="K122" s="36">
        <f>'Core Indicators'!BC122</f>
        <v>0</v>
      </c>
      <c r="L122" s="36">
        <f>'Core Indicators'!BK122</f>
        <v>777</v>
      </c>
      <c r="M122" s="36">
        <f>'Core Indicators'!BS122</f>
        <v>55</v>
      </c>
      <c r="N122" s="36">
        <f>'Core Indicators'!CA122</f>
        <v>0</v>
      </c>
      <c r="O122" s="36" t="e">
        <f>'Core Indicators'!CI122</f>
        <v>#N/A</v>
      </c>
      <c r="P122" s="36">
        <f>'Core Indicators'!CQ122</f>
        <v>0</v>
      </c>
      <c r="Q122" s="36">
        <f>'Core Indicators'!DG122</f>
        <v>3379000</v>
      </c>
      <c r="R122" s="36">
        <f>'Core Indicators'!DO122</f>
        <v>5725000</v>
      </c>
      <c r="S122" s="36">
        <f>'Core Indicators'!DW122</f>
        <v>2980000</v>
      </c>
      <c r="T122" s="36">
        <f>'Core Indicators'!EE122</f>
        <v>4160000</v>
      </c>
      <c r="U122" s="36">
        <f>'Core Indicators'!EM122</f>
        <v>900000</v>
      </c>
      <c r="V122" s="36">
        <f>'Core Indicators'!FC122</f>
        <v>2</v>
      </c>
      <c r="W122" s="36">
        <f>'Core Indicators'!FK122</f>
        <v>0</v>
      </c>
      <c r="X122" s="36">
        <f>'Core Indicators'!FS122</f>
        <v>0</v>
      </c>
      <c r="Y122" s="36">
        <f>'Core Indicators'!GA122</f>
        <v>2</v>
      </c>
      <c r="Z122" s="36">
        <f>'Core Indicators'!GI122</f>
        <v>2</v>
      </c>
      <c r="AA122" s="36">
        <f>'Core Indicators'!GQ122</f>
        <v>2</v>
      </c>
      <c r="AB122" s="36">
        <f>'Core Indicators'!GY122</f>
        <v>3</v>
      </c>
      <c r="AC122" s="36">
        <f>'Core Indicators'!HG122</f>
        <v>2</v>
      </c>
      <c r="AD122" s="36">
        <f>'Core Indicators'!HO122</f>
        <v>1</v>
      </c>
      <c r="AE122" s="36">
        <f>'Core Indicators'!HW122</f>
        <v>3</v>
      </c>
      <c r="AF122" s="36">
        <f>'Core Indicators'!IE122</f>
        <v>1</v>
      </c>
      <c r="AG122" s="36">
        <f>'Core Indicators'!IM122</f>
        <v>2</v>
      </c>
    </row>
    <row r="123" spans="1:33" ht="20.149999999999999" customHeight="1" x14ac:dyDescent="0.35">
      <c r="A123" s="202" t="str">
        <f>'Core Indicators'!A:A</f>
        <v>Drought in Senegal</v>
      </c>
      <c r="B123" s="202" t="str">
        <f>'Core Indicators'!B:B</f>
        <v>Drought</v>
      </c>
      <c r="C123" s="202" t="str">
        <f>'Core Indicators'!C123</f>
        <v>SEN002</v>
      </c>
      <c r="D123" s="202" t="str">
        <f>'Core Indicators'!D123</f>
        <v>Senegal</v>
      </c>
      <c r="E123" s="202" t="str">
        <f>'Core Indicators'!E123</f>
        <v>SEN</v>
      </c>
      <c r="F123" s="35">
        <f>'Core Indicators'!O123</f>
        <v>3632747</v>
      </c>
      <c r="G123" s="35">
        <f>'Core Indicators'!W123</f>
        <v>17739000</v>
      </c>
      <c r="H123" s="35">
        <f>'Core Indicators'!AE123</f>
        <v>3188000</v>
      </c>
      <c r="I123" s="35" t="str">
        <f>'Core Indicators'!AM123</f>
        <v>x</v>
      </c>
      <c r="J123" s="35">
        <f>'Core Indicators'!AU123</f>
        <v>0</v>
      </c>
      <c r="K123" s="35">
        <f>'Core Indicators'!BC123</f>
        <v>0</v>
      </c>
      <c r="L123" s="35">
        <f>'Core Indicators'!BK123</f>
        <v>0</v>
      </c>
      <c r="M123" s="35">
        <f>'Core Indicators'!BS123</f>
        <v>0</v>
      </c>
      <c r="N123" s="35">
        <f>'Core Indicators'!CA123</f>
        <v>0</v>
      </c>
      <c r="O123" s="35" t="e">
        <f>'Core Indicators'!CI123</f>
        <v>#N/A</v>
      </c>
      <c r="P123" s="35" t="str">
        <f>'Core Indicators'!CQ123</f>
        <v>x</v>
      </c>
      <c r="Q123" s="35">
        <f>'Core Indicators'!DG123</f>
        <v>14106000</v>
      </c>
      <c r="R123" s="35">
        <f>'Core Indicators'!DO123</f>
        <v>3084000</v>
      </c>
      <c r="S123" s="35">
        <f>'Core Indicators'!DW123</f>
        <v>548000</v>
      </c>
      <c r="T123" s="35">
        <f>'Core Indicators'!EE123</f>
        <v>1000</v>
      </c>
      <c r="U123" s="35">
        <f>'Core Indicators'!EM123</f>
        <v>0</v>
      </c>
      <c r="V123" s="35">
        <f>'Core Indicators'!FC123</f>
        <v>2</v>
      </c>
      <c r="W123" s="35">
        <f>'Core Indicators'!FK123</f>
        <v>0</v>
      </c>
      <c r="X123" s="35">
        <f>'Core Indicators'!FS123</f>
        <v>0</v>
      </c>
      <c r="Y123" s="35">
        <f>'Core Indicators'!GA123</f>
        <v>0</v>
      </c>
      <c r="Z123" s="35">
        <f>'Core Indicators'!GI123</f>
        <v>1</v>
      </c>
      <c r="AA123" s="35">
        <f>'Core Indicators'!GQ123</f>
        <v>0</v>
      </c>
      <c r="AB123" s="35">
        <f>'Core Indicators'!GY123</f>
        <v>0</v>
      </c>
      <c r="AC123" s="35">
        <f>'Core Indicators'!HG123</f>
        <v>0</v>
      </c>
      <c r="AD123" s="35">
        <f>'Core Indicators'!HO123</f>
        <v>0</v>
      </c>
      <c r="AE123" s="35">
        <f>'Core Indicators'!HW123</f>
        <v>0</v>
      </c>
      <c r="AF123" s="35">
        <f>'Core Indicators'!IE123</f>
        <v>1</v>
      </c>
      <c r="AG123" s="35">
        <f>'Core Indicators'!IM123</f>
        <v>0</v>
      </c>
    </row>
    <row r="124" spans="1:33" ht="20.149999999999999" customHeight="1" x14ac:dyDescent="0.35">
      <c r="A124" s="201" t="str">
        <f>'Core Indicators'!A:A</f>
        <v>Complex crisis in El Salvador</v>
      </c>
      <c r="B124" s="201" t="str">
        <f>'Core Indicators'!B:B</f>
        <v>Complex crisis</v>
      </c>
      <c r="C124" s="201" t="str">
        <f>'Core Indicators'!C124</f>
        <v>SLV001</v>
      </c>
      <c r="D124" s="201" t="str">
        <f>'Core Indicators'!D124</f>
        <v>El Salvador</v>
      </c>
      <c r="E124" s="201" t="str">
        <f>'Core Indicators'!E124</f>
        <v>SLV</v>
      </c>
      <c r="F124" s="36">
        <f>'Core Indicators'!O124</f>
        <v>20720</v>
      </c>
      <c r="G124" s="36">
        <f>'Core Indicators'!W124</f>
        <v>6700000</v>
      </c>
      <c r="H124" s="36">
        <f>'Core Indicators'!AE124</f>
        <v>3200000</v>
      </c>
      <c r="I124" s="36">
        <f>'Core Indicators'!AM124</f>
        <v>131000</v>
      </c>
      <c r="J124" s="36" t="str">
        <f>'Core Indicators'!AU124</f>
        <v>x</v>
      </c>
      <c r="K124" s="36">
        <f>'Core Indicators'!BC124</f>
        <v>1269</v>
      </c>
      <c r="L124" s="36">
        <f>'Core Indicators'!BK124</f>
        <v>378</v>
      </c>
      <c r="M124" s="36" t="str">
        <f>'Core Indicators'!BS124</f>
        <v>x</v>
      </c>
      <c r="N124" s="36" t="str">
        <f>'Core Indicators'!CA124</f>
        <v>x</v>
      </c>
      <c r="O124" s="36" t="e">
        <f>'Core Indicators'!CI124</f>
        <v>#N/A</v>
      </c>
      <c r="P124" s="36">
        <f>'Core Indicators'!CQ124</f>
        <v>977450</v>
      </c>
      <c r="Q124" s="36">
        <f>'Core Indicators'!DG124</f>
        <v>3500000</v>
      </c>
      <c r="R124" s="36">
        <f>'Core Indicators'!DO124</f>
        <v>1500000</v>
      </c>
      <c r="S124" s="36">
        <f>'Core Indicators'!DW124</f>
        <v>1700000</v>
      </c>
      <c r="T124" s="36">
        <f>'Core Indicators'!EE124</f>
        <v>0</v>
      </c>
      <c r="U124" s="36">
        <f>'Core Indicators'!EM124</f>
        <v>0</v>
      </c>
      <c r="V124" s="36">
        <f>'Core Indicators'!FC124</f>
        <v>3</v>
      </c>
      <c r="W124" s="36" t="str">
        <f>'Core Indicators'!FK124</f>
        <v>x</v>
      </c>
      <c r="X124" s="36" t="str">
        <f>'Core Indicators'!FS124</f>
        <v>x</v>
      </c>
      <c r="Y124" s="36">
        <f>'Core Indicators'!GA124</f>
        <v>0</v>
      </c>
      <c r="Z124" s="36">
        <f>'Core Indicators'!GI124</f>
        <v>2</v>
      </c>
      <c r="AA124" s="36">
        <f>'Core Indicators'!GQ124</f>
        <v>0</v>
      </c>
      <c r="AB124" s="36">
        <f>'Core Indicators'!GY124</f>
        <v>0</v>
      </c>
      <c r="AC124" s="36">
        <f>'Core Indicators'!HG124</f>
        <v>2</v>
      </c>
      <c r="AD124" s="36">
        <f>'Core Indicators'!HO124</f>
        <v>2</v>
      </c>
      <c r="AE124" s="36">
        <f>'Core Indicators'!HW124</f>
        <v>1</v>
      </c>
      <c r="AF124" s="36">
        <f>'Core Indicators'!IE124</f>
        <v>0</v>
      </c>
      <c r="AG124" s="36">
        <f>'Core Indicators'!IM124</f>
        <v>2</v>
      </c>
    </row>
    <row r="125" spans="1:33" ht="20.149999999999999" customHeight="1" x14ac:dyDescent="0.35">
      <c r="A125" s="202" t="str">
        <f>'Core Indicators'!A:A</f>
        <v>Complex crisis in Somalia</v>
      </c>
      <c r="B125" s="202" t="str">
        <f>'Core Indicators'!B:B</f>
        <v>Complex crisis</v>
      </c>
      <c r="C125" s="202" t="str">
        <f>'Core Indicators'!C125</f>
        <v>SOM001</v>
      </c>
      <c r="D125" s="202" t="str">
        <f>'Core Indicators'!D125</f>
        <v>Somalia</v>
      </c>
      <c r="E125" s="202" t="str">
        <f>'Core Indicators'!E125</f>
        <v>SOM</v>
      </c>
      <c r="F125" s="35">
        <f>'Core Indicators'!O125</f>
        <v>627340</v>
      </c>
      <c r="G125" s="35">
        <f>'Core Indicators'!W125</f>
        <v>15755000</v>
      </c>
      <c r="H125" s="35">
        <f>'Core Indicators'!AE125</f>
        <v>15736000</v>
      </c>
      <c r="I125" s="35">
        <f>'Core Indicators'!AM125</f>
        <v>3785000</v>
      </c>
      <c r="J125" s="35" t="str">
        <f>'Core Indicators'!AU125</f>
        <v>x</v>
      </c>
      <c r="K125" s="35">
        <f>'Core Indicators'!BC125</f>
        <v>1400000</v>
      </c>
      <c r="L125" s="35">
        <f>'Core Indicators'!BK125</f>
        <v>1799</v>
      </c>
      <c r="M125" s="35" t="str">
        <f>'Core Indicators'!BS125</f>
        <v>x</v>
      </c>
      <c r="N125" s="35" t="str">
        <f>'Core Indicators'!CA125</f>
        <v>x</v>
      </c>
      <c r="O125" s="35" t="e">
        <f>'Core Indicators'!CI125</f>
        <v>#N/A</v>
      </c>
      <c r="P125" s="35" t="str">
        <f>'Core Indicators'!CQ125</f>
        <v>x</v>
      </c>
      <c r="Q125" s="35">
        <f>'Core Indicators'!DG125</f>
        <v>19000</v>
      </c>
      <c r="R125" s="35">
        <f>'Core Indicators'!DO125</f>
        <v>8000000</v>
      </c>
      <c r="S125" s="35">
        <f>'Core Indicators'!DW125</f>
        <v>5915000</v>
      </c>
      <c r="T125" s="35">
        <f>'Core Indicators'!EE125</f>
        <v>1740000</v>
      </c>
      <c r="U125" s="35">
        <f>'Core Indicators'!EM125</f>
        <v>81000</v>
      </c>
      <c r="V125" s="35">
        <f>'Core Indicators'!FC125</f>
        <v>5</v>
      </c>
      <c r="W125" s="35" t="str">
        <f>'Core Indicators'!FK125</f>
        <v>x</v>
      </c>
      <c r="X125" s="35" t="str">
        <f>'Core Indicators'!FS125</f>
        <v>x</v>
      </c>
      <c r="Y125" s="35">
        <f>'Core Indicators'!GA125</f>
        <v>1</v>
      </c>
      <c r="Z125" s="35">
        <f>'Core Indicators'!GI125</f>
        <v>3</v>
      </c>
      <c r="AA125" s="35">
        <f>'Core Indicators'!GQ125</f>
        <v>3</v>
      </c>
      <c r="AB125" s="35">
        <f>'Core Indicators'!GY125</f>
        <v>1</v>
      </c>
      <c r="AC125" s="35">
        <f>'Core Indicators'!HG125</f>
        <v>2</v>
      </c>
      <c r="AD125" s="35">
        <f>'Core Indicators'!HO125</f>
        <v>2</v>
      </c>
      <c r="AE125" s="35">
        <f>'Core Indicators'!HW125</f>
        <v>3</v>
      </c>
      <c r="AF125" s="35">
        <f>'Core Indicators'!IE125</f>
        <v>1</v>
      </c>
      <c r="AG125" s="35">
        <f>'Core Indicators'!IM125</f>
        <v>3</v>
      </c>
    </row>
    <row r="126" spans="1:33" ht="20.149999999999999" customHeight="1" x14ac:dyDescent="0.35">
      <c r="A126" s="201" t="str">
        <f>'Core Indicators'!A:A</f>
        <v>Mixed Migration Flows in Somalia</v>
      </c>
      <c r="B126" s="201" t="str">
        <f>'Core Indicators'!B:B</f>
        <v>International displacement</v>
      </c>
      <c r="C126" s="201" t="str">
        <f>'Core Indicators'!C126</f>
        <v>SOM002</v>
      </c>
      <c r="D126" s="201" t="str">
        <f>'Core Indicators'!D126</f>
        <v>Somalia</v>
      </c>
      <c r="E126" s="201" t="str">
        <f>'Core Indicators'!E126</f>
        <v>SOM</v>
      </c>
      <c r="F126" s="36">
        <f>'Core Indicators'!O126</f>
        <v>28836</v>
      </c>
      <c r="G126" s="36">
        <f>'Core Indicators'!W126</f>
        <v>1322000</v>
      </c>
      <c r="H126" s="36">
        <f>'Core Indicators'!AE126</f>
        <v>25000</v>
      </c>
      <c r="I126" s="36">
        <f>'Core Indicators'!AM126</f>
        <v>25000</v>
      </c>
      <c r="J126" s="36" t="str">
        <f>'Core Indicators'!AU126</f>
        <v>x</v>
      </c>
      <c r="K126" s="36" t="str">
        <f>'Core Indicators'!BC126</f>
        <v>x</v>
      </c>
      <c r="L126" s="36">
        <f>'Core Indicators'!BK126</f>
        <v>2</v>
      </c>
      <c r="M126" s="36">
        <f>'Core Indicators'!BS126</f>
        <v>0</v>
      </c>
      <c r="N126" s="36">
        <f>'Core Indicators'!CA126</f>
        <v>0</v>
      </c>
      <c r="O126" s="36" t="e">
        <f>'Core Indicators'!CI126</f>
        <v>#N/A</v>
      </c>
      <c r="P126" s="36">
        <f>'Core Indicators'!CQ126</f>
        <v>0</v>
      </c>
      <c r="Q126" s="36">
        <f>'Core Indicators'!DG126</f>
        <v>1296000</v>
      </c>
      <c r="R126" s="36">
        <f>'Core Indicators'!DO126</f>
        <v>0</v>
      </c>
      <c r="S126" s="36">
        <f>'Core Indicators'!DW126</f>
        <v>0</v>
      </c>
      <c r="T126" s="36">
        <f>'Core Indicators'!EE126</f>
        <v>25000</v>
      </c>
      <c r="U126" s="36">
        <f>'Core Indicators'!EM126</f>
        <v>0</v>
      </c>
      <c r="V126" s="36">
        <f>'Core Indicators'!FC126</f>
        <v>1</v>
      </c>
      <c r="W126" s="36" t="str">
        <f>'Core Indicators'!FK126</f>
        <v>x</v>
      </c>
      <c r="X126" s="36" t="str">
        <f>'Core Indicators'!FS126</f>
        <v>x</v>
      </c>
      <c r="Y126" s="36">
        <f>'Core Indicators'!GA126</f>
        <v>1</v>
      </c>
      <c r="Z126" s="36">
        <f>'Core Indicators'!GI126</f>
        <v>3</v>
      </c>
      <c r="AA126" s="36">
        <f>'Core Indicators'!GQ126</f>
        <v>3</v>
      </c>
      <c r="AB126" s="36">
        <f>'Core Indicators'!GY126</f>
        <v>1</v>
      </c>
      <c r="AC126" s="36">
        <f>'Core Indicators'!HG126</f>
        <v>0</v>
      </c>
      <c r="AD126" s="36">
        <f>'Core Indicators'!HO126</f>
        <v>2</v>
      </c>
      <c r="AE126" s="36">
        <f>'Core Indicators'!HW126</f>
        <v>3</v>
      </c>
      <c r="AF126" s="36">
        <f>'Core Indicators'!IE126</f>
        <v>1</v>
      </c>
      <c r="AG126" s="36">
        <f>'Core Indicators'!IM126</f>
        <v>3</v>
      </c>
    </row>
    <row r="127" spans="1:33" ht="20.149999999999999" customHeight="1" x14ac:dyDescent="0.35">
      <c r="A127" s="202" t="str">
        <f>'Core Indicators'!A:A</f>
        <v>Complex crisis in South Sudan</v>
      </c>
      <c r="B127" s="202" t="str">
        <f>'Core Indicators'!B:B</f>
        <v>Complex crisis</v>
      </c>
      <c r="C127" s="202" t="str">
        <f>'Core Indicators'!C127</f>
        <v>SSD001</v>
      </c>
      <c r="D127" s="202" t="str">
        <f>'Core Indicators'!D127</f>
        <v>South Sudan</v>
      </c>
      <c r="E127" s="202" t="str">
        <f>'Core Indicators'!E127</f>
        <v>SSD</v>
      </c>
      <c r="F127" s="35">
        <f>'Core Indicators'!O127</f>
        <v>644000</v>
      </c>
      <c r="G127" s="35">
        <f>'Core Indicators'!W127</f>
        <v>12400000</v>
      </c>
      <c r="H127" s="35">
        <f>'Core Indicators'!AE127</f>
        <v>12400000</v>
      </c>
      <c r="I127" s="35">
        <f>'Core Indicators'!AM127</f>
        <v>4367000</v>
      </c>
      <c r="J127" s="35" t="str">
        <f>'Core Indicators'!AU127</f>
        <v>x</v>
      </c>
      <c r="K127" s="35">
        <f>'Core Indicators'!BC127</f>
        <v>600000</v>
      </c>
      <c r="L127" s="35">
        <f>'Core Indicators'!BK127</f>
        <v>849</v>
      </c>
      <c r="M127" s="35" t="str">
        <f>'Core Indicators'!BS127</f>
        <v>x</v>
      </c>
      <c r="N127" s="35" t="str">
        <f>'Core Indicators'!CA127</f>
        <v>x</v>
      </c>
      <c r="O127" s="35" t="e">
        <f>'Core Indicators'!CI127</f>
        <v>#N/A</v>
      </c>
      <c r="P127" s="35">
        <f>'Core Indicators'!CQ127</f>
        <v>14369</v>
      </c>
      <c r="Q127" s="35">
        <f>'Core Indicators'!DG127</f>
        <v>0</v>
      </c>
      <c r="R127" s="35">
        <f>'Core Indicators'!DO127</f>
        <v>3500000</v>
      </c>
      <c r="S127" s="35">
        <f>'Core Indicators'!DW127</f>
        <v>6497000</v>
      </c>
      <c r="T127" s="35">
        <f>'Core Indicators'!EE127</f>
        <v>1424000</v>
      </c>
      <c r="U127" s="35">
        <f>'Core Indicators'!EM127</f>
        <v>979000</v>
      </c>
      <c r="V127" s="35">
        <f>'Core Indicators'!FC127</f>
        <v>5</v>
      </c>
      <c r="W127" s="35" t="str">
        <f>'Core Indicators'!FK127</f>
        <v>x</v>
      </c>
      <c r="X127" s="35">
        <f>'Core Indicators'!FS127</f>
        <v>1500000</v>
      </c>
      <c r="Y127" s="35">
        <f>'Core Indicators'!GA127</f>
        <v>2</v>
      </c>
      <c r="Z127" s="35">
        <f>'Core Indicators'!GI127</f>
        <v>2</v>
      </c>
      <c r="AA127" s="35">
        <f>'Core Indicators'!GQ127</f>
        <v>3</v>
      </c>
      <c r="AB127" s="35">
        <f>'Core Indicators'!GY127</f>
        <v>3</v>
      </c>
      <c r="AC127" s="35">
        <f>'Core Indicators'!HG127</f>
        <v>2</v>
      </c>
      <c r="AD127" s="35">
        <f>'Core Indicators'!HO127</f>
        <v>1</v>
      </c>
      <c r="AE127" s="35">
        <f>'Core Indicators'!HW127</f>
        <v>3</v>
      </c>
      <c r="AF127" s="35">
        <f>'Core Indicators'!IE127</f>
        <v>3</v>
      </c>
      <c r="AG127" s="35">
        <f>'Core Indicators'!IM127</f>
        <v>3</v>
      </c>
    </row>
    <row r="128" spans="1:33" ht="20.149999999999999" customHeight="1" x14ac:dyDescent="0.35">
      <c r="A128" s="201" t="str">
        <f>'Core Indicators'!A:A</f>
        <v>Displacement from Ukraine conflict in Slovakia</v>
      </c>
      <c r="B128" s="201" t="str">
        <f>'Core Indicators'!B:B</f>
        <v>International displacement</v>
      </c>
      <c r="C128" s="201" t="str">
        <f>'Core Indicators'!C128</f>
        <v>SVK002</v>
      </c>
      <c r="D128" s="201" t="str">
        <f>'Core Indicators'!D128</f>
        <v>Slovakia</v>
      </c>
      <c r="E128" s="201" t="str">
        <f>'Core Indicators'!E128</f>
        <v>SVK</v>
      </c>
      <c r="F128" s="36">
        <f>'Core Indicators'!O128</f>
        <v>15700</v>
      </c>
      <c r="G128" s="36">
        <f>'Core Indicators'!W128</f>
        <v>1836000</v>
      </c>
      <c r="H128" s="36">
        <f>'Core Indicators'!AE128</f>
        <v>265000</v>
      </c>
      <c r="I128" s="36">
        <f>'Core Indicators'!AM128</f>
        <v>265000</v>
      </c>
      <c r="J128" s="36" t="e">
        <f>'Core Indicators'!AU128</f>
        <v>#N/A</v>
      </c>
      <c r="K128" s="36" t="e">
        <f>'Core Indicators'!BC128</f>
        <v>#N/A</v>
      </c>
      <c r="L128" s="36">
        <f>'Core Indicators'!BK128</f>
        <v>0</v>
      </c>
      <c r="M128" s="36" t="e">
        <f>'Core Indicators'!BS128</f>
        <v>#N/A</v>
      </c>
      <c r="N128" s="36" t="e">
        <f>'Core Indicators'!CA128</f>
        <v>#N/A</v>
      </c>
      <c r="O128" s="36" t="e">
        <f>'Core Indicators'!CI128</f>
        <v>#N/A</v>
      </c>
      <c r="P128" s="36" t="e">
        <f>'Core Indicators'!CQ128</f>
        <v>#N/A</v>
      </c>
      <c r="Q128" s="36">
        <f>'Core Indicators'!DG128</f>
        <v>1544000</v>
      </c>
      <c r="R128" s="36">
        <f>'Core Indicators'!DO128</f>
        <v>265000</v>
      </c>
      <c r="S128" s="36">
        <f>'Core Indicators'!DW128</f>
        <v>0</v>
      </c>
      <c r="T128" s="36">
        <f>'Core Indicators'!EE128</f>
        <v>0</v>
      </c>
      <c r="U128" s="36">
        <f>'Core Indicators'!EM128</f>
        <v>0</v>
      </c>
      <c r="V128" s="36">
        <f>'Core Indicators'!FC128</f>
        <v>2</v>
      </c>
      <c r="W128" s="36" t="e">
        <f>'Core Indicators'!FK128</f>
        <v>#N/A</v>
      </c>
      <c r="X128" s="36" t="e">
        <f>'Core Indicators'!FS128</f>
        <v>#N/A</v>
      </c>
      <c r="Y128" s="36">
        <f>'Core Indicators'!GA128</f>
        <v>0</v>
      </c>
      <c r="Z128" s="36">
        <f>'Core Indicators'!GI128</f>
        <v>0</v>
      </c>
      <c r="AA128" s="36">
        <f>'Core Indicators'!GQ128</f>
        <v>0</v>
      </c>
      <c r="AB128" s="36">
        <f>'Core Indicators'!GY128</f>
        <v>0</v>
      </c>
      <c r="AC128" s="36">
        <f>'Core Indicators'!HG128</f>
        <v>0</v>
      </c>
      <c r="AD128" s="36">
        <f>'Core Indicators'!HO128</f>
        <v>0</v>
      </c>
      <c r="AE128" s="36">
        <f>'Core Indicators'!HW128</f>
        <v>0</v>
      </c>
      <c r="AF128" s="36">
        <f>'Core Indicators'!IE128</f>
        <v>0</v>
      </c>
      <c r="AG128" s="36">
        <f>'Core Indicators'!IM128</f>
        <v>0</v>
      </c>
    </row>
    <row r="129" spans="1:33" ht="20.149999999999999" customHeight="1" x14ac:dyDescent="0.35">
      <c r="A129" s="202" t="str">
        <f>'Core Indicators'!A:A</f>
        <v>Food Security Crisis in Eswatini</v>
      </c>
      <c r="B129" s="202" t="str">
        <f>'Core Indicators'!B:B</f>
        <v>Food Security</v>
      </c>
      <c r="C129" s="202" t="str">
        <f>'Core Indicators'!C129</f>
        <v>SWZ001</v>
      </c>
      <c r="D129" s="202" t="str">
        <f>'Core Indicators'!D129</f>
        <v>Eswatini</v>
      </c>
      <c r="E129" s="202" t="str">
        <f>'Core Indicators'!E129</f>
        <v>SWZ</v>
      </c>
      <c r="F129" s="35">
        <f>'Core Indicators'!O129</f>
        <v>17364</v>
      </c>
      <c r="G129" s="35">
        <f>'Core Indicators'!W129</f>
        <v>1172000</v>
      </c>
      <c r="H129" s="35">
        <f>'Core Indicators'!AE129</f>
        <v>712000</v>
      </c>
      <c r="I129" s="35">
        <f>'Core Indicators'!AM129</f>
        <v>0</v>
      </c>
      <c r="J129" s="35">
        <f>'Core Indicators'!AU129</f>
        <v>0</v>
      </c>
      <c r="K129" s="35">
        <f>'Core Indicators'!BC129</f>
        <v>0</v>
      </c>
      <c r="L129" s="35">
        <f>'Core Indicators'!BK129</f>
        <v>0</v>
      </c>
      <c r="M129" s="35" t="e">
        <f>'Core Indicators'!BS129</f>
        <v>#N/A</v>
      </c>
      <c r="N129" s="35" t="e">
        <f>'Core Indicators'!CA129</f>
        <v>#N/A</v>
      </c>
      <c r="O129" s="35" t="e">
        <f>'Core Indicators'!CI129</f>
        <v>#N/A</v>
      </c>
      <c r="P129" s="35" t="e">
        <f>'Core Indicators'!CQ129</f>
        <v>#N/A</v>
      </c>
      <c r="Q129" s="35">
        <f>'Core Indicators'!DG129</f>
        <v>460000</v>
      </c>
      <c r="R129" s="35">
        <f>'Core Indicators'!DO129</f>
        <v>376000</v>
      </c>
      <c r="S129" s="35">
        <f>'Core Indicators'!DW129</f>
        <v>286000</v>
      </c>
      <c r="T129" s="35">
        <f>'Core Indicators'!EE129</f>
        <v>50000</v>
      </c>
      <c r="U129" s="35">
        <f>'Core Indicators'!EM129</f>
        <v>0</v>
      </c>
      <c r="V129" s="35">
        <f>'Core Indicators'!FC129</f>
        <v>1</v>
      </c>
      <c r="W129" s="35" t="e">
        <f>'Core Indicators'!FK129</f>
        <v>#N/A</v>
      </c>
      <c r="X129" s="35" t="e">
        <f>'Core Indicators'!FS129</f>
        <v>#N/A</v>
      </c>
      <c r="Y129" s="35">
        <f>'Core Indicators'!GA129</f>
        <v>0</v>
      </c>
      <c r="Z129" s="35">
        <f>'Core Indicators'!GI129</f>
        <v>0</v>
      </c>
      <c r="AA129" s="35">
        <f>'Core Indicators'!GQ129</f>
        <v>0</v>
      </c>
      <c r="AB129" s="35">
        <f>'Core Indicators'!GY129</f>
        <v>0</v>
      </c>
      <c r="AC129" s="35">
        <f>'Core Indicators'!HG129</f>
        <v>0</v>
      </c>
      <c r="AD129" s="35">
        <f>'Core Indicators'!HO129</f>
        <v>0</v>
      </c>
      <c r="AE129" s="35">
        <f>'Core Indicators'!HW129</f>
        <v>0</v>
      </c>
      <c r="AF129" s="35">
        <f>'Core Indicators'!IE129</f>
        <v>0</v>
      </c>
      <c r="AG129" s="35">
        <f>'Core Indicators'!IM129</f>
        <v>0</v>
      </c>
    </row>
    <row r="130" spans="1:33" ht="20.149999999999999" customHeight="1" x14ac:dyDescent="0.35">
      <c r="A130" s="201" t="str">
        <f>'Core Indicators'!A:A</f>
        <v>Syrian conflict</v>
      </c>
      <c r="B130" s="201" t="str">
        <f>'Core Indicators'!B:B</f>
        <v>Complex crisis</v>
      </c>
      <c r="C130" s="201" t="str">
        <f>'Core Indicators'!C130</f>
        <v>SYR001</v>
      </c>
      <c r="D130" s="201" t="str">
        <f>'Core Indicators'!D130</f>
        <v>Syria</v>
      </c>
      <c r="E130" s="201" t="str">
        <f>'Core Indicators'!E130</f>
        <v>SYR</v>
      </c>
      <c r="F130" s="36">
        <f>'Core Indicators'!O130</f>
        <v>185180</v>
      </c>
      <c r="G130" s="36">
        <f>'Core Indicators'!W130</f>
        <v>21700000</v>
      </c>
      <c r="H130" s="36">
        <f>'Core Indicators'!AE130</f>
        <v>21700000</v>
      </c>
      <c r="I130" s="36">
        <f>'Core Indicators'!AM130</f>
        <v>22974000</v>
      </c>
      <c r="J130" s="36" t="str">
        <f>'Core Indicators'!AU130</f>
        <v>x</v>
      </c>
      <c r="K130" s="36" t="str">
        <f>'Core Indicators'!BC130</f>
        <v>x</v>
      </c>
      <c r="L130" s="36">
        <f>'Core Indicators'!BK130</f>
        <v>2446</v>
      </c>
      <c r="M130" s="36" t="str">
        <f>'Core Indicators'!BS130</f>
        <v>x</v>
      </c>
      <c r="N130" s="36" t="str">
        <f>'Core Indicators'!CA130</f>
        <v>x</v>
      </c>
      <c r="O130" s="36" t="e">
        <f>'Core Indicators'!CI130</f>
        <v>#N/A</v>
      </c>
      <c r="P130" s="36" t="str">
        <f>'Core Indicators'!CQ130</f>
        <v>x</v>
      </c>
      <c r="Q130" s="36">
        <f>'Core Indicators'!DG130</f>
        <v>0</v>
      </c>
      <c r="R130" s="36">
        <f>'Core Indicators'!DO130</f>
        <v>7140000</v>
      </c>
      <c r="S130" s="36">
        <f>'Core Indicators'!DW130</f>
        <v>9600000</v>
      </c>
      <c r="T130" s="36">
        <f>'Core Indicators'!EE130</f>
        <v>4900000</v>
      </c>
      <c r="U130" s="36">
        <f>'Core Indicators'!EM130</f>
        <v>60000</v>
      </c>
      <c r="V130" s="36">
        <f>'Core Indicators'!FC130</f>
        <v>5</v>
      </c>
      <c r="W130" s="36" t="str">
        <f>'Core Indicators'!FK130</f>
        <v>x</v>
      </c>
      <c r="X130" s="36">
        <f>'Core Indicators'!FS130</f>
        <v>1160000</v>
      </c>
      <c r="Y130" s="36">
        <f>'Core Indicators'!GA130</f>
        <v>1</v>
      </c>
      <c r="Z130" s="36">
        <f>'Core Indicators'!GI130</f>
        <v>3</v>
      </c>
      <c r="AA130" s="36">
        <f>'Core Indicators'!GQ130</f>
        <v>2</v>
      </c>
      <c r="AB130" s="36">
        <f>'Core Indicators'!GY130</f>
        <v>1</v>
      </c>
      <c r="AC130" s="36">
        <f>'Core Indicators'!HG130</f>
        <v>3</v>
      </c>
      <c r="AD130" s="36">
        <f>'Core Indicators'!HO130</f>
        <v>2</v>
      </c>
      <c r="AE130" s="36">
        <f>'Core Indicators'!HW130</f>
        <v>3</v>
      </c>
      <c r="AF130" s="36">
        <f>'Core Indicators'!IE130</f>
        <v>2</v>
      </c>
      <c r="AG130" s="36">
        <f>'Core Indicators'!IM130</f>
        <v>3</v>
      </c>
    </row>
    <row r="131" spans="1:33" ht="20.149999999999999" customHeight="1" x14ac:dyDescent="0.35">
      <c r="A131" s="202" t="str">
        <f>'Core Indicators'!A:A</f>
        <v>Complex crisis in Chad</v>
      </c>
      <c r="B131" s="202" t="str">
        <f>'Core Indicators'!B:B</f>
        <v>Multiple crises country</v>
      </c>
      <c r="C131" s="202" t="str">
        <f>'Core Indicators'!C131</f>
        <v>TCD001</v>
      </c>
      <c r="D131" s="202" t="str">
        <f>'Core Indicators'!D131</f>
        <v>Chad</v>
      </c>
      <c r="E131" s="202" t="str">
        <f>'Core Indicators'!E131</f>
        <v>TCD</v>
      </c>
      <c r="F131" s="35">
        <f>'Core Indicators'!O131</f>
        <v>1259200</v>
      </c>
      <c r="G131" s="35">
        <f>'Core Indicators'!W131</f>
        <v>16797000</v>
      </c>
      <c r="H131" s="35">
        <f>'Core Indicators'!AE131</f>
        <v>7607000</v>
      </c>
      <c r="I131" s="35">
        <f>'Core Indicators'!AM131</f>
        <v>1043000</v>
      </c>
      <c r="J131" s="35" t="str">
        <f>'Core Indicators'!AU131</f>
        <v>x</v>
      </c>
      <c r="K131" s="35" t="str">
        <f>'Core Indicators'!BC131</f>
        <v>x</v>
      </c>
      <c r="L131" s="35">
        <f>'Core Indicators'!BK131</f>
        <v>145</v>
      </c>
      <c r="M131" s="35" t="str">
        <f>'Core Indicators'!BS131</f>
        <v>x</v>
      </c>
      <c r="N131" s="35" t="str">
        <f>'Core Indicators'!CA131</f>
        <v>x</v>
      </c>
      <c r="O131" s="35" t="e">
        <f>'Core Indicators'!CI131</f>
        <v>#N/A</v>
      </c>
      <c r="P131" s="35" t="str">
        <f>'Core Indicators'!CQ131</f>
        <v>x</v>
      </c>
      <c r="Q131" s="35">
        <f>'Core Indicators'!DG131</f>
        <v>9175000</v>
      </c>
      <c r="R131" s="35">
        <f>'Core Indicators'!DO131</f>
        <v>1207000</v>
      </c>
      <c r="S131" s="35">
        <f>'Core Indicators'!DW131</f>
        <v>4736000</v>
      </c>
      <c r="T131" s="35">
        <f>'Core Indicators'!EE131</f>
        <v>1472000</v>
      </c>
      <c r="U131" s="35">
        <f>'Core Indicators'!EM131</f>
        <v>192000</v>
      </c>
      <c r="V131" s="35">
        <f>'Core Indicators'!FC131</f>
        <v>5</v>
      </c>
      <c r="W131" s="35" t="str">
        <f>'Core Indicators'!FK131</f>
        <v>x</v>
      </c>
      <c r="X131" s="35" t="str">
        <f>'Core Indicators'!FS131</f>
        <v>x</v>
      </c>
      <c r="Y131" s="35">
        <f>'Core Indicators'!GA131</f>
        <v>1</v>
      </c>
      <c r="Z131" s="35">
        <f>'Core Indicators'!GI131</f>
        <v>3</v>
      </c>
      <c r="AA131" s="35">
        <f>'Core Indicators'!GQ131</f>
        <v>2</v>
      </c>
      <c r="AB131" s="35">
        <f>'Core Indicators'!GY131</f>
        <v>0</v>
      </c>
      <c r="AC131" s="35">
        <f>'Core Indicators'!HG131</f>
        <v>0</v>
      </c>
      <c r="AD131" s="35">
        <f>'Core Indicators'!HO131</f>
        <v>3</v>
      </c>
      <c r="AE131" s="35">
        <f>'Core Indicators'!HW131</f>
        <v>3</v>
      </c>
      <c r="AF131" s="35">
        <f>'Core Indicators'!IE131</f>
        <v>2</v>
      </c>
      <c r="AG131" s="35">
        <f>'Core Indicators'!IM131</f>
        <v>2</v>
      </c>
    </row>
    <row r="132" spans="1:33" ht="20.149999999999999" customHeight="1" x14ac:dyDescent="0.35">
      <c r="A132" s="201" t="str">
        <f>'Core Indicators'!A:A</f>
        <v>Boko Haram in Chad</v>
      </c>
      <c r="B132" s="201" t="str">
        <f>'Core Indicators'!B:B</f>
        <v>Conflict</v>
      </c>
      <c r="C132" s="201" t="str">
        <f>'Core Indicators'!C132</f>
        <v>TCD003</v>
      </c>
      <c r="D132" s="201" t="str">
        <f>'Core Indicators'!D132</f>
        <v>Chad</v>
      </c>
      <c r="E132" s="201" t="str">
        <f>'Core Indicators'!E132</f>
        <v>TCD</v>
      </c>
      <c r="F132" s="36">
        <f>'Core Indicators'!O132</f>
        <v>19915</v>
      </c>
      <c r="G132" s="36">
        <f>'Core Indicators'!W132</f>
        <v>686000</v>
      </c>
      <c r="H132" s="36">
        <f>'Core Indicators'!AE132</f>
        <v>686000</v>
      </c>
      <c r="I132" s="36">
        <f>'Core Indicators'!AM132</f>
        <v>413000</v>
      </c>
      <c r="J132" s="36" t="str">
        <f>'Core Indicators'!AU132</f>
        <v>x</v>
      </c>
      <c r="K132" s="36" t="str">
        <f>'Core Indicators'!BC132</f>
        <v>x</v>
      </c>
      <c r="L132" s="36">
        <f>'Core Indicators'!BK132</f>
        <v>71</v>
      </c>
      <c r="M132" s="36" t="str">
        <f>'Core Indicators'!BS132</f>
        <v>x</v>
      </c>
      <c r="N132" s="36" t="str">
        <f>'Core Indicators'!CA132</f>
        <v>x</v>
      </c>
      <c r="O132" s="36" t="e">
        <f>'Core Indicators'!CI132</f>
        <v>#N/A</v>
      </c>
      <c r="P132" s="36" t="str">
        <f>'Core Indicators'!CQ132</f>
        <v>x</v>
      </c>
      <c r="Q132" s="36">
        <f>'Core Indicators'!DG132</f>
        <v>0</v>
      </c>
      <c r="R132" s="36">
        <f>'Core Indicators'!DO132</f>
        <v>318000</v>
      </c>
      <c r="S132" s="36">
        <f>'Core Indicators'!DW132</f>
        <v>98000</v>
      </c>
      <c r="T132" s="36">
        <f>'Core Indicators'!EE132</f>
        <v>147000</v>
      </c>
      <c r="U132" s="36">
        <f>'Core Indicators'!EM132</f>
        <v>122000</v>
      </c>
      <c r="V132" s="36">
        <f>'Core Indicators'!FC132</f>
        <v>5</v>
      </c>
      <c r="W132" s="36" t="str">
        <f>'Core Indicators'!FK132</f>
        <v>x</v>
      </c>
      <c r="X132" s="36" t="str">
        <f>'Core Indicators'!FS132</f>
        <v>x</v>
      </c>
      <c r="Y132" s="36">
        <f>'Core Indicators'!GA132</f>
        <v>1</v>
      </c>
      <c r="Z132" s="36">
        <f>'Core Indicators'!GI132</f>
        <v>2</v>
      </c>
      <c r="AA132" s="36">
        <f>'Core Indicators'!GQ132</f>
        <v>2</v>
      </c>
      <c r="AB132" s="36">
        <f>'Core Indicators'!GY132</f>
        <v>0</v>
      </c>
      <c r="AC132" s="36">
        <f>'Core Indicators'!HG132</f>
        <v>0</v>
      </c>
      <c r="AD132" s="36">
        <f>'Core Indicators'!HO132</f>
        <v>3</v>
      </c>
      <c r="AE132" s="36">
        <f>'Core Indicators'!HW132</f>
        <v>3</v>
      </c>
      <c r="AF132" s="36">
        <f>'Core Indicators'!IE132</f>
        <v>2</v>
      </c>
      <c r="AG132" s="36">
        <f>'Core Indicators'!IM132</f>
        <v>2</v>
      </c>
    </row>
    <row r="133" spans="1:33" ht="20.149999999999999" customHeight="1" x14ac:dyDescent="0.35">
      <c r="A133" s="202" t="str">
        <f>'Core Indicators'!A:A</f>
        <v>CAR refugees in Chad</v>
      </c>
      <c r="B133" s="202" t="str">
        <f>'Core Indicators'!B:B</f>
        <v>International displacement</v>
      </c>
      <c r="C133" s="202" t="str">
        <f>'Core Indicators'!C133</f>
        <v>TCD004</v>
      </c>
      <c r="D133" s="202" t="str">
        <f>'Core Indicators'!D133</f>
        <v>Chad</v>
      </c>
      <c r="E133" s="202" t="str">
        <f>'Core Indicators'!E133</f>
        <v>TCD</v>
      </c>
      <c r="F133" s="35">
        <f>'Core Indicators'!O133</f>
        <v>154623</v>
      </c>
      <c r="G133" s="35">
        <f>'Core Indicators'!W133</f>
        <v>4456000</v>
      </c>
      <c r="H133" s="35">
        <f>'Core Indicators'!AE133</f>
        <v>1004000</v>
      </c>
      <c r="I133" s="35">
        <f>'Core Indicators'!AM133</f>
        <v>173000</v>
      </c>
      <c r="J133" s="35" t="str">
        <f>'Core Indicators'!AU133</f>
        <v>x</v>
      </c>
      <c r="K133" s="35" t="str">
        <f>'Core Indicators'!BC133</f>
        <v>x</v>
      </c>
      <c r="L133" s="35" t="str">
        <f>'Core Indicators'!BK133</f>
        <v>x</v>
      </c>
      <c r="M133" s="35" t="str">
        <f>'Core Indicators'!BS133</f>
        <v>x</v>
      </c>
      <c r="N133" s="35">
        <f>'Core Indicators'!CA133</f>
        <v>0</v>
      </c>
      <c r="O133" s="35" t="e">
        <f>'Core Indicators'!CI133</f>
        <v>#N/A</v>
      </c>
      <c r="P133" s="35" t="str">
        <f>'Core Indicators'!CQ133</f>
        <v>x</v>
      </c>
      <c r="Q133" s="35">
        <f>'Core Indicators'!DG133</f>
        <v>3452000</v>
      </c>
      <c r="R133" s="35">
        <f>'Core Indicators'!DO133</f>
        <v>0</v>
      </c>
      <c r="S133" s="35">
        <f>'Core Indicators'!DW133</f>
        <v>743000</v>
      </c>
      <c r="T133" s="35">
        <f>'Core Indicators'!EE133</f>
        <v>261000</v>
      </c>
      <c r="U133" s="35">
        <f>'Core Indicators'!EM133</f>
        <v>0</v>
      </c>
      <c r="V133" s="35">
        <f>'Core Indicators'!FC133</f>
        <v>3</v>
      </c>
      <c r="W133" s="35" t="str">
        <f>'Core Indicators'!FK133</f>
        <v>x</v>
      </c>
      <c r="X133" s="35" t="str">
        <f>'Core Indicators'!FS133</f>
        <v>x</v>
      </c>
      <c r="Y133" s="35">
        <f>'Core Indicators'!GA133</f>
        <v>1</v>
      </c>
      <c r="Z133" s="35">
        <f>'Core Indicators'!GI133</f>
        <v>2</v>
      </c>
      <c r="AA133" s="35">
        <f>'Core Indicators'!GQ133</f>
        <v>1</v>
      </c>
      <c r="AB133" s="35">
        <f>'Core Indicators'!GY133</f>
        <v>0</v>
      </c>
      <c r="AC133" s="35">
        <f>'Core Indicators'!HG133</f>
        <v>0</v>
      </c>
      <c r="AD133" s="35">
        <f>'Core Indicators'!HO133</f>
        <v>3</v>
      </c>
      <c r="AE133" s="35">
        <f>'Core Indicators'!HW133</f>
        <v>3</v>
      </c>
      <c r="AF133" s="35">
        <f>'Core Indicators'!IE133</f>
        <v>0</v>
      </c>
      <c r="AG133" s="35">
        <f>'Core Indicators'!IM133</f>
        <v>2</v>
      </c>
    </row>
    <row r="134" spans="1:33" ht="20.149999999999999" customHeight="1" x14ac:dyDescent="0.35">
      <c r="A134" s="201" t="str">
        <f>'Core Indicators'!A:A</f>
        <v>Darfur refugees in Chad</v>
      </c>
      <c r="B134" s="201" t="str">
        <f>'Core Indicators'!B:B</f>
        <v>International displacement</v>
      </c>
      <c r="C134" s="201" t="str">
        <f>'Core Indicators'!C134</f>
        <v>TCD005</v>
      </c>
      <c r="D134" s="201" t="str">
        <f>'Core Indicators'!D134</f>
        <v>Chad</v>
      </c>
      <c r="E134" s="201" t="str">
        <f>'Core Indicators'!E134</f>
        <v>TCD</v>
      </c>
      <c r="F134" s="36">
        <f>'Core Indicators'!O134</f>
        <v>205671</v>
      </c>
      <c r="G134" s="36">
        <f>'Core Indicators'!W134</f>
        <v>2577000</v>
      </c>
      <c r="H134" s="36">
        <f>'Core Indicators'!AE134</f>
        <v>1123000</v>
      </c>
      <c r="I134" s="36">
        <f>'Core Indicators'!AM134</f>
        <v>371000</v>
      </c>
      <c r="J134" s="36" t="str">
        <f>'Core Indicators'!AU134</f>
        <v>x</v>
      </c>
      <c r="K134" s="36" t="str">
        <f>'Core Indicators'!BC134</f>
        <v>x</v>
      </c>
      <c r="L134" s="36">
        <f>'Core Indicators'!BK134</f>
        <v>25</v>
      </c>
      <c r="M134" s="36" t="str">
        <f>'Core Indicators'!BS134</f>
        <v>x</v>
      </c>
      <c r="N134" s="36">
        <f>'Core Indicators'!CA134</f>
        <v>0</v>
      </c>
      <c r="O134" s="36" t="e">
        <f>'Core Indicators'!CI134</f>
        <v>#N/A</v>
      </c>
      <c r="P134" s="36" t="str">
        <f>'Core Indicators'!CQ134</f>
        <v>x</v>
      </c>
      <c r="Q134" s="36">
        <f>'Core Indicators'!DG134</f>
        <v>1454000</v>
      </c>
      <c r="R134" s="36">
        <f>'Core Indicators'!DO134</f>
        <v>0</v>
      </c>
      <c r="S134" s="36">
        <f>'Core Indicators'!DW134</f>
        <v>694000</v>
      </c>
      <c r="T134" s="36">
        <f>'Core Indicators'!EE134</f>
        <v>429000</v>
      </c>
      <c r="U134" s="36">
        <f>'Core Indicators'!EM134</f>
        <v>0</v>
      </c>
      <c r="V134" s="36">
        <f>'Core Indicators'!FC134</f>
        <v>2</v>
      </c>
      <c r="W134" s="36" t="str">
        <f>'Core Indicators'!FK134</f>
        <v>x</v>
      </c>
      <c r="X134" s="36" t="str">
        <f>'Core Indicators'!FS134</f>
        <v>x</v>
      </c>
      <c r="Y134" s="36">
        <f>'Core Indicators'!GA134</f>
        <v>1</v>
      </c>
      <c r="Z134" s="36">
        <f>'Core Indicators'!GI134</f>
        <v>2</v>
      </c>
      <c r="AA134" s="36">
        <f>'Core Indicators'!GQ134</f>
        <v>1</v>
      </c>
      <c r="AB134" s="36">
        <f>'Core Indicators'!GY134</f>
        <v>0</v>
      </c>
      <c r="AC134" s="36">
        <f>'Core Indicators'!HG134</f>
        <v>0</v>
      </c>
      <c r="AD134" s="36">
        <f>'Core Indicators'!HO134</f>
        <v>2</v>
      </c>
      <c r="AE134" s="36">
        <f>'Core Indicators'!HW134</f>
        <v>2</v>
      </c>
      <c r="AF134" s="36">
        <f>'Core Indicators'!IE134</f>
        <v>0</v>
      </c>
      <c r="AG134" s="36">
        <f>'Core Indicators'!IM134</f>
        <v>2</v>
      </c>
    </row>
    <row r="135" spans="1:33" ht="20.149999999999999" customHeight="1" x14ac:dyDescent="0.35">
      <c r="A135" s="202" t="str">
        <f>'Core Indicators'!A:A</f>
        <v>Tibesti Conflict in Chad</v>
      </c>
      <c r="B135" s="202" t="str">
        <f>'Core Indicators'!B:B</f>
        <v>Conflict</v>
      </c>
      <c r="C135" s="202" t="str">
        <f>'Core Indicators'!C135</f>
        <v>TCD006</v>
      </c>
      <c r="D135" s="202" t="str">
        <f>'Core Indicators'!D135</f>
        <v>Chad</v>
      </c>
      <c r="E135" s="202" t="str">
        <f>'Core Indicators'!E135</f>
        <v>TCD</v>
      </c>
      <c r="F135" s="35">
        <f>'Core Indicators'!O135</f>
        <v>220000</v>
      </c>
      <c r="G135" s="35">
        <f>'Core Indicators'!W135</f>
        <v>38000</v>
      </c>
      <c r="H135" s="35">
        <f>'Core Indicators'!AE135</f>
        <v>38000</v>
      </c>
      <c r="I135" s="35" t="str">
        <f>'Core Indicators'!AM135</f>
        <v>x</v>
      </c>
      <c r="J135" s="35" t="str">
        <f>'Core Indicators'!AU135</f>
        <v>x</v>
      </c>
      <c r="K135" s="35" t="str">
        <f>'Core Indicators'!BC135</f>
        <v>x</v>
      </c>
      <c r="L135" s="35">
        <f>'Core Indicators'!BK135</f>
        <v>4</v>
      </c>
      <c r="M135" s="35" t="str">
        <f>'Core Indicators'!BS135</f>
        <v>x</v>
      </c>
      <c r="N135" s="35" t="str">
        <f>'Core Indicators'!CA135</f>
        <v>x</v>
      </c>
      <c r="O135" s="35" t="e">
        <f>'Core Indicators'!CI135</f>
        <v>#N/A</v>
      </c>
      <c r="P135" s="35" t="str">
        <f>'Core Indicators'!CQ135</f>
        <v>x</v>
      </c>
      <c r="Q135" s="35">
        <f>'Core Indicators'!DG135</f>
        <v>0</v>
      </c>
      <c r="R135" s="35">
        <f>'Core Indicators'!DO135</f>
        <v>20000</v>
      </c>
      <c r="S135" s="35">
        <f>'Core Indicators'!DW135</f>
        <v>11000</v>
      </c>
      <c r="T135" s="35">
        <f>'Core Indicators'!EE135</f>
        <v>6000</v>
      </c>
      <c r="U135" s="35">
        <f>'Core Indicators'!EM135</f>
        <v>1000</v>
      </c>
      <c r="V135" s="35">
        <f>'Core Indicators'!FC135</f>
        <v>3</v>
      </c>
      <c r="W135" s="35" t="str">
        <f>'Core Indicators'!FK135</f>
        <v>x</v>
      </c>
      <c r="X135" s="35" t="str">
        <f>'Core Indicators'!FS135</f>
        <v>x</v>
      </c>
      <c r="Y135" s="35">
        <f>'Core Indicators'!GA135</f>
        <v>1</v>
      </c>
      <c r="Z135" s="35">
        <f>'Core Indicators'!GI135</f>
        <v>3</v>
      </c>
      <c r="AA135" s="35">
        <f>'Core Indicators'!GQ135</f>
        <v>1</v>
      </c>
      <c r="AB135" s="35">
        <f>'Core Indicators'!GY135</f>
        <v>0</v>
      </c>
      <c r="AC135" s="35">
        <f>'Core Indicators'!HG135</f>
        <v>0</v>
      </c>
      <c r="AD135" s="35">
        <f>'Core Indicators'!HO135</f>
        <v>0</v>
      </c>
      <c r="AE135" s="35">
        <f>'Core Indicators'!HW135</f>
        <v>2</v>
      </c>
      <c r="AF135" s="35">
        <f>'Core Indicators'!IE135</f>
        <v>0</v>
      </c>
      <c r="AG135" s="35">
        <f>'Core Indicators'!IM135</f>
        <v>2</v>
      </c>
    </row>
    <row r="136" spans="1:33" ht="20.149999999999999" customHeight="1" x14ac:dyDescent="0.35">
      <c r="A136" s="201" t="str">
        <f>'Core Indicators'!A:A</f>
        <v>Multiple situations in Thailand</v>
      </c>
      <c r="B136" s="201" t="str">
        <f>'Core Indicators'!B:B</f>
        <v>Multiple crises country</v>
      </c>
      <c r="C136" s="201" t="str">
        <f>'Core Indicators'!C136</f>
        <v>THA001</v>
      </c>
      <c r="D136" s="201" t="str">
        <f>'Core Indicators'!D136</f>
        <v>Thailand</v>
      </c>
      <c r="E136" s="201" t="str">
        <f>'Core Indicators'!E136</f>
        <v>THA</v>
      </c>
      <c r="F136" s="36">
        <f>'Core Indicators'!O136</f>
        <v>30342</v>
      </c>
      <c r="G136" s="36">
        <f>'Core Indicators'!W136</f>
        <v>3800000</v>
      </c>
      <c r="H136" s="36">
        <f>'Core Indicators'!AE136</f>
        <v>91000</v>
      </c>
      <c r="I136" s="36">
        <f>'Core Indicators'!AM136</f>
        <v>91000</v>
      </c>
      <c r="J136" s="36" t="str">
        <f>'Core Indicators'!AU136</f>
        <v>x</v>
      </c>
      <c r="K136" s="36" t="str">
        <f>'Core Indicators'!BC136</f>
        <v>x</v>
      </c>
      <c r="L136" s="36">
        <f>'Core Indicators'!BK136</f>
        <v>20</v>
      </c>
      <c r="M136" s="36" t="str">
        <f>'Core Indicators'!BS136</f>
        <v>x</v>
      </c>
      <c r="N136" s="36" t="str">
        <f>'Core Indicators'!CA136</f>
        <v>x</v>
      </c>
      <c r="O136" s="36" t="e">
        <f>'Core Indicators'!CI136</f>
        <v>#N/A</v>
      </c>
      <c r="P136" s="36" t="str">
        <f>'Core Indicators'!CQ136</f>
        <v>x</v>
      </c>
      <c r="Q136" s="36">
        <f>'Core Indicators'!DG136</f>
        <v>3709000</v>
      </c>
      <c r="R136" s="36">
        <f>'Core Indicators'!DO136</f>
        <v>0</v>
      </c>
      <c r="S136" s="36">
        <f>'Core Indicators'!DW136</f>
        <v>91000</v>
      </c>
      <c r="T136" s="36">
        <f>'Core Indicators'!EE136</f>
        <v>0</v>
      </c>
      <c r="U136" s="36">
        <f>'Core Indicators'!EM136</f>
        <v>0</v>
      </c>
      <c r="V136" s="36">
        <f>'Core Indicators'!FC136</f>
        <v>2</v>
      </c>
      <c r="W136" s="36" t="str">
        <f>'Core Indicators'!FK136</f>
        <v>x</v>
      </c>
      <c r="X136" s="36" t="str">
        <f>'Core Indicators'!FS136</f>
        <v>x</v>
      </c>
      <c r="Y136" s="36">
        <f>'Core Indicators'!GA136</f>
        <v>1</v>
      </c>
      <c r="Z136" s="36">
        <f>'Core Indicators'!GI136</f>
        <v>1</v>
      </c>
      <c r="AA136" s="36">
        <f>'Core Indicators'!GQ136</f>
        <v>1</v>
      </c>
      <c r="AB136" s="36">
        <f>'Core Indicators'!GY136</f>
        <v>0</v>
      </c>
      <c r="AC136" s="36">
        <f>'Core Indicators'!HG136</f>
        <v>0</v>
      </c>
      <c r="AD136" s="36">
        <f>'Core Indicators'!HO136</f>
        <v>2</v>
      </c>
      <c r="AE136" s="36">
        <f>'Core Indicators'!HW136</f>
        <v>1</v>
      </c>
      <c r="AF136" s="36">
        <f>'Core Indicators'!IE136</f>
        <v>3</v>
      </c>
      <c r="AG136" s="36">
        <f>'Core Indicators'!IM136</f>
        <v>2</v>
      </c>
    </row>
    <row r="137" spans="1:33" ht="20.149999999999999" customHeight="1" x14ac:dyDescent="0.35">
      <c r="A137" s="201" t="str">
        <f>'Core Indicators'!A:A</f>
        <v xml:space="preserve">Conflict in southern Thailand </v>
      </c>
      <c r="B137" s="201" t="str">
        <f>'Core Indicators'!B:B</f>
        <v>Conflict</v>
      </c>
      <c r="C137" s="201" t="str">
        <f>'Core Indicators'!C137</f>
        <v>THA002</v>
      </c>
      <c r="D137" s="201" t="str">
        <f>'Core Indicators'!D137</f>
        <v>Thailand</v>
      </c>
      <c r="E137" s="201" t="str">
        <f>'Core Indicators'!E137</f>
        <v>THA</v>
      </c>
      <c r="F137" s="36">
        <f>'Core Indicators'!O137</f>
        <v>18330</v>
      </c>
      <c r="G137" s="36">
        <f>'Core Indicators'!W137</f>
        <v>3458000</v>
      </c>
      <c r="H137" s="36" t="str">
        <f>'Core Indicators'!AE137</f>
        <v>x</v>
      </c>
      <c r="I137" s="36" t="str">
        <f>'Core Indicators'!AM137</f>
        <v>x</v>
      </c>
      <c r="J137" s="36" t="str">
        <f>'Core Indicators'!AU137</f>
        <v>x</v>
      </c>
      <c r="K137" s="36" t="str">
        <f>'Core Indicators'!BC137</f>
        <v>x</v>
      </c>
      <c r="L137" s="36">
        <f>'Core Indicators'!BK137</f>
        <v>20</v>
      </c>
      <c r="M137" s="36" t="str">
        <f>'Core Indicators'!BS137</f>
        <v>x</v>
      </c>
      <c r="N137" s="36" t="str">
        <f>'Core Indicators'!CA137</f>
        <v>x</v>
      </c>
      <c r="O137" s="36" t="e">
        <f>'Core Indicators'!CI137</f>
        <v>#N/A</v>
      </c>
      <c r="P137" s="36" t="str">
        <f>'Core Indicators'!CQ137</f>
        <v>x</v>
      </c>
      <c r="Q137" s="36">
        <f>'Core Indicators'!DG137</f>
        <v>3458000</v>
      </c>
      <c r="R137" s="36" t="str">
        <f>'Core Indicators'!DO137</f>
        <v>x</v>
      </c>
      <c r="S137" s="36" t="str">
        <f>'Core Indicators'!DW137</f>
        <v>x</v>
      </c>
      <c r="T137" s="36" t="str">
        <f>'Core Indicators'!EE137</f>
        <v>x</v>
      </c>
      <c r="U137" s="36" t="str">
        <f>'Core Indicators'!EM137</f>
        <v>x</v>
      </c>
      <c r="V137" s="36">
        <f>'Core Indicators'!FC137</f>
        <v>1</v>
      </c>
      <c r="W137" s="36" t="str">
        <f>'Core Indicators'!FK137</f>
        <v>x</v>
      </c>
      <c r="X137" s="36" t="str">
        <f>'Core Indicators'!FS137</f>
        <v>x</v>
      </c>
      <c r="Y137" s="36">
        <f>'Core Indicators'!GA137</f>
        <v>1</v>
      </c>
      <c r="Z137" s="36">
        <f>'Core Indicators'!GI137</f>
        <v>1</v>
      </c>
      <c r="AA137" s="36">
        <f>'Core Indicators'!GQ137</f>
        <v>0</v>
      </c>
      <c r="AB137" s="36">
        <f>'Core Indicators'!GY137</f>
        <v>0</v>
      </c>
      <c r="AC137" s="36">
        <f>'Core Indicators'!HG137</f>
        <v>0</v>
      </c>
      <c r="AD137" s="36">
        <f>'Core Indicators'!HO137</f>
        <v>0</v>
      </c>
      <c r="AE137" s="36">
        <f>'Core Indicators'!HW137</f>
        <v>1</v>
      </c>
      <c r="AF137" s="36">
        <f>'Core Indicators'!IE137</f>
        <v>3</v>
      </c>
      <c r="AG137" s="36">
        <f>'Core Indicators'!IM137</f>
        <v>1</v>
      </c>
    </row>
    <row r="138" spans="1:33" ht="20.149999999999999" customHeight="1" x14ac:dyDescent="0.35">
      <c r="A138" s="202" t="str">
        <f>'Core Indicators'!A:A</f>
        <v>Myanmar refugees in Thailand</v>
      </c>
      <c r="B138" s="202" t="str">
        <f>'Core Indicators'!B:B</f>
        <v>International displacement</v>
      </c>
      <c r="C138" s="202" t="str">
        <f>'Core Indicators'!C138</f>
        <v>THA003</v>
      </c>
      <c r="D138" s="202" t="str">
        <f>'Core Indicators'!D138</f>
        <v>Thailand</v>
      </c>
      <c r="E138" s="202" t="str">
        <f>'Core Indicators'!E138</f>
        <v>THA</v>
      </c>
      <c r="F138" s="35">
        <f>'Core Indicators'!O138</f>
        <v>12012</v>
      </c>
      <c r="G138" s="35">
        <f>'Core Indicators'!W138</f>
        <v>343000</v>
      </c>
      <c r="H138" s="35">
        <f>'Core Indicators'!AE138</f>
        <v>91000</v>
      </c>
      <c r="I138" s="35">
        <f>'Core Indicators'!AM138</f>
        <v>91000</v>
      </c>
      <c r="J138" s="35">
        <f>'Core Indicators'!AU138</f>
        <v>0</v>
      </c>
      <c r="K138" s="35" t="str">
        <f>'Core Indicators'!BC138</f>
        <v>x</v>
      </c>
      <c r="L138" s="35" t="str">
        <f>'Core Indicators'!BK138</f>
        <v>x</v>
      </c>
      <c r="M138" s="35" t="str">
        <f>'Core Indicators'!BS138</f>
        <v>x</v>
      </c>
      <c r="N138" s="35" t="str">
        <f>'Core Indicators'!CA138</f>
        <v>x</v>
      </c>
      <c r="O138" s="35" t="e">
        <f>'Core Indicators'!CI138</f>
        <v>#N/A</v>
      </c>
      <c r="P138" s="35" t="str">
        <f>'Core Indicators'!CQ138</f>
        <v>x</v>
      </c>
      <c r="Q138" s="35">
        <f>'Core Indicators'!DG138</f>
        <v>252000</v>
      </c>
      <c r="R138" s="35">
        <f>'Core Indicators'!DO138</f>
        <v>0</v>
      </c>
      <c r="S138" s="35">
        <f>'Core Indicators'!DW138</f>
        <v>91000</v>
      </c>
      <c r="T138" s="35">
        <f>'Core Indicators'!EE138</f>
        <v>0</v>
      </c>
      <c r="U138" s="35">
        <f>'Core Indicators'!EM138</f>
        <v>0</v>
      </c>
      <c r="V138" s="35">
        <f>'Core Indicators'!FC138</f>
        <v>1</v>
      </c>
      <c r="W138" s="35" t="str">
        <f>'Core Indicators'!FK138</f>
        <v>x</v>
      </c>
      <c r="X138" s="35" t="str">
        <f>'Core Indicators'!FS138</f>
        <v>x</v>
      </c>
      <c r="Y138" s="35">
        <f>'Core Indicators'!GA138</f>
        <v>1</v>
      </c>
      <c r="Z138" s="35">
        <f>'Core Indicators'!GI138</f>
        <v>0</v>
      </c>
      <c r="AA138" s="35">
        <f>'Core Indicators'!GQ138</f>
        <v>1</v>
      </c>
      <c r="AB138" s="35">
        <f>'Core Indicators'!GY138</f>
        <v>0</v>
      </c>
      <c r="AC138" s="35">
        <f>'Core Indicators'!HG138</f>
        <v>0</v>
      </c>
      <c r="AD138" s="35">
        <f>'Core Indicators'!HO138</f>
        <v>2</v>
      </c>
      <c r="AE138" s="35">
        <f>'Core Indicators'!HW138</f>
        <v>0</v>
      </c>
      <c r="AF138" s="35">
        <f>'Core Indicators'!IE138</f>
        <v>3</v>
      </c>
      <c r="AG138" s="35">
        <f>'Core Indicators'!IM138</f>
        <v>1</v>
      </c>
    </row>
    <row r="139" spans="1:33" ht="20.149999999999999" customHeight="1" x14ac:dyDescent="0.35">
      <c r="A139" s="201" t="str">
        <f>'Core Indicators'!A:A</f>
        <v>Tonga Volcano Eruption</v>
      </c>
      <c r="B139" s="201" t="str">
        <f>'Core Indicators'!B:B</f>
        <v>Volcano</v>
      </c>
      <c r="C139" s="201" t="str">
        <f>'Core Indicators'!C139</f>
        <v>TON002</v>
      </c>
      <c r="D139" s="201" t="str">
        <f>'Core Indicators'!D139</f>
        <v>Tonga</v>
      </c>
      <c r="E139" s="201" t="str">
        <f>'Core Indicators'!E139</f>
        <v>TON</v>
      </c>
      <c r="F139" s="36">
        <f>'Core Indicators'!O139</f>
        <v>720</v>
      </c>
      <c r="G139" s="36">
        <f>'Core Indicators'!W139</f>
        <v>105000</v>
      </c>
      <c r="H139" s="36">
        <f>'Core Indicators'!AE139</f>
        <v>85000</v>
      </c>
      <c r="I139" s="36">
        <f>'Core Indicators'!AM139</f>
        <v>2000</v>
      </c>
      <c r="J139" s="36" t="str">
        <f>'Core Indicators'!AU139</f>
        <v>x</v>
      </c>
      <c r="K139" s="36" t="str">
        <f>'Core Indicators'!BC139</f>
        <v>x</v>
      </c>
      <c r="L139" s="36">
        <f>'Core Indicators'!BK139</f>
        <v>3</v>
      </c>
      <c r="M139" s="36">
        <f>'Core Indicators'!BS139</f>
        <v>2935</v>
      </c>
      <c r="N139" s="36">
        <f>'Core Indicators'!CA139</f>
        <v>50</v>
      </c>
      <c r="O139" s="36" t="e">
        <f>'Core Indicators'!CI139</f>
        <v>#N/A</v>
      </c>
      <c r="P139" s="36" t="str">
        <f>'Core Indicators'!CQ139</f>
        <v>x</v>
      </c>
      <c r="Q139" s="36">
        <f>'Core Indicators'!DG139</f>
        <v>20000</v>
      </c>
      <c r="R139" s="36">
        <f>'Core Indicators'!DO139</f>
        <v>82000</v>
      </c>
      <c r="S139" s="36">
        <f>'Core Indicators'!DW139</f>
        <v>2000</v>
      </c>
      <c r="T139" s="36">
        <f>'Core Indicators'!EE139</f>
        <v>0</v>
      </c>
      <c r="U139" s="36">
        <f>'Core Indicators'!EM139</f>
        <v>0</v>
      </c>
      <c r="V139" s="36">
        <f>'Core Indicators'!FC139</f>
        <v>1</v>
      </c>
      <c r="W139" s="36" t="str">
        <f>'Core Indicators'!FK139</f>
        <v>x</v>
      </c>
      <c r="X139" s="36" t="str">
        <f>'Core Indicators'!FS139</f>
        <v>x</v>
      </c>
      <c r="Y139" s="36">
        <f>'Core Indicators'!GA139</f>
        <v>1</v>
      </c>
      <c r="Z139" s="36">
        <f>'Core Indicators'!GI139</f>
        <v>0</v>
      </c>
      <c r="AA139" s="36">
        <f>'Core Indicators'!GQ139</f>
        <v>0</v>
      </c>
      <c r="AB139" s="36">
        <f>'Core Indicators'!GY139</f>
        <v>0</v>
      </c>
      <c r="AC139" s="36">
        <f>'Core Indicators'!HG139</f>
        <v>0</v>
      </c>
      <c r="AD139" s="36">
        <f>'Core Indicators'!HO139</f>
        <v>0</v>
      </c>
      <c r="AE139" s="36">
        <f>'Core Indicators'!HW139</f>
        <v>0</v>
      </c>
      <c r="AF139" s="36">
        <f>'Core Indicators'!IE139</f>
        <v>0</v>
      </c>
      <c r="AG139" s="36">
        <f>'Core Indicators'!IM139</f>
        <v>3</v>
      </c>
    </row>
    <row r="140" spans="1:33" ht="20.149999999999999" customHeight="1" x14ac:dyDescent="0.35">
      <c r="A140" s="201" t="str">
        <f>'Core Indicators'!A:A</f>
        <v>Venezuelan refugees in Trinidad and Tobago</v>
      </c>
      <c r="B140" s="201" t="str">
        <f>'Core Indicators'!B:B</f>
        <v>International displacement</v>
      </c>
      <c r="C140" s="201" t="str">
        <f>'Core Indicators'!C140</f>
        <v>TTO002</v>
      </c>
      <c r="D140" s="201" t="str">
        <f>'Core Indicators'!D140</f>
        <v>Trinidad and Tobago</v>
      </c>
      <c r="E140" s="201" t="str">
        <f>'Core Indicators'!E140</f>
        <v>TTO</v>
      </c>
      <c r="F140" s="36">
        <f>'Core Indicators'!O140</f>
        <v>5130</v>
      </c>
      <c r="G140" s="36">
        <f>'Core Indicators'!W140</f>
        <v>1407000</v>
      </c>
      <c r="H140" s="36">
        <f>'Core Indicators'!AE140</f>
        <v>39000</v>
      </c>
      <c r="I140" s="36">
        <f>'Core Indicators'!AM140</f>
        <v>34000</v>
      </c>
      <c r="J140" s="36" t="str">
        <f>'Core Indicators'!AU140</f>
        <v>x</v>
      </c>
      <c r="K140" s="36" t="str">
        <f>'Core Indicators'!BC140</f>
        <v>x</v>
      </c>
      <c r="L140" s="36">
        <f>'Core Indicators'!BK140</f>
        <v>60</v>
      </c>
      <c r="M140" s="36">
        <f>'Core Indicators'!BS140</f>
        <v>0</v>
      </c>
      <c r="N140" s="36">
        <f>'Core Indicators'!CA140</f>
        <v>0</v>
      </c>
      <c r="O140" s="36" t="e">
        <f>'Core Indicators'!CI140</f>
        <v>#N/A</v>
      </c>
      <c r="P140" s="36">
        <f>'Core Indicators'!CQ140</f>
        <v>0</v>
      </c>
      <c r="Q140" s="36">
        <f>'Core Indicators'!DG140</f>
        <v>1368000</v>
      </c>
      <c r="R140" s="36">
        <f>'Core Indicators'!DO140</f>
        <v>3000</v>
      </c>
      <c r="S140" s="36">
        <f>'Core Indicators'!DW140</f>
        <v>35000</v>
      </c>
      <c r="T140" s="36">
        <f>'Core Indicators'!EE140</f>
        <v>0</v>
      </c>
      <c r="U140" s="36">
        <f>'Core Indicators'!EM140</f>
        <v>0</v>
      </c>
      <c r="V140" s="36">
        <f>'Core Indicators'!FC140</f>
        <v>2</v>
      </c>
      <c r="W140" s="36" t="str">
        <f>'Core Indicators'!FK140</f>
        <v>x</v>
      </c>
      <c r="X140" s="36">
        <f>'Core Indicators'!FS140</f>
        <v>0</v>
      </c>
      <c r="Y140" s="36">
        <f>'Core Indicators'!GA140</f>
        <v>0</v>
      </c>
      <c r="Z140" s="36">
        <f>'Core Indicators'!GI140</f>
        <v>1</v>
      </c>
      <c r="AA140" s="36">
        <f>'Core Indicators'!GQ140</f>
        <v>0</v>
      </c>
      <c r="AB140" s="36">
        <f>'Core Indicators'!GY140</f>
        <v>0</v>
      </c>
      <c r="AC140" s="36">
        <f>'Core Indicators'!HG140</f>
        <v>1</v>
      </c>
      <c r="AD140" s="36">
        <f>'Core Indicators'!HO140</f>
        <v>2</v>
      </c>
      <c r="AE140" s="36">
        <f>'Core Indicators'!HW140</f>
        <v>0</v>
      </c>
      <c r="AF140" s="36">
        <f>'Core Indicators'!IE140</f>
        <v>0</v>
      </c>
      <c r="AG140" s="36">
        <f>'Core Indicators'!IM140</f>
        <v>0</v>
      </c>
    </row>
    <row r="141" spans="1:33" ht="20.149999999999999" customHeight="1" x14ac:dyDescent="0.35">
      <c r="A141" s="202" t="str">
        <f>'Core Indicators'!A:A</f>
        <v>Mixed migration flows in Tunisia</v>
      </c>
      <c r="B141" s="202" t="str">
        <f>'Core Indicators'!B:B</f>
        <v>International displacement</v>
      </c>
      <c r="C141" s="202" t="str">
        <f>'Core Indicators'!C141</f>
        <v>TUN002</v>
      </c>
      <c r="D141" s="202" t="str">
        <f>'Core Indicators'!D141</f>
        <v>Tunisia</v>
      </c>
      <c r="E141" s="202" t="str">
        <f>'Core Indicators'!E141</f>
        <v>TUN</v>
      </c>
      <c r="F141" s="35">
        <f>'Core Indicators'!O141</f>
        <v>163610</v>
      </c>
      <c r="G141" s="35">
        <f>'Core Indicators'!W141</f>
        <v>11819000</v>
      </c>
      <c r="H141" s="35" t="str">
        <f>'Core Indicators'!AE141</f>
        <v>x</v>
      </c>
      <c r="I141" s="35" t="str">
        <f>'Core Indicators'!AM141</f>
        <v>x</v>
      </c>
      <c r="J141" s="35" t="str">
        <f>'Core Indicators'!AU141</f>
        <v>x</v>
      </c>
      <c r="K141" s="35" t="str">
        <f>'Core Indicators'!BC141</f>
        <v>x</v>
      </c>
      <c r="L141" s="35">
        <f>'Core Indicators'!BK141</f>
        <v>34</v>
      </c>
      <c r="M141" s="35">
        <f>'Core Indicators'!BS141</f>
        <v>0</v>
      </c>
      <c r="N141" s="35">
        <f>'Core Indicators'!CA141</f>
        <v>0</v>
      </c>
      <c r="O141" s="35" t="e">
        <f>'Core Indicators'!CI141</f>
        <v>#N/A</v>
      </c>
      <c r="P141" s="35" t="str">
        <f>'Core Indicators'!CQ141</f>
        <v>x</v>
      </c>
      <c r="Q141" s="35" t="str">
        <f>'Core Indicators'!DG141</f>
        <v>x</v>
      </c>
      <c r="R141" s="35" t="str">
        <f>'Core Indicators'!DO141</f>
        <v>x</v>
      </c>
      <c r="S141" s="35" t="str">
        <f>'Core Indicators'!DW141</f>
        <v>x</v>
      </c>
      <c r="T141" s="35" t="str">
        <f>'Core Indicators'!EE141</f>
        <v>x</v>
      </c>
      <c r="U141" s="35" t="str">
        <f>'Core Indicators'!EM141</f>
        <v>x</v>
      </c>
      <c r="V141" s="35">
        <f>'Core Indicators'!FC141</f>
        <v>1</v>
      </c>
      <c r="W141" s="35" t="str">
        <f>'Core Indicators'!FK141</f>
        <v>x</v>
      </c>
      <c r="X141" s="35" t="str">
        <f>'Core Indicators'!FS141</f>
        <v>x</v>
      </c>
      <c r="Y141" s="35">
        <f>'Core Indicators'!GA141</f>
        <v>0</v>
      </c>
      <c r="Z141" s="35">
        <f>'Core Indicators'!GI141</f>
        <v>0</v>
      </c>
      <c r="AA141" s="35">
        <f>'Core Indicators'!GQ141</f>
        <v>0</v>
      </c>
      <c r="AB141" s="35">
        <f>'Core Indicators'!GY141</f>
        <v>0</v>
      </c>
      <c r="AC141" s="35">
        <f>'Core Indicators'!HG141</f>
        <v>0</v>
      </c>
      <c r="AD141" s="35">
        <f>'Core Indicators'!HO141</f>
        <v>0</v>
      </c>
      <c r="AE141" s="35">
        <f>'Core Indicators'!HW141</f>
        <v>0</v>
      </c>
      <c r="AF141" s="35">
        <f>'Core Indicators'!IE141</f>
        <v>1</v>
      </c>
      <c r="AG141" s="35">
        <f>'Core Indicators'!IM141</f>
        <v>0</v>
      </c>
    </row>
    <row r="142" spans="1:33" ht="19.399999999999999" customHeight="1" x14ac:dyDescent="0.35">
      <c r="A142" s="202" t="str">
        <f>'Core Indicators'!A:A</f>
        <v>Complex situation in Turkey</v>
      </c>
      <c r="B142" s="202" t="str">
        <f>'Core Indicators'!B:B</f>
        <v>Multiple crises country</v>
      </c>
      <c r="C142" s="202" t="str">
        <f>'Core Indicators'!C142</f>
        <v>TUR001</v>
      </c>
      <c r="D142" s="202" t="str">
        <f>'Core Indicators'!D142</f>
        <v>Turkey</v>
      </c>
      <c r="E142" s="202" t="str">
        <f>'Core Indicators'!E142</f>
        <v>TUR</v>
      </c>
      <c r="F142" s="35">
        <f>'Core Indicators'!O142</f>
        <v>378923</v>
      </c>
      <c r="G142" s="35">
        <f>'Core Indicators'!W142</f>
        <v>50600000</v>
      </c>
      <c r="H142" s="35">
        <f>'Core Indicators'!AE142</f>
        <v>12554000</v>
      </c>
      <c r="I142" s="35">
        <f>'Core Indicators'!AM142</f>
        <v>4054000</v>
      </c>
      <c r="J142" s="35" t="str">
        <f>'Core Indicators'!AU142</f>
        <v>x</v>
      </c>
      <c r="K142" s="35" t="str">
        <f>'Core Indicators'!BC142</f>
        <v>x</v>
      </c>
      <c r="L142" s="35">
        <f>'Core Indicators'!BK142</f>
        <v>64</v>
      </c>
      <c r="M142" s="35" t="str">
        <f>'Core Indicators'!BS142</f>
        <v>x</v>
      </c>
      <c r="N142" s="35" t="str">
        <f>'Core Indicators'!CA142</f>
        <v>x</v>
      </c>
      <c r="O142" s="35" t="e">
        <f>'Core Indicators'!CI142</f>
        <v>#N/A</v>
      </c>
      <c r="P142" s="35" t="str">
        <f>'Core Indicators'!CQ142</f>
        <v>x</v>
      </c>
      <c r="Q142" s="35">
        <f>'Core Indicators'!DG142</f>
        <v>46545000</v>
      </c>
      <c r="R142" s="35">
        <f>'Core Indicators'!DO142</f>
        <v>1639000</v>
      </c>
      <c r="S142" s="35">
        <f>'Core Indicators'!DW142</f>
        <v>1676000</v>
      </c>
      <c r="T142" s="35">
        <f>'Core Indicators'!EE142</f>
        <v>740000</v>
      </c>
      <c r="U142" s="35">
        <f>'Core Indicators'!EM142</f>
        <v>0</v>
      </c>
      <c r="V142" s="35">
        <f>'Core Indicators'!FC142</f>
        <v>4</v>
      </c>
      <c r="W142" s="35" t="str">
        <f>'Core Indicators'!FK142</f>
        <v>x</v>
      </c>
      <c r="X142" s="35" t="str">
        <f>'Core Indicators'!FS142</f>
        <v>x</v>
      </c>
      <c r="Y142" s="35">
        <f>'Core Indicators'!GA142</f>
        <v>1</v>
      </c>
      <c r="Z142" s="35">
        <f>'Core Indicators'!GI142</f>
        <v>1</v>
      </c>
      <c r="AA142" s="35">
        <f>'Core Indicators'!GQ142</f>
        <v>1</v>
      </c>
      <c r="AB142" s="35">
        <f>'Core Indicators'!GY142</f>
        <v>0</v>
      </c>
      <c r="AC142" s="35">
        <f>'Core Indicators'!HG142</f>
        <v>2</v>
      </c>
      <c r="AD142" s="35">
        <f>'Core Indicators'!HO142</f>
        <v>2</v>
      </c>
      <c r="AE142" s="35">
        <f>'Core Indicators'!HW142</f>
        <v>0</v>
      </c>
      <c r="AF142" s="35">
        <f>'Core Indicators'!IE142</f>
        <v>3</v>
      </c>
      <c r="AG142" s="35">
        <f>'Core Indicators'!IM142</f>
        <v>1</v>
      </c>
    </row>
    <row r="143" spans="1:33" ht="19.399999999999999" customHeight="1" x14ac:dyDescent="0.35">
      <c r="A143" s="202" t="str">
        <f>'Core Indicators'!A:A</f>
        <v>Syrian Refugees in Turkey</v>
      </c>
      <c r="B143" s="202" t="str">
        <f>'Core Indicators'!B:B</f>
        <v>International displacement</v>
      </c>
      <c r="C143" s="202" t="str">
        <f>'Core Indicators'!C143</f>
        <v>TUR002</v>
      </c>
      <c r="D143" s="202" t="str">
        <f>'Core Indicators'!D143</f>
        <v>Turkey</v>
      </c>
      <c r="E143" s="202" t="str">
        <f>'Core Indicators'!E143</f>
        <v>TUR</v>
      </c>
      <c r="F143" s="35">
        <f>'Core Indicators'!O143</f>
        <v>132028</v>
      </c>
      <c r="G143" s="35">
        <f>'Core Indicators'!W143</f>
        <v>36158000</v>
      </c>
      <c r="H143" s="35">
        <f>'Core Indicators'!AE143</f>
        <v>12224000</v>
      </c>
      <c r="I143" s="35">
        <f>'Core Indicators'!AM143</f>
        <v>3724000</v>
      </c>
      <c r="J143" s="35" t="str">
        <f>'Core Indicators'!AU143</f>
        <v>x</v>
      </c>
      <c r="K143" s="35" t="str">
        <f>'Core Indicators'!BC143</f>
        <v>x</v>
      </c>
      <c r="L143" s="35" t="str">
        <f>'Core Indicators'!BK143</f>
        <v>x</v>
      </c>
      <c r="M143" s="35">
        <f>'Core Indicators'!BS143</f>
        <v>0</v>
      </c>
      <c r="N143" s="35">
        <f>'Core Indicators'!CA143</f>
        <v>0</v>
      </c>
      <c r="O143" s="35" t="e">
        <f>'Core Indicators'!CI143</f>
        <v>#N/A</v>
      </c>
      <c r="P143" s="35" t="str">
        <f>'Core Indicators'!CQ143</f>
        <v>x</v>
      </c>
      <c r="Q143" s="35">
        <f>'Core Indicators'!DG143</f>
        <v>23933000</v>
      </c>
      <c r="R143" s="35">
        <f>'Core Indicators'!DO143</f>
        <v>10139000</v>
      </c>
      <c r="S143" s="35">
        <f>'Core Indicators'!DW143</f>
        <v>1676000</v>
      </c>
      <c r="T143" s="35">
        <f>'Core Indicators'!EE143</f>
        <v>410000</v>
      </c>
      <c r="U143" s="35">
        <f>'Core Indicators'!EM143</f>
        <v>0</v>
      </c>
      <c r="V143" s="35">
        <f>'Core Indicators'!FC143</f>
        <v>2</v>
      </c>
      <c r="W143" s="35" t="str">
        <f>'Core Indicators'!FK143</f>
        <v>x</v>
      </c>
      <c r="X143" s="35" t="str">
        <f>'Core Indicators'!FS143</f>
        <v>x</v>
      </c>
      <c r="Y143" s="35">
        <f>'Core Indicators'!GA143</f>
        <v>1</v>
      </c>
      <c r="Z143" s="35">
        <f>'Core Indicators'!GI143</f>
        <v>0</v>
      </c>
      <c r="AA143" s="35">
        <f>'Core Indicators'!GQ143</f>
        <v>1</v>
      </c>
      <c r="AB143" s="35">
        <f>'Core Indicators'!GY143</f>
        <v>0</v>
      </c>
      <c r="AC143" s="35">
        <f>'Core Indicators'!HG143</f>
        <v>2</v>
      </c>
      <c r="AD143" s="35">
        <f>'Core Indicators'!HO143</f>
        <v>2</v>
      </c>
      <c r="AE143" s="35">
        <f>'Core Indicators'!HW143</f>
        <v>0</v>
      </c>
      <c r="AF143" s="35">
        <f>'Core Indicators'!IE143</f>
        <v>3</v>
      </c>
      <c r="AG143" s="35">
        <f>'Core Indicators'!IM143</f>
        <v>1</v>
      </c>
    </row>
    <row r="144" spans="1:33" ht="19.399999999999999" customHeight="1" x14ac:dyDescent="0.35">
      <c r="A144" s="202" t="str">
        <f>'Core Indicators'!A:A</f>
        <v>Mixed Migration Flows in Turkey</v>
      </c>
      <c r="B144" s="202" t="str">
        <f>'Core Indicators'!B:B</f>
        <v>International displacement</v>
      </c>
      <c r="C144" s="202" t="str">
        <f>'Core Indicators'!C144</f>
        <v>TUR003</v>
      </c>
      <c r="D144" s="202" t="str">
        <f>'Core Indicators'!D144</f>
        <v>Turkey</v>
      </c>
      <c r="E144" s="202" t="str">
        <f>'Core Indicators'!E144</f>
        <v>TUR</v>
      </c>
      <c r="F144" s="35">
        <f>'Core Indicators'!O144</f>
        <v>177504</v>
      </c>
      <c r="G144" s="35">
        <f>'Core Indicators'!W144</f>
        <v>37626000</v>
      </c>
      <c r="H144" s="35">
        <f>'Core Indicators'!AE144</f>
        <v>12554000</v>
      </c>
      <c r="I144" s="35">
        <f>'Core Indicators'!AM144</f>
        <v>4054000</v>
      </c>
      <c r="J144" s="35" t="str">
        <f>'Core Indicators'!AU144</f>
        <v>x</v>
      </c>
      <c r="K144" s="35" t="str">
        <f>'Core Indicators'!BC144</f>
        <v>x</v>
      </c>
      <c r="L144" s="35">
        <f>'Core Indicators'!BK144</f>
        <v>13</v>
      </c>
      <c r="M144" s="35">
        <f>'Core Indicators'!BS144</f>
        <v>0</v>
      </c>
      <c r="N144" s="35">
        <f>'Core Indicators'!CA144</f>
        <v>0</v>
      </c>
      <c r="O144" s="35" t="e">
        <f>'Core Indicators'!CI144</f>
        <v>#N/A</v>
      </c>
      <c r="P144" s="35" t="str">
        <f>'Core Indicators'!CQ144</f>
        <v>x</v>
      </c>
      <c r="Q144" s="35">
        <f>'Core Indicators'!DG144</f>
        <v>25072000</v>
      </c>
      <c r="R144" s="35">
        <f>'Core Indicators'!DO144</f>
        <v>10139000</v>
      </c>
      <c r="S144" s="35">
        <f>'Core Indicators'!DW144</f>
        <v>1676000</v>
      </c>
      <c r="T144" s="35">
        <f>'Core Indicators'!EE144</f>
        <v>740000</v>
      </c>
      <c r="U144" s="35">
        <f>'Core Indicators'!EM144</f>
        <v>0</v>
      </c>
      <c r="V144" s="35">
        <f>'Core Indicators'!FC144</f>
        <v>2</v>
      </c>
      <c r="W144" s="35" t="str">
        <f>'Core Indicators'!FK144</f>
        <v>x</v>
      </c>
      <c r="X144" s="35" t="str">
        <f>'Core Indicators'!FS144</f>
        <v>x</v>
      </c>
      <c r="Y144" s="35">
        <f>'Core Indicators'!GA144</f>
        <v>1</v>
      </c>
      <c r="Z144" s="35">
        <f>'Core Indicators'!GI144</f>
        <v>0</v>
      </c>
      <c r="AA144" s="35">
        <f>'Core Indicators'!GQ144</f>
        <v>1</v>
      </c>
      <c r="AB144" s="35">
        <f>'Core Indicators'!GY144</f>
        <v>0</v>
      </c>
      <c r="AC144" s="35">
        <f>'Core Indicators'!HG144</f>
        <v>2</v>
      </c>
      <c r="AD144" s="35">
        <f>'Core Indicators'!HO144</f>
        <v>2</v>
      </c>
      <c r="AE144" s="35">
        <f>'Core Indicators'!HW144</f>
        <v>0</v>
      </c>
      <c r="AF144" s="35">
        <f>'Core Indicators'!IE144</f>
        <v>3</v>
      </c>
      <c r="AG144" s="35">
        <f>'Core Indicators'!IM144</f>
        <v>0</v>
      </c>
    </row>
    <row r="145" spans="1:33" x14ac:dyDescent="0.35">
      <c r="A145" s="202" t="str">
        <f>'Core Indicators'!A:A</f>
        <v>Kurdish Conflict</v>
      </c>
      <c r="B145" s="202" t="str">
        <f>'Core Indicators'!B:B</f>
        <v>Conflict</v>
      </c>
      <c r="C145" s="202" t="str">
        <f>'Core Indicators'!C145</f>
        <v>TUR004</v>
      </c>
      <c r="D145" s="202" t="str">
        <f>'Core Indicators'!D145</f>
        <v>Turkey</v>
      </c>
      <c r="E145" s="202" t="str">
        <f>'Core Indicators'!E145</f>
        <v>TUR</v>
      </c>
      <c r="F145" s="35">
        <f>'Core Indicators'!O145</f>
        <v>195587</v>
      </c>
      <c r="G145" s="35">
        <f>'Core Indicators'!W145</f>
        <v>12974000</v>
      </c>
      <c r="H145" s="35" t="str">
        <f>'Core Indicators'!AE145</f>
        <v>x</v>
      </c>
      <c r="I145" s="35" t="str">
        <f>'Core Indicators'!AM145</f>
        <v>x</v>
      </c>
      <c r="J145" s="35" t="str">
        <f>'Core Indicators'!AU145</f>
        <v>x</v>
      </c>
      <c r="K145" s="35" t="str">
        <f>'Core Indicators'!BC145</f>
        <v>x</v>
      </c>
      <c r="L145" s="35">
        <f>'Core Indicators'!BK145</f>
        <v>64</v>
      </c>
      <c r="M145" s="35" t="str">
        <f>'Core Indicators'!BS145</f>
        <v>x</v>
      </c>
      <c r="N145" s="35" t="str">
        <f>'Core Indicators'!CA145</f>
        <v>x</v>
      </c>
      <c r="O145" s="35" t="e">
        <f>'Core Indicators'!CI145</f>
        <v>#N/A</v>
      </c>
      <c r="P145" s="35" t="str">
        <f>'Core Indicators'!CQ145</f>
        <v>x</v>
      </c>
      <c r="Q145" s="35" t="str">
        <f>'Core Indicators'!DG145</f>
        <v>x</v>
      </c>
      <c r="R145" s="35" t="str">
        <f>'Core Indicators'!DO145</f>
        <v>x</v>
      </c>
      <c r="S145" s="35" t="str">
        <f>'Core Indicators'!DW145</f>
        <v>x</v>
      </c>
      <c r="T145" s="35" t="str">
        <f>'Core Indicators'!EE145</f>
        <v>x</v>
      </c>
      <c r="U145" s="35" t="str">
        <f>'Core Indicators'!EM145</f>
        <v>x</v>
      </c>
      <c r="V145" s="35">
        <f>'Core Indicators'!FC145</f>
        <v>3</v>
      </c>
      <c r="W145" s="35" t="str">
        <f>'Core Indicators'!FK145</f>
        <v>x</v>
      </c>
      <c r="X145" s="35" t="str">
        <f>'Core Indicators'!FS145</f>
        <v>x</v>
      </c>
      <c r="Y145" s="35">
        <f>'Core Indicators'!GA145</f>
        <v>1</v>
      </c>
      <c r="Z145" s="35">
        <f>'Core Indicators'!GI145</f>
        <v>1</v>
      </c>
      <c r="AA145" s="35">
        <f>'Core Indicators'!GQ145</f>
        <v>0</v>
      </c>
      <c r="AB145" s="35">
        <f>'Core Indicators'!GY145</f>
        <v>0</v>
      </c>
      <c r="AC145" s="35">
        <f>'Core Indicators'!HG145</f>
        <v>0</v>
      </c>
      <c r="AD145" s="35">
        <f>'Core Indicators'!HO145</f>
        <v>0</v>
      </c>
      <c r="AE145" s="35">
        <f>'Core Indicators'!HW145</f>
        <v>0</v>
      </c>
      <c r="AF145" s="35">
        <f>'Core Indicators'!IE145</f>
        <v>3</v>
      </c>
      <c r="AG145" s="35">
        <f>'Core Indicators'!IM145</f>
        <v>0</v>
      </c>
    </row>
    <row r="146" spans="1:33" x14ac:dyDescent="0.35">
      <c r="A146" s="202" t="str">
        <f>'Core Indicators'!A:A</f>
        <v>Multiple Crises in Tanzania</v>
      </c>
      <c r="B146" s="202" t="str">
        <f>'Core Indicators'!B:B</f>
        <v>Multiple crises country</v>
      </c>
      <c r="C146" s="202" t="str">
        <f>'Core Indicators'!C146</f>
        <v>TZA001</v>
      </c>
      <c r="D146" s="202" t="str">
        <f>'Core Indicators'!D146</f>
        <v>Tanzania</v>
      </c>
      <c r="E146" s="202" t="str">
        <f>'Core Indicators'!E146</f>
        <v>TZA</v>
      </c>
      <c r="F146" s="35">
        <f>'Core Indicators'!O146</f>
        <v>144996</v>
      </c>
      <c r="G146" s="35">
        <f>'Core Indicators'!W146</f>
        <v>14911000</v>
      </c>
      <c r="H146" s="35">
        <f>'Core Indicators'!AE146</f>
        <v>12914000</v>
      </c>
      <c r="I146" s="35">
        <f>'Core Indicators'!AM146</f>
        <v>249000</v>
      </c>
      <c r="J146" s="35" t="str">
        <f>'Core Indicators'!AU146</f>
        <v>x</v>
      </c>
      <c r="K146" s="35" t="str">
        <f>'Core Indicators'!BC146</f>
        <v>x</v>
      </c>
      <c r="L146" s="35">
        <f>'Core Indicators'!BK146</f>
        <v>31</v>
      </c>
      <c r="M146" s="35" t="str">
        <f>'Core Indicators'!BS146</f>
        <v>x</v>
      </c>
      <c r="N146" s="35" t="str">
        <f>'Core Indicators'!CA146</f>
        <v>x</v>
      </c>
      <c r="O146" s="35" t="e">
        <f>'Core Indicators'!CI146</f>
        <v>#N/A</v>
      </c>
      <c r="P146" s="35" t="str">
        <f>'Core Indicators'!CQ146</f>
        <v>x</v>
      </c>
      <c r="Q146" s="35">
        <f>'Core Indicators'!DG146</f>
        <v>1997000</v>
      </c>
      <c r="R146" s="35">
        <f>'Core Indicators'!DO146</f>
        <v>12073000</v>
      </c>
      <c r="S146" s="35">
        <f>'Core Indicators'!DW146</f>
        <v>746000</v>
      </c>
      <c r="T146" s="35">
        <f>'Core Indicators'!EE146</f>
        <v>95000</v>
      </c>
      <c r="U146" s="35">
        <f>'Core Indicators'!EM146</f>
        <v>0</v>
      </c>
      <c r="V146" s="35" t="str">
        <f>'Core Indicators'!FC146</f>
        <v>x</v>
      </c>
      <c r="W146" s="35" t="str">
        <f>'Core Indicators'!FK146</f>
        <v>x</v>
      </c>
      <c r="X146" s="35" t="str">
        <f>'Core Indicators'!FS146</f>
        <v>x</v>
      </c>
      <c r="Y146" s="35">
        <f>'Core Indicators'!GA146</f>
        <v>0</v>
      </c>
      <c r="Z146" s="35">
        <f>'Core Indicators'!GI146</f>
        <v>0</v>
      </c>
      <c r="AA146" s="35">
        <f>'Core Indicators'!GQ146</f>
        <v>1</v>
      </c>
      <c r="AB146" s="35">
        <f>'Core Indicators'!GY146</f>
        <v>0</v>
      </c>
      <c r="AC146" s="35">
        <f>'Core Indicators'!HG146</f>
        <v>2</v>
      </c>
      <c r="AD146" s="35">
        <f>'Core Indicators'!HO146</f>
        <v>1</v>
      </c>
      <c r="AE146" s="35">
        <f>'Core Indicators'!HW146</f>
        <v>0</v>
      </c>
      <c r="AF146" s="35">
        <f>'Core Indicators'!IE146</f>
        <v>0</v>
      </c>
      <c r="AG146" s="35">
        <f>'Core Indicators'!IM146</f>
        <v>0</v>
      </c>
    </row>
    <row r="147" spans="1:33" x14ac:dyDescent="0.35">
      <c r="A147" s="202" t="str">
        <f>'Core Indicators'!A:A</f>
        <v>International Displacement in Tanzania</v>
      </c>
      <c r="B147" s="202" t="str">
        <f>'Core Indicators'!B:B</f>
        <v>International displacement</v>
      </c>
      <c r="C147" s="202" t="str">
        <f>'Core Indicators'!C147</f>
        <v>TZA002</v>
      </c>
      <c r="D147" s="202" t="str">
        <f>'Core Indicators'!D147</f>
        <v>Tanzania</v>
      </c>
      <c r="E147" s="202" t="str">
        <f>'Core Indicators'!E147</f>
        <v>TZA</v>
      </c>
      <c r="F147" s="35">
        <f>'Core Indicators'!O147</f>
        <v>72234</v>
      </c>
      <c r="G147" s="35">
        <f>'Core Indicators'!W147</f>
        <v>11393000</v>
      </c>
      <c r="H147" s="35">
        <f>'Core Indicators'!AE147</f>
        <v>11393000</v>
      </c>
      <c r="I147" s="35">
        <f>'Core Indicators'!AM147</f>
        <v>249000</v>
      </c>
      <c r="J147" s="35">
        <f>'Core Indicators'!AU147</f>
        <v>0</v>
      </c>
      <c r="K147" s="35" t="str">
        <f>'Core Indicators'!BC147</f>
        <v>x</v>
      </c>
      <c r="L147" s="35">
        <f>'Core Indicators'!BK147</f>
        <v>1</v>
      </c>
      <c r="M147" s="35" t="str">
        <f>'Core Indicators'!BS147</f>
        <v>x</v>
      </c>
      <c r="N147" s="35" t="str">
        <f>'Core Indicators'!CA147</f>
        <v>x</v>
      </c>
      <c r="O147" s="35" t="e">
        <f>'Core Indicators'!CI147</f>
        <v>#N/A</v>
      </c>
      <c r="P147" s="35" t="str">
        <f>'Core Indicators'!CQ147</f>
        <v>x</v>
      </c>
      <c r="Q147" s="35">
        <f>'Core Indicators'!DG147</f>
        <v>0</v>
      </c>
      <c r="R147" s="35">
        <f>'Core Indicators'!DO147</f>
        <v>11144000</v>
      </c>
      <c r="S147" s="35">
        <f>'Core Indicators'!DW147</f>
        <v>249000</v>
      </c>
      <c r="T147" s="35">
        <f>'Core Indicators'!EE147</f>
        <v>0</v>
      </c>
      <c r="U147" s="35">
        <f>'Core Indicators'!EM147</f>
        <v>0</v>
      </c>
      <c r="V147" s="35">
        <f>'Core Indicators'!FC147</f>
        <v>2</v>
      </c>
      <c r="W147" s="35" t="str">
        <f>'Core Indicators'!FK147</f>
        <v>x</v>
      </c>
      <c r="X147" s="35" t="str">
        <f>'Core Indicators'!FS147</f>
        <v>x</v>
      </c>
      <c r="Y147" s="35">
        <f>'Core Indicators'!GA147</f>
        <v>0</v>
      </c>
      <c r="Z147" s="35">
        <f>'Core Indicators'!GI147</f>
        <v>0</v>
      </c>
      <c r="AA147" s="35">
        <f>'Core Indicators'!GQ147</f>
        <v>1</v>
      </c>
      <c r="AB147" s="35">
        <f>'Core Indicators'!GY147</f>
        <v>0</v>
      </c>
      <c r="AC147" s="35">
        <f>'Core Indicators'!HG147</f>
        <v>2</v>
      </c>
      <c r="AD147" s="35">
        <f>'Core Indicators'!HO147</f>
        <v>1</v>
      </c>
      <c r="AE147" s="35">
        <f>'Core Indicators'!HW147</f>
        <v>0</v>
      </c>
      <c r="AF147" s="35">
        <f>'Core Indicators'!IE147</f>
        <v>0</v>
      </c>
      <c r="AG147" s="35">
        <f>'Core Indicators'!IM147</f>
        <v>0</v>
      </c>
    </row>
    <row r="148" spans="1:33" x14ac:dyDescent="0.35">
      <c r="A148" s="202" t="str">
        <f>'Core Indicators'!A:A</f>
        <v>Food Security Crisis in North-East Tanzania</v>
      </c>
      <c r="B148" s="202" t="str">
        <f>'Core Indicators'!B:B</f>
        <v>Food Security</v>
      </c>
      <c r="C148" s="202" t="str">
        <f>'Core Indicators'!C148</f>
        <v>TZA003</v>
      </c>
      <c r="D148" s="202" t="str">
        <f>'Core Indicators'!D148</f>
        <v>Tanzania</v>
      </c>
      <c r="E148" s="202" t="str">
        <f>'Core Indicators'!E148</f>
        <v>TZA</v>
      </c>
      <c r="F148" s="35">
        <f>'Core Indicators'!O148</f>
        <v>83058</v>
      </c>
      <c r="G148" s="35">
        <f>'Core Indicators'!W148</f>
        <v>3518000</v>
      </c>
      <c r="H148" s="35">
        <f>'Core Indicators'!AE148</f>
        <v>1521000</v>
      </c>
      <c r="I148" s="35" t="str">
        <f>'Core Indicators'!AM148</f>
        <v>x</v>
      </c>
      <c r="J148" s="35" t="str">
        <f>'Core Indicators'!AU148</f>
        <v>x</v>
      </c>
      <c r="K148" s="35" t="str">
        <f>'Core Indicators'!BC148</f>
        <v>x</v>
      </c>
      <c r="L148" s="35">
        <f>'Core Indicators'!BK148</f>
        <v>0</v>
      </c>
      <c r="M148" s="35" t="str">
        <f>'Core Indicators'!BS148</f>
        <v>x</v>
      </c>
      <c r="N148" s="35" t="str">
        <f>'Core Indicators'!CA148</f>
        <v>x</v>
      </c>
      <c r="O148" s="35" t="e">
        <f>'Core Indicators'!CI148</f>
        <v>#N/A</v>
      </c>
      <c r="P148" s="35" t="str">
        <f>'Core Indicators'!CQ148</f>
        <v>x</v>
      </c>
      <c r="Q148" s="35">
        <f>'Core Indicators'!DG148</f>
        <v>1997000</v>
      </c>
      <c r="R148" s="35">
        <f>'Core Indicators'!DO148</f>
        <v>929000</v>
      </c>
      <c r="S148" s="35">
        <f>'Core Indicators'!DW148</f>
        <v>497000</v>
      </c>
      <c r="T148" s="35">
        <f>'Core Indicators'!EE148</f>
        <v>95000</v>
      </c>
      <c r="U148" s="35">
        <f>'Core Indicators'!EM148</f>
        <v>0</v>
      </c>
      <c r="V148" s="35">
        <f>'Core Indicators'!FC148</f>
        <v>2</v>
      </c>
      <c r="W148" s="35" t="str">
        <f>'Core Indicators'!FK148</f>
        <v>x</v>
      </c>
      <c r="X148" s="35" t="str">
        <f>'Core Indicators'!FS148</f>
        <v>x</v>
      </c>
      <c r="Y148" s="35">
        <f>'Core Indicators'!GA148</f>
        <v>0</v>
      </c>
      <c r="Z148" s="35">
        <f>'Core Indicators'!GI148</f>
        <v>0</v>
      </c>
      <c r="AA148" s="35">
        <f>'Core Indicators'!GQ148</f>
        <v>0</v>
      </c>
      <c r="AB148" s="35">
        <f>'Core Indicators'!GY148</f>
        <v>0</v>
      </c>
      <c r="AC148" s="35">
        <f>'Core Indicators'!HG148</f>
        <v>0</v>
      </c>
      <c r="AD148" s="35">
        <f>'Core Indicators'!HO148</f>
        <v>0</v>
      </c>
      <c r="AE148" s="35">
        <f>'Core Indicators'!HW148</f>
        <v>0</v>
      </c>
      <c r="AF148" s="35">
        <f>'Core Indicators'!IE148</f>
        <v>0</v>
      </c>
      <c r="AG148" s="35">
        <f>'Core Indicators'!IM148</f>
        <v>0</v>
      </c>
    </row>
    <row r="149" spans="1:33" x14ac:dyDescent="0.35">
      <c r="A149" s="202" t="str">
        <f>'Core Indicators'!A:A</f>
        <v>International Displacement in Uganda</v>
      </c>
      <c r="B149" s="202" t="str">
        <f>'Core Indicators'!B:B</f>
        <v>International displacement</v>
      </c>
      <c r="C149" s="202" t="str">
        <f>'Core Indicators'!C149</f>
        <v>UGA005</v>
      </c>
      <c r="D149" s="202" t="str">
        <f>'Core Indicators'!D149</f>
        <v>Uganda</v>
      </c>
      <c r="E149" s="202" t="str">
        <f>'Core Indicators'!E149</f>
        <v>UGA</v>
      </c>
      <c r="F149" s="35">
        <f>'Core Indicators'!O149</f>
        <v>66662</v>
      </c>
      <c r="G149" s="35">
        <f>'Core Indicators'!W149</f>
        <v>7651000</v>
      </c>
      <c r="H149" s="35">
        <f>'Core Indicators'!AE149</f>
        <v>1583000</v>
      </c>
      <c r="I149" s="35">
        <f>'Core Indicators'!AM149</f>
        <v>1583000</v>
      </c>
      <c r="J149" s="35" t="str">
        <f>'Core Indicators'!AU149</f>
        <v>x</v>
      </c>
      <c r="K149" s="35" t="str">
        <f>'Core Indicators'!BC149</f>
        <v>x</v>
      </c>
      <c r="L149" s="35" t="str">
        <f>'Core Indicators'!BK149</f>
        <v>x</v>
      </c>
      <c r="M149" s="35" t="str">
        <f>'Core Indicators'!BS149</f>
        <v>x</v>
      </c>
      <c r="N149" s="35" t="str">
        <f>'Core Indicators'!CA149</f>
        <v>x</v>
      </c>
      <c r="O149" s="35" t="e">
        <f>'Core Indicators'!CI149</f>
        <v>#N/A</v>
      </c>
      <c r="P149" s="35" t="str">
        <f>'Core Indicators'!CQ149</f>
        <v>x</v>
      </c>
      <c r="Q149" s="35">
        <f>'Core Indicators'!DG149</f>
        <v>6147000</v>
      </c>
      <c r="R149" s="35">
        <f>'Core Indicators'!DO149</f>
        <v>0</v>
      </c>
      <c r="S149" s="35">
        <f>'Core Indicators'!DW149</f>
        <v>1583000</v>
      </c>
      <c r="T149" s="35">
        <f>'Core Indicators'!EE149</f>
        <v>0</v>
      </c>
      <c r="U149" s="35">
        <f>'Core Indicators'!EM149</f>
        <v>0</v>
      </c>
      <c r="V149" s="35">
        <f>'Core Indicators'!FC149</f>
        <v>2</v>
      </c>
      <c r="W149" s="35" t="e">
        <f>'Core Indicators'!FK149</f>
        <v>#N/A</v>
      </c>
      <c r="X149" s="35" t="e">
        <f>'Core Indicators'!FS149</f>
        <v>#N/A</v>
      </c>
      <c r="Y149" s="35">
        <f>'Core Indicators'!GA149</f>
        <v>2</v>
      </c>
      <c r="Z149" s="35">
        <f>'Core Indicators'!GI149</f>
        <v>1</v>
      </c>
      <c r="AA149" s="35">
        <f>'Core Indicators'!GQ149</f>
        <v>1</v>
      </c>
      <c r="AB149" s="35">
        <f>'Core Indicators'!GY149</f>
        <v>0</v>
      </c>
      <c r="AC149" s="35">
        <f>'Core Indicators'!HG149</f>
        <v>0</v>
      </c>
      <c r="AD149" s="35">
        <f>'Core Indicators'!HO149</f>
        <v>1</v>
      </c>
      <c r="AE149" s="35">
        <f>'Core Indicators'!HW149</f>
        <v>0</v>
      </c>
      <c r="AF149" s="35">
        <f>'Core Indicators'!IE149</f>
        <v>0</v>
      </c>
      <c r="AG149" s="35">
        <f>'Core Indicators'!IM149</f>
        <v>2</v>
      </c>
    </row>
    <row r="150" spans="1:33" x14ac:dyDescent="0.35">
      <c r="A150" s="202" t="str">
        <f>'Core Indicators'!A:A</f>
        <v>Conflict in Ukraine</v>
      </c>
      <c r="B150" s="202" t="str">
        <f>'Core Indicators'!B:B</f>
        <v>Conflict</v>
      </c>
      <c r="C150" s="202" t="str">
        <f>'Core Indicators'!C150</f>
        <v>UKR002</v>
      </c>
      <c r="D150" s="202" t="str">
        <f>'Core Indicators'!D150</f>
        <v>Ukraine</v>
      </c>
      <c r="E150" s="202" t="str">
        <f>'Core Indicators'!E150</f>
        <v>UKR</v>
      </c>
      <c r="F150" s="35">
        <f>'Core Indicators'!O150</f>
        <v>603628</v>
      </c>
      <c r="G150" s="35">
        <f>'Core Indicators'!W150</f>
        <v>36135000</v>
      </c>
      <c r="H150" s="35">
        <f>'Core Indicators'!AE150</f>
        <v>18000000</v>
      </c>
      <c r="I150" s="35">
        <f>'Core Indicators'!AM150</f>
        <v>14177000</v>
      </c>
      <c r="J150" s="35" t="str">
        <f>'Core Indicators'!AU150</f>
        <v>x</v>
      </c>
      <c r="K150" s="35" t="str">
        <f>'Core Indicators'!BC150</f>
        <v>x</v>
      </c>
      <c r="L150" s="35">
        <f>'Core Indicators'!BK150</f>
        <v>2729</v>
      </c>
      <c r="M150" s="35" t="str">
        <f>'Core Indicators'!BS150</f>
        <v>x</v>
      </c>
      <c r="N150" s="35" t="str">
        <f>'Core Indicators'!CA150</f>
        <v>x</v>
      </c>
      <c r="O150" s="35" t="e">
        <f>'Core Indicators'!CI150</f>
        <v>#N/A</v>
      </c>
      <c r="P150" s="35" t="str">
        <f>'Core Indicators'!CQ150</f>
        <v>x</v>
      </c>
      <c r="Q150" s="35">
        <f>'Core Indicators'!DG150</f>
        <v>18135000</v>
      </c>
      <c r="R150" s="35">
        <f>'Core Indicators'!DO150</f>
        <v>6000000</v>
      </c>
      <c r="S150" s="35">
        <f>'Core Indicators'!DW150</f>
        <v>9800000</v>
      </c>
      <c r="T150" s="35">
        <f>'Core Indicators'!EE150</f>
        <v>200000</v>
      </c>
      <c r="U150" s="35">
        <f>'Core Indicators'!EM150</f>
        <v>2000000</v>
      </c>
      <c r="V150" s="35">
        <f>'Core Indicators'!FC150</f>
        <v>3</v>
      </c>
      <c r="W150" s="35" t="str">
        <f>'Core Indicators'!FK150</f>
        <v>x</v>
      </c>
      <c r="X150" s="35" t="str">
        <f>'Core Indicators'!FS150</f>
        <v>x</v>
      </c>
      <c r="Y150" s="35">
        <f>'Core Indicators'!GA150</f>
        <v>1</v>
      </c>
      <c r="Z150" s="35">
        <f>'Core Indicators'!GI150</f>
        <v>3</v>
      </c>
      <c r="AA150" s="35">
        <f>'Core Indicators'!GQ150</f>
        <v>2</v>
      </c>
      <c r="AB150" s="35">
        <f>'Core Indicators'!GY150</f>
        <v>3</v>
      </c>
      <c r="AC150" s="35">
        <f>'Core Indicators'!HG150</f>
        <v>3</v>
      </c>
      <c r="AD150" s="35">
        <f>'Core Indicators'!HO150</f>
        <v>3</v>
      </c>
      <c r="AE150" s="35">
        <f>'Core Indicators'!HW150</f>
        <v>3</v>
      </c>
      <c r="AF150" s="35">
        <f>'Core Indicators'!IE150</f>
        <v>3</v>
      </c>
      <c r="AG150" s="35">
        <f>'Core Indicators'!IM150</f>
        <v>3</v>
      </c>
    </row>
    <row r="151" spans="1:33" x14ac:dyDescent="0.35">
      <c r="A151" s="202" t="str">
        <f>'Core Indicators'!A:A</f>
        <v>Complex crisis in Venezuela</v>
      </c>
      <c r="B151" s="202" t="str">
        <f>'Core Indicators'!B:B</f>
        <v>Complex crisis</v>
      </c>
      <c r="C151" s="202" t="str">
        <f>'Core Indicators'!C151</f>
        <v>VEN001</v>
      </c>
      <c r="D151" s="202" t="str">
        <f>'Core Indicators'!D151</f>
        <v>Venezuela</v>
      </c>
      <c r="E151" s="202" t="str">
        <f>'Core Indicators'!E151</f>
        <v>VEN</v>
      </c>
      <c r="F151" s="35">
        <f>'Core Indicators'!O151</f>
        <v>882050</v>
      </c>
      <c r="G151" s="35">
        <f>'Core Indicators'!W151</f>
        <v>27412000</v>
      </c>
      <c r="H151" s="35">
        <f>'Core Indicators'!AE151</f>
        <v>27412000</v>
      </c>
      <c r="I151" s="35">
        <f>'Core Indicators'!AM151</f>
        <v>6133000</v>
      </c>
      <c r="J151" s="35" t="str">
        <f>'Core Indicators'!AU151</f>
        <v>x</v>
      </c>
      <c r="K151" s="35" t="str">
        <f>'Core Indicators'!BC151</f>
        <v>x</v>
      </c>
      <c r="L151" s="35">
        <f>'Core Indicators'!BK151</f>
        <v>64</v>
      </c>
      <c r="M151" s="35" t="str">
        <f>'Core Indicators'!BS151</f>
        <v>x</v>
      </c>
      <c r="N151" s="35" t="str">
        <f>'Core Indicators'!CA151</f>
        <v>x</v>
      </c>
      <c r="O151" s="35" t="e">
        <f>'Core Indicators'!CI151</f>
        <v>#N/A</v>
      </c>
      <c r="P151" s="35">
        <f>'Core Indicators'!CQ151</f>
        <v>223750</v>
      </c>
      <c r="Q151" s="35">
        <f>'Core Indicators'!DG151</f>
        <v>0</v>
      </c>
      <c r="R151" s="35">
        <f>'Core Indicators'!DO151</f>
        <v>12610000</v>
      </c>
      <c r="S151" s="35">
        <f>'Core Indicators'!DW151</f>
        <v>14803000</v>
      </c>
      <c r="T151" s="35">
        <f>'Core Indicators'!EE151</f>
        <v>0</v>
      </c>
      <c r="U151" s="35">
        <f>'Core Indicators'!EM151</f>
        <v>0</v>
      </c>
      <c r="V151" s="35">
        <f>'Core Indicators'!FC151</f>
        <v>5</v>
      </c>
      <c r="W151" s="35" t="str">
        <f>'Core Indicators'!FK151</f>
        <v>x</v>
      </c>
      <c r="X151" s="35" t="str">
        <f>'Core Indicators'!FS151</f>
        <v>x</v>
      </c>
      <c r="Y151" s="35">
        <f>'Core Indicators'!GA151</f>
        <v>2</v>
      </c>
      <c r="Z151" s="35">
        <f>'Core Indicators'!GI151</f>
        <v>2</v>
      </c>
      <c r="AA151" s="35">
        <f>'Core Indicators'!GQ151</f>
        <v>2</v>
      </c>
      <c r="AB151" s="35">
        <f>'Core Indicators'!GY151</f>
        <v>0</v>
      </c>
      <c r="AC151" s="35">
        <f>'Core Indicators'!HG151</f>
        <v>2</v>
      </c>
      <c r="AD151" s="35">
        <f>'Core Indicators'!HO151</f>
        <v>3</v>
      </c>
      <c r="AE151" s="35">
        <f>'Core Indicators'!HW151</f>
        <v>3</v>
      </c>
      <c r="AF151" s="35">
        <f>'Core Indicators'!IE151</f>
        <v>0</v>
      </c>
      <c r="AG151" s="35">
        <f>'Core Indicators'!IM151</f>
        <v>3</v>
      </c>
    </row>
    <row r="152" spans="1:33" x14ac:dyDescent="0.35">
      <c r="A152" s="202" t="str">
        <f>'Core Indicators'!A:A</f>
        <v>Conflict in Yemen</v>
      </c>
      <c r="B152" s="202" t="str">
        <f>'Core Indicators'!B:B</f>
        <v>Complex crisis</v>
      </c>
      <c r="C152" s="202" t="str">
        <f>'Core Indicators'!C152</f>
        <v>YEM001</v>
      </c>
      <c r="D152" s="202" t="str">
        <f>'Core Indicators'!D152</f>
        <v>Yemen</v>
      </c>
      <c r="E152" s="202" t="str">
        <f>'Core Indicators'!E152</f>
        <v>YEM</v>
      </c>
      <c r="F152" s="35">
        <f>'Core Indicators'!O152</f>
        <v>527970</v>
      </c>
      <c r="G152" s="35">
        <f>'Core Indicators'!W152</f>
        <v>30700000</v>
      </c>
      <c r="H152" s="35">
        <f>'Core Indicators'!AE152</f>
        <v>27100000</v>
      </c>
      <c r="I152" s="35">
        <f>'Core Indicators'!AM152</f>
        <v>4200000</v>
      </c>
      <c r="J152" s="35">
        <f>'Core Indicators'!AU152</f>
        <v>1037</v>
      </c>
      <c r="K152" s="35">
        <f>'Core Indicators'!BC152</f>
        <v>35674</v>
      </c>
      <c r="L152" s="35">
        <f>'Core Indicators'!BK152</f>
        <v>333</v>
      </c>
      <c r="M152" s="35" t="str">
        <f>'Core Indicators'!BS152</f>
        <v>x</v>
      </c>
      <c r="N152" s="35" t="str">
        <f>'Core Indicators'!CA152</f>
        <v>x</v>
      </c>
      <c r="O152" s="35" t="e">
        <f>'Core Indicators'!CI152</f>
        <v>#N/A</v>
      </c>
      <c r="P152" s="35" t="str">
        <f>'Core Indicators'!CQ152</f>
        <v>x</v>
      </c>
      <c r="Q152" s="35">
        <f>'Core Indicators'!DG152</f>
        <v>3600000</v>
      </c>
      <c r="R152" s="35">
        <f>'Core Indicators'!DO152</f>
        <v>6400000</v>
      </c>
      <c r="S152" s="35">
        <f>'Core Indicators'!DW152</f>
        <v>8400000</v>
      </c>
      <c r="T152" s="35">
        <f>'Core Indicators'!EE152</f>
        <v>8900000</v>
      </c>
      <c r="U152" s="35">
        <f>'Core Indicators'!EM152</f>
        <v>3400000</v>
      </c>
      <c r="V152" s="35">
        <f>'Core Indicators'!FC152</f>
        <v>5</v>
      </c>
      <c r="W152" s="35" t="str">
        <f>'Core Indicators'!FK152</f>
        <v>x</v>
      </c>
      <c r="X152" s="35" t="str">
        <f>'Core Indicators'!FS152</f>
        <v>x</v>
      </c>
      <c r="Y152" s="35">
        <f>'Core Indicators'!GA152</f>
        <v>1</v>
      </c>
      <c r="Z152" s="35">
        <f>'Core Indicators'!GI152</f>
        <v>3</v>
      </c>
      <c r="AA152" s="35">
        <f>'Core Indicators'!GQ152</f>
        <v>3</v>
      </c>
      <c r="AB152" s="35">
        <f>'Core Indicators'!GY152</f>
        <v>2</v>
      </c>
      <c r="AC152" s="35">
        <f>'Core Indicators'!HG152</f>
        <v>2</v>
      </c>
      <c r="AD152" s="35">
        <f>'Core Indicators'!HO152</f>
        <v>3</v>
      </c>
      <c r="AE152" s="35">
        <f>'Core Indicators'!HW152</f>
        <v>3</v>
      </c>
      <c r="AF152" s="35">
        <f>'Core Indicators'!IE152</f>
        <v>2</v>
      </c>
      <c r="AG152" s="35">
        <f>'Core Indicators'!IM152</f>
        <v>3</v>
      </c>
    </row>
    <row r="153" spans="1:33" x14ac:dyDescent="0.35">
      <c r="A153" s="202" t="str">
        <f>'Core Indicators'!A:A</f>
        <v>Mixed migration flows in Yemen</v>
      </c>
      <c r="B153" s="202" t="str">
        <f>'Core Indicators'!B:B</f>
        <v>International displacement</v>
      </c>
      <c r="C153" s="202" t="str">
        <f>'Core Indicators'!C153</f>
        <v>YEM002</v>
      </c>
      <c r="D153" s="202" t="str">
        <f>'Core Indicators'!D153</f>
        <v>Yemen</v>
      </c>
      <c r="E153" s="202" t="str">
        <f>'Core Indicators'!E153</f>
        <v>YEM</v>
      </c>
      <c r="F153" s="35">
        <f>'Core Indicators'!O153</f>
        <v>527970</v>
      </c>
      <c r="G153" s="35">
        <f>'Core Indicators'!W153</f>
        <v>30700000</v>
      </c>
      <c r="H153" s="35">
        <f>'Core Indicators'!AE153</f>
        <v>27100000</v>
      </c>
      <c r="I153" s="35">
        <f>'Core Indicators'!AM153</f>
        <v>4200000</v>
      </c>
      <c r="J153" s="35">
        <f>'Core Indicators'!AU153</f>
        <v>1037</v>
      </c>
      <c r="K153" s="35">
        <f>'Core Indicators'!BC153</f>
        <v>35674</v>
      </c>
      <c r="L153" s="35">
        <f>'Core Indicators'!BK153</f>
        <v>448</v>
      </c>
      <c r="M153" s="35" t="str">
        <f>'Core Indicators'!BS153</f>
        <v>x</v>
      </c>
      <c r="N153" s="35" t="str">
        <f>'Core Indicators'!CA153</f>
        <v>x</v>
      </c>
      <c r="O153" s="35" t="e">
        <f>'Core Indicators'!CI153</f>
        <v>#N/A</v>
      </c>
      <c r="P153" s="35" t="str">
        <f>'Core Indicators'!CQ153</f>
        <v>x</v>
      </c>
      <c r="Q153" s="35">
        <f>'Core Indicators'!DG153</f>
        <v>3600000</v>
      </c>
      <c r="R153" s="35">
        <f>'Core Indicators'!DO153</f>
        <v>6400000</v>
      </c>
      <c r="S153" s="35">
        <f>'Core Indicators'!DW153</f>
        <v>8400000</v>
      </c>
      <c r="T153" s="35">
        <f>'Core Indicators'!EE153</f>
        <v>8900000</v>
      </c>
      <c r="U153" s="35">
        <f>'Core Indicators'!EM153</f>
        <v>3400000</v>
      </c>
      <c r="V153" s="35">
        <f>'Core Indicators'!FC153</f>
        <v>2</v>
      </c>
      <c r="W153" s="35" t="str">
        <f>'Core Indicators'!FK153</f>
        <v>x</v>
      </c>
      <c r="X153" s="35" t="str">
        <f>'Core Indicators'!FS153</f>
        <v>x</v>
      </c>
      <c r="Y153" s="35">
        <f>'Core Indicators'!GA153</f>
        <v>1</v>
      </c>
      <c r="Z153" s="35">
        <f>'Core Indicators'!GI153</f>
        <v>3</v>
      </c>
      <c r="AA153" s="35">
        <f>'Core Indicators'!GQ153</f>
        <v>3</v>
      </c>
      <c r="AB153" s="35">
        <f>'Core Indicators'!GY153</f>
        <v>2</v>
      </c>
      <c r="AC153" s="35">
        <f>'Core Indicators'!HG153</f>
        <v>2</v>
      </c>
      <c r="AD153" s="35">
        <f>'Core Indicators'!HO153</f>
        <v>3</v>
      </c>
      <c r="AE153" s="35">
        <f>'Core Indicators'!HW153</f>
        <v>3</v>
      </c>
      <c r="AF153" s="35">
        <f>'Core Indicators'!IE153</f>
        <v>2</v>
      </c>
      <c r="AG153" s="35">
        <f>'Core Indicators'!IM153</f>
        <v>3</v>
      </c>
    </row>
    <row r="154" spans="1:33" x14ac:dyDescent="0.35">
      <c r="A154" s="202" t="str">
        <f>'Core Indicators'!A:A</f>
        <v>Drought in Zambia</v>
      </c>
      <c r="B154" s="202" t="str">
        <f>'Core Indicators'!B:B</f>
        <v>Drought</v>
      </c>
      <c r="C154" s="202" t="str">
        <f>'Core Indicators'!C154</f>
        <v>ZMB002</v>
      </c>
      <c r="D154" s="202" t="str">
        <f>'Core Indicators'!D154</f>
        <v>Zambia</v>
      </c>
      <c r="E154" s="202" t="str">
        <f>'Core Indicators'!E154</f>
        <v>ZMB</v>
      </c>
      <c r="F154" s="35">
        <f>'Core Indicators'!O154</f>
        <v>752618</v>
      </c>
      <c r="G154" s="35">
        <f>'Core Indicators'!W154</f>
        <v>12181000</v>
      </c>
      <c r="H154" s="35">
        <f>'Core Indicators'!AE154</f>
        <v>6760000</v>
      </c>
      <c r="I154" s="35">
        <f>'Core Indicators'!AM154</f>
        <v>0</v>
      </c>
      <c r="J154" s="35">
        <f>'Core Indicators'!AU154</f>
        <v>0</v>
      </c>
      <c r="K154" s="35">
        <f>'Core Indicators'!BC154</f>
        <v>0</v>
      </c>
      <c r="L154" s="35">
        <f>'Core Indicators'!BK154</f>
        <v>0</v>
      </c>
      <c r="M154" s="35">
        <f>'Core Indicators'!BS154</f>
        <v>0</v>
      </c>
      <c r="N154" s="35">
        <f>'Core Indicators'!CA154</f>
        <v>0</v>
      </c>
      <c r="O154" s="35" t="e">
        <f>'Core Indicators'!CI154</f>
        <v>#N/A</v>
      </c>
      <c r="P154" s="35" t="str">
        <f>'Core Indicators'!CQ154</f>
        <v>x</v>
      </c>
      <c r="Q154" s="35">
        <f>'Core Indicators'!DG154</f>
        <v>5421000</v>
      </c>
      <c r="R154" s="35">
        <f>'Core Indicators'!DO154</f>
        <v>5185000</v>
      </c>
      <c r="S154" s="35">
        <f>'Core Indicators'!DW154</f>
        <v>1575000</v>
      </c>
      <c r="T154" s="35">
        <f>'Core Indicators'!EE154</f>
        <v>0</v>
      </c>
      <c r="U154" s="35">
        <f>'Core Indicators'!EM154</f>
        <v>0</v>
      </c>
      <c r="V154" s="35">
        <f>'Core Indicators'!FC154</f>
        <v>3</v>
      </c>
      <c r="W154" s="35" t="str">
        <f>'Core Indicators'!FK154</f>
        <v>x</v>
      </c>
      <c r="X154" s="35" t="str">
        <f>'Core Indicators'!FS154</f>
        <v>x</v>
      </c>
      <c r="Y154" s="35">
        <f>'Core Indicators'!GA154</f>
        <v>0</v>
      </c>
      <c r="Z154" s="35">
        <f>'Core Indicators'!GI154</f>
        <v>0</v>
      </c>
      <c r="AA154" s="35">
        <f>'Core Indicators'!GQ154</f>
        <v>0</v>
      </c>
      <c r="AB154" s="35">
        <f>'Core Indicators'!GY154</f>
        <v>0</v>
      </c>
      <c r="AC154" s="35">
        <f>'Core Indicators'!HG154</f>
        <v>0</v>
      </c>
      <c r="AD154" s="35">
        <f>'Core Indicators'!HO154</f>
        <v>0</v>
      </c>
      <c r="AE154" s="35">
        <f>'Core Indicators'!HW154</f>
        <v>0</v>
      </c>
      <c r="AF154" s="35">
        <f>'Core Indicators'!IE154</f>
        <v>0</v>
      </c>
      <c r="AG154" s="35">
        <f>'Core Indicators'!IM154</f>
        <v>3</v>
      </c>
    </row>
    <row r="155" spans="1:33" x14ac:dyDescent="0.35">
      <c r="A155" s="202" t="str">
        <f>'Core Indicators'!A:A</f>
        <v>Complex crisis in Zimbabwe</v>
      </c>
      <c r="B155" s="202" t="str">
        <f>'Core Indicators'!B:B</f>
        <v>Complex crisis</v>
      </c>
      <c r="C155" s="202" t="str">
        <f>'Core Indicators'!C155</f>
        <v>ZWE001</v>
      </c>
      <c r="D155" s="202" t="str">
        <f>'Core Indicators'!D155</f>
        <v>Zimbabwe</v>
      </c>
      <c r="E155" s="202" t="str">
        <f>'Core Indicators'!E155</f>
        <v>ZWE</v>
      </c>
      <c r="F155" s="35">
        <f>'Core Indicators'!O155</f>
        <v>390757</v>
      </c>
      <c r="G155" s="35">
        <f>'Core Indicators'!W155</f>
        <v>15322000</v>
      </c>
      <c r="H155" s="35">
        <f>'Core Indicators'!AE155</f>
        <v>9706000</v>
      </c>
      <c r="I155" s="35">
        <f>'Core Indicators'!AM155</f>
        <v>42000</v>
      </c>
      <c r="J155" s="35">
        <f>'Core Indicators'!AU155</f>
        <v>0</v>
      </c>
      <c r="K155" s="35">
        <f>'Core Indicators'!BC155</f>
        <v>0</v>
      </c>
      <c r="L155" s="35">
        <f>'Core Indicators'!BK155</f>
        <v>16</v>
      </c>
      <c r="M155" s="35" t="str">
        <f>'Core Indicators'!BS155</f>
        <v>x</v>
      </c>
      <c r="N155" s="35" t="str">
        <f>'Core Indicators'!CA155</f>
        <v>x</v>
      </c>
      <c r="O155" s="35" t="e">
        <f>'Core Indicators'!CI155</f>
        <v>#N/A</v>
      </c>
      <c r="P155" s="35" t="str">
        <f>'Core Indicators'!CQ155</f>
        <v>x</v>
      </c>
      <c r="Q155" s="35">
        <f>'Core Indicators'!DG155</f>
        <v>5616000</v>
      </c>
      <c r="R155" s="35">
        <f>'Core Indicators'!DO155</f>
        <v>2706000</v>
      </c>
      <c r="S155" s="35">
        <f>'Core Indicators'!DW155</f>
        <v>6050000</v>
      </c>
      <c r="T155" s="35">
        <f>'Core Indicators'!EE155</f>
        <v>950000</v>
      </c>
      <c r="U155" s="35">
        <f>'Core Indicators'!EM155</f>
        <v>0</v>
      </c>
      <c r="V155" s="35">
        <f>'Core Indicators'!FC155</f>
        <v>4</v>
      </c>
      <c r="W155" s="35" t="str">
        <f>'Core Indicators'!FK155</f>
        <v>x</v>
      </c>
      <c r="X155" s="35" t="str">
        <f>'Core Indicators'!FS155</f>
        <v>x</v>
      </c>
      <c r="Y155" s="35">
        <f>'Core Indicators'!GA155</f>
        <v>1</v>
      </c>
      <c r="Z155" s="35">
        <f>'Core Indicators'!GI155</f>
        <v>1</v>
      </c>
      <c r="AA155" s="35">
        <f>'Core Indicators'!GQ155</f>
        <v>1</v>
      </c>
      <c r="AB155" s="35">
        <f>'Core Indicators'!GY155</f>
        <v>0</v>
      </c>
      <c r="AC155" s="35">
        <f>'Core Indicators'!HG155</f>
        <v>0</v>
      </c>
      <c r="AD155" s="35">
        <f>'Core Indicators'!HO155</f>
        <v>0</v>
      </c>
      <c r="AE155" s="35">
        <f>'Core Indicators'!HW155</f>
        <v>0</v>
      </c>
      <c r="AF155" s="35">
        <f>'Core Indicators'!IE155</f>
        <v>2</v>
      </c>
      <c r="AG155" s="35">
        <f>'Core Indicators'!IM155</f>
        <v>1</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A5E04C-C505-4ADF-9605-D1CDEBDEBCF2}">
  <ds:schemaRefs>
    <ds:schemaRef ds:uri="http://schemas.microsoft.com/sharepoint/v3/contenttype/forms"/>
  </ds:schemaRefs>
</ds:datastoreItem>
</file>

<file path=customXml/itemProps2.xml><?xml version="1.0" encoding="utf-8"?>
<ds:datastoreItem xmlns:ds="http://schemas.openxmlformats.org/officeDocument/2006/customXml" ds:itemID="{E43FB6D8-1B51-4CE9-94A3-E7935069B1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Rocio Madero Cadarso</cp:lastModifiedBy>
  <cp:lastPrinted>2020-10-09T14:28:48Z</cp:lastPrinted>
  <dcterms:created xsi:type="dcterms:W3CDTF">2013-01-24T09:37:59Z</dcterms:created>
  <dcterms:modified xsi:type="dcterms:W3CDTF">2022-07-06T11:56:40Z</dcterms:modified>
</cp:coreProperties>
</file>